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worksheets/sheet9.xml" ContentType="application/vnd.openxmlformats-officedocument.spreadsheetml.worksheet+xml"/>
  <Override PartName="/xl/chartsheets/sheet2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ml.chartshapes+xml"/>
  <Override PartName="/xl/charts/chart2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harts/chart3.xml" ContentType="application/vnd.openxmlformats-officedocument.drawingml.chart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Student_data\2022-23\Monitoring Reports\M1\2nd run\"/>
    </mc:Choice>
  </mc:AlternateContent>
  <xr:revisionPtr revIDLastSave="0" documentId="13_ncr:1_{DD20B4C5-F22A-43DA-9164-0D42EF3E540A}" xr6:coauthVersionLast="36" xr6:coauthVersionMax="47" xr10:uidLastSave="{00000000-0000-0000-0000-000000000000}"/>
  <bookViews>
    <workbookView xWindow="-120" yWindow="-120" windowWidth="29040" windowHeight="15840" tabRatio="853" activeTab="13" xr2:uid="{00000000-000D-0000-FFFF-FFFF00000000}"/>
  </bookViews>
  <sheets>
    <sheet name="INDEX" sheetId="1" r:id="rId1"/>
    <sheet name="DEFINITIONS" sheetId="2" state="hidden" r:id="rId2"/>
    <sheet name="DATA CHECKING SHEET" sheetId="17" state="hidden" r:id="rId3"/>
    <sheet name="DATASHEET" sheetId="3" r:id="rId4"/>
    <sheet name="PROGRESS" sheetId="4" state="hidden" r:id="rId5"/>
    <sheet name="P8 BREAKDOWN" sheetId="5" state="hidden" r:id="rId6"/>
    <sheet name="SUBJECT PROGRESS" sheetId="6" state="hidden" r:id="rId7"/>
    <sheet name="GROUPDISTRIBUTION" sheetId="7" state="hidden" r:id="rId8"/>
    <sheet name="Chart1" sheetId="8" state="hidden" r:id="rId9"/>
    <sheet name="N2I and SERIOUS CONCERN(TOTALS)" sheetId="10" r:id="rId10"/>
    <sheet name="A2L FREQ" sheetId="11" r:id="rId11"/>
    <sheet name="A2L SUMMARY" sheetId="12" r:id="rId12"/>
    <sheet name="BHVEXPORT" sheetId="14" r:id="rId13"/>
    <sheet name="COHORT data" sheetId="16" r:id="rId14"/>
    <sheet name="Lookups" sheetId="15" r:id="rId15"/>
  </sheets>
  <externalReferences>
    <externalReference r:id="rId16"/>
    <externalReference r:id="rId17"/>
    <externalReference r:id="rId18"/>
    <externalReference r:id="rId19"/>
    <externalReference r:id="rId20"/>
  </externalReferences>
  <definedNames>
    <definedName name="_xlnm._FilterDatabase" localSheetId="12" hidden="1">BHVEXPORT!$A$1:$I$1</definedName>
    <definedName name="_xlnm._FilterDatabase" localSheetId="13" hidden="1">'COHORT data'!$A$1:$T$262</definedName>
    <definedName name="_xlnm._FilterDatabase" localSheetId="2" hidden="1">'DATA CHECKING SHEET'!$A$1:$D$242</definedName>
    <definedName name="_xlnm._FilterDatabase" localSheetId="3">DATASHEET!$A$1:$CP$231</definedName>
    <definedName name="_xlnm._FilterDatabase" localSheetId="7">GROUPDISTRIBUTION!$A$1:$Z$1</definedName>
    <definedName name="_xlnm._FilterDatabase" localSheetId="14" hidden="1">Lookups!$J$2:$M$215</definedName>
    <definedName name="_xlnm._FilterDatabase" localSheetId="9" hidden="1">'N2I and SERIOUS CONCERN(TOTALS)'!$A$2:$F$2</definedName>
    <definedName name="_xlnm._FilterDatabase" localSheetId="5" hidden="1">'P8 BREAKDOWN'!$A$3:$BD$213</definedName>
    <definedName name="_xlnm._FilterDatabase" localSheetId="4" hidden="1">PROGRESS!$A$15:$CP$245</definedName>
    <definedName name="_xlnm._FilterDatabase" localSheetId="6">'SUBJECT PROGRESS'!$A$4:$V$4</definedName>
    <definedName name="bhvtotals" localSheetId="13">[1]BHVEXPORT!$1:$1048576</definedName>
    <definedName name="bhvtotals" localSheetId="2">[2]BHVEXPORT!$1:$1048576</definedName>
    <definedName name="bhvtotals" localSheetId="0">[3]BHVEXPORT!$1:$1048576</definedName>
    <definedName name="bhvtotals" localSheetId="5">BHVEXPORT!$1:$1048576</definedName>
    <definedName name="bhvtotals">BHVEXPORT!$1:$1048576</definedName>
    <definedName name="Datasheet">DATASHEET!$1:$1048576</definedName>
    <definedName name="DSc" localSheetId="0">[3]Lookups!#REF!</definedName>
    <definedName name="DSc" localSheetId="5">Lookups!$O$1:$P$115</definedName>
    <definedName name="lookup" localSheetId="13">[1]Lookups!$A$2:$B$29</definedName>
    <definedName name="lookup" localSheetId="2">[2]Lookups!$A$2:$B$49</definedName>
    <definedName name="lookup" localSheetId="0">[3]Lookups!$A$2:$B$91</definedName>
    <definedName name="lookup" localSheetId="5">Lookups!$A$2:$B$79</definedName>
    <definedName name="lookup">Lookups!$A$2:$B$49</definedName>
    <definedName name="ontrack4">Lookups!$E$2:$F$9</definedName>
    <definedName name="_xlnm.Print_Area" localSheetId="5">'P8 BREAKDOWN'!$A$1:$AA$3</definedName>
    <definedName name="_xlnm.Print_Area" localSheetId="6">'SUBJECT PROGRESS'!$A$4:$V$233</definedName>
    <definedName name="prioratt" localSheetId="13">[1]Lookups!$I:$K</definedName>
    <definedName name="prioratt" localSheetId="2">[2]Lookups!$I:$K</definedName>
    <definedName name="prioratt" localSheetId="0">[3]Lookups!$I$1:$M$212</definedName>
    <definedName name="prioratt" localSheetId="5">Lookups!$I$1:$M$212</definedName>
    <definedName name="prioratt">Lookups!$J:$M</definedName>
    <definedName name="SCORING">Lookups!$A$28:$B$51</definedName>
    <definedName name="SENEK">Lookups!$O$1:$O$3</definedName>
    <definedName name="SENEKM">Lookups!$O$5:$O$8</definedName>
    <definedName name="SENN">Lookups!$O$10:$O$11</definedName>
    <definedName name="Z_8635D68E_22EC_42FF_9F05_EEEAA207F799_.wvu.Cols" localSheetId="4" hidden="1">PROGRESS!$L:$L</definedName>
    <definedName name="Z_8635D68E_22EC_42FF_9F05_EEEAA207F799_.wvu.FilterData" localSheetId="12" hidden="1">BHVEXPORT!$A$1:$F$1</definedName>
    <definedName name="Z_8635D68E_22EC_42FF_9F05_EEEAA207F799_.wvu.FilterData" localSheetId="3" hidden="1">DATASHEET!$A$1:$AK$231</definedName>
    <definedName name="Z_8635D68E_22EC_42FF_9F05_EEEAA207F799_.wvu.FilterData" localSheetId="7" hidden="1">GROUPDISTRIBUTION!$A$1:$Z$1</definedName>
    <definedName name="Z_8635D68E_22EC_42FF_9F05_EEEAA207F799_.wvu.FilterData" localSheetId="14" hidden="1">Lookups!$J$2:$M$215</definedName>
    <definedName name="Z_8635D68E_22EC_42FF_9F05_EEEAA207F799_.wvu.FilterData" localSheetId="9" hidden="1">'N2I and SERIOUS CONCERN(TOTALS)'!$A$2:$C$2</definedName>
    <definedName name="Z_8635D68E_22EC_42FF_9F05_EEEAA207F799_.wvu.FilterData" localSheetId="5" hidden="1">'P8 BREAKDOWN'!$A$3:$BD$213</definedName>
    <definedName name="Z_8635D68E_22EC_42FF_9F05_EEEAA207F799_.wvu.FilterData" localSheetId="4" hidden="1">PROGRESS!$A$15:$CJ$224</definedName>
    <definedName name="Z_8635D68E_22EC_42FF_9F05_EEEAA207F799_.wvu.FilterData" localSheetId="6" hidden="1">'SUBJECT PROGRESS'!$A$4:$V$4</definedName>
    <definedName name="Z_8635D68E_22EC_42FF_9F05_EEEAA207F799_.wvu.PrintArea" localSheetId="5" hidden="1">'P8 BREAKDOWN'!$A$1:$AA$3</definedName>
    <definedName name="Z_8635D68E_22EC_42FF_9F05_EEEAA207F799_.wvu.PrintArea" localSheetId="6" hidden="1">'SUBJECT PROGRESS'!$A$4:$V$233</definedName>
    <definedName name="Z_AB5A17B1_2FC4_418A_AFAE_1FD89C3982BF_.wvu.Cols" localSheetId="4" hidden="1">PROGRESS!$L:$L</definedName>
    <definedName name="Z_AB5A17B1_2FC4_418A_AFAE_1FD89C3982BF_.wvu.FilterData" localSheetId="12" hidden="1">BHVEXPORT!$A$1:$F$1</definedName>
    <definedName name="Z_AB5A17B1_2FC4_418A_AFAE_1FD89C3982BF_.wvu.FilterData" localSheetId="3" hidden="1">DATASHEET!$A$1:$AK$231</definedName>
    <definedName name="Z_AB5A17B1_2FC4_418A_AFAE_1FD89C3982BF_.wvu.FilterData" localSheetId="7" hidden="1">GROUPDISTRIBUTION!$A$1:$Z$1</definedName>
    <definedName name="Z_AB5A17B1_2FC4_418A_AFAE_1FD89C3982BF_.wvu.FilterData" localSheetId="14" hidden="1">Lookups!$J$2:$M$215</definedName>
    <definedName name="Z_AB5A17B1_2FC4_418A_AFAE_1FD89C3982BF_.wvu.FilterData" localSheetId="9" hidden="1">'N2I and SERIOUS CONCERN(TOTALS)'!$A$2:$C$2</definedName>
    <definedName name="Z_AB5A17B1_2FC4_418A_AFAE_1FD89C3982BF_.wvu.FilterData" localSheetId="5" hidden="1">'P8 BREAKDOWN'!$A$3:$BD$213</definedName>
    <definedName name="Z_AB5A17B1_2FC4_418A_AFAE_1FD89C3982BF_.wvu.FilterData" localSheetId="4" hidden="1">PROGRESS!$A$15:$CJ$224</definedName>
    <definedName name="Z_AB5A17B1_2FC4_418A_AFAE_1FD89C3982BF_.wvu.FilterData" localSheetId="6" hidden="1">'SUBJECT PROGRESS'!$A$4:$V$4</definedName>
    <definedName name="Z_AB5A17B1_2FC4_418A_AFAE_1FD89C3982BF_.wvu.PrintArea" localSheetId="5" hidden="1">'P8 BREAKDOWN'!$A$1:$AA$3</definedName>
    <definedName name="Z_AB5A17B1_2FC4_418A_AFAE_1FD89C3982BF_.wvu.PrintArea" localSheetId="6" hidden="1">'SUBJECT PROGRESS'!$A$4:$V$233</definedName>
  </definedNames>
  <calcPr calcId="191029"/>
  <customWorkbookViews>
    <customWorkbookView name="Bunting, Mr S - Personal View" guid="{8635D68E-22EC-42FF-9F05-EEEAA207F799}" mergeInterval="0" personalView="1" maximized="1" xWindow="-1928" yWindow="-8" windowWidth="1936" windowHeight="1096" tabRatio="853" activeSheetId="4"/>
    <customWorkbookView name="Silvester, Ms J - Personal View" guid="{AB5A17B1-2FC4-418A-AFAE-1FD89C3982BF}" mergeInterval="0" personalView="1" maximized="1" xWindow="1432" yWindow="-8" windowWidth="1456" windowHeight="916" tabRatio="853" activeSheetId="9"/>
  </customWorkbookViews>
</workbook>
</file>

<file path=xl/calcChain.xml><?xml version="1.0" encoding="utf-8"?>
<calcChain xmlns="http://schemas.openxmlformats.org/spreadsheetml/2006/main">
  <c r="T232" i="16" l="1"/>
  <c r="U232" i="16"/>
  <c r="V232" i="16"/>
  <c r="T233" i="16"/>
  <c r="U233" i="16"/>
  <c r="V233" i="16"/>
  <c r="T234" i="16"/>
  <c r="U234" i="16"/>
  <c r="V234" i="16"/>
  <c r="T235" i="16"/>
  <c r="U235" i="16"/>
  <c r="V235" i="16"/>
  <c r="T236" i="16"/>
  <c r="U236" i="16"/>
  <c r="V236" i="16"/>
  <c r="T237" i="16"/>
  <c r="U237" i="16"/>
  <c r="V237" i="16"/>
  <c r="T238" i="16"/>
  <c r="U238" i="16"/>
  <c r="V238" i="16"/>
  <c r="T239" i="16"/>
  <c r="U239" i="16"/>
  <c r="V239" i="16"/>
  <c r="T240" i="16"/>
  <c r="U240" i="16"/>
  <c r="V240" i="16"/>
  <c r="T241" i="16"/>
  <c r="U241" i="16"/>
  <c r="V241" i="16"/>
  <c r="T242" i="16"/>
  <c r="U242" i="16"/>
  <c r="V242" i="16"/>
  <c r="T243" i="16"/>
  <c r="U243" i="16"/>
  <c r="V243" i="16"/>
  <c r="T244" i="16"/>
  <c r="U244" i="16"/>
  <c r="V244" i="16"/>
  <c r="T245" i="16"/>
  <c r="U245" i="16"/>
  <c r="V245" i="16"/>
  <c r="T246" i="16"/>
  <c r="U246" i="16"/>
  <c r="V246" i="16"/>
  <c r="T247" i="16"/>
  <c r="U247" i="16"/>
  <c r="V247" i="16"/>
  <c r="T248" i="16"/>
  <c r="U248" i="16"/>
  <c r="V248" i="16"/>
  <c r="T249" i="16"/>
  <c r="U249" i="16"/>
  <c r="V249" i="16"/>
  <c r="T250" i="16"/>
  <c r="U250" i="16"/>
  <c r="V250" i="16"/>
  <c r="T251" i="16"/>
  <c r="U251" i="16"/>
  <c r="V251" i="16"/>
  <c r="T252" i="16"/>
  <c r="U252" i="16"/>
  <c r="V252" i="16"/>
  <c r="T253" i="16"/>
  <c r="U253" i="16"/>
  <c r="V253" i="16"/>
  <c r="T254" i="16"/>
  <c r="U254" i="16"/>
  <c r="V254" i="16"/>
  <c r="T255" i="16"/>
  <c r="U255" i="16"/>
  <c r="V255" i="16"/>
  <c r="T256" i="16"/>
  <c r="U256" i="16"/>
  <c r="V256" i="16"/>
  <c r="T257" i="16"/>
  <c r="U257" i="16"/>
  <c r="V257" i="16"/>
  <c r="T258" i="16"/>
  <c r="U258" i="16"/>
  <c r="V258" i="16"/>
  <c r="T259" i="16"/>
  <c r="U259" i="16"/>
  <c r="V259" i="16"/>
  <c r="T260" i="16"/>
  <c r="U260" i="16"/>
  <c r="V260" i="16"/>
  <c r="T261" i="16"/>
  <c r="U261" i="16"/>
  <c r="V261" i="16"/>
  <c r="T262" i="16"/>
  <c r="U262" i="16"/>
  <c r="V262" i="16"/>
  <c r="S232" i="16"/>
  <c r="S233" i="16"/>
  <c r="S234" i="16"/>
  <c r="S235" i="16"/>
  <c r="S236" i="16"/>
  <c r="S237" i="16"/>
  <c r="S238" i="16"/>
  <c r="S239" i="16"/>
  <c r="S240" i="16"/>
  <c r="S241" i="16"/>
  <c r="S242" i="16"/>
  <c r="S243" i="16"/>
  <c r="S244" i="16"/>
  <c r="S245" i="16"/>
  <c r="S246" i="16"/>
  <c r="S247" i="16"/>
  <c r="S248" i="16"/>
  <c r="S249" i="16"/>
  <c r="S250" i="16"/>
  <c r="S251" i="16"/>
  <c r="S252" i="16"/>
  <c r="S253" i="16"/>
  <c r="S254" i="16"/>
  <c r="S255" i="16"/>
  <c r="S256" i="16"/>
  <c r="S257" i="16"/>
  <c r="S258" i="16"/>
  <c r="S259" i="16"/>
  <c r="S260" i="16"/>
  <c r="S261" i="16"/>
  <c r="S262" i="16"/>
  <c r="AB3" i="3" l="1"/>
  <c r="AC3" i="3" s="1"/>
  <c r="AB4" i="3"/>
  <c r="AC4" i="3"/>
  <c r="AB5" i="3"/>
  <c r="AC5" i="3"/>
  <c r="AB6" i="3"/>
  <c r="AC6" i="3"/>
  <c r="AB7" i="3"/>
  <c r="AC7" i="3"/>
  <c r="AB8" i="3"/>
  <c r="AC8" i="3"/>
  <c r="AB9" i="3"/>
  <c r="AC9" i="3" s="1"/>
  <c r="AB10" i="3"/>
  <c r="AC10" i="3"/>
  <c r="AB11" i="3"/>
  <c r="AC11" i="3" s="1"/>
  <c r="AB12" i="3"/>
  <c r="AC12" i="3"/>
  <c r="AB13" i="3"/>
  <c r="AC13" i="3" s="1"/>
  <c r="AB14" i="3"/>
  <c r="AC14" i="3"/>
  <c r="AB15" i="3"/>
  <c r="AC15" i="3" s="1"/>
  <c r="AB16" i="3"/>
  <c r="AC16" i="3"/>
  <c r="AB17" i="3"/>
  <c r="AC17" i="3" s="1"/>
  <c r="AB18" i="3"/>
  <c r="AC18" i="3"/>
  <c r="AB19" i="3"/>
  <c r="AC19" i="3" s="1"/>
  <c r="AB20" i="3"/>
  <c r="AC20" i="3"/>
  <c r="AB21" i="3"/>
  <c r="AC21" i="3" s="1"/>
  <c r="AB22" i="3"/>
  <c r="AC22" i="3"/>
  <c r="AB23" i="3"/>
  <c r="AC23" i="3" s="1"/>
  <c r="AB24" i="3"/>
  <c r="AC24" i="3"/>
  <c r="AB25" i="3"/>
  <c r="AC25" i="3" s="1"/>
  <c r="AB26" i="3"/>
  <c r="AC26" i="3"/>
  <c r="AB27" i="3"/>
  <c r="AC27" i="3" s="1"/>
  <c r="AB28" i="3"/>
  <c r="AC28" i="3"/>
  <c r="AB29" i="3"/>
  <c r="AC29" i="3" s="1"/>
  <c r="AB30" i="3"/>
  <c r="AC30" i="3"/>
  <c r="AB31" i="3"/>
  <c r="AC31" i="3" s="1"/>
  <c r="AB32" i="3"/>
  <c r="AC32" i="3"/>
  <c r="AB33" i="3"/>
  <c r="AC33" i="3" s="1"/>
  <c r="AB34" i="3"/>
  <c r="AC34" i="3"/>
  <c r="AB35" i="3"/>
  <c r="AC35" i="3" s="1"/>
  <c r="AB36" i="3"/>
  <c r="AC36" i="3"/>
  <c r="AB37" i="3"/>
  <c r="AC37" i="3" s="1"/>
  <c r="AB38" i="3"/>
  <c r="AC38" i="3"/>
  <c r="AB39" i="3"/>
  <c r="AC39" i="3" s="1"/>
  <c r="AB40" i="3"/>
  <c r="AC40" i="3"/>
  <c r="AB41" i="3"/>
  <c r="AC41" i="3" s="1"/>
  <c r="AB42" i="3"/>
  <c r="AC42" i="3"/>
  <c r="AB43" i="3"/>
  <c r="AC43" i="3" s="1"/>
  <c r="AB44" i="3"/>
  <c r="AC44" i="3"/>
  <c r="AB45" i="3"/>
  <c r="AC45" i="3" s="1"/>
  <c r="AB46" i="3"/>
  <c r="AC46" i="3"/>
  <c r="AB47" i="3"/>
  <c r="AC47" i="3" s="1"/>
  <c r="AB48" i="3"/>
  <c r="AC48" i="3"/>
  <c r="AB49" i="3"/>
  <c r="AC49" i="3" s="1"/>
  <c r="AB50" i="3"/>
  <c r="AC50" i="3"/>
  <c r="AB51" i="3"/>
  <c r="AC51" i="3" s="1"/>
  <c r="AB52" i="3"/>
  <c r="AC52" i="3"/>
  <c r="AB53" i="3"/>
  <c r="AC53" i="3" s="1"/>
  <c r="AB54" i="3"/>
  <c r="AC54" i="3"/>
  <c r="AB55" i="3"/>
  <c r="AC55" i="3" s="1"/>
  <c r="AB56" i="3"/>
  <c r="AC56" i="3"/>
  <c r="AB57" i="3"/>
  <c r="AC57" i="3" s="1"/>
  <c r="AB58" i="3"/>
  <c r="AC58" i="3"/>
  <c r="AB59" i="3"/>
  <c r="AC59" i="3" s="1"/>
  <c r="AB60" i="3"/>
  <c r="AC60" i="3"/>
  <c r="AB61" i="3"/>
  <c r="AC61" i="3" s="1"/>
  <c r="AB62" i="3"/>
  <c r="AC62" i="3"/>
  <c r="AB63" i="3"/>
  <c r="AC63" i="3" s="1"/>
  <c r="AB64" i="3"/>
  <c r="AC64" i="3"/>
  <c r="AB65" i="3"/>
  <c r="AC65" i="3" s="1"/>
  <c r="AB66" i="3"/>
  <c r="AC66" i="3"/>
  <c r="AB67" i="3"/>
  <c r="AC67" i="3" s="1"/>
  <c r="AB68" i="3"/>
  <c r="AC68" i="3"/>
  <c r="AB69" i="3"/>
  <c r="AC69" i="3" s="1"/>
  <c r="AB70" i="3"/>
  <c r="AC70" i="3"/>
  <c r="AB71" i="3"/>
  <c r="AC71" i="3" s="1"/>
  <c r="AB72" i="3"/>
  <c r="AC72" i="3"/>
  <c r="AB73" i="3"/>
  <c r="AC73" i="3" s="1"/>
  <c r="AB74" i="3"/>
  <c r="AC74" i="3"/>
  <c r="AB75" i="3"/>
  <c r="AC75" i="3" s="1"/>
  <c r="AB76" i="3"/>
  <c r="AC76" i="3"/>
  <c r="AB77" i="3"/>
  <c r="AC77" i="3" s="1"/>
  <c r="AB78" i="3"/>
  <c r="AC78" i="3"/>
  <c r="AB79" i="3"/>
  <c r="AC79" i="3" s="1"/>
  <c r="AB80" i="3"/>
  <c r="AC80" i="3"/>
  <c r="AB81" i="3"/>
  <c r="AC81" i="3" s="1"/>
  <c r="AB82" i="3"/>
  <c r="AC82" i="3"/>
  <c r="AB83" i="3"/>
  <c r="AC83" i="3" s="1"/>
  <c r="AB84" i="3"/>
  <c r="AC84" i="3"/>
  <c r="AB85" i="3"/>
  <c r="AC85" i="3" s="1"/>
  <c r="AB86" i="3"/>
  <c r="AC86" i="3"/>
  <c r="AB87" i="3"/>
  <c r="AC87" i="3" s="1"/>
  <c r="AB88" i="3"/>
  <c r="AC88" i="3"/>
  <c r="AB89" i="3"/>
  <c r="AC89" i="3" s="1"/>
  <c r="AB90" i="3"/>
  <c r="AC90" i="3"/>
  <c r="AB91" i="3"/>
  <c r="AC91" i="3" s="1"/>
  <c r="AB92" i="3"/>
  <c r="AC92" i="3"/>
  <c r="AB93" i="3"/>
  <c r="AC93" i="3" s="1"/>
  <c r="AB94" i="3"/>
  <c r="AC94" i="3"/>
  <c r="AB95" i="3"/>
  <c r="AC95" i="3" s="1"/>
  <c r="AB96" i="3"/>
  <c r="AC96" i="3"/>
  <c r="AB97" i="3"/>
  <c r="AC97" i="3" s="1"/>
  <c r="AB98" i="3"/>
  <c r="AC98" i="3"/>
  <c r="AB99" i="3"/>
  <c r="AC99" i="3" s="1"/>
  <c r="AB100" i="3"/>
  <c r="AC100" i="3"/>
  <c r="AB101" i="3"/>
  <c r="AC101" i="3" s="1"/>
  <c r="AB102" i="3"/>
  <c r="AC102" i="3"/>
  <c r="AB103" i="3"/>
  <c r="AC103" i="3" s="1"/>
  <c r="AB104" i="3"/>
  <c r="AC104" i="3"/>
  <c r="AB105" i="3"/>
  <c r="AC105" i="3"/>
  <c r="AB106" i="3"/>
  <c r="AC106" i="3"/>
  <c r="AB107" i="3"/>
  <c r="AC107" i="3" s="1"/>
  <c r="AB108" i="3"/>
  <c r="AC108" i="3"/>
  <c r="AB109" i="3"/>
  <c r="AC109" i="3" s="1"/>
  <c r="AB110" i="3"/>
  <c r="AC110" i="3"/>
  <c r="AB111" i="3"/>
  <c r="AC111" i="3" s="1"/>
  <c r="AB112" i="3"/>
  <c r="AC112" i="3"/>
  <c r="AB113" i="3"/>
  <c r="AC113" i="3" s="1"/>
  <c r="AB114" i="3"/>
  <c r="AC114" i="3"/>
  <c r="AB115" i="3"/>
  <c r="AC115" i="3" s="1"/>
  <c r="AB116" i="3"/>
  <c r="AC116" i="3"/>
  <c r="AB117" i="3"/>
  <c r="AC117" i="3" s="1"/>
  <c r="AB118" i="3"/>
  <c r="AC118" i="3"/>
  <c r="AB119" i="3"/>
  <c r="AC119" i="3" s="1"/>
  <c r="AB120" i="3"/>
  <c r="AC120" i="3"/>
  <c r="AB121" i="3"/>
  <c r="AC121" i="3" s="1"/>
  <c r="AB122" i="3"/>
  <c r="AC122" i="3"/>
  <c r="AB123" i="3"/>
  <c r="AC123" i="3" s="1"/>
  <c r="AB124" i="3"/>
  <c r="AC124" i="3"/>
  <c r="AB125" i="3"/>
  <c r="AC125" i="3" s="1"/>
  <c r="AB126" i="3"/>
  <c r="AC126" i="3"/>
  <c r="AB127" i="3"/>
  <c r="AC127" i="3" s="1"/>
  <c r="AB128" i="3"/>
  <c r="AC128" i="3"/>
  <c r="AB129" i="3"/>
  <c r="AC129" i="3" s="1"/>
  <c r="AB130" i="3"/>
  <c r="AC130" i="3"/>
  <c r="AB131" i="3"/>
  <c r="AC131" i="3" s="1"/>
  <c r="AB132" i="3"/>
  <c r="AC132" i="3"/>
  <c r="AB133" i="3"/>
  <c r="AC133" i="3" s="1"/>
  <c r="AB134" i="3"/>
  <c r="AC134" i="3"/>
  <c r="AB135" i="3"/>
  <c r="AC135" i="3" s="1"/>
  <c r="AB136" i="3"/>
  <c r="AC136" i="3"/>
  <c r="AB137" i="3"/>
  <c r="AC137" i="3" s="1"/>
  <c r="AB138" i="3"/>
  <c r="AC138" i="3"/>
  <c r="AB139" i="3"/>
  <c r="AC139" i="3" s="1"/>
  <c r="AB140" i="3"/>
  <c r="AC140" i="3"/>
  <c r="AB141" i="3"/>
  <c r="AC141" i="3" s="1"/>
  <c r="AB142" i="3"/>
  <c r="AC142" i="3"/>
  <c r="AB143" i="3"/>
  <c r="AC143" i="3" s="1"/>
  <c r="AB144" i="3"/>
  <c r="AC144" i="3"/>
  <c r="AB145" i="3"/>
  <c r="AC145" i="3" s="1"/>
  <c r="AB146" i="3"/>
  <c r="AC146" i="3"/>
  <c r="AB147" i="3"/>
  <c r="AC147" i="3" s="1"/>
  <c r="AB148" i="3"/>
  <c r="AC148" i="3"/>
  <c r="AB149" i="3"/>
  <c r="AC149" i="3" s="1"/>
  <c r="AB150" i="3"/>
  <c r="AC150" i="3"/>
  <c r="AB151" i="3"/>
  <c r="AC151" i="3" s="1"/>
  <c r="AB152" i="3"/>
  <c r="AC152" i="3"/>
  <c r="AB153" i="3"/>
  <c r="AC153" i="3" s="1"/>
  <c r="AB154" i="3"/>
  <c r="AC154" i="3"/>
  <c r="AB155" i="3"/>
  <c r="AC155" i="3" s="1"/>
  <c r="AB156" i="3"/>
  <c r="AC156" i="3"/>
  <c r="AB157" i="3"/>
  <c r="AC157" i="3" s="1"/>
  <c r="AB158" i="3"/>
  <c r="AC158" i="3"/>
  <c r="AB159" i="3"/>
  <c r="AC159" i="3" s="1"/>
  <c r="AB160" i="3"/>
  <c r="AC160" i="3"/>
  <c r="AB161" i="3"/>
  <c r="AC161" i="3" s="1"/>
  <c r="AB162" i="3"/>
  <c r="AC162" i="3"/>
  <c r="AB163" i="3"/>
  <c r="AC163" i="3" s="1"/>
  <c r="AB164" i="3"/>
  <c r="AC164" i="3"/>
  <c r="AB165" i="3"/>
  <c r="AC165" i="3" s="1"/>
  <c r="AB166" i="3"/>
  <c r="AC166" i="3"/>
  <c r="AB167" i="3"/>
  <c r="AC167" i="3" s="1"/>
  <c r="AB168" i="3"/>
  <c r="AC168" i="3"/>
  <c r="AB169" i="3"/>
  <c r="AC169" i="3" s="1"/>
  <c r="AB170" i="3"/>
  <c r="AC170" i="3"/>
  <c r="AB171" i="3"/>
  <c r="AC171" i="3" s="1"/>
  <c r="AB172" i="3"/>
  <c r="AC172" i="3"/>
  <c r="AB173" i="3"/>
  <c r="AC173" i="3" s="1"/>
  <c r="AB174" i="3"/>
  <c r="AC174" i="3"/>
  <c r="AB175" i="3"/>
  <c r="AC175" i="3"/>
  <c r="AB176" i="3"/>
  <c r="AC176" i="3"/>
  <c r="AB177" i="3"/>
  <c r="AC177" i="3"/>
  <c r="AB178" i="3"/>
  <c r="AC178" i="3"/>
  <c r="AB179" i="3"/>
  <c r="AC179" i="3"/>
  <c r="AB180" i="3"/>
  <c r="AC180" i="3"/>
  <c r="AB181" i="3"/>
  <c r="AC181" i="3"/>
  <c r="AB182" i="3"/>
  <c r="AC182" i="3"/>
  <c r="AB183" i="3"/>
  <c r="AC183" i="3"/>
  <c r="AB184" i="3"/>
  <c r="AC184" i="3"/>
  <c r="AB185" i="3"/>
  <c r="AC185" i="3"/>
  <c r="AB186" i="3"/>
  <c r="AC186" i="3"/>
  <c r="AB187" i="3"/>
  <c r="AC187" i="3"/>
  <c r="AB188" i="3"/>
  <c r="AC188" i="3"/>
  <c r="AB189" i="3"/>
  <c r="AC189" i="3"/>
  <c r="AB190" i="3"/>
  <c r="AC190" i="3"/>
  <c r="AB191" i="3"/>
  <c r="AC191" i="3"/>
  <c r="AB192" i="3"/>
  <c r="AC192" i="3"/>
  <c r="AB193" i="3"/>
  <c r="AC193" i="3"/>
  <c r="AB194" i="3"/>
  <c r="AC194" i="3"/>
  <c r="AB195" i="3"/>
  <c r="AC195" i="3"/>
  <c r="AB196" i="3"/>
  <c r="AC196" i="3"/>
  <c r="AB197" i="3"/>
  <c r="AC197" i="3"/>
  <c r="AB198" i="3"/>
  <c r="AC198" i="3"/>
  <c r="AB199" i="3"/>
  <c r="AC199" i="3"/>
  <c r="AB200" i="3"/>
  <c r="AC200" i="3"/>
  <c r="AB201" i="3"/>
  <c r="AC201" i="3"/>
  <c r="AB202" i="3"/>
  <c r="AC202" i="3"/>
  <c r="AB203" i="3"/>
  <c r="AC203" i="3"/>
  <c r="AB204" i="3"/>
  <c r="AC204" i="3"/>
  <c r="AB205" i="3"/>
  <c r="AC205" i="3"/>
  <c r="AB206" i="3"/>
  <c r="AC206" i="3"/>
  <c r="AB207" i="3"/>
  <c r="AC207" i="3"/>
  <c r="AB208" i="3"/>
  <c r="AC208" i="3"/>
  <c r="AB209" i="3"/>
  <c r="AC209" i="3"/>
  <c r="AB210" i="3"/>
  <c r="AC210" i="3"/>
  <c r="AB211" i="3"/>
  <c r="AC211" i="3"/>
  <c r="AB212" i="3"/>
  <c r="AC212" i="3"/>
  <c r="AB213" i="3"/>
  <c r="AC213" i="3"/>
  <c r="AB214" i="3"/>
  <c r="AC214" i="3"/>
  <c r="AB215" i="3"/>
  <c r="AC215" i="3"/>
  <c r="AB216" i="3"/>
  <c r="AC216" i="3"/>
  <c r="AB217" i="3"/>
  <c r="AC217" i="3"/>
  <c r="AB218" i="3"/>
  <c r="AC218" i="3"/>
  <c r="AB219" i="3"/>
  <c r="AC219" i="3"/>
  <c r="AB220" i="3"/>
  <c r="AC220" i="3"/>
  <c r="AB221" i="3"/>
  <c r="AC221" i="3"/>
  <c r="AB222" i="3"/>
  <c r="AC222" i="3"/>
  <c r="AB223" i="3"/>
  <c r="AC223" i="3"/>
  <c r="AB224" i="3"/>
  <c r="AC224" i="3"/>
  <c r="AB225" i="3"/>
  <c r="AC225" i="3"/>
  <c r="AB226" i="3"/>
  <c r="AC226" i="3"/>
  <c r="AB227" i="3"/>
  <c r="AC227" i="3"/>
  <c r="AB228" i="3"/>
  <c r="AC228" i="3"/>
  <c r="AB229" i="3"/>
  <c r="AC229" i="3"/>
  <c r="AB230" i="3"/>
  <c r="AC230" i="3"/>
  <c r="AB231" i="3"/>
  <c r="AC231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AB2" i="3"/>
  <c r="AC2" i="3" s="1"/>
  <c r="X2" i="3"/>
  <c r="L3" i="3" l="1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" i="3"/>
  <c r="O19" i="15"/>
  <c r="B4" i="10" l="1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3" i="10"/>
  <c r="P16" i="4"/>
  <c r="Q16" i="4"/>
  <c r="P17" i="4"/>
  <c r="Q17" i="4"/>
  <c r="P18" i="4"/>
  <c r="Q18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5" i="4"/>
  <c r="Q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19" i="4"/>
  <c r="D241" i="17"/>
  <c r="C241" i="17"/>
  <c r="D240" i="17"/>
  <c r="B240" i="17" s="1"/>
  <c r="C240" i="17"/>
  <c r="D239" i="17"/>
  <c r="C239" i="17"/>
  <c r="D238" i="17"/>
  <c r="B238" i="17" s="1"/>
  <c r="C238" i="17"/>
  <c r="D237" i="17"/>
  <c r="C237" i="17"/>
  <c r="D236" i="17"/>
  <c r="B236" i="17" s="1"/>
  <c r="C236" i="17"/>
  <c r="D235" i="17"/>
  <c r="C235" i="17"/>
  <c r="D234" i="17"/>
  <c r="B234" i="17" s="1"/>
  <c r="C234" i="17"/>
  <c r="D233" i="17"/>
  <c r="C233" i="17"/>
  <c r="D232" i="17"/>
  <c r="B232" i="17" s="1"/>
  <c r="C232" i="17"/>
  <c r="D231" i="17"/>
  <c r="C231" i="17"/>
  <c r="D230" i="17"/>
  <c r="B230" i="17" s="1"/>
  <c r="C230" i="17"/>
  <c r="D229" i="17"/>
  <c r="C229" i="17"/>
  <c r="D228" i="17"/>
  <c r="B228" i="17" s="1"/>
  <c r="C228" i="17"/>
  <c r="D227" i="17"/>
  <c r="C227" i="17"/>
  <c r="D226" i="17"/>
  <c r="B226" i="17" s="1"/>
  <c r="C226" i="17"/>
  <c r="D225" i="17"/>
  <c r="C225" i="17"/>
  <c r="D224" i="17"/>
  <c r="B224" i="17" s="1"/>
  <c r="C224" i="17"/>
  <c r="D223" i="17"/>
  <c r="C223" i="17"/>
  <c r="D222" i="17"/>
  <c r="B222" i="17" s="1"/>
  <c r="C222" i="17"/>
  <c r="D221" i="17"/>
  <c r="C221" i="17"/>
  <c r="D220" i="17"/>
  <c r="B220" i="17" s="1"/>
  <c r="C220" i="17"/>
  <c r="D219" i="17"/>
  <c r="C219" i="17"/>
  <c r="D218" i="17"/>
  <c r="B218" i="17" s="1"/>
  <c r="C218" i="17"/>
  <c r="D217" i="17"/>
  <c r="C217" i="17"/>
  <c r="D216" i="17"/>
  <c r="B216" i="17" s="1"/>
  <c r="C216" i="17"/>
  <c r="D215" i="17"/>
  <c r="C215" i="17"/>
  <c r="D214" i="17"/>
  <c r="B214" i="17" s="1"/>
  <c r="C214" i="17"/>
  <c r="D213" i="17"/>
  <c r="C213" i="17"/>
  <c r="D212" i="17"/>
  <c r="B212" i="17" s="1"/>
  <c r="C212" i="17"/>
  <c r="D211" i="17"/>
  <c r="C211" i="17"/>
  <c r="D210" i="17"/>
  <c r="B210" i="17" s="1"/>
  <c r="C210" i="17"/>
  <c r="D209" i="17"/>
  <c r="C209" i="17"/>
  <c r="D208" i="17"/>
  <c r="B208" i="17" s="1"/>
  <c r="C208" i="17"/>
  <c r="D207" i="17"/>
  <c r="C207" i="17"/>
  <c r="D206" i="17"/>
  <c r="B206" i="17" s="1"/>
  <c r="C206" i="17"/>
  <c r="D205" i="17"/>
  <c r="C205" i="17"/>
  <c r="D204" i="17"/>
  <c r="B204" i="17" s="1"/>
  <c r="C204" i="17"/>
  <c r="D203" i="17"/>
  <c r="C203" i="17"/>
  <c r="D202" i="17"/>
  <c r="B202" i="17" s="1"/>
  <c r="C202" i="17"/>
  <c r="D201" i="17"/>
  <c r="C201" i="17"/>
  <c r="D200" i="17"/>
  <c r="B200" i="17" s="1"/>
  <c r="C200" i="17"/>
  <c r="D199" i="17"/>
  <c r="C199" i="17"/>
  <c r="D198" i="17"/>
  <c r="B198" i="17" s="1"/>
  <c r="C198" i="17"/>
  <c r="D197" i="17"/>
  <c r="C197" i="17"/>
  <c r="D196" i="17"/>
  <c r="B196" i="17" s="1"/>
  <c r="C196" i="17"/>
  <c r="D195" i="17"/>
  <c r="C195" i="17"/>
  <c r="D194" i="17"/>
  <c r="B194" i="17" s="1"/>
  <c r="C194" i="17"/>
  <c r="D193" i="17"/>
  <c r="C193" i="17"/>
  <c r="D192" i="17"/>
  <c r="B192" i="17" s="1"/>
  <c r="C192" i="17"/>
  <c r="D191" i="17"/>
  <c r="C191" i="17"/>
  <c r="D190" i="17"/>
  <c r="B190" i="17" s="1"/>
  <c r="C190" i="17"/>
  <c r="D189" i="17"/>
  <c r="C189" i="17"/>
  <c r="D188" i="17"/>
  <c r="B188" i="17" s="1"/>
  <c r="C188" i="17"/>
  <c r="D187" i="17"/>
  <c r="C187" i="17"/>
  <c r="D186" i="17"/>
  <c r="B186" i="17" s="1"/>
  <c r="C186" i="17"/>
  <c r="D185" i="17"/>
  <c r="C185" i="17"/>
  <c r="D184" i="17"/>
  <c r="B184" i="17" s="1"/>
  <c r="C184" i="17"/>
  <c r="D183" i="17"/>
  <c r="C183" i="17"/>
  <c r="D182" i="17"/>
  <c r="B182" i="17" s="1"/>
  <c r="C182" i="17"/>
  <c r="D181" i="17"/>
  <c r="C181" i="17"/>
  <c r="D180" i="17"/>
  <c r="B180" i="17" s="1"/>
  <c r="C180" i="17"/>
  <c r="D179" i="17"/>
  <c r="C179" i="17"/>
  <c r="D178" i="17"/>
  <c r="B178" i="17" s="1"/>
  <c r="C178" i="17"/>
  <c r="D177" i="17"/>
  <c r="C177" i="17"/>
  <c r="D176" i="17"/>
  <c r="B176" i="17" s="1"/>
  <c r="C176" i="17"/>
  <c r="D175" i="17"/>
  <c r="C175" i="17"/>
  <c r="D174" i="17"/>
  <c r="B174" i="17" s="1"/>
  <c r="C174" i="17"/>
  <c r="D173" i="17"/>
  <c r="C173" i="17"/>
  <c r="D172" i="17"/>
  <c r="B172" i="17" s="1"/>
  <c r="C172" i="17"/>
  <c r="D171" i="17"/>
  <c r="C171" i="17"/>
  <c r="D170" i="17"/>
  <c r="B170" i="17" s="1"/>
  <c r="C170" i="17"/>
  <c r="D169" i="17"/>
  <c r="C169" i="17"/>
  <c r="D168" i="17"/>
  <c r="B168" i="17" s="1"/>
  <c r="C168" i="17"/>
  <c r="D167" i="17"/>
  <c r="C167" i="17"/>
  <c r="D166" i="17"/>
  <c r="B166" i="17" s="1"/>
  <c r="C166" i="17"/>
  <c r="D165" i="17"/>
  <c r="C165" i="17"/>
  <c r="D164" i="17"/>
  <c r="B164" i="17" s="1"/>
  <c r="C164" i="17"/>
  <c r="D163" i="17"/>
  <c r="C163" i="17"/>
  <c r="D162" i="17"/>
  <c r="B162" i="17" s="1"/>
  <c r="C162" i="17"/>
  <c r="D161" i="17"/>
  <c r="C161" i="17"/>
  <c r="D160" i="17"/>
  <c r="B160" i="17" s="1"/>
  <c r="C160" i="17"/>
  <c r="D159" i="17"/>
  <c r="C159" i="17"/>
  <c r="D158" i="17"/>
  <c r="B158" i="17" s="1"/>
  <c r="C158" i="17"/>
  <c r="D157" i="17"/>
  <c r="C157" i="17"/>
  <c r="D156" i="17"/>
  <c r="B156" i="17" s="1"/>
  <c r="C156" i="17"/>
  <c r="D155" i="17"/>
  <c r="C155" i="17"/>
  <c r="D154" i="17"/>
  <c r="B154" i="17" s="1"/>
  <c r="C154" i="17"/>
  <c r="D153" i="17"/>
  <c r="C153" i="17"/>
  <c r="D152" i="17"/>
  <c r="B152" i="17" s="1"/>
  <c r="C152" i="17"/>
  <c r="D145" i="17"/>
  <c r="C145" i="17"/>
  <c r="D144" i="17"/>
  <c r="B144" i="17" s="1"/>
  <c r="C144" i="17"/>
  <c r="D143" i="17"/>
  <c r="C143" i="17"/>
  <c r="D142" i="17"/>
  <c r="B142" i="17" s="1"/>
  <c r="C142" i="17"/>
  <c r="D140" i="17"/>
  <c r="C140" i="17"/>
  <c r="D139" i="17"/>
  <c r="C139" i="17"/>
  <c r="D138" i="17"/>
  <c r="C138" i="17"/>
  <c r="D137" i="17"/>
  <c r="C137" i="17"/>
  <c r="D136" i="17"/>
  <c r="C136" i="17"/>
  <c r="D135" i="17"/>
  <c r="C135" i="17"/>
  <c r="D134" i="17"/>
  <c r="C134" i="17"/>
  <c r="D133" i="17"/>
  <c r="C133" i="17"/>
  <c r="D132" i="17"/>
  <c r="C132" i="17"/>
  <c r="D129" i="17"/>
  <c r="C129" i="17"/>
  <c r="D128" i="17"/>
  <c r="C128" i="17"/>
  <c r="D127" i="17"/>
  <c r="C127" i="17"/>
  <c r="D126" i="17"/>
  <c r="C126" i="17"/>
  <c r="D125" i="17"/>
  <c r="C125" i="17"/>
  <c r="D124" i="17"/>
  <c r="C124" i="17"/>
  <c r="D123" i="17"/>
  <c r="C123" i="17"/>
  <c r="D122" i="17"/>
  <c r="C122" i="17"/>
  <c r="D119" i="17"/>
  <c r="C119" i="17"/>
  <c r="D118" i="17"/>
  <c r="C118" i="17"/>
  <c r="D117" i="17"/>
  <c r="C117" i="17"/>
  <c r="D116" i="17"/>
  <c r="C116" i="17"/>
  <c r="D115" i="17"/>
  <c r="C115" i="17"/>
  <c r="D114" i="17"/>
  <c r="C114" i="17"/>
  <c r="D113" i="17"/>
  <c r="C113" i="17"/>
  <c r="D112" i="17"/>
  <c r="C112" i="17"/>
  <c r="D109" i="17"/>
  <c r="C109" i="17"/>
  <c r="D108" i="17"/>
  <c r="C108" i="17"/>
  <c r="D107" i="17"/>
  <c r="C107" i="17"/>
  <c r="D106" i="17"/>
  <c r="C106" i="17"/>
  <c r="D105" i="17"/>
  <c r="C105" i="17"/>
  <c r="D104" i="17"/>
  <c r="C104" i="17"/>
  <c r="D103" i="17"/>
  <c r="C103" i="17"/>
  <c r="D102" i="17"/>
  <c r="C102" i="17"/>
  <c r="D101" i="17"/>
  <c r="C101" i="17"/>
  <c r="D100" i="17"/>
  <c r="C100" i="17"/>
  <c r="D99" i="17"/>
  <c r="C99" i="17"/>
  <c r="D98" i="17"/>
  <c r="C98" i="17"/>
  <c r="D97" i="17"/>
  <c r="C97" i="17"/>
  <c r="D96" i="17"/>
  <c r="C96" i="17"/>
  <c r="D95" i="17"/>
  <c r="C95" i="17"/>
  <c r="D94" i="17"/>
  <c r="C94" i="17"/>
  <c r="D93" i="17"/>
  <c r="C93" i="17"/>
  <c r="D92" i="17"/>
  <c r="C92" i="17"/>
  <c r="D89" i="17"/>
  <c r="C89" i="17"/>
  <c r="D88" i="17"/>
  <c r="C88" i="17"/>
  <c r="D87" i="17"/>
  <c r="C87" i="17"/>
  <c r="D86" i="17"/>
  <c r="C86" i="17"/>
  <c r="D85" i="17"/>
  <c r="C85" i="17"/>
  <c r="D84" i="17"/>
  <c r="C84" i="17"/>
  <c r="D83" i="17"/>
  <c r="C83" i="17"/>
  <c r="D82" i="17"/>
  <c r="C82" i="17"/>
  <c r="D79" i="17"/>
  <c r="C79" i="17"/>
  <c r="D78" i="17"/>
  <c r="C78" i="17"/>
  <c r="D77" i="17"/>
  <c r="C77" i="17"/>
  <c r="D76" i="17"/>
  <c r="C76" i="17"/>
  <c r="D75" i="17"/>
  <c r="C75" i="17"/>
  <c r="D74" i="17"/>
  <c r="C74" i="17"/>
  <c r="D73" i="17"/>
  <c r="C73" i="17"/>
  <c r="D72" i="17"/>
  <c r="C72" i="17"/>
  <c r="D69" i="17"/>
  <c r="C69" i="17"/>
  <c r="D68" i="17"/>
  <c r="C68" i="17"/>
  <c r="D67" i="17"/>
  <c r="C67" i="17"/>
  <c r="D66" i="17"/>
  <c r="C66" i="17"/>
  <c r="D65" i="17"/>
  <c r="C65" i="17"/>
  <c r="D64" i="17"/>
  <c r="C64" i="17"/>
  <c r="D63" i="17"/>
  <c r="C63" i="17"/>
  <c r="D62" i="17"/>
  <c r="C62" i="17"/>
  <c r="D55" i="17"/>
  <c r="C55" i="17"/>
  <c r="D54" i="17"/>
  <c r="C54" i="17"/>
  <c r="D53" i="17"/>
  <c r="C53" i="17"/>
  <c r="D52" i="17"/>
  <c r="C52" i="17"/>
  <c r="D41" i="17"/>
  <c r="C41" i="17"/>
  <c r="D40" i="17"/>
  <c r="C40" i="17"/>
  <c r="D39" i="17"/>
  <c r="C39" i="17"/>
  <c r="D38" i="17"/>
  <c r="C38" i="17"/>
  <c r="D37" i="17"/>
  <c r="C37" i="17"/>
  <c r="D36" i="17"/>
  <c r="C36" i="17"/>
  <c r="D35" i="17"/>
  <c r="C35" i="17"/>
  <c r="D34" i="17"/>
  <c r="C34" i="17"/>
  <c r="D33" i="17"/>
  <c r="C33" i="17"/>
  <c r="D32" i="17"/>
  <c r="C32" i="17"/>
  <c r="D23" i="17"/>
  <c r="C23" i="17"/>
  <c r="D22" i="17"/>
  <c r="C22" i="17"/>
  <c r="D19" i="17"/>
  <c r="D18" i="17"/>
  <c r="D17" i="17"/>
  <c r="D16" i="17"/>
  <c r="B16" i="17" s="1"/>
  <c r="D15" i="17"/>
  <c r="D14" i="17"/>
  <c r="D13" i="17"/>
  <c r="D12" i="17"/>
  <c r="B12" i="17" s="1"/>
  <c r="D9" i="17"/>
  <c r="C9" i="17"/>
  <c r="D8" i="17"/>
  <c r="C8" i="17"/>
  <c r="D7" i="17"/>
  <c r="C7" i="17"/>
  <c r="D6" i="17"/>
  <c r="C6" i="17"/>
  <c r="D5" i="17"/>
  <c r="C5" i="17"/>
  <c r="D4" i="17"/>
  <c r="C4" i="17"/>
  <c r="D3" i="17"/>
  <c r="C3" i="17"/>
  <c r="D2" i="17"/>
  <c r="C2" i="17"/>
  <c r="D1" i="17"/>
  <c r="C1" i="17"/>
  <c r="A2" i="17"/>
  <c r="B2" i="17"/>
  <c r="B241" i="17"/>
  <c r="A241" i="17"/>
  <c r="A240" i="17"/>
  <c r="B239" i="17"/>
  <c r="A239" i="17"/>
  <c r="A238" i="17"/>
  <c r="B237" i="17"/>
  <c r="A237" i="17"/>
  <c r="A236" i="17"/>
  <c r="B235" i="17"/>
  <c r="A235" i="17"/>
  <c r="A234" i="17"/>
  <c r="B233" i="17"/>
  <c r="A233" i="17"/>
  <c r="A232" i="17"/>
  <c r="B231" i="17"/>
  <c r="A231" i="17"/>
  <c r="A230" i="17"/>
  <c r="B229" i="17"/>
  <c r="A229" i="17"/>
  <c r="A228" i="17"/>
  <c r="B227" i="17"/>
  <c r="A227" i="17"/>
  <c r="A226" i="17"/>
  <c r="B225" i="17"/>
  <c r="A225" i="17"/>
  <c r="A224" i="17"/>
  <c r="B223" i="17"/>
  <c r="A223" i="17"/>
  <c r="A222" i="17"/>
  <c r="B221" i="17"/>
  <c r="A221" i="17"/>
  <c r="A220" i="17"/>
  <c r="B219" i="17"/>
  <c r="A219" i="17"/>
  <c r="A218" i="17"/>
  <c r="B217" i="17"/>
  <c r="A217" i="17"/>
  <c r="A216" i="17"/>
  <c r="B215" i="17"/>
  <c r="A215" i="17"/>
  <c r="A214" i="17"/>
  <c r="B213" i="17"/>
  <c r="A213" i="17"/>
  <c r="A212" i="17"/>
  <c r="B211" i="17"/>
  <c r="A211" i="17"/>
  <c r="A210" i="17"/>
  <c r="B209" i="17"/>
  <c r="A209" i="17"/>
  <c r="A208" i="17"/>
  <c r="B207" i="17"/>
  <c r="A207" i="17"/>
  <c r="A206" i="17"/>
  <c r="B205" i="17"/>
  <c r="A205" i="17"/>
  <c r="A204" i="17"/>
  <c r="B203" i="17"/>
  <c r="A203" i="17"/>
  <c r="A202" i="17"/>
  <c r="B201" i="17"/>
  <c r="A201" i="17"/>
  <c r="A200" i="17"/>
  <c r="B199" i="17"/>
  <c r="A199" i="17"/>
  <c r="A198" i="17"/>
  <c r="B197" i="17"/>
  <c r="A197" i="17"/>
  <c r="A196" i="17"/>
  <c r="B195" i="17"/>
  <c r="A195" i="17"/>
  <c r="A194" i="17"/>
  <c r="B193" i="17"/>
  <c r="A193" i="17"/>
  <c r="A192" i="17"/>
  <c r="B191" i="17"/>
  <c r="A191" i="17"/>
  <c r="A190" i="17"/>
  <c r="B189" i="17"/>
  <c r="A189" i="17"/>
  <c r="A188" i="17"/>
  <c r="B187" i="17"/>
  <c r="A187" i="17"/>
  <c r="A186" i="17"/>
  <c r="B185" i="17"/>
  <c r="A185" i="17"/>
  <c r="A184" i="17"/>
  <c r="B183" i="17"/>
  <c r="A183" i="17"/>
  <c r="A182" i="17"/>
  <c r="B181" i="17"/>
  <c r="A181" i="17"/>
  <c r="A180" i="17"/>
  <c r="B179" i="17"/>
  <c r="A179" i="17"/>
  <c r="A178" i="17"/>
  <c r="B177" i="17"/>
  <c r="A177" i="17"/>
  <c r="A176" i="17"/>
  <c r="B175" i="17"/>
  <c r="A175" i="17"/>
  <c r="A174" i="17"/>
  <c r="B173" i="17"/>
  <c r="A173" i="17"/>
  <c r="A172" i="17"/>
  <c r="B171" i="17"/>
  <c r="A171" i="17"/>
  <c r="A170" i="17"/>
  <c r="B169" i="17"/>
  <c r="A169" i="17"/>
  <c r="A168" i="17"/>
  <c r="B167" i="17"/>
  <c r="A167" i="17"/>
  <c r="A166" i="17"/>
  <c r="B165" i="17"/>
  <c r="A165" i="17"/>
  <c r="A164" i="17"/>
  <c r="B163" i="17"/>
  <c r="A163" i="17"/>
  <c r="A162" i="17"/>
  <c r="B161" i="17"/>
  <c r="A161" i="17"/>
  <c r="A160" i="17"/>
  <c r="B159" i="17"/>
  <c r="A159" i="17"/>
  <c r="A158" i="17"/>
  <c r="B157" i="17"/>
  <c r="A157" i="17"/>
  <c r="A156" i="17"/>
  <c r="B155" i="17"/>
  <c r="A155" i="17"/>
  <c r="A154" i="17"/>
  <c r="B153" i="17"/>
  <c r="A153" i="17"/>
  <c r="A152" i="17"/>
  <c r="B151" i="17"/>
  <c r="A151" i="17"/>
  <c r="B150" i="17"/>
  <c r="A150" i="17"/>
  <c r="B149" i="17"/>
  <c r="A149" i="17"/>
  <c r="B148" i="17"/>
  <c r="A148" i="17"/>
  <c r="B147" i="17"/>
  <c r="A147" i="17"/>
  <c r="B146" i="17"/>
  <c r="A146" i="17"/>
  <c r="B145" i="17"/>
  <c r="A145" i="17"/>
  <c r="A144" i="17"/>
  <c r="B143" i="17"/>
  <c r="A143" i="17"/>
  <c r="A142" i="17"/>
  <c r="B141" i="17"/>
  <c r="A141" i="17"/>
  <c r="B140" i="17"/>
  <c r="A140" i="17"/>
  <c r="B139" i="17"/>
  <c r="A139" i="17"/>
  <c r="B138" i="17"/>
  <c r="A138" i="17"/>
  <c r="B137" i="17"/>
  <c r="A137" i="17"/>
  <c r="B136" i="17"/>
  <c r="A136" i="17"/>
  <c r="B135" i="17"/>
  <c r="A135" i="17"/>
  <c r="B134" i="17"/>
  <c r="A134" i="17"/>
  <c r="B133" i="17"/>
  <c r="A133" i="17"/>
  <c r="B132" i="17"/>
  <c r="A132" i="17"/>
  <c r="B131" i="17"/>
  <c r="A131" i="17"/>
  <c r="B130" i="17"/>
  <c r="A130" i="17"/>
  <c r="B129" i="17"/>
  <c r="A129" i="17"/>
  <c r="B128" i="17"/>
  <c r="A128" i="17"/>
  <c r="B127" i="17"/>
  <c r="A127" i="17"/>
  <c r="B126" i="17"/>
  <c r="A126" i="17"/>
  <c r="B125" i="17"/>
  <c r="A125" i="17"/>
  <c r="B124" i="17"/>
  <c r="A124" i="17"/>
  <c r="B123" i="17"/>
  <c r="A123" i="17"/>
  <c r="B122" i="17"/>
  <c r="A122" i="17"/>
  <c r="B121" i="17"/>
  <c r="A121" i="17"/>
  <c r="B120" i="17"/>
  <c r="A120" i="17"/>
  <c r="B119" i="17"/>
  <c r="A119" i="17"/>
  <c r="B118" i="17"/>
  <c r="A118" i="17"/>
  <c r="B117" i="17"/>
  <c r="A117" i="17"/>
  <c r="B116" i="17"/>
  <c r="A116" i="17"/>
  <c r="B115" i="17"/>
  <c r="A115" i="17"/>
  <c r="B114" i="17"/>
  <c r="A114" i="17"/>
  <c r="B113" i="17"/>
  <c r="A113" i="17"/>
  <c r="B112" i="17"/>
  <c r="A112" i="17"/>
  <c r="B111" i="17"/>
  <c r="A111" i="17"/>
  <c r="B110" i="17"/>
  <c r="A110" i="17"/>
  <c r="B109" i="17"/>
  <c r="A109" i="17"/>
  <c r="B108" i="17"/>
  <c r="A108" i="17"/>
  <c r="B107" i="17"/>
  <c r="A107" i="17"/>
  <c r="B106" i="17"/>
  <c r="A106" i="17"/>
  <c r="B105" i="17"/>
  <c r="A105" i="17"/>
  <c r="B104" i="17"/>
  <c r="A104" i="17"/>
  <c r="B103" i="17"/>
  <c r="A103" i="17"/>
  <c r="B102" i="17"/>
  <c r="A102" i="17"/>
  <c r="B101" i="17"/>
  <c r="A101" i="17"/>
  <c r="B100" i="17"/>
  <c r="A100" i="17"/>
  <c r="B99" i="17"/>
  <c r="A99" i="17"/>
  <c r="B98" i="17"/>
  <c r="A98" i="17"/>
  <c r="B97" i="17"/>
  <c r="A97" i="17"/>
  <c r="B96" i="17"/>
  <c r="A96" i="17"/>
  <c r="B95" i="17"/>
  <c r="A95" i="17"/>
  <c r="B94" i="17"/>
  <c r="A94" i="17"/>
  <c r="B93" i="17"/>
  <c r="A93" i="17"/>
  <c r="B92" i="17"/>
  <c r="A92" i="17"/>
  <c r="B91" i="17"/>
  <c r="A91" i="17"/>
  <c r="B90" i="17"/>
  <c r="A90" i="17"/>
  <c r="B89" i="17"/>
  <c r="A89" i="17"/>
  <c r="B88" i="17"/>
  <c r="A88" i="17"/>
  <c r="B87" i="17"/>
  <c r="A87" i="17"/>
  <c r="B86" i="17"/>
  <c r="A86" i="17"/>
  <c r="B85" i="17"/>
  <c r="A85" i="17"/>
  <c r="B84" i="17"/>
  <c r="A84" i="17"/>
  <c r="B83" i="17"/>
  <c r="A83" i="17"/>
  <c r="B82" i="17"/>
  <c r="A82" i="17"/>
  <c r="B81" i="17"/>
  <c r="A81" i="17"/>
  <c r="B80" i="17"/>
  <c r="A80" i="17"/>
  <c r="B79" i="17"/>
  <c r="A79" i="17"/>
  <c r="B78" i="17"/>
  <c r="A78" i="17"/>
  <c r="B77" i="17"/>
  <c r="A77" i="17"/>
  <c r="B76" i="17"/>
  <c r="A76" i="17"/>
  <c r="B75" i="17"/>
  <c r="A75" i="17"/>
  <c r="B74" i="17"/>
  <c r="A74" i="17"/>
  <c r="B73" i="17"/>
  <c r="A73" i="17"/>
  <c r="B72" i="17"/>
  <c r="A72" i="17"/>
  <c r="B71" i="17"/>
  <c r="A71" i="17"/>
  <c r="B70" i="17"/>
  <c r="A70" i="17"/>
  <c r="B69" i="17"/>
  <c r="A69" i="17"/>
  <c r="B68" i="17"/>
  <c r="A68" i="17"/>
  <c r="B67" i="17"/>
  <c r="A67" i="17"/>
  <c r="B66" i="17"/>
  <c r="A66" i="17"/>
  <c r="B65" i="17"/>
  <c r="A65" i="17"/>
  <c r="B64" i="17"/>
  <c r="A64" i="17"/>
  <c r="B63" i="17"/>
  <c r="A63" i="17"/>
  <c r="B62" i="17"/>
  <c r="A62" i="17"/>
  <c r="B61" i="17"/>
  <c r="A61" i="17"/>
  <c r="B60" i="17"/>
  <c r="A60" i="17"/>
  <c r="B59" i="17"/>
  <c r="A59" i="17"/>
  <c r="B58" i="17"/>
  <c r="A58" i="17"/>
  <c r="B57" i="17"/>
  <c r="A57" i="17"/>
  <c r="B56" i="17"/>
  <c r="A56" i="17"/>
  <c r="B55" i="17"/>
  <c r="A55" i="17"/>
  <c r="B54" i="17"/>
  <c r="A54" i="17"/>
  <c r="B53" i="17"/>
  <c r="A53" i="17"/>
  <c r="B52" i="17"/>
  <c r="A52" i="17"/>
  <c r="B51" i="17"/>
  <c r="A51" i="17"/>
  <c r="B50" i="17"/>
  <c r="A50" i="17"/>
  <c r="B49" i="17"/>
  <c r="A49" i="17"/>
  <c r="B48" i="17"/>
  <c r="A48" i="17"/>
  <c r="B47" i="17"/>
  <c r="A47" i="17"/>
  <c r="B46" i="17"/>
  <c r="A46" i="17"/>
  <c r="B45" i="17"/>
  <c r="A45" i="17"/>
  <c r="B44" i="17"/>
  <c r="A44" i="17"/>
  <c r="B43" i="17"/>
  <c r="A43" i="17"/>
  <c r="B42" i="17"/>
  <c r="A42" i="17"/>
  <c r="B39" i="17"/>
  <c r="A39" i="17"/>
  <c r="B38" i="17"/>
  <c r="A38" i="17"/>
  <c r="B37" i="17"/>
  <c r="A37" i="17"/>
  <c r="B36" i="17"/>
  <c r="A36" i="17"/>
  <c r="B35" i="17"/>
  <c r="A35" i="17"/>
  <c r="B34" i="17"/>
  <c r="A34" i="17"/>
  <c r="B33" i="17"/>
  <c r="A33" i="17"/>
  <c r="B32" i="17"/>
  <c r="A32" i="17"/>
  <c r="B29" i="17"/>
  <c r="A29" i="17"/>
  <c r="B28" i="17"/>
  <c r="A28" i="17"/>
  <c r="B27" i="17"/>
  <c r="A27" i="17"/>
  <c r="B26" i="17"/>
  <c r="A26" i="17"/>
  <c r="B25" i="17"/>
  <c r="A25" i="17"/>
  <c r="B24" i="17"/>
  <c r="A24" i="17"/>
  <c r="B23" i="17"/>
  <c r="A23" i="17"/>
  <c r="B22" i="17"/>
  <c r="A22" i="17"/>
  <c r="B19" i="17"/>
  <c r="A19" i="17"/>
  <c r="B18" i="17"/>
  <c r="A18" i="17"/>
  <c r="B17" i="17"/>
  <c r="A17" i="17"/>
  <c r="A16" i="17"/>
  <c r="B15" i="17"/>
  <c r="A15" i="17"/>
  <c r="B14" i="17"/>
  <c r="A14" i="17"/>
  <c r="B13" i="17"/>
  <c r="A13" i="17"/>
  <c r="A12" i="17"/>
  <c r="B9" i="17"/>
  <c r="A9" i="17"/>
  <c r="B8" i="17"/>
  <c r="A8" i="17"/>
  <c r="B7" i="17"/>
  <c r="A7" i="17"/>
  <c r="B6" i="17"/>
  <c r="A6" i="17"/>
  <c r="B5" i="17"/>
  <c r="A5" i="17"/>
  <c r="B4" i="17"/>
  <c r="A4" i="17"/>
  <c r="B3" i="17"/>
  <c r="A3" i="17"/>
  <c r="N232" i="16" l="1"/>
  <c r="N233" i="16"/>
  <c r="N234" i="16"/>
  <c r="N235" i="16"/>
  <c r="N236" i="16"/>
  <c r="N237" i="16"/>
  <c r="N238" i="16"/>
  <c r="N239" i="16"/>
  <c r="N240" i="16"/>
  <c r="N241" i="16"/>
  <c r="N242" i="16"/>
  <c r="N243" i="16"/>
  <c r="N244" i="16"/>
  <c r="N245" i="16"/>
  <c r="N246" i="16"/>
  <c r="N247" i="16"/>
  <c r="N248" i="16"/>
  <c r="N249" i="16"/>
  <c r="N250" i="16"/>
  <c r="N251" i="16"/>
  <c r="N252" i="16"/>
  <c r="N253" i="16"/>
  <c r="N254" i="16"/>
  <c r="N255" i="16"/>
  <c r="N256" i="16"/>
  <c r="N257" i="16"/>
  <c r="N258" i="16"/>
  <c r="N259" i="16"/>
  <c r="N260" i="16"/>
  <c r="N261" i="16"/>
  <c r="N262" i="16"/>
  <c r="M232" i="16"/>
  <c r="M233" i="16"/>
  <c r="M234" i="16"/>
  <c r="M235" i="16"/>
  <c r="M236" i="16"/>
  <c r="M237" i="16"/>
  <c r="M238" i="16"/>
  <c r="M239" i="16"/>
  <c r="M240" i="16"/>
  <c r="M241" i="16"/>
  <c r="M242" i="16"/>
  <c r="M243" i="16"/>
  <c r="M244" i="16"/>
  <c r="M245" i="16"/>
  <c r="M246" i="16"/>
  <c r="M247" i="16"/>
  <c r="M248" i="16"/>
  <c r="M249" i="16"/>
  <c r="M250" i="16"/>
  <c r="M251" i="16"/>
  <c r="M252" i="16"/>
  <c r="M253" i="16"/>
  <c r="M254" i="16"/>
  <c r="M255" i="16"/>
  <c r="M256" i="16"/>
  <c r="M257" i="16"/>
  <c r="M258" i="16"/>
  <c r="M259" i="16"/>
  <c r="M260" i="16"/>
  <c r="M261" i="16"/>
  <c r="M262" i="16"/>
  <c r="D11" i="12" l="1"/>
  <c r="E11" i="12"/>
  <c r="F11" i="12"/>
  <c r="S3" i="3"/>
  <c r="T3" i="3"/>
  <c r="U3" i="3"/>
  <c r="V3" i="3"/>
  <c r="W3" i="3"/>
  <c r="Y3" i="3"/>
  <c r="Z3" i="3"/>
  <c r="AA3" i="3"/>
  <c r="S4" i="3"/>
  <c r="T4" i="3"/>
  <c r="U4" i="3"/>
  <c r="V4" i="3"/>
  <c r="W4" i="3"/>
  <c r="Y4" i="3"/>
  <c r="Z4" i="3"/>
  <c r="AA4" i="3"/>
  <c r="S5" i="3"/>
  <c r="T5" i="3"/>
  <c r="U5" i="3"/>
  <c r="V5" i="3"/>
  <c r="W5" i="3"/>
  <c r="Y5" i="3"/>
  <c r="Z5" i="3"/>
  <c r="AA5" i="3"/>
  <c r="S6" i="3"/>
  <c r="T6" i="3"/>
  <c r="U6" i="3"/>
  <c r="V6" i="3"/>
  <c r="W6" i="3"/>
  <c r="Y6" i="3"/>
  <c r="Z6" i="3"/>
  <c r="AA6" i="3"/>
  <c r="S7" i="3"/>
  <c r="T7" i="3"/>
  <c r="U7" i="3"/>
  <c r="V7" i="3"/>
  <c r="W7" i="3"/>
  <c r="Y7" i="3"/>
  <c r="Z7" i="3"/>
  <c r="AA7" i="3"/>
  <c r="S8" i="3"/>
  <c r="T8" i="3"/>
  <c r="U8" i="3"/>
  <c r="V8" i="3"/>
  <c r="W8" i="3"/>
  <c r="Y8" i="3"/>
  <c r="Z8" i="3"/>
  <c r="AA8" i="3"/>
  <c r="S9" i="3"/>
  <c r="T9" i="3"/>
  <c r="U9" i="3"/>
  <c r="V9" i="3"/>
  <c r="W9" i="3"/>
  <c r="Y9" i="3"/>
  <c r="Z9" i="3"/>
  <c r="AA9" i="3"/>
  <c r="S10" i="3"/>
  <c r="T10" i="3"/>
  <c r="U10" i="3"/>
  <c r="V10" i="3"/>
  <c r="W10" i="3"/>
  <c r="Y10" i="3"/>
  <c r="Z10" i="3"/>
  <c r="AA10" i="3"/>
  <c r="S11" i="3"/>
  <c r="T11" i="3"/>
  <c r="U11" i="3"/>
  <c r="V11" i="3"/>
  <c r="W11" i="3"/>
  <c r="Y11" i="3"/>
  <c r="Z11" i="3"/>
  <c r="AA11" i="3"/>
  <c r="S12" i="3"/>
  <c r="T12" i="3"/>
  <c r="U12" i="3"/>
  <c r="V12" i="3"/>
  <c r="W12" i="3"/>
  <c r="Y12" i="3"/>
  <c r="Z12" i="3"/>
  <c r="AA12" i="3"/>
  <c r="S13" i="3"/>
  <c r="T13" i="3"/>
  <c r="U13" i="3"/>
  <c r="V13" i="3"/>
  <c r="W13" i="3"/>
  <c r="Y13" i="3"/>
  <c r="Z13" i="3"/>
  <c r="AA13" i="3"/>
  <c r="S14" i="3"/>
  <c r="T14" i="3"/>
  <c r="U14" i="3"/>
  <c r="V14" i="3"/>
  <c r="W14" i="3"/>
  <c r="Y14" i="3"/>
  <c r="Z14" i="3"/>
  <c r="AA14" i="3"/>
  <c r="S15" i="3"/>
  <c r="T15" i="3"/>
  <c r="U15" i="3"/>
  <c r="V15" i="3"/>
  <c r="W15" i="3"/>
  <c r="Y15" i="3"/>
  <c r="Z15" i="3"/>
  <c r="AA15" i="3"/>
  <c r="S16" i="3"/>
  <c r="T16" i="3"/>
  <c r="U16" i="3"/>
  <c r="V16" i="3"/>
  <c r="W16" i="3"/>
  <c r="Y16" i="3"/>
  <c r="Z16" i="3"/>
  <c r="AA16" i="3"/>
  <c r="S17" i="3"/>
  <c r="T17" i="3"/>
  <c r="U17" i="3"/>
  <c r="V17" i="3"/>
  <c r="W17" i="3"/>
  <c r="Y17" i="3"/>
  <c r="Z17" i="3"/>
  <c r="AA17" i="3"/>
  <c r="S18" i="3"/>
  <c r="T18" i="3"/>
  <c r="U18" i="3"/>
  <c r="V18" i="3"/>
  <c r="W18" i="3"/>
  <c r="Y18" i="3"/>
  <c r="Z18" i="3"/>
  <c r="AA18" i="3"/>
  <c r="S19" i="3"/>
  <c r="T19" i="3"/>
  <c r="U19" i="3"/>
  <c r="V19" i="3"/>
  <c r="W19" i="3"/>
  <c r="Y19" i="3"/>
  <c r="Z19" i="3"/>
  <c r="AA19" i="3"/>
  <c r="S20" i="3"/>
  <c r="T20" i="3"/>
  <c r="U20" i="3"/>
  <c r="V20" i="3"/>
  <c r="W20" i="3"/>
  <c r="Y20" i="3"/>
  <c r="Z20" i="3"/>
  <c r="AA20" i="3"/>
  <c r="S21" i="3"/>
  <c r="T21" i="3"/>
  <c r="U21" i="3"/>
  <c r="V21" i="3"/>
  <c r="W21" i="3"/>
  <c r="Y21" i="3"/>
  <c r="Z21" i="3"/>
  <c r="AA21" i="3"/>
  <c r="S22" i="3"/>
  <c r="T22" i="3"/>
  <c r="U22" i="3"/>
  <c r="V22" i="3"/>
  <c r="W22" i="3"/>
  <c r="Y22" i="3"/>
  <c r="Z22" i="3"/>
  <c r="AA22" i="3"/>
  <c r="S23" i="3"/>
  <c r="T23" i="3"/>
  <c r="U23" i="3"/>
  <c r="V23" i="3"/>
  <c r="W23" i="3"/>
  <c r="Y23" i="3"/>
  <c r="Z23" i="3"/>
  <c r="AA23" i="3"/>
  <c r="S24" i="3"/>
  <c r="T24" i="3"/>
  <c r="U24" i="3"/>
  <c r="V24" i="3"/>
  <c r="W24" i="3"/>
  <c r="Y24" i="3"/>
  <c r="Z24" i="3"/>
  <c r="AA24" i="3"/>
  <c r="S25" i="3"/>
  <c r="T25" i="3"/>
  <c r="U25" i="3"/>
  <c r="V25" i="3"/>
  <c r="W25" i="3"/>
  <c r="Y25" i="3"/>
  <c r="Z25" i="3"/>
  <c r="AA25" i="3"/>
  <c r="S26" i="3"/>
  <c r="T26" i="3"/>
  <c r="U26" i="3"/>
  <c r="V26" i="3"/>
  <c r="W26" i="3"/>
  <c r="Y26" i="3"/>
  <c r="Z26" i="3"/>
  <c r="AA26" i="3"/>
  <c r="S27" i="3"/>
  <c r="T27" i="3"/>
  <c r="U27" i="3"/>
  <c r="V27" i="3"/>
  <c r="W27" i="3"/>
  <c r="Y27" i="3"/>
  <c r="Z27" i="3"/>
  <c r="AA27" i="3"/>
  <c r="S28" i="3"/>
  <c r="T28" i="3"/>
  <c r="U28" i="3"/>
  <c r="V28" i="3"/>
  <c r="W28" i="3"/>
  <c r="Y28" i="3"/>
  <c r="Z28" i="3"/>
  <c r="AA28" i="3"/>
  <c r="S29" i="3"/>
  <c r="T29" i="3"/>
  <c r="U29" i="3"/>
  <c r="V29" i="3"/>
  <c r="W29" i="3"/>
  <c r="Y29" i="3"/>
  <c r="Z29" i="3"/>
  <c r="AA29" i="3"/>
  <c r="S30" i="3"/>
  <c r="T30" i="3"/>
  <c r="U30" i="3"/>
  <c r="V30" i="3"/>
  <c r="W30" i="3"/>
  <c r="Y30" i="3"/>
  <c r="Z30" i="3"/>
  <c r="AA30" i="3"/>
  <c r="S31" i="3"/>
  <c r="T31" i="3"/>
  <c r="U31" i="3"/>
  <c r="V31" i="3"/>
  <c r="W31" i="3"/>
  <c r="Y31" i="3"/>
  <c r="Z31" i="3"/>
  <c r="AA31" i="3"/>
  <c r="S32" i="3"/>
  <c r="T32" i="3"/>
  <c r="U32" i="3"/>
  <c r="V32" i="3"/>
  <c r="W32" i="3"/>
  <c r="Y32" i="3"/>
  <c r="Z32" i="3"/>
  <c r="AA32" i="3"/>
  <c r="S33" i="3"/>
  <c r="T33" i="3"/>
  <c r="U33" i="3"/>
  <c r="V33" i="3"/>
  <c r="W33" i="3"/>
  <c r="Y33" i="3"/>
  <c r="Z33" i="3"/>
  <c r="AA33" i="3"/>
  <c r="S34" i="3"/>
  <c r="T34" i="3"/>
  <c r="U34" i="3"/>
  <c r="V34" i="3"/>
  <c r="W34" i="3"/>
  <c r="Y34" i="3"/>
  <c r="Z34" i="3"/>
  <c r="AA34" i="3"/>
  <c r="S35" i="3"/>
  <c r="T35" i="3"/>
  <c r="U35" i="3"/>
  <c r="V35" i="3"/>
  <c r="W35" i="3"/>
  <c r="Y35" i="3"/>
  <c r="Z35" i="3"/>
  <c r="AA35" i="3"/>
  <c r="S36" i="3"/>
  <c r="T36" i="3"/>
  <c r="U36" i="3"/>
  <c r="V36" i="3"/>
  <c r="W36" i="3"/>
  <c r="Y36" i="3"/>
  <c r="Z36" i="3"/>
  <c r="AA36" i="3"/>
  <c r="S37" i="3"/>
  <c r="T37" i="3"/>
  <c r="U37" i="3"/>
  <c r="V37" i="3"/>
  <c r="W37" i="3"/>
  <c r="Y37" i="3"/>
  <c r="Z37" i="3"/>
  <c r="AA37" i="3"/>
  <c r="S38" i="3"/>
  <c r="T38" i="3"/>
  <c r="U38" i="3"/>
  <c r="V38" i="3"/>
  <c r="W38" i="3"/>
  <c r="Y38" i="3"/>
  <c r="Z38" i="3"/>
  <c r="AA38" i="3"/>
  <c r="S39" i="3"/>
  <c r="T39" i="3"/>
  <c r="U39" i="3"/>
  <c r="V39" i="3"/>
  <c r="W39" i="3"/>
  <c r="Y39" i="3"/>
  <c r="Z39" i="3"/>
  <c r="AA39" i="3"/>
  <c r="S40" i="3"/>
  <c r="T40" i="3"/>
  <c r="U40" i="3"/>
  <c r="V40" i="3"/>
  <c r="W40" i="3"/>
  <c r="Y40" i="3"/>
  <c r="Z40" i="3"/>
  <c r="AA40" i="3"/>
  <c r="S41" i="3"/>
  <c r="T41" i="3"/>
  <c r="U41" i="3"/>
  <c r="V41" i="3"/>
  <c r="W41" i="3"/>
  <c r="Y41" i="3"/>
  <c r="Z41" i="3"/>
  <c r="AA41" i="3"/>
  <c r="S42" i="3"/>
  <c r="T42" i="3"/>
  <c r="U42" i="3"/>
  <c r="V42" i="3"/>
  <c r="W42" i="3"/>
  <c r="Y42" i="3"/>
  <c r="Z42" i="3"/>
  <c r="AA42" i="3"/>
  <c r="S43" i="3"/>
  <c r="T43" i="3"/>
  <c r="U43" i="3"/>
  <c r="V43" i="3"/>
  <c r="W43" i="3"/>
  <c r="Y43" i="3"/>
  <c r="Z43" i="3"/>
  <c r="AA43" i="3"/>
  <c r="S44" i="3"/>
  <c r="T44" i="3"/>
  <c r="U44" i="3"/>
  <c r="V44" i="3"/>
  <c r="W44" i="3"/>
  <c r="Y44" i="3"/>
  <c r="Z44" i="3"/>
  <c r="AA44" i="3"/>
  <c r="S45" i="3"/>
  <c r="T45" i="3"/>
  <c r="U45" i="3"/>
  <c r="V45" i="3"/>
  <c r="W45" i="3"/>
  <c r="Y45" i="3"/>
  <c r="Z45" i="3"/>
  <c r="AA45" i="3"/>
  <c r="S46" i="3"/>
  <c r="T46" i="3"/>
  <c r="U46" i="3"/>
  <c r="V46" i="3"/>
  <c r="W46" i="3"/>
  <c r="Y46" i="3"/>
  <c r="Z46" i="3"/>
  <c r="AA46" i="3"/>
  <c r="S47" i="3"/>
  <c r="T47" i="3"/>
  <c r="U47" i="3"/>
  <c r="V47" i="3"/>
  <c r="W47" i="3"/>
  <c r="Y47" i="3"/>
  <c r="Z47" i="3"/>
  <c r="AA47" i="3"/>
  <c r="S48" i="3"/>
  <c r="T48" i="3"/>
  <c r="U48" i="3"/>
  <c r="V48" i="3"/>
  <c r="W48" i="3"/>
  <c r="Y48" i="3"/>
  <c r="Z48" i="3"/>
  <c r="AA48" i="3"/>
  <c r="S49" i="3"/>
  <c r="T49" i="3"/>
  <c r="U49" i="3"/>
  <c r="V49" i="3"/>
  <c r="W49" i="3"/>
  <c r="Y49" i="3"/>
  <c r="Z49" i="3"/>
  <c r="AA49" i="3"/>
  <c r="S50" i="3"/>
  <c r="T50" i="3"/>
  <c r="U50" i="3"/>
  <c r="V50" i="3"/>
  <c r="W50" i="3"/>
  <c r="Y50" i="3"/>
  <c r="Z50" i="3"/>
  <c r="AA50" i="3"/>
  <c r="S51" i="3"/>
  <c r="T51" i="3"/>
  <c r="U51" i="3"/>
  <c r="V51" i="3"/>
  <c r="W51" i="3"/>
  <c r="Y51" i="3"/>
  <c r="Z51" i="3"/>
  <c r="AA51" i="3"/>
  <c r="S52" i="3"/>
  <c r="T52" i="3"/>
  <c r="U52" i="3"/>
  <c r="V52" i="3"/>
  <c r="W52" i="3"/>
  <c r="Y52" i="3"/>
  <c r="Z52" i="3"/>
  <c r="AA52" i="3"/>
  <c r="S53" i="3"/>
  <c r="T53" i="3"/>
  <c r="U53" i="3"/>
  <c r="V53" i="3"/>
  <c r="W53" i="3"/>
  <c r="Y53" i="3"/>
  <c r="Z53" i="3"/>
  <c r="AA53" i="3"/>
  <c r="S54" i="3"/>
  <c r="T54" i="3"/>
  <c r="U54" i="3"/>
  <c r="V54" i="3"/>
  <c r="W54" i="3"/>
  <c r="Y54" i="3"/>
  <c r="Z54" i="3"/>
  <c r="AA54" i="3"/>
  <c r="S55" i="3"/>
  <c r="T55" i="3"/>
  <c r="U55" i="3"/>
  <c r="V55" i="3"/>
  <c r="W55" i="3"/>
  <c r="Y55" i="3"/>
  <c r="Z55" i="3"/>
  <c r="AA55" i="3"/>
  <c r="S56" i="3"/>
  <c r="T56" i="3"/>
  <c r="U56" i="3"/>
  <c r="V56" i="3"/>
  <c r="W56" i="3"/>
  <c r="Y56" i="3"/>
  <c r="Z56" i="3"/>
  <c r="AA56" i="3"/>
  <c r="S57" i="3"/>
  <c r="T57" i="3"/>
  <c r="U57" i="3"/>
  <c r="V57" i="3"/>
  <c r="W57" i="3"/>
  <c r="Y57" i="3"/>
  <c r="Z57" i="3"/>
  <c r="AA57" i="3"/>
  <c r="S58" i="3"/>
  <c r="T58" i="3"/>
  <c r="U58" i="3"/>
  <c r="V58" i="3"/>
  <c r="W58" i="3"/>
  <c r="Y58" i="3"/>
  <c r="Z58" i="3"/>
  <c r="AA58" i="3"/>
  <c r="S59" i="3"/>
  <c r="T59" i="3"/>
  <c r="U59" i="3"/>
  <c r="V59" i="3"/>
  <c r="W59" i="3"/>
  <c r="Y59" i="3"/>
  <c r="Z59" i="3"/>
  <c r="AA59" i="3"/>
  <c r="S60" i="3"/>
  <c r="T60" i="3"/>
  <c r="U60" i="3"/>
  <c r="V60" i="3"/>
  <c r="W60" i="3"/>
  <c r="Y60" i="3"/>
  <c r="Z60" i="3"/>
  <c r="AA60" i="3"/>
  <c r="S61" i="3"/>
  <c r="T61" i="3"/>
  <c r="U61" i="3"/>
  <c r="V61" i="3"/>
  <c r="W61" i="3"/>
  <c r="Y61" i="3"/>
  <c r="Z61" i="3"/>
  <c r="AA61" i="3"/>
  <c r="S62" i="3"/>
  <c r="T62" i="3"/>
  <c r="U62" i="3"/>
  <c r="V62" i="3"/>
  <c r="W62" i="3"/>
  <c r="Y62" i="3"/>
  <c r="Z62" i="3"/>
  <c r="AA62" i="3"/>
  <c r="S63" i="3"/>
  <c r="T63" i="3"/>
  <c r="U63" i="3"/>
  <c r="V63" i="3"/>
  <c r="W63" i="3"/>
  <c r="Y63" i="3"/>
  <c r="Z63" i="3"/>
  <c r="AA63" i="3"/>
  <c r="S64" i="3"/>
  <c r="T64" i="3"/>
  <c r="U64" i="3"/>
  <c r="V64" i="3"/>
  <c r="W64" i="3"/>
  <c r="Y64" i="3"/>
  <c r="Z64" i="3"/>
  <c r="AA64" i="3"/>
  <c r="S65" i="3"/>
  <c r="T65" i="3"/>
  <c r="U65" i="3"/>
  <c r="V65" i="3"/>
  <c r="W65" i="3"/>
  <c r="Y65" i="3"/>
  <c r="Z65" i="3"/>
  <c r="AA65" i="3"/>
  <c r="S66" i="3"/>
  <c r="T66" i="3"/>
  <c r="U66" i="3"/>
  <c r="V66" i="3"/>
  <c r="W66" i="3"/>
  <c r="Y66" i="3"/>
  <c r="Z66" i="3"/>
  <c r="AA66" i="3"/>
  <c r="S67" i="3"/>
  <c r="T67" i="3"/>
  <c r="U67" i="3"/>
  <c r="V67" i="3"/>
  <c r="W67" i="3"/>
  <c r="Y67" i="3"/>
  <c r="Z67" i="3"/>
  <c r="AA67" i="3"/>
  <c r="S68" i="3"/>
  <c r="T68" i="3"/>
  <c r="U68" i="3"/>
  <c r="V68" i="3"/>
  <c r="W68" i="3"/>
  <c r="Y68" i="3"/>
  <c r="Z68" i="3"/>
  <c r="AA68" i="3"/>
  <c r="S69" i="3"/>
  <c r="T69" i="3"/>
  <c r="U69" i="3"/>
  <c r="V69" i="3"/>
  <c r="W69" i="3"/>
  <c r="Y69" i="3"/>
  <c r="Z69" i="3"/>
  <c r="AA69" i="3"/>
  <c r="S70" i="3"/>
  <c r="T70" i="3"/>
  <c r="U70" i="3"/>
  <c r="V70" i="3"/>
  <c r="W70" i="3"/>
  <c r="Y70" i="3"/>
  <c r="Z70" i="3"/>
  <c r="AA70" i="3"/>
  <c r="S71" i="3"/>
  <c r="T71" i="3"/>
  <c r="U71" i="3"/>
  <c r="V71" i="3"/>
  <c r="W71" i="3"/>
  <c r="Y71" i="3"/>
  <c r="Z71" i="3"/>
  <c r="AA71" i="3"/>
  <c r="S72" i="3"/>
  <c r="T72" i="3"/>
  <c r="U72" i="3"/>
  <c r="V72" i="3"/>
  <c r="W72" i="3"/>
  <c r="Y72" i="3"/>
  <c r="Z72" i="3"/>
  <c r="AA72" i="3"/>
  <c r="S73" i="3"/>
  <c r="T73" i="3"/>
  <c r="U73" i="3"/>
  <c r="V73" i="3"/>
  <c r="W73" i="3"/>
  <c r="Y73" i="3"/>
  <c r="Z73" i="3"/>
  <c r="AA73" i="3"/>
  <c r="S74" i="3"/>
  <c r="T74" i="3"/>
  <c r="U74" i="3"/>
  <c r="V74" i="3"/>
  <c r="W74" i="3"/>
  <c r="Y74" i="3"/>
  <c r="Z74" i="3"/>
  <c r="AA74" i="3"/>
  <c r="S75" i="3"/>
  <c r="T75" i="3"/>
  <c r="U75" i="3"/>
  <c r="V75" i="3"/>
  <c r="W75" i="3"/>
  <c r="Y75" i="3"/>
  <c r="Z75" i="3"/>
  <c r="AA75" i="3"/>
  <c r="S76" i="3"/>
  <c r="T76" i="3"/>
  <c r="U76" i="3"/>
  <c r="V76" i="3"/>
  <c r="W76" i="3"/>
  <c r="Y76" i="3"/>
  <c r="Z76" i="3"/>
  <c r="AA76" i="3"/>
  <c r="S77" i="3"/>
  <c r="T77" i="3"/>
  <c r="U77" i="3"/>
  <c r="V77" i="3"/>
  <c r="W77" i="3"/>
  <c r="Y77" i="3"/>
  <c r="Z77" i="3"/>
  <c r="AA77" i="3"/>
  <c r="S78" i="3"/>
  <c r="T78" i="3"/>
  <c r="U78" i="3"/>
  <c r="V78" i="3"/>
  <c r="W78" i="3"/>
  <c r="Y78" i="3"/>
  <c r="Z78" i="3"/>
  <c r="AA78" i="3"/>
  <c r="S79" i="3"/>
  <c r="T79" i="3"/>
  <c r="U79" i="3"/>
  <c r="V79" i="3"/>
  <c r="W79" i="3"/>
  <c r="Y79" i="3"/>
  <c r="Z79" i="3"/>
  <c r="AA79" i="3"/>
  <c r="S80" i="3"/>
  <c r="T80" i="3"/>
  <c r="U80" i="3"/>
  <c r="V80" i="3"/>
  <c r="W80" i="3"/>
  <c r="Y80" i="3"/>
  <c r="Z80" i="3"/>
  <c r="AA80" i="3"/>
  <c r="S81" i="3"/>
  <c r="T81" i="3"/>
  <c r="U81" i="3"/>
  <c r="V81" i="3"/>
  <c r="W81" i="3"/>
  <c r="Y81" i="3"/>
  <c r="Z81" i="3"/>
  <c r="AA81" i="3"/>
  <c r="S82" i="3"/>
  <c r="T82" i="3"/>
  <c r="U82" i="3"/>
  <c r="V82" i="3"/>
  <c r="W82" i="3"/>
  <c r="Y82" i="3"/>
  <c r="Z82" i="3"/>
  <c r="AA82" i="3"/>
  <c r="S83" i="3"/>
  <c r="T83" i="3"/>
  <c r="U83" i="3"/>
  <c r="V83" i="3"/>
  <c r="W83" i="3"/>
  <c r="Y83" i="3"/>
  <c r="Z83" i="3"/>
  <c r="AA83" i="3"/>
  <c r="S84" i="3"/>
  <c r="T84" i="3"/>
  <c r="U84" i="3"/>
  <c r="V84" i="3"/>
  <c r="W84" i="3"/>
  <c r="Y84" i="3"/>
  <c r="Z84" i="3"/>
  <c r="AA84" i="3"/>
  <c r="S85" i="3"/>
  <c r="T85" i="3"/>
  <c r="U85" i="3"/>
  <c r="V85" i="3"/>
  <c r="W85" i="3"/>
  <c r="Y85" i="3"/>
  <c r="Z85" i="3"/>
  <c r="AA85" i="3"/>
  <c r="S86" i="3"/>
  <c r="T86" i="3"/>
  <c r="U86" i="3"/>
  <c r="V86" i="3"/>
  <c r="W86" i="3"/>
  <c r="Y86" i="3"/>
  <c r="Z86" i="3"/>
  <c r="AA86" i="3"/>
  <c r="S87" i="3"/>
  <c r="T87" i="3"/>
  <c r="U87" i="3"/>
  <c r="V87" i="3"/>
  <c r="W87" i="3"/>
  <c r="Y87" i="3"/>
  <c r="Z87" i="3"/>
  <c r="AA87" i="3"/>
  <c r="S88" i="3"/>
  <c r="T88" i="3"/>
  <c r="U88" i="3"/>
  <c r="V88" i="3"/>
  <c r="W88" i="3"/>
  <c r="Y88" i="3"/>
  <c r="Z88" i="3"/>
  <c r="AA88" i="3"/>
  <c r="S89" i="3"/>
  <c r="T89" i="3"/>
  <c r="U89" i="3"/>
  <c r="V89" i="3"/>
  <c r="W89" i="3"/>
  <c r="Y89" i="3"/>
  <c r="Z89" i="3"/>
  <c r="AA89" i="3"/>
  <c r="S90" i="3"/>
  <c r="T90" i="3"/>
  <c r="U90" i="3"/>
  <c r="V90" i="3"/>
  <c r="W90" i="3"/>
  <c r="Y90" i="3"/>
  <c r="Z90" i="3"/>
  <c r="AA90" i="3"/>
  <c r="S91" i="3"/>
  <c r="T91" i="3"/>
  <c r="U91" i="3"/>
  <c r="V91" i="3"/>
  <c r="W91" i="3"/>
  <c r="Y91" i="3"/>
  <c r="Z91" i="3"/>
  <c r="AA91" i="3"/>
  <c r="S92" i="3"/>
  <c r="T92" i="3"/>
  <c r="U92" i="3"/>
  <c r="V92" i="3"/>
  <c r="W92" i="3"/>
  <c r="Y92" i="3"/>
  <c r="Z92" i="3"/>
  <c r="AA92" i="3"/>
  <c r="S93" i="3"/>
  <c r="T93" i="3"/>
  <c r="U93" i="3"/>
  <c r="V93" i="3"/>
  <c r="W93" i="3"/>
  <c r="Y93" i="3"/>
  <c r="Z93" i="3"/>
  <c r="AA93" i="3"/>
  <c r="S94" i="3"/>
  <c r="T94" i="3"/>
  <c r="U94" i="3"/>
  <c r="V94" i="3"/>
  <c r="W94" i="3"/>
  <c r="Y94" i="3"/>
  <c r="Z94" i="3"/>
  <c r="AA94" i="3"/>
  <c r="S95" i="3"/>
  <c r="T95" i="3"/>
  <c r="U95" i="3"/>
  <c r="V95" i="3"/>
  <c r="W95" i="3"/>
  <c r="Y95" i="3"/>
  <c r="Z95" i="3"/>
  <c r="AA95" i="3"/>
  <c r="S96" i="3"/>
  <c r="T96" i="3"/>
  <c r="U96" i="3"/>
  <c r="V96" i="3"/>
  <c r="W96" i="3"/>
  <c r="Y96" i="3"/>
  <c r="Z96" i="3"/>
  <c r="AA96" i="3"/>
  <c r="S97" i="3"/>
  <c r="T97" i="3"/>
  <c r="U97" i="3"/>
  <c r="V97" i="3"/>
  <c r="W97" i="3"/>
  <c r="Y97" i="3"/>
  <c r="Z97" i="3"/>
  <c r="AA97" i="3"/>
  <c r="S98" i="3"/>
  <c r="T98" i="3"/>
  <c r="U98" i="3"/>
  <c r="V98" i="3"/>
  <c r="W98" i="3"/>
  <c r="Y98" i="3"/>
  <c r="Z98" i="3"/>
  <c r="AA98" i="3"/>
  <c r="S99" i="3"/>
  <c r="T99" i="3"/>
  <c r="U99" i="3"/>
  <c r="V99" i="3"/>
  <c r="W99" i="3"/>
  <c r="Y99" i="3"/>
  <c r="Z99" i="3"/>
  <c r="AA99" i="3"/>
  <c r="S100" i="3"/>
  <c r="T100" i="3"/>
  <c r="U100" i="3"/>
  <c r="V100" i="3"/>
  <c r="W100" i="3"/>
  <c r="Y100" i="3"/>
  <c r="Z100" i="3"/>
  <c r="AA100" i="3"/>
  <c r="S101" i="3"/>
  <c r="T101" i="3"/>
  <c r="U101" i="3"/>
  <c r="V101" i="3"/>
  <c r="W101" i="3"/>
  <c r="Y101" i="3"/>
  <c r="Z101" i="3"/>
  <c r="AA101" i="3"/>
  <c r="S102" i="3"/>
  <c r="T102" i="3"/>
  <c r="U102" i="3"/>
  <c r="V102" i="3"/>
  <c r="W102" i="3"/>
  <c r="Y102" i="3"/>
  <c r="Z102" i="3"/>
  <c r="AA102" i="3"/>
  <c r="S103" i="3"/>
  <c r="T103" i="3"/>
  <c r="U103" i="3"/>
  <c r="V103" i="3"/>
  <c r="W103" i="3"/>
  <c r="Y103" i="3"/>
  <c r="Z103" i="3"/>
  <c r="AA103" i="3"/>
  <c r="S104" i="3"/>
  <c r="T104" i="3"/>
  <c r="U104" i="3"/>
  <c r="V104" i="3"/>
  <c r="W104" i="3"/>
  <c r="Y104" i="3"/>
  <c r="Z104" i="3"/>
  <c r="AA104" i="3"/>
  <c r="S105" i="3"/>
  <c r="T105" i="3"/>
  <c r="U105" i="3"/>
  <c r="V105" i="3"/>
  <c r="W105" i="3"/>
  <c r="Y105" i="3"/>
  <c r="Z105" i="3"/>
  <c r="AA105" i="3"/>
  <c r="S106" i="3"/>
  <c r="T106" i="3"/>
  <c r="U106" i="3"/>
  <c r="V106" i="3"/>
  <c r="W106" i="3"/>
  <c r="Y106" i="3"/>
  <c r="Z106" i="3"/>
  <c r="AA106" i="3"/>
  <c r="S107" i="3"/>
  <c r="T107" i="3"/>
  <c r="U107" i="3"/>
  <c r="V107" i="3"/>
  <c r="W107" i="3"/>
  <c r="Y107" i="3"/>
  <c r="Z107" i="3"/>
  <c r="AA107" i="3"/>
  <c r="S108" i="3"/>
  <c r="T108" i="3"/>
  <c r="U108" i="3"/>
  <c r="V108" i="3"/>
  <c r="W108" i="3"/>
  <c r="Y108" i="3"/>
  <c r="Z108" i="3"/>
  <c r="AA108" i="3"/>
  <c r="S109" i="3"/>
  <c r="T109" i="3"/>
  <c r="U109" i="3"/>
  <c r="V109" i="3"/>
  <c r="W109" i="3"/>
  <c r="Y109" i="3"/>
  <c r="Z109" i="3"/>
  <c r="AA109" i="3"/>
  <c r="S110" i="3"/>
  <c r="T110" i="3"/>
  <c r="U110" i="3"/>
  <c r="V110" i="3"/>
  <c r="W110" i="3"/>
  <c r="Y110" i="3"/>
  <c r="Z110" i="3"/>
  <c r="AA110" i="3"/>
  <c r="S111" i="3"/>
  <c r="T111" i="3"/>
  <c r="U111" i="3"/>
  <c r="V111" i="3"/>
  <c r="W111" i="3"/>
  <c r="Y111" i="3"/>
  <c r="Z111" i="3"/>
  <c r="AA111" i="3"/>
  <c r="S112" i="3"/>
  <c r="T112" i="3"/>
  <c r="U112" i="3"/>
  <c r="V112" i="3"/>
  <c r="W112" i="3"/>
  <c r="Y112" i="3"/>
  <c r="Z112" i="3"/>
  <c r="AA112" i="3"/>
  <c r="S113" i="3"/>
  <c r="T113" i="3"/>
  <c r="U113" i="3"/>
  <c r="V113" i="3"/>
  <c r="W113" i="3"/>
  <c r="Y113" i="3"/>
  <c r="Z113" i="3"/>
  <c r="AA113" i="3"/>
  <c r="S114" i="3"/>
  <c r="T114" i="3"/>
  <c r="U114" i="3"/>
  <c r="V114" i="3"/>
  <c r="W114" i="3"/>
  <c r="Y114" i="3"/>
  <c r="Z114" i="3"/>
  <c r="AA114" i="3"/>
  <c r="S115" i="3"/>
  <c r="T115" i="3"/>
  <c r="U115" i="3"/>
  <c r="V115" i="3"/>
  <c r="W115" i="3"/>
  <c r="Y115" i="3"/>
  <c r="Z115" i="3"/>
  <c r="AA115" i="3"/>
  <c r="S116" i="3"/>
  <c r="T116" i="3"/>
  <c r="U116" i="3"/>
  <c r="V116" i="3"/>
  <c r="W116" i="3"/>
  <c r="Y116" i="3"/>
  <c r="Z116" i="3"/>
  <c r="AA116" i="3"/>
  <c r="S117" i="3"/>
  <c r="T117" i="3"/>
  <c r="U117" i="3"/>
  <c r="V117" i="3"/>
  <c r="W117" i="3"/>
  <c r="Y117" i="3"/>
  <c r="Z117" i="3"/>
  <c r="AA117" i="3"/>
  <c r="S118" i="3"/>
  <c r="T118" i="3"/>
  <c r="U118" i="3"/>
  <c r="V118" i="3"/>
  <c r="W118" i="3"/>
  <c r="Y118" i="3"/>
  <c r="Z118" i="3"/>
  <c r="AA118" i="3"/>
  <c r="S119" i="3"/>
  <c r="T119" i="3"/>
  <c r="U119" i="3"/>
  <c r="V119" i="3"/>
  <c r="W119" i="3"/>
  <c r="Y119" i="3"/>
  <c r="Z119" i="3"/>
  <c r="AA119" i="3"/>
  <c r="S120" i="3"/>
  <c r="T120" i="3"/>
  <c r="U120" i="3"/>
  <c r="V120" i="3"/>
  <c r="W120" i="3"/>
  <c r="Y120" i="3"/>
  <c r="Z120" i="3"/>
  <c r="AA120" i="3"/>
  <c r="S121" i="3"/>
  <c r="T121" i="3"/>
  <c r="U121" i="3"/>
  <c r="V121" i="3"/>
  <c r="W121" i="3"/>
  <c r="Y121" i="3"/>
  <c r="Z121" i="3"/>
  <c r="AA121" i="3"/>
  <c r="S122" i="3"/>
  <c r="T122" i="3"/>
  <c r="U122" i="3"/>
  <c r="V122" i="3"/>
  <c r="W122" i="3"/>
  <c r="Y122" i="3"/>
  <c r="Z122" i="3"/>
  <c r="AA122" i="3"/>
  <c r="S123" i="3"/>
  <c r="T123" i="3"/>
  <c r="U123" i="3"/>
  <c r="V123" i="3"/>
  <c r="W123" i="3"/>
  <c r="Y123" i="3"/>
  <c r="Z123" i="3"/>
  <c r="AA123" i="3"/>
  <c r="S124" i="3"/>
  <c r="T124" i="3"/>
  <c r="U124" i="3"/>
  <c r="V124" i="3"/>
  <c r="W124" i="3"/>
  <c r="Y124" i="3"/>
  <c r="Z124" i="3"/>
  <c r="AA124" i="3"/>
  <c r="S125" i="3"/>
  <c r="T125" i="3"/>
  <c r="U125" i="3"/>
  <c r="V125" i="3"/>
  <c r="W125" i="3"/>
  <c r="Y125" i="3"/>
  <c r="Z125" i="3"/>
  <c r="AA125" i="3"/>
  <c r="S126" i="3"/>
  <c r="T126" i="3"/>
  <c r="U126" i="3"/>
  <c r="V126" i="3"/>
  <c r="W126" i="3"/>
  <c r="Y126" i="3"/>
  <c r="Z126" i="3"/>
  <c r="AA126" i="3"/>
  <c r="S127" i="3"/>
  <c r="T127" i="3"/>
  <c r="U127" i="3"/>
  <c r="V127" i="3"/>
  <c r="W127" i="3"/>
  <c r="Y127" i="3"/>
  <c r="Z127" i="3"/>
  <c r="AA127" i="3"/>
  <c r="S128" i="3"/>
  <c r="T128" i="3"/>
  <c r="U128" i="3"/>
  <c r="V128" i="3"/>
  <c r="W128" i="3"/>
  <c r="Y128" i="3"/>
  <c r="Z128" i="3"/>
  <c r="AA128" i="3"/>
  <c r="S129" i="3"/>
  <c r="T129" i="3"/>
  <c r="U129" i="3"/>
  <c r="V129" i="3"/>
  <c r="W129" i="3"/>
  <c r="Y129" i="3"/>
  <c r="Z129" i="3"/>
  <c r="AA129" i="3"/>
  <c r="S130" i="3"/>
  <c r="T130" i="3"/>
  <c r="U130" i="3"/>
  <c r="V130" i="3"/>
  <c r="W130" i="3"/>
  <c r="Y130" i="3"/>
  <c r="Z130" i="3"/>
  <c r="AA130" i="3"/>
  <c r="S131" i="3"/>
  <c r="T131" i="3"/>
  <c r="U131" i="3"/>
  <c r="V131" i="3"/>
  <c r="W131" i="3"/>
  <c r="Y131" i="3"/>
  <c r="Z131" i="3"/>
  <c r="AA131" i="3"/>
  <c r="S132" i="3"/>
  <c r="T132" i="3"/>
  <c r="U132" i="3"/>
  <c r="V132" i="3"/>
  <c r="W132" i="3"/>
  <c r="Y132" i="3"/>
  <c r="Z132" i="3"/>
  <c r="AA132" i="3"/>
  <c r="S133" i="3"/>
  <c r="T133" i="3"/>
  <c r="U133" i="3"/>
  <c r="V133" i="3"/>
  <c r="W133" i="3"/>
  <c r="Y133" i="3"/>
  <c r="Z133" i="3"/>
  <c r="AA133" i="3"/>
  <c r="S134" i="3"/>
  <c r="T134" i="3"/>
  <c r="U134" i="3"/>
  <c r="V134" i="3"/>
  <c r="W134" i="3"/>
  <c r="Y134" i="3"/>
  <c r="Z134" i="3"/>
  <c r="AA134" i="3"/>
  <c r="S135" i="3"/>
  <c r="T135" i="3"/>
  <c r="U135" i="3"/>
  <c r="V135" i="3"/>
  <c r="W135" i="3"/>
  <c r="Y135" i="3"/>
  <c r="Z135" i="3"/>
  <c r="AA135" i="3"/>
  <c r="S136" i="3"/>
  <c r="T136" i="3"/>
  <c r="U136" i="3"/>
  <c r="V136" i="3"/>
  <c r="W136" i="3"/>
  <c r="Y136" i="3"/>
  <c r="Z136" i="3"/>
  <c r="AA136" i="3"/>
  <c r="S137" i="3"/>
  <c r="T137" i="3"/>
  <c r="U137" i="3"/>
  <c r="V137" i="3"/>
  <c r="W137" i="3"/>
  <c r="Y137" i="3"/>
  <c r="Z137" i="3"/>
  <c r="AA137" i="3"/>
  <c r="S138" i="3"/>
  <c r="T138" i="3"/>
  <c r="U138" i="3"/>
  <c r="V138" i="3"/>
  <c r="W138" i="3"/>
  <c r="Y138" i="3"/>
  <c r="Z138" i="3"/>
  <c r="AA138" i="3"/>
  <c r="S139" i="3"/>
  <c r="T139" i="3"/>
  <c r="U139" i="3"/>
  <c r="V139" i="3"/>
  <c r="W139" i="3"/>
  <c r="Y139" i="3"/>
  <c r="Z139" i="3"/>
  <c r="AA139" i="3"/>
  <c r="S140" i="3"/>
  <c r="T140" i="3"/>
  <c r="U140" i="3"/>
  <c r="V140" i="3"/>
  <c r="W140" i="3"/>
  <c r="Y140" i="3"/>
  <c r="Z140" i="3"/>
  <c r="AA140" i="3"/>
  <c r="S141" i="3"/>
  <c r="T141" i="3"/>
  <c r="U141" i="3"/>
  <c r="V141" i="3"/>
  <c r="W141" i="3"/>
  <c r="Y141" i="3"/>
  <c r="Z141" i="3"/>
  <c r="AA141" i="3"/>
  <c r="S142" i="3"/>
  <c r="T142" i="3"/>
  <c r="U142" i="3"/>
  <c r="V142" i="3"/>
  <c r="W142" i="3"/>
  <c r="Y142" i="3"/>
  <c r="Z142" i="3"/>
  <c r="AA142" i="3"/>
  <c r="S143" i="3"/>
  <c r="T143" i="3"/>
  <c r="U143" i="3"/>
  <c r="V143" i="3"/>
  <c r="W143" i="3"/>
  <c r="Y143" i="3"/>
  <c r="Z143" i="3"/>
  <c r="AA143" i="3"/>
  <c r="S144" i="3"/>
  <c r="T144" i="3"/>
  <c r="U144" i="3"/>
  <c r="V144" i="3"/>
  <c r="W144" i="3"/>
  <c r="Y144" i="3"/>
  <c r="Z144" i="3"/>
  <c r="AA144" i="3"/>
  <c r="S145" i="3"/>
  <c r="T145" i="3"/>
  <c r="U145" i="3"/>
  <c r="V145" i="3"/>
  <c r="W145" i="3"/>
  <c r="Y145" i="3"/>
  <c r="Z145" i="3"/>
  <c r="AA145" i="3"/>
  <c r="S146" i="3"/>
  <c r="T146" i="3"/>
  <c r="U146" i="3"/>
  <c r="V146" i="3"/>
  <c r="W146" i="3"/>
  <c r="Y146" i="3"/>
  <c r="Z146" i="3"/>
  <c r="AA146" i="3"/>
  <c r="S147" i="3"/>
  <c r="T147" i="3"/>
  <c r="U147" i="3"/>
  <c r="V147" i="3"/>
  <c r="W147" i="3"/>
  <c r="Y147" i="3"/>
  <c r="Z147" i="3"/>
  <c r="AA147" i="3"/>
  <c r="S148" i="3"/>
  <c r="T148" i="3"/>
  <c r="U148" i="3"/>
  <c r="V148" i="3"/>
  <c r="W148" i="3"/>
  <c r="Y148" i="3"/>
  <c r="Z148" i="3"/>
  <c r="AA148" i="3"/>
  <c r="S149" i="3"/>
  <c r="T149" i="3"/>
  <c r="U149" i="3"/>
  <c r="V149" i="3"/>
  <c r="W149" i="3"/>
  <c r="Y149" i="3"/>
  <c r="Z149" i="3"/>
  <c r="AA149" i="3"/>
  <c r="S150" i="3"/>
  <c r="T150" i="3"/>
  <c r="U150" i="3"/>
  <c r="V150" i="3"/>
  <c r="W150" i="3"/>
  <c r="Y150" i="3"/>
  <c r="Z150" i="3"/>
  <c r="AA150" i="3"/>
  <c r="S151" i="3"/>
  <c r="T151" i="3"/>
  <c r="U151" i="3"/>
  <c r="V151" i="3"/>
  <c r="W151" i="3"/>
  <c r="Y151" i="3"/>
  <c r="Z151" i="3"/>
  <c r="AA151" i="3"/>
  <c r="S152" i="3"/>
  <c r="T152" i="3"/>
  <c r="U152" i="3"/>
  <c r="V152" i="3"/>
  <c r="W152" i="3"/>
  <c r="Y152" i="3"/>
  <c r="Z152" i="3"/>
  <c r="AA152" i="3"/>
  <c r="S153" i="3"/>
  <c r="T153" i="3"/>
  <c r="U153" i="3"/>
  <c r="V153" i="3"/>
  <c r="W153" i="3"/>
  <c r="Y153" i="3"/>
  <c r="Z153" i="3"/>
  <c r="AA153" i="3"/>
  <c r="S154" i="3"/>
  <c r="T154" i="3"/>
  <c r="U154" i="3"/>
  <c r="V154" i="3"/>
  <c r="W154" i="3"/>
  <c r="Y154" i="3"/>
  <c r="Z154" i="3"/>
  <c r="AA154" i="3"/>
  <c r="S155" i="3"/>
  <c r="T155" i="3"/>
  <c r="U155" i="3"/>
  <c r="V155" i="3"/>
  <c r="W155" i="3"/>
  <c r="Y155" i="3"/>
  <c r="Z155" i="3"/>
  <c r="AA155" i="3"/>
  <c r="S156" i="3"/>
  <c r="T156" i="3"/>
  <c r="U156" i="3"/>
  <c r="V156" i="3"/>
  <c r="W156" i="3"/>
  <c r="Y156" i="3"/>
  <c r="Z156" i="3"/>
  <c r="AA156" i="3"/>
  <c r="S157" i="3"/>
  <c r="T157" i="3"/>
  <c r="U157" i="3"/>
  <c r="V157" i="3"/>
  <c r="W157" i="3"/>
  <c r="Y157" i="3"/>
  <c r="Z157" i="3"/>
  <c r="AA157" i="3"/>
  <c r="S158" i="3"/>
  <c r="T158" i="3"/>
  <c r="U158" i="3"/>
  <c r="V158" i="3"/>
  <c r="W158" i="3"/>
  <c r="Y158" i="3"/>
  <c r="Z158" i="3"/>
  <c r="AA158" i="3"/>
  <c r="S159" i="3"/>
  <c r="T159" i="3"/>
  <c r="U159" i="3"/>
  <c r="V159" i="3"/>
  <c r="W159" i="3"/>
  <c r="Y159" i="3"/>
  <c r="Z159" i="3"/>
  <c r="AA159" i="3"/>
  <c r="S160" i="3"/>
  <c r="T160" i="3"/>
  <c r="U160" i="3"/>
  <c r="V160" i="3"/>
  <c r="W160" i="3"/>
  <c r="Y160" i="3"/>
  <c r="Z160" i="3"/>
  <c r="AA160" i="3"/>
  <c r="S161" i="3"/>
  <c r="T161" i="3"/>
  <c r="U161" i="3"/>
  <c r="V161" i="3"/>
  <c r="W161" i="3"/>
  <c r="Y161" i="3"/>
  <c r="Z161" i="3"/>
  <c r="AA161" i="3"/>
  <c r="S162" i="3"/>
  <c r="T162" i="3"/>
  <c r="U162" i="3"/>
  <c r="V162" i="3"/>
  <c r="W162" i="3"/>
  <c r="Y162" i="3"/>
  <c r="Z162" i="3"/>
  <c r="AA162" i="3"/>
  <c r="S163" i="3"/>
  <c r="T163" i="3"/>
  <c r="U163" i="3"/>
  <c r="V163" i="3"/>
  <c r="W163" i="3"/>
  <c r="Y163" i="3"/>
  <c r="Z163" i="3"/>
  <c r="AA163" i="3"/>
  <c r="S164" i="3"/>
  <c r="T164" i="3"/>
  <c r="U164" i="3"/>
  <c r="V164" i="3"/>
  <c r="W164" i="3"/>
  <c r="Y164" i="3"/>
  <c r="Z164" i="3"/>
  <c r="AA164" i="3"/>
  <c r="S165" i="3"/>
  <c r="T165" i="3"/>
  <c r="U165" i="3"/>
  <c r="V165" i="3"/>
  <c r="W165" i="3"/>
  <c r="Y165" i="3"/>
  <c r="Z165" i="3"/>
  <c r="AA165" i="3"/>
  <c r="S166" i="3"/>
  <c r="T166" i="3"/>
  <c r="U166" i="3"/>
  <c r="V166" i="3"/>
  <c r="W166" i="3"/>
  <c r="Y166" i="3"/>
  <c r="Z166" i="3"/>
  <c r="AA166" i="3"/>
  <c r="S167" i="3"/>
  <c r="T167" i="3"/>
  <c r="U167" i="3"/>
  <c r="V167" i="3"/>
  <c r="W167" i="3"/>
  <c r="Y167" i="3"/>
  <c r="Z167" i="3"/>
  <c r="AA167" i="3"/>
  <c r="S168" i="3"/>
  <c r="T168" i="3"/>
  <c r="U168" i="3"/>
  <c r="V168" i="3"/>
  <c r="W168" i="3"/>
  <c r="Y168" i="3"/>
  <c r="Z168" i="3"/>
  <c r="AA168" i="3"/>
  <c r="S169" i="3"/>
  <c r="T169" i="3"/>
  <c r="U169" i="3"/>
  <c r="V169" i="3"/>
  <c r="W169" i="3"/>
  <c r="Y169" i="3"/>
  <c r="Z169" i="3"/>
  <c r="AA169" i="3"/>
  <c r="S170" i="3"/>
  <c r="T170" i="3"/>
  <c r="U170" i="3"/>
  <c r="V170" i="3"/>
  <c r="W170" i="3"/>
  <c r="Y170" i="3"/>
  <c r="Z170" i="3"/>
  <c r="AA170" i="3"/>
  <c r="S171" i="3"/>
  <c r="T171" i="3"/>
  <c r="U171" i="3"/>
  <c r="V171" i="3"/>
  <c r="W171" i="3"/>
  <c r="Y171" i="3"/>
  <c r="Z171" i="3"/>
  <c r="AA171" i="3"/>
  <c r="S172" i="3"/>
  <c r="T172" i="3"/>
  <c r="U172" i="3"/>
  <c r="V172" i="3"/>
  <c r="W172" i="3"/>
  <c r="Y172" i="3"/>
  <c r="Z172" i="3"/>
  <c r="AA172" i="3"/>
  <c r="S173" i="3"/>
  <c r="T173" i="3"/>
  <c r="U173" i="3"/>
  <c r="V173" i="3"/>
  <c r="W173" i="3"/>
  <c r="Y173" i="3"/>
  <c r="Z173" i="3"/>
  <c r="AA173" i="3"/>
  <c r="S174" i="3"/>
  <c r="T174" i="3"/>
  <c r="U174" i="3"/>
  <c r="V174" i="3"/>
  <c r="W174" i="3"/>
  <c r="Y174" i="3"/>
  <c r="Z174" i="3"/>
  <c r="AA174" i="3"/>
  <c r="S175" i="3"/>
  <c r="T175" i="3"/>
  <c r="U175" i="3"/>
  <c r="V175" i="3"/>
  <c r="W175" i="3"/>
  <c r="Y175" i="3"/>
  <c r="Z175" i="3"/>
  <c r="AA175" i="3"/>
  <c r="S176" i="3"/>
  <c r="T176" i="3"/>
  <c r="U176" i="3"/>
  <c r="V176" i="3"/>
  <c r="W176" i="3"/>
  <c r="Y176" i="3"/>
  <c r="Z176" i="3"/>
  <c r="AA176" i="3"/>
  <c r="S177" i="3"/>
  <c r="T177" i="3"/>
  <c r="U177" i="3"/>
  <c r="V177" i="3"/>
  <c r="W177" i="3"/>
  <c r="Y177" i="3"/>
  <c r="Z177" i="3"/>
  <c r="AA177" i="3"/>
  <c r="S178" i="3"/>
  <c r="T178" i="3"/>
  <c r="U178" i="3"/>
  <c r="V178" i="3"/>
  <c r="W178" i="3"/>
  <c r="Y178" i="3"/>
  <c r="Z178" i="3"/>
  <c r="AA178" i="3"/>
  <c r="S179" i="3"/>
  <c r="T179" i="3"/>
  <c r="U179" i="3"/>
  <c r="V179" i="3"/>
  <c r="W179" i="3"/>
  <c r="Y179" i="3"/>
  <c r="Z179" i="3"/>
  <c r="AA179" i="3"/>
  <c r="S180" i="3"/>
  <c r="T180" i="3"/>
  <c r="U180" i="3"/>
  <c r="V180" i="3"/>
  <c r="W180" i="3"/>
  <c r="Y180" i="3"/>
  <c r="Z180" i="3"/>
  <c r="AA180" i="3"/>
  <c r="S181" i="3"/>
  <c r="T181" i="3"/>
  <c r="U181" i="3"/>
  <c r="V181" i="3"/>
  <c r="W181" i="3"/>
  <c r="Y181" i="3"/>
  <c r="Z181" i="3"/>
  <c r="AA181" i="3"/>
  <c r="S182" i="3"/>
  <c r="T182" i="3"/>
  <c r="U182" i="3"/>
  <c r="V182" i="3"/>
  <c r="W182" i="3"/>
  <c r="Y182" i="3"/>
  <c r="Z182" i="3"/>
  <c r="AA182" i="3"/>
  <c r="S183" i="3"/>
  <c r="T183" i="3"/>
  <c r="U183" i="3"/>
  <c r="V183" i="3"/>
  <c r="W183" i="3"/>
  <c r="Y183" i="3"/>
  <c r="Z183" i="3"/>
  <c r="AA183" i="3"/>
  <c r="S184" i="3"/>
  <c r="T184" i="3"/>
  <c r="U184" i="3"/>
  <c r="V184" i="3"/>
  <c r="W184" i="3"/>
  <c r="Y184" i="3"/>
  <c r="Z184" i="3"/>
  <c r="AA184" i="3"/>
  <c r="S185" i="3"/>
  <c r="T185" i="3"/>
  <c r="U185" i="3"/>
  <c r="V185" i="3"/>
  <c r="W185" i="3"/>
  <c r="Y185" i="3"/>
  <c r="Z185" i="3"/>
  <c r="AA185" i="3"/>
  <c r="S186" i="3"/>
  <c r="T186" i="3"/>
  <c r="U186" i="3"/>
  <c r="V186" i="3"/>
  <c r="W186" i="3"/>
  <c r="Y186" i="3"/>
  <c r="Z186" i="3"/>
  <c r="AA186" i="3"/>
  <c r="S187" i="3"/>
  <c r="T187" i="3"/>
  <c r="U187" i="3"/>
  <c r="V187" i="3"/>
  <c r="W187" i="3"/>
  <c r="Y187" i="3"/>
  <c r="Z187" i="3"/>
  <c r="AA187" i="3"/>
  <c r="S188" i="3"/>
  <c r="T188" i="3"/>
  <c r="U188" i="3"/>
  <c r="V188" i="3"/>
  <c r="W188" i="3"/>
  <c r="Y188" i="3"/>
  <c r="Z188" i="3"/>
  <c r="AA188" i="3"/>
  <c r="S189" i="3"/>
  <c r="T189" i="3"/>
  <c r="U189" i="3"/>
  <c r="V189" i="3"/>
  <c r="W189" i="3"/>
  <c r="Y189" i="3"/>
  <c r="Z189" i="3"/>
  <c r="AA189" i="3"/>
  <c r="S190" i="3"/>
  <c r="T190" i="3"/>
  <c r="U190" i="3"/>
  <c r="V190" i="3"/>
  <c r="W190" i="3"/>
  <c r="Y190" i="3"/>
  <c r="Z190" i="3"/>
  <c r="AA190" i="3"/>
  <c r="S191" i="3"/>
  <c r="T191" i="3"/>
  <c r="U191" i="3"/>
  <c r="V191" i="3"/>
  <c r="W191" i="3"/>
  <c r="Y191" i="3"/>
  <c r="Z191" i="3"/>
  <c r="AA191" i="3"/>
  <c r="S192" i="3"/>
  <c r="T192" i="3"/>
  <c r="U192" i="3"/>
  <c r="V192" i="3"/>
  <c r="W192" i="3"/>
  <c r="Y192" i="3"/>
  <c r="Z192" i="3"/>
  <c r="AA192" i="3"/>
  <c r="S193" i="3"/>
  <c r="T193" i="3"/>
  <c r="U193" i="3"/>
  <c r="V193" i="3"/>
  <c r="W193" i="3"/>
  <c r="Y193" i="3"/>
  <c r="Z193" i="3"/>
  <c r="AA193" i="3"/>
  <c r="S194" i="3"/>
  <c r="T194" i="3"/>
  <c r="U194" i="3"/>
  <c r="V194" i="3"/>
  <c r="W194" i="3"/>
  <c r="Y194" i="3"/>
  <c r="Z194" i="3"/>
  <c r="AA194" i="3"/>
  <c r="S195" i="3"/>
  <c r="T195" i="3"/>
  <c r="U195" i="3"/>
  <c r="V195" i="3"/>
  <c r="W195" i="3"/>
  <c r="Y195" i="3"/>
  <c r="Z195" i="3"/>
  <c r="AA195" i="3"/>
  <c r="S196" i="3"/>
  <c r="T196" i="3"/>
  <c r="U196" i="3"/>
  <c r="V196" i="3"/>
  <c r="W196" i="3"/>
  <c r="Y196" i="3"/>
  <c r="Z196" i="3"/>
  <c r="AA196" i="3"/>
  <c r="S197" i="3"/>
  <c r="T197" i="3"/>
  <c r="U197" i="3"/>
  <c r="V197" i="3"/>
  <c r="W197" i="3"/>
  <c r="Y197" i="3"/>
  <c r="Z197" i="3"/>
  <c r="AA197" i="3"/>
  <c r="S198" i="3"/>
  <c r="T198" i="3"/>
  <c r="U198" i="3"/>
  <c r="V198" i="3"/>
  <c r="W198" i="3"/>
  <c r="Y198" i="3"/>
  <c r="Z198" i="3"/>
  <c r="AA198" i="3"/>
  <c r="S199" i="3"/>
  <c r="T199" i="3"/>
  <c r="U199" i="3"/>
  <c r="V199" i="3"/>
  <c r="W199" i="3"/>
  <c r="Y199" i="3"/>
  <c r="Z199" i="3"/>
  <c r="AA199" i="3"/>
  <c r="S200" i="3"/>
  <c r="T200" i="3"/>
  <c r="U200" i="3"/>
  <c r="V200" i="3"/>
  <c r="W200" i="3"/>
  <c r="Y200" i="3"/>
  <c r="Z200" i="3"/>
  <c r="AA200" i="3"/>
  <c r="S201" i="3"/>
  <c r="T201" i="3"/>
  <c r="U201" i="3"/>
  <c r="V201" i="3"/>
  <c r="W201" i="3"/>
  <c r="Y201" i="3"/>
  <c r="Z201" i="3"/>
  <c r="AA201" i="3"/>
  <c r="S202" i="3"/>
  <c r="T202" i="3"/>
  <c r="U202" i="3"/>
  <c r="V202" i="3"/>
  <c r="W202" i="3"/>
  <c r="Y202" i="3"/>
  <c r="Z202" i="3"/>
  <c r="AA202" i="3"/>
  <c r="S203" i="3"/>
  <c r="T203" i="3"/>
  <c r="U203" i="3"/>
  <c r="V203" i="3"/>
  <c r="W203" i="3"/>
  <c r="Y203" i="3"/>
  <c r="Z203" i="3"/>
  <c r="AA203" i="3"/>
  <c r="S204" i="3"/>
  <c r="T204" i="3"/>
  <c r="U204" i="3"/>
  <c r="V204" i="3"/>
  <c r="W204" i="3"/>
  <c r="Y204" i="3"/>
  <c r="Z204" i="3"/>
  <c r="AA204" i="3"/>
  <c r="S205" i="3"/>
  <c r="T205" i="3"/>
  <c r="U205" i="3"/>
  <c r="V205" i="3"/>
  <c r="W205" i="3"/>
  <c r="Y205" i="3"/>
  <c r="Z205" i="3"/>
  <c r="AA205" i="3"/>
  <c r="S206" i="3"/>
  <c r="T206" i="3"/>
  <c r="U206" i="3"/>
  <c r="V206" i="3"/>
  <c r="W206" i="3"/>
  <c r="Y206" i="3"/>
  <c r="Z206" i="3"/>
  <c r="AA206" i="3"/>
  <c r="S207" i="3"/>
  <c r="T207" i="3"/>
  <c r="U207" i="3"/>
  <c r="V207" i="3"/>
  <c r="W207" i="3"/>
  <c r="Y207" i="3"/>
  <c r="Z207" i="3"/>
  <c r="AA207" i="3"/>
  <c r="S208" i="3"/>
  <c r="T208" i="3"/>
  <c r="U208" i="3"/>
  <c r="V208" i="3"/>
  <c r="W208" i="3"/>
  <c r="Y208" i="3"/>
  <c r="Z208" i="3"/>
  <c r="AA208" i="3"/>
  <c r="S209" i="3"/>
  <c r="T209" i="3"/>
  <c r="U209" i="3"/>
  <c r="V209" i="3"/>
  <c r="W209" i="3"/>
  <c r="Y209" i="3"/>
  <c r="Z209" i="3"/>
  <c r="AA209" i="3"/>
  <c r="S210" i="3"/>
  <c r="T210" i="3"/>
  <c r="U210" i="3"/>
  <c r="V210" i="3"/>
  <c r="W210" i="3"/>
  <c r="Y210" i="3"/>
  <c r="Z210" i="3"/>
  <c r="AA210" i="3"/>
  <c r="S211" i="3"/>
  <c r="T211" i="3"/>
  <c r="U211" i="3"/>
  <c r="V211" i="3"/>
  <c r="W211" i="3"/>
  <c r="Y211" i="3"/>
  <c r="Z211" i="3"/>
  <c r="AA211" i="3"/>
  <c r="S212" i="3"/>
  <c r="T212" i="3"/>
  <c r="U212" i="3"/>
  <c r="V212" i="3"/>
  <c r="W212" i="3"/>
  <c r="Y212" i="3"/>
  <c r="Z212" i="3"/>
  <c r="AA212" i="3"/>
  <c r="S213" i="3"/>
  <c r="T213" i="3"/>
  <c r="U213" i="3"/>
  <c r="V213" i="3"/>
  <c r="W213" i="3"/>
  <c r="Y213" i="3"/>
  <c r="Z213" i="3"/>
  <c r="AA213" i="3"/>
  <c r="S214" i="3"/>
  <c r="T214" i="3"/>
  <c r="U214" i="3"/>
  <c r="V214" i="3"/>
  <c r="W214" i="3"/>
  <c r="Y214" i="3"/>
  <c r="Z214" i="3"/>
  <c r="AA214" i="3"/>
  <c r="S215" i="3"/>
  <c r="T215" i="3"/>
  <c r="U215" i="3"/>
  <c r="V215" i="3"/>
  <c r="W215" i="3"/>
  <c r="Y215" i="3"/>
  <c r="Z215" i="3"/>
  <c r="AA215" i="3"/>
  <c r="S216" i="3"/>
  <c r="T216" i="3"/>
  <c r="U216" i="3"/>
  <c r="V216" i="3"/>
  <c r="W216" i="3"/>
  <c r="Y216" i="3"/>
  <c r="Z216" i="3"/>
  <c r="AA216" i="3"/>
  <c r="S217" i="3"/>
  <c r="T217" i="3"/>
  <c r="U217" i="3"/>
  <c r="V217" i="3"/>
  <c r="W217" i="3"/>
  <c r="Y217" i="3"/>
  <c r="Z217" i="3"/>
  <c r="AA217" i="3"/>
  <c r="S218" i="3"/>
  <c r="T218" i="3"/>
  <c r="U218" i="3"/>
  <c r="V218" i="3"/>
  <c r="W218" i="3"/>
  <c r="Y218" i="3"/>
  <c r="Z218" i="3"/>
  <c r="AA218" i="3"/>
  <c r="S219" i="3"/>
  <c r="T219" i="3"/>
  <c r="U219" i="3"/>
  <c r="V219" i="3"/>
  <c r="W219" i="3"/>
  <c r="Y219" i="3"/>
  <c r="Z219" i="3"/>
  <c r="AA219" i="3"/>
  <c r="S220" i="3"/>
  <c r="T220" i="3"/>
  <c r="U220" i="3"/>
  <c r="V220" i="3"/>
  <c r="W220" i="3"/>
  <c r="Y220" i="3"/>
  <c r="Z220" i="3"/>
  <c r="AA220" i="3"/>
  <c r="S221" i="3"/>
  <c r="T221" i="3"/>
  <c r="U221" i="3"/>
  <c r="V221" i="3"/>
  <c r="W221" i="3"/>
  <c r="Y221" i="3"/>
  <c r="Z221" i="3"/>
  <c r="AA221" i="3"/>
  <c r="S222" i="3"/>
  <c r="T222" i="3"/>
  <c r="U222" i="3"/>
  <c r="V222" i="3"/>
  <c r="W222" i="3"/>
  <c r="Y222" i="3"/>
  <c r="Z222" i="3"/>
  <c r="AA222" i="3"/>
  <c r="S223" i="3"/>
  <c r="T223" i="3"/>
  <c r="U223" i="3"/>
  <c r="V223" i="3"/>
  <c r="W223" i="3"/>
  <c r="Y223" i="3"/>
  <c r="Z223" i="3"/>
  <c r="AA223" i="3"/>
  <c r="S224" i="3"/>
  <c r="T224" i="3"/>
  <c r="U224" i="3"/>
  <c r="V224" i="3"/>
  <c r="W224" i="3"/>
  <c r="Y224" i="3"/>
  <c r="Z224" i="3"/>
  <c r="AA224" i="3"/>
  <c r="S225" i="3"/>
  <c r="T225" i="3"/>
  <c r="U225" i="3"/>
  <c r="V225" i="3"/>
  <c r="W225" i="3"/>
  <c r="Y225" i="3"/>
  <c r="Z225" i="3"/>
  <c r="AA225" i="3"/>
  <c r="S226" i="3"/>
  <c r="T226" i="3"/>
  <c r="U226" i="3"/>
  <c r="V226" i="3"/>
  <c r="W226" i="3"/>
  <c r="Y226" i="3"/>
  <c r="Z226" i="3"/>
  <c r="AA226" i="3"/>
  <c r="S227" i="3"/>
  <c r="T227" i="3"/>
  <c r="U227" i="3"/>
  <c r="V227" i="3"/>
  <c r="W227" i="3"/>
  <c r="Y227" i="3"/>
  <c r="Z227" i="3"/>
  <c r="AA227" i="3"/>
  <c r="S228" i="3"/>
  <c r="T228" i="3"/>
  <c r="U228" i="3"/>
  <c r="V228" i="3"/>
  <c r="W228" i="3"/>
  <c r="Y228" i="3"/>
  <c r="Z228" i="3"/>
  <c r="AA228" i="3"/>
  <c r="S229" i="3"/>
  <c r="T229" i="3"/>
  <c r="U229" i="3"/>
  <c r="V229" i="3"/>
  <c r="W229" i="3"/>
  <c r="Y229" i="3"/>
  <c r="Z229" i="3"/>
  <c r="AA229" i="3"/>
  <c r="S230" i="3"/>
  <c r="T230" i="3"/>
  <c r="U230" i="3"/>
  <c r="V230" i="3"/>
  <c r="W230" i="3"/>
  <c r="Y230" i="3"/>
  <c r="Z230" i="3"/>
  <c r="AA230" i="3"/>
  <c r="S231" i="3"/>
  <c r="T231" i="3"/>
  <c r="U231" i="3"/>
  <c r="V231" i="3"/>
  <c r="W231" i="3"/>
  <c r="Y231" i="3"/>
  <c r="Z231" i="3"/>
  <c r="AA231" i="3"/>
  <c r="AA2" i="3"/>
  <c r="Z2" i="3"/>
  <c r="Y2" i="3"/>
  <c r="W2" i="3"/>
  <c r="V2" i="3"/>
  <c r="U2" i="3"/>
  <c r="T2" i="3"/>
  <c r="S2" i="3"/>
  <c r="K231" i="15"/>
  <c r="J231" i="15"/>
  <c r="M231" i="15" s="1"/>
  <c r="K230" i="15"/>
  <c r="J230" i="15"/>
  <c r="L230" i="15" s="1"/>
  <c r="K229" i="15"/>
  <c r="J229" i="15"/>
  <c r="L229" i="15" s="1"/>
  <c r="K228" i="15"/>
  <c r="J228" i="15"/>
  <c r="L228" i="15" s="1"/>
  <c r="K227" i="15"/>
  <c r="J227" i="15"/>
  <c r="M227" i="15" s="1"/>
  <c r="K226" i="15"/>
  <c r="J226" i="15"/>
  <c r="L226" i="15" s="1"/>
  <c r="K225" i="15"/>
  <c r="J225" i="15"/>
  <c r="L225" i="15" s="1"/>
  <c r="K224" i="15"/>
  <c r="J224" i="15"/>
  <c r="L224" i="15" s="1"/>
  <c r="K223" i="15"/>
  <c r="J223" i="15"/>
  <c r="M223" i="15" s="1"/>
  <c r="K222" i="15"/>
  <c r="J222" i="15"/>
  <c r="L222" i="15" s="1"/>
  <c r="K221" i="15"/>
  <c r="J221" i="15"/>
  <c r="L221" i="15" s="1"/>
  <c r="K220" i="15"/>
  <c r="J220" i="15"/>
  <c r="L220" i="15" s="1"/>
  <c r="K219" i="15"/>
  <c r="J219" i="15"/>
  <c r="M219" i="15" s="1"/>
  <c r="K218" i="15"/>
  <c r="J218" i="15"/>
  <c r="L218" i="15" s="1"/>
  <c r="K217" i="15"/>
  <c r="J217" i="15"/>
  <c r="L217" i="15" s="1"/>
  <c r="K216" i="15"/>
  <c r="J216" i="15"/>
  <c r="L216" i="15" s="1"/>
  <c r="K215" i="15"/>
  <c r="J215" i="15"/>
  <c r="M215" i="15" s="1"/>
  <c r="K214" i="15"/>
  <c r="J214" i="15"/>
  <c r="L214" i="15" s="1"/>
  <c r="K213" i="15"/>
  <c r="J213" i="15"/>
  <c r="L213" i="15" s="1"/>
  <c r="K212" i="15"/>
  <c r="J212" i="15"/>
  <c r="L212" i="15" s="1"/>
  <c r="K211" i="15"/>
  <c r="J211" i="15"/>
  <c r="M211" i="15" s="1"/>
  <c r="K210" i="15"/>
  <c r="J210" i="15"/>
  <c r="L210" i="15" s="1"/>
  <c r="K209" i="15"/>
  <c r="J209" i="15"/>
  <c r="L209" i="15" s="1"/>
  <c r="K208" i="15"/>
  <c r="J208" i="15"/>
  <c r="L208" i="15" s="1"/>
  <c r="K207" i="15"/>
  <c r="J207" i="15"/>
  <c r="M207" i="15" s="1"/>
  <c r="K206" i="15"/>
  <c r="J206" i="15"/>
  <c r="L206" i="15" s="1"/>
  <c r="K205" i="15"/>
  <c r="J205" i="15"/>
  <c r="L205" i="15" s="1"/>
  <c r="K204" i="15"/>
  <c r="J204" i="15"/>
  <c r="L204" i="15" s="1"/>
  <c r="K203" i="15"/>
  <c r="J203" i="15"/>
  <c r="M203" i="15" s="1"/>
  <c r="K202" i="15"/>
  <c r="J202" i="15"/>
  <c r="L202" i="15" s="1"/>
  <c r="K201" i="15"/>
  <c r="J201" i="15"/>
  <c r="L201" i="15" s="1"/>
  <c r="K200" i="15"/>
  <c r="J200" i="15"/>
  <c r="L200" i="15" s="1"/>
  <c r="K199" i="15"/>
  <c r="J199" i="15"/>
  <c r="M199" i="15" s="1"/>
  <c r="K198" i="15"/>
  <c r="J198" i="15"/>
  <c r="L198" i="15" s="1"/>
  <c r="K197" i="15"/>
  <c r="J197" i="15"/>
  <c r="L197" i="15" s="1"/>
  <c r="K196" i="15"/>
  <c r="J196" i="15"/>
  <c r="L196" i="15" s="1"/>
  <c r="K195" i="15"/>
  <c r="J195" i="15"/>
  <c r="M195" i="15" s="1"/>
  <c r="K194" i="15"/>
  <c r="J194" i="15"/>
  <c r="L194" i="15" s="1"/>
  <c r="K193" i="15"/>
  <c r="J193" i="15"/>
  <c r="L193" i="15" s="1"/>
  <c r="K192" i="15"/>
  <c r="J192" i="15"/>
  <c r="L192" i="15" s="1"/>
  <c r="K191" i="15"/>
  <c r="J191" i="15"/>
  <c r="M191" i="15" s="1"/>
  <c r="K190" i="15"/>
  <c r="J190" i="15"/>
  <c r="L190" i="15" s="1"/>
  <c r="K189" i="15"/>
  <c r="J189" i="15"/>
  <c r="L189" i="15" s="1"/>
  <c r="K188" i="15"/>
  <c r="J188" i="15"/>
  <c r="L188" i="15" s="1"/>
  <c r="K187" i="15"/>
  <c r="J187" i="15"/>
  <c r="M187" i="15" s="1"/>
  <c r="K186" i="15"/>
  <c r="J186" i="15"/>
  <c r="L186" i="15" s="1"/>
  <c r="K185" i="15"/>
  <c r="J185" i="15"/>
  <c r="L185" i="15" s="1"/>
  <c r="K184" i="15"/>
  <c r="J184" i="15"/>
  <c r="L184" i="15" s="1"/>
  <c r="K183" i="15"/>
  <c r="J183" i="15"/>
  <c r="M183" i="15" s="1"/>
  <c r="K182" i="15"/>
  <c r="J182" i="15"/>
  <c r="L182" i="15" s="1"/>
  <c r="K181" i="15"/>
  <c r="J181" i="15"/>
  <c r="L181" i="15" s="1"/>
  <c r="K180" i="15"/>
  <c r="J180" i="15"/>
  <c r="L180" i="15" s="1"/>
  <c r="K179" i="15"/>
  <c r="J179" i="15"/>
  <c r="M179" i="15" s="1"/>
  <c r="K178" i="15"/>
  <c r="J178" i="15"/>
  <c r="L178" i="15" s="1"/>
  <c r="K177" i="15"/>
  <c r="J177" i="15"/>
  <c r="L177" i="15" s="1"/>
  <c r="K176" i="15"/>
  <c r="J176" i="15"/>
  <c r="L176" i="15" s="1"/>
  <c r="K175" i="15"/>
  <c r="J175" i="15"/>
  <c r="M175" i="15" s="1"/>
  <c r="K174" i="15"/>
  <c r="J174" i="15"/>
  <c r="L174" i="15" s="1"/>
  <c r="K173" i="15"/>
  <c r="J173" i="15"/>
  <c r="L173" i="15" s="1"/>
  <c r="K172" i="15"/>
  <c r="J172" i="15"/>
  <c r="L172" i="15" s="1"/>
  <c r="K171" i="15"/>
  <c r="J171" i="15"/>
  <c r="M171" i="15" s="1"/>
  <c r="K170" i="15"/>
  <c r="J170" i="15"/>
  <c r="L170" i="15" s="1"/>
  <c r="K169" i="15"/>
  <c r="J169" i="15"/>
  <c r="L169" i="15" s="1"/>
  <c r="K168" i="15"/>
  <c r="J168" i="15"/>
  <c r="L168" i="15" s="1"/>
  <c r="K167" i="15"/>
  <c r="J167" i="15"/>
  <c r="M167" i="15" s="1"/>
  <c r="K166" i="15"/>
  <c r="J166" i="15"/>
  <c r="L166" i="15" s="1"/>
  <c r="K165" i="15"/>
  <c r="J165" i="15"/>
  <c r="L165" i="15" s="1"/>
  <c r="K164" i="15"/>
  <c r="J164" i="15"/>
  <c r="L164" i="15" s="1"/>
  <c r="K163" i="15"/>
  <c r="J163" i="15"/>
  <c r="M163" i="15" s="1"/>
  <c r="K162" i="15"/>
  <c r="J162" i="15"/>
  <c r="L162" i="15" s="1"/>
  <c r="K161" i="15"/>
  <c r="J161" i="15"/>
  <c r="L161" i="15" s="1"/>
  <c r="K160" i="15"/>
  <c r="J160" i="15"/>
  <c r="L160" i="15" s="1"/>
  <c r="K159" i="15"/>
  <c r="J159" i="15"/>
  <c r="M159" i="15" s="1"/>
  <c r="K158" i="15"/>
  <c r="J158" i="15"/>
  <c r="L158" i="15" s="1"/>
  <c r="K157" i="15"/>
  <c r="J157" i="15"/>
  <c r="L157" i="15" s="1"/>
  <c r="K156" i="15"/>
  <c r="J156" i="15"/>
  <c r="L156" i="15" s="1"/>
  <c r="K155" i="15"/>
  <c r="J155" i="15"/>
  <c r="M155" i="15" s="1"/>
  <c r="K154" i="15"/>
  <c r="J154" i="15"/>
  <c r="L154" i="15" s="1"/>
  <c r="K153" i="15"/>
  <c r="J153" i="15"/>
  <c r="L153" i="15" s="1"/>
  <c r="K152" i="15"/>
  <c r="J152" i="15"/>
  <c r="L152" i="15" s="1"/>
  <c r="K151" i="15"/>
  <c r="J151" i="15"/>
  <c r="M151" i="15" s="1"/>
  <c r="K150" i="15"/>
  <c r="J150" i="15"/>
  <c r="L150" i="15" s="1"/>
  <c r="K149" i="15"/>
  <c r="J149" i="15"/>
  <c r="L149" i="15" s="1"/>
  <c r="K148" i="15"/>
  <c r="J148" i="15"/>
  <c r="L148" i="15" s="1"/>
  <c r="K147" i="15"/>
  <c r="J147" i="15"/>
  <c r="M147" i="15" s="1"/>
  <c r="K146" i="15"/>
  <c r="J146" i="15"/>
  <c r="L146" i="15" s="1"/>
  <c r="K145" i="15"/>
  <c r="J145" i="15"/>
  <c r="L145" i="15" s="1"/>
  <c r="K144" i="15"/>
  <c r="J144" i="15"/>
  <c r="L144" i="15" s="1"/>
  <c r="K143" i="15"/>
  <c r="J143" i="15"/>
  <c r="M143" i="15" s="1"/>
  <c r="K142" i="15"/>
  <c r="J142" i="15"/>
  <c r="L142" i="15" s="1"/>
  <c r="K141" i="15"/>
  <c r="J141" i="15"/>
  <c r="L141" i="15" s="1"/>
  <c r="K140" i="15"/>
  <c r="J140" i="15"/>
  <c r="L140" i="15" s="1"/>
  <c r="K139" i="15"/>
  <c r="J139" i="15"/>
  <c r="M139" i="15" s="1"/>
  <c r="K138" i="15"/>
  <c r="J138" i="15"/>
  <c r="L138" i="15" s="1"/>
  <c r="K137" i="15"/>
  <c r="J137" i="15"/>
  <c r="L137" i="15" s="1"/>
  <c r="K136" i="15"/>
  <c r="J136" i="15"/>
  <c r="L136" i="15" s="1"/>
  <c r="K135" i="15"/>
  <c r="J135" i="15"/>
  <c r="M135" i="15" s="1"/>
  <c r="K134" i="15"/>
  <c r="J134" i="15"/>
  <c r="L134" i="15" s="1"/>
  <c r="K133" i="15"/>
  <c r="J133" i="15"/>
  <c r="L133" i="15" s="1"/>
  <c r="K132" i="15"/>
  <c r="J132" i="15"/>
  <c r="L132" i="15" s="1"/>
  <c r="K131" i="15"/>
  <c r="J131" i="15"/>
  <c r="M131" i="15" s="1"/>
  <c r="K130" i="15"/>
  <c r="J130" i="15"/>
  <c r="L130" i="15" s="1"/>
  <c r="K129" i="15"/>
  <c r="J129" i="15"/>
  <c r="L129" i="15" s="1"/>
  <c r="K128" i="15"/>
  <c r="J128" i="15"/>
  <c r="L128" i="15" s="1"/>
  <c r="K127" i="15"/>
  <c r="J127" i="15"/>
  <c r="M127" i="15" s="1"/>
  <c r="K126" i="15"/>
  <c r="J126" i="15"/>
  <c r="L126" i="15" s="1"/>
  <c r="K125" i="15"/>
  <c r="J125" i="15"/>
  <c r="L125" i="15" s="1"/>
  <c r="K124" i="15"/>
  <c r="J124" i="15"/>
  <c r="L124" i="15" s="1"/>
  <c r="K123" i="15"/>
  <c r="J123" i="15"/>
  <c r="M123" i="15" s="1"/>
  <c r="K122" i="15"/>
  <c r="J122" i="15"/>
  <c r="L122" i="15" s="1"/>
  <c r="K121" i="15"/>
  <c r="J121" i="15"/>
  <c r="L121" i="15" s="1"/>
  <c r="K120" i="15"/>
  <c r="J120" i="15"/>
  <c r="L120" i="15" s="1"/>
  <c r="K119" i="15"/>
  <c r="J119" i="15"/>
  <c r="M119" i="15" s="1"/>
  <c r="K118" i="15"/>
  <c r="J118" i="15"/>
  <c r="L118" i="15" s="1"/>
  <c r="K117" i="15"/>
  <c r="J117" i="15"/>
  <c r="L117" i="15" s="1"/>
  <c r="K116" i="15"/>
  <c r="J116" i="15"/>
  <c r="L116" i="15" s="1"/>
  <c r="K115" i="15"/>
  <c r="J115" i="15"/>
  <c r="M115" i="15" s="1"/>
  <c r="K114" i="15"/>
  <c r="J114" i="15"/>
  <c r="L114" i="15" s="1"/>
  <c r="K113" i="15"/>
  <c r="J113" i="15"/>
  <c r="L113" i="15" s="1"/>
  <c r="K112" i="15"/>
  <c r="J112" i="15"/>
  <c r="L112" i="15" s="1"/>
  <c r="K111" i="15"/>
  <c r="J111" i="15"/>
  <c r="M111" i="15" s="1"/>
  <c r="K110" i="15"/>
  <c r="J110" i="15"/>
  <c r="L110" i="15" s="1"/>
  <c r="K109" i="15"/>
  <c r="J109" i="15"/>
  <c r="L109" i="15" s="1"/>
  <c r="K108" i="15"/>
  <c r="J108" i="15"/>
  <c r="L108" i="15" s="1"/>
  <c r="K107" i="15"/>
  <c r="J107" i="15"/>
  <c r="M107" i="15" s="1"/>
  <c r="K106" i="15"/>
  <c r="J106" i="15"/>
  <c r="L106" i="15" s="1"/>
  <c r="K105" i="15"/>
  <c r="J105" i="15"/>
  <c r="L105" i="15" s="1"/>
  <c r="K104" i="15"/>
  <c r="J104" i="15"/>
  <c r="L104" i="15" s="1"/>
  <c r="K103" i="15"/>
  <c r="J103" i="15"/>
  <c r="M103" i="15" s="1"/>
  <c r="K102" i="15"/>
  <c r="J102" i="15"/>
  <c r="L102" i="15" s="1"/>
  <c r="K101" i="15"/>
  <c r="J101" i="15"/>
  <c r="L101" i="15" s="1"/>
  <c r="K100" i="15"/>
  <c r="J100" i="15"/>
  <c r="L100" i="15" s="1"/>
  <c r="K99" i="15"/>
  <c r="J99" i="15"/>
  <c r="M99" i="15" s="1"/>
  <c r="K98" i="15"/>
  <c r="J98" i="15"/>
  <c r="L98" i="15" s="1"/>
  <c r="K97" i="15"/>
  <c r="J97" i="15"/>
  <c r="L97" i="15" s="1"/>
  <c r="K96" i="15"/>
  <c r="J96" i="15"/>
  <c r="L96" i="15" s="1"/>
  <c r="K95" i="15"/>
  <c r="J95" i="15"/>
  <c r="M95" i="15" s="1"/>
  <c r="K94" i="15"/>
  <c r="J94" i="15"/>
  <c r="L94" i="15" s="1"/>
  <c r="K93" i="15"/>
  <c r="J93" i="15"/>
  <c r="L93" i="15" s="1"/>
  <c r="K92" i="15"/>
  <c r="J92" i="15"/>
  <c r="L92" i="15" s="1"/>
  <c r="K91" i="15"/>
  <c r="J91" i="15"/>
  <c r="M91" i="15" s="1"/>
  <c r="K90" i="15"/>
  <c r="J90" i="15"/>
  <c r="L90" i="15" s="1"/>
  <c r="K89" i="15"/>
  <c r="J89" i="15"/>
  <c r="L89" i="15" s="1"/>
  <c r="K88" i="15"/>
  <c r="J88" i="15"/>
  <c r="L88" i="15" s="1"/>
  <c r="K87" i="15"/>
  <c r="J87" i="15"/>
  <c r="M87" i="15" s="1"/>
  <c r="K86" i="15"/>
  <c r="J86" i="15"/>
  <c r="L86" i="15" s="1"/>
  <c r="K85" i="15"/>
  <c r="J85" i="15"/>
  <c r="L85" i="15" s="1"/>
  <c r="K84" i="15"/>
  <c r="J84" i="15"/>
  <c r="L84" i="15" s="1"/>
  <c r="K83" i="15"/>
  <c r="J83" i="15"/>
  <c r="M83" i="15" s="1"/>
  <c r="K82" i="15"/>
  <c r="J82" i="15"/>
  <c r="L82" i="15" s="1"/>
  <c r="K81" i="15"/>
  <c r="J81" i="15"/>
  <c r="L81" i="15" s="1"/>
  <c r="K80" i="15"/>
  <c r="J80" i="15"/>
  <c r="L80" i="15" s="1"/>
  <c r="K79" i="15"/>
  <c r="J79" i="15"/>
  <c r="M79" i="15" s="1"/>
  <c r="K78" i="15"/>
  <c r="J78" i="15"/>
  <c r="L78" i="15" s="1"/>
  <c r="K77" i="15"/>
  <c r="J77" i="15"/>
  <c r="L77" i="15" s="1"/>
  <c r="K76" i="15"/>
  <c r="J76" i="15"/>
  <c r="L76" i="15" s="1"/>
  <c r="K75" i="15"/>
  <c r="J75" i="15"/>
  <c r="M75" i="15" s="1"/>
  <c r="K74" i="15"/>
  <c r="J74" i="15"/>
  <c r="L74" i="15" s="1"/>
  <c r="K73" i="15"/>
  <c r="J73" i="15"/>
  <c r="L73" i="15" s="1"/>
  <c r="K72" i="15"/>
  <c r="J72" i="15"/>
  <c r="L72" i="15" s="1"/>
  <c r="K71" i="15"/>
  <c r="J71" i="15"/>
  <c r="M71" i="15" s="1"/>
  <c r="K70" i="15"/>
  <c r="J70" i="15"/>
  <c r="L70" i="15" s="1"/>
  <c r="K69" i="15"/>
  <c r="J69" i="15"/>
  <c r="L69" i="15" s="1"/>
  <c r="K68" i="15"/>
  <c r="J68" i="15"/>
  <c r="L68" i="15" s="1"/>
  <c r="K67" i="15"/>
  <c r="J67" i="15"/>
  <c r="M67" i="15" s="1"/>
  <c r="K66" i="15"/>
  <c r="J66" i="15"/>
  <c r="L66" i="15" s="1"/>
  <c r="K65" i="15"/>
  <c r="J65" i="15"/>
  <c r="L65" i="15" s="1"/>
  <c r="K64" i="15"/>
  <c r="J64" i="15"/>
  <c r="L64" i="15" s="1"/>
  <c r="K63" i="15"/>
  <c r="J63" i="15"/>
  <c r="M63" i="15" s="1"/>
  <c r="K62" i="15"/>
  <c r="J62" i="15"/>
  <c r="L62" i="15" s="1"/>
  <c r="K61" i="15"/>
  <c r="J61" i="15"/>
  <c r="L61" i="15" s="1"/>
  <c r="K60" i="15"/>
  <c r="J60" i="15"/>
  <c r="L60" i="15" s="1"/>
  <c r="K59" i="15"/>
  <c r="J59" i="15"/>
  <c r="M59" i="15" s="1"/>
  <c r="K58" i="15"/>
  <c r="J58" i="15"/>
  <c r="L58" i="15" s="1"/>
  <c r="K57" i="15"/>
  <c r="J57" i="15"/>
  <c r="L57" i="15" s="1"/>
  <c r="K56" i="15"/>
  <c r="J56" i="15"/>
  <c r="L56" i="15" s="1"/>
  <c r="K55" i="15"/>
  <c r="J55" i="15"/>
  <c r="M55" i="15" s="1"/>
  <c r="K54" i="15"/>
  <c r="J54" i="15"/>
  <c r="L54" i="15" s="1"/>
  <c r="K53" i="15"/>
  <c r="J53" i="15"/>
  <c r="L53" i="15" s="1"/>
  <c r="K52" i="15"/>
  <c r="J52" i="15"/>
  <c r="L52" i="15" s="1"/>
  <c r="K51" i="15"/>
  <c r="J51" i="15"/>
  <c r="M51" i="15" s="1"/>
  <c r="K50" i="15"/>
  <c r="J50" i="15"/>
  <c r="L50" i="15" s="1"/>
  <c r="K49" i="15"/>
  <c r="J49" i="15"/>
  <c r="L49" i="15" s="1"/>
  <c r="K48" i="15"/>
  <c r="J48" i="15"/>
  <c r="L48" i="15" s="1"/>
  <c r="K47" i="15"/>
  <c r="J47" i="15"/>
  <c r="M47" i="15" s="1"/>
  <c r="K46" i="15"/>
  <c r="J46" i="15"/>
  <c r="L46" i="15" s="1"/>
  <c r="K45" i="15"/>
  <c r="J45" i="15"/>
  <c r="L45" i="15" s="1"/>
  <c r="K44" i="15"/>
  <c r="J44" i="15"/>
  <c r="L44" i="15" s="1"/>
  <c r="K43" i="15"/>
  <c r="J43" i="15"/>
  <c r="M43" i="15" s="1"/>
  <c r="K42" i="15"/>
  <c r="J42" i="15"/>
  <c r="L42" i="15" s="1"/>
  <c r="K41" i="15"/>
  <c r="J41" i="15"/>
  <c r="L41" i="15" s="1"/>
  <c r="K40" i="15"/>
  <c r="J40" i="15"/>
  <c r="L40" i="15" s="1"/>
  <c r="K39" i="15"/>
  <c r="J39" i="15"/>
  <c r="M39" i="15" s="1"/>
  <c r="K38" i="15"/>
  <c r="J38" i="15"/>
  <c r="L38" i="15" s="1"/>
  <c r="K37" i="15"/>
  <c r="J37" i="15"/>
  <c r="L37" i="15" s="1"/>
  <c r="K36" i="15"/>
  <c r="J36" i="15"/>
  <c r="L36" i="15" s="1"/>
  <c r="K35" i="15"/>
  <c r="J35" i="15"/>
  <c r="M35" i="15" s="1"/>
  <c r="K34" i="15"/>
  <c r="J34" i="15"/>
  <c r="L34" i="15" s="1"/>
  <c r="K33" i="15"/>
  <c r="J33" i="15"/>
  <c r="L33" i="15" s="1"/>
  <c r="K32" i="15"/>
  <c r="J32" i="15"/>
  <c r="L32" i="15" s="1"/>
  <c r="K31" i="15"/>
  <c r="J31" i="15"/>
  <c r="M31" i="15" s="1"/>
  <c r="K30" i="15"/>
  <c r="J30" i="15"/>
  <c r="L30" i="15" s="1"/>
  <c r="K29" i="15"/>
  <c r="J29" i="15"/>
  <c r="L29" i="15" s="1"/>
  <c r="K28" i="15"/>
  <c r="J28" i="15"/>
  <c r="L28" i="15" s="1"/>
  <c r="K27" i="15"/>
  <c r="J27" i="15"/>
  <c r="M27" i="15" s="1"/>
  <c r="K26" i="15"/>
  <c r="J26" i="15"/>
  <c r="L26" i="15" s="1"/>
  <c r="K25" i="15"/>
  <c r="J25" i="15"/>
  <c r="L25" i="15" s="1"/>
  <c r="K24" i="15"/>
  <c r="J24" i="15"/>
  <c r="L24" i="15" s="1"/>
  <c r="K23" i="15"/>
  <c r="J23" i="15"/>
  <c r="M23" i="15" s="1"/>
  <c r="K22" i="15"/>
  <c r="J22" i="15"/>
  <c r="L22" i="15" s="1"/>
  <c r="K21" i="15"/>
  <c r="J21" i="15"/>
  <c r="L21" i="15" s="1"/>
  <c r="K20" i="15"/>
  <c r="J20" i="15"/>
  <c r="L20" i="15" s="1"/>
  <c r="K19" i="15"/>
  <c r="J19" i="15"/>
  <c r="M19" i="15" s="1"/>
  <c r="K18" i="15"/>
  <c r="J18" i="15"/>
  <c r="L18" i="15" s="1"/>
  <c r="K17" i="15"/>
  <c r="J17" i="15"/>
  <c r="L17" i="15" s="1"/>
  <c r="K16" i="15"/>
  <c r="J16" i="15"/>
  <c r="L16" i="15" s="1"/>
  <c r="K15" i="15"/>
  <c r="J15" i="15"/>
  <c r="M15" i="15" s="1"/>
  <c r="K14" i="15"/>
  <c r="J14" i="15"/>
  <c r="L14" i="15" s="1"/>
  <c r="K13" i="15"/>
  <c r="J13" i="15"/>
  <c r="L13" i="15" s="1"/>
  <c r="K12" i="15"/>
  <c r="J12" i="15"/>
  <c r="L12" i="15" s="1"/>
  <c r="K11" i="15"/>
  <c r="J11" i="15"/>
  <c r="M11" i="15" s="1"/>
  <c r="K10" i="15"/>
  <c r="J10" i="15"/>
  <c r="L10" i="15" s="1"/>
  <c r="K9" i="15"/>
  <c r="J9" i="15"/>
  <c r="L9" i="15" s="1"/>
  <c r="K8" i="15"/>
  <c r="J8" i="15"/>
  <c r="L8" i="15" s="1"/>
  <c r="K7" i="15"/>
  <c r="J7" i="15"/>
  <c r="M7" i="15" s="1"/>
  <c r="K6" i="15"/>
  <c r="J6" i="15"/>
  <c r="L6" i="15" s="1"/>
  <c r="K5" i="15"/>
  <c r="J5" i="15"/>
  <c r="L5" i="15" s="1"/>
  <c r="K4" i="15"/>
  <c r="J4" i="15"/>
  <c r="L4" i="15" s="1"/>
  <c r="K3" i="15"/>
  <c r="J3" i="15"/>
  <c r="L3" i="15" s="1"/>
  <c r="Y2" i="4"/>
  <c r="CL2" i="4"/>
  <c r="CG2" i="4"/>
  <c r="CB2" i="4"/>
  <c r="BW2" i="4"/>
  <c r="BR2" i="4"/>
  <c r="BM2" i="4"/>
  <c r="BH2" i="4"/>
  <c r="BC2" i="4"/>
  <c r="AX2" i="4"/>
  <c r="AS2" i="4"/>
  <c r="AN2" i="4"/>
  <c r="AI2" i="4"/>
  <c r="AD2" i="4"/>
  <c r="T2" i="4"/>
  <c r="N88" i="16" l="1"/>
  <c r="N87" i="16"/>
  <c r="N86" i="16"/>
  <c r="N85" i="16"/>
  <c r="N84" i="16"/>
  <c r="N83" i="16"/>
  <c r="N82" i="16"/>
  <c r="N81" i="16"/>
  <c r="N80" i="16"/>
  <c r="N79" i="16"/>
  <c r="N78" i="16"/>
  <c r="N77" i="16"/>
  <c r="N76" i="16"/>
  <c r="N75" i="16"/>
  <c r="N74" i="16"/>
  <c r="N73" i="16"/>
  <c r="N72" i="16"/>
  <c r="N71" i="16"/>
  <c r="N70" i="16"/>
  <c r="N69" i="16"/>
  <c r="N68" i="16"/>
  <c r="N67" i="16"/>
  <c r="N66" i="16"/>
  <c r="N65" i="16"/>
  <c r="N64" i="16"/>
  <c r="N63" i="16"/>
  <c r="N62" i="16"/>
  <c r="N61" i="16"/>
  <c r="N60" i="16"/>
  <c r="N59" i="16"/>
  <c r="N58" i="16"/>
  <c r="N57" i="16"/>
  <c r="N56" i="16"/>
  <c r="N55" i="16"/>
  <c r="N54" i="16"/>
  <c r="N53" i="16"/>
  <c r="N52" i="16"/>
  <c r="N51" i="16"/>
  <c r="N50" i="16"/>
  <c r="N49" i="16"/>
  <c r="N48" i="16"/>
  <c r="N47" i="16"/>
  <c r="N46" i="16"/>
  <c r="N45" i="16"/>
  <c r="N44" i="16"/>
  <c r="N43" i="16"/>
  <c r="N42" i="16"/>
  <c r="N41" i="16"/>
  <c r="N40" i="16"/>
  <c r="N39" i="16"/>
  <c r="N38" i="16"/>
  <c r="N37" i="16"/>
  <c r="N36" i="16"/>
  <c r="N35" i="16"/>
  <c r="N34" i="16"/>
  <c r="N33" i="16"/>
  <c r="N32" i="16"/>
  <c r="N31" i="16"/>
  <c r="N30" i="16"/>
  <c r="N29" i="16"/>
  <c r="N28" i="16"/>
  <c r="N27" i="16"/>
  <c r="N26" i="16"/>
  <c r="N25" i="16"/>
  <c r="N24" i="16"/>
  <c r="N23" i="16"/>
  <c r="N22" i="16"/>
  <c r="N21" i="16"/>
  <c r="N20" i="16"/>
  <c r="N19" i="16"/>
  <c r="N18" i="16"/>
  <c r="N17" i="16"/>
  <c r="N16" i="16"/>
  <c r="N15" i="16"/>
  <c r="N14" i="16"/>
  <c r="N13" i="16"/>
  <c r="N12" i="16"/>
  <c r="N11" i="16"/>
  <c r="N10" i="16"/>
  <c r="N9" i="16"/>
  <c r="C3" i="12"/>
  <c r="C4" i="12"/>
  <c r="C8" i="12"/>
  <c r="M100" i="16"/>
  <c r="M99" i="16"/>
  <c r="M98" i="16"/>
  <c r="M97" i="16"/>
  <c r="M96" i="16"/>
  <c r="M95" i="16"/>
  <c r="M94" i="16"/>
  <c r="M93" i="16"/>
  <c r="M92" i="16"/>
  <c r="M91" i="16"/>
  <c r="M90" i="16"/>
  <c r="M89" i="16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N8" i="16"/>
  <c r="N7" i="16"/>
  <c r="N6" i="16"/>
  <c r="N5" i="16"/>
  <c r="C6" i="12"/>
  <c r="M212" i="16"/>
  <c r="M211" i="16"/>
  <c r="M210" i="16"/>
  <c r="M209" i="16"/>
  <c r="M208" i="16"/>
  <c r="M207" i="16"/>
  <c r="M206" i="16"/>
  <c r="M205" i="16"/>
  <c r="M204" i="16"/>
  <c r="M203" i="16"/>
  <c r="M202" i="16"/>
  <c r="M201" i="16"/>
  <c r="M200" i="16"/>
  <c r="M199" i="16"/>
  <c r="M198" i="16"/>
  <c r="M197" i="16"/>
  <c r="M196" i="16"/>
  <c r="M195" i="16"/>
  <c r="M194" i="16"/>
  <c r="M193" i="16"/>
  <c r="M192" i="16"/>
  <c r="M191" i="16"/>
  <c r="M190" i="16"/>
  <c r="M189" i="16"/>
  <c r="M188" i="16"/>
  <c r="M187" i="16"/>
  <c r="M186" i="16"/>
  <c r="M185" i="16"/>
  <c r="M184" i="16"/>
  <c r="M183" i="16"/>
  <c r="M182" i="16"/>
  <c r="M181" i="16"/>
  <c r="M180" i="16"/>
  <c r="M179" i="16"/>
  <c r="M178" i="16"/>
  <c r="M177" i="16"/>
  <c r="M176" i="16"/>
  <c r="M175" i="16"/>
  <c r="M174" i="16"/>
  <c r="M173" i="16"/>
  <c r="M172" i="16"/>
  <c r="M171" i="16"/>
  <c r="M170" i="16"/>
  <c r="M169" i="16"/>
  <c r="M168" i="16"/>
  <c r="M167" i="16"/>
  <c r="M166" i="16"/>
  <c r="M165" i="16"/>
  <c r="M164" i="16"/>
  <c r="M163" i="16"/>
  <c r="M162" i="16"/>
  <c r="M161" i="16"/>
  <c r="M160" i="16"/>
  <c r="M159" i="16"/>
  <c r="M158" i="16"/>
  <c r="M157" i="16"/>
  <c r="M156" i="16"/>
  <c r="M155" i="16"/>
  <c r="M154" i="16"/>
  <c r="M153" i="16"/>
  <c r="M152" i="16"/>
  <c r="M151" i="16"/>
  <c r="M150" i="16"/>
  <c r="M149" i="16"/>
  <c r="M148" i="16"/>
  <c r="M147" i="16"/>
  <c r="M146" i="16"/>
  <c r="M145" i="16"/>
  <c r="M144" i="16"/>
  <c r="M143" i="16"/>
  <c r="M142" i="16"/>
  <c r="M141" i="16"/>
  <c r="M140" i="16"/>
  <c r="M139" i="16"/>
  <c r="M138" i="16"/>
  <c r="M137" i="16"/>
  <c r="M136" i="16"/>
  <c r="M135" i="16"/>
  <c r="M134" i="16"/>
  <c r="M133" i="16"/>
  <c r="M132" i="16"/>
  <c r="M131" i="16"/>
  <c r="M130" i="16"/>
  <c r="M129" i="16"/>
  <c r="M128" i="16"/>
  <c r="M127" i="16"/>
  <c r="M68" i="16"/>
  <c r="M67" i="16"/>
  <c r="M66" i="16"/>
  <c r="M65" i="16"/>
  <c r="M64" i="16"/>
  <c r="M63" i="16"/>
  <c r="M213" i="16"/>
  <c r="N226" i="16"/>
  <c r="N225" i="16"/>
  <c r="N224" i="16"/>
  <c r="N223" i="16"/>
  <c r="N222" i="16"/>
  <c r="N221" i="16"/>
  <c r="N220" i="16"/>
  <c r="N219" i="16"/>
  <c r="N218" i="16"/>
  <c r="N217" i="16"/>
  <c r="C7" i="12"/>
  <c r="M231" i="16"/>
  <c r="M230" i="16"/>
  <c r="M229" i="16"/>
  <c r="M228" i="16"/>
  <c r="M227" i="16"/>
  <c r="M226" i="16"/>
  <c r="M225" i="16"/>
  <c r="M224" i="16"/>
  <c r="M223" i="16"/>
  <c r="M222" i="16"/>
  <c r="M221" i="16"/>
  <c r="M220" i="16"/>
  <c r="M219" i="16"/>
  <c r="M218" i="16"/>
  <c r="M217" i="16"/>
  <c r="M216" i="16"/>
  <c r="M215" i="16"/>
  <c r="M214" i="16"/>
  <c r="N231" i="16"/>
  <c r="N230" i="16"/>
  <c r="N229" i="16"/>
  <c r="N228" i="16"/>
  <c r="N227" i="16"/>
  <c r="C10" i="12"/>
  <c r="C9" i="12"/>
  <c r="N216" i="16"/>
  <c r="N215" i="16"/>
  <c r="N214" i="16"/>
  <c r="N213" i="16"/>
  <c r="N212" i="16"/>
  <c r="N211" i="16"/>
  <c r="N210" i="16"/>
  <c r="N209" i="16"/>
  <c r="N208" i="16"/>
  <c r="N207" i="16"/>
  <c r="N206" i="16"/>
  <c r="N205" i="16"/>
  <c r="N204" i="16"/>
  <c r="N203" i="16"/>
  <c r="N202" i="16"/>
  <c r="N201" i="16"/>
  <c r="N200" i="16"/>
  <c r="N199" i="16"/>
  <c r="N198" i="16"/>
  <c r="N197" i="16"/>
  <c r="N196" i="16"/>
  <c r="N195" i="16"/>
  <c r="N194" i="16"/>
  <c r="N193" i="16"/>
  <c r="N192" i="16"/>
  <c r="N191" i="16"/>
  <c r="N190" i="16"/>
  <c r="N189" i="16"/>
  <c r="N188" i="16"/>
  <c r="N187" i="16"/>
  <c r="N186" i="16"/>
  <c r="N185" i="16"/>
  <c r="N184" i="16"/>
  <c r="N183" i="16"/>
  <c r="N182" i="16"/>
  <c r="N181" i="16"/>
  <c r="N180" i="16"/>
  <c r="N179" i="16"/>
  <c r="N178" i="16"/>
  <c r="N177" i="16"/>
  <c r="N176" i="16"/>
  <c r="N175" i="16"/>
  <c r="N174" i="16"/>
  <c r="N173" i="16"/>
  <c r="N172" i="16"/>
  <c r="N171" i="16"/>
  <c r="N170" i="16"/>
  <c r="N169" i="16"/>
  <c r="N168" i="16"/>
  <c r="N167" i="16"/>
  <c r="N166" i="16"/>
  <c r="N165" i="16"/>
  <c r="N164" i="16"/>
  <c r="N163" i="16"/>
  <c r="N162" i="16"/>
  <c r="N161" i="16"/>
  <c r="N160" i="16"/>
  <c r="N159" i="16"/>
  <c r="N158" i="16"/>
  <c r="N157" i="16"/>
  <c r="N156" i="16"/>
  <c r="N155" i="16"/>
  <c r="N154" i="16"/>
  <c r="N153" i="16"/>
  <c r="N152" i="16"/>
  <c r="N151" i="16"/>
  <c r="N150" i="16"/>
  <c r="N149" i="16"/>
  <c r="N148" i="16"/>
  <c r="N147" i="16"/>
  <c r="N146" i="16"/>
  <c r="N145" i="16"/>
  <c r="N144" i="16"/>
  <c r="N143" i="16"/>
  <c r="N142" i="16"/>
  <c r="N141" i="16"/>
  <c r="N140" i="16"/>
  <c r="N139" i="16"/>
  <c r="N138" i="16"/>
  <c r="N137" i="16"/>
  <c r="N136" i="16"/>
  <c r="N135" i="16"/>
  <c r="N134" i="16"/>
  <c r="N133" i="16"/>
  <c r="N132" i="16"/>
  <c r="N131" i="16"/>
  <c r="N130" i="16"/>
  <c r="N129" i="16"/>
  <c r="N128" i="16"/>
  <c r="N127" i="16"/>
  <c r="M126" i="16"/>
  <c r="M125" i="16"/>
  <c r="M124" i="16"/>
  <c r="M123" i="16"/>
  <c r="M122" i="16"/>
  <c r="M121" i="16"/>
  <c r="M120" i="16"/>
  <c r="M119" i="16"/>
  <c r="M118" i="16"/>
  <c r="M117" i="16"/>
  <c r="M116" i="16"/>
  <c r="M115" i="16"/>
  <c r="M114" i="16"/>
  <c r="M113" i="16"/>
  <c r="M112" i="16"/>
  <c r="M111" i="16"/>
  <c r="M110" i="16"/>
  <c r="M109" i="16"/>
  <c r="M108" i="16"/>
  <c r="M107" i="16"/>
  <c r="M106" i="16"/>
  <c r="M105" i="16"/>
  <c r="M104" i="16"/>
  <c r="M103" i="16"/>
  <c r="M102" i="16"/>
  <c r="M101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N126" i="16"/>
  <c r="N125" i="16"/>
  <c r="N124" i="16"/>
  <c r="N123" i="16"/>
  <c r="N122" i="16"/>
  <c r="N121" i="16"/>
  <c r="N120" i="16"/>
  <c r="N119" i="16"/>
  <c r="N118" i="16"/>
  <c r="N117" i="16"/>
  <c r="N116" i="16"/>
  <c r="N115" i="16"/>
  <c r="N114" i="16"/>
  <c r="N113" i="16"/>
  <c r="N112" i="16"/>
  <c r="N111" i="16"/>
  <c r="N110" i="16"/>
  <c r="N109" i="16"/>
  <c r="N108" i="16"/>
  <c r="N107" i="16"/>
  <c r="N106" i="16"/>
  <c r="N105" i="16"/>
  <c r="N104" i="16"/>
  <c r="N103" i="16"/>
  <c r="N102" i="16"/>
  <c r="N101" i="16"/>
  <c r="N100" i="16"/>
  <c r="N99" i="16"/>
  <c r="N98" i="16"/>
  <c r="N97" i="16"/>
  <c r="N96" i="16"/>
  <c r="N95" i="16"/>
  <c r="N94" i="16"/>
  <c r="N93" i="16"/>
  <c r="N92" i="16"/>
  <c r="N91" i="16"/>
  <c r="N90" i="16"/>
  <c r="N89" i="16"/>
  <c r="M230" i="15"/>
  <c r="M226" i="15"/>
  <c r="M222" i="15"/>
  <c r="M218" i="15"/>
  <c r="M214" i="15"/>
  <c r="M210" i="15"/>
  <c r="M206" i="15"/>
  <c r="M202" i="15"/>
  <c r="M198" i="15"/>
  <c r="M194" i="15"/>
  <c r="M190" i="15"/>
  <c r="M186" i="15"/>
  <c r="M182" i="15"/>
  <c r="M178" i="15"/>
  <c r="M174" i="15"/>
  <c r="M170" i="15"/>
  <c r="M166" i="15"/>
  <c r="M162" i="15"/>
  <c r="M158" i="15"/>
  <c r="M154" i="15"/>
  <c r="M150" i="15"/>
  <c r="M146" i="15"/>
  <c r="M142" i="15"/>
  <c r="M138" i="15"/>
  <c r="M134" i="15"/>
  <c r="M130" i="15"/>
  <c r="M126" i="15"/>
  <c r="M122" i="15"/>
  <c r="M118" i="15"/>
  <c r="M114" i="15"/>
  <c r="M110" i="15"/>
  <c r="M106" i="15"/>
  <c r="M102" i="15"/>
  <c r="M98" i="15"/>
  <c r="M94" i="15"/>
  <c r="M90" i="15"/>
  <c r="M86" i="15"/>
  <c r="M82" i="15"/>
  <c r="M78" i="15"/>
  <c r="M74" i="15"/>
  <c r="M70" i="15"/>
  <c r="M66" i="15"/>
  <c r="M62" i="15"/>
  <c r="M58" i="15"/>
  <c r="M54" i="15"/>
  <c r="M50" i="15"/>
  <c r="M46" i="15"/>
  <c r="M42" i="15"/>
  <c r="M38" i="15"/>
  <c r="M34" i="15"/>
  <c r="M30" i="15"/>
  <c r="M26" i="15"/>
  <c r="M22" i="15"/>
  <c r="M18" i="15"/>
  <c r="M14" i="15"/>
  <c r="M10" i="15"/>
  <c r="M6" i="15"/>
  <c r="L231" i="15"/>
  <c r="L227" i="15"/>
  <c r="L223" i="15"/>
  <c r="L219" i="15"/>
  <c r="L215" i="15"/>
  <c r="L211" i="15"/>
  <c r="L207" i="15"/>
  <c r="L203" i="15"/>
  <c r="L199" i="15"/>
  <c r="L195" i="15"/>
  <c r="L191" i="15"/>
  <c r="L187" i="15"/>
  <c r="L183" i="15"/>
  <c r="L179" i="15"/>
  <c r="L175" i="15"/>
  <c r="L171" i="15"/>
  <c r="L167" i="15"/>
  <c r="L163" i="15"/>
  <c r="L159" i="15"/>
  <c r="L155" i="15"/>
  <c r="L151" i="15"/>
  <c r="L147" i="15"/>
  <c r="L143" i="15"/>
  <c r="L139" i="15"/>
  <c r="L135" i="15"/>
  <c r="L131" i="15"/>
  <c r="L127" i="15"/>
  <c r="L123" i="15"/>
  <c r="L119" i="15"/>
  <c r="L115" i="15"/>
  <c r="L111" i="15"/>
  <c r="L107" i="15"/>
  <c r="L103" i="15"/>
  <c r="L99" i="15"/>
  <c r="L95" i="15"/>
  <c r="L91" i="15"/>
  <c r="L87" i="15"/>
  <c r="L83" i="15"/>
  <c r="L79" i="15"/>
  <c r="L75" i="15"/>
  <c r="L71" i="15"/>
  <c r="L67" i="15"/>
  <c r="L63" i="15"/>
  <c r="L59" i="15"/>
  <c r="L55" i="15"/>
  <c r="L51" i="15"/>
  <c r="L47" i="15"/>
  <c r="L43" i="15"/>
  <c r="L39" i="15"/>
  <c r="L35" i="15"/>
  <c r="L31" i="15"/>
  <c r="L27" i="15"/>
  <c r="L23" i="15"/>
  <c r="L19" i="15"/>
  <c r="L15" i="15"/>
  <c r="L11" i="15"/>
  <c r="L7" i="15"/>
  <c r="M229" i="15"/>
  <c r="M225" i="15"/>
  <c r="M221" i="15"/>
  <c r="M217" i="15"/>
  <c r="M213" i="15"/>
  <c r="M209" i="15"/>
  <c r="M205" i="15"/>
  <c r="M201" i="15"/>
  <c r="M197" i="15"/>
  <c r="M193" i="15"/>
  <c r="M189" i="15"/>
  <c r="M185" i="15"/>
  <c r="M181" i="15"/>
  <c r="M177" i="15"/>
  <c r="M173" i="15"/>
  <c r="M169" i="15"/>
  <c r="M165" i="15"/>
  <c r="M161" i="15"/>
  <c r="M157" i="15"/>
  <c r="M153" i="15"/>
  <c r="M149" i="15"/>
  <c r="M145" i="15"/>
  <c r="M141" i="15"/>
  <c r="M137" i="15"/>
  <c r="M133" i="15"/>
  <c r="M129" i="15"/>
  <c r="M125" i="15"/>
  <c r="M121" i="15"/>
  <c r="M117" i="15"/>
  <c r="M113" i="15"/>
  <c r="M109" i="15"/>
  <c r="M105" i="15"/>
  <c r="M101" i="15"/>
  <c r="M97" i="15"/>
  <c r="M93" i="15"/>
  <c r="M89" i="15"/>
  <c r="M85" i="15"/>
  <c r="M81" i="15"/>
  <c r="M77" i="15"/>
  <c r="M73" i="15"/>
  <c r="M69" i="15"/>
  <c r="M65" i="15"/>
  <c r="M61" i="15"/>
  <c r="M57" i="15"/>
  <c r="M53" i="15"/>
  <c r="M49" i="15"/>
  <c r="M45" i="15"/>
  <c r="M41" i="15"/>
  <c r="M37" i="15"/>
  <c r="M33" i="15"/>
  <c r="M29" i="15"/>
  <c r="M25" i="15"/>
  <c r="M21" i="15"/>
  <c r="M17" i="15"/>
  <c r="M13" i="15"/>
  <c r="M9" i="15"/>
  <c r="M5" i="15"/>
  <c r="M3" i="15"/>
  <c r="M228" i="15"/>
  <c r="M224" i="15"/>
  <c r="M220" i="15"/>
  <c r="M216" i="15"/>
  <c r="M212" i="15"/>
  <c r="M208" i="15"/>
  <c r="M204" i="15"/>
  <c r="M200" i="15"/>
  <c r="M196" i="15"/>
  <c r="M192" i="15"/>
  <c r="M188" i="15"/>
  <c r="M184" i="15"/>
  <c r="M180" i="15"/>
  <c r="M176" i="15"/>
  <c r="M172" i="15"/>
  <c r="M168" i="15"/>
  <c r="M164" i="15"/>
  <c r="M160" i="15"/>
  <c r="M156" i="15"/>
  <c r="M152" i="15"/>
  <c r="M148" i="15"/>
  <c r="M144" i="15"/>
  <c r="M140" i="15"/>
  <c r="M136" i="15"/>
  <c r="M132" i="15"/>
  <c r="M128" i="15"/>
  <c r="M124" i="15"/>
  <c r="M120" i="15"/>
  <c r="M116" i="15"/>
  <c r="M112" i="15"/>
  <c r="M108" i="15"/>
  <c r="M104" i="15"/>
  <c r="M100" i="15"/>
  <c r="M96" i="15"/>
  <c r="M92" i="15"/>
  <c r="M88" i="15"/>
  <c r="M84" i="15"/>
  <c r="M80" i="15"/>
  <c r="M76" i="15"/>
  <c r="M72" i="15"/>
  <c r="M68" i="15"/>
  <c r="M64" i="15"/>
  <c r="M60" i="15"/>
  <c r="M56" i="15"/>
  <c r="M52" i="15"/>
  <c r="M48" i="15"/>
  <c r="M44" i="15"/>
  <c r="M40" i="15"/>
  <c r="M36" i="15"/>
  <c r="M32" i="15"/>
  <c r="M28" i="15"/>
  <c r="M24" i="15"/>
  <c r="M20" i="15"/>
  <c r="M16" i="15"/>
  <c r="M12" i="15"/>
  <c r="M8" i="15"/>
  <c r="M4" i="15"/>
  <c r="K3" i="3"/>
  <c r="S3" i="16" s="1"/>
  <c r="T3" i="16" s="1"/>
  <c r="K4" i="3"/>
  <c r="S4" i="16" s="1"/>
  <c r="T4" i="16" s="1"/>
  <c r="K5" i="3"/>
  <c r="S5" i="16" s="1"/>
  <c r="T5" i="16" s="1"/>
  <c r="K6" i="3"/>
  <c r="S6" i="16" s="1"/>
  <c r="T6" i="16" s="1"/>
  <c r="K7" i="3"/>
  <c r="S7" i="16" s="1"/>
  <c r="T7" i="16" s="1"/>
  <c r="K8" i="3"/>
  <c r="S8" i="16" s="1"/>
  <c r="T8" i="16" s="1"/>
  <c r="K9" i="3"/>
  <c r="S9" i="16" s="1"/>
  <c r="T9" i="16" s="1"/>
  <c r="K10" i="3"/>
  <c r="S10" i="16" s="1"/>
  <c r="T10" i="16" s="1"/>
  <c r="K11" i="3"/>
  <c r="S11" i="16" s="1"/>
  <c r="T11" i="16" s="1"/>
  <c r="K12" i="3"/>
  <c r="S12" i="16" s="1"/>
  <c r="T12" i="16" s="1"/>
  <c r="K13" i="3"/>
  <c r="S13" i="16" s="1"/>
  <c r="T13" i="16" s="1"/>
  <c r="K14" i="3"/>
  <c r="S14" i="16" s="1"/>
  <c r="T14" i="16" s="1"/>
  <c r="K15" i="3"/>
  <c r="S15" i="16" s="1"/>
  <c r="T15" i="16" s="1"/>
  <c r="K16" i="3"/>
  <c r="S16" i="16" s="1"/>
  <c r="T16" i="16" s="1"/>
  <c r="K17" i="3"/>
  <c r="S17" i="16" s="1"/>
  <c r="T17" i="16" s="1"/>
  <c r="K18" i="3"/>
  <c r="S18" i="16" s="1"/>
  <c r="T18" i="16" s="1"/>
  <c r="K19" i="3"/>
  <c r="S19" i="16" s="1"/>
  <c r="T19" i="16" s="1"/>
  <c r="K20" i="3"/>
  <c r="S20" i="16" s="1"/>
  <c r="T20" i="16" s="1"/>
  <c r="K21" i="3"/>
  <c r="S21" i="16" s="1"/>
  <c r="T21" i="16" s="1"/>
  <c r="K22" i="3"/>
  <c r="S22" i="16" s="1"/>
  <c r="T22" i="16" s="1"/>
  <c r="K23" i="3"/>
  <c r="S23" i="16" s="1"/>
  <c r="T23" i="16" s="1"/>
  <c r="K24" i="3"/>
  <c r="S24" i="16" s="1"/>
  <c r="T24" i="16" s="1"/>
  <c r="K25" i="3"/>
  <c r="S25" i="16" s="1"/>
  <c r="T25" i="16" s="1"/>
  <c r="K26" i="3"/>
  <c r="S26" i="16" s="1"/>
  <c r="T26" i="16" s="1"/>
  <c r="K27" i="3"/>
  <c r="S27" i="16" s="1"/>
  <c r="T27" i="16" s="1"/>
  <c r="K28" i="3"/>
  <c r="S28" i="16" s="1"/>
  <c r="T28" i="16" s="1"/>
  <c r="K29" i="3"/>
  <c r="S29" i="16" s="1"/>
  <c r="T29" i="16" s="1"/>
  <c r="K30" i="3"/>
  <c r="S30" i="16" s="1"/>
  <c r="T30" i="16" s="1"/>
  <c r="K31" i="3"/>
  <c r="S31" i="16" s="1"/>
  <c r="T31" i="16" s="1"/>
  <c r="K32" i="3"/>
  <c r="S32" i="16" s="1"/>
  <c r="T32" i="16" s="1"/>
  <c r="K33" i="3"/>
  <c r="S33" i="16" s="1"/>
  <c r="T33" i="16" s="1"/>
  <c r="K34" i="3"/>
  <c r="S34" i="16" s="1"/>
  <c r="T34" i="16" s="1"/>
  <c r="K35" i="3"/>
  <c r="S35" i="16" s="1"/>
  <c r="T35" i="16" s="1"/>
  <c r="K36" i="3"/>
  <c r="S36" i="16" s="1"/>
  <c r="T36" i="16" s="1"/>
  <c r="K37" i="3"/>
  <c r="S37" i="16" s="1"/>
  <c r="T37" i="16" s="1"/>
  <c r="K38" i="3"/>
  <c r="S38" i="16" s="1"/>
  <c r="T38" i="16" s="1"/>
  <c r="K39" i="3"/>
  <c r="S39" i="16" s="1"/>
  <c r="T39" i="16" s="1"/>
  <c r="K40" i="3"/>
  <c r="S40" i="16" s="1"/>
  <c r="T40" i="16" s="1"/>
  <c r="K41" i="3"/>
  <c r="S41" i="16" s="1"/>
  <c r="T41" i="16" s="1"/>
  <c r="K42" i="3"/>
  <c r="S42" i="16" s="1"/>
  <c r="T42" i="16" s="1"/>
  <c r="K43" i="3"/>
  <c r="S43" i="16" s="1"/>
  <c r="T43" i="16" s="1"/>
  <c r="K44" i="3"/>
  <c r="S44" i="16" s="1"/>
  <c r="T44" i="16" s="1"/>
  <c r="K45" i="3"/>
  <c r="S45" i="16" s="1"/>
  <c r="T45" i="16" s="1"/>
  <c r="K46" i="3"/>
  <c r="S46" i="16" s="1"/>
  <c r="T46" i="16" s="1"/>
  <c r="K47" i="3"/>
  <c r="S47" i="16" s="1"/>
  <c r="T47" i="16" s="1"/>
  <c r="K48" i="3"/>
  <c r="S48" i="16" s="1"/>
  <c r="T48" i="16" s="1"/>
  <c r="K49" i="3"/>
  <c r="S49" i="16" s="1"/>
  <c r="T49" i="16" s="1"/>
  <c r="K50" i="3"/>
  <c r="S50" i="16" s="1"/>
  <c r="T50" i="16" s="1"/>
  <c r="K51" i="3"/>
  <c r="S51" i="16" s="1"/>
  <c r="T51" i="16" s="1"/>
  <c r="K52" i="3"/>
  <c r="S52" i="16" s="1"/>
  <c r="T52" i="16" s="1"/>
  <c r="K53" i="3"/>
  <c r="S53" i="16" s="1"/>
  <c r="T53" i="16" s="1"/>
  <c r="K54" i="3"/>
  <c r="S54" i="16" s="1"/>
  <c r="T54" i="16" s="1"/>
  <c r="K55" i="3"/>
  <c r="S55" i="16" s="1"/>
  <c r="T55" i="16" s="1"/>
  <c r="K56" i="3"/>
  <c r="S56" i="16" s="1"/>
  <c r="T56" i="16" s="1"/>
  <c r="K57" i="3"/>
  <c r="S57" i="16" s="1"/>
  <c r="T57" i="16" s="1"/>
  <c r="K58" i="3"/>
  <c r="S58" i="16" s="1"/>
  <c r="T58" i="16" s="1"/>
  <c r="K59" i="3"/>
  <c r="S59" i="16" s="1"/>
  <c r="T59" i="16" s="1"/>
  <c r="K60" i="3"/>
  <c r="S60" i="16" s="1"/>
  <c r="T60" i="16" s="1"/>
  <c r="K61" i="3"/>
  <c r="S61" i="16" s="1"/>
  <c r="T61" i="16" s="1"/>
  <c r="K62" i="3"/>
  <c r="S62" i="16" s="1"/>
  <c r="T62" i="16" s="1"/>
  <c r="K63" i="3"/>
  <c r="S63" i="16" s="1"/>
  <c r="T63" i="16" s="1"/>
  <c r="K64" i="3"/>
  <c r="S64" i="16" s="1"/>
  <c r="T64" i="16" s="1"/>
  <c r="K65" i="3"/>
  <c r="S65" i="16" s="1"/>
  <c r="T65" i="16" s="1"/>
  <c r="K66" i="3"/>
  <c r="S66" i="16" s="1"/>
  <c r="T66" i="16" s="1"/>
  <c r="K67" i="3"/>
  <c r="S67" i="16" s="1"/>
  <c r="T67" i="16" s="1"/>
  <c r="K68" i="3"/>
  <c r="S68" i="16" s="1"/>
  <c r="T68" i="16" s="1"/>
  <c r="K69" i="3"/>
  <c r="S69" i="16" s="1"/>
  <c r="T69" i="16" s="1"/>
  <c r="K70" i="3"/>
  <c r="S70" i="16" s="1"/>
  <c r="T70" i="16" s="1"/>
  <c r="K71" i="3"/>
  <c r="S71" i="16" s="1"/>
  <c r="T71" i="16" s="1"/>
  <c r="K72" i="3"/>
  <c r="S72" i="16" s="1"/>
  <c r="T72" i="16" s="1"/>
  <c r="K73" i="3"/>
  <c r="S73" i="16" s="1"/>
  <c r="T73" i="16" s="1"/>
  <c r="K74" i="3"/>
  <c r="S74" i="16" s="1"/>
  <c r="T74" i="16" s="1"/>
  <c r="K75" i="3"/>
  <c r="S75" i="16" s="1"/>
  <c r="T75" i="16" s="1"/>
  <c r="K76" i="3"/>
  <c r="S76" i="16" s="1"/>
  <c r="T76" i="16" s="1"/>
  <c r="K77" i="3"/>
  <c r="S77" i="16" s="1"/>
  <c r="T77" i="16" s="1"/>
  <c r="K78" i="3"/>
  <c r="S78" i="16" s="1"/>
  <c r="T78" i="16" s="1"/>
  <c r="K79" i="3"/>
  <c r="S79" i="16" s="1"/>
  <c r="T79" i="16" s="1"/>
  <c r="K80" i="3"/>
  <c r="S80" i="16" s="1"/>
  <c r="T80" i="16" s="1"/>
  <c r="K81" i="3"/>
  <c r="S81" i="16" s="1"/>
  <c r="T81" i="16" s="1"/>
  <c r="K82" i="3"/>
  <c r="S82" i="16" s="1"/>
  <c r="T82" i="16" s="1"/>
  <c r="K83" i="3"/>
  <c r="S83" i="16" s="1"/>
  <c r="T83" i="16" s="1"/>
  <c r="K84" i="3"/>
  <c r="S84" i="16" s="1"/>
  <c r="T84" i="16" s="1"/>
  <c r="K85" i="3"/>
  <c r="S85" i="16" s="1"/>
  <c r="T85" i="16" s="1"/>
  <c r="K86" i="3"/>
  <c r="S86" i="16" s="1"/>
  <c r="T86" i="16" s="1"/>
  <c r="K87" i="3"/>
  <c r="S87" i="16" s="1"/>
  <c r="T87" i="16" s="1"/>
  <c r="K88" i="3"/>
  <c r="S88" i="16" s="1"/>
  <c r="T88" i="16" s="1"/>
  <c r="K89" i="3"/>
  <c r="S89" i="16" s="1"/>
  <c r="T89" i="16" s="1"/>
  <c r="K90" i="3"/>
  <c r="S90" i="16" s="1"/>
  <c r="T90" i="16" s="1"/>
  <c r="K91" i="3"/>
  <c r="S91" i="16" s="1"/>
  <c r="T91" i="16" s="1"/>
  <c r="K92" i="3"/>
  <c r="S92" i="16" s="1"/>
  <c r="T92" i="16" s="1"/>
  <c r="K93" i="3"/>
  <c r="S93" i="16" s="1"/>
  <c r="T93" i="16" s="1"/>
  <c r="K94" i="3"/>
  <c r="S94" i="16" s="1"/>
  <c r="T94" i="16" s="1"/>
  <c r="K95" i="3"/>
  <c r="S95" i="16" s="1"/>
  <c r="T95" i="16" s="1"/>
  <c r="K96" i="3"/>
  <c r="S96" i="16" s="1"/>
  <c r="T96" i="16" s="1"/>
  <c r="K97" i="3"/>
  <c r="S97" i="16" s="1"/>
  <c r="T97" i="16" s="1"/>
  <c r="K98" i="3"/>
  <c r="S98" i="16" s="1"/>
  <c r="T98" i="16" s="1"/>
  <c r="K99" i="3"/>
  <c r="S99" i="16" s="1"/>
  <c r="T99" i="16" s="1"/>
  <c r="K100" i="3"/>
  <c r="S100" i="16" s="1"/>
  <c r="T100" i="16" s="1"/>
  <c r="K101" i="3"/>
  <c r="S101" i="16" s="1"/>
  <c r="T101" i="16" s="1"/>
  <c r="K102" i="3"/>
  <c r="S102" i="16" s="1"/>
  <c r="T102" i="16" s="1"/>
  <c r="K103" i="3"/>
  <c r="S103" i="16" s="1"/>
  <c r="T103" i="16" s="1"/>
  <c r="K104" i="3"/>
  <c r="S104" i="16" s="1"/>
  <c r="T104" i="16" s="1"/>
  <c r="K105" i="3"/>
  <c r="S105" i="16" s="1"/>
  <c r="T105" i="16" s="1"/>
  <c r="K106" i="3"/>
  <c r="S106" i="16" s="1"/>
  <c r="T106" i="16" s="1"/>
  <c r="K107" i="3"/>
  <c r="S107" i="16" s="1"/>
  <c r="T107" i="16" s="1"/>
  <c r="K108" i="3"/>
  <c r="S108" i="16" s="1"/>
  <c r="T108" i="16" s="1"/>
  <c r="K109" i="3"/>
  <c r="S109" i="16" s="1"/>
  <c r="T109" i="16" s="1"/>
  <c r="K110" i="3"/>
  <c r="S110" i="16" s="1"/>
  <c r="T110" i="16" s="1"/>
  <c r="K111" i="3"/>
  <c r="S111" i="16" s="1"/>
  <c r="T111" i="16" s="1"/>
  <c r="K112" i="3"/>
  <c r="S112" i="16" s="1"/>
  <c r="T112" i="16" s="1"/>
  <c r="K113" i="3"/>
  <c r="S113" i="16" s="1"/>
  <c r="T113" i="16" s="1"/>
  <c r="K114" i="3"/>
  <c r="S114" i="16" s="1"/>
  <c r="T114" i="16" s="1"/>
  <c r="K115" i="3"/>
  <c r="S115" i="16" s="1"/>
  <c r="T115" i="16" s="1"/>
  <c r="K116" i="3"/>
  <c r="S116" i="16" s="1"/>
  <c r="T116" i="16" s="1"/>
  <c r="K117" i="3"/>
  <c r="S117" i="16" s="1"/>
  <c r="T117" i="16" s="1"/>
  <c r="K118" i="3"/>
  <c r="S118" i="16" s="1"/>
  <c r="T118" i="16" s="1"/>
  <c r="K119" i="3"/>
  <c r="S119" i="16" s="1"/>
  <c r="T119" i="16" s="1"/>
  <c r="K120" i="3"/>
  <c r="S120" i="16" s="1"/>
  <c r="T120" i="16" s="1"/>
  <c r="K121" i="3"/>
  <c r="S121" i="16" s="1"/>
  <c r="T121" i="16" s="1"/>
  <c r="K122" i="3"/>
  <c r="S122" i="16" s="1"/>
  <c r="T122" i="16" s="1"/>
  <c r="K123" i="3"/>
  <c r="S123" i="16" s="1"/>
  <c r="T123" i="16" s="1"/>
  <c r="K124" i="3"/>
  <c r="S124" i="16" s="1"/>
  <c r="T124" i="16" s="1"/>
  <c r="K125" i="3"/>
  <c r="S125" i="16" s="1"/>
  <c r="T125" i="16" s="1"/>
  <c r="K126" i="3"/>
  <c r="S126" i="16" s="1"/>
  <c r="T126" i="16" s="1"/>
  <c r="K127" i="3"/>
  <c r="S127" i="16" s="1"/>
  <c r="T127" i="16" s="1"/>
  <c r="K128" i="3"/>
  <c r="S128" i="16" s="1"/>
  <c r="T128" i="16" s="1"/>
  <c r="K129" i="3"/>
  <c r="S129" i="16" s="1"/>
  <c r="T129" i="16" s="1"/>
  <c r="K130" i="3"/>
  <c r="S130" i="16" s="1"/>
  <c r="T130" i="16" s="1"/>
  <c r="K131" i="3"/>
  <c r="S131" i="16" s="1"/>
  <c r="T131" i="16" s="1"/>
  <c r="K132" i="3"/>
  <c r="S132" i="16" s="1"/>
  <c r="T132" i="16" s="1"/>
  <c r="K133" i="3"/>
  <c r="S133" i="16" s="1"/>
  <c r="T133" i="16" s="1"/>
  <c r="K134" i="3"/>
  <c r="S134" i="16" s="1"/>
  <c r="T134" i="16" s="1"/>
  <c r="K135" i="3"/>
  <c r="S135" i="16" s="1"/>
  <c r="T135" i="16" s="1"/>
  <c r="K136" i="3"/>
  <c r="S136" i="16" s="1"/>
  <c r="T136" i="16" s="1"/>
  <c r="K137" i="3"/>
  <c r="S137" i="16" s="1"/>
  <c r="T137" i="16" s="1"/>
  <c r="K138" i="3"/>
  <c r="S138" i="16" s="1"/>
  <c r="T138" i="16" s="1"/>
  <c r="K139" i="3"/>
  <c r="S139" i="16" s="1"/>
  <c r="T139" i="16" s="1"/>
  <c r="K140" i="3"/>
  <c r="S140" i="16" s="1"/>
  <c r="T140" i="16" s="1"/>
  <c r="K141" i="3"/>
  <c r="S141" i="16" s="1"/>
  <c r="T141" i="16" s="1"/>
  <c r="K142" i="3"/>
  <c r="S142" i="16" s="1"/>
  <c r="T142" i="16" s="1"/>
  <c r="K143" i="3"/>
  <c r="S143" i="16" s="1"/>
  <c r="T143" i="16" s="1"/>
  <c r="K144" i="3"/>
  <c r="S144" i="16" s="1"/>
  <c r="T144" i="16" s="1"/>
  <c r="K145" i="3"/>
  <c r="S145" i="16" s="1"/>
  <c r="T145" i="16" s="1"/>
  <c r="K146" i="3"/>
  <c r="S146" i="16" s="1"/>
  <c r="T146" i="16" s="1"/>
  <c r="K147" i="3"/>
  <c r="S147" i="16" s="1"/>
  <c r="T147" i="16" s="1"/>
  <c r="K148" i="3"/>
  <c r="S148" i="16" s="1"/>
  <c r="T148" i="16" s="1"/>
  <c r="K149" i="3"/>
  <c r="S149" i="16" s="1"/>
  <c r="T149" i="16" s="1"/>
  <c r="K150" i="3"/>
  <c r="S150" i="16" s="1"/>
  <c r="T150" i="16" s="1"/>
  <c r="K151" i="3"/>
  <c r="S151" i="16" s="1"/>
  <c r="T151" i="16" s="1"/>
  <c r="K152" i="3"/>
  <c r="S152" i="16" s="1"/>
  <c r="T152" i="16" s="1"/>
  <c r="K153" i="3"/>
  <c r="S153" i="16" s="1"/>
  <c r="T153" i="16" s="1"/>
  <c r="K154" i="3"/>
  <c r="S154" i="16" s="1"/>
  <c r="T154" i="16" s="1"/>
  <c r="K155" i="3"/>
  <c r="S155" i="16" s="1"/>
  <c r="T155" i="16" s="1"/>
  <c r="K156" i="3"/>
  <c r="S156" i="16" s="1"/>
  <c r="T156" i="16" s="1"/>
  <c r="K157" i="3"/>
  <c r="S157" i="16" s="1"/>
  <c r="T157" i="16" s="1"/>
  <c r="K158" i="3"/>
  <c r="S158" i="16" s="1"/>
  <c r="T158" i="16" s="1"/>
  <c r="K159" i="3"/>
  <c r="S159" i="16" s="1"/>
  <c r="T159" i="16" s="1"/>
  <c r="K160" i="3"/>
  <c r="S160" i="16" s="1"/>
  <c r="T160" i="16" s="1"/>
  <c r="K161" i="3"/>
  <c r="S161" i="16" s="1"/>
  <c r="T161" i="16" s="1"/>
  <c r="K162" i="3"/>
  <c r="S162" i="16" s="1"/>
  <c r="T162" i="16" s="1"/>
  <c r="K163" i="3"/>
  <c r="S163" i="16" s="1"/>
  <c r="T163" i="16" s="1"/>
  <c r="K164" i="3"/>
  <c r="S164" i="16" s="1"/>
  <c r="T164" i="16" s="1"/>
  <c r="K165" i="3"/>
  <c r="S165" i="16" s="1"/>
  <c r="T165" i="16" s="1"/>
  <c r="K166" i="3"/>
  <c r="S166" i="16" s="1"/>
  <c r="T166" i="16" s="1"/>
  <c r="K167" i="3"/>
  <c r="S167" i="16" s="1"/>
  <c r="T167" i="16" s="1"/>
  <c r="K168" i="3"/>
  <c r="S168" i="16" s="1"/>
  <c r="T168" i="16" s="1"/>
  <c r="K169" i="3"/>
  <c r="S169" i="16" s="1"/>
  <c r="T169" i="16" s="1"/>
  <c r="K170" i="3"/>
  <c r="S170" i="16" s="1"/>
  <c r="T170" i="16" s="1"/>
  <c r="K171" i="3"/>
  <c r="S171" i="16" s="1"/>
  <c r="T171" i="16" s="1"/>
  <c r="K172" i="3"/>
  <c r="S172" i="16" s="1"/>
  <c r="T172" i="16" s="1"/>
  <c r="K173" i="3"/>
  <c r="S173" i="16" s="1"/>
  <c r="T173" i="16" s="1"/>
  <c r="K174" i="3"/>
  <c r="S174" i="16" s="1"/>
  <c r="T174" i="16" s="1"/>
  <c r="K175" i="3"/>
  <c r="S175" i="16" s="1"/>
  <c r="T175" i="16" s="1"/>
  <c r="K176" i="3"/>
  <c r="S176" i="16" s="1"/>
  <c r="T176" i="16" s="1"/>
  <c r="K177" i="3"/>
  <c r="S177" i="16" s="1"/>
  <c r="T177" i="16" s="1"/>
  <c r="K178" i="3"/>
  <c r="S178" i="16" s="1"/>
  <c r="T178" i="16" s="1"/>
  <c r="K179" i="3"/>
  <c r="S179" i="16" s="1"/>
  <c r="T179" i="16" s="1"/>
  <c r="K180" i="3"/>
  <c r="S180" i="16" s="1"/>
  <c r="T180" i="16" s="1"/>
  <c r="K181" i="3"/>
  <c r="S181" i="16" s="1"/>
  <c r="T181" i="16" s="1"/>
  <c r="K182" i="3"/>
  <c r="S182" i="16" s="1"/>
  <c r="T182" i="16" s="1"/>
  <c r="K183" i="3"/>
  <c r="S183" i="16" s="1"/>
  <c r="T183" i="16" s="1"/>
  <c r="K184" i="3"/>
  <c r="S184" i="16" s="1"/>
  <c r="T184" i="16" s="1"/>
  <c r="K185" i="3"/>
  <c r="S185" i="16" s="1"/>
  <c r="T185" i="16" s="1"/>
  <c r="K186" i="3"/>
  <c r="S186" i="16" s="1"/>
  <c r="T186" i="16" s="1"/>
  <c r="K187" i="3"/>
  <c r="S187" i="16" s="1"/>
  <c r="T187" i="16" s="1"/>
  <c r="K188" i="3"/>
  <c r="S188" i="16" s="1"/>
  <c r="T188" i="16" s="1"/>
  <c r="K189" i="3"/>
  <c r="S189" i="16" s="1"/>
  <c r="T189" i="16" s="1"/>
  <c r="K190" i="3"/>
  <c r="S190" i="16" s="1"/>
  <c r="T190" i="16" s="1"/>
  <c r="K191" i="3"/>
  <c r="S191" i="16" s="1"/>
  <c r="T191" i="16" s="1"/>
  <c r="K192" i="3"/>
  <c r="S192" i="16" s="1"/>
  <c r="T192" i="16" s="1"/>
  <c r="K193" i="3"/>
  <c r="S193" i="16" s="1"/>
  <c r="T193" i="16" s="1"/>
  <c r="K194" i="3"/>
  <c r="S194" i="16" s="1"/>
  <c r="T194" i="16" s="1"/>
  <c r="K195" i="3"/>
  <c r="S195" i="16" s="1"/>
  <c r="T195" i="16" s="1"/>
  <c r="K196" i="3"/>
  <c r="S196" i="16" s="1"/>
  <c r="T196" i="16" s="1"/>
  <c r="K197" i="3"/>
  <c r="S197" i="16" s="1"/>
  <c r="T197" i="16" s="1"/>
  <c r="K198" i="3"/>
  <c r="S198" i="16" s="1"/>
  <c r="T198" i="16" s="1"/>
  <c r="K199" i="3"/>
  <c r="S199" i="16" s="1"/>
  <c r="T199" i="16" s="1"/>
  <c r="K200" i="3"/>
  <c r="S200" i="16" s="1"/>
  <c r="T200" i="16" s="1"/>
  <c r="K201" i="3"/>
  <c r="S201" i="16" s="1"/>
  <c r="T201" i="16" s="1"/>
  <c r="K202" i="3"/>
  <c r="S202" i="16" s="1"/>
  <c r="T202" i="16" s="1"/>
  <c r="K203" i="3"/>
  <c r="S203" i="16" s="1"/>
  <c r="T203" i="16" s="1"/>
  <c r="K204" i="3"/>
  <c r="S204" i="16" s="1"/>
  <c r="T204" i="16" s="1"/>
  <c r="K205" i="3"/>
  <c r="S205" i="16" s="1"/>
  <c r="T205" i="16" s="1"/>
  <c r="K206" i="3"/>
  <c r="S206" i="16" s="1"/>
  <c r="T206" i="16" s="1"/>
  <c r="K207" i="3"/>
  <c r="S207" i="16" s="1"/>
  <c r="T207" i="16" s="1"/>
  <c r="K208" i="3"/>
  <c r="S208" i="16" s="1"/>
  <c r="T208" i="16" s="1"/>
  <c r="K209" i="3"/>
  <c r="S209" i="16" s="1"/>
  <c r="T209" i="16" s="1"/>
  <c r="K210" i="3"/>
  <c r="S210" i="16" s="1"/>
  <c r="T210" i="16" s="1"/>
  <c r="K211" i="3"/>
  <c r="S211" i="16" s="1"/>
  <c r="T211" i="16" s="1"/>
  <c r="K212" i="3"/>
  <c r="S212" i="16" s="1"/>
  <c r="T212" i="16" s="1"/>
  <c r="K213" i="3"/>
  <c r="S213" i="16" s="1"/>
  <c r="T213" i="16" s="1"/>
  <c r="K214" i="3"/>
  <c r="S214" i="16" s="1"/>
  <c r="T214" i="16" s="1"/>
  <c r="K215" i="3"/>
  <c r="S215" i="16" s="1"/>
  <c r="T215" i="16" s="1"/>
  <c r="K216" i="3"/>
  <c r="S216" i="16" s="1"/>
  <c r="T216" i="16" s="1"/>
  <c r="K217" i="3"/>
  <c r="S217" i="16" s="1"/>
  <c r="T217" i="16" s="1"/>
  <c r="K218" i="3"/>
  <c r="S218" i="16" s="1"/>
  <c r="T218" i="16" s="1"/>
  <c r="K219" i="3"/>
  <c r="S219" i="16" s="1"/>
  <c r="T219" i="16" s="1"/>
  <c r="K220" i="3"/>
  <c r="S220" i="16" s="1"/>
  <c r="T220" i="16" s="1"/>
  <c r="K221" i="3"/>
  <c r="S221" i="16" s="1"/>
  <c r="T221" i="16" s="1"/>
  <c r="K222" i="3"/>
  <c r="S222" i="16" s="1"/>
  <c r="T222" i="16" s="1"/>
  <c r="K223" i="3"/>
  <c r="S223" i="16" s="1"/>
  <c r="T223" i="16" s="1"/>
  <c r="K224" i="3"/>
  <c r="S224" i="16" s="1"/>
  <c r="T224" i="16" s="1"/>
  <c r="K225" i="3"/>
  <c r="S225" i="16" s="1"/>
  <c r="T225" i="16" s="1"/>
  <c r="K226" i="3"/>
  <c r="S226" i="16" s="1"/>
  <c r="T226" i="16" s="1"/>
  <c r="K227" i="3"/>
  <c r="S227" i="16" s="1"/>
  <c r="T227" i="16" s="1"/>
  <c r="K228" i="3"/>
  <c r="S228" i="16" s="1"/>
  <c r="T228" i="16" s="1"/>
  <c r="K229" i="3"/>
  <c r="S229" i="16" s="1"/>
  <c r="T229" i="16" s="1"/>
  <c r="K230" i="3"/>
  <c r="S230" i="16" s="1"/>
  <c r="T230" i="16" s="1"/>
  <c r="K231" i="3"/>
  <c r="S231" i="16" s="1"/>
  <c r="T231" i="16" s="1"/>
  <c r="K2" i="3"/>
  <c r="S2" i="16" s="1"/>
  <c r="T2" i="16" s="1"/>
  <c r="CO17" i="4" l="1"/>
  <c r="CO18" i="4"/>
  <c r="CO19" i="4"/>
  <c r="CO20" i="4"/>
  <c r="CO21" i="4"/>
  <c r="CO22" i="4"/>
  <c r="CO23" i="4"/>
  <c r="CO24" i="4"/>
  <c r="CO25" i="4"/>
  <c r="CO26" i="4"/>
  <c r="CO27" i="4"/>
  <c r="CO28" i="4"/>
  <c r="CO29" i="4"/>
  <c r="CO30" i="4"/>
  <c r="CO31" i="4"/>
  <c r="CO32" i="4"/>
  <c r="CO33" i="4"/>
  <c r="CO34" i="4"/>
  <c r="CO35" i="4"/>
  <c r="CO36" i="4"/>
  <c r="CO37" i="4"/>
  <c r="CO38" i="4"/>
  <c r="CO39" i="4"/>
  <c r="CO40" i="4"/>
  <c r="CO41" i="4"/>
  <c r="CO42" i="4"/>
  <c r="CO43" i="4"/>
  <c r="CO44" i="4"/>
  <c r="CO45" i="4"/>
  <c r="CO46" i="4"/>
  <c r="CO47" i="4"/>
  <c r="CO48" i="4"/>
  <c r="CO49" i="4"/>
  <c r="CO50" i="4"/>
  <c r="CO51" i="4"/>
  <c r="CO52" i="4"/>
  <c r="CO53" i="4"/>
  <c r="CO54" i="4"/>
  <c r="CO55" i="4"/>
  <c r="CO56" i="4"/>
  <c r="CO57" i="4"/>
  <c r="CO58" i="4"/>
  <c r="CO59" i="4"/>
  <c r="CO60" i="4"/>
  <c r="CO61" i="4"/>
  <c r="CO62" i="4"/>
  <c r="CO63" i="4"/>
  <c r="CO64" i="4"/>
  <c r="CO65" i="4"/>
  <c r="CO66" i="4"/>
  <c r="CO67" i="4"/>
  <c r="CO68" i="4"/>
  <c r="CO69" i="4"/>
  <c r="CO70" i="4"/>
  <c r="CO71" i="4"/>
  <c r="CO72" i="4"/>
  <c r="CO73" i="4"/>
  <c r="CO74" i="4"/>
  <c r="CO75" i="4"/>
  <c r="CO76" i="4"/>
  <c r="CO77" i="4"/>
  <c r="CO78" i="4"/>
  <c r="CO79" i="4"/>
  <c r="CO80" i="4"/>
  <c r="CO81" i="4"/>
  <c r="CO82" i="4"/>
  <c r="CO83" i="4"/>
  <c r="CO84" i="4"/>
  <c r="CO85" i="4"/>
  <c r="CO86" i="4"/>
  <c r="CO87" i="4"/>
  <c r="CO88" i="4"/>
  <c r="CO89" i="4"/>
  <c r="CO90" i="4"/>
  <c r="CO91" i="4"/>
  <c r="CO92" i="4"/>
  <c r="CO93" i="4"/>
  <c r="CO94" i="4"/>
  <c r="CO95" i="4"/>
  <c r="CO96" i="4"/>
  <c r="CO97" i="4"/>
  <c r="CO98" i="4"/>
  <c r="CO99" i="4"/>
  <c r="CO100" i="4"/>
  <c r="CO101" i="4"/>
  <c r="CO102" i="4"/>
  <c r="CO103" i="4"/>
  <c r="CO104" i="4"/>
  <c r="CO105" i="4"/>
  <c r="CO106" i="4"/>
  <c r="CO107" i="4"/>
  <c r="CO108" i="4"/>
  <c r="CO109" i="4"/>
  <c r="CO110" i="4"/>
  <c r="CO111" i="4"/>
  <c r="CO112" i="4"/>
  <c r="CO113" i="4"/>
  <c r="CO114" i="4"/>
  <c r="CO115" i="4"/>
  <c r="CO116" i="4"/>
  <c r="CO117" i="4"/>
  <c r="CO118" i="4"/>
  <c r="CO119" i="4"/>
  <c r="CO120" i="4"/>
  <c r="CO121" i="4"/>
  <c r="CO122" i="4"/>
  <c r="CO123" i="4"/>
  <c r="CO124" i="4"/>
  <c r="CO125" i="4"/>
  <c r="CO126" i="4"/>
  <c r="CO127" i="4"/>
  <c r="CO128" i="4"/>
  <c r="CO129" i="4"/>
  <c r="CO130" i="4"/>
  <c r="CO131" i="4"/>
  <c r="CO132" i="4"/>
  <c r="CO133" i="4"/>
  <c r="CO134" i="4"/>
  <c r="CO135" i="4"/>
  <c r="CO136" i="4"/>
  <c r="CO137" i="4"/>
  <c r="CO138" i="4"/>
  <c r="CO139" i="4"/>
  <c r="CO140" i="4"/>
  <c r="CO141" i="4"/>
  <c r="CO142" i="4"/>
  <c r="CO143" i="4"/>
  <c r="CO144" i="4"/>
  <c r="CO145" i="4"/>
  <c r="CO146" i="4"/>
  <c r="CO147" i="4"/>
  <c r="CO148" i="4"/>
  <c r="CO149" i="4"/>
  <c r="CO150" i="4"/>
  <c r="CO151" i="4"/>
  <c r="CO152" i="4"/>
  <c r="CO153" i="4"/>
  <c r="CO154" i="4"/>
  <c r="CO155" i="4"/>
  <c r="CO156" i="4"/>
  <c r="CO157" i="4"/>
  <c r="CO158" i="4"/>
  <c r="CO159" i="4"/>
  <c r="CO160" i="4"/>
  <c r="CO161" i="4"/>
  <c r="CO162" i="4"/>
  <c r="CO163" i="4"/>
  <c r="CO164" i="4"/>
  <c r="CO165" i="4"/>
  <c r="CO166" i="4"/>
  <c r="CO167" i="4"/>
  <c r="CO168" i="4"/>
  <c r="CO169" i="4"/>
  <c r="CO170" i="4"/>
  <c r="CO171" i="4"/>
  <c r="CO172" i="4"/>
  <c r="CO173" i="4"/>
  <c r="CO174" i="4"/>
  <c r="CO175" i="4"/>
  <c r="CO176" i="4"/>
  <c r="CO177" i="4"/>
  <c r="CO178" i="4"/>
  <c r="CO179" i="4"/>
  <c r="CO180" i="4"/>
  <c r="CO181" i="4"/>
  <c r="CO182" i="4"/>
  <c r="CO183" i="4"/>
  <c r="CO184" i="4"/>
  <c r="CO185" i="4"/>
  <c r="CO186" i="4"/>
  <c r="CO187" i="4"/>
  <c r="CO188" i="4"/>
  <c r="CO189" i="4"/>
  <c r="CO190" i="4"/>
  <c r="CO191" i="4"/>
  <c r="CO192" i="4"/>
  <c r="CO193" i="4"/>
  <c r="CO194" i="4"/>
  <c r="CO195" i="4"/>
  <c r="CO196" i="4"/>
  <c r="CO197" i="4"/>
  <c r="CO198" i="4"/>
  <c r="CO199" i="4"/>
  <c r="CO200" i="4"/>
  <c r="CO201" i="4"/>
  <c r="CO202" i="4"/>
  <c r="CO203" i="4"/>
  <c r="CO204" i="4"/>
  <c r="CO205" i="4"/>
  <c r="CO206" i="4"/>
  <c r="CO207" i="4"/>
  <c r="CO208" i="4"/>
  <c r="CO209" i="4"/>
  <c r="CO210" i="4"/>
  <c r="CO211" i="4"/>
  <c r="CO212" i="4"/>
  <c r="CO213" i="4"/>
  <c r="CO214" i="4"/>
  <c r="CO215" i="4"/>
  <c r="CO216" i="4"/>
  <c r="CO217" i="4"/>
  <c r="CO218" i="4"/>
  <c r="CO219" i="4"/>
  <c r="CO220" i="4"/>
  <c r="CO221" i="4"/>
  <c r="CO222" i="4"/>
  <c r="CO223" i="4"/>
  <c r="CO224" i="4"/>
  <c r="CO225" i="4"/>
  <c r="CO226" i="4"/>
  <c r="CO227" i="4"/>
  <c r="CO228" i="4"/>
  <c r="CO229" i="4"/>
  <c r="CO230" i="4"/>
  <c r="CO231" i="4"/>
  <c r="CO232" i="4"/>
  <c r="CO233" i="4"/>
  <c r="CO234" i="4"/>
  <c r="CO235" i="4"/>
  <c r="CO236" i="4"/>
  <c r="CO237" i="4"/>
  <c r="CO238" i="4"/>
  <c r="CO239" i="4"/>
  <c r="CO240" i="4"/>
  <c r="CO241" i="4"/>
  <c r="CO242" i="4"/>
  <c r="CO243" i="4"/>
  <c r="CO244" i="4"/>
  <c r="CO245" i="4"/>
  <c r="CO16" i="4"/>
  <c r="CN17" i="4"/>
  <c r="CN18" i="4"/>
  <c r="CN19" i="4"/>
  <c r="CN20" i="4"/>
  <c r="CN21" i="4"/>
  <c r="CN22" i="4"/>
  <c r="CN23" i="4"/>
  <c r="CN24" i="4"/>
  <c r="CN25" i="4"/>
  <c r="CN26" i="4"/>
  <c r="CN27" i="4"/>
  <c r="CN28" i="4"/>
  <c r="CN29" i="4"/>
  <c r="CN30" i="4"/>
  <c r="CN31" i="4"/>
  <c r="CN32" i="4"/>
  <c r="CN33" i="4"/>
  <c r="CN34" i="4"/>
  <c r="CN35" i="4"/>
  <c r="CN36" i="4"/>
  <c r="CN37" i="4"/>
  <c r="CN38" i="4"/>
  <c r="CN39" i="4"/>
  <c r="CN40" i="4"/>
  <c r="CN41" i="4"/>
  <c r="CN42" i="4"/>
  <c r="CN43" i="4"/>
  <c r="CN44" i="4"/>
  <c r="CN45" i="4"/>
  <c r="CN46" i="4"/>
  <c r="CN47" i="4"/>
  <c r="CN48" i="4"/>
  <c r="CN49" i="4"/>
  <c r="CN50" i="4"/>
  <c r="CN51" i="4"/>
  <c r="CN52" i="4"/>
  <c r="CN53" i="4"/>
  <c r="CN54" i="4"/>
  <c r="CN55" i="4"/>
  <c r="CN56" i="4"/>
  <c r="CN57" i="4"/>
  <c r="CN58" i="4"/>
  <c r="CN59" i="4"/>
  <c r="CN60" i="4"/>
  <c r="CN61" i="4"/>
  <c r="CN62" i="4"/>
  <c r="CN63" i="4"/>
  <c r="CN64" i="4"/>
  <c r="CN65" i="4"/>
  <c r="CN66" i="4"/>
  <c r="CN67" i="4"/>
  <c r="CN68" i="4"/>
  <c r="CN69" i="4"/>
  <c r="CN70" i="4"/>
  <c r="CN71" i="4"/>
  <c r="CN72" i="4"/>
  <c r="CN73" i="4"/>
  <c r="CN74" i="4"/>
  <c r="CN75" i="4"/>
  <c r="CN76" i="4"/>
  <c r="CN77" i="4"/>
  <c r="CN78" i="4"/>
  <c r="CN79" i="4"/>
  <c r="CN80" i="4"/>
  <c r="CN81" i="4"/>
  <c r="CN82" i="4"/>
  <c r="CN83" i="4"/>
  <c r="CN84" i="4"/>
  <c r="CN85" i="4"/>
  <c r="CN86" i="4"/>
  <c r="CN87" i="4"/>
  <c r="CN88" i="4"/>
  <c r="CN89" i="4"/>
  <c r="CN90" i="4"/>
  <c r="CN91" i="4"/>
  <c r="CN92" i="4"/>
  <c r="CN93" i="4"/>
  <c r="CN94" i="4"/>
  <c r="CN95" i="4"/>
  <c r="CN96" i="4"/>
  <c r="CN97" i="4"/>
  <c r="CN98" i="4"/>
  <c r="CN99" i="4"/>
  <c r="CN100" i="4"/>
  <c r="CN101" i="4"/>
  <c r="CN102" i="4"/>
  <c r="CN103" i="4"/>
  <c r="CN104" i="4"/>
  <c r="CN105" i="4"/>
  <c r="CN106" i="4"/>
  <c r="CN107" i="4"/>
  <c r="CN108" i="4"/>
  <c r="CN109" i="4"/>
  <c r="CN110" i="4"/>
  <c r="CN111" i="4"/>
  <c r="CN112" i="4"/>
  <c r="CN113" i="4"/>
  <c r="CN114" i="4"/>
  <c r="CN115" i="4"/>
  <c r="CN116" i="4"/>
  <c r="CN117" i="4"/>
  <c r="CN118" i="4"/>
  <c r="CN119" i="4"/>
  <c r="CN120" i="4"/>
  <c r="CN121" i="4"/>
  <c r="CN122" i="4"/>
  <c r="CN123" i="4"/>
  <c r="CN124" i="4"/>
  <c r="CN125" i="4"/>
  <c r="CN126" i="4"/>
  <c r="CN127" i="4"/>
  <c r="CN128" i="4"/>
  <c r="CN129" i="4"/>
  <c r="CN130" i="4"/>
  <c r="CN131" i="4"/>
  <c r="CN132" i="4"/>
  <c r="CN133" i="4"/>
  <c r="CN134" i="4"/>
  <c r="CN135" i="4"/>
  <c r="CN136" i="4"/>
  <c r="CN137" i="4"/>
  <c r="CN138" i="4"/>
  <c r="CN139" i="4"/>
  <c r="CN140" i="4"/>
  <c r="CN141" i="4"/>
  <c r="CN142" i="4"/>
  <c r="CN143" i="4"/>
  <c r="CN144" i="4"/>
  <c r="CN145" i="4"/>
  <c r="CN146" i="4"/>
  <c r="CN147" i="4"/>
  <c r="CN148" i="4"/>
  <c r="CN149" i="4"/>
  <c r="CN150" i="4"/>
  <c r="CN151" i="4"/>
  <c r="CN152" i="4"/>
  <c r="CN153" i="4"/>
  <c r="CN154" i="4"/>
  <c r="CN155" i="4"/>
  <c r="CN156" i="4"/>
  <c r="CN157" i="4"/>
  <c r="CN158" i="4"/>
  <c r="CN159" i="4"/>
  <c r="CN160" i="4"/>
  <c r="CN161" i="4"/>
  <c r="CN162" i="4"/>
  <c r="CN163" i="4"/>
  <c r="CN164" i="4"/>
  <c r="CN165" i="4"/>
  <c r="CN166" i="4"/>
  <c r="CN167" i="4"/>
  <c r="CN168" i="4"/>
  <c r="CN169" i="4"/>
  <c r="CN170" i="4"/>
  <c r="CN171" i="4"/>
  <c r="CN172" i="4"/>
  <c r="CN173" i="4"/>
  <c r="CN174" i="4"/>
  <c r="CN175" i="4"/>
  <c r="CN176" i="4"/>
  <c r="CN177" i="4"/>
  <c r="CN178" i="4"/>
  <c r="CN179" i="4"/>
  <c r="CN180" i="4"/>
  <c r="CN181" i="4"/>
  <c r="CN182" i="4"/>
  <c r="CN183" i="4"/>
  <c r="CN184" i="4"/>
  <c r="CN185" i="4"/>
  <c r="CN186" i="4"/>
  <c r="CN187" i="4"/>
  <c r="CN188" i="4"/>
  <c r="CN189" i="4"/>
  <c r="CN190" i="4"/>
  <c r="CN191" i="4"/>
  <c r="CN192" i="4"/>
  <c r="CN193" i="4"/>
  <c r="CN194" i="4"/>
  <c r="CN195" i="4"/>
  <c r="CN196" i="4"/>
  <c r="CN197" i="4"/>
  <c r="CN198" i="4"/>
  <c r="CN199" i="4"/>
  <c r="CN200" i="4"/>
  <c r="CN201" i="4"/>
  <c r="CN202" i="4"/>
  <c r="CN203" i="4"/>
  <c r="CN204" i="4"/>
  <c r="CN205" i="4"/>
  <c r="CN206" i="4"/>
  <c r="CN207" i="4"/>
  <c r="CN208" i="4"/>
  <c r="CN209" i="4"/>
  <c r="CN210" i="4"/>
  <c r="CN211" i="4"/>
  <c r="CN212" i="4"/>
  <c r="CN213" i="4"/>
  <c r="CN214" i="4"/>
  <c r="CN215" i="4"/>
  <c r="CN216" i="4"/>
  <c r="CN217" i="4"/>
  <c r="CN218" i="4"/>
  <c r="CN219" i="4"/>
  <c r="CN220" i="4"/>
  <c r="CN221" i="4"/>
  <c r="CN222" i="4"/>
  <c r="CN223" i="4"/>
  <c r="CN224" i="4"/>
  <c r="CN225" i="4"/>
  <c r="CN226" i="4"/>
  <c r="CN227" i="4"/>
  <c r="CN228" i="4"/>
  <c r="CN229" i="4"/>
  <c r="CN230" i="4"/>
  <c r="CN231" i="4"/>
  <c r="CN232" i="4"/>
  <c r="CN233" i="4"/>
  <c r="CN234" i="4"/>
  <c r="CN235" i="4"/>
  <c r="CN236" i="4"/>
  <c r="CN237" i="4"/>
  <c r="CN238" i="4"/>
  <c r="CN239" i="4"/>
  <c r="CN240" i="4"/>
  <c r="CN241" i="4"/>
  <c r="CN242" i="4"/>
  <c r="CN243" i="4"/>
  <c r="CN244" i="4"/>
  <c r="CN245" i="4"/>
  <c r="CN16" i="4"/>
  <c r="AQ17" i="4"/>
  <c r="AQ18" i="4"/>
  <c r="AQ19" i="4"/>
  <c r="AQ20" i="4"/>
  <c r="AQ21" i="4"/>
  <c r="AQ22" i="4"/>
  <c r="AQ23" i="4"/>
  <c r="AQ24" i="4"/>
  <c r="AQ25" i="4"/>
  <c r="AQ26" i="4"/>
  <c r="AQ27" i="4"/>
  <c r="AQ28" i="4"/>
  <c r="AQ29" i="4"/>
  <c r="AQ30" i="4"/>
  <c r="AQ31" i="4"/>
  <c r="AQ32" i="4"/>
  <c r="AQ33" i="4"/>
  <c r="AQ34" i="4"/>
  <c r="AQ35" i="4"/>
  <c r="AQ36" i="4"/>
  <c r="AQ37" i="4"/>
  <c r="AQ38" i="4"/>
  <c r="AQ39" i="4"/>
  <c r="AQ40" i="4"/>
  <c r="AQ41" i="4"/>
  <c r="AQ42" i="4"/>
  <c r="AQ43" i="4"/>
  <c r="AQ44" i="4"/>
  <c r="AQ45" i="4"/>
  <c r="AQ46" i="4"/>
  <c r="AQ47" i="4"/>
  <c r="AQ48" i="4"/>
  <c r="AQ49" i="4"/>
  <c r="AQ50" i="4"/>
  <c r="AQ51" i="4"/>
  <c r="AQ52" i="4"/>
  <c r="AQ53" i="4"/>
  <c r="AQ54" i="4"/>
  <c r="AQ55" i="4"/>
  <c r="AQ56" i="4"/>
  <c r="AQ57" i="4"/>
  <c r="AQ58" i="4"/>
  <c r="AQ59" i="4"/>
  <c r="AQ60" i="4"/>
  <c r="AQ61" i="4"/>
  <c r="AQ62" i="4"/>
  <c r="AQ63" i="4"/>
  <c r="AQ64" i="4"/>
  <c r="AQ65" i="4"/>
  <c r="AQ66" i="4"/>
  <c r="AQ67" i="4"/>
  <c r="AQ68" i="4"/>
  <c r="AQ69" i="4"/>
  <c r="AQ70" i="4"/>
  <c r="AQ71" i="4"/>
  <c r="AQ72" i="4"/>
  <c r="AQ73" i="4"/>
  <c r="AQ74" i="4"/>
  <c r="AQ75" i="4"/>
  <c r="AQ76" i="4"/>
  <c r="AQ77" i="4"/>
  <c r="AQ78" i="4"/>
  <c r="AQ79" i="4"/>
  <c r="AQ80" i="4"/>
  <c r="AQ81" i="4"/>
  <c r="AQ82" i="4"/>
  <c r="AQ83" i="4"/>
  <c r="AQ84" i="4"/>
  <c r="AQ85" i="4"/>
  <c r="AQ86" i="4"/>
  <c r="AQ87" i="4"/>
  <c r="AQ88" i="4"/>
  <c r="AQ89" i="4"/>
  <c r="AQ90" i="4"/>
  <c r="AQ91" i="4"/>
  <c r="AQ92" i="4"/>
  <c r="AQ93" i="4"/>
  <c r="AQ94" i="4"/>
  <c r="AQ95" i="4"/>
  <c r="AQ96" i="4"/>
  <c r="AQ97" i="4"/>
  <c r="AQ98" i="4"/>
  <c r="AQ99" i="4"/>
  <c r="AQ100" i="4"/>
  <c r="AQ101" i="4"/>
  <c r="AQ102" i="4"/>
  <c r="AQ103" i="4"/>
  <c r="AQ104" i="4"/>
  <c r="AQ105" i="4"/>
  <c r="AQ106" i="4"/>
  <c r="AQ107" i="4"/>
  <c r="AQ108" i="4"/>
  <c r="AQ109" i="4"/>
  <c r="AQ110" i="4"/>
  <c r="AQ111" i="4"/>
  <c r="AQ112" i="4"/>
  <c r="AQ113" i="4"/>
  <c r="AQ114" i="4"/>
  <c r="AQ115" i="4"/>
  <c r="AQ116" i="4"/>
  <c r="AQ117" i="4"/>
  <c r="AQ118" i="4"/>
  <c r="AQ119" i="4"/>
  <c r="AQ120" i="4"/>
  <c r="AQ121" i="4"/>
  <c r="AQ122" i="4"/>
  <c r="AQ123" i="4"/>
  <c r="AQ124" i="4"/>
  <c r="AQ125" i="4"/>
  <c r="AQ126" i="4"/>
  <c r="AQ127" i="4"/>
  <c r="AQ128" i="4"/>
  <c r="AQ129" i="4"/>
  <c r="AQ130" i="4"/>
  <c r="AQ131" i="4"/>
  <c r="AQ132" i="4"/>
  <c r="AQ133" i="4"/>
  <c r="AQ134" i="4"/>
  <c r="AQ135" i="4"/>
  <c r="AQ136" i="4"/>
  <c r="AQ137" i="4"/>
  <c r="AQ138" i="4"/>
  <c r="AQ139" i="4"/>
  <c r="AQ140" i="4"/>
  <c r="AQ141" i="4"/>
  <c r="AQ142" i="4"/>
  <c r="AQ143" i="4"/>
  <c r="AQ144" i="4"/>
  <c r="AQ145" i="4"/>
  <c r="AQ146" i="4"/>
  <c r="AQ147" i="4"/>
  <c r="AQ148" i="4"/>
  <c r="AQ149" i="4"/>
  <c r="AQ150" i="4"/>
  <c r="AQ151" i="4"/>
  <c r="AQ152" i="4"/>
  <c r="AQ153" i="4"/>
  <c r="AQ154" i="4"/>
  <c r="AQ155" i="4"/>
  <c r="AQ156" i="4"/>
  <c r="AQ157" i="4"/>
  <c r="AQ158" i="4"/>
  <c r="AQ159" i="4"/>
  <c r="AQ160" i="4"/>
  <c r="AQ161" i="4"/>
  <c r="AQ162" i="4"/>
  <c r="AQ163" i="4"/>
  <c r="AQ164" i="4"/>
  <c r="AQ165" i="4"/>
  <c r="AQ166" i="4"/>
  <c r="AQ167" i="4"/>
  <c r="AQ168" i="4"/>
  <c r="AQ169" i="4"/>
  <c r="AQ170" i="4"/>
  <c r="AQ171" i="4"/>
  <c r="AQ172" i="4"/>
  <c r="AQ173" i="4"/>
  <c r="AQ174" i="4"/>
  <c r="AQ175" i="4"/>
  <c r="AQ176" i="4"/>
  <c r="AQ177" i="4"/>
  <c r="AQ178" i="4"/>
  <c r="AQ179" i="4"/>
  <c r="AQ180" i="4"/>
  <c r="AQ181" i="4"/>
  <c r="AQ182" i="4"/>
  <c r="AQ183" i="4"/>
  <c r="AQ184" i="4"/>
  <c r="AQ185" i="4"/>
  <c r="AQ186" i="4"/>
  <c r="AQ187" i="4"/>
  <c r="AQ188" i="4"/>
  <c r="AQ189" i="4"/>
  <c r="AQ190" i="4"/>
  <c r="AQ191" i="4"/>
  <c r="AQ192" i="4"/>
  <c r="AQ193" i="4"/>
  <c r="AQ194" i="4"/>
  <c r="AQ195" i="4"/>
  <c r="AQ196" i="4"/>
  <c r="AQ197" i="4"/>
  <c r="AQ198" i="4"/>
  <c r="AQ199" i="4"/>
  <c r="AQ200" i="4"/>
  <c r="AQ201" i="4"/>
  <c r="AQ202" i="4"/>
  <c r="AQ203" i="4"/>
  <c r="AQ204" i="4"/>
  <c r="AQ205" i="4"/>
  <c r="AQ206" i="4"/>
  <c r="AQ207" i="4"/>
  <c r="AQ208" i="4"/>
  <c r="AQ209" i="4"/>
  <c r="AQ210" i="4"/>
  <c r="AQ211" i="4"/>
  <c r="AQ212" i="4"/>
  <c r="AQ213" i="4"/>
  <c r="AQ214" i="4"/>
  <c r="AQ215" i="4"/>
  <c r="AQ216" i="4"/>
  <c r="AQ217" i="4"/>
  <c r="AQ218" i="4"/>
  <c r="AQ219" i="4"/>
  <c r="AQ220" i="4"/>
  <c r="AQ221" i="4"/>
  <c r="AQ222" i="4"/>
  <c r="AQ223" i="4"/>
  <c r="AQ224" i="4"/>
  <c r="AQ225" i="4"/>
  <c r="AQ226" i="4"/>
  <c r="AQ227" i="4"/>
  <c r="AQ228" i="4"/>
  <c r="AQ229" i="4"/>
  <c r="AQ230" i="4"/>
  <c r="AQ231" i="4"/>
  <c r="AQ232" i="4"/>
  <c r="AQ233" i="4"/>
  <c r="AQ234" i="4"/>
  <c r="AQ235" i="4"/>
  <c r="AQ236" i="4"/>
  <c r="AQ237" i="4"/>
  <c r="AQ238" i="4"/>
  <c r="AQ239" i="4"/>
  <c r="AQ240" i="4"/>
  <c r="AQ241" i="4"/>
  <c r="AQ242" i="4"/>
  <c r="AQ243" i="4"/>
  <c r="AQ244" i="4"/>
  <c r="AQ245" i="4"/>
  <c r="AQ16" i="4"/>
  <c r="AP17" i="4"/>
  <c r="AP18" i="4"/>
  <c r="AP19" i="4"/>
  <c r="AP20" i="4"/>
  <c r="AP21" i="4"/>
  <c r="AP22" i="4"/>
  <c r="AP23" i="4"/>
  <c r="AP24" i="4"/>
  <c r="AP25" i="4"/>
  <c r="AP26" i="4"/>
  <c r="AP27" i="4"/>
  <c r="AP28" i="4"/>
  <c r="AP29" i="4"/>
  <c r="AP30" i="4"/>
  <c r="AP31" i="4"/>
  <c r="AP32" i="4"/>
  <c r="AP33" i="4"/>
  <c r="AP34" i="4"/>
  <c r="AP35" i="4"/>
  <c r="AP36" i="4"/>
  <c r="AP37" i="4"/>
  <c r="AP38" i="4"/>
  <c r="AP39" i="4"/>
  <c r="AP40" i="4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60" i="4"/>
  <c r="AP61" i="4"/>
  <c r="AP62" i="4"/>
  <c r="AP63" i="4"/>
  <c r="AP64" i="4"/>
  <c r="AP65" i="4"/>
  <c r="AP66" i="4"/>
  <c r="AP67" i="4"/>
  <c r="AP68" i="4"/>
  <c r="AP69" i="4"/>
  <c r="AP70" i="4"/>
  <c r="AP71" i="4"/>
  <c r="AP72" i="4"/>
  <c r="AP73" i="4"/>
  <c r="AP74" i="4"/>
  <c r="AP75" i="4"/>
  <c r="AP76" i="4"/>
  <c r="AP77" i="4"/>
  <c r="AP78" i="4"/>
  <c r="AP79" i="4"/>
  <c r="AP80" i="4"/>
  <c r="AP81" i="4"/>
  <c r="AP82" i="4"/>
  <c r="AP83" i="4"/>
  <c r="AP84" i="4"/>
  <c r="AP85" i="4"/>
  <c r="AP86" i="4"/>
  <c r="AP87" i="4"/>
  <c r="AP88" i="4"/>
  <c r="AP89" i="4"/>
  <c r="AP90" i="4"/>
  <c r="AP91" i="4"/>
  <c r="AP92" i="4"/>
  <c r="AP93" i="4"/>
  <c r="AP94" i="4"/>
  <c r="AP95" i="4"/>
  <c r="AP96" i="4"/>
  <c r="AP97" i="4"/>
  <c r="AP98" i="4"/>
  <c r="AP99" i="4"/>
  <c r="AP100" i="4"/>
  <c r="AP101" i="4"/>
  <c r="AP102" i="4"/>
  <c r="AP103" i="4"/>
  <c r="AP104" i="4"/>
  <c r="AP105" i="4"/>
  <c r="AP106" i="4"/>
  <c r="AP107" i="4"/>
  <c r="AP108" i="4"/>
  <c r="AP109" i="4"/>
  <c r="AP110" i="4"/>
  <c r="AP111" i="4"/>
  <c r="AP112" i="4"/>
  <c r="AP113" i="4"/>
  <c r="AP114" i="4"/>
  <c r="AP115" i="4"/>
  <c r="AP116" i="4"/>
  <c r="AP117" i="4"/>
  <c r="AP118" i="4"/>
  <c r="AP119" i="4"/>
  <c r="AP120" i="4"/>
  <c r="AP121" i="4"/>
  <c r="AP122" i="4"/>
  <c r="AP123" i="4"/>
  <c r="AP124" i="4"/>
  <c r="AP125" i="4"/>
  <c r="AP126" i="4"/>
  <c r="AP127" i="4"/>
  <c r="AP128" i="4"/>
  <c r="AP129" i="4"/>
  <c r="AP130" i="4"/>
  <c r="AP131" i="4"/>
  <c r="AP132" i="4"/>
  <c r="AP133" i="4"/>
  <c r="AP134" i="4"/>
  <c r="AP135" i="4"/>
  <c r="AP136" i="4"/>
  <c r="AP137" i="4"/>
  <c r="AP138" i="4"/>
  <c r="AP139" i="4"/>
  <c r="AP140" i="4"/>
  <c r="AP141" i="4"/>
  <c r="AP142" i="4"/>
  <c r="AP143" i="4"/>
  <c r="AP144" i="4"/>
  <c r="AP145" i="4"/>
  <c r="AP146" i="4"/>
  <c r="AP147" i="4"/>
  <c r="AP148" i="4"/>
  <c r="AP149" i="4"/>
  <c r="AP150" i="4"/>
  <c r="AP151" i="4"/>
  <c r="AP152" i="4"/>
  <c r="AP153" i="4"/>
  <c r="AP154" i="4"/>
  <c r="AP155" i="4"/>
  <c r="AP156" i="4"/>
  <c r="AP157" i="4"/>
  <c r="AP158" i="4"/>
  <c r="AP159" i="4"/>
  <c r="AP160" i="4"/>
  <c r="AP161" i="4"/>
  <c r="AP162" i="4"/>
  <c r="AP163" i="4"/>
  <c r="AP164" i="4"/>
  <c r="AP165" i="4"/>
  <c r="AP166" i="4"/>
  <c r="AP167" i="4"/>
  <c r="AP168" i="4"/>
  <c r="AP169" i="4"/>
  <c r="AP170" i="4"/>
  <c r="AP171" i="4"/>
  <c r="AP172" i="4"/>
  <c r="AP173" i="4"/>
  <c r="AP174" i="4"/>
  <c r="AP175" i="4"/>
  <c r="AP176" i="4"/>
  <c r="AP177" i="4"/>
  <c r="AP178" i="4"/>
  <c r="AP179" i="4"/>
  <c r="AP180" i="4"/>
  <c r="AP181" i="4"/>
  <c r="AP182" i="4"/>
  <c r="AP183" i="4"/>
  <c r="AP184" i="4"/>
  <c r="AP185" i="4"/>
  <c r="AP186" i="4"/>
  <c r="AP187" i="4"/>
  <c r="AP188" i="4"/>
  <c r="AP189" i="4"/>
  <c r="AP190" i="4"/>
  <c r="AP191" i="4"/>
  <c r="AP192" i="4"/>
  <c r="AP193" i="4"/>
  <c r="AP194" i="4"/>
  <c r="AP195" i="4"/>
  <c r="AP196" i="4"/>
  <c r="AP197" i="4"/>
  <c r="AP198" i="4"/>
  <c r="AP199" i="4"/>
  <c r="AP200" i="4"/>
  <c r="AP201" i="4"/>
  <c r="AP202" i="4"/>
  <c r="AP203" i="4"/>
  <c r="AP204" i="4"/>
  <c r="AP205" i="4"/>
  <c r="AP206" i="4"/>
  <c r="AP207" i="4"/>
  <c r="AP208" i="4"/>
  <c r="AP209" i="4"/>
  <c r="AP210" i="4"/>
  <c r="AP211" i="4"/>
  <c r="AP212" i="4"/>
  <c r="AP213" i="4"/>
  <c r="AP214" i="4"/>
  <c r="AP215" i="4"/>
  <c r="AP216" i="4"/>
  <c r="AP217" i="4"/>
  <c r="AP218" i="4"/>
  <c r="AP219" i="4"/>
  <c r="AP220" i="4"/>
  <c r="AP221" i="4"/>
  <c r="AP222" i="4"/>
  <c r="AP223" i="4"/>
  <c r="AP224" i="4"/>
  <c r="AP225" i="4"/>
  <c r="AP226" i="4"/>
  <c r="AP227" i="4"/>
  <c r="AP228" i="4"/>
  <c r="AP229" i="4"/>
  <c r="AP230" i="4"/>
  <c r="AP231" i="4"/>
  <c r="AP232" i="4"/>
  <c r="AP233" i="4"/>
  <c r="AP234" i="4"/>
  <c r="AP235" i="4"/>
  <c r="AP236" i="4"/>
  <c r="AP237" i="4"/>
  <c r="AP238" i="4"/>
  <c r="AP239" i="4"/>
  <c r="AP240" i="4"/>
  <c r="AP241" i="4"/>
  <c r="AP242" i="4"/>
  <c r="AP243" i="4"/>
  <c r="AP244" i="4"/>
  <c r="AP245" i="4"/>
  <c r="AP16" i="4"/>
  <c r="N3" i="3" l="1"/>
  <c r="O3" i="3"/>
  <c r="P3" i="3"/>
  <c r="N4" i="3"/>
  <c r="O4" i="3"/>
  <c r="P4" i="3"/>
  <c r="N5" i="3"/>
  <c r="O5" i="3"/>
  <c r="P5" i="3"/>
  <c r="N6" i="3"/>
  <c r="O6" i="3"/>
  <c r="P6" i="3"/>
  <c r="N7" i="3"/>
  <c r="O7" i="3"/>
  <c r="P7" i="3"/>
  <c r="N8" i="3"/>
  <c r="O8" i="3"/>
  <c r="P8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22" i="3"/>
  <c r="O22" i="3"/>
  <c r="P22" i="3"/>
  <c r="N23" i="3"/>
  <c r="O23" i="3"/>
  <c r="P23" i="3"/>
  <c r="N24" i="3"/>
  <c r="O24" i="3"/>
  <c r="P24" i="3"/>
  <c r="N25" i="3"/>
  <c r="O25" i="3"/>
  <c r="P25" i="3"/>
  <c r="N26" i="3"/>
  <c r="O26" i="3"/>
  <c r="P26" i="3"/>
  <c r="N27" i="3"/>
  <c r="O27" i="3"/>
  <c r="P27" i="3"/>
  <c r="N28" i="3"/>
  <c r="O28" i="3"/>
  <c r="P28" i="3"/>
  <c r="N29" i="3"/>
  <c r="O29" i="3"/>
  <c r="P29" i="3"/>
  <c r="N30" i="3"/>
  <c r="O30" i="3"/>
  <c r="P30" i="3"/>
  <c r="N31" i="3"/>
  <c r="O31" i="3"/>
  <c r="P31" i="3"/>
  <c r="N32" i="3"/>
  <c r="O32" i="3"/>
  <c r="P32" i="3"/>
  <c r="N33" i="3"/>
  <c r="O33" i="3"/>
  <c r="P33" i="3"/>
  <c r="N34" i="3"/>
  <c r="O34" i="3"/>
  <c r="P34" i="3"/>
  <c r="N35" i="3"/>
  <c r="O35" i="3"/>
  <c r="P35" i="3"/>
  <c r="N36" i="3"/>
  <c r="O36" i="3"/>
  <c r="P36" i="3"/>
  <c r="N37" i="3"/>
  <c r="O37" i="3"/>
  <c r="P37" i="3"/>
  <c r="N38" i="3"/>
  <c r="O38" i="3"/>
  <c r="P38" i="3"/>
  <c r="N39" i="3"/>
  <c r="O39" i="3"/>
  <c r="P39" i="3"/>
  <c r="N40" i="3"/>
  <c r="O40" i="3"/>
  <c r="P40" i="3"/>
  <c r="N41" i="3"/>
  <c r="O41" i="3"/>
  <c r="P41" i="3"/>
  <c r="N42" i="3"/>
  <c r="O42" i="3"/>
  <c r="P42" i="3"/>
  <c r="N43" i="3"/>
  <c r="O43" i="3"/>
  <c r="P43" i="3"/>
  <c r="N44" i="3"/>
  <c r="O44" i="3"/>
  <c r="P44" i="3"/>
  <c r="N45" i="3"/>
  <c r="O45" i="3"/>
  <c r="P45" i="3"/>
  <c r="N46" i="3"/>
  <c r="O46" i="3"/>
  <c r="P46" i="3"/>
  <c r="N47" i="3"/>
  <c r="O47" i="3"/>
  <c r="P47" i="3"/>
  <c r="N48" i="3"/>
  <c r="O48" i="3"/>
  <c r="P48" i="3"/>
  <c r="N49" i="3"/>
  <c r="O49" i="3"/>
  <c r="P49" i="3"/>
  <c r="N50" i="3"/>
  <c r="O50" i="3"/>
  <c r="P50" i="3"/>
  <c r="N51" i="3"/>
  <c r="O51" i="3"/>
  <c r="P51" i="3"/>
  <c r="N52" i="3"/>
  <c r="O52" i="3"/>
  <c r="P52" i="3"/>
  <c r="N53" i="3"/>
  <c r="O53" i="3"/>
  <c r="P53" i="3"/>
  <c r="N54" i="3"/>
  <c r="O54" i="3"/>
  <c r="P54" i="3"/>
  <c r="N55" i="3"/>
  <c r="O55" i="3"/>
  <c r="P55" i="3"/>
  <c r="N56" i="3"/>
  <c r="O56" i="3"/>
  <c r="P56" i="3"/>
  <c r="N57" i="3"/>
  <c r="O57" i="3"/>
  <c r="P57" i="3"/>
  <c r="N58" i="3"/>
  <c r="O58" i="3"/>
  <c r="P58" i="3"/>
  <c r="N59" i="3"/>
  <c r="O59" i="3"/>
  <c r="P59" i="3"/>
  <c r="N60" i="3"/>
  <c r="O60" i="3"/>
  <c r="P60" i="3"/>
  <c r="N61" i="3"/>
  <c r="O61" i="3"/>
  <c r="P61" i="3"/>
  <c r="N62" i="3"/>
  <c r="O62" i="3"/>
  <c r="P62" i="3"/>
  <c r="N63" i="3"/>
  <c r="O63" i="3"/>
  <c r="P63" i="3"/>
  <c r="N64" i="3"/>
  <c r="O64" i="3"/>
  <c r="P64" i="3"/>
  <c r="N65" i="3"/>
  <c r="O65" i="3"/>
  <c r="P65" i="3"/>
  <c r="N66" i="3"/>
  <c r="O66" i="3"/>
  <c r="P66" i="3"/>
  <c r="N67" i="3"/>
  <c r="O67" i="3"/>
  <c r="P67" i="3"/>
  <c r="N68" i="3"/>
  <c r="O68" i="3"/>
  <c r="P68" i="3"/>
  <c r="N69" i="3"/>
  <c r="O69" i="3"/>
  <c r="P69" i="3"/>
  <c r="N70" i="3"/>
  <c r="O70" i="3"/>
  <c r="P70" i="3"/>
  <c r="N71" i="3"/>
  <c r="O71" i="3"/>
  <c r="P71" i="3"/>
  <c r="N72" i="3"/>
  <c r="O72" i="3"/>
  <c r="P72" i="3"/>
  <c r="N73" i="3"/>
  <c r="O73" i="3"/>
  <c r="P73" i="3"/>
  <c r="N74" i="3"/>
  <c r="O74" i="3"/>
  <c r="P74" i="3"/>
  <c r="N75" i="3"/>
  <c r="O75" i="3"/>
  <c r="P75" i="3"/>
  <c r="N76" i="3"/>
  <c r="O76" i="3"/>
  <c r="P76" i="3"/>
  <c r="N77" i="3"/>
  <c r="O77" i="3"/>
  <c r="P77" i="3"/>
  <c r="N78" i="3"/>
  <c r="O78" i="3"/>
  <c r="P78" i="3"/>
  <c r="N79" i="3"/>
  <c r="O79" i="3"/>
  <c r="P79" i="3"/>
  <c r="N80" i="3"/>
  <c r="O80" i="3"/>
  <c r="P80" i="3"/>
  <c r="N81" i="3"/>
  <c r="O81" i="3"/>
  <c r="P81" i="3"/>
  <c r="N82" i="3"/>
  <c r="O82" i="3"/>
  <c r="P82" i="3"/>
  <c r="N83" i="3"/>
  <c r="O83" i="3"/>
  <c r="P83" i="3"/>
  <c r="N84" i="3"/>
  <c r="O84" i="3"/>
  <c r="P84" i="3"/>
  <c r="N85" i="3"/>
  <c r="O85" i="3"/>
  <c r="P85" i="3"/>
  <c r="N86" i="3"/>
  <c r="O86" i="3"/>
  <c r="P86" i="3"/>
  <c r="N87" i="3"/>
  <c r="O87" i="3"/>
  <c r="P87" i="3"/>
  <c r="N88" i="3"/>
  <c r="O88" i="3"/>
  <c r="P88" i="3"/>
  <c r="N89" i="3"/>
  <c r="O89" i="3"/>
  <c r="P89" i="3"/>
  <c r="N90" i="3"/>
  <c r="O90" i="3"/>
  <c r="P90" i="3"/>
  <c r="N91" i="3"/>
  <c r="O91" i="3"/>
  <c r="P91" i="3"/>
  <c r="N92" i="3"/>
  <c r="O92" i="3"/>
  <c r="P92" i="3"/>
  <c r="N93" i="3"/>
  <c r="O93" i="3"/>
  <c r="P93" i="3"/>
  <c r="N94" i="3"/>
  <c r="O94" i="3"/>
  <c r="P94" i="3"/>
  <c r="N95" i="3"/>
  <c r="O95" i="3"/>
  <c r="P95" i="3"/>
  <c r="N96" i="3"/>
  <c r="O96" i="3"/>
  <c r="P96" i="3"/>
  <c r="N97" i="3"/>
  <c r="O97" i="3"/>
  <c r="P97" i="3"/>
  <c r="N98" i="3"/>
  <c r="O98" i="3"/>
  <c r="P98" i="3"/>
  <c r="N99" i="3"/>
  <c r="O99" i="3"/>
  <c r="P99" i="3"/>
  <c r="N100" i="3"/>
  <c r="O100" i="3"/>
  <c r="P100" i="3"/>
  <c r="N101" i="3"/>
  <c r="O101" i="3"/>
  <c r="P101" i="3"/>
  <c r="N102" i="3"/>
  <c r="O102" i="3"/>
  <c r="P102" i="3"/>
  <c r="N103" i="3"/>
  <c r="O103" i="3"/>
  <c r="P103" i="3"/>
  <c r="N104" i="3"/>
  <c r="O104" i="3"/>
  <c r="P104" i="3"/>
  <c r="N105" i="3"/>
  <c r="O105" i="3"/>
  <c r="P105" i="3"/>
  <c r="N106" i="3"/>
  <c r="O106" i="3"/>
  <c r="P106" i="3"/>
  <c r="N107" i="3"/>
  <c r="O107" i="3"/>
  <c r="P107" i="3"/>
  <c r="N108" i="3"/>
  <c r="O108" i="3"/>
  <c r="P108" i="3"/>
  <c r="N109" i="3"/>
  <c r="O109" i="3"/>
  <c r="P109" i="3"/>
  <c r="N110" i="3"/>
  <c r="O110" i="3"/>
  <c r="P110" i="3"/>
  <c r="N111" i="3"/>
  <c r="O111" i="3"/>
  <c r="P111" i="3"/>
  <c r="N112" i="3"/>
  <c r="O112" i="3"/>
  <c r="P112" i="3"/>
  <c r="N113" i="3"/>
  <c r="O113" i="3"/>
  <c r="P113" i="3"/>
  <c r="N114" i="3"/>
  <c r="O114" i="3"/>
  <c r="P114" i="3"/>
  <c r="N115" i="3"/>
  <c r="O115" i="3"/>
  <c r="P115" i="3"/>
  <c r="N116" i="3"/>
  <c r="O116" i="3"/>
  <c r="P116" i="3"/>
  <c r="N117" i="3"/>
  <c r="O117" i="3"/>
  <c r="P117" i="3"/>
  <c r="N118" i="3"/>
  <c r="O118" i="3"/>
  <c r="P118" i="3"/>
  <c r="N119" i="3"/>
  <c r="O119" i="3"/>
  <c r="P119" i="3"/>
  <c r="N120" i="3"/>
  <c r="O120" i="3"/>
  <c r="P120" i="3"/>
  <c r="N121" i="3"/>
  <c r="O121" i="3"/>
  <c r="P121" i="3"/>
  <c r="N122" i="3"/>
  <c r="O122" i="3"/>
  <c r="P122" i="3"/>
  <c r="N123" i="3"/>
  <c r="O123" i="3"/>
  <c r="P123" i="3"/>
  <c r="N124" i="3"/>
  <c r="O124" i="3"/>
  <c r="P124" i="3"/>
  <c r="N125" i="3"/>
  <c r="O125" i="3"/>
  <c r="P125" i="3"/>
  <c r="N126" i="3"/>
  <c r="O126" i="3"/>
  <c r="P126" i="3"/>
  <c r="N127" i="3"/>
  <c r="O127" i="3"/>
  <c r="P127" i="3"/>
  <c r="N128" i="3"/>
  <c r="O128" i="3"/>
  <c r="P128" i="3"/>
  <c r="N129" i="3"/>
  <c r="O129" i="3"/>
  <c r="P129" i="3"/>
  <c r="N130" i="3"/>
  <c r="O130" i="3"/>
  <c r="P130" i="3"/>
  <c r="N131" i="3"/>
  <c r="O131" i="3"/>
  <c r="P131" i="3"/>
  <c r="N132" i="3"/>
  <c r="O132" i="3"/>
  <c r="P132" i="3"/>
  <c r="N133" i="3"/>
  <c r="O133" i="3"/>
  <c r="P133" i="3"/>
  <c r="N134" i="3"/>
  <c r="O134" i="3"/>
  <c r="P134" i="3"/>
  <c r="N135" i="3"/>
  <c r="O135" i="3"/>
  <c r="P135" i="3"/>
  <c r="N136" i="3"/>
  <c r="O136" i="3"/>
  <c r="P136" i="3"/>
  <c r="N137" i="3"/>
  <c r="O137" i="3"/>
  <c r="P137" i="3"/>
  <c r="N138" i="3"/>
  <c r="O138" i="3"/>
  <c r="P138" i="3"/>
  <c r="N139" i="3"/>
  <c r="O139" i="3"/>
  <c r="P139" i="3"/>
  <c r="N140" i="3"/>
  <c r="O140" i="3"/>
  <c r="P140" i="3"/>
  <c r="N141" i="3"/>
  <c r="O141" i="3"/>
  <c r="P141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161" i="3"/>
  <c r="O161" i="3"/>
  <c r="P161" i="3"/>
  <c r="N162" i="3"/>
  <c r="O162" i="3"/>
  <c r="P162" i="3"/>
  <c r="N163" i="3"/>
  <c r="O163" i="3"/>
  <c r="P163" i="3"/>
  <c r="N164" i="3"/>
  <c r="O164" i="3"/>
  <c r="P164" i="3"/>
  <c r="N165" i="3"/>
  <c r="O165" i="3"/>
  <c r="P165" i="3"/>
  <c r="N166" i="3"/>
  <c r="O166" i="3"/>
  <c r="P166" i="3"/>
  <c r="N167" i="3"/>
  <c r="O167" i="3"/>
  <c r="P167" i="3"/>
  <c r="N168" i="3"/>
  <c r="O168" i="3"/>
  <c r="P168" i="3"/>
  <c r="N169" i="3"/>
  <c r="O169" i="3"/>
  <c r="P169" i="3"/>
  <c r="N170" i="3"/>
  <c r="O170" i="3"/>
  <c r="P170" i="3"/>
  <c r="N171" i="3"/>
  <c r="O171" i="3"/>
  <c r="P171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P2" i="3"/>
  <c r="O2" i="3"/>
  <c r="N2" i="3"/>
  <c r="C5" i="12" l="1"/>
  <c r="C11" i="12" s="1"/>
  <c r="AB16" i="16"/>
  <c r="AB6" i="16"/>
  <c r="C16" i="12" l="1"/>
  <c r="C17" i="12"/>
  <c r="C15" i="12"/>
  <c r="C14" i="12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" i="7"/>
  <c r="Z1" i="7"/>
  <c r="Z235" i="7" s="1"/>
  <c r="P1" i="7"/>
  <c r="P235" i="7" s="1"/>
  <c r="AO5" i="5"/>
  <c r="AO6" i="5"/>
  <c r="AO7" i="5"/>
  <c r="AO8" i="5"/>
  <c r="AO9" i="5"/>
  <c r="AO10" i="5"/>
  <c r="AO11" i="5"/>
  <c r="AO12" i="5"/>
  <c r="AO13" i="5"/>
  <c r="AO14" i="5"/>
  <c r="AO15" i="5"/>
  <c r="AO16" i="5"/>
  <c r="AO17" i="5"/>
  <c r="AO18" i="5"/>
  <c r="AO19" i="5"/>
  <c r="AO20" i="5"/>
  <c r="AO21" i="5"/>
  <c r="AO22" i="5"/>
  <c r="AO23" i="5"/>
  <c r="AO24" i="5"/>
  <c r="AO25" i="5"/>
  <c r="AO26" i="5"/>
  <c r="AO27" i="5"/>
  <c r="AO28" i="5"/>
  <c r="AO29" i="5"/>
  <c r="AO30" i="5"/>
  <c r="AO31" i="5"/>
  <c r="AO32" i="5"/>
  <c r="AO33" i="5"/>
  <c r="AO34" i="5"/>
  <c r="AO35" i="5"/>
  <c r="AO36" i="5"/>
  <c r="AO37" i="5"/>
  <c r="AO38" i="5"/>
  <c r="AO39" i="5"/>
  <c r="AO40" i="5"/>
  <c r="AO41" i="5"/>
  <c r="AO42" i="5"/>
  <c r="AO43" i="5"/>
  <c r="AO44" i="5"/>
  <c r="AO45" i="5"/>
  <c r="AO46" i="5"/>
  <c r="AO47" i="5"/>
  <c r="AO48" i="5"/>
  <c r="AO49" i="5"/>
  <c r="AO50" i="5"/>
  <c r="AO51" i="5"/>
  <c r="AO52" i="5"/>
  <c r="AO53" i="5"/>
  <c r="AO54" i="5"/>
  <c r="AO55" i="5"/>
  <c r="AO56" i="5"/>
  <c r="AO57" i="5"/>
  <c r="AO58" i="5"/>
  <c r="AO59" i="5"/>
  <c r="AO60" i="5"/>
  <c r="AO61" i="5"/>
  <c r="AO62" i="5"/>
  <c r="AO63" i="5"/>
  <c r="AO64" i="5"/>
  <c r="AO65" i="5"/>
  <c r="AO66" i="5"/>
  <c r="AO67" i="5"/>
  <c r="AO68" i="5"/>
  <c r="AO69" i="5"/>
  <c r="AO70" i="5"/>
  <c r="AO71" i="5"/>
  <c r="AO72" i="5"/>
  <c r="AO73" i="5"/>
  <c r="AO74" i="5"/>
  <c r="AO75" i="5"/>
  <c r="AO76" i="5"/>
  <c r="AO77" i="5"/>
  <c r="AO78" i="5"/>
  <c r="AO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92" i="5"/>
  <c r="AO93" i="5"/>
  <c r="AO94" i="5"/>
  <c r="AO95" i="5"/>
  <c r="AO96" i="5"/>
  <c r="AO97" i="5"/>
  <c r="AO98" i="5"/>
  <c r="AO99" i="5"/>
  <c r="AO100" i="5"/>
  <c r="AO101" i="5"/>
  <c r="AO102" i="5"/>
  <c r="AO103" i="5"/>
  <c r="AO104" i="5"/>
  <c r="AO105" i="5"/>
  <c r="AO106" i="5"/>
  <c r="AO107" i="5"/>
  <c r="AO108" i="5"/>
  <c r="AO109" i="5"/>
  <c r="AO110" i="5"/>
  <c r="AO111" i="5"/>
  <c r="AO112" i="5"/>
  <c r="AO113" i="5"/>
  <c r="AO114" i="5"/>
  <c r="AO115" i="5"/>
  <c r="AO116" i="5"/>
  <c r="AO117" i="5"/>
  <c r="AO118" i="5"/>
  <c r="AO119" i="5"/>
  <c r="AO120" i="5"/>
  <c r="AO121" i="5"/>
  <c r="AO122" i="5"/>
  <c r="AO123" i="5"/>
  <c r="AO124" i="5"/>
  <c r="AO125" i="5"/>
  <c r="AO126" i="5"/>
  <c r="AO127" i="5"/>
  <c r="AO128" i="5"/>
  <c r="AO129" i="5"/>
  <c r="AO130" i="5"/>
  <c r="AO131" i="5"/>
  <c r="AO132" i="5"/>
  <c r="AO133" i="5"/>
  <c r="AO134" i="5"/>
  <c r="AO135" i="5"/>
  <c r="AO136" i="5"/>
  <c r="AO137" i="5"/>
  <c r="AO138" i="5"/>
  <c r="AO139" i="5"/>
  <c r="AO140" i="5"/>
  <c r="AO141" i="5"/>
  <c r="AO142" i="5"/>
  <c r="AO143" i="5"/>
  <c r="AO144" i="5"/>
  <c r="AO145" i="5"/>
  <c r="AO146" i="5"/>
  <c r="AO147" i="5"/>
  <c r="AO148" i="5"/>
  <c r="AO149" i="5"/>
  <c r="AO150" i="5"/>
  <c r="AO151" i="5"/>
  <c r="AO152" i="5"/>
  <c r="AO153" i="5"/>
  <c r="AO154" i="5"/>
  <c r="AO155" i="5"/>
  <c r="AO156" i="5"/>
  <c r="AO157" i="5"/>
  <c r="AO158" i="5"/>
  <c r="AO159" i="5"/>
  <c r="AO160" i="5"/>
  <c r="AO161" i="5"/>
  <c r="AO162" i="5"/>
  <c r="AO163" i="5"/>
  <c r="AO164" i="5"/>
  <c r="AO165" i="5"/>
  <c r="AO166" i="5"/>
  <c r="AO167" i="5"/>
  <c r="AO168" i="5"/>
  <c r="AO169" i="5"/>
  <c r="AO170" i="5"/>
  <c r="AO171" i="5"/>
  <c r="AO172" i="5"/>
  <c r="AO173" i="5"/>
  <c r="AO174" i="5"/>
  <c r="AO175" i="5"/>
  <c r="AO176" i="5"/>
  <c r="AO177" i="5"/>
  <c r="AO178" i="5"/>
  <c r="AO179" i="5"/>
  <c r="AO180" i="5"/>
  <c r="AO181" i="5"/>
  <c r="AO182" i="5"/>
  <c r="AO183" i="5"/>
  <c r="AO184" i="5"/>
  <c r="AO185" i="5"/>
  <c r="AO186" i="5"/>
  <c r="AO187" i="5"/>
  <c r="AO188" i="5"/>
  <c r="AO189" i="5"/>
  <c r="AO190" i="5"/>
  <c r="AO191" i="5"/>
  <c r="AO192" i="5"/>
  <c r="AO193" i="5"/>
  <c r="AO194" i="5"/>
  <c r="AO195" i="5"/>
  <c r="AO196" i="5"/>
  <c r="AO197" i="5"/>
  <c r="AO198" i="5"/>
  <c r="AO199" i="5"/>
  <c r="AO200" i="5"/>
  <c r="AO201" i="5"/>
  <c r="AO202" i="5"/>
  <c r="AO203" i="5"/>
  <c r="AO204" i="5"/>
  <c r="AO205" i="5"/>
  <c r="AO206" i="5"/>
  <c r="AO207" i="5"/>
  <c r="AO208" i="5"/>
  <c r="AO209" i="5"/>
  <c r="AO210" i="5"/>
  <c r="AO211" i="5"/>
  <c r="AO212" i="5"/>
  <c r="AO213" i="5"/>
  <c r="AO214" i="5"/>
  <c r="AO215" i="5"/>
  <c r="AO216" i="5"/>
  <c r="AO217" i="5"/>
  <c r="AO218" i="5"/>
  <c r="AO219" i="5"/>
  <c r="AO220" i="5"/>
  <c r="AO221" i="5"/>
  <c r="AO222" i="5"/>
  <c r="AO223" i="5"/>
  <c r="AO224" i="5"/>
  <c r="AO225" i="5"/>
  <c r="AO226" i="5"/>
  <c r="AO227" i="5"/>
  <c r="AO228" i="5"/>
  <c r="AO229" i="5"/>
  <c r="AO230" i="5"/>
  <c r="AO231" i="5"/>
  <c r="AO232" i="5"/>
  <c r="AO233" i="5"/>
  <c r="AO4" i="5"/>
  <c r="AN5" i="5"/>
  <c r="AN6" i="5"/>
  <c r="AN7" i="5"/>
  <c r="AN8" i="5"/>
  <c r="AN9" i="5"/>
  <c r="AN10" i="5"/>
  <c r="AN11" i="5"/>
  <c r="AN12" i="5"/>
  <c r="AN13" i="5"/>
  <c r="AN14" i="5"/>
  <c r="AN15" i="5"/>
  <c r="AN16" i="5"/>
  <c r="AN17" i="5"/>
  <c r="AN18" i="5"/>
  <c r="AN19" i="5"/>
  <c r="AN20" i="5"/>
  <c r="AN21" i="5"/>
  <c r="AN22" i="5"/>
  <c r="AN23" i="5"/>
  <c r="AN24" i="5"/>
  <c r="AN25" i="5"/>
  <c r="AN26" i="5"/>
  <c r="AN27" i="5"/>
  <c r="AN28" i="5"/>
  <c r="AN29" i="5"/>
  <c r="AN30" i="5"/>
  <c r="AN31" i="5"/>
  <c r="AN32" i="5"/>
  <c r="AN33" i="5"/>
  <c r="AN34" i="5"/>
  <c r="AN35" i="5"/>
  <c r="AN36" i="5"/>
  <c r="AN37" i="5"/>
  <c r="AN38" i="5"/>
  <c r="AN39" i="5"/>
  <c r="AN40" i="5"/>
  <c r="AN41" i="5"/>
  <c r="AN42" i="5"/>
  <c r="AN43" i="5"/>
  <c r="AN44" i="5"/>
  <c r="AN45" i="5"/>
  <c r="AN46" i="5"/>
  <c r="AN47" i="5"/>
  <c r="AN48" i="5"/>
  <c r="AN49" i="5"/>
  <c r="AN50" i="5"/>
  <c r="AN51" i="5"/>
  <c r="AN52" i="5"/>
  <c r="AN53" i="5"/>
  <c r="AN54" i="5"/>
  <c r="AN55" i="5"/>
  <c r="AN56" i="5"/>
  <c r="AN57" i="5"/>
  <c r="AN58" i="5"/>
  <c r="AN59" i="5"/>
  <c r="AN60" i="5"/>
  <c r="AN61" i="5"/>
  <c r="AN62" i="5"/>
  <c r="AN63" i="5"/>
  <c r="AN64" i="5"/>
  <c r="AN65" i="5"/>
  <c r="AN66" i="5"/>
  <c r="AN67" i="5"/>
  <c r="AN68" i="5"/>
  <c r="AN69" i="5"/>
  <c r="AN70" i="5"/>
  <c r="AN71" i="5"/>
  <c r="AN72" i="5"/>
  <c r="AN73" i="5"/>
  <c r="AN74" i="5"/>
  <c r="AN75" i="5"/>
  <c r="AN76" i="5"/>
  <c r="AN77" i="5"/>
  <c r="AN78" i="5"/>
  <c r="AN79" i="5"/>
  <c r="AN80" i="5"/>
  <c r="AN81" i="5"/>
  <c r="AN82" i="5"/>
  <c r="AN83" i="5"/>
  <c r="AN84" i="5"/>
  <c r="AN85" i="5"/>
  <c r="AN86" i="5"/>
  <c r="AN87" i="5"/>
  <c r="AN88" i="5"/>
  <c r="AN89" i="5"/>
  <c r="AN90" i="5"/>
  <c r="AN91" i="5"/>
  <c r="AN92" i="5"/>
  <c r="AN93" i="5"/>
  <c r="AN94" i="5"/>
  <c r="AN95" i="5"/>
  <c r="AN96" i="5"/>
  <c r="AN97" i="5"/>
  <c r="AN98" i="5"/>
  <c r="AN99" i="5"/>
  <c r="AN100" i="5"/>
  <c r="AN101" i="5"/>
  <c r="AN102" i="5"/>
  <c r="AN103" i="5"/>
  <c r="AN104" i="5"/>
  <c r="AN105" i="5"/>
  <c r="AN106" i="5"/>
  <c r="AN107" i="5"/>
  <c r="AN108" i="5"/>
  <c r="AN109" i="5"/>
  <c r="AN110" i="5"/>
  <c r="AN111" i="5"/>
  <c r="AN112" i="5"/>
  <c r="AN113" i="5"/>
  <c r="AN114" i="5"/>
  <c r="AN115" i="5"/>
  <c r="AN116" i="5"/>
  <c r="AN117" i="5"/>
  <c r="AN118" i="5"/>
  <c r="AN119" i="5"/>
  <c r="AN120" i="5"/>
  <c r="AN121" i="5"/>
  <c r="AN122" i="5"/>
  <c r="AN123" i="5"/>
  <c r="AN124" i="5"/>
  <c r="AN125" i="5"/>
  <c r="AN126" i="5"/>
  <c r="AN127" i="5"/>
  <c r="AN128" i="5"/>
  <c r="AN129" i="5"/>
  <c r="AN130" i="5"/>
  <c r="AN131" i="5"/>
  <c r="AN132" i="5"/>
  <c r="AN133" i="5"/>
  <c r="AN134" i="5"/>
  <c r="AN135" i="5"/>
  <c r="AN136" i="5"/>
  <c r="AN137" i="5"/>
  <c r="AN138" i="5"/>
  <c r="AN139" i="5"/>
  <c r="AN140" i="5"/>
  <c r="AN141" i="5"/>
  <c r="AN142" i="5"/>
  <c r="AN143" i="5"/>
  <c r="AN144" i="5"/>
  <c r="AN145" i="5"/>
  <c r="AN146" i="5"/>
  <c r="AN147" i="5"/>
  <c r="AN148" i="5"/>
  <c r="AN149" i="5"/>
  <c r="AN150" i="5"/>
  <c r="AN151" i="5"/>
  <c r="AN152" i="5"/>
  <c r="AN153" i="5"/>
  <c r="AN154" i="5"/>
  <c r="AN155" i="5"/>
  <c r="AN156" i="5"/>
  <c r="AN157" i="5"/>
  <c r="AN158" i="5"/>
  <c r="AN159" i="5"/>
  <c r="AN160" i="5"/>
  <c r="AN161" i="5"/>
  <c r="AN162" i="5"/>
  <c r="AN163" i="5"/>
  <c r="AN164" i="5"/>
  <c r="AN165" i="5"/>
  <c r="AN166" i="5"/>
  <c r="AN167" i="5"/>
  <c r="AN168" i="5"/>
  <c r="AN169" i="5"/>
  <c r="AN170" i="5"/>
  <c r="AN171" i="5"/>
  <c r="AN172" i="5"/>
  <c r="AN173" i="5"/>
  <c r="AN174" i="5"/>
  <c r="AN175" i="5"/>
  <c r="AN176" i="5"/>
  <c r="AN177" i="5"/>
  <c r="AN178" i="5"/>
  <c r="AN179" i="5"/>
  <c r="AN180" i="5"/>
  <c r="AN181" i="5"/>
  <c r="AN182" i="5"/>
  <c r="AN183" i="5"/>
  <c r="AN184" i="5"/>
  <c r="AN185" i="5"/>
  <c r="AN186" i="5"/>
  <c r="AN187" i="5"/>
  <c r="AN188" i="5"/>
  <c r="AN189" i="5"/>
  <c r="AN190" i="5"/>
  <c r="AN191" i="5"/>
  <c r="AN192" i="5"/>
  <c r="AN193" i="5"/>
  <c r="AN194" i="5"/>
  <c r="AN195" i="5"/>
  <c r="AN196" i="5"/>
  <c r="AN197" i="5"/>
  <c r="AN198" i="5"/>
  <c r="AN199" i="5"/>
  <c r="AN200" i="5"/>
  <c r="AN201" i="5"/>
  <c r="AN202" i="5"/>
  <c r="AN203" i="5"/>
  <c r="AN204" i="5"/>
  <c r="AN205" i="5"/>
  <c r="AN206" i="5"/>
  <c r="AN207" i="5"/>
  <c r="AN208" i="5"/>
  <c r="AN209" i="5"/>
  <c r="AN210" i="5"/>
  <c r="AN211" i="5"/>
  <c r="AN212" i="5"/>
  <c r="AN213" i="5"/>
  <c r="AN214" i="5"/>
  <c r="AN215" i="5"/>
  <c r="AN216" i="5"/>
  <c r="AN217" i="5"/>
  <c r="AN218" i="5"/>
  <c r="AN219" i="5"/>
  <c r="AN220" i="5"/>
  <c r="AN221" i="5"/>
  <c r="AN222" i="5"/>
  <c r="AN223" i="5"/>
  <c r="AN224" i="5"/>
  <c r="AN225" i="5"/>
  <c r="AN226" i="5"/>
  <c r="AN227" i="5"/>
  <c r="AN228" i="5"/>
  <c r="AN229" i="5"/>
  <c r="AN230" i="5"/>
  <c r="AN231" i="5"/>
  <c r="AN232" i="5"/>
  <c r="AN233" i="5"/>
  <c r="AN4" i="5"/>
  <c r="CK245" i="4"/>
  <c r="CK244" i="4"/>
  <c r="Z230" i="7" s="1"/>
  <c r="CK243" i="4"/>
  <c r="Z229" i="7" s="1"/>
  <c r="CK242" i="4"/>
  <c r="Z228" i="7" s="1"/>
  <c r="CK241" i="4"/>
  <c r="Z227" i="7" s="1"/>
  <c r="CK240" i="4"/>
  <c r="Z226" i="7" s="1"/>
  <c r="CK239" i="4"/>
  <c r="Z225" i="7" s="1"/>
  <c r="CK238" i="4"/>
  <c r="Z224" i="7" s="1"/>
  <c r="CK237" i="4"/>
  <c r="Z223" i="7" s="1"/>
  <c r="CK236" i="4"/>
  <c r="Z222" i="7" s="1"/>
  <c r="CK235" i="4"/>
  <c r="Z221" i="7" s="1"/>
  <c r="CK234" i="4"/>
  <c r="Z220" i="7" s="1"/>
  <c r="CK233" i="4"/>
  <c r="Z219" i="7" s="1"/>
  <c r="CK232" i="4"/>
  <c r="Z218" i="7" s="1"/>
  <c r="CK231" i="4"/>
  <c r="Z217" i="7" s="1"/>
  <c r="CK230" i="4"/>
  <c r="Z216" i="7" s="1"/>
  <c r="CK229" i="4"/>
  <c r="Z215" i="7" s="1"/>
  <c r="CK228" i="4"/>
  <c r="Z214" i="7" s="1"/>
  <c r="CK227" i="4"/>
  <c r="Z213" i="7" s="1"/>
  <c r="CK226" i="4"/>
  <c r="Z212" i="7" s="1"/>
  <c r="CK225" i="4"/>
  <c r="Z211" i="7" s="1"/>
  <c r="CK224" i="4"/>
  <c r="Z210" i="7" s="1"/>
  <c r="CK223" i="4"/>
  <c r="Z209" i="7" s="1"/>
  <c r="CK222" i="4"/>
  <c r="Z208" i="7" s="1"/>
  <c r="CK221" i="4"/>
  <c r="Z207" i="7" s="1"/>
  <c r="CK220" i="4"/>
  <c r="Z206" i="7" s="1"/>
  <c r="CK219" i="4"/>
  <c r="Z205" i="7" s="1"/>
  <c r="CK218" i="4"/>
  <c r="Z204" i="7" s="1"/>
  <c r="CK217" i="4"/>
  <c r="Z203" i="7" s="1"/>
  <c r="CK216" i="4"/>
  <c r="Z202" i="7" s="1"/>
  <c r="CK215" i="4"/>
  <c r="Z201" i="7" s="1"/>
  <c r="CK214" i="4"/>
  <c r="Z200" i="7" s="1"/>
  <c r="CK213" i="4"/>
  <c r="Z199" i="7" s="1"/>
  <c r="CK212" i="4"/>
  <c r="Z198" i="7" s="1"/>
  <c r="CK211" i="4"/>
  <c r="Z197" i="7" s="1"/>
  <c r="CK210" i="4"/>
  <c r="Z196" i="7" s="1"/>
  <c r="CK209" i="4"/>
  <c r="Z195" i="7" s="1"/>
  <c r="CK208" i="4"/>
  <c r="Z194" i="7" s="1"/>
  <c r="CK207" i="4"/>
  <c r="Z193" i="7" s="1"/>
  <c r="CK206" i="4"/>
  <c r="Z192" i="7" s="1"/>
  <c r="CK205" i="4"/>
  <c r="Z191" i="7" s="1"/>
  <c r="CK204" i="4"/>
  <c r="Z190" i="7" s="1"/>
  <c r="CK203" i="4"/>
  <c r="Z189" i="7" s="1"/>
  <c r="CK202" i="4"/>
  <c r="Z188" i="7" s="1"/>
  <c r="CK201" i="4"/>
  <c r="Z187" i="7" s="1"/>
  <c r="CK200" i="4"/>
  <c r="Z186" i="7" s="1"/>
  <c r="CK199" i="4"/>
  <c r="Z185" i="7" s="1"/>
  <c r="CK198" i="4"/>
  <c r="Z184" i="7" s="1"/>
  <c r="CK197" i="4"/>
  <c r="Z183" i="7" s="1"/>
  <c r="CK196" i="4"/>
  <c r="Z182" i="7" s="1"/>
  <c r="CK195" i="4"/>
  <c r="Z181" i="7" s="1"/>
  <c r="CK194" i="4"/>
  <c r="Z180" i="7" s="1"/>
  <c r="CK193" i="4"/>
  <c r="Z179" i="7" s="1"/>
  <c r="CK192" i="4"/>
  <c r="Z178" i="7" s="1"/>
  <c r="CK191" i="4"/>
  <c r="Z177" i="7" s="1"/>
  <c r="CK190" i="4"/>
  <c r="Z176" i="7" s="1"/>
  <c r="CK189" i="4"/>
  <c r="Z175" i="7" s="1"/>
  <c r="CK188" i="4"/>
  <c r="Z174" i="7" s="1"/>
  <c r="CK187" i="4"/>
  <c r="Z173" i="7" s="1"/>
  <c r="CK186" i="4"/>
  <c r="Z172" i="7" s="1"/>
  <c r="CK185" i="4"/>
  <c r="Z171" i="7" s="1"/>
  <c r="CK184" i="4"/>
  <c r="Z170" i="7" s="1"/>
  <c r="CK183" i="4"/>
  <c r="Z169" i="7" s="1"/>
  <c r="CK182" i="4"/>
  <c r="Z168" i="7" s="1"/>
  <c r="CK181" i="4"/>
  <c r="Z167" i="7" s="1"/>
  <c r="CK180" i="4"/>
  <c r="Z166" i="7" s="1"/>
  <c r="CK179" i="4"/>
  <c r="Z165" i="7" s="1"/>
  <c r="CK178" i="4"/>
  <c r="Z164" i="7" s="1"/>
  <c r="CK177" i="4"/>
  <c r="Z163" i="7" s="1"/>
  <c r="CK176" i="4"/>
  <c r="Z162" i="7" s="1"/>
  <c r="CK175" i="4"/>
  <c r="Z161" i="7" s="1"/>
  <c r="CK174" i="4"/>
  <c r="Z160" i="7" s="1"/>
  <c r="CK173" i="4"/>
  <c r="Z159" i="7" s="1"/>
  <c r="CK172" i="4"/>
  <c r="Z158" i="7" s="1"/>
  <c r="CK171" i="4"/>
  <c r="Z157" i="7" s="1"/>
  <c r="CK170" i="4"/>
  <c r="Z156" i="7" s="1"/>
  <c r="CK169" i="4"/>
  <c r="Z155" i="7" s="1"/>
  <c r="CK168" i="4"/>
  <c r="Z154" i="7" s="1"/>
  <c r="CK167" i="4"/>
  <c r="Z153" i="7" s="1"/>
  <c r="CK166" i="4"/>
  <c r="Z152" i="7" s="1"/>
  <c r="CK165" i="4"/>
  <c r="Z151" i="7" s="1"/>
  <c r="CK164" i="4"/>
  <c r="Z150" i="7" s="1"/>
  <c r="CK163" i="4"/>
  <c r="Z149" i="7" s="1"/>
  <c r="CK162" i="4"/>
  <c r="Z148" i="7" s="1"/>
  <c r="CK161" i="4"/>
  <c r="Z147" i="7" s="1"/>
  <c r="CK160" i="4"/>
  <c r="Z146" i="7" s="1"/>
  <c r="CK159" i="4"/>
  <c r="Z145" i="7" s="1"/>
  <c r="CK158" i="4"/>
  <c r="Z144" i="7" s="1"/>
  <c r="CK157" i="4"/>
  <c r="Z143" i="7" s="1"/>
  <c r="CK156" i="4"/>
  <c r="Z142" i="7" s="1"/>
  <c r="CK155" i="4"/>
  <c r="Z141" i="7" s="1"/>
  <c r="CK154" i="4"/>
  <c r="Z140" i="7" s="1"/>
  <c r="CK153" i="4"/>
  <c r="Z139" i="7" s="1"/>
  <c r="CK152" i="4"/>
  <c r="Z138" i="7" s="1"/>
  <c r="CK151" i="4"/>
  <c r="Z137" i="7" s="1"/>
  <c r="CK150" i="4"/>
  <c r="Z136" i="7" s="1"/>
  <c r="CK149" i="4"/>
  <c r="Z135" i="7" s="1"/>
  <c r="CK148" i="4"/>
  <c r="Z134" i="7" s="1"/>
  <c r="CK147" i="4"/>
  <c r="Z133" i="7" s="1"/>
  <c r="CK146" i="4"/>
  <c r="Z132" i="7" s="1"/>
  <c r="CK145" i="4"/>
  <c r="Z131" i="7" s="1"/>
  <c r="CK144" i="4"/>
  <c r="Z130" i="7" s="1"/>
  <c r="CK143" i="4"/>
  <c r="Z129" i="7" s="1"/>
  <c r="CK142" i="4"/>
  <c r="Z128" i="7" s="1"/>
  <c r="CK141" i="4"/>
  <c r="Z127" i="7" s="1"/>
  <c r="CK140" i="4"/>
  <c r="Z126" i="7" s="1"/>
  <c r="CK139" i="4"/>
  <c r="Z125" i="7" s="1"/>
  <c r="CK138" i="4"/>
  <c r="Z124" i="7" s="1"/>
  <c r="CK137" i="4"/>
  <c r="Z123" i="7" s="1"/>
  <c r="CK136" i="4"/>
  <c r="Z122" i="7" s="1"/>
  <c r="CK135" i="4"/>
  <c r="Z121" i="7" s="1"/>
  <c r="CK134" i="4"/>
  <c r="Z120" i="7" s="1"/>
  <c r="CK133" i="4"/>
  <c r="Z119" i="7" s="1"/>
  <c r="CK132" i="4"/>
  <c r="Z118" i="7" s="1"/>
  <c r="CK131" i="4"/>
  <c r="Z117" i="7" s="1"/>
  <c r="CK130" i="4"/>
  <c r="Z116" i="7" s="1"/>
  <c r="CK129" i="4"/>
  <c r="Z115" i="7" s="1"/>
  <c r="CK128" i="4"/>
  <c r="CK127" i="4"/>
  <c r="CK126" i="4"/>
  <c r="Z112" i="7" s="1"/>
  <c r="CK125" i="4"/>
  <c r="V114" i="6" s="1"/>
  <c r="CK124" i="4"/>
  <c r="CK123" i="4"/>
  <c r="CK122" i="4"/>
  <c r="Z108" i="7" s="1"/>
  <c r="CK121" i="4"/>
  <c r="V110" i="6" s="1"/>
  <c r="CK120" i="4"/>
  <c r="CK119" i="4"/>
  <c r="CK118" i="4"/>
  <c r="Z104" i="7" s="1"/>
  <c r="CK117" i="4"/>
  <c r="V106" i="6" s="1"/>
  <c r="CK116" i="4"/>
  <c r="CK115" i="4"/>
  <c r="CK114" i="4"/>
  <c r="Z100" i="7" s="1"/>
  <c r="CK113" i="4"/>
  <c r="CK112" i="4"/>
  <c r="CK111" i="4"/>
  <c r="CK110" i="4"/>
  <c r="Z96" i="7" s="1"/>
  <c r="CK109" i="4"/>
  <c r="CK108" i="4"/>
  <c r="CK107" i="4"/>
  <c r="CK106" i="4"/>
  <c r="Z92" i="7" s="1"/>
  <c r="CK105" i="4"/>
  <c r="CK104" i="4"/>
  <c r="CK103" i="4"/>
  <c r="CK102" i="4"/>
  <c r="Z88" i="7" s="1"/>
  <c r="CK101" i="4"/>
  <c r="CK100" i="4"/>
  <c r="CK99" i="4"/>
  <c r="CK98" i="4"/>
  <c r="Z84" i="7" s="1"/>
  <c r="CK97" i="4"/>
  <c r="CK96" i="4"/>
  <c r="CK95" i="4"/>
  <c r="CK94" i="4"/>
  <c r="Z80" i="7" s="1"/>
  <c r="CK93" i="4"/>
  <c r="CK92" i="4"/>
  <c r="CK91" i="4"/>
  <c r="CK90" i="4"/>
  <c r="Z76" i="7" s="1"/>
  <c r="CK89" i="4"/>
  <c r="CK88" i="4"/>
  <c r="CK87" i="4"/>
  <c r="CK86" i="4"/>
  <c r="Z72" i="7" s="1"/>
  <c r="CK85" i="4"/>
  <c r="CK84" i="4"/>
  <c r="CK83" i="4"/>
  <c r="CK82" i="4"/>
  <c r="Z68" i="7" s="1"/>
  <c r="CK81" i="4"/>
  <c r="CK80" i="4"/>
  <c r="CK79" i="4"/>
  <c r="CK78" i="4"/>
  <c r="Z64" i="7" s="1"/>
  <c r="CK77" i="4"/>
  <c r="CK76" i="4"/>
  <c r="CK75" i="4"/>
  <c r="CK74" i="4"/>
  <c r="Z60" i="7" s="1"/>
  <c r="CK73" i="4"/>
  <c r="CK72" i="4"/>
  <c r="CK71" i="4"/>
  <c r="CK70" i="4"/>
  <c r="Z56" i="7" s="1"/>
  <c r="CK69" i="4"/>
  <c r="CK68" i="4"/>
  <c r="CK67" i="4"/>
  <c r="CK66" i="4"/>
  <c r="Z52" i="7" s="1"/>
  <c r="CK65" i="4"/>
  <c r="CK64" i="4"/>
  <c r="CK63" i="4"/>
  <c r="CK62" i="4"/>
  <c r="Z48" i="7" s="1"/>
  <c r="CK61" i="4"/>
  <c r="CK60" i="4"/>
  <c r="CK59" i="4"/>
  <c r="CK58" i="4"/>
  <c r="Z44" i="7" s="1"/>
  <c r="CK57" i="4"/>
  <c r="CK56" i="4"/>
  <c r="CK55" i="4"/>
  <c r="CK54" i="4"/>
  <c r="Z40" i="7" s="1"/>
  <c r="CK53" i="4"/>
  <c r="CK52" i="4"/>
  <c r="CK51" i="4"/>
  <c r="CK50" i="4"/>
  <c r="Z36" i="7" s="1"/>
  <c r="CK49" i="4"/>
  <c r="CK48" i="4"/>
  <c r="CK47" i="4"/>
  <c r="CK46" i="4"/>
  <c r="Z32" i="7" s="1"/>
  <c r="CK45" i="4"/>
  <c r="CK44" i="4"/>
  <c r="CK43" i="4"/>
  <c r="CK42" i="4"/>
  <c r="Z28" i="7" s="1"/>
  <c r="CK41" i="4"/>
  <c r="CK40" i="4"/>
  <c r="CK39" i="4"/>
  <c r="CK38" i="4"/>
  <c r="Z24" i="7" s="1"/>
  <c r="CK37" i="4"/>
  <c r="CK36" i="4"/>
  <c r="CK35" i="4"/>
  <c r="CK34" i="4"/>
  <c r="Z20" i="7" s="1"/>
  <c r="CK33" i="4"/>
  <c r="CK32" i="4"/>
  <c r="CK31" i="4"/>
  <c r="CK30" i="4"/>
  <c r="Z16" i="7" s="1"/>
  <c r="CK29" i="4"/>
  <c r="CK28" i="4"/>
  <c r="CK27" i="4"/>
  <c r="CK26" i="4"/>
  <c r="Z12" i="7" s="1"/>
  <c r="CK25" i="4"/>
  <c r="CK24" i="4"/>
  <c r="CK23" i="4"/>
  <c r="CK22" i="4"/>
  <c r="Z8" i="7" s="1"/>
  <c r="CK21" i="4"/>
  <c r="CK20" i="4"/>
  <c r="CK19" i="4"/>
  <c r="CK18" i="4"/>
  <c r="Z4" i="7" s="1"/>
  <c r="CK17" i="4"/>
  <c r="CK16" i="4"/>
  <c r="Z2" i="7" s="1"/>
  <c r="CK14" i="4"/>
  <c r="CK13" i="4"/>
  <c r="CK12" i="4"/>
  <c r="CK11" i="4"/>
  <c r="CK10" i="4"/>
  <c r="CK9" i="4"/>
  <c r="CK7" i="4" l="1"/>
  <c r="CK8" i="4"/>
  <c r="CK1" i="4"/>
  <c r="V29" i="6"/>
  <c r="Z26" i="7"/>
  <c r="V49" i="6"/>
  <c r="Z46" i="7"/>
  <c r="CK2" i="4"/>
  <c r="V5" i="6"/>
  <c r="V230" i="6"/>
  <c r="V226" i="6"/>
  <c r="V222" i="6"/>
  <c r="V218" i="6"/>
  <c r="V214" i="6"/>
  <c r="V210" i="6"/>
  <c r="V206" i="6"/>
  <c r="V202" i="6"/>
  <c r="V198" i="6"/>
  <c r="V194" i="6"/>
  <c r="V190" i="6"/>
  <c r="V186" i="6"/>
  <c r="V182" i="6"/>
  <c r="V178" i="6"/>
  <c r="V174" i="6"/>
  <c r="V170" i="6"/>
  <c r="V166" i="6"/>
  <c r="V162" i="6"/>
  <c r="V158" i="6"/>
  <c r="V154" i="6"/>
  <c r="V150" i="6"/>
  <c r="V146" i="6"/>
  <c r="V142" i="6"/>
  <c r="V138" i="6"/>
  <c r="V134" i="6"/>
  <c r="V130" i="6"/>
  <c r="V126" i="6"/>
  <c r="V122" i="6"/>
  <c r="V118" i="6"/>
  <c r="V103" i="6"/>
  <c r="V87" i="6"/>
  <c r="V71" i="6"/>
  <c r="V55" i="6"/>
  <c r="V39" i="6"/>
  <c r="V23" i="6"/>
  <c r="V7" i="6"/>
  <c r="V13" i="6"/>
  <c r="Z10" i="7"/>
  <c r="V37" i="6"/>
  <c r="Z34" i="7"/>
  <c r="V41" i="6"/>
  <c r="Z38" i="7"/>
  <c r="V53" i="6"/>
  <c r="Z50" i="7"/>
  <c r="V57" i="6"/>
  <c r="Z54" i="7"/>
  <c r="V12" i="6"/>
  <c r="Z9" i="7"/>
  <c r="Z15" i="7"/>
  <c r="V18" i="6"/>
  <c r="V24" i="6"/>
  <c r="Z21" i="7"/>
  <c r="V28" i="6"/>
  <c r="Z25" i="7"/>
  <c r="V32" i="6"/>
  <c r="Z29" i="7"/>
  <c r="V36" i="6"/>
  <c r="Z33" i="7"/>
  <c r="Z35" i="7"/>
  <c r="V38" i="6"/>
  <c r="V40" i="6"/>
  <c r="Z37" i="7"/>
  <c r="Z39" i="7"/>
  <c r="V42" i="6"/>
  <c r="V44" i="6"/>
  <c r="Z41" i="7"/>
  <c r="Z43" i="7"/>
  <c r="V46" i="6"/>
  <c r="V48" i="6"/>
  <c r="Z45" i="7"/>
  <c r="Z47" i="7"/>
  <c r="V50" i="6"/>
  <c r="V52" i="6"/>
  <c r="Z49" i="7"/>
  <c r="Z51" i="7"/>
  <c r="V54" i="6"/>
  <c r="V56" i="6"/>
  <c r="Z53" i="7"/>
  <c r="Z55" i="7"/>
  <c r="V58" i="6"/>
  <c r="V60" i="6"/>
  <c r="Z57" i="7"/>
  <c r="Z59" i="7"/>
  <c r="V62" i="6"/>
  <c r="V64" i="6"/>
  <c r="Z61" i="7"/>
  <c r="Z63" i="7"/>
  <c r="V66" i="6"/>
  <c r="V68" i="6"/>
  <c r="Z65" i="7"/>
  <c r="Z67" i="7"/>
  <c r="V70" i="6"/>
  <c r="V72" i="6"/>
  <c r="Z69" i="7"/>
  <c r="Z71" i="7"/>
  <c r="V74" i="6"/>
  <c r="V76" i="6"/>
  <c r="Z73" i="7"/>
  <c r="Z75" i="7"/>
  <c r="V78" i="6"/>
  <c r="V80" i="6"/>
  <c r="Z77" i="7"/>
  <c r="Z79" i="7"/>
  <c r="V82" i="6"/>
  <c r="V84" i="6"/>
  <c r="Z81" i="7"/>
  <c r="Z83" i="7"/>
  <c r="V86" i="6"/>
  <c r="V88" i="6"/>
  <c r="Z85" i="7"/>
  <c r="Z87" i="7"/>
  <c r="V90" i="6"/>
  <c r="V92" i="6"/>
  <c r="Z89" i="7"/>
  <c r="Z91" i="7"/>
  <c r="V94" i="6"/>
  <c r="V96" i="6"/>
  <c r="Z93" i="7"/>
  <c r="Z95" i="7"/>
  <c r="V98" i="6"/>
  <c r="V100" i="6"/>
  <c r="Z97" i="7"/>
  <c r="Z99" i="7"/>
  <c r="V102" i="6"/>
  <c r="V104" i="6"/>
  <c r="Z101" i="7"/>
  <c r="V108" i="6"/>
  <c r="Z105" i="7"/>
  <c r="V112" i="6"/>
  <c r="Z109" i="7"/>
  <c r="V116" i="6"/>
  <c r="Z113" i="7"/>
  <c r="V233" i="6"/>
  <c r="V229" i="6"/>
  <c r="V225" i="6"/>
  <c r="V221" i="6"/>
  <c r="V217" i="6"/>
  <c r="V213" i="6"/>
  <c r="V209" i="6"/>
  <c r="V205" i="6"/>
  <c r="V201" i="6"/>
  <c r="V197" i="6"/>
  <c r="V193" i="6"/>
  <c r="V189" i="6"/>
  <c r="V185" i="6"/>
  <c r="V181" i="6"/>
  <c r="V177" i="6"/>
  <c r="V173" i="6"/>
  <c r="V169" i="6"/>
  <c r="V165" i="6"/>
  <c r="V161" i="6"/>
  <c r="V157" i="6"/>
  <c r="V153" i="6"/>
  <c r="V149" i="6"/>
  <c r="V145" i="6"/>
  <c r="V141" i="6"/>
  <c r="V137" i="6"/>
  <c r="V133" i="6"/>
  <c r="V129" i="6"/>
  <c r="V125" i="6"/>
  <c r="V121" i="6"/>
  <c r="V115" i="6"/>
  <c r="V99" i="6"/>
  <c r="V83" i="6"/>
  <c r="V67" i="6"/>
  <c r="V51" i="6"/>
  <c r="V35" i="6"/>
  <c r="V19" i="6"/>
  <c r="Z111" i="7"/>
  <c r="V9" i="6"/>
  <c r="Z6" i="7"/>
  <c r="V17" i="6"/>
  <c r="Z14" i="7"/>
  <c r="V45" i="6"/>
  <c r="Z42" i="7"/>
  <c r="V61" i="6"/>
  <c r="Z58" i="7"/>
  <c r="CK5" i="4"/>
  <c r="CK3" i="4"/>
  <c r="Z3" i="7"/>
  <c r="V6" i="6"/>
  <c r="V8" i="6"/>
  <c r="Z5" i="7"/>
  <c r="Z7" i="7"/>
  <c r="V10" i="6"/>
  <c r="Z11" i="7"/>
  <c r="V14" i="6"/>
  <c r="V16" i="6"/>
  <c r="Z13" i="7"/>
  <c r="V20" i="6"/>
  <c r="Z17" i="7"/>
  <c r="Z19" i="7"/>
  <c r="V22" i="6"/>
  <c r="Z23" i="7"/>
  <c r="V26" i="6"/>
  <c r="Z27" i="7"/>
  <c r="V30" i="6"/>
  <c r="Z31" i="7"/>
  <c r="V34" i="6"/>
  <c r="CK6" i="4"/>
  <c r="V232" i="6"/>
  <c r="V228" i="6"/>
  <c r="V224" i="6"/>
  <c r="V220" i="6"/>
  <c r="V216" i="6"/>
  <c r="V212" i="6"/>
  <c r="V208" i="6"/>
  <c r="V204" i="6"/>
  <c r="V200" i="6"/>
  <c r="V196" i="6"/>
  <c r="V192" i="6"/>
  <c r="V188" i="6"/>
  <c r="V184" i="6"/>
  <c r="V180" i="6"/>
  <c r="V176" i="6"/>
  <c r="V172" i="6"/>
  <c r="V168" i="6"/>
  <c r="V164" i="6"/>
  <c r="V160" i="6"/>
  <c r="V156" i="6"/>
  <c r="V152" i="6"/>
  <c r="V148" i="6"/>
  <c r="V144" i="6"/>
  <c r="V140" i="6"/>
  <c r="V136" i="6"/>
  <c r="V132" i="6"/>
  <c r="V128" i="6"/>
  <c r="V124" i="6"/>
  <c r="V120" i="6"/>
  <c r="V111" i="6"/>
  <c r="V95" i="6"/>
  <c r="V79" i="6"/>
  <c r="V63" i="6"/>
  <c r="V47" i="6"/>
  <c r="V31" i="6"/>
  <c r="V15" i="6"/>
  <c r="Z107" i="7"/>
  <c r="V21" i="6"/>
  <c r="Z18" i="7"/>
  <c r="V25" i="6"/>
  <c r="Z22" i="7"/>
  <c r="V33" i="6"/>
  <c r="Z30" i="7"/>
  <c r="V65" i="6"/>
  <c r="Z62" i="7"/>
  <c r="V69" i="6"/>
  <c r="Z66" i="7"/>
  <c r="V73" i="6"/>
  <c r="Z70" i="7"/>
  <c r="V77" i="6"/>
  <c r="Z74" i="7"/>
  <c r="V81" i="6"/>
  <c r="Z78" i="7"/>
  <c r="V85" i="6"/>
  <c r="Z82" i="7"/>
  <c r="V89" i="6"/>
  <c r="Z86" i="7"/>
  <c r="V93" i="6"/>
  <c r="Z90" i="7"/>
  <c r="V97" i="6"/>
  <c r="Z94" i="7"/>
  <c r="V101" i="6"/>
  <c r="Z98" i="7"/>
  <c r="V105" i="6"/>
  <c r="Z102" i="7"/>
  <c r="V109" i="6"/>
  <c r="Z106" i="7"/>
  <c r="V113" i="6"/>
  <c r="Z110" i="7"/>
  <c r="V117" i="6"/>
  <c r="Z114" i="7"/>
  <c r="V231" i="6"/>
  <c r="V227" i="6"/>
  <c r="V223" i="6"/>
  <c r="V219" i="6"/>
  <c r="V215" i="6"/>
  <c r="V211" i="6"/>
  <c r="V207" i="6"/>
  <c r="V203" i="6"/>
  <c r="V199" i="6"/>
  <c r="V195" i="6"/>
  <c r="V191" i="6"/>
  <c r="V187" i="6"/>
  <c r="V183" i="6"/>
  <c r="V179" i="6"/>
  <c r="V175" i="6"/>
  <c r="V171" i="6"/>
  <c r="V167" i="6"/>
  <c r="V163" i="6"/>
  <c r="V159" i="6"/>
  <c r="V155" i="6"/>
  <c r="V151" i="6"/>
  <c r="V147" i="6"/>
  <c r="V143" i="6"/>
  <c r="V139" i="6"/>
  <c r="V135" i="6"/>
  <c r="V131" i="6"/>
  <c r="V127" i="6"/>
  <c r="V123" i="6"/>
  <c r="V119" i="6"/>
  <c r="V107" i="6"/>
  <c r="V91" i="6"/>
  <c r="V75" i="6"/>
  <c r="V59" i="6"/>
  <c r="V43" i="6"/>
  <c r="V27" i="6"/>
  <c r="V11" i="6"/>
  <c r="Z103" i="7"/>
  <c r="AM14" i="4"/>
  <c r="AM12" i="4"/>
  <c r="AM13" i="4"/>
  <c r="AM10" i="4"/>
  <c r="AM11" i="4"/>
  <c r="AM9" i="4"/>
  <c r="Z256" i="7" l="1"/>
  <c r="V1" i="6"/>
  <c r="AD16" i="16" s="1"/>
  <c r="V3" i="6"/>
  <c r="AC16" i="16" s="1"/>
  <c r="Z237" i="7"/>
  <c r="Z275" i="7"/>
  <c r="M2" i="3"/>
  <c r="M43" i="3"/>
  <c r="M75" i="3"/>
  <c r="M99" i="3"/>
  <c r="M139" i="3"/>
  <c r="M163" i="3"/>
  <c r="M187" i="3"/>
  <c r="M219" i="3"/>
  <c r="M173" i="3"/>
  <c r="M94" i="3"/>
  <c r="M142" i="3"/>
  <c r="M63" i="3"/>
  <c r="M183" i="3"/>
  <c r="M96" i="3"/>
  <c r="M152" i="3"/>
  <c r="M201" i="3"/>
  <c r="M130" i="3"/>
  <c r="M35" i="3"/>
  <c r="M115" i="3"/>
  <c r="M171" i="3"/>
  <c r="M203" i="3"/>
  <c r="M204" i="3"/>
  <c r="M30" i="3"/>
  <c r="M158" i="3"/>
  <c r="M103" i="3"/>
  <c r="M135" i="3"/>
  <c r="M56" i="3"/>
  <c r="M160" i="3"/>
  <c r="M114" i="3"/>
  <c r="M27" i="3"/>
  <c r="M91" i="3"/>
  <c r="M123" i="3"/>
  <c r="M155" i="3"/>
  <c r="M195" i="3"/>
  <c r="M188" i="3"/>
  <c r="M46" i="3"/>
  <c r="M134" i="3"/>
  <c r="M23" i="3"/>
  <c r="M80" i="3"/>
  <c r="M208" i="3"/>
  <c r="M82" i="3"/>
  <c r="M3" i="3"/>
  <c r="M11" i="3"/>
  <c r="M19" i="3"/>
  <c r="M51" i="3"/>
  <c r="M59" i="3"/>
  <c r="M67" i="3"/>
  <c r="M83" i="3"/>
  <c r="M107" i="3"/>
  <c r="M131" i="3"/>
  <c r="M147" i="3"/>
  <c r="M179" i="3"/>
  <c r="M211" i="3"/>
  <c r="M212" i="3"/>
  <c r="M221" i="3"/>
  <c r="M78" i="3"/>
  <c r="M15" i="3"/>
  <c r="M199" i="3"/>
  <c r="M120" i="3"/>
  <c r="M176" i="3"/>
  <c r="M209" i="3"/>
  <c r="M66" i="3"/>
  <c r="M226" i="3"/>
  <c r="M68" i="3"/>
  <c r="M116" i="3"/>
  <c r="M164" i="3"/>
  <c r="M220" i="3"/>
  <c r="M54" i="3"/>
  <c r="M166" i="3"/>
  <c r="M87" i="3"/>
  <c r="M191" i="3"/>
  <c r="M16" i="3"/>
  <c r="M50" i="3"/>
  <c r="M154" i="3"/>
  <c r="M20" i="3"/>
  <c r="M84" i="3"/>
  <c r="M124" i="3"/>
  <c r="M156" i="3"/>
  <c r="M196" i="3"/>
  <c r="M38" i="3"/>
  <c r="M174" i="3"/>
  <c r="M71" i="3"/>
  <c r="M127" i="3"/>
  <c r="M40" i="3"/>
  <c r="M168" i="3"/>
  <c r="M90" i="3"/>
  <c r="M12" i="3"/>
  <c r="M92" i="3"/>
  <c r="M132" i="3"/>
  <c r="M172" i="3"/>
  <c r="M213" i="3"/>
  <c r="M102" i="3"/>
  <c r="M214" i="3"/>
  <c r="M39" i="3"/>
  <c r="M167" i="3"/>
  <c r="M104" i="3"/>
  <c r="M192" i="3"/>
  <c r="M26" i="3"/>
  <c r="M170" i="3"/>
  <c r="M4" i="3"/>
  <c r="M28" i="3"/>
  <c r="M36" i="3"/>
  <c r="M44" i="3"/>
  <c r="M52" i="3"/>
  <c r="M60" i="3"/>
  <c r="M76" i="3"/>
  <c r="M100" i="3"/>
  <c r="M108" i="3"/>
  <c r="M140" i="3"/>
  <c r="M148" i="3"/>
  <c r="M180" i="3"/>
  <c r="M205" i="3"/>
  <c r="M110" i="3"/>
  <c r="M198" i="3"/>
  <c r="M79" i="3"/>
  <c r="M175" i="3"/>
  <c r="M112" i="3"/>
  <c r="M136" i="3"/>
  <c r="M185" i="3"/>
  <c r="M18" i="3"/>
  <c r="M146" i="3"/>
  <c r="M13" i="3"/>
  <c r="M53" i="3"/>
  <c r="M77" i="3"/>
  <c r="M109" i="3"/>
  <c r="M133" i="3"/>
  <c r="M165" i="3"/>
  <c r="M62" i="3"/>
  <c r="M182" i="3"/>
  <c r="M55" i="3"/>
  <c r="M207" i="3"/>
  <c r="M88" i="3"/>
  <c r="M184" i="3"/>
  <c r="M122" i="3"/>
  <c r="M227" i="3"/>
  <c r="M37" i="3"/>
  <c r="M101" i="3"/>
  <c r="M141" i="3"/>
  <c r="M189" i="3"/>
  <c r="M118" i="3"/>
  <c r="M95" i="3"/>
  <c r="M151" i="3"/>
  <c r="M64" i="3"/>
  <c r="M216" i="3"/>
  <c r="M58" i="3"/>
  <c r="M178" i="3"/>
  <c r="M21" i="3"/>
  <c r="M61" i="3"/>
  <c r="M85" i="3"/>
  <c r="M125" i="3"/>
  <c r="M157" i="3"/>
  <c r="M197" i="3"/>
  <c r="M70" i="3"/>
  <c r="M150" i="3"/>
  <c r="M111" i="3"/>
  <c r="M143" i="3"/>
  <c r="M48" i="3"/>
  <c r="M106" i="3"/>
  <c r="M5" i="3"/>
  <c r="M29" i="3"/>
  <c r="M45" i="3"/>
  <c r="M69" i="3"/>
  <c r="M93" i="3"/>
  <c r="M117" i="3"/>
  <c r="M149" i="3"/>
  <c r="M181" i="3"/>
  <c r="M86" i="3"/>
  <c r="M47" i="3"/>
  <c r="M32" i="3"/>
  <c r="M128" i="3"/>
  <c r="M34" i="3"/>
  <c r="M162" i="3"/>
  <c r="M14" i="3"/>
  <c r="M190" i="3"/>
  <c r="M119" i="3"/>
  <c r="M24" i="3"/>
  <c r="M200" i="3"/>
  <c r="M10" i="3"/>
  <c r="M98" i="3"/>
  <c r="M228" i="3"/>
  <c r="M22" i="3"/>
  <c r="M126" i="3"/>
  <c r="M206" i="3"/>
  <c r="M222" i="3"/>
  <c r="M31" i="3"/>
  <c r="M159" i="3"/>
  <c r="M72" i="3"/>
  <c r="M144" i="3"/>
  <c r="M217" i="3"/>
  <c r="M74" i="3"/>
  <c r="M229" i="3"/>
  <c r="M225" i="3"/>
  <c r="M6" i="3"/>
  <c r="M215" i="3"/>
  <c r="M7" i="3"/>
  <c r="M177" i="3"/>
  <c r="M218" i="3"/>
  <c r="M223" i="3"/>
  <c r="M202" i="3"/>
  <c r="M230" i="3"/>
  <c r="M42" i="3"/>
  <c r="M8" i="3"/>
  <c r="M194" i="3"/>
  <c r="M169" i="3"/>
  <c r="M210" i="3"/>
  <c r="M161" i="3"/>
  <c r="M224" i="3"/>
  <c r="M186" i="3"/>
  <c r="M9" i="3"/>
  <c r="M17" i="3"/>
  <c r="M25" i="3"/>
  <c r="M33" i="3"/>
  <c r="M41" i="3"/>
  <c r="M49" i="3"/>
  <c r="M57" i="3"/>
  <c r="M65" i="3"/>
  <c r="M73" i="3"/>
  <c r="M81" i="3"/>
  <c r="M89" i="3"/>
  <c r="M97" i="3"/>
  <c r="M105" i="3"/>
  <c r="M113" i="3"/>
  <c r="M121" i="3"/>
  <c r="M129" i="3"/>
  <c r="M137" i="3"/>
  <c r="M145" i="3"/>
  <c r="M153" i="3"/>
  <c r="M193" i="3"/>
  <c r="M231" i="3"/>
  <c r="M138" i="3"/>
  <c r="BU21" i="4"/>
  <c r="T15" i="4" l="1"/>
  <c r="Y15" i="4" l="1"/>
  <c r="AB15" i="4" s="1"/>
  <c r="CG15" i="4"/>
  <c r="CJ15" i="4" s="1"/>
  <c r="CB15" i="4"/>
  <c r="CE15" i="4" s="1"/>
  <c r="BR15" i="4"/>
  <c r="BU15" i="4" s="1"/>
  <c r="BW15" i="4"/>
  <c r="BZ15" i="4" s="1"/>
  <c r="BM15" i="4"/>
  <c r="BP15" i="4" s="1"/>
  <c r="BH15" i="4"/>
  <c r="BK15" i="4" s="1"/>
  <c r="BC15" i="4"/>
  <c r="BF15" i="4" s="1"/>
  <c r="AX15" i="4"/>
  <c r="BA15" i="4" s="1"/>
  <c r="AS15" i="4"/>
  <c r="AV15" i="4" s="1"/>
  <c r="AI15" i="4"/>
  <c r="AL15" i="4" s="1"/>
  <c r="AD15" i="4"/>
  <c r="AG15" i="4" s="1"/>
  <c r="W15" i="4"/>
  <c r="V15" i="4"/>
  <c r="AU15" i="4" l="1"/>
  <c r="BE15" i="4"/>
  <c r="CD15" i="4"/>
  <c r="AZ15" i="4"/>
  <c r="BO15" i="4"/>
  <c r="BT15" i="4"/>
  <c r="AA15" i="4"/>
  <c r="CI15" i="4"/>
  <c r="BY15" i="4"/>
  <c r="BJ15" i="4"/>
  <c r="AK15" i="4"/>
  <c r="AF15" i="4"/>
  <c r="H17" i="4" l="1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16" i="4"/>
  <c r="E3" i="7" l="1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" i="7"/>
  <c r="Z270" i="7" l="1" a="1"/>
  <c r="Z270" i="7" s="1"/>
  <c r="Z253" i="7" a="1"/>
  <c r="Z253" i="7" s="1"/>
  <c r="Z271" i="7" a="1"/>
  <c r="Z271" i="7" s="1"/>
  <c r="Z272" i="7" a="1"/>
  <c r="Z272" i="7" s="1"/>
  <c r="Z251" i="7" a="1"/>
  <c r="Z251" i="7" s="1"/>
  <c r="Z252" i="7" a="1"/>
  <c r="Z252" i="7" s="1"/>
  <c r="I253" i="7"/>
  <c r="I251" i="7"/>
  <c r="I252" i="7"/>
  <c r="O17" i="4" l="1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16" i="4"/>
  <c r="E3" i="16" l="1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72" i="16"/>
  <c r="E73" i="16"/>
  <c r="E74" i="16"/>
  <c r="E75" i="16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96" i="16"/>
  <c r="E97" i="16"/>
  <c r="E98" i="16"/>
  <c r="E99" i="16"/>
  <c r="E100" i="16"/>
  <c r="E101" i="16"/>
  <c r="E102" i="16"/>
  <c r="E103" i="16"/>
  <c r="E104" i="16"/>
  <c r="E105" i="16"/>
  <c r="E106" i="16"/>
  <c r="E107" i="16"/>
  <c r="E108" i="16"/>
  <c r="E109" i="16"/>
  <c r="E110" i="16"/>
  <c r="E111" i="16"/>
  <c r="E112" i="16"/>
  <c r="E113" i="16"/>
  <c r="E114" i="16"/>
  <c r="E115" i="16"/>
  <c r="E116" i="16"/>
  <c r="E117" i="16"/>
  <c r="E118" i="16"/>
  <c r="E119" i="16"/>
  <c r="E120" i="16"/>
  <c r="E121" i="16"/>
  <c r="E122" i="16"/>
  <c r="E123" i="16"/>
  <c r="E124" i="16"/>
  <c r="E125" i="16"/>
  <c r="E126" i="16"/>
  <c r="E127" i="16"/>
  <c r="E128" i="16"/>
  <c r="E129" i="16"/>
  <c r="E130" i="16"/>
  <c r="E131" i="16"/>
  <c r="E132" i="16"/>
  <c r="E133" i="16"/>
  <c r="E134" i="16"/>
  <c r="E135" i="16"/>
  <c r="E136" i="16"/>
  <c r="E137" i="16"/>
  <c r="E138" i="16"/>
  <c r="E139" i="16"/>
  <c r="E140" i="16"/>
  <c r="E141" i="16"/>
  <c r="E142" i="16"/>
  <c r="E143" i="16"/>
  <c r="E144" i="16"/>
  <c r="E145" i="16"/>
  <c r="E146" i="16"/>
  <c r="E147" i="16"/>
  <c r="E148" i="16"/>
  <c r="E149" i="16"/>
  <c r="E150" i="16"/>
  <c r="E151" i="16"/>
  <c r="E152" i="16"/>
  <c r="E153" i="16"/>
  <c r="E154" i="16"/>
  <c r="E155" i="16"/>
  <c r="E156" i="16"/>
  <c r="E157" i="16"/>
  <c r="E158" i="16"/>
  <c r="E159" i="16"/>
  <c r="E160" i="16"/>
  <c r="E161" i="16"/>
  <c r="E162" i="16"/>
  <c r="E163" i="16"/>
  <c r="E164" i="16"/>
  <c r="E165" i="16"/>
  <c r="E166" i="16"/>
  <c r="E167" i="16"/>
  <c r="E168" i="16"/>
  <c r="E169" i="16"/>
  <c r="E170" i="16"/>
  <c r="E171" i="16"/>
  <c r="E172" i="16"/>
  <c r="E173" i="16"/>
  <c r="E174" i="16"/>
  <c r="E175" i="16"/>
  <c r="E176" i="16"/>
  <c r="E177" i="16"/>
  <c r="E178" i="16"/>
  <c r="E179" i="16"/>
  <c r="E180" i="16"/>
  <c r="E181" i="16"/>
  <c r="E182" i="16"/>
  <c r="E183" i="16"/>
  <c r="E184" i="16"/>
  <c r="E185" i="16"/>
  <c r="E186" i="16"/>
  <c r="E187" i="16"/>
  <c r="E188" i="16"/>
  <c r="E189" i="16"/>
  <c r="E190" i="16"/>
  <c r="E191" i="16"/>
  <c r="E192" i="16"/>
  <c r="E193" i="16"/>
  <c r="E194" i="16"/>
  <c r="E195" i="16"/>
  <c r="E196" i="16"/>
  <c r="E197" i="16"/>
  <c r="E198" i="16"/>
  <c r="E199" i="16"/>
  <c r="E200" i="16"/>
  <c r="E201" i="16"/>
  <c r="E202" i="16"/>
  <c r="E203" i="16"/>
  <c r="E204" i="16"/>
  <c r="E205" i="16"/>
  <c r="E206" i="16"/>
  <c r="E207" i="16"/>
  <c r="E208" i="16"/>
  <c r="E209" i="16"/>
  <c r="E210" i="16"/>
  <c r="E211" i="16"/>
  <c r="E212" i="16"/>
  <c r="E213" i="16"/>
  <c r="E214" i="16"/>
  <c r="E215" i="16"/>
  <c r="E216" i="16"/>
  <c r="E217" i="16"/>
  <c r="E218" i="16"/>
  <c r="E219" i="16"/>
  <c r="E220" i="16"/>
  <c r="E221" i="16"/>
  <c r="E222" i="16"/>
  <c r="E223" i="16"/>
  <c r="E224" i="16"/>
  <c r="E225" i="16"/>
  <c r="E226" i="16"/>
  <c r="E227" i="16"/>
  <c r="E228" i="16"/>
  <c r="E229" i="16"/>
  <c r="E230" i="16"/>
  <c r="E231" i="16"/>
  <c r="E232" i="16"/>
  <c r="E233" i="16"/>
  <c r="E234" i="16"/>
  <c r="E235" i="16"/>
  <c r="E236" i="16"/>
  <c r="E237" i="16"/>
  <c r="E238" i="16"/>
  <c r="E239" i="16"/>
  <c r="E240" i="16"/>
  <c r="E241" i="16"/>
  <c r="E242" i="16"/>
  <c r="E243" i="16"/>
  <c r="E244" i="16"/>
  <c r="E245" i="16"/>
  <c r="E246" i="16"/>
  <c r="E247" i="16"/>
  <c r="E248" i="16"/>
  <c r="E249" i="16"/>
  <c r="E250" i="16"/>
  <c r="E251" i="16"/>
  <c r="E252" i="16"/>
  <c r="E253" i="16"/>
  <c r="E254" i="16"/>
  <c r="E255" i="16"/>
  <c r="E256" i="16"/>
  <c r="E257" i="16"/>
  <c r="E258" i="16"/>
  <c r="E259" i="16"/>
  <c r="E260" i="16"/>
  <c r="E261" i="16"/>
  <c r="E262" i="16"/>
  <c r="E2" i="16"/>
  <c r="AD20" i="16" l="1"/>
  <c r="AD19" i="16"/>
  <c r="AD18" i="16"/>
  <c r="AD17" i="16"/>
  <c r="AC20" i="16"/>
  <c r="AC19" i="16"/>
  <c r="AC18" i="16"/>
  <c r="AC17" i="16"/>
  <c r="AB18" i="16"/>
  <c r="AB17" i="16"/>
  <c r="AB20" i="16"/>
  <c r="AB19" i="16"/>
  <c r="L262" i="16" l="1"/>
  <c r="K262" i="16"/>
  <c r="J262" i="16"/>
  <c r="I262" i="16"/>
  <c r="H262" i="16"/>
  <c r="G262" i="16"/>
  <c r="F262" i="16"/>
  <c r="D262" i="16"/>
  <c r="B262" i="16"/>
  <c r="A262" i="16"/>
  <c r="L261" i="16"/>
  <c r="K261" i="16"/>
  <c r="J261" i="16"/>
  <c r="I261" i="16"/>
  <c r="H261" i="16"/>
  <c r="G261" i="16"/>
  <c r="F261" i="16"/>
  <c r="D261" i="16"/>
  <c r="B261" i="16"/>
  <c r="A261" i="16"/>
  <c r="L260" i="16"/>
  <c r="K260" i="16"/>
  <c r="J260" i="16"/>
  <c r="I260" i="16"/>
  <c r="H260" i="16"/>
  <c r="G260" i="16"/>
  <c r="F260" i="16"/>
  <c r="D260" i="16"/>
  <c r="B260" i="16"/>
  <c r="A260" i="16"/>
  <c r="L259" i="16"/>
  <c r="K259" i="16"/>
  <c r="J259" i="16"/>
  <c r="I259" i="16"/>
  <c r="H259" i="16"/>
  <c r="G259" i="16"/>
  <c r="F259" i="16"/>
  <c r="D259" i="16"/>
  <c r="B259" i="16"/>
  <c r="A259" i="16"/>
  <c r="L258" i="16"/>
  <c r="K258" i="16"/>
  <c r="J258" i="16"/>
  <c r="I258" i="16"/>
  <c r="H258" i="16"/>
  <c r="G258" i="16"/>
  <c r="F258" i="16"/>
  <c r="D258" i="16"/>
  <c r="B258" i="16"/>
  <c r="A258" i="16"/>
  <c r="L257" i="16"/>
  <c r="K257" i="16"/>
  <c r="J257" i="16"/>
  <c r="I257" i="16"/>
  <c r="H257" i="16"/>
  <c r="G257" i="16"/>
  <c r="F257" i="16"/>
  <c r="D257" i="16"/>
  <c r="B257" i="16"/>
  <c r="A257" i="16"/>
  <c r="L256" i="16"/>
  <c r="K256" i="16"/>
  <c r="J256" i="16"/>
  <c r="I256" i="16"/>
  <c r="H256" i="16"/>
  <c r="G256" i="16"/>
  <c r="F256" i="16"/>
  <c r="D256" i="16"/>
  <c r="B256" i="16"/>
  <c r="A256" i="16"/>
  <c r="L255" i="16"/>
  <c r="K255" i="16"/>
  <c r="J255" i="16"/>
  <c r="I255" i="16"/>
  <c r="H255" i="16"/>
  <c r="G255" i="16"/>
  <c r="F255" i="16"/>
  <c r="D255" i="16"/>
  <c r="B255" i="16"/>
  <c r="A255" i="16"/>
  <c r="L254" i="16"/>
  <c r="K254" i="16"/>
  <c r="J254" i="16"/>
  <c r="I254" i="16"/>
  <c r="H254" i="16"/>
  <c r="G254" i="16"/>
  <c r="F254" i="16"/>
  <c r="D254" i="16"/>
  <c r="B254" i="16"/>
  <c r="A254" i="16"/>
  <c r="L253" i="16"/>
  <c r="K253" i="16"/>
  <c r="J253" i="16"/>
  <c r="I253" i="16"/>
  <c r="H253" i="16"/>
  <c r="G253" i="16"/>
  <c r="F253" i="16"/>
  <c r="D253" i="16"/>
  <c r="B253" i="16"/>
  <c r="A253" i="16"/>
  <c r="L252" i="16"/>
  <c r="K252" i="16"/>
  <c r="J252" i="16"/>
  <c r="I252" i="16"/>
  <c r="H252" i="16"/>
  <c r="G252" i="16"/>
  <c r="F252" i="16"/>
  <c r="D252" i="16"/>
  <c r="B252" i="16"/>
  <c r="A252" i="16"/>
  <c r="L251" i="16"/>
  <c r="K251" i="16"/>
  <c r="J251" i="16"/>
  <c r="I251" i="16"/>
  <c r="H251" i="16"/>
  <c r="G251" i="16"/>
  <c r="F251" i="16"/>
  <c r="D251" i="16"/>
  <c r="B251" i="16"/>
  <c r="A251" i="16"/>
  <c r="L250" i="16"/>
  <c r="K250" i="16"/>
  <c r="J250" i="16"/>
  <c r="I250" i="16"/>
  <c r="H250" i="16"/>
  <c r="G250" i="16"/>
  <c r="F250" i="16"/>
  <c r="D250" i="16"/>
  <c r="B250" i="16"/>
  <c r="A250" i="16"/>
  <c r="L249" i="16"/>
  <c r="K249" i="16"/>
  <c r="J249" i="16"/>
  <c r="I249" i="16"/>
  <c r="H249" i="16"/>
  <c r="G249" i="16"/>
  <c r="F249" i="16"/>
  <c r="D249" i="16"/>
  <c r="B249" i="16"/>
  <c r="A249" i="16"/>
  <c r="L248" i="16"/>
  <c r="K248" i="16"/>
  <c r="J248" i="16"/>
  <c r="I248" i="16"/>
  <c r="H248" i="16"/>
  <c r="G248" i="16"/>
  <c r="F248" i="16"/>
  <c r="D248" i="16"/>
  <c r="B248" i="16"/>
  <c r="A248" i="16"/>
  <c r="L247" i="16"/>
  <c r="K247" i="16"/>
  <c r="J247" i="16"/>
  <c r="I247" i="16"/>
  <c r="H247" i="16"/>
  <c r="G247" i="16"/>
  <c r="F247" i="16"/>
  <c r="D247" i="16"/>
  <c r="B247" i="16"/>
  <c r="A247" i="16"/>
  <c r="L246" i="16"/>
  <c r="K246" i="16"/>
  <c r="J246" i="16"/>
  <c r="I246" i="16"/>
  <c r="H246" i="16"/>
  <c r="G246" i="16"/>
  <c r="F246" i="16"/>
  <c r="D246" i="16"/>
  <c r="B246" i="16"/>
  <c r="A246" i="16"/>
  <c r="L245" i="16"/>
  <c r="K245" i="16"/>
  <c r="O245" i="16" s="1"/>
  <c r="J245" i="16"/>
  <c r="I245" i="16"/>
  <c r="H245" i="16"/>
  <c r="G245" i="16"/>
  <c r="F245" i="16"/>
  <c r="D245" i="16"/>
  <c r="B245" i="16"/>
  <c r="A245" i="16"/>
  <c r="L244" i="16"/>
  <c r="K244" i="16"/>
  <c r="J244" i="16"/>
  <c r="I244" i="16"/>
  <c r="H244" i="16"/>
  <c r="G244" i="16"/>
  <c r="F244" i="16"/>
  <c r="D244" i="16"/>
  <c r="B244" i="16"/>
  <c r="A244" i="16"/>
  <c r="L243" i="16"/>
  <c r="K243" i="16"/>
  <c r="J243" i="16"/>
  <c r="I243" i="16"/>
  <c r="H243" i="16"/>
  <c r="G243" i="16"/>
  <c r="F243" i="16"/>
  <c r="D243" i="16"/>
  <c r="B243" i="16"/>
  <c r="A243" i="16"/>
  <c r="L242" i="16"/>
  <c r="K242" i="16"/>
  <c r="J242" i="16"/>
  <c r="I242" i="16"/>
  <c r="H242" i="16"/>
  <c r="G242" i="16"/>
  <c r="F242" i="16"/>
  <c r="D242" i="16"/>
  <c r="B242" i="16"/>
  <c r="A242" i="16"/>
  <c r="L241" i="16"/>
  <c r="K241" i="16"/>
  <c r="J241" i="16"/>
  <c r="I241" i="16"/>
  <c r="H241" i="16"/>
  <c r="G241" i="16"/>
  <c r="F241" i="16"/>
  <c r="D241" i="16"/>
  <c r="B241" i="16"/>
  <c r="A241" i="16"/>
  <c r="L240" i="16"/>
  <c r="K240" i="16"/>
  <c r="J240" i="16"/>
  <c r="I240" i="16"/>
  <c r="H240" i="16"/>
  <c r="G240" i="16"/>
  <c r="F240" i="16"/>
  <c r="D240" i="16"/>
  <c r="B240" i="16"/>
  <c r="A240" i="16"/>
  <c r="L239" i="16"/>
  <c r="K239" i="16"/>
  <c r="J239" i="16"/>
  <c r="I239" i="16"/>
  <c r="H239" i="16"/>
  <c r="G239" i="16"/>
  <c r="F239" i="16"/>
  <c r="D239" i="16"/>
  <c r="B239" i="16"/>
  <c r="A239" i="16"/>
  <c r="L238" i="16"/>
  <c r="K238" i="16"/>
  <c r="J238" i="16"/>
  <c r="I238" i="16"/>
  <c r="H238" i="16"/>
  <c r="G238" i="16"/>
  <c r="F238" i="16"/>
  <c r="D238" i="16"/>
  <c r="B238" i="16"/>
  <c r="A238" i="16"/>
  <c r="L237" i="16"/>
  <c r="K237" i="16"/>
  <c r="J237" i="16"/>
  <c r="I237" i="16"/>
  <c r="H237" i="16"/>
  <c r="G237" i="16"/>
  <c r="F237" i="16"/>
  <c r="D237" i="16"/>
  <c r="B237" i="16"/>
  <c r="A237" i="16"/>
  <c r="L236" i="16"/>
  <c r="K236" i="16"/>
  <c r="J236" i="16"/>
  <c r="I236" i="16"/>
  <c r="H236" i="16"/>
  <c r="G236" i="16"/>
  <c r="F236" i="16"/>
  <c r="D236" i="16"/>
  <c r="B236" i="16"/>
  <c r="A236" i="16"/>
  <c r="L235" i="16"/>
  <c r="K235" i="16"/>
  <c r="J235" i="16"/>
  <c r="I235" i="16"/>
  <c r="H235" i="16"/>
  <c r="G235" i="16"/>
  <c r="F235" i="16"/>
  <c r="D235" i="16"/>
  <c r="B235" i="16"/>
  <c r="A235" i="16"/>
  <c r="L234" i="16"/>
  <c r="K234" i="16"/>
  <c r="J234" i="16"/>
  <c r="I234" i="16"/>
  <c r="H234" i="16"/>
  <c r="G234" i="16"/>
  <c r="F234" i="16"/>
  <c r="D234" i="16"/>
  <c r="B234" i="16"/>
  <c r="A234" i="16"/>
  <c r="L233" i="16"/>
  <c r="K233" i="16"/>
  <c r="J233" i="16"/>
  <c r="I233" i="16"/>
  <c r="H233" i="16"/>
  <c r="G233" i="16"/>
  <c r="F233" i="16"/>
  <c r="D233" i="16"/>
  <c r="B233" i="16"/>
  <c r="A233" i="16"/>
  <c r="L232" i="16"/>
  <c r="K232" i="16"/>
  <c r="J232" i="16"/>
  <c r="I232" i="16"/>
  <c r="H232" i="16"/>
  <c r="G232" i="16"/>
  <c r="F232" i="16"/>
  <c r="D232" i="16"/>
  <c r="B232" i="16"/>
  <c r="A232" i="16"/>
  <c r="L231" i="16"/>
  <c r="K231" i="16"/>
  <c r="I231" i="16"/>
  <c r="H231" i="16"/>
  <c r="G231" i="16"/>
  <c r="F231" i="16"/>
  <c r="D231" i="16"/>
  <c r="B231" i="16"/>
  <c r="A231" i="16"/>
  <c r="L230" i="16"/>
  <c r="K230" i="16"/>
  <c r="I230" i="16"/>
  <c r="H230" i="16"/>
  <c r="G230" i="16"/>
  <c r="F230" i="16"/>
  <c r="D230" i="16"/>
  <c r="B230" i="16"/>
  <c r="A230" i="16"/>
  <c r="L229" i="16"/>
  <c r="K229" i="16"/>
  <c r="I229" i="16"/>
  <c r="H229" i="16"/>
  <c r="G229" i="16"/>
  <c r="F229" i="16"/>
  <c r="D229" i="16"/>
  <c r="B229" i="16"/>
  <c r="A229" i="16"/>
  <c r="L228" i="16"/>
  <c r="K228" i="16"/>
  <c r="I228" i="16"/>
  <c r="H228" i="16"/>
  <c r="G228" i="16"/>
  <c r="F228" i="16"/>
  <c r="D228" i="16"/>
  <c r="B228" i="16"/>
  <c r="A228" i="16"/>
  <c r="L227" i="16"/>
  <c r="K227" i="16"/>
  <c r="I227" i="16"/>
  <c r="H227" i="16"/>
  <c r="G227" i="16"/>
  <c r="F227" i="16"/>
  <c r="D227" i="16"/>
  <c r="B227" i="16"/>
  <c r="A227" i="16"/>
  <c r="L226" i="16"/>
  <c r="O226" i="16" s="1"/>
  <c r="K226" i="16"/>
  <c r="I226" i="16"/>
  <c r="H226" i="16"/>
  <c r="G226" i="16"/>
  <c r="F226" i="16"/>
  <c r="D226" i="16"/>
  <c r="B226" i="16"/>
  <c r="A226" i="16"/>
  <c r="L225" i="16"/>
  <c r="K225" i="16"/>
  <c r="I225" i="16"/>
  <c r="H225" i="16"/>
  <c r="G225" i="16"/>
  <c r="F225" i="16"/>
  <c r="D225" i="16"/>
  <c r="B225" i="16"/>
  <c r="A225" i="16"/>
  <c r="L224" i="16"/>
  <c r="K224" i="16"/>
  <c r="I224" i="16"/>
  <c r="H224" i="16"/>
  <c r="G224" i="16"/>
  <c r="F224" i="16"/>
  <c r="D224" i="16"/>
  <c r="B224" i="16"/>
  <c r="A224" i="16"/>
  <c r="L223" i="16"/>
  <c r="K223" i="16"/>
  <c r="I223" i="16"/>
  <c r="H223" i="16"/>
  <c r="G223" i="16"/>
  <c r="F223" i="16"/>
  <c r="D223" i="16"/>
  <c r="B223" i="16"/>
  <c r="A223" i="16"/>
  <c r="L222" i="16"/>
  <c r="K222" i="16"/>
  <c r="I222" i="16"/>
  <c r="H222" i="16"/>
  <c r="G222" i="16"/>
  <c r="F222" i="16"/>
  <c r="D222" i="16"/>
  <c r="B222" i="16"/>
  <c r="A222" i="16"/>
  <c r="L221" i="16"/>
  <c r="K221" i="16"/>
  <c r="I221" i="16"/>
  <c r="H221" i="16"/>
  <c r="G221" i="16"/>
  <c r="F221" i="16"/>
  <c r="D221" i="16"/>
  <c r="B221" i="16"/>
  <c r="A221" i="16"/>
  <c r="L220" i="16"/>
  <c r="K220" i="16"/>
  <c r="I220" i="16"/>
  <c r="H220" i="16"/>
  <c r="G220" i="16"/>
  <c r="F220" i="16"/>
  <c r="D220" i="16"/>
  <c r="B220" i="16"/>
  <c r="A220" i="16"/>
  <c r="L219" i="16"/>
  <c r="K219" i="16"/>
  <c r="I219" i="16"/>
  <c r="H219" i="16"/>
  <c r="G219" i="16"/>
  <c r="F219" i="16"/>
  <c r="D219" i="16"/>
  <c r="B219" i="16"/>
  <c r="A219" i="16"/>
  <c r="L218" i="16"/>
  <c r="K218" i="16"/>
  <c r="I218" i="16"/>
  <c r="H218" i="16"/>
  <c r="G218" i="16"/>
  <c r="F218" i="16"/>
  <c r="D218" i="16"/>
  <c r="B218" i="16"/>
  <c r="A218" i="16"/>
  <c r="L217" i="16"/>
  <c r="K217" i="16"/>
  <c r="I217" i="16"/>
  <c r="H217" i="16"/>
  <c r="G217" i="16"/>
  <c r="F217" i="16"/>
  <c r="D217" i="16"/>
  <c r="B217" i="16"/>
  <c r="A217" i="16"/>
  <c r="L216" i="16"/>
  <c r="K216" i="16"/>
  <c r="I216" i="16"/>
  <c r="H216" i="16"/>
  <c r="G216" i="16"/>
  <c r="F216" i="16"/>
  <c r="D216" i="16"/>
  <c r="B216" i="16"/>
  <c r="A216" i="16"/>
  <c r="L215" i="16"/>
  <c r="K215" i="16"/>
  <c r="I215" i="16"/>
  <c r="H215" i="16"/>
  <c r="G215" i="16"/>
  <c r="F215" i="16"/>
  <c r="D215" i="16"/>
  <c r="B215" i="16"/>
  <c r="A215" i="16"/>
  <c r="L214" i="16"/>
  <c r="K214" i="16"/>
  <c r="I214" i="16"/>
  <c r="H214" i="16"/>
  <c r="G214" i="16"/>
  <c r="F214" i="16"/>
  <c r="D214" i="16"/>
  <c r="B214" i="16"/>
  <c r="A214" i="16"/>
  <c r="L213" i="16"/>
  <c r="K213" i="16"/>
  <c r="I213" i="16"/>
  <c r="H213" i="16"/>
  <c r="G213" i="16"/>
  <c r="F213" i="16"/>
  <c r="D213" i="16"/>
  <c r="B213" i="16"/>
  <c r="A213" i="16"/>
  <c r="L212" i="16"/>
  <c r="K212" i="16"/>
  <c r="I212" i="16"/>
  <c r="H212" i="16"/>
  <c r="G212" i="16"/>
  <c r="F212" i="16"/>
  <c r="D212" i="16"/>
  <c r="B212" i="16"/>
  <c r="A212" i="16"/>
  <c r="L211" i="16"/>
  <c r="K211" i="16"/>
  <c r="I211" i="16"/>
  <c r="H211" i="16"/>
  <c r="G211" i="16"/>
  <c r="F211" i="16"/>
  <c r="D211" i="16"/>
  <c r="B211" i="16"/>
  <c r="A211" i="16"/>
  <c r="L210" i="16"/>
  <c r="K210" i="16"/>
  <c r="I210" i="16"/>
  <c r="H210" i="16"/>
  <c r="G210" i="16"/>
  <c r="F210" i="16"/>
  <c r="D210" i="16"/>
  <c r="B210" i="16"/>
  <c r="A210" i="16"/>
  <c r="L209" i="16"/>
  <c r="K209" i="16"/>
  <c r="I209" i="16"/>
  <c r="H209" i="16"/>
  <c r="G209" i="16"/>
  <c r="F209" i="16"/>
  <c r="D209" i="16"/>
  <c r="B209" i="16"/>
  <c r="A209" i="16"/>
  <c r="L208" i="16"/>
  <c r="K208" i="16"/>
  <c r="I208" i="16"/>
  <c r="H208" i="16"/>
  <c r="G208" i="16"/>
  <c r="F208" i="16"/>
  <c r="D208" i="16"/>
  <c r="B208" i="16"/>
  <c r="A208" i="16"/>
  <c r="L207" i="16"/>
  <c r="K207" i="16"/>
  <c r="I207" i="16"/>
  <c r="H207" i="16"/>
  <c r="G207" i="16"/>
  <c r="F207" i="16"/>
  <c r="D207" i="16"/>
  <c r="B207" i="16"/>
  <c r="A207" i="16"/>
  <c r="L206" i="16"/>
  <c r="K206" i="16"/>
  <c r="I206" i="16"/>
  <c r="H206" i="16"/>
  <c r="G206" i="16"/>
  <c r="F206" i="16"/>
  <c r="D206" i="16"/>
  <c r="B206" i="16"/>
  <c r="A206" i="16"/>
  <c r="L205" i="16"/>
  <c r="K205" i="16"/>
  <c r="I205" i="16"/>
  <c r="H205" i="16"/>
  <c r="G205" i="16"/>
  <c r="F205" i="16"/>
  <c r="D205" i="16"/>
  <c r="B205" i="16"/>
  <c r="A205" i="16"/>
  <c r="L204" i="16"/>
  <c r="K204" i="16"/>
  <c r="I204" i="16"/>
  <c r="H204" i="16"/>
  <c r="G204" i="16"/>
  <c r="F204" i="16"/>
  <c r="D204" i="16"/>
  <c r="B204" i="16"/>
  <c r="A204" i="16"/>
  <c r="L203" i="16"/>
  <c r="K203" i="16"/>
  <c r="I203" i="16"/>
  <c r="H203" i="16"/>
  <c r="G203" i="16"/>
  <c r="F203" i="16"/>
  <c r="D203" i="16"/>
  <c r="B203" i="16"/>
  <c r="A203" i="16"/>
  <c r="L202" i="16"/>
  <c r="K202" i="16"/>
  <c r="I202" i="16"/>
  <c r="H202" i="16"/>
  <c r="G202" i="16"/>
  <c r="F202" i="16"/>
  <c r="D202" i="16"/>
  <c r="B202" i="16"/>
  <c r="A202" i="16"/>
  <c r="L201" i="16"/>
  <c r="K201" i="16"/>
  <c r="I201" i="16"/>
  <c r="H201" i="16"/>
  <c r="G201" i="16"/>
  <c r="F201" i="16"/>
  <c r="D201" i="16"/>
  <c r="B201" i="16"/>
  <c r="A201" i="16"/>
  <c r="L200" i="16"/>
  <c r="K200" i="16"/>
  <c r="I200" i="16"/>
  <c r="H200" i="16"/>
  <c r="G200" i="16"/>
  <c r="F200" i="16"/>
  <c r="D200" i="16"/>
  <c r="B200" i="16"/>
  <c r="A200" i="16"/>
  <c r="L199" i="16"/>
  <c r="K199" i="16"/>
  <c r="I199" i="16"/>
  <c r="H199" i="16"/>
  <c r="G199" i="16"/>
  <c r="F199" i="16"/>
  <c r="D199" i="16"/>
  <c r="B199" i="16"/>
  <c r="A199" i="16"/>
  <c r="L198" i="16"/>
  <c r="K198" i="16"/>
  <c r="I198" i="16"/>
  <c r="H198" i="16"/>
  <c r="G198" i="16"/>
  <c r="F198" i="16"/>
  <c r="D198" i="16"/>
  <c r="B198" i="16"/>
  <c r="A198" i="16"/>
  <c r="L197" i="16"/>
  <c r="K197" i="16"/>
  <c r="I197" i="16"/>
  <c r="H197" i="16"/>
  <c r="G197" i="16"/>
  <c r="F197" i="16"/>
  <c r="D197" i="16"/>
  <c r="B197" i="16"/>
  <c r="A197" i="16"/>
  <c r="L196" i="16"/>
  <c r="K196" i="16"/>
  <c r="I196" i="16"/>
  <c r="H196" i="16"/>
  <c r="G196" i="16"/>
  <c r="F196" i="16"/>
  <c r="D196" i="16"/>
  <c r="B196" i="16"/>
  <c r="A196" i="16"/>
  <c r="L195" i="16"/>
  <c r="K195" i="16"/>
  <c r="I195" i="16"/>
  <c r="H195" i="16"/>
  <c r="G195" i="16"/>
  <c r="F195" i="16"/>
  <c r="D195" i="16"/>
  <c r="B195" i="16"/>
  <c r="A195" i="16"/>
  <c r="L194" i="16"/>
  <c r="K194" i="16"/>
  <c r="I194" i="16"/>
  <c r="H194" i="16"/>
  <c r="G194" i="16"/>
  <c r="F194" i="16"/>
  <c r="D194" i="16"/>
  <c r="B194" i="16"/>
  <c r="A194" i="16"/>
  <c r="L193" i="16"/>
  <c r="K193" i="16"/>
  <c r="I193" i="16"/>
  <c r="H193" i="16"/>
  <c r="G193" i="16"/>
  <c r="F193" i="16"/>
  <c r="D193" i="16"/>
  <c r="B193" i="16"/>
  <c r="A193" i="16"/>
  <c r="L192" i="16"/>
  <c r="K192" i="16"/>
  <c r="I192" i="16"/>
  <c r="H192" i="16"/>
  <c r="G192" i="16"/>
  <c r="F192" i="16"/>
  <c r="D192" i="16"/>
  <c r="B192" i="16"/>
  <c r="A192" i="16"/>
  <c r="L191" i="16"/>
  <c r="K191" i="16"/>
  <c r="I191" i="16"/>
  <c r="H191" i="16"/>
  <c r="G191" i="16"/>
  <c r="F191" i="16"/>
  <c r="D191" i="16"/>
  <c r="B191" i="16"/>
  <c r="A191" i="16"/>
  <c r="L190" i="16"/>
  <c r="K190" i="16"/>
  <c r="I190" i="16"/>
  <c r="H190" i="16"/>
  <c r="G190" i="16"/>
  <c r="F190" i="16"/>
  <c r="D190" i="16"/>
  <c r="B190" i="16"/>
  <c r="A190" i="16"/>
  <c r="L189" i="16"/>
  <c r="K189" i="16"/>
  <c r="I189" i="16"/>
  <c r="H189" i="16"/>
  <c r="G189" i="16"/>
  <c r="F189" i="16"/>
  <c r="D189" i="16"/>
  <c r="B189" i="16"/>
  <c r="A189" i="16"/>
  <c r="L188" i="16"/>
  <c r="K188" i="16"/>
  <c r="I188" i="16"/>
  <c r="H188" i="16"/>
  <c r="G188" i="16"/>
  <c r="F188" i="16"/>
  <c r="D188" i="16"/>
  <c r="B188" i="16"/>
  <c r="A188" i="16"/>
  <c r="L187" i="16"/>
  <c r="K187" i="16"/>
  <c r="I187" i="16"/>
  <c r="H187" i="16"/>
  <c r="G187" i="16"/>
  <c r="F187" i="16"/>
  <c r="D187" i="16"/>
  <c r="B187" i="16"/>
  <c r="A187" i="16"/>
  <c r="L186" i="16"/>
  <c r="K186" i="16"/>
  <c r="I186" i="16"/>
  <c r="H186" i="16"/>
  <c r="G186" i="16"/>
  <c r="F186" i="16"/>
  <c r="D186" i="16"/>
  <c r="B186" i="16"/>
  <c r="A186" i="16"/>
  <c r="L185" i="16"/>
  <c r="K185" i="16"/>
  <c r="I185" i="16"/>
  <c r="H185" i="16"/>
  <c r="G185" i="16"/>
  <c r="F185" i="16"/>
  <c r="D185" i="16"/>
  <c r="B185" i="16"/>
  <c r="A185" i="16"/>
  <c r="L184" i="16"/>
  <c r="K184" i="16"/>
  <c r="I184" i="16"/>
  <c r="H184" i="16"/>
  <c r="G184" i="16"/>
  <c r="F184" i="16"/>
  <c r="D184" i="16"/>
  <c r="B184" i="16"/>
  <c r="A184" i="16"/>
  <c r="L183" i="16"/>
  <c r="K183" i="16"/>
  <c r="I183" i="16"/>
  <c r="H183" i="16"/>
  <c r="G183" i="16"/>
  <c r="F183" i="16"/>
  <c r="D183" i="16"/>
  <c r="B183" i="16"/>
  <c r="A183" i="16"/>
  <c r="L182" i="16"/>
  <c r="K182" i="16"/>
  <c r="I182" i="16"/>
  <c r="H182" i="16"/>
  <c r="G182" i="16"/>
  <c r="F182" i="16"/>
  <c r="D182" i="16"/>
  <c r="B182" i="16"/>
  <c r="A182" i="16"/>
  <c r="L181" i="16"/>
  <c r="K181" i="16"/>
  <c r="I181" i="16"/>
  <c r="H181" i="16"/>
  <c r="G181" i="16"/>
  <c r="F181" i="16"/>
  <c r="D181" i="16"/>
  <c r="B181" i="16"/>
  <c r="A181" i="16"/>
  <c r="L180" i="16"/>
  <c r="K180" i="16"/>
  <c r="I180" i="16"/>
  <c r="H180" i="16"/>
  <c r="G180" i="16"/>
  <c r="F180" i="16"/>
  <c r="D180" i="16"/>
  <c r="B180" i="16"/>
  <c r="A180" i="16"/>
  <c r="L179" i="16"/>
  <c r="K179" i="16"/>
  <c r="I179" i="16"/>
  <c r="H179" i="16"/>
  <c r="G179" i="16"/>
  <c r="F179" i="16"/>
  <c r="D179" i="16"/>
  <c r="B179" i="16"/>
  <c r="A179" i="16"/>
  <c r="L178" i="16"/>
  <c r="K178" i="16"/>
  <c r="I178" i="16"/>
  <c r="H178" i="16"/>
  <c r="G178" i="16"/>
  <c r="F178" i="16"/>
  <c r="D178" i="16"/>
  <c r="B178" i="16"/>
  <c r="A178" i="16"/>
  <c r="L177" i="16"/>
  <c r="K177" i="16"/>
  <c r="I177" i="16"/>
  <c r="H177" i="16"/>
  <c r="G177" i="16"/>
  <c r="F177" i="16"/>
  <c r="D177" i="16"/>
  <c r="B177" i="16"/>
  <c r="A177" i="16"/>
  <c r="L176" i="16"/>
  <c r="K176" i="16"/>
  <c r="I176" i="16"/>
  <c r="H176" i="16"/>
  <c r="G176" i="16"/>
  <c r="F176" i="16"/>
  <c r="D176" i="16"/>
  <c r="B176" i="16"/>
  <c r="A176" i="16"/>
  <c r="L175" i="16"/>
  <c r="K175" i="16"/>
  <c r="I175" i="16"/>
  <c r="H175" i="16"/>
  <c r="G175" i="16"/>
  <c r="F175" i="16"/>
  <c r="D175" i="16"/>
  <c r="B175" i="16"/>
  <c r="A175" i="16"/>
  <c r="L174" i="16"/>
  <c r="K174" i="16"/>
  <c r="I174" i="16"/>
  <c r="H174" i="16"/>
  <c r="G174" i="16"/>
  <c r="F174" i="16"/>
  <c r="D174" i="16"/>
  <c r="B174" i="16"/>
  <c r="A174" i="16"/>
  <c r="L173" i="16"/>
  <c r="K173" i="16"/>
  <c r="I173" i="16"/>
  <c r="H173" i="16"/>
  <c r="G173" i="16"/>
  <c r="F173" i="16"/>
  <c r="D173" i="16"/>
  <c r="B173" i="16"/>
  <c r="A173" i="16"/>
  <c r="L172" i="16"/>
  <c r="K172" i="16"/>
  <c r="I172" i="16"/>
  <c r="H172" i="16"/>
  <c r="G172" i="16"/>
  <c r="F172" i="16"/>
  <c r="D172" i="16"/>
  <c r="B172" i="16"/>
  <c r="A172" i="16"/>
  <c r="L171" i="16"/>
  <c r="K171" i="16"/>
  <c r="I171" i="16"/>
  <c r="H171" i="16"/>
  <c r="G171" i="16"/>
  <c r="F171" i="16"/>
  <c r="D171" i="16"/>
  <c r="B171" i="16"/>
  <c r="A171" i="16"/>
  <c r="L170" i="16"/>
  <c r="K170" i="16"/>
  <c r="I170" i="16"/>
  <c r="H170" i="16"/>
  <c r="G170" i="16"/>
  <c r="F170" i="16"/>
  <c r="D170" i="16"/>
  <c r="B170" i="16"/>
  <c r="A170" i="16"/>
  <c r="L169" i="16"/>
  <c r="K169" i="16"/>
  <c r="I169" i="16"/>
  <c r="H169" i="16"/>
  <c r="G169" i="16"/>
  <c r="F169" i="16"/>
  <c r="D169" i="16"/>
  <c r="B169" i="16"/>
  <c r="A169" i="16"/>
  <c r="L168" i="16"/>
  <c r="K168" i="16"/>
  <c r="I168" i="16"/>
  <c r="H168" i="16"/>
  <c r="G168" i="16"/>
  <c r="F168" i="16"/>
  <c r="D168" i="16"/>
  <c r="B168" i="16"/>
  <c r="A168" i="16"/>
  <c r="L167" i="16"/>
  <c r="K167" i="16"/>
  <c r="I167" i="16"/>
  <c r="H167" i="16"/>
  <c r="G167" i="16"/>
  <c r="F167" i="16"/>
  <c r="D167" i="16"/>
  <c r="B167" i="16"/>
  <c r="A167" i="16"/>
  <c r="L166" i="16"/>
  <c r="K166" i="16"/>
  <c r="I166" i="16"/>
  <c r="H166" i="16"/>
  <c r="G166" i="16"/>
  <c r="F166" i="16"/>
  <c r="D166" i="16"/>
  <c r="B166" i="16"/>
  <c r="A166" i="16"/>
  <c r="L165" i="16"/>
  <c r="K165" i="16"/>
  <c r="I165" i="16"/>
  <c r="H165" i="16"/>
  <c r="G165" i="16"/>
  <c r="F165" i="16"/>
  <c r="D165" i="16"/>
  <c r="B165" i="16"/>
  <c r="A165" i="16"/>
  <c r="L164" i="16"/>
  <c r="K164" i="16"/>
  <c r="I164" i="16"/>
  <c r="H164" i="16"/>
  <c r="G164" i="16"/>
  <c r="F164" i="16"/>
  <c r="D164" i="16"/>
  <c r="B164" i="16"/>
  <c r="A164" i="16"/>
  <c r="L163" i="16"/>
  <c r="K163" i="16"/>
  <c r="I163" i="16"/>
  <c r="H163" i="16"/>
  <c r="G163" i="16"/>
  <c r="F163" i="16"/>
  <c r="D163" i="16"/>
  <c r="B163" i="16"/>
  <c r="A163" i="16"/>
  <c r="L162" i="16"/>
  <c r="K162" i="16"/>
  <c r="I162" i="16"/>
  <c r="H162" i="16"/>
  <c r="G162" i="16"/>
  <c r="F162" i="16"/>
  <c r="D162" i="16"/>
  <c r="B162" i="16"/>
  <c r="A162" i="16"/>
  <c r="L161" i="16"/>
  <c r="K161" i="16"/>
  <c r="I161" i="16"/>
  <c r="H161" i="16"/>
  <c r="G161" i="16"/>
  <c r="F161" i="16"/>
  <c r="D161" i="16"/>
  <c r="B161" i="16"/>
  <c r="A161" i="16"/>
  <c r="L160" i="16"/>
  <c r="K160" i="16"/>
  <c r="I160" i="16"/>
  <c r="H160" i="16"/>
  <c r="G160" i="16"/>
  <c r="F160" i="16"/>
  <c r="D160" i="16"/>
  <c r="B160" i="16"/>
  <c r="A160" i="16"/>
  <c r="L159" i="16"/>
  <c r="K159" i="16"/>
  <c r="I159" i="16"/>
  <c r="H159" i="16"/>
  <c r="G159" i="16"/>
  <c r="F159" i="16"/>
  <c r="D159" i="16"/>
  <c r="B159" i="16"/>
  <c r="A159" i="16"/>
  <c r="L158" i="16"/>
  <c r="K158" i="16"/>
  <c r="I158" i="16"/>
  <c r="H158" i="16"/>
  <c r="G158" i="16"/>
  <c r="F158" i="16"/>
  <c r="D158" i="16"/>
  <c r="B158" i="16"/>
  <c r="A158" i="16"/>
  <c r="L157" i="16"/>
  <c r="K157" i="16"/>
  <c r="I157" i="16"/>
  <c r="H157" i="16"/>
  <c r="G157" i="16"/>
  <c r="F157" i="16"/>
  <c r="D157" i="16"/>
  <c r="B157" i="16"/>
  <c r="A157" i="16"/>
  <c r="L156" i="16"/>
  <c r="K156" i="16"/>
  <c r="I156" i="16"/>
  <c r="H156" i="16"/>
  <c r="G156" i="16"/>
  <c r="F156" i="16"/>
  <c r="D156" i="16"/>
  <c r="B156" i="16"/>
  <c r="A156" i="16"/>
  <c r="L155" i="16"/>
  <c r="K155" i="16"/>
  <c r="I155" i="16"/>
  <c r="H155" i="16"/>
  <c r="G155" i="16"/>
  <c r="F155" i="16"/>
  <c r="D155" i="16"/>
  <c r="B155" i="16"/>
  <c r="A155" i="16"/>
  <c r="L154" i="16"/>
  <c r="K154" i="16"/>
  <c r="I154" i="16"/>
  <c r="H154" i="16"/>
  <c r="G154" i="16"/>
  <c r="F154" i="16"/>
  <c r="D154" i="16"/>
  <c r="B154" i="16"/>
  <c r="A154" i="16"/>
  <c r="L153" i="16"/>
  <c r="K153" i="16"/>
  <c r="I153" i="16"/>
  <c r="H153" i="16"/>
  <c r="G153" i="16"/>
  <c r="F153" i="16"/>
  <c r="D153" i="16"/>
  <c r="B153" i="16"/>
  <c r="A153" i="16"/>
  <c r="L152" i="16"/>
  <c r="K152" i="16"/>
  <c r="I152" i="16"/>
  <c r="H152" i="16"/>
  <c r="G152" i="16"/>
  <c r="F152" i="16"/>
  <c r="D152" i="16"/>
  <c r="B152" i="16"/>
  <c r="A152" i="16"/>
  <c r="L151" i="16"/>
  <c r="K151" i="16"/>
  <c r="I151" i="16"/>
  <c r="H151" i="16"/>
  <c r="G151" i="16"/>
  <c r="F151" i="16"/>
  <c r="D151" i="16"/>
  <c r="B151" i="16"/>
  <c r="A151" i="16"/>
  <c r="L150" i="16"/>
  <c r="K150" i="16"/>
  <c r="I150" i="16"/>
  <c r="H150" i="16"/>
  <c r="G150" i="16"/>
  <c r="F150" i="16"/>
  <c r="D150" i="16"/>
  <c r="B150" i="16"/>
  <c r="A150" i="16"/>
  <c r="L149" i="16"/>
  <c r="K149" i="16"/>
  <c r="I149" i="16"/>
  <c r="H149" i="16"/>
  <c r="G149" i="16"/>
  <c r="F149" i="16"/>
  <c r="D149" i="16"/>
  <c r="B149" i="16"/>
  <c r="A149" i="16"/>
  <c r="L148" i="16"/>
  <c r="K148" i="16"/>
  <c r="I148" i="16"/>
  <c r="H148" i="16"/>
  <c r="G148" i="16"/>
  <c r="F148" i="16"/>
  <c r="D148" i="16"/>
  <c r="B148" i="16"/>
  <c r="A148" i="16"/>
  <c r="L147" i="16"/>
  <c r="K147" i="16"/>
  <c r="I147" i="16"/>
  <c r="H147" i="16"/>
  <c r="G147" i="16"/>
  <c r="F147" i="16"/>
  <c r="D147" i="16"/>
  <c r="B147" i="16"/>
  <c r="A147" i="16"/>
  <c r="L146" i="16"/>
  <c r="K146" i="16"/>
  <c r="I146" i="16"/>
  <c r="H146" i="16"/>
  <c r="G146" i="16"/>
  <c r="F146" i="16"/>
  <c r="D146" i="16"/>
  <c r="B146" i="16"/>
  <c r="A146" i="16"/>
  <c r="L145" i="16"/>
  <c r="K145" i="16"/>
  <c r="P145" i="16" s="1"/>
  <c r="I145" i="16"/>
  <c r="H145" i="16"/>
  <c r="G145" i="16"/>
  <c r="F145" i="16"/>
  <c r="D145" i="16"/>
  <c r="B145" i="16"/>
  <c r="A145" i="16"/>
  <c r="L144" i="16"/>
  <c r="K144" i="16"/>
  <c r="I144" i="16"/>
  <c r="H144" i="16"/>
  <c r="G144" i="16"/>
  <c r="F144" i="16"/>
  <c r="D144" i="16"/>
  <c r="B144" i="16"/>
  <c r="A144" i="16"/>
  <c r="L143" i="16"/>
  <c r="K143" i="16"/>
  <c r="I143" i="16"/>
  <c r="H143" i="16"/>
  <c r="G143" i="16"/>
  <c r="F143" i="16"/>
  <c r="D143" i="16"/>
  <c r="B143" i="16"/>
  <c r="A143" i="16"/>
  <c r="L142" i="16"/>
  <c r="K142" i="16"/>
  <c r="I142" i="16"/>
  <c r="H142" i="16"/>
  <c r="G142" i="16"/>
  <c r="F142" i="16"/>
  <c r="D142" i="16"/>
  <c r="B142" i="16"/>
  <c r="A142" i="16"/>
  <c r="L141" i="16"/>
  <c r="K141" i="16"/>
  <c r="I141" i="16"/>
  <c r="H141" i="16"/>
  <c r="G141" i="16"/>
  <c r="F141" i="16"/>
  <c r="D141" i="16"/>
  <c r="B141" i="16"/>
  <c r="A141" i="16"/>
  <c r="L140" i="16"/>
  <c r="K140" i="16"/>
  <c r="I140" i="16"/>
  <c r="H140" i="16"/>
  <c r="G140" i="16"/>
  <c r="F140" i="16"/>
  <c r="D140" i="16"/>
  <c r="B140" i="16"/>
  <c r="A140" i="16"/>
  <c r="L139" i="16"/>
  <c r="K139" i="16"/>
  <c r="I139" i="16"/>
  <c r="H139" i="16"/>
  <c r="G139" i="16"/>
  <c r="F139" i="16"/>
  <c r="D139" i="16"/>
  <c r="B139" i="16"/>
  <c r="A139" i="16"/>
  <c r="L138" i="16"/>
  <c r="K138" i="16"/>
  <c r="I138" i="16"/>
  <c r="H138" i="16"/>
  <c r="G138" i="16"/>
  <c r="F138" i="16"/>
  <c r="D138" i="16"/>
  <c r="B138" i="16"/>
  <c r="A138" i="16"/>
  <c r="L137" i="16"/>
  <c r="K137" i="16"/>
  <c r="P137" i="16" s="1"/>
  <c r="I137" i="16"/>
  <c r="H137" i="16"/>
  <c r="G137" i="16"/>
  <c r="F137" i="16"/>
  <c r="D137" i="16"/>
  <c r="B137" i="16"/>
  <c r="A137" i="16"/>
  <c r="L136" i="16"/>
  <c r="K136" i="16"/>
  <c r="I136" i="16"/>
  <c r="H136" i="16"/>
  <c r="G136" i="16"/>
  <c r="F136" i="16"/>
  <c r="D136" i="16"/>
  <c r="B136" i="16"/>
  <c r="A136" i="16"/>
  <c r="L135" i="16"/>
  <c r="K135" i="16"/>
  <c r="I135" i="16"/>
  <c r="H135" i="16"/>
  <c r="G135" i="16"/>
  <c r="F135" i="16"/>
  <c r="D135" i="16"/>
  <c r="B135" i="16"/>
  <c r="A135" i="16"/>
  <c r="L134" i="16"/>
  <c r="K134" i="16"/>
  <c r="I134" i="16"/>
  <c r="H134" i="16"/>
  <c r="G134" i="16"/>
  <c r="F134" i="16"/>
  <c r="D134" i="16"/>
  <c r="B134" i="16"/>
  <c r="A134" i="16"/>
  <c r="L133" i="16"/>
  <c r="K133" i="16"/>
  <c r="P133" i="16" s="1"/>
  <c r="I133" i="16"/>
  <c r="H133" i="16"/>
  <c r="G133" i="16"/>
  <c r="F133" i="16"/>
  <c r="D133" i="16"/>
  <c r="B133" i="16"/>
  <c r="A133" i="16"/>
  <c r="L132" i="16"/>
  <c r="K132" i="16"/>
  <c r="I132" i="16"/>
  <c r="H132" i="16"/>
  <c r="G132" i="16"/>
  <c r="F132" i="16"/>
  <c r="D132" i="16"/>
  <c r="B132" i="16"/>
  <c r="A132" i="16"/>
  <c r="L131" i="16"/>
  <c r="K131" i="16"/>
  <c r="I131" i="16"/>
  <c r="H131" i="16"/>
  <c r="G131" i="16"/>
  <c r="F131" i="16"/>
  <c r="D131" i="16"/>
  <c r="B131" i="16"/>
  <c r="A131" i="16"/>
  <c r="L130" i="16"/>
  <c r="K130" i="16"/>
  <c r="I130" i="16"/>
  <c r="H130" i="16"/>
  <c r="G130" i="16"/>
  <c r="F130" i="16"/>
  <c r="D130" i="16"/>
  <c r="B130" i="16"/>
  <c r="A130" i="16"/>
  <c r="L129" i="16"/>
  <c r="K129" i="16"/>
  <c r="I129" i="16"/>
  <c r="H129" i="16"/>
  <c r="G129" i="16"/>
  <c r="F129" i="16"/>
  <c r="D129" i="16"/>
  <c r="B129" i="16"/>
  <c r="A129" i="16"/>
  <c r="L128" i="16"/>
  <c r="K128" i="16"/>
  <c r="I128" i="16"/>
  <c r="H128" i="16"/>
  <c r="G128" i="16"/>
  <c r="F128" i="16"/>
  <c r="D128" i="16"/>
  <c r="B128" i="16"/>
  <c r="A128" i="16"/>
  <c r="L127" i="16"/>
  <c r="K127" i="16"/>
  <c r="I127" i="16"/>
  <c r="H127" i="16"/>
  <c r="G127" i="16"/>
  <c r="F127" i="16"/>
  <c r="D127" i="16"/>
  <c r="B127" i="16"/>
  <c r="A127" i="16"/>
  <c r="L126" i="16"/>
  <c r="K126" i="16"/>
  <c r="I126" i="16"/>
  <c r="H126" i="16"/>
  <c r="G126" i="16"/>
  <c r="F126" i="16"/>
  <c r="D126" i="16"/>
  <c r="B126" i="16"/>
  <c r="A126" i="16"/>
  <c r="L125" i="16"/>
  <c r="K125" i="16"/>
  <c r="P125" i="16" s="1"/>
  <c r="I125" i="16"/>
  <c r="H125" i="16"/>
  <c r="G125" i="16"/>
  <c r="F125" i="16"/>
  <c r="D125" i="16"/>
  <c r="B125" i="16"/>
  <c r="A125" i="16"/>
  <c r="L124" i="16"/>
  <c r="K124" i="16"/>
  <c r="I124" i="16"/>
  <c r="H124" i="16"/>
  <c r="G124" i="16"/>
  <c r="F124" i="16"/>
  <c r="D124" i="16"/>
  <c r="B124" i="16"/>
  <c r="A124" i="16"/>
  <c r="L123" i="16"/>
  <c r="K123" i="16"/>
  <c r="I123" i="16"/>
  <c r="H123" i="16"/>
  <c r="G123" i="16"/>
  <c r="F123" i="16"/>
  <c r="D123" i="16"/>
  <c r="B123" i="16"/>
  <c r="A123" i="16"/>
  <c r="L122" i="16"/>
  <c r="K122" i="16"/>
  <c r="I122" i="16"/>
  <c r="H122" i="16"/>
  <c r="G122" i="16"/>
  <c r="F122" i="16"/>
  <c r="D122" i="16"/>
  <c r="B122" i="16"/>
  <c r="A122" i="16"/>
  <c r="L121" i="16"/>
  <c r="K121" i="16"/>
  <c r="P121" i="16" s="1"/>
  <c r="I121" i="16"/>
  <c r="H121" i="16"/>
  <c r="G121" i="16"/>
  <c r="F121" i="16"/>
  <c r="D121" i="16"/>
  <c r="B121" i="16"/>
  <c r="A121" i="16"/>
  <c r="L120" i="16"/>
  <c r="K120" i="16"/>
  <c r="I120" i="16"/>
  <c r="H120" i="16"/>
  <c r="G120" i="16"/>
  <c r="F120" i="16"/>
  <c r="D120" i="16"/>
  <c r="B120" i="16"/>
  <c r="A120" i="16"/>
  <c r="L119" i="16"/>
  <c r="K119" i="16"/>
  <c r="I119" i="16"/>
  <c r="H119" i="16"/>
  <c r="G119" i="16"/>
  <c r="F119" i="16"/>
  <c r="D119" i="16"/>
  <c r="B119" i="16"/>
  <c r="A119" i="16"/>
  <c r="L118" i="16"/>
  <c r="K118" i="16"/>
  <c r="I118" i="16"/>
  <c r="H118" i="16"/>
  <c r="G118" i="16"/>
  <c r="F118" i="16"/>
  <c r="D118" i="16"/>
  <c r="B118" i="16"/>
  <c r="A118" i="16"/>
  <c r="L117" i="16"/>
  <c r="K117" i="16"/>
  <c r="P117" i="16" s="1"/>
  <c r="I117" i="16"/>
  <c r="H117" i="16"/>
  <c r="G117" i="16"/>
  <c r="F117" i="16"/>
  <c r="D117" i="16"/>
  <c r="B117" i="16"/>
  <c r="A117" i="16"/>
  <c r="L116" i="16"/>
  <c r="K116" i="16"/>
  <c r="I116" i="16"/>
  <c r="H116" i="16"/>
  <c r="G116" i="16"/>
  <c r="F116" i="16"/>
  <c r="D116" i="16"/>
  <c r="B116" i="16"/>
  <c r="A116" i="16"/>
  <c r="L115" i="16"/>
  <c r="K115" i="16"/>
  <c r="I115" i="16"/>
  <c r="H115" i="16"/>
  <c r="G115" i="16"/>
  <c r="F115" i="16"/>
  <c r="D115" i="16"/>
  <c r="B115" i="16"/>
  <c r="A115" i="16"/>
  <c r="L114" i="16"/>
  <c r="K114" i="16"/>
  <c r="I114" i="16"/>
  <c r="H114" i="16"/>
  <c r="G114" i="16"/>
  <c r="F114" i="16"/>
  <c r="D114" i="16"/>
  <c r="B114" i="16"/>
  <c r="A114" i="16"/>
  <c r="L113" i="16"/>
  <c r="K113" i="16"/>
  <c r="I113" i="16"/>
  <c r="H113" i="16"/>
  <c r="G113" i="16"/>
  <c r="F113" i="16"/>
  <c r="D113" i="16"/>
  <c r="B113" i="16"/>
  <c r="A113" i="16"/>
  <c r="L112" i="16"/>
  <c r="K112" i="16"/>
  <c r="I112" i="16"/>
  <c r="H112" i="16"/>
  <c r="G112" i="16"/>
  <c r="F112" i="16"/>
  <c r="D112" i="16"/>
  <c r="B112" i="16"/>
  <c r="A112" i="16"/>
  <c r="L111" i="16"/>
  <c r="K111" i="16"/>
  <c r="I111" i="16"/>
  <c r="H111" i="16"/>
  <c r="G111" i="16"/>
  <c r="F111" i="16"/>
  <c r="D111" i="16"/>
  <c r="B111" i="16"/>
  <c r="A111" i="16"/>
  <c r="L110" i="16"/>
  <c r="K110" i="16"/>
  <c r="I110" i="16"/>
  <c r="H110" i="16"/>
  <c r="G110" i="16"/>
  <c r="F110" i="16"/>
  <c r="D110" i="16"/>
  <c r="B110" i="16"/>
  <c r="A110" i="16"/>
  <c r="L109" i="16"/>
  <c r="K109" i="16"/>
  <c r="I109" i="16"/>
  <c r="H109" i="16"/>
  <c r="G109" i="16"/>
  <c r="F109" i="16"/>
  <c r="D109" i="16"/>
  <c r="B109" i="16"/>
  <c r="A109" i="16"/>
  <c r="L108" i="16"/>
  <c r="K108" i="16"/>
  <c r="I108" i="16"/>
  <c r="H108" i="16"/>
  <c r="G108" i="16"/>
  <c r="F108" i="16"/>
  <c r="D108" i="16"/>
  <c r="B108" i="16"/>
  <c r="A108" i="16"/>
  <c r="L107" i="16"/>
  <c r="K107" i="16"/>
  <c r="I107" i="16"/>
  <c r="H107" i="16"/>
  <c r="G107" i="16"/>
  <c r="F107" i="16"/>
  <c r="D107" i="16"/>
  <c r="B107" i="16"/>
  <c r="A107" i="16"/>
  <c r="L106" i="16"/>
  <c r="K106" i="16"/>
  <c r="I106" i="16"/>
  <c r="H106" i="16"/>
  <c r="G106" i="16"/>
  <c r="F106" i="16"/>
  <c r="D106" i="16"/>
  <c r="B106" i="16"/>
  <c r="A106" i="16"/>
  <c r="L105" i="16"/>
  <c r="K105" i="16"/>
  <c r="I105" i="16"/>
  <c r="H105" i="16"/>
  <c r="G105" i="16"/>
  <c r="F105" i="16"/>
  <c r="D105" i="16"/>
  <c r="B105" i="16"/>
  <c r="A105" i="16"/>
  <c r="L104" i="16"/>
  <c r="K104" i="16"/>
  <c r="I104" i="16"/>
  <c r="H104" i="16"/>
  <c r="G104" i="16"/>
  <c r="F104" i="16"/>
  <c r="D104" i="16"/>
  <c r="B104" i="16"/>
  <c r="A104" i="16"/>
  <c r="L103" i="16"/>
  <c r="K103" i="16"/>
  <c r="I103" i="16"/>
  <c r="H103" i="16"/>
  <c r="G103" i="16"/>
  <c r="F103" i="16"/>
  <c r="D103" i="16"/>
  <c r="B103" i="16"/>
  <c r="A103" i="16"/>
  <c r="L102" i="16"/>
  <c r="K102" i="16"/>
  <c r="I102" i="16"/>
  <c r="H102" i="16"/>
  <c r="G102" i="16"/>
  <c r="F102" i="16"/>
  <c r="D102" i="16"/>
  <c r="B102" i="16"/>
  <c r="A102" i="16"/>
  <c r="L101" i="16"/>
  <c r="K101" i="16"/>
  <c r="I101" i="16"/>
  <c r="H101" i="16"/>
  <c r="G101" i="16"/>
  <c r="F101" i="16"/>
  <c r="D101" i="16"/>
  <c r="B101" i="16"/>
  <c r="A101" i="16"/>
  <c r="L100" i="16"/>
  <c r="K100" i="16"/>
  <c r="I100" i="16"/>
  <c r="H100" i="16"/>
  <c r="G100" i="16"/>
  <c r="F100" i="16"/>
  <c r="D100" i="16"/>
  <c r="B100" i="16"/>
  <c r="A100" i="16"/>
  <c r="L99" i="16"/>
  <c r="K99" i="16"/>
  <c r="I99" i="16"/>
  <c r="H99" i="16"/>
  <c r="G99" i="16"/>
  <c r="F99" i="16"/>
  <c r="D99" i="16"/>
  <c r="B99" i="16"/>
  <c r="A99" i="16"/>
  <c r="L98" i="16"/>
  <c r="K98" i="16"/>
  <c r="I98" i="16"/>
  <c r="H98" i="16"/>
  <c r="G98" i="16"/>
  <c r="F98" i="16"/>
  <c r="D98" i="16"/>
  <c r="B98" i="16"/>
  <c r="A98" i="16"/>
  <c r="L97" i="16"/>
  <c r="K97" i="16"/>
  <c r="P97" i="16" s="1"/>
  <c r="I97" i="16"/>
  <c r="H97" i="16"/>
  <c r="G97" i="16"/>
  <c r="F97" i="16"/>
  <c r="D97" i="16"/>
  <c r="B97" i="16"/>
  <c r="A97" i="16"/>
  <c r="L96" i="16"/>
  <c r="K96" i="16"/>
  <c r="I96" i="16"/>
  <c r="H96" i="16"/>
  <c r="G96" i="16"/>
  <c r="F96" i="16"/>
  <c r="D96" i="16"/>
  <c r="B96" i="16"/>
  <c r="A96" i="16"/>
  <c r="L95" i="16"/>
  <c r="K95" i="16"/>
  <c r="I95" i="16"/>
  <c r="H95" i="16"/>
  <c r="G95" i="16"/>
  <c r="F95" i="16"/>
  <c r="D95" i="16"/>
  <c r="B95" i="16"/>
  <c r="A95" i="16"/>
  <c r="L94" i="16"/>
  <c r="K94" i="16"/>
  <c r="I94" i="16"/>
  <c r="H94" i="16"/>
  <c r="G94" i="16"/>
  <c r="F94" i="16"/>
  <c r="D94" i="16"/>
  <c r="B94" i="16"/>
  <c r="A94" i="16"/>
  <c r="L93" i="16"/>
  <c r="K93" i="16"/>
  <c r="I93" i="16"/>
  <c r="H93" i="16"/>
  <c r="G93" i="16"/>
  <c r="F93" i="16"/>
  <c r="D93" i="16"/>
  <c r="B93" i="16"/>
  <c r="A93" i="16"/>
  <c r="L92" i="16"/>
  <c r="K92" i="16"/>
  <c r="I92" i="16"/>
  <c r="H92" i="16"/>
  <c r="G92" i="16"/>
  <c r="F92" i="16"/>
  <c r="D92" i="16"/>
  <c r="B92" i="16"/>
  <c r="A92" i="16"/>
  <c r="L91" i="16"/>
  <c r="K91" i="16"/>
  <c r="I91" i="16"/>
  <c r="H91" i="16"/>
  <c r="G91" i="16"/>
  <c r="F91" i="16"/>
  <c r="D91" i="16"/>
  <c r="B91" i="16"/>
  <c r="A91" i="16"/>
  <c r="L90" i="16"/>
  <c r="K90" i="16"/>
  <c r="I90" i="16"/>
  <c r="H90" i="16"/>
  <c r="G90" i="16"/>
  <c r="F90" i="16"/>
  <c r="D90" i="16"/>
  <c r="B90" i="16"/>
  <c r="A90" i="16"/>
  <c r="L89" i="16"/>
  <c r="K89" i="16"/>
  <c r="I89" i="16"/>
  <c r="H89" i="16"/>
  <c r="G89" i="16"/>
  <c r="F89" i="16"/>
  <c r="D89" i="16"/>
  <c r="B89" i="16"/>
  <c r="A89" i="16"/>
  <c r="L88" i="16"/>
  <c r="K88" i="16"/>
  <c r="I88" i="16"/>
  <c r="H88" i="16"/>
  <c r="G88" i="16"/>
  <c r="F88" i="16"/>
  <c r="D88" i="16"/>
  <c r="B88" i="16"/>
  <c r="A88" i="16"/>
  <c r="L87" i="16"/>
  <c r="K87" i="16"/>
  <c r="I87" i="16"/>
  <c r="H87" i="16"/>
  <c r="G87" i="16"/>
  <c r="F87" i="16"/>
  <c r="D87" i="16"/>
  <c r="B87" i="16"/>
  <c r="A87" i="16"/>
  <c r="L86" i="16"/>
  <c r="K86" i="16"/>
  <c r="I86" i="16"/>
  <c r="H86" i="16"/>
  <c r="G86" i="16"/>
  <c r="F86" i="16"/>
  <c r="D86" i="16"/>
  <c r="B86" i="16"/>
  <c r="A86" i="16"/>
  <c r="L85" i="16"/>
  <c r="K85" i="16"/>
  <c r="P85" i="16" s="1"/>
  <c r="I85" i="16"/>
  <c r="H85" i="16"/>
  <c r="G85" i="16"/>
  <c r="F85" i="16"/>
  <c r="D85" i="16"/>
  <c r="B85" i="16"/>
  <c r="A85" i="16"/>
  <c r="L84" i="16"/>
  <c r="K84" i="16"/>
  <c r="I84" i="16"/>
  <c r="H84" i="16"/>
  <c r="G84" i="16"/>
  <c r="F84" i="16"/>
  <c r="D84" i="16"/>
  <c r="B84" i="16"/>
  <c r="A84" i="16"/>
  <c r="L83" i="16"/>
  <c r="K83" i="16"/>
  <c r="I83" i="16"/>
  <c r="H83" i="16"/>
  <c r="G83" i="16"/>
  <c r="F83" i="16"/>
  <c r="D83" i="16"/>
  <c r="B83" i="16"/>
  <c r="A83" i="16"/>
  <c r="L82" i="16"/>
  <c r="K82" i="16"/>
  <c r="I82" i="16"/>
  <c r="H82" i="16"/>
  <c r="G82" i="16"/>
  <c r="F82" i="16"/>
  <c r="D82" i="16"/>
  <c r="B82" i="16"/>
  <c r="A82" i="16"/>
  <c r="L81" i="16"/>
  <c r="K81" i="16"/>
  <c r="I81" i="16"/>
  <c r="H81" i="16"/>
  <c r="G81" i="16"/>
  <c r="F81" i="16"/>
  <c r="D81" i="16"/>
  <c r="B81" i="16"/>
  <c r="A81" i="16"/>
  <c r="L80" i="16"/>
  <c r="K80" i="16"/>
  <c r="I80" i="16"/>
  <c r="H80" i="16"/>
  <c r="G80" i="16"/>
  <c r="F80" i="16"/>
  <c r="D80" i="16"/>
  <c r="B80" i="16"/>
  <c r="A80" i="16"/>
  <c r="L79" i="16"/>
  <c r="K79" i="16"/>
  <c r="I79" i="16"/>
  <c r="H79" i="16"/>
  <c r="G79" i="16"/>
  <c r="F79" i="16"/>
  <c r="D79" i="16"/>
  <c r="B79" i="16"/>
  <c r="A79" i="16"/>
  <c r="L78" i="16"/>
  <c r="K78" i="16"/>
  <c r="I78" i="16"/>
  <c r="H78" i="16"/>
  <c r="G78" i="16"/>
  <c r="F78" i="16"/>
  <c r="D78" i="16"/>
  <c r="B78" i="16"/>
  <c r="A78" i="16"/>
  <c r="L77" i="16"/>
  <c r="K77" i="16"/>
  <c r="I77" i="16"/>
  <c r="H77" i="16"/>
  <c r="G77" i="16"/>
  <c r="F77" i="16"/>
  <c r="D77" i="16"/>
  <c r="B77" i="16"/>
  <c r="A77" i="16"/>
  <c r="L76" i="16"/>
  <c r="K76" i="16"/>
  <c r="I76" i="16"/>
  <c r="H76" i="16"/>
  <c r="G76" i="16"/>
  <c r="F76" i="16"/>
  <c r="D76" i="16"/>
  <c r="B76" i="16"/>
  <c r="A76" i="16"/>
  <c r="L75" i="16"/>
  <c r="K75" i="16"/>
  <c r="I75" i="16"/>
  <c r="H75" i="16"/>
  <c r="G75" i="16"/>
  <c r="F75" i="16"/>
  <c r="D75" i="16"/>
  <c r="B75" i="16"/>
  <c r="A75" i="16"/>
  <c r="L74" i="16"/>
  <c r="K74" i="16"/>
  <c r="I74" i="16"/>
  <c r="H74" i="16"/>
  <c r="G74" i="16"/>
  <c r="F74" i="16"/>
  <c r="D74" i="16"/>
  <c r="B74" i="16"/>
  <c r="A74" i="16"/>
  <c r="L73" i="16"/>
  <c r="K73" i="16"/>
  <c r="I73" i="16"/>
  <c r="H73" i="16"/>
  <c r="G73" i="16"/>
  <c r="F73" i="16"/>
  <c r="D73" i="16"/>
  <c r="B73" i="16"/>
  <c r="A73" i="16"/>
  <c r="L72" i="16"/>
  <c r="K72" i="16"/>
  <c r="I72" i="16"/>
  <c r="H72" i="16"/>
  <c r="G72" i="16"/>
  <c r="F72" i="16"/>
  <c r="D72" i="16"/>
  <c r="B72" i="16"/>
  <c r="A72" i="16"/>
  <c r="L71" i="16"/>
  <c r="K71" i="16"/>
  <c r="I71" i="16"/>
  <c r="H71" i="16"/>
  <c r="G71" i="16"/>
  <c r="F71" i="16"/>
  <c r="D71" i="16"/>
  <c r="B71" i="16"/>
  <c r="A71" i="16"/>
  <c r="L70" i="16"/>
  <c r="K70" i="16"/>
  <c r="I70" i="16"/>
  <c r="H70" i="16"/>
  <c r="G70" i="16"/>
  <c r="F70" i="16"/>
  <c r="D70" i="16"/>
  <c r="B70" i="16"/>
  <c r="A70" i="16"/>
  <c r="L69" i="16"/>
  <c r="K69" i="16"/>
  <c r="P69" i="16" s="1"/>
  <c r="I69" i="16"/>
  <c r="H69" i="16"/>
  <c r="G69" i="16"/>
  <c r="F69" i="16"/>
  <c r="D69" i="16"/>
  <c r="B69" i="16"/>
  <c r="A69" i="16"/>
  <c r="L68" i="16"/>
  <c r="K68" i="16"/>
  <c r="I68" i="16"/>
  <c r="H68" i="16"/>
  <c r="G68" i="16"/>
  <c r="F68" i="16"/>
  <c r="D68" i="16"/>
  <c r="B68" i="16"/>
  <c r="A68" i="16"/>
  <c r="L67" i="16"/>
  <c r="K67" i="16"/>
  <c r="I67" i="16"/>
  <c r="H67" i="16"/>
  <c r="G67" i="16"/>
  <c r="F67" i="16"/>
  <c r="D67" i="16"/>
  <c r="B67" i="16"/>
  <c r="A67" i="16"/>
  <c r="L66" i="16"/>
  <c r="K66" i="16"/>
  <c r="I66" i="16"/>
  <c r="H66" i="16"/>
  <c r="G66" i="16"/>
  <c r="F66" i="16"/>
  <c r="D66" i="16"/>
  <c r="B66" i="16"/>
  <c r="A66" i="16"/>
  <c r="L65" i="16"/>
  <c r="K65" i="16"/>
  <c r="P65" i="16" s="1"/>
  <c r="I65" i="16"/>
  <c r="H65" i="16"/>
  <c r="G65" i="16"/>
  <c r="F65" i="16"/>
  <c r="D65" i="16"/>
  <c r="B65" i="16"/>
  <c r="A65" i="16"/>
  <c r="L64" i="16"/>
  <c r="K64" i="16"/>
  <c r="I64" i="16"/>
  <c r="H64" i="16"/>
  <c r="G64" i="16"/>
  <c r="F64" i="16"/>
  <c r="D64" i="16"/>
  <c r="B64" i="16"/>
  <c r="A64" i="16"/>
  <c r="L63" i="16"/>
  <c r="K63" i="16"/>
  <c r="I63" i="16"/>
  <c r="H63" i="16"/>
  <c r="G63" i="16"/>
  <c r="F63" i="16"/>
  <c r="D63" i="16"/>
  <c r="B63" i="16"/>
  <c r="A63" i="16"/>
  <c r="L62" i="16"/>
  <c r="K62" i="16"/>
  <c r="I62" i="16"/>
  <c r="H62" i="16"/>
  <c r="G62" i="16"/>
  <c r="F62" i="16"/>
  <c r="D62" i="16"/>
  <c r="B62" i="16"/>
  <c r="A62" i="16"/>
  <c r="L61" i="16"/>
  <c r="K61" i="16"/>
  <c r="P61" i="16" s="1"/>
  <c r="I61" i="16"/>
  <c r="H61" i="16"/>
  <c r="G61" i="16"/>
  <c r="F61" i="16"/>
  <c r="D61" i="16"/>
  <c r="B61" i="16"/>
  <c r="A61" i="16"/>
  <c r="L60" i="16"/>
  <c r="K60" i="16"/>
  <c r="I60" i="16"/>
  <c r="H60" i="16"/>
  <c r="G60" i="16"/>
  <c r="F60" i="16"/>
  <c r="D60" i="16"/>
  <c r="B60" i="16"/>
  <c r="A60" i="16"/>
  <c r="L59" i="16"/>
  <c r="K59" i="16"/>
  <c r="I59" i="16"/>
  <c r="H59" i="16"/>
  <c r="G59" i="16"/>
  <c r="F59" i="16"/>
  <c r="D59" i="16"/>
  <c r="B59" i="16"/>
  <c r="A59" i="16"/>
  <c r="L58" i="16"/>
  <c r="K58" i="16"/>
  <c r="I58" i="16"/>
  <c r="H58" i="16"/>
  <c r="G58" i="16"/>
  <c r="F58" i="16"/>
  <c r="D58" i="16"/>
  <c r="B58" i="16"/>
  <c r="A58" i="16"/>
  <c r="L57" i="16"/>
  <c r="K57" i="16"/>
  <c r="I57" i="16"/>
  <c r="H57" i="16"/>
  <c r="G57" i="16"/>
  <c r="F57" i="16"/>
  <c r="D57" i="16"/>
  <c r="B57" i="16"/>
  <c r="A57" i="16"/>
  <c r="L56" i="16"/>
  <c r="K56" i="16"/>
  <c r="I56" i="16"/>
  <c r="H56" i="16"/>
  <c r="G56" i="16"/>
  <c r="F56" i="16"/>
  <c r="D56" i="16"/>
  <c r="B56" i="16"/>
  <c r="A56" i="16"/>
  <c r="L55" i="16"/>
  <c r="K55" i="16"/>
  <c r="I55" i="16"/>
  <c r="H55" i="16"/>
  <c r="G55" i="16"/>
  <c r="F55" i="16"/>
  <c r="D55" i="16"/>
  <c r="B55" i="16"/>
  <c r="A55" i="16"/>
  <c r="L54" i="16"/>
  <c r="K54" i="16"/>
  <c r="I54" i="16"/>
  <c r="H54" i="16"/>
  <c r="G54" i="16"/>
  <c r="F54" i="16"/>
  <c r="D54" i="16"/>
  <c r="B54" i="16"/>
  <c r="A54" i="16"/>
  <c r="L53" i="16"/>
  <c r="K53" i="16"/>
  <c r="I53" i="16"/>
  <c r="H53" i="16"/>
  <c r="G53" i="16"/>
  <c r="F53" i="16"/>
  <c r="D53" i="16"/>
  <c r="B53" i="16"/>
  <c r="A53" i="16"/>
  <c r="L52" i="16"/>
  <c r="K52" i="16"/>
  <c r="I52" i="16"/>
  <c r="H52" i="16"/>
  <c r="G52" i="16"/>
  <c r="F52" i="16"/>
  <c r="D52" i="16"/>
  <c r="B52" i="16"/>
  <c r="A52" i="16"/>
  <c r="L51" i="16"/>
  <c r="K51" i="16"/>
  <c r="I51" i="16"/>
  <c r="H51" i="16"/>
  <c r="G51" i="16"/>
  <c r="F51" i="16"/>
  <c r="D51" i="16"/>
  <c r="B51" i="16"/>
  <c r="A51" i="16"/>
  <c r="L50" i="16"/>
  <c r="K50" i="16"/>
  <c r="I50" i="16"/>
  <c r="H50" i="16"/>
  <c r="G50" i="16"/>
  <c r="F50" i="16"/>
  <c r="D50" i="16"/>
  <c r="B50" i="16"/>
  <c r="A50" i="16"/>
  <c r="L49" i="16"/>
  <c r="K49" i="16"/>
  <c r="I49" i="16"/>
  <c r="H49" i="16"/>
  <c r="G49" i="16"/>
  <c r="F49" i="16"/>
  <c r="D49" i="16"/>
  <c r="B49" i="16"/>
  <c r="A49" i="16"/>
  <c r="L48" i="16"/>
  <c r="K48" i="16"/>
  <c r="I48" i="16"/>
  <c r="H48" i="16"/>
  <c r="G48" i="16"/>
  <c r="F48" i="16"/>
  <c r="D48" i="16"/>
  <c r="B48" i="16"/>
  <c r="A48" i="16"/>
  <c r="L47" i="16"/>
  <c r="K47" i="16"/>
  <c r="I47" i="16"/>
  <c r="H47" i="16"/>
  <c r="G47" i="16"/>
  <c r="F47" i="16"/>
  <c r="D47" i="16"/>
  <c r="B47" i="16"/>
  <c r="A47" i="16"/>
  <c r="L46" i="16"/>
  <c r="K46" i="16"/>
  <c r="I46" i="16"/>
  <c r="H46" i="16"/>
  <c r="G46" i="16"/>
  <c r="F46" i="16"/>
  <c r="D46" i="16"/>
  <c r="B46" i="16"/>
  <c r="A46" i="16"/>
  <c r="L45" i="16"/>
  <c r="K45" i="16"/>
  <c r="I45" i="16"/>
  <c r="H45" i="16"/>
  <c r="G45" i="16"/>
  <c r="F45" i="16"/>
  <c r="D45" i="16"/>
  <c r="B45" i="16"/>
  <c r="A45" i="16"/>
  <c r="L44" i="16"/>
  <c r="K44" i="16"/>
  <c r="I44" i="16"/>
  <c r="H44" i="16"/>
  <c r="G44" i="16"/>
  <c r="F44" i="16"/>
  <c r="D44" i="16"/>
  <c r="B44" i="16"/>
  <c r="A44" i="16"/>
  <c r="L43" i="16"/>
  <c r="K43" i="16"/>
  <c r="I43" i="16"/>
  <c r="H43" i="16"/>
  <c r="G43" i="16"/>
  <c r="F43" i="16"/>
  <c r="D43" i="16"/>
  <c r="B43" i="16"/>
  <c r="A43" i="16"/>
  <c r="L42" i="16"/>
  <c r="K42" i="16"/>
  <c r="I42" i="16"/>
  <c r="H42" i="16"/>
  <c r="G42" i="16"/>
  <c r="F42" i="16"/>
  <c r="D42" i="16"/>
  <c r="B42" i="16"/>
  <c r="A42" i="16"/>
  <c r="L41" i="16"/>
  <c r="K41" i="16"/>
  <c r="I41" i="16"/>
  <c r="H41" i="16"/>
  <c r="G41" i="16"/>
  <c r="F41" i="16"/>
  <c r="D41" i="16"/>
  <c r="B41" i="16"/>
  <c r="A41" i="16"/>
  <c r="L40" i="16"/>
  <c r="K40" i="16"/>
  <c r="I40" i="16"/>
  <c r="H40" i="16"/>
  <c r="G40" i="16"/>
  <c r="F40" i="16"/>
  <c r="D40" i="16"/>
  <c r="B40" i="16"/>
  <c r="A40" i="16"/>
  <c r="L39" i="16"/>
  <c r="K39" i="16"/>
  <c r="I39" i="16"/>
  <c r="H39" i="16"/>
  <c r="G39" i="16"/>
  <c r="F39" i="16"/>
  <c r="D39" i="16"/>
  <c r="B39" i="16"/>
  <c r="A39" i="16"/>
  <c r="L38" i="16"/>
  <c r="K38" i="16"/>
  <c r="I38" i="16"/>
  <c r="H38" i="16"/>
  <c r="G38" i="16"/>
  <c r="F38" i="16"/>
  <c r="D38" i="16"/>
  <c r="B38" i="16"/>
  <c r="A38" i="16"/>
  <c r="L37" i="16"/>
  <c r="K37" i="16"/>
  <c r="I37" i="16"/>
  <c r="H37" i="16"/>
  <c r="G37" i="16"/>
  <c r="F37" i="16"/>
  <c r="D37" i="16"/>
  <c r="B37" i="16"/>
  <c r="A37" i="16"/>
  <c r="L36" i="16"/>
  <c r="K36" i="16"/>
  <c r="I36" i="16"/>
  <c r="H36" i="16"/>
  <c r="G36" i="16"/>
  <c r="F36" i="16"/>
  <c r="D36" i="16"/>
  <c r="B36" i="16"/>
  <c r="A36" i="16"/>
  <c r="L35" i="16"/>
  <c r="K35" i="16"/>
  <c r="I35" i="16"/>
  <c r="H35" i="16"/>
  <c r="G35" i="16"/>
  <c r="F35" i="16"/>
  <c r="D35" i="16"/>
  <c r="B35" i="16"/>
  <c r="A35" i="16"/>
  <c r="L34" i="16"/>
  <c r="K34" i="16"/>
  <c r="I34" i="16"/>
  <c r="H34" i="16"/>
  <c r="G34" i="16"/>
  <c r="F34" i="16"/>
  <c r="D34" i="16"/>
  <c r="B34" i="16"/>
  <c r="A34" i="16"/>
  <c r="L33" i="16"/>
  <c r="K33" i="16"/>
  <c r="I33" i="16"/>
  <c r="H33" i="16"/>
  <c r="G33" i="16"/>
  <c r="F33" i="16"/>
  <c r="D33" i="16"/>
  <c r="B33" i="16"/>
  <c r="A33" i="16"/>
  <c r="L32" i="16"/>
  <c r="K32" i="16"/>
  <c r="I32" i="16"/>
  <c r="H32" i="16"/>
  <c r="G32" i="16"/>
  <c r="F32" i="16"/>
  <c r="D32" i="16"/>
  <c r="B32" i="16"/>
  <c r="A32" i="16"/>
  <c r="L31" i="16"/>
  <c r="K31" i="16"/>
  <c r="I31" i="16"/>
  <c r="H31" i="16"/>
  <c r="G31" i="16"/>
  <c r="F31" i="16"/>
  <c r="D31" i="16"/>
  <c r="B31" i="16"/>
  <c r="A31" i="16"/>
  <c r="L30" i="16"/>
  <c r="K30" i="16"/>
  <c r="I30" i="16"/>
  <c r="H30" i="16"/>
  <c r="G30" i="16"/>
  <c r="F30" i="16"/>
  <c r="D30" i="16"/>
  <c r="B30" i="16"/>
  <c r="A30" i="16"/>
  <c r="L29" i="16"/>
  <c r="K29" i="16"/>
  <c r="I29" i="16"/>
  <c r="H29" i="16"/>
  <c r="G29" i="16"/>
  <c r="F29" i="16"/>
  <c r="D29" i="16"/>
  <c r="B29" i="16"/>
  <c r="A29" i="16"/>
  <c r="L28" i="16"/>
  <c r="K28" i="16"/>
  <c r="I28" i="16"/>
  <c r="H28" i="16"/>
  <c r="G28" i="16"/>
  <c r="F28" i="16"/>
  <c r="D28" i="16"/>
  <c r="B28" i="16"/>
  <c r="A28" i="16"/>
  <c r="L27" i="16"/>
  <c r="K27" i="16"/>
  <c r="I27" i="16"/>
  <c r="H27" i="16"/>
  <c r="G27" i="16"/>
  <c r="F27" i="16"/>
  <c r="D27" i="16"/>
  <c r="B27" i="16"/>
  <c r="A27" i="16"/>
  <c r="L26" i="16"/>
  <c r="K26" i="16"/>
  <c r="I26" i="16"/>
  <c r="H26" i="16"/>
  <c r="G26" i="16"/>
  <c r="F26" i="16"/>
  <c r="D26" i="16"/>
  <c r="B26" i="16"/>
  <c r="A26" i="16"/>
  <c r="L25" i="16"/>
  <c r="K25" i="16"/>
  <c r="I25" i="16"/>
  <c r="H25" i="16"/>
  <c r="G25" i="16"/>
  <c r="F25" i="16"/>
  <c r="D25" i="16"/>
  <c r="B25" i="16"/>
  <c r="A25" i="16"/>
  <c r="L24" i="16"/>
  <c r="K24" i="16"/>
  <c r="I24" i="16"/>
  <c r="H24" i="16"/>
  <c r="G24" i="16"/>
  <c r="F24" i="16"/>
  <c r="D24" i="16"/>
  <c r="B24" i="16"/>
  <c r="A24" i="16"/>
  <c r="L23" i="16"/>
  <c r="K23" i="16"/>
  <c r="I23" i="16"/>
  <c r="H23" i="16"/>
  <c r="G23" i="16"/>
  <c r="F23" i="16"/>
  <c r="D23" i="16"/>
  <c r="B23" i="16"/>
  <c r="A23" i="16"/>
  <c r="L22" i="16"/>
  <c r="K22" i="16"/>
  <c r="I22" i="16"/>
  <c r="H22" i="16"/>
  <c r="G22" i="16"/>
  <c r="F22" i="16"/>
  <c r="D22" i="16"/>
  <c r="B22" i="16"/>
  <c r="A22" i="16"/>
  <c r="L21" i="16"/>
  <c r="K21" i="16"/>
  <c r="I21" i="16"/>
  <c r="H21" i="16"/>
  <c r="G21" i="16"/>
  <c r="F21" i="16"/>
  <c r="D21" i="16"/>
  <c r="B21" i="16"/>
  <c r="A21" i="16"/>
  <c r="L20" i="16"/>
  <c r="K20" i="16"/>
  <c r="I20" i="16"/>
  <c r="H20" i="16"/>
  <c r="G20" i="16"/>
  <c r="F20" i="16"/>
  <c r="D20" i="16"/>
  <c r="B20" i="16"/>
  <c r="A20" i="16"/>
  <c r="L19" i="16"/>
  <c r="K19" i="16"/>
  <c r="I19" i="16"/>
  <c r="H19" i="16"/>
  <c r="G19" i="16"/>
  <c r="F19" i="16"/>
  <c r="D19" i="16"/>
  <c r="B19" i="16"/>
  <c r="A19" i="16"/>
  <c r="L18" i="16"/>
  <c r="K18" i="16"/>
  <c r="I18" i="16"/>
  <c r="H18" i="16"/>
  <c r="G18" i="16"/>
  <c r="F18" i="16"/>
  <c r="D18" i="16"/>
  <c r="B18" i="16"/>
  <c r="A18" i="16"/>
  <c r="L17" i="16"/>
  <c r="K17" i="16"/>
  <c r="I17" i="16"/>
  <c r="H17" i="16"/>
  <c r="G17" i="16"/>
  <c r="F17" i="16"/>
  <c r="D17" i="16"/>
  <c r="B17" i="16"/>
  <c r="A17" i="16"/>
  <c r="L16" i="16"/>
  <c r="K16" i="16"/>
  <c r="I16" i="16"/>
  <c r="H16" i="16"/>
  <c r="G16" i="16"/>
  <c r="F16" i="16"/>
  <c r="D16" i="16"/>
  <c r="B16" i="16"/>
  <c r="A16" i="16"/>
  <c r="L15" i="16"/>
  <c r="K15" i="16"/>
  <c r="I15" i="16"/>
  <c r="H15" i="16"/>
  <c r="G15" i="16"/>
  <c r="F15" i="16"/>
  <c r="D15" i="16"/>
  <c r="B15" i="16"/>
  <c r="A15" i="16"/>
  <c r="L14" i="16"/>
  <c r="K14" i="16"/>
  <c r="I14" i="16"/>
  <c r="H14" i="16"/>
  <c r="G14" i="16"/>
  <c r="F14" i="16"/>
  <c r="D14" i="16"/>
  <c r="B14" i="16"/>
  <c r="A14" i="16"/>
  <c r="L13" i="16"/>
  <c r="K13" i="16"/>
  <c r="I13" i="16"/>
  <c r="H13" i="16"/>
  <c r="G13" i="16"/>
  <c r="F13" i="16"/>
  <c r="D13" i="16"/>
  <c r="B13" i="16"/>
  <c r="A13" i="16"/>
  <c r="L12" i="16"/>
  <c r="K12" i="16"/>
  <c r="I12" i="16"/>
  <c r="H12" i="16"/>
  <c r="G12" i="16"/>
  <c r="F12" i="16"/>
  <c r="D12" i="16"/>
  <c r="B12" i="16"/>
  <c r="A12" i="16"/>
  <c r="L11" i="16"/>
  <c r="K11" i="16"/>
  <c r="I11" i="16"/>
  <c r="H11" i="16"/>
  <c r="G11" i="16"/>
  <c r="F11" i="16"/>
  <c r="D11" i="16"/>
  <c r="B11" i="16"/>
  <c r="A11" i="16"/>
  <c r="L10" i="16"/>
  <c r="K10" i="16"/>
  <c r="I10" i="16"/>
  <c r="H10" i="16"/>
  <c r="G10" i="16"/>
  <c r="F10" i="16"/>
  <c r="D10" i="16"/>
  <c r="B10" i="16"/>
  <c r="A10" i="16"/>
  <c r="L9" i="16"/>
  <c r="K9" i="16"/>
  <c r="I9" i="16"/>
  <c r="H9" i="16"/>
  <c r="G9" i="16"/>
  <c r="F9" i="16"/>
  <c r="D9" i="16"/>
  <c r="B9" i="16"/>
  <c r="A9" i="16"/>
  <c r="L8" i="16"/>
  <c r="K8" i="16"/>
  <c r="I8" i="16"/>
  <c r="H8" i="16"/>
  <c r="G8" i="16"/>
  <c r="F8" i="16"/>
  <c r="D8" i="16"/>
  <c r="B8" i="16"/>
  <c r="A8" i="16"/>
  <c r="L7" i="16"/>
  <c r="K7" i="16"/>
  <c r="I7" i="16"/>
  <c r="H7" i="16"/>
  <c r="G7" i="16"/>
  <c r="F7" i="16"/>
  <c r="D7" i="16"/>
  <c r="B7" i="16"/>
  <c r="A7" i="16"/>
  <c r="L6" i="16"/>
  <c r="K6" i="16"/>
  <c r="I6" i="16"/>
  <c r="H6" i="16"/>
  <c r="G6" i="16"/>
  <c r="F6" i="16"/>
  <c r="D6" i="16"/>
  <c r="B6" i="16"/>
  <c r="A6" i="16"/>
  <c r="L5" i="16"/>
  <c r="K5" i="16"/>
  <c r="I5" i="16"/>
  <c r="H5" i="16"/>
  <c r="G5" i="16"/>
  <c r="F5" i="16"/>
  <c r="D5" i="16"/>
  <c r="B5" i="16"/>
  <c r="A5" i="16"/>
  <c r="M4" i="16"/>
  <c r="L4" i="16"/>
  <c r="K4" i="16"/>
  <c r="I4" i="16"/>
  <c r="H4" i="16"/>
  <c r="G4" i="16"/>
  <c r="F4" i="16"/>
  <c r="D4" i="16"/>
  <c r="B4" i="16"/>
  <c r="A4" i="16"/>
  <c r="M3" i="16"/>
  <c r="L3" i="16"/>
  <c r="K3" i="16"/>
  <c r="I3" i="16"/>
  <c r="H3" i="16"/>
  <c r="G3" i="16"/>
  <c r="F3" i="16"/>
  <c r="D3" i="16"/>
  <c r="B3" i="16"/>
  <c r="A3" i="16"/>
  <c r="M2" i="16"/>
  <c r="L2" i="16"/>
  <c r="K2" i="16"/>
  <c r="I2" i="16"/>
  <c r="H2" i="16"/>
  <c r="G2" i="16"/>
  <c r="F2" i="16"/>
  <c r="D2" i="16"/>
  <c r="B2" i="16"/>
  <c r="A2" i="16"/>
  <c r="L1" i="16"/>
  <c r="K1" i="16"/>
  <c r="J1" i="16"/>
  <c r="I1" i="16"/>
  <c r="H1" i="16"/>
  <c r="G1" i="16"/>
  <c r="F1" i="16"/>
  <c r="E1" i="16"/>
  <c r="D1" i="16"/>
  <c r="B1" i="16"/>
  <c r="A1" i="16"/>
  <c r="O261" i="16"/>
  <c r="O258" i="16"/>
  <c r="O242" i="16"/>
  <c r="O234" i="16"/>
  <c r="P149" i="16" l="1"/>
  <c r="P153" i="16"/>
  <c r="P161" i="16"/>
  <c r="P165" i="16"/>
  <c r="P260" i="16"/>
  <c r="P262" i="16"/>
  <c r="P261" i="16"/>
  <c r="P169" i="16"/>
  <c r="P197" i="16"/>
  <c r="P233" i="16"/>
  <c r="P235" i="16"/>
  <c r="P237" i="16"/>
  <c r="P177" i="16"/>
  <c r="P189" i="16"/>
  <c r="P229" i="16"/>
  <c r="P248" i="16"/>
  <c r="P252" i="16"/>
  <c r="P256" i="16"/>
  <c r="P231" i="16"/>
  <c r="P239" i="16"/>
  <c r="P241" i="16"/>
  <c r="P243" i="16"/>
  <c r="P245" i="16"/>
  <c r="P247" i="16"/>
  <c r="P249" i="16"/>
  <c r="P251" i="16"/>
  <c r="P253" i="16"/>
  <c r="P255" i="16"/>
  <c r="P257" i="16"/>
  <c r="P259" i="16"/>
  <c r="P205" i="16"/>
  <c r="P232" i="16"/>
  <c r="P234" i="16"/>
  <c r="P236" i="16"/>
  <c r="P238" i="16"/>
  <c r="P240" i="16"/>
  <c r="P242" i="16"/>
  <c r="P244" i="16"/>
  <c r="P246" i="16"/>
  <c r="P250" i="16"/>
  <c r="P254" i="16"/>
  <c r="P258" i="16"/>
  <c r="P35" i="16"/>
  <c r="P43" i="16"/>
  <c r="P51" i="16"/>
  <c r="P55" i="16"/>
  <c r="P79" i="16"/>
  <c r="P83" i="16"/>
  <c r="P87" i="16"/>
  <c r="P91" i="16"/>
  <c r="P103" i="16"/>
  <c r="P107" i="16"/>
  <c r="P115" i="16"/>
  <c r="P119" i="16"/>
  <c r="P123" i="16"/>
  <c r="P127" i="16"/>
  <c r="P131" i="16"/>
  <c r="P135" i="16"/>
  <c r="P139" i="16"/>
  <c r="P143" i="16"/>
  <c r="P147" i="16"/>
  <c r="P151" i="16"/>
  <c r="P155" i="16"/>
  <c r="P159" i="16"/>
  <c r="P163" i="16"/>
  <c r="P167" i="16"/>
  <c r="P171" i="16"/>
  <c r="P175" i="16"/>
  <c r="P179" i="16"/>
  <c r="P183" i="16"/>
  <c r="P187" i="16"/>
  <c r="P191" i="16"/>
  <c r="P195" i="16"/>
  <c r="P199" i="16"/>
  <c r="P203" i="16"/>
  <c r="P207" i="16"/>
  <c r="P211" i="16"/>
  <c r="P218" i="16"/>
  <c r="P222" i="16"/>
  <c r="P73" i="16"/>
  <c r="P89" i="16"/>
  <c r="P226" i="16"/>
  <c r="P220" i="16"/>
  <c r="P224" i="16"/>
  <c r="P217" i="16"/>
  <c r="P221" i="16"/>
  <c r="P225" i="16"/>
  <c r="P215" i="16"/>
  <c r="P219" i="16"/>
  <c r="P223" i="16"/>
  <c r="P227" i="16"/>
  <c r="P228" i="16"/>
  <c r="P230" i="16"/>
  <c r="P7" i="16"/>
  <c r="P11" i="16"/>
  <c r="P15" i="16"/>
  <c r="P19" i="16"/>
  <c r="P23" i="16"/>
  <c r="P27" i="16"/>
  <c r="P31" i="16"/>
  <c r="P39" i="16"/>
  <c r="P47" i="16"/>
  <c r="P59" i="16"/>
  <c r="P63" i="16"/>
  <c r="P67" i="16"/>
  <c r="P71" i="16"/>
  <c r="P75" i="16"/>
  <c r="P95" i="16"/>
  <c r="P99" i="16"/>
  <c r="P111" i="16"/>
  <c r="P8" i="16"/>
  <c r="P12" i="16"/>
  <c r="P16" i="16"/>
  <c r="P20" i="16"/>
  <c r="P24" i="16"/>
  <c r="P28" i="16"/>
  <c r="P32" i="16"/>
  <c r="P36" i="16"/>
  <c r="P40" i="16"/>
  <c r="P44" i="16"/>
  <c r="P48" i="16"/>
  <c r="P52" i="16"/>
  <c r="P56" i="16"/>
  <c r="P60" i="16"/>
  <c r="P64" i="16"/>
  <c r="P68" i="16"/>
  <c r="P72" i="16"/>
  <c r="P76" i="16"/>
  <c r="P80" i="16"/>
  <c r="P84" i="16"/>
  <c r="P88" i="16"/>
  <c r="P92" i="16"/>
  <c r="P96" i="16"/>
  <c r="P100" i="16"/>
  <c r="P104" i="16"/>
  <c r="P108" i="16"/>
  <c r="P112" i="16"/>
  <c r="P116" i="16"/>
  <c r="P120" i="16"/>
  <c r="P124" i="16"/>
  <c r="P128" i="16"/>
  <c r="P132" i="16"/>
  <c r="P136" i="16"/>
  <c r="P140" i="16"/>
  <c r="P144" i="16"/>
  <c r="P148" i="16"/>
  <c r="P152" i="16"/>
  <c r="P156" i="16"/>
  <c r="P160" i="16"/>
  <c r="P164" i="16"/>
  <c r="P168" i="16"/>
  <c r="P172" i="16"/>
  <c r="P176" i="16"/>
  <c r="P180" i="16"/>
  <c r="P184" i="16"/>
  <c r="P188" i="16"/>
  <c r="P192" i="16"/>
  <c r="P196" i="16"/>
  <c r="P200" i="16"/>
  <c r="P204" i="16"/>
  <c r="P208" i="16"/>
  <c r="P212" i="16"/>
  <c r="P216" i="16"/>
  <c r="P5" i="16"/>
  <c r="P9" i="16"/>
  <c r="P13" i="16"/>
  <c r="P17" i="16"/>
  <c r="P21" i="16"/>
  <c r="P25" i="16"/>
  <c r="P29" i="16"/>
  <c r="P33" i="16"/>
  <c r="P37" i="16"/>
  <c r="P41" i="16"/>
  <c r="P45" i="16"/>
  <c r="P49" i="16"/>
  <c r="P53" i="16"/>
  <c r="P57" i="16"/>
  <c r="P77" i="16"/>
  <c r="P81" i="16"/>
  <c r="P93" i="16"/>
  <c r="P101" i="16"/>
  <c r="P105" i="16"/>
  <c r="P109" i="16"/>
  <c r="P113" i="16"/>
  <c r="P129" i="16"/>
  <c r="P141" i="16"/>
  <c r="P157" i="16"/>
  <c r="P173" i="16"/>
  <c r="P181" i="16"/>
  <c r="P185" i="16"/>
  <c r="P193" i="16"/>
  <c r="P201" i="16"/>
  <c r="P209" i="16"/>
  <c r="P213" i="16"/>
  <c r="P6" i="16"/>
  <c r="P10" i="16"/>
  <c r="P14" i="16"/>
  <c r="P18" i="16"/>
  <c r="P22" i="16"/>
  <c r="P26" i="16"/>
  <c r="P30" i="16"/>
  <c r="P34" i="16"/>
  <c r="P38" i="16"/>
  <c r="P42" i="16"/>
  <c r="P46" i="16"/>
  <c r="P50" i="16"/>
  <c r="P54" i="16"/>
  <c r="P58" i="16"/>
  <c r="P62" i="16"/>
  <c r="P66" i="16"/>
  <c r="P70" i="16"/>
  <c r="P74" i="16"/>
  <c r="P78" i="16"/>
  <c r="P82" i="16"/>
  <c r="P86" i="16"/>
  <c r="P90" i="16"/>
  <c r="P94" i="16"/>
  <c r="P98" i="16"/>
  <c r="P102" i="16"/>
  <c r="P106" i="16"/>
  <c r="P110" i="16"/>
  <c r="P114" i="16"/>
  <c r="P118" i="16"/>
  <c r="P122" i="16"/>
  <c r="P126" i="16"/>
  <c r="P130" i="16"/>
  <c r="P134" i="16"/>
  <c r="P138" i="16"/>
  <c r="P142" i="16"/>
  <c r="P146" i="16"/>
  <c r="P150" i="16"/>
  <c r="P154" i="16"/>
  <c r="P158" i="16"/>
  <c r="P162" i="16"/>
  <c r="P166" i="16"/>
  <c r="P170" i="16"/>
  <c r="P174" i="16"/>
  <c r="P178" i="16"/>
  <c r="P182" i="16"/>
  <c r="P186" i="16"/>
  <c r="P190" i="16"/>
  <c r="P194" i="16"/>
  <c r="P198" i="16"/>
  <c r="P202" i="16"/>
  <c r="P206" i="16"/>
  <c r="P210" i="16"/>
  <c r="P214" i="16"/>
  <c r="O237" i="16"/>
  <c r="Q237" i="16" s="1"/>
  <c r="O239" i="16"/>
  <c r="O187" i="16"/>
  <c r="O143" i="16"/>
  <c r="O236" i="16"/>
  <c r="O244" i="16"/>
  <c r="Q245" i="16"/>
  <c r="O252" i="16"/>
  <c r="O260" i="16"/>
  <c r="O35" i="16"/>
  <c r="O147" i="16"/>
  <c r="Q261" i="16"/>
  <c r="O140" i="16"/>
  <c r="O150" i="16"/>
  <c r="O196" i="16"/>
  <c r="O200" i="16"/>
  <c r="O202" i="16"/>
  <c r="O204" i="16"/>
  <c r="O208" i="16"/>
  <c r="O210" i="16"/>
  <c r="O212" i="16"/>
  <c r="O232" i="16"/>
  <c r="O6" i="16"/>
  <c r="O8" i="16"/>
  <c r="O10" i="16"/>
  <c r="O14" i="16"/>
  <c r="O18" i="16"/>
  <c r="O24" i="16"/>
  <c r="O26" i="16"/>
  <c r="O30" i="16"/>
  <c r="O34" i="16"/>
  <c r="Q34" i="16" s="1"/>
  <c r="O54" i="16"/>
  <c r="O66" i="16"/>
  <c r="O70" i="16"/>
  <c r="O76" i="16"/>
  <c r="O78" i="16"/>
  <c r="O82" i="16"/>
  <c r="O102" i="16"/>
  <c r="O104" i="16"/>
  <c r="O110" i="16"/>
  <c r="O114" i="16"/>
  <c r="O122" i="16"/>
  <c r="O126" i="16"/>
  <c r="O130" i="16"/>
  <c r="O134" i="16"/>
  <c r="O138" i="16"/>
  <c r="O240" i="16"/>
  <c r="O248" i="16"/>
  <c r="O224" i="16"/>
  <c r="O231" i="16"/>
  <c r="O256" i="16"/>
  <c r="O228" i="16"/>
  <c r="Q228" i="16" s="1"/>
  <c r="O220" i="16"/>
  <c r="O38" i="16"/>
  <c r="O121" i="16"/>
  <c r="O125" i="16"/>
  <c r="O129" i="16"/>
  <c r="O191" i="16"/>
  <c r="O41" i="16"/>
  <c r="O45" i="16"/>
  <c r="O86" i="16"/>
  <c r="O154" i="16"/>
  <c r="O158" i="16"/>
  <c r="O49" i="16"/>
  <c r="O94" i="16"/>
  <c r="O175" i="16"/>
  <c r="O62" i="16"/>
  <c r="O178" i="16"/>
  <c r="O69" i="16"/>
  <c r="O133" i="16"/>
  <c r="O46" i="16"/>
  <c r="O50" i="16"/>
  <c r="O118" i="16"/>
  <c r="O179" i="16"/>
  <c r="O5" i="16"/>
  <c r="O9" i="16"/>
  <c r="O13" i="16"/>
  <c r="O17" i="16"/>
  <c r="O98" i="16"/>
  <c r="O166" i="16"/>
  <c r="O183" i="16"/>
  <c r="P4" i="16"/>
  <c r="O16" i="16"/>
  <c r="O21" i="16"/>
  <c r="O25" i="16"/>
  <c r="O29" i="16"/>
  <c r="O73" i="16"/>
  <c r="O81" i="16"/>
  <c r="O100" i="16"/>
  <c r="O105" i="16"/>
  <c r="O113" i="16"/>
  <c r="O137" i="16"/>
  <c r="P2" i="16"/>
  <c r="O195" i="16"/>
  <c r="P3" i="16"/>
  <c r="O44" i="16"/>
  <c r="O53" i="16"/>
  <c r="O57" i="16"/>
  <c r="O61" i="16"/>
  <c r="O65" i="16"/>
  <c r="O89" i="16"/>
  <c r="O97" i="16"/>
  <c r="O186" i="16"/>
  <c r="O194" i="16"/>
  <c r="O2" i="16"/>
  <c r="O22" i="16"/>
  <c r="O42" i="16"/>
  <c r="O58" i="16"/>
  <c r="O74" i="16"/>
  <c r="O90" i="16"/>
  <c r="O106" i="16"/>
  <c r="O142" i="16"/>
  <c r="O146" i="16"/>
  <c r="O20" i="16"/>
  <c r="O119" i="16"/>
  <c r="O139" i="16"/>
  <c r="O151" i="16"/>
  <c r="O155" i="16"/>
  <c r="O159" i="16"/>
  <c r="O163" i="16"/>
  <c r="O167" i="16"/>
  <c r="O171" i="16"/>
  <c r="O199" i="16"/>
  <c r="O207" i="16"/>
  <c r="Q207" i="16" s="1"/>
  <c r="O12" i="16"/>
  <c r="O4" i="16"/>
  <c r="O36" i="16"/>
  <c r="O216" i="16"/>
  <c r="O28" i="16"/>
  <c r="O77" i="16"/>
  <c r="O85" i="16"/>
  <c r="O93" i="16"/>
  <c r="O101" i="16"/>
  <c r="O33" i="16"/>
  <c r="O37" i="16"/>
  <c r="O109" i="16"/>
  <c r="O117" i="16"/>
  <c r="Q231" i="16"/>
  <c r="O3" i="16"/>
  <c r="O7" i="16"/>
  <c r="O11" i="16"/>
  <c r="O15" i="16"/>
  <c r="O19" i="16"/>
  <c r="O23" i="16"/>
  <c r="O27" i="16"/>
  <c r="O31" i="16"/>
  <c r="O145" i="16"/>
  <c r="O162" i="16"/>
  <c r="O32" i="16"/>
  <c r="O153" i="16"/>
  <c r="O39" i="16"/>
  <c r="O43" i="16"/>
  <c r="O47" i="16"/>
  <c r="O51" i="16"/>
  <c r="O55" i="16"/>
  <c r="O59" i="16"/>
  <c r="O63" i="16"/>
  <c r="O67" i="16"/>
  <c r="O71" i="16"/>
  <c r="O75" i="16"/>
  <c r="O79" i="16"/>
  <c r="O83" i="16"/>
  <c r="O87" i="16"/>
  <c r="O91" i="16"/>
  <c r="O95" i="16"/>
  <c r="O99" i="16"/>
  <c r="O103" i="16"/>
  <c r="O107" i="16"/>
  <c r="O111" i="16"/>
  <c r="O115" i="16"/>
  <c r="O123" i="16"/>
  <c r="O127" i="16"/>
  <c r="O131" i="16"/>
  <c r="O135" i="16"/>
  <c r="Q239" i="16"/>
  <c r="Q242" i="16"/>
  <c r="O250" i="16"/>
  <c r="O40" i="16"/>
  <c r="O48" i="16"/>
  <c r="O52" i="16"/>
  <c r="O56" i="16"/>
  <c r="O60" i="16"/>
  <c r="O64" i="16"/>
  <c r="O68" i="16"/>
  <c r="O72" i="16"/>
  <c r="O80" i="16"/>
  <c r="O84" i="16"/>
  <c r="O88" i="16"/>
  <c r="O92" i="16"/>
  <c r="O96" i="16"/>
  <c r="O108" i="16"/>
  <c r="O112" i="16"/>
  <c r="O116" i="16"/>
  <c r="O120" i="16"/>
  <c r="O124" i="16"/>
  <c r="O128" i="16"/>
  <c r="O132" i="16"/>
  <c r="O136" i="16"/>
  <c r="O141" i="16"/>
  <c r="O149" i="16"/>
  <c r="O218" i="16"/>
  <c r="O144" i="16"/>
  <c r="O148" i="16"/>
  <c r="O152" i="16"/>
  <c r="O156" i="16"/>
  <c r="O160" i="16"/>
  <c r="O164" i="16"/>
  <c r="O168" i="16"/>
  <c r="O169" i="16"/>
  <c r="O170" i="16"/>
  <c r="O173" i="16"/>
  <c r="O181" i="16"/>
  <c r="O189" i="16"/>
  <c r="O223" i="16"/>
  <c r="Q234" i="16"/>
  <c r="O255" i="16"/>
  <c r="Q255" i="16" s="1"/>
  <c r="O157" i="16"/>
  <c r="O161" i="16"/>
  <c r="O165" i="16"/>
  <c r="O172" i="16"/>
  <c r="O174" i="16"/>
  <c r="O182" i="16"/>
  <c r="O190" i="16"/>
  <c r="O215" i="16"/>
  <c r="Q226" i="16"/>
  <c r="O247" i="16"/>
  <c r="Q258" i="16"/>
  <c r="O177" i="16"/>
  <c r="O185" i="16"/>
  <c r="O193" i="16"/>
  <c r="O176" i="16"/>
  <c r="O180" i="16"/>
  <c r="O184" i="16"/>
  <c r="O188" i="16"/>
  <c r="O192" i="16"/>
  <c r="O203" i="16"/>
  <c r="O211" i="16"/>
  <c r="O219" i="16"/>
  <c r="O227" i="16"/>
  <c r="O235" i="16"/>
  <c r="Q235" i="16" s="1"/>
  <c r="O243" i="16"/>
  <c r="Q243" i="16" s="1"/>
  <c r="O251" i="16"/>
  <c r="O259" i="16"/>
  <c r="O198" i="16"/>
  <c r="O206" i="16"/>
  <c r="O214" i="16"/>
  <c r="O222" i="16"/>
  <c r="O230" i="16"/>
  <c r="O238" i="16"/>
  <c r="Q238" i="16" s="1"/>
  <c r="O246" i="16"/>
  <c r="O254" i="16"/>
  <c r="O262" i="16"/>
  <c r="O197" i="16"/>
  <c r="O201" i="16"/>
  <c r="O205" i="16"/>
  <c r="O209" i="16"/>
  <c r="O213" i="16"/>
  <c r="O217" i="16"/>
  <c r="O221" i="16"/>
  <c r="O225" i="16"/>
  <c r="O229" i="16"/>
  <c r="O233" i="16"/>
  <c r="O241" i="16"/>
  <c r="O249" i="16"/>
  <c r="O253" i="16"/>
  <c r="O257" i="16"/>
  <c r="Q212" i="16" l="1"/>
  <c r="Q143" i="16"/>
  <c r="Q248" i="16"/>
  <c r="Q259" i="16"/>
  <c r="Q252" i="16"/>
  <c r="Q187" i="16"/>
  <c r="Q229" i="16"/>
  <c r="Q236" i="16"/>
  <c r="Q220" i="16"/>
  <c r="Q262" i="16"/>
  <c r="Q251" i="16"/>
  <c r="Q244" i="16"/>
  <c r="Q140" i="16"/>
  <c r="Q90" i="16"/>
  <c r="Q74" i="16"/>
  <c r="Q204" i="16"/>
  <c r="Q202" i="16"/>
  <c r="Q200" i="16"/>
  <c r="Q219" i="16"/>
  <c r="Q147" i="16"/>
  <c r="Q256" i="16"/>
  <c r="Q232" i="16"/>
  <c r="Q247" i="16"/>
  <c r="Q240" i="16"/>
  <c r="Q253" i="16"/>
  <c r="Q260" i="16"/>
  <c r="Q221" i="16"/>
  <c r="Q223" i="16"/>
  <c r="Q134" i="16"/>
  <c r="Q10" i="16"/>
  <c r="Q249" i="16"/>
  <c r="Q35" i="16"/>
  <c r="Q166" i="16"/>
  <c r="Q38" i="16"/>
  <c r="Q16" i="16"/>
  <c r="Q138" i="16"/>
  <c r="Q93" i="16"/>
  <c r="Q20" i="16"/>
  <c r="Q139" i="16"/>
  <c r="Q114" i="16"/>
  <c r="Q45" i="16"/>
  <c r="Q82" i="16"/>
  <c r="Q78" i="16"/>
  <c r="Q199" i="16"/>
  <c r="Q66" i="16"/>
  <c r="Q104" i="16"/>
  <c r="Q24" i="16"/>
  <c r="Q110" i="16"/>
  <c r="Q210" i="16"/>
  <c r="Q122" i="16"/>
  <c r="Q30" i="16"/>
  <c r="Q208" i="16"/>
  <c r="Q14" i="16"/>
  <c r="Q102" i="16"/>
  <c r="Q196" i="16"/>
  <c r="Q150" i="16"/>
  <c r="Q8" i="16"/>
  <c r="Q70" i="16"/>
  <c r="Q130" i="16"/>
  <c r="Q54" i="16"/>
  <c r="Q26" i="16"/>
  <c r="Q76" i="16"/>
  <c r="Q146" i="16"/>
  <c r="Q126" i="16"/>
  <c r="Q6" i="16"/>
  <c r="Q224" i="16"/>
  <c r="Q227" i="16"/>
  <c r="Q233" i="16"/>
  <c r="Q18" i="16"/>
  <c r="Q41" i="16"/>
  <c r="Q203" i="16"/>
  <c r="Q123" i="16"/>
  <c r="Q142" i="16"/>
  <c r="Q25" i="16"/>
  <c r="Q125" i="16"/>
  <c r="Q101" i="16"/>
  <c r="Q68" i="16"/>
  <c r="Q52" i="16"/>
  <c r="Q182" i="16"/>
  <c r="Q117" i="16"/>
  <c r="Q151" i="16"/>
  <c r="Q44" i="16"/>
  <c r="Q87" i="16"/>
  <c r="Q216" i="16"/>
  <c r="Q154" i="16"/>
  <c r="Q86" i="16"/>
  <c r="Q183" i="16"/>
  <c r="Q56" i="16"/>
  <c r="Q129" i="16"/>
  <c r="Q155" i="16"/>
  <c r="Q12" i="16"/>
  <c r="Q178" i="16"/>
  <c r="Q215" i="16"/>
  <c r="Q79" i="16"/>
  <c r="Q175" i="16"/>
  <c r="Q121" i="16"/>
  <c r="Q49" i="16"/>
  <c r="Q69" i="16"/>
  <c r="Q22" i="16"/>
  <c r="Q98" i="16"/>
  <c r="Q60" i="16"/>
  <c r="Q27" i="16"/>
  <c r="Q11" i="16"/>
  <c r="Q50" i="16"/>
  <c r="Q2" i="16"/>
  <c r="Q133" i="16"/>
  <c r="Q23" i="16"/>
  <c r="Q197" i="16"/>
  <c r="Q211" i="16"/>
  <c r="Q190" i="16"/>
  <c r="Q174" i="16"/>
  <c r="Q158" i="16"/>
  <c r="Q105" i="16"/>
  <c r="Q13" i="16"/>
  <c r="Q81" i="16"/>
  <c r="Q17" i="16"/>
  <c r="Q37" i="16"/>
  <c r="Q205" i="16"/>
  <c r="Q171" i="16"/>
  <c r="Q189" i="16"/>
  <c r="Q169" i="16"/>
  <c r="Q111" i="16"/>
  <c r="Q95" i="16"/>
  <c r="Q47" i="16"/>
  <c r="Q5" i="16"/>
  <c r="Q65" i="16"/>
  <c r="Q85" i="16"/>
  <c r="Q4" i="16"/>
  <c r="Q167" i="16"/>
  <c r="Q94" i="16"/>
  <c r="Q62" i="16"/>
  <c r="Q191" i="16"/>
  <c r="Q165" i="16"/>
  <c r="Q168" i="16"/>
  <c r="Q141" i="16"/>
  <c r="Q124" i="16"/>
  <c r="Q127" i="16"/>
  <c r="Q75" i="16"/>
  <c r="Q59" i="16"/>
  <c r="Q137" i="16"/>
  <c r="Q32" i="16"/>
  <c r="Q31" i="16"/>
  <c r="Q15" i="16"/>
  <c r="Q109" i="16"/>
  <c r="Q77" i="16"/>
  <c r="Q163" i="16"/>
  <c r="Q106" i="16"/>
  <c r="Q42" i="16"/>
  <c r="Q179" i="16"/>
  <c r="Q57" i="16"/>
  <c r="Q113" i="16"/>
  <c r="Q19" i="16"/>
  <c r="Q3" i="16"/>
  <c r="Q149" i="16"/>
  <c r="Q108" i="16"/>
  <c r="Q84" i="16"/>
  <c r="Q107" i="16"/>
  <c r="Q91" i="16"/>
  <c r="Q43" i="16"/>
  <c r="Q213" i="16"/>
  <c r="Q206" i="16"/>
  <c r="Q176" i="16"/>
  <c r="Q177" i="16"/>
  <c r="Q173" i="16"/>
  <c r="Q164" i="16"/>
  <c r="Q148" i="16"/>
  <c r="Q172" i="16"/>
  <c r="Q181" i="16"/>
  <c r="Q132" i="16"/>
  <c r="Q92" i="16"/>
  <c r="Q9" i="16"/>
  <c r="Q97" i="16"/>
  <c r="Q29" i="16"/>
  <c r="Q33" i="16"/>
  <c r="Q53" i="16"/>
  <c r="Q58" i="16"/>
  <c r="Q195" i="16"/>
  <c r="Q194" i="16"/>
  <c r="Q61" i="16"/>
  <c r="Q36" i="16"/>
  <c r="Q186" i="16"/>
  <c r="Q118" i="16"/>
  <c r="Q46" i="16"/>
  <c r="Q116" i="16"/>
  <c r="Q119" i="16"/>
  <c r="Q28" i="16"/>
  <c r="Q89" i="16"/>
  <c r="Q73" i="16"/>
  <c r="Q7" i="16"/>
  <c r="Q100" i="16"/>
  <c r="Q21" i="16"/>
  <c r="Q159" i="16"/>
  <c r="Q115" i="16"/>
  <c r="Q63" i="16"/>
  <c r="Q201" i="16"/>
  <c r="Q40" i="16"/>
  <c r="Q145" i="16"/>
  <c r="Q192" i="16"/>
  <c r="Q64" i="16"/>
  <c r="Q83" i="16"/>
  <c r="Q51" i="16"/>
  <c r="Q55" i="16"/>
  <c r="Q241" i="16"/>
  <c r="Q185" i="16"/>
  <c r="Q48" i="16"/>
  <c r="Q135" i="16"/>
  <c r="Q99" i="16"/>
  <c r="Q67" i="16"/>
  <c r="Q246" i="16"/>
  <c r="Q170" i="16"/>
  <c r="Q144" i="16"/>
  <c r="Q80" i="16"/>
  <c r="Q131" i="16"/>
  <c r="Q218" i="16"/>
  <c r="Q184" i="16"/>
  <c r="Q180" i="16"/>
  <c r="Q217" i="16"/>
  <c r="Q254" i="16"/>
  <c r="Q222" i="16"/>
  <c r="Q157" i="16"/>
  <c r="Q152" i="16"/>
  <c r="Q120" i="16"/>
  <c r="Q257" i="16"/>
  <c r="Q214" i="16"/>
  <c r="Q136" i="16"/>
  <c r="Q96" i="16"/>
  <c r="Q153" i="16"/>
  <c r="Q162" i="16"/>
  <c r="Q188" i="16"/>
  <c r="Q160" i="16"/>
  <c r="Q72" i="16"/>
  <c r="Q225" i="16"/>
  <c r="Q209" i="16"/>
  <c r="Q230" i="16"/>
  <c r="Q198" i="16"/>
  <c r="Q193" i="16"/>
  <c r="Q161" i="16"/>
  <c r="Q156" i="16"/>
  <c r="Q128" i="16"/>
  <c r="Q112" i="16"/>
  <c r="Q88" i="16"/>
  <c r="Q250" i="16"/>
  <c r="Q103" i="16"/>
  <c r="Q71" i="16"/>
  <c r="Q39" i="16"/>
  <c r="F6" i="6" l="1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5" i="6"/>
  <c r="B257" i="6"/>
  <c r="C233" i="6"/>
  <c r="B233" i="6"/>
  <c r="A233" i="6"/>
  <c r="C232" i="6"/>
  <c r="B232" i="6"/>
  <c r="A232" i="6"/>
  <c r="C231" i="6"/>
  <c r="B231" i="6"/>
  <c r="A231" i="6"/>
  <c r="C230" i="6"/>
  <c r="B230" i="6"/>
  <c r="A230" i="6"/>
  <c r="C229" i="6"/>
  <c r="B229" i="6"/>
  <c r="A229" i="6"/>
  <c r="C228" i="6"/>
  <c r="B228" i="6"/>
  <c r="A228" i="6"/>
  <c r="C227" i="6"/>
  <c r="B227" i="6"/>
  <c r="A227" i="6"/>
  <c r="C226" i="6"/>
  <c r="B226" i="6"/>
  <c r="A226" i="6"/>
  <c r="C225" i="6"/>
  <c r="B225" i="6"/>
  <c r="A225" i="6"/>
  <c r="C224" i="6"/>
  <c r="B224" i="6"/>
  <c r="A224" i="6"/>
  <c r="C223" i="6"/>
  <c r="B223" i="6"/>
  <c r="A223" i="6"/>
  <c r="C222" i="6"/>
  <c r="B222" i="6"/>
  <c r="A222" i="6"/>
  <c r="C221" i="6"/>
  <c r="B221" i="6"/>
  <c r="A221" i="6"/>
  <c r="C220" i="6"/>
  <c r="B220" i="6"/>
  <c r="A220" i="6"/>
  <c r="C219" i="6"/>
  <c r="B219" i="6"/>
  <c r="A219" i="6"/>
  <c r="C218" i="6"/>
  <c r="B218" i="6"/>
  <c r="A218" i="6"/>
  <c r="C217" i="6"/>
  <c r="B217" i="6"/>
  <c r="A217" i="6"/>
  <c r="C216" i="6"/>
  <c r="B216" i="6"/>
  <c r="A216" i="6"/>
  <c r="C215" i="6"/>
  <c r="B215" i="6"/>
  <c r="A215" i="6"/>
  <c r="C214" i="6"/>
  <c r="B214" i="6"/>
  <c r="A214" i="6"/>
  <c r="C213" i="6"/>
  <c r="B213" i="6"/>
  <c r="A213" i="6"/>
  <c r="C212" i="6"/>
  <c r="B212" i="6"/>
  <c r="A212" i="6"/>
  <c r="C211" i="6"/>
  <c r="B211" i="6"/>
  <c r="A211" i="6"/>
  <c r="C210" i="6"/>
  <c r="B210" i="6"/>
  <c r="A210" i="6"/>
  <c r="C209" i="6"/>
  <c r="B209" i="6"/>
  <c r="A209" i="6"/>
  <c r="C208" i="6"/>
  <c r="B208" i="6"/>
  <c r="A208" i="6"/>
  <c r="C207" i="6"/>
  <c r="B207" i="6"/>
  <c r="A207" i="6"/>
  <c r="C206" i="6"/>
  <c r="B206" i="6"/>
  <c r="A206" i="6"/>
  <c r="C205" i="6"/>
  <c r="B205" i="6"/>
  <c r="A205" i="6"/>
  <c r="C204" i="6"/>
  <c r="B204" i="6"/>
  <c r="A204" i="6"/>
  <c r="C203" i="6"/>
  <c r="B203" i="6"/>
  <c r="A203" i="6"/>
  <c r="C202" i="6"/>
  <c r="B202" i="6"/>
  <c r="A202" i="6"/>
  <c r="C201" i="6"/>
  <c r="B201" i="6"/>
  <c r="A201" i="6"/>
  <c r="C200" i="6"/>
  <c r="B200" i="6"/>
  <c r="A200" i="6"/>
  <c r="C199" i="6"/>
  <c r="B199" i="6"/>
  <c r="A199" i="6"/>
  <c r="C198" i="6"/>
  <c r="B198" i="6"/>
  <c r="A198" i="6"/>
  <c r="C197" i="6"/>
  <c r="B197" i="6"/>
  <c r="A197" i="6"/>
  <c r="C196" i="6"/>
  <c r="B196" i="6"/>
  <c r="A196" i="6"/>
  <c r="C195" i="6"/>
  <c r="B195" i="6"/>
  <c r="A195" i="6"/>
  <c r="C194" i="6"/>
  <c r="B194" i="6"/>
  <c r="A194" i="6"/>
  <c r="C193" i="6"/>
  <c r="B193" i="6"/>
  <c r="A193" i="6"/>
  <c r="C192" i="6"/>
  <c r="B192" i="6"/>
  <c r="A192" i="6"/>
  <c r="C191" i="6"/>
  <c r="B191" i="6"/>
  <c r="A191" i="6"/>
  <c r="C190" i="6"/>
  <c r="B190" i="6"/>
  <c r="A190" i="6"/>
  <c r="C189" i="6"/>
  <c r="B189" i="6"/>
  <c r="A189" i="6"/>
  <c r="C188" i="6"/>
  <c r="B188" i="6"/>
  <c r="A188" i="6"/>
  <c r="C187" i="6"/>
  <c r="B187" i="6"/>
  <c r="A187" i="6"/>
  <c r="C186" i="6"/>
  <c r="B186" i="6"/>
  <c r="A186" i="6"/>
  <c r="C185" i="6"/>
  <c r="B185" i="6"/>
  <c r="A185" i="6"/>
  <c r="C184" i="6"/>
  <c r="B184" i="6"/>
  <c r="A184" i="6"/>
  <c r="C183" i="6"/>
  <c r="B183" i="6"/>
  <c r="A183" i="6"/>
  <c r="C182" i="6"/>
  <c r="B182" i="6"/>
  <c r="A182" i="6"/>
  <c r="C181" i="6"/>
  <c r="B181" i="6"/>
  <c r="A181" i="6"/>
  <c r="C180" i="6"/>
  <c r="B180" i="6"/>
  <c r="A180" i="6"/>
  <c r="C179" i="6"/>
  <c r="B179" i="6"/>
  <c r="A179" i="6"/>
  <c r="C178" i="6"/>
  <c r="B178" i="6"/>
  <c r="A178" i="6"/>
  <c r="C177" i="6"/>
  <c r="B177" i="6"/>
  <c r="A177" i="6"/>
  <c r="C176" i="6"/>
  <c r="B176" i="6"/>
  <c r="A176" i="6"/>
  <c r="C175" i="6"/>
  <c r="B175" i="6"/>
  <c r="A175" i="6"/>
  <c r="C174" i="6"/>
  <c r="B174" i="6"/>
  <c r="A174" i="6"/>
  <c r="C173" i="6"/>
  <c r="B173" i="6"/>
  <c r="A173" i="6"/>
  <c r="C172" i="6"/>
  <c r="B172" i="6"/>
  <c r="A172" i="6"/>
  <c r="C171" i="6"/>
  <c r="B171" i="6"/>
  <c r="A171" i="6"/>
  <c r="C170" i="6"/>
  <c r="B170" i="6"/>
  <c r="A170" i="6"/>
  <c r="C169" i="6"/>
  <c r="B169" i="6"/>
  <c r="A169" i="6"/>
  <c r="C168" i="6"/>
  <c r="B168" i="6"/>
  <c r="A168" i="6"/>
  <c r="C167" i="6"/>
  <c r="B167" i="6"/>
  <c r="A167" i="6"/>
  <c r="C166" i="6"/>
  <c r="B166" i="6"/>
  <c r="A166" i="6"/>
  <c r="C165" i="6"/>
  <c r="B165" i="6"/>
  <c r="A165" i="6"/>
  <c r="C164" i="6"/>
  <c r="B164" i="6"/>
  <c r="A164" i="6"/>
  <c r="C163" i="6"/>
  <c r="B163" i="6"/>
  <c r="A163" i="6"/>
  <c r="C162" i="6"/>
  <c r="B162" i="6"/>
  <c r="A162" i="6"/>
  <c r="C161" i="6"/>
  <c r="B161" i="6"/>
  <c r="A161" i="6"/>
  <c r="C160" i="6"/>
  <c r="B160" i="6"/>
  <c r="A160" i="6"/>
  <c r="C159" i="6"/>
  <c r="B159" i="6"/>
  <c r="A159" i="6"/>
  <c r="C158" i="6"/>
  <c r="B158" i="6"/>
  <c r="A158" i="6"/>
  <c r="C157" i="6"/>
  <c r="B157" i="6"/>
  <c r="A157" i="6"/>
  <c r="C156" i="6"/>
  <c r="B156" i="6"/>
  <c r="A156" i="6"/>
  <c r="C155" i="6"/>
  <c r="B155" i="6"/>
  <c r="A155" i="6"/>
  <c r="C154" i="6"/>
  <c r="B154" i="6"/>
  <c r="A154" i="6"/>
  <c r="C153" i="6"/>
  <c r="B153" i="6"/>
  <c r="A153" i="6"/>
  <c r="C152" i="6"/>
  <c r="B152" i="6"/>
  <c r="A152" i="6"/>
  <c r="C151" i="6"/>
  <c r="B151" i="6"/>
  <c r="A151" i="6"/>
  <c r="C150" i="6"/>
  <c r="B150" i="6"/>
  <c r="A150" i="6"/>
  <c r="C149" i="6"/>
  <c r="B149" i="6"/>
  <c r="A149" i="6"/>
  <c r="C148" i="6"/>
  <c r="B148" i="6"/>
  <c r="A148" i="6"/>
  <c r="C147" i="6"/>
  <c r="B147" i="6"/>
  <c r="A147" i="6"/>
  <c r="C146" i="6"/>
  <c r="B146" i="6"/>
  <c r="A146" i="6"/>
  <c r="C145" i="6"/>
  <c r="B145" i="6"/>
  <c r="A145" i="6"/>
  <c r="C144" i="6"/>
  <c r="B144" i="6"/>
  <c r="A144" i="6"/>
  <c r="C143" i="6"/>
  <c r="B143" i="6"/>
  <c r="A143" i="6"/>
  <c r="C142" i="6"/>
  <c r="B142" i="6"/>
  <c r="A142" i="6"/>
  <c r="C141" i="6"/>
  <c r="B141" i="6"/>
  <c r="A141" i="6"/>
  <c r="C140" i="6"/>
  <c r="B140" i="6"/>
  <c r="A140" i="6"/>
  <c r="C139" i="6"/>
  <c r="B139" i="6"/>
  <c r="A139" i="6"/>
  <c r="C138" i="6"/>
  <c r="B138" i="6"/>
  <c r="A138" i="6"/>
  <c r="C137" i="6"/>
  <c r="B137" i="6"/>
  <c r="A137" i="6"/>
  <c r="C136" i="6"/>
  <c r="B136" i="6"/>
  <c r="A136" i="6"/>
  <c r="C135" i="6"/>
  <c r="B135" i="6"/>
  <c r="A135" i="6"/>
  <c r="C134" i="6"/>
  <c r="B134" i="6"/>
  <c r="A134" i="6"/>
  <c r="C133" i="6"/>
  <c r="B133" i="6"/>
  <c r="A133" i="6"/>
  <c r="C132" i="6"/>
  <c r="B132" i="6"/>
  <c r="A132" i="6"/>
  <c r="C131" i="6"/>
  <c r="B131" i="6"/>
  <c r="A131" i="6"/>
  <c r="C130" i="6"/>
  <c r="B130" i="6"/>
  <c r="A130" i="6"/>
  <c r="C129" i="6"/>
  <c r="B129" i="6"/>
  <c r="A129" i="6"/>
  <c r="C128" i="6"/>
  <c r="B128" i="6"/>
  <c r="A128" i="6"/>
  <c r="C127" i="6"/>
  <c r="B127" i="6"/>
  <c r="A127" i="6"/>
  <c r="C126" i="6"/>
  <c r="B126" i="6"/>
  <c r="A126" i="6"/>
  <c r="C125" i="6"/>
  <c r="B125" i="6"/>
  <c r="A125" i="6"/>
  <c r="C124" i="6"/>
  <c r="B124" i="6"/>
  <c r="A124" i="6"/>
  <c r="C123" i="6"/>
  <c r="B123" i="6"/>
  <c r="A123" i="6"/>
  <c r="C122" i="6"/>
  <c r="B122" i="6"/>
  <c r="A122" i="6"/>
  <c r="C121" i="6"/>
  <c r="B121" i="6"/>
  <c r="A121" i="6"/>
  <c r="C120" i="6"/>
  <c r="B120" i="6"/>
  <c r="A120" i="6"/>
  <c r="C119" i="6"/>
  <c r="B119" i="6"/>
  <c r="A119" i="6"/>
  <c r="C118" i="6"/>
  <c r="B118" i="6"/>
  <c r="A118" i="6"/>
  <c r="C117" i="6"/>
  <c r="B117" i="6"/>
  <c r="A117" i="6"/>
  <c r="C116" i="6"/>
  <c r="B116" i="6"/>
  <c r="A116" i="6"/>
  <c r="C115" i="6"/>
  <c r="B115" i="6"/>
  <c r="A115" i="6"/>
  <c r="C114" i="6"/>
  <c r="B114" i="6"/>
  <c r="A114" i="6"/>
  <c r="C113" i="6"/>
  <c r="B113" i="6"/>
  <c r="A113" i="6"/>
  <c r="C112" i="6"/>
  <c r="B112" i="6"/>
  <c r="A112" i="6"/>
  <c r="C111" i="6"/>
  <c r="B111" i="6"/>
  <c r="A111" i="6"/>
  <c r="C110" i="6"/>
  <c r="B110" i="6"/>
  <c r="A110" i="6"/>
  <c r="C109" i="6"/>
  <c r="B109" i="6"/>
  <c r="A109" i="6"/>
  <c r="C108" i="6"/>
  <c r="B108" i="6"/>
  <c r="A108" i="6"/>
  <c r="C107" i="6"/>
  <c r="B107" i="6"/>
  <c r="A107" i="6"/>
  <c r="C106" i="6"/>
  <c r="B106" i="6"/>
  <c r="A106" i="6"/>
  <c r="C105" i="6"/>
  <c r="B105" i="6"/>
  <c r="A105" i="6"/>
  <c r="C104" i="6"/>
  <c r="B104" i="6"/>
  <c r="A104" i="6"/>
  <c r="C103" i="6"/>
  <c r="B103" i="6"/>
  <c r="A103" i="6"/>
  <c r="C102" i="6"/>
  <c r="B102" i="6"/>
  <c r="A102" i="6"/>
  <c r="C101" i="6"/>
  <c r="B101" i="6"/>
  <c r="A101" i="6"/>
  <c r="C100" i="6"/>
  <c r="B100" i="6"/>
  <c r="A100" i="6"/>
  <c r="C99" i="6"/>
  <c r="B99" i="6"/>
  <c r="A99" i="6"/>
  <c r="C98" i="6"/>
  <c r="B98" i="6"/>
  <c r="A98" i="6"/>
  <c r="C97" i="6"/>
  <c r="B97" i="6"/>
  <c r="A97" i="6"/>
  <c r="C96" i="6"/>
  <c r="B96" i="6"/>
  <c r="A96" i="6"/>
  <c r="C95" i="6"/>
  <c r="B95" i="6"/>
  <c r="A95" i="6"/>
  <c r="C94" i="6"/>
  <c r="B94" i="6"/>
  <c r="A94" i="6"/>
  <c r="C93" i="6"/>
  <c r="B93" i="6"/>
  <c r="A93" i="6"/>
  <c r="C92" i="6"/>
  <c r="B92" i="6"/>
  <c r="A92" i="6"/>
  <c r="C91" i="6"/>
  <c r="B91" i="6"/>
  <c r="A91" i="6"/>
  <c r="C90" i="6"/>
  <c r="B90" i="6"/>
  <c r="A90" i="6"/>
  <c r="C89" i="6"/>
  <c r="B89" i="6"/>
  <c r="A89" i="6"/>
  <c r="C88" i="6"/>
  <c r="B88" i="6"/>
  <c r="A88" i="6"/>
  <c r="C87" i="6"/>
  <c r="B87" i="6"/>
  <c r="A87" i="6"/>
  <c r="C86" i="6"/>
  <c r="B86" i="6"/>
  <c r="A86" i="6"/>
  <c r="C85" i="6"/>
  <c r="B85" i="6"/>
  <c r="A85" i="6"/>
  <c r="C84" i="6"/>
  <c r="B84" i="6"/>
  <c r="A84" i="6"/>
  <c r="C83" i="6"/>
  <c r="B83" i="6"/>
  <c r="A83" i="6"/>
  <c r="C82" i="6"/>
  <c r="B82" i="6"/>
  <c r="A82" i="6"/>
  <c r="C81" i="6"/>
  <c r="B81" i="6"/>
  <c r="A81" i="6"/>
  <c r="C80" i="6"/>
  <c r="B80" i="6"/>
  <c r="A80" i="6"/>
  <c r="C79" i="6"/>
  <c r="B79" i="6"/>
  <c r="A79" i="6"/>
  <c r="C78" i="6"/>
  <c r="B78" i="6"/>
  <c r="A78" i="6"/>
  <c r="C77" i="6"/>
  <c r="B77" i="6"/>
  <c r="A77" i="6"/>
  <c r="C76" i="6"/>
  <c r="B76" i="6"/>
  <c r="A76" i="6"/>
  <c r="C75" i="6"/>
  <c r="B75" i="6"/>
  <c r="A75" i="6"/>
  <c r="C74" i="6"/>
  <c r="B74" i="6"/>
  <c r="A74" i="6"/>
  <c r="C73" i="6"/>
  <c r="B73" i="6"/>
  <c r="A73" i="6"/>
  <c r="C72" i="6"/>
  <c r="B72" i="6"/>
  <c r="A72" i="6"/>
  <c r="C71" i="6"/>
  <c r="B71" i="6"/>
  <c r="A71" i="6"/>
  <c r="C70" i="6"/>
  <c r="B70" i="6"/>
  <c r="A70" i="6"/>
  <c r="C69" i="6"/>
  <c r="B69" i="6"/>
  <c r="A69" i="6"/>
  <c r="C68" i="6"/>
  <c r="B68" i="6"/>
  <c r="A68" i="6"/>
  <c r="C67" i="6"/>
  <c r="B67" i="6"/>
  <c r="A67" i="6"/>
  <c r="C66" i="6"/>
  <c r="B66" i="6"/>
  <c r="A66" i="6"/>
  <c r="C65" i="6"/>
  <c r="B65" i="6"/>
  <c r="A65" i="6"/>
  <c r="C64" i="6"/>
  <c r="B64" i="6"/>
  <c r="A64" i="6"/>
  <c r="C63" i="6"/>
  <c r="B63" i="6"/>
  <c r="A63" i="6"/>
  <c r="C62" i="6"/>
  <c r="B62" i="6"/>
  <c r="A62" i="6"/>
  <c r="C61" i="6"/>
  <c r="B61" i="6"/>
  <c r="A61" i="6"/>
  <c r="C60" i="6"/>
  <c r="B60" i="6"/>
  <c r="A60" i="6"/>
  <c r="C59" i="6"/>
  <c r="B59" i="6"/>
  <c r="A59" i="6"/>
  <c r="C58" i="6"/>
  <c r="B58" i="6"/>
  <c r="A58" i="6"/>
  <c r="C57" i="6"/>
  <c r="B57" i="6"/>
  <c r="A57" i="6"/>
  <c r="C56" i="6"/>
  <c r="B56" i="6"/>
  <c r="A56" i="6"/>
  <c r="C55" i="6"/>
  <c r="B55" i="6"/>
  <c r="A55" i="6"/>
  <c r="C54" i="6"/>
  <c r="B54" i="6"/>
  <c r="A54" i="6"/>
  <c r="C53" i="6"/>
  <c r="B53" i="6"/>
  <c r="A53" i="6"/>
  <c r="C52" i="6"/>
  <c r="B52" i="6"/>
  <c r="A52" i="6"/>
  <c r="C51" i="6"/>
  <c r="B51" i="6"/>
  <c r="A51" i="6"/>
  <c r="C50" i="6"/>
  <c r="B50" i="6"/>
  <c r="A50" i="6"/>
  <c r="C49" i="6"/>
  <c r="B49" i="6"/>
  <c r="A49" i="6"/>
  <c r="C48" i="6"/>
  <c r="B48" i="6"/>
  <c r="A48" i="6"/>
  <c r="C47" i="6"/>
  <c r="B47" i="6"/>
  <c r="A47" i="6"/>
  <c r="C46" i="6"/>
  <c r="B46" i="6"/>
  <c r="A46" i="6"/>
  <c r="C45" i="6"/>
  <c r="B45" i="6"/>
  <c r="A45" i="6"/>
  <c r="C44" i="6"/>
  <c r="B44" i="6"/>
  <c r="A44" i="6"/>
  <c r="C43" i="6"/>
  <c r="B43" i="6"/>
  <c r="A43" i="6"/>
  <c r="C42" i="6"/>
  <c r="B42" i="6"/>
  <c r="A42" i="6"/>
  <c r="C41" i="6"/>
  <c r="B41" i="6"/>
  <c r="A41" i="6"/>
  <c r="C40" i="6"/>
  <c r="B40" i="6"/>
  <c r="A40" i="6"/>
  <c r="C39" i="6"/>
  <c r="B39" i="6"/>
  <c r="A39" i="6"/>
  <c r="C38" i="6"/>
  <c r="B38" i="6"/>
  <c r="A38" i="6"/>
  <c r="C37" i="6"/>
  <c r="B37" i="6"/>
  <c r="A37" i="6"/>
  <c r="C36" i="6"/>
  <c r="B36" i="6"/>
  <c r="A36" i="6"/>
  <c r="C35" i="6"/>
  <c r="B35" i="6"/>
  <c r="A35" i="6"/>
  <c r="C34" i="6"/>
  <c r="B34" i="6"/>
  <c r="A34" i="6"/>
  <c r="C33" i="6"/>
  <c r="B33" i="6"/>
  <c r="A33" i="6"/>
  <c r="C32" i="6"/>
  <c r="B32" i="6"/>
  <c r="A32" i="6"/>
  <c r="C31" i="6"/>
  <c r="B31" i="6"/>
  <c r="A31" i="6"/>
  <c r="C30" i="6"/>
  <c r="B30" i="6"/>
  <c r="A30" i="6"/>
  <c r="C29" i="6"/>
  <c r="B29" i="6"/>
  <c r="A29" i="6"/>
  <c r="C28" i="6"/>
  <c r="B28" i="6"/>
  <c r="A28" i="6"/>
  <c r="C27" i="6"/>
  <c r="B27" i="6"/>
  <c r="A27" i="6"/>
  <c r="C26" i="6"/>
  <c r="B26" i="6"/>
  <c r="A26" i="6"/>
  <c r="C25" i="6"/>
  <c r="B25" i="6"/>
  <c r="A25" i="6"/>
  <c r="C24" i="6"/>
  <c r="B24" i="6"/>
  <c r="A24" i="6"/>
  <c r="C23" i="6"/>
  <c r="B23" i="6"/>
  <c r="A23" i="6"/>
  <c r="C22" i="6"/>
  <c r="B22" i="6"/>
  <c r="A22" i="6"/>
  <c r="C21" i="6"/>
  <c r="B21" i="6"/>
  <c r="A21" i="6"/>
  <c r="C20" i="6"/>
  <c r="B20" i="6"/>
  <c r="A20" i="6"/>
  <c r="C19" i="6"/>
  <c r="B19" i="6"/>
  <c r="A19" i="6"/>
  <c r="C18" i="6"/>
  <c r="B18" i="6"/>
  <c r="A18" i="6"/>
  <c r="C17" i="6"/>
  <c r="B17" i="6"/>
  <c r="A17" i="6"/>
  <c r="C16" i="6"/>
  <c r="B16" i="6"/>
  <c r="A16" i="6"/>
  <c r="C15" i="6"/>
  <c r="B15" i="6"/>
  <c r="A15" i="6"/>
  <c r="C14" i="6"/>
  <c r="B14" i="6"/>
  <c r="A14" i="6"/>
  <c r="C13" i="6"/>
  <c r="B13" i="6"/>
  <c r="A13" i="6"/>
  <c r="C12" i="6"/>
  <c r="B12" i="6"/>
  <c r="A12" i="6"/>
  <c r="C11" i="6"/>
  <c r="B11" i="6"/>
  <c r="A11" i="6"/>
  <c r="C10" i="6"/>
  <c r="B10" i="6"/>
  <c r="A10" i="6"/>
  <c r="C9" i="6"/>
  <c r="B9" i="6"/>
  <c r="A9" i="6"/>
  <c r="C8" i="6"/>
  <c r="B8" i="6"/>
  <c r="A8" i="6"/>
  <c r="C7" i="6"/>
  <c r="B7" i="6"/>
  <c r="A7" i="6"/>
  <c r="C6" i="6"/>
  <c r="B6" i="6"/>
  <c r="A6" i="6"/>
  <c r="C5" i="6"/>
  <c r="B5" i="6"/>
  <c r="A5" i="6"/>
  <c r="I4" i="6"/>
  <c r="U4" i="6"/>
  <c r="T4" i="6"/>
  <c r="R4" i="6"/>
  <c r="S4" i="6"/>
  <c r="Q4" i="6"/>
  <c r="P4" i="6"/>
  <c r="O4" i="6"/>
  <c r="N4" i="6"/>
  <c r="M4" i="6"/>
  <c r="K4" i="6"/>
  <c r="J4" i="6"/>
  <c r="H4" i="6"/>
  <c r="C4" i="6"/>
  <c r="B4" i="6"/>
  <c r="A4" i="6"/>
  <c r="K238" i="6" l="1"/>
  <c r="AB5" i="16"/>
  <c r="T238" i="6"/>
  <c r="AB14" i="16"/>
  <c r="H238" i="6"/>
  <c r="AB2" i="16"/>
  <c r="N238" i="6"/>
  <c r="AB8" i="16"/>
  <c r="Q238" i="6"/>
  <c r="AB11" i="16"/>
  <c r="U238" i="6"/>
  <c r="AB15" i="16"/>
  <c r="M238" i="6"/>
  <c r="AB7" i="16"/>
  <c r="P238" i="6"/>
  <c r="AB10" i="16"/>
  <c r="J238" i="6"/>
  <c r="AB4" i="16"/>
  <c r="O238" i="6"/>
  <c r="AB9" i="16"/>
  <c r="S238" i="6"/>
  <c r="AB12" i="16"/>
  <c r="I238" i="6"/>
  <c r="AB3" i="16"/>
  <c r="R238" i="6"/>
  <c r="AB13" i="16"/>
  <c r="CE17" i="4" l="1"/>
  <c r="CE18" i="4"/>
  <c r="CE19" i="4"/>
  <c r="CE20" i="4"/>
  <c r="CE21" i="4"/>
  <c r="CE22" i="4"/>
  <c r="CE23" i="4"/>
  <c r="CE24" i="4"/>
  <c r="CE25" i="4"/>
  <c r="CE26" i="4"/>
  <c r="CE27" i="4"/>
  <c r="CE28" i="4"/>
  <c r="CE29" i="4"/>
  <c r="CE30" i="4"/>
  <c r="CE31" i="4"/>
  <c r="CE32" i="4"/>
  <c r="CE33" i="4"/>
  <c r="CE34" i="4"/>
  <c r="CE35" i="4"/>
  <c r="CE36" i="4"/>
  <c r="CE37" i="4"/>
  <c r="CE38" i="4"/>
  <c r="CE39" i="4"/>
  <c r="CE40" i="4"/>
  <c r="CE41" i="4"/>
  <c r="CE42" i="4"/>
  <c r="CE43" i="4"/>
  <c r="CE44" i="4"/>
  <c r="CE45" i="4"/>
  <c r="CE46" i="4"/>
  <c r="CE47" i="4"/>
  <c r="CE48" i="4"/>
  <c r="CE49" i="4"/>
  <c r="CE50" i="4"/>
  <c r="CE51" i="4"/>
  <c r="CE52" i="4"/>
  <c r="CE53" i="4"/>
  <c r="CE54" i="4"/>
  <c r="CE55" i="4"/>
  <c r="CE56" i="4"/>
  <c r="CE57" i="4"/>
  <c r="CE58" i="4"/>
  <c r="CE59" i="4"/>
  <c r="CE60" i="4"/>
  <c r="CE61" i="4"/>
  <c r="CE62" i="4"/>
  <c r="CE63" i="4"/>
  <c r="CE64" i="4"/>
  <c r="CE65" i="4"/>
  <c r="CE66" i="4"/>
  <c r="CE67" i="4"/>
  <c r="CE68" i="4"/>
  <c r="CE69" i="4"/>
  <c r="CE70" i="4"/>
  <c r="CE71" i="4"/>
  <c r="CE72" i="4"/>
  <c r="CE73" i="4"/>
  <c r="CE74" i="4"/>
  <c r="CE75" i="4"/>
  <c r="CE76" i="4"/>
  <c r="CE77" i="4"/>
  <c r="CE78" i="4"/>
  <c r="CE79" i="4"/>
  <c r="CE80" i="4"/>
  <c r="CE81" i="4"/>
  <c r="CE82" i="4"/>
  <c r="CE83" i="4"/>
  <c r="CE84" i="4"/>
  <c r="CE85" i="4"/>
  <c r="CE86" i="4"/>
  <c r="CE87" i="4"/>
  <c r="CE88" i="4"/>
  <c r="CE89" i="4"/>
  <c r="CE90" i="4"/>
  <c r="CE91" i="4"/>
  <c r="CE92" i="4"/>
  <c r="CE93" i="4"/>
  <c r="CE94" i="4"/>
  <c r="CE95" i="4"/>
  <c r="CE96" i="4"/>
  <c r="CE97" i="4"/>
  <c r="CE98" i="4"/>
  <c r="CE99" i="4"/>
  <c r="CE100" i="4"/>
  <c r="CE101" i="4"/>
  <c r="CE102" i="4"/>
  <c r="CE103" i="4"/>
  <c r="CE104" i="4"/>
  <c r="CE105" i="4"/>
  <c r="CE106" i="4"/>
  <c r="CE107" i="4"/>
  <c r="CE108" i="4"/>
  <c r="CE109" i="4"/>
  <c r="CE110" i="4"/>
  <c r="CE111" i="4"/>
  <c r="CE112" i="4"/>
  <c r="CE113" i="4"/>
  <c r="CE114" i="4"/>
  <c r="CE115" i="4"/>
  <c r="CE116" i="4"/>
  <c r="CE117" i="4"/>
  <c r="CE118" i="4"/>
  <c r="CE119" i="4"/>
  <c r="CE120" i="4"/>
  <c r="CE121" i="4"/>
  <c r="CE122" i="4"/>
  <c r="CE123" i="4"/>
  <c r="CE124" i="4"/>
  <c r="CE125" i="4"/>
  <c r="CE126" i="4"/>
  <c r="CE127" i="4"/>
  <c r="CE128" i="4"/>
  <c r="CE129" i="4"/>
  <c r="CE130" i="4"/>
  <c r="CE131" i="4"/>
  <c r="CE132" i="4"/>
  <c r="CE133" i="4"/>
  <c r="CE134" i="4"/>
  <c r="CE135" i="4"/>
  <c r="CE136" i="4"/>
  <c r="CE137" i="4"/>
  <c r="CE138" i="4"/>
  <c r="CE139" i="4"/>
  <c r="CE140" i="4"/>
  <c r="CE141" i="4"/>
  <c r="CE142" i="4"/>
  <c r="CE143" i="4"/>
  <c r="CE144" i="4"/>
  <c r="CE145" i="4"/>
  <c r="CE146" i="4"/>
  <c r="CE147" i="4"/>
  <c r="CE148" i="4"/>
  <c r="CE149" i="4"/>
  <c r="CE150" i="4"/>
  <c r="CE151" i="4"/>
  <c r="CE152" i="4"/>
  <c r="CE153" i="4"/>
  <c r="CE154" i="4"/>
  <c r="CE155" i="4"/>
  <c r="CE156" i="4"/>
  <c r="CE157" i="4"/>
  <c r="CE158" i="4"/>
  <c r="CE159" i="4"/>
  <c r="CE160" i="4"/>
  <c r="CE161" i="4"/>
  <c r="CE162" i="4"/>
  <c r="CE163" i="4"/>
  <c r="CE164" i="4"/>
  <c r="CE165" i="4"/>
  <c r="CE166" i="4"/>
  <c r="CE167" i="4"/>
  <c r="CE168" i="4"/>
  <c r="CE169" i="4"/>
  <c r="CE170" i="4"/>
  <c r="CE171" i="4"/>
  <c r="CE172" i="4"/>
  <c r="CE173" i="4"/>
  <c r="CE174" i="4"/>
  <c r="CE175" i="4"/>
  <c r="CE176" i="4"/>
  <c r="CE177" i="4"/>
  <c r="CE178" i="4"/>
  <c r="CE179" i="4"/>
  <c r="CE180" i="4"/>
  <c r="CE181" i="4"/>
  <c r="CE182" i="4"/>
  <c r="CE183" i="4"/>
  <c r="CE184" i="4"/>
  <c r="CE185" i="4"/>
  <c r="CE186" i="4"/>
  <c r="CE187" i="4"/>
  <c r="CE188" i="4"/>
  <c r="CE189" i="4"/>
  <c r="CE190" i="4"/>
  <c r="CE191" i="4"/>
  <c r="CE192" i="4"/>
  <c r="CE193" i="4"/>
  <c r="CE194" i="4"/>
  <c r="CE195" i="4"/>
  <c r="CE196" i="4"/>
  <c r="CE197" i="4"/>
  <c r="CE198" i="4"/>
  <c r="CE199" i="4"/>
  <c r="CE200" i="4"/>
  <c r="CE201" i="4"/>
  <c r="CE202" i="4"/>
  <c r="CE203" i="4"/>
  <c r="CE204" i="4"/>
  <c r="CE205" i="4"/>
  <c r="CE206" i="4"/>
  <c r="CE207" i="4"/>
  <c r="CE208" i="4"/>
  <c r="CE209" i="4"/>
  <c r="CE210" i="4"/>
  <c r="CE211" i="4"/>
  <c r="CE212" i="4"/>
  <c r="CE213" i="4"/>
  <c r="CE214" i="4"/>
  <c r="CE215" i="4"/>
  <c r="CE216" i="4"/>
  <c r="CE217" i="4"/>
  <c r="CE218" i="4"/>
  <c r="CE219" i="4"/>
  <c r="CE220" i="4"/>
  <c r="CE221" i="4"/>
  <c r="CE222" i="4"/>
  <c r="CE223" i="4"/>
  <c r="CE224" i="4"/>
  <c r="CE225" i="4"/>
  <c r="CE226" i="4"/>
  <c r="CE227" i="4"/>
  <c r="CE228" i="4"/>
  <c r="CE229" i="4"/>
  <c r="CE230" i="4"/>
  <c r="CE231" i="4"/>
  <c r="CE232" i="4"/>
  <c r="CE233" i="4"/>
  <c r="CE234" i="4"/>
  <c r="CE235" i="4"/>
  <c r="CE236" i="4"/>
  <c r="CE237" i="4"/>
  <c r="CE238" i="4"/>
  <c r="CE239" i="4"/>
  <c r="CE240" i="4"/>
  <c r="CE241" i="4"/>
  <c r="CE242" i="4"/>
  <c r="CE243" i="4"/>
  <c r="CE244" i="4"/>
  <c r="CE245" i="4"/>
  <c r="CE16" i="4"/>
  <c r="BU17" i="4"/>
  <c r="BU18" i="4"/>
  <c r="BU19" i="4"/>
  <c r="BU20" i="4"/>
  <c r="BU22" i="4"/>
  <c r="BU23" i="4"/>
  <c r="BU24" i="4"/>
  <c r="BU25" i="4"/>
  <c r="BU26" i="4"/>
  <c r="BU27" i="4"/>
  <c r="BU28" i="4"/>
  <c r="BU29" i="4"/>
  <c r="BU30" i="4"/>
  <c r="BU31" i="4"/>
  <c r="BU32" i="4"/>
  <c r="BU33" i="4"/>
  <c r="BU34" i="4"/>
  <c r="BU35" i="4"/>
  <c r="BU36" i="4"/>
  <c r="BU37" i="4"/>
  <c r="BU38" i="4"/>
  <c r="BU39" i="4"/>
  <c r="BU40" i="4"/>
  <c r="BU41" i="4"/>
  <c r="BU42" i="4"/>
  <c r="BU43" i="4"/>
  <c r="BU44" i="4"/>
  <c r="BU45" i="4"/>
  <c r="BU46" i="4"/>
  <c r="BU47" i="4"/>
  <c r="BU48" i="4"/>
  <c r="BU49" i="4"/>
  <c r="BU50" i="4"/>
  <c r="BU51" i="4"/>
  <c r="BU52" i="4"/>
  <c r="BU53" i="4"/>
  <c r="BU54" i="4"/>
  <c r="BU55" i="4"/>
  <c r="BU56" i="4"/>
  <c r="BU57" i="4"/>
  <c r="BU58" i="4"/>
  <c r="BU59" i="4"/>
  <c r="BU60" i="4"/>
  <c r="BU61" i="4"/>
  <c r="BU62" i="4"/>
  <c r="BU63" i="4"/>
  <c r="BU64" i="4"/>
  <c r="BU65" i="4"/>
  <c r="BU66" i="4"/>
  <c r="BU67" i="4"/>
  <c r="BU68" i="4"/>
  <c r="BU69" i="4"/>
  <c r="BU70" i="4"/>
  <c r="BU71" i="4"/>
  <c r="BU72" i="4"/>
  <c r="BU73" i="4"/>
  <c r="BU74" i="4"/>
  <c r="BU75" i="4"/>
  <c r="BU76" i="4"/>
  <c r="BU77" i="4"/>
  <c r="BU78" i="4"/>
  <c r="BU79" i="4"/>
  <c r="BU80" i="4"/>
  <c r="BU81" i="4"/>
  <c r="BU82" i="4"/>
  <c r="BU83" i="4"/>
  <c r="BU84" i="4"/>
  <c r="BU85" i="4"/>
  <c r="BU86" i="4"/>
  <c r="BU87" i="4"/>
  <c r="BU88" i="4"/>
  <c r="BU89" i="4"/>
  <c r="BU90" i="4"/>
  <c r="BU91" i="4"/>
  <c r="BU92" i="4"/>
  <c r="BU93" i="4"/>
  <c r="BU94" i="4"/>
  <c r="BU95" i="4"/>
  <c r="BU96" i="4"/>
  <c r="BU97" i="4"/>
  <c r="BU98" i="4"/>
  <c r="BU99" i="4"/>
  <c r="BU100" i="4"/>
  <c r="BU101" i="4"/>
  <c r="BU102" i="4"/>
  <c r="BU103" i="4"/>
  <c r="BU104" i="4"/>
  <c r="BU105" i="4"/>
  <c r="BU106" i="4"/>
  <c r="BU107" i="4"/>
  <c r="BU108" i="4"/>
  <c r="BU109" i="4"/>
  <c r="BU110" i="4"/>
  <c r="BU111" i="4"/>
  <c r="BU112" i="4"/>
  <c r="BU113" i="4"/>
  <c r="BU114" i="4"/>
  <c r="BU115" i="4"/>
  <c r="BU116" i="4"/>
  <c r="BU117" i="4"/>
  <c r="BU118" i="4"/>
  <c r="BU119" i="4"/>
  <c r="BU120" i="4"/>
  <c r="BU121" i="4"/>
  <c r="BU122" i="4"/>
  <c r="BU123" i="4"/>
  <c r="BU124" i="4"/>
  <c r="BU125" i="4"/>
  <c r="BU126" i="4"/>
  <c r="BU127" i="4"/>
  <c r="BU128" i="4"/>
  <c r="BU129" i="4"/>
  <c r="BU130" i="4"/>
  <c r="BU131" i="4"/>
  <c r="BU132" i="4"/>
  <c r="BU133" i="4"/>
  <c r="BU134" i="4"/>
  <c r="BU135" i="4"/>
  <c r="BU136" i="4"/>
  <c r="BU137" i="4"/>
  <c r="BU138" i="4"/>
  <c r="BU139" i="4"/>
  <c r="BU140" i="4"/>
  <c r="BU141" i="4"/>
  <c r="BU142" i="4"/>
  <c r="BU143" i="4"/>
  <c r="BU144" i="4"/>
  <c r="BU145" i="4"/>
  <c r="BU146" i="4"/>
  <c r="BU147" i="4"/>
  <c r="BU148" i="4"/>
  <c r="BU149" i="4"/>
  <c r="BU150" i="4"/>
  <c r="BU151" i="4"/>
  <c r="BU152" i="4"/>
  <c r="BU153" i="4"/>
  <c r="BU154" i="4"/>
  <c r="BU155" i="4"/>
  <c r="BU156" i="4"/>
  <c r="BU157" i="4"/>
  <c r="BU158" i="4"/>
  <c r="BU159" i="4"/>
  <c r="BU160" i="4"/>
  <c r="BU161" i="4"/>
  <c r="BU162" i="4"/>
  <c r="BU163" i="4"/>
  <c r="BU164" i="4"/>
  <c r="BU165" i="4"/>
  <c r="BU166" i="4"/>
  <c r="BU167" i="4"/>
  <c r="BU168" i="4"/>
  <c r="BU169" i="4"/>
  <c r="BU170" i="4"/>
  <c r="BU171" i="4"/>
  <c r="BU172" i="4"/>
  <c r="BU173" i="4"/>
  <c r="BU174" i="4"/>
  <c r="BU175" i="4"/>
  <c r="BU176" i="4"/>
  <c r="BU177" i="4"/>
  <c r="BU178" i="4"/>
  <c r="BU179" i="4"/>
  <c r="BU180" i="4"/>
  <c r="BU181" i="4"/>
  <c r="BU182" i="4"/>
  <c r="BU183" i="4"/>
  <c r="BU184" i="4"/>
  <c r="BU185" i="4"/>
  <c r="BU186" i="4"/>
  <c r="BU187" i="4"/>
  <c r="BU188" i="4"/>
  <c r="BU189" i="4"/>
  <c r="BU190" i="4"/>
  <c r="BU191" i="4"/>
  <c r="BU192" i="4"/>
  <c r="BU193" i="4"/>
  <c r="BU194" i="4"/>
  <c r="BU195" i="4"/>
  <c r="BU196" i="4"/>
  <c r="BU197" i="4"/>
  <c r="BU198" i="4"/>
  <c r="BU199" i="4"/>
  <c r="BU200" i="4"/>
  <c r="BU201" i="4"/>
  <c r="BU202" i="4"/>
  <c r="BU203" i="4"/>
  <c r="BU204" i="4"/>
  <c r="BU205" i="4"/>
  <c r="BU206" i="4"/>
  <c r="BU207" i="4"/>
  <c r="BU208" i="4"/>
  <c r="BU209" i="4"/>
  <c r="BU210" i="4"/>
  <c r="BU211" i="4"/>
  <c r="BU212" i="4"/>
  <c r="BU213" i="4"/>
  <c r="BU214" i="4"/>
  <c r="BU215" i="4"/>
  <c r="BU216" i="4"/>
  <c r="BU217" i="4"/>
  <c r="BU218" i="4"/>
  <c r="BU219" i="4"/>
  <c r="BU220" i="4"/>
  <c r="BU221" i="4"/>
  <c r="BU222" i="4"/>
  <c r="BU223" i="4"/>
  <c r="BU224" i="4"/>
  <c r="BU225" i="4"/>
  <c r="BU226" i="4"/>
  <c r="BU227" i="4"/>
  <c r="BU228" i="4"/>
  <c r="BU229" i="4"/>
  <c r="BU230" i="4"/>
  <c r="BU231" i="4"/>
  <c r="BU232" i="4"/>
  <c r="BU233" i="4"/>
  <c r="BU234" i="4"/>
  <c r="BU235" i="4"/>
  <c r="BU236" i="4"/>
  <c r="BU237" i="4"/>
  <c r="BU238" i="4"/>
  <c r="BU239" i="4"/>
  <c r="BU240" i="4"/>
  <c r="BU241" i="4"/>
  <c r="BU242" i="4"/>
  <c r="BU243" i="4"/>
  <c r="BU244" i="4"/>
  <c r="BU245" i="4"/>
  <c r="BU16" i="4"/>
  <c r="CD17" i="4"/>
  <c r="CD18" i="4"/>
  <c r="CD19" i="4"/>
  <c r="CD20" i="4"/>
  <c r="CD21" i="4"/>
  <c r="CD22" i="4"/>
  <c r="CD23" i="4"/>
  <c r="CD24" i="4"/>
  <c r="CD25" i="4"/>
  <c r="CD26" i="4"/>
  <c r="CD27" i="4"/>
  <c r="CD28" i="4"/>
  <c r="CD29" i="4"/>
  <c r="CD30" i="4"/>
  <c r="CD31" i="4"/>
  <c r="CD32" i="4"/>
  <c r="CD33" i="4"/>
  <c r="CD34" i="4"/>
  <c r="CD35" i="4"/>
  <c r="CD36" i="4"/>
  <c r="CD37" i="4"/>
  <c r="CD38" i="4"/>
  <c r="CD39" i="4"/>
  <c r="CD40" i="4"/>
  <c r="CD41" i="4"/>
  <c r="CD42" i="4"/>
  <c r="CD43" i="4"/>
  <c r="CD44" i="4"/>
  <c r="CD45" i="4"/>
  <c r="CD46" i="4"/>
  <c r="CD47" i="4"/>
  <c r="CD48" i="4"/>
  <c r="CD49" i="4"/>
  <c r="CD50" i="4"/>
  <c r="CD51" i="4"/>
  <c r="CD52" i="4"/>
  <c r="CD53" i="4"/>
  <c r="CD54" i="4"/>
  <c r="CD55" i="4"/>
  <c r="CD56" i="4"/>
  <c r="CD57" i="4"/>
  <c r="CD58" i="4"/>
  <c r="CD59" i="4"/>
  <c r="CD60" i="4"/>
  <c r="CD61" i="4"/>
  <c r="CD62" i="4"/>
  <c r="CD63" i="4"/>
  <c r="CD64" i="4"/>
  <c r="CD65" i="4"/>
  <c r="CD66" i="4"/>
  <c r="CD67" i="4"/>
  <c r="CD68" i="4"/>
  <c r="CD69" i="4"/>
  <c r="CD70" i="4"/>
  <c r="CD71" i="4"/>
  <c r="CD72" i="4"/>
  <c r="CD73" i="4"/>
  <c r="CD74" i="4"/>
  <c r="CD75" i="4"/>
  <c r="CD76" i="4"/>
  <c r="CD77" i="4"/>
  <c r="CD78" i="4"/>
  <c r="CD79" i="4"/>
  <c r="CD80" i="4"/>
  <c r="CD81" i="4"/>
  <c r="CD82" i="4"/>
  <c r="CD83" i="4"/>
  <c r="CD84" i="4"/>
  <c r="CD85" i="4"/>
  <c r="CD86" i="4"/>
  <c r="CD87" i="4"/>
  <c r="CD88" i="4"/>
  <c r="CD89" i="4"/>
  <c r="CD90" i="4"/>
  <c r="CD91" i="4"/>
  <c r="CD92" i="4"/>
  <c r="CD93" i="4"/>
  <c r="CD94" i="4"/>
  <c r="CD95" i="4"/>
  <c r="CD96" i="4"/>
  <c r="CD97" i="4"/>
  <c r="CD98" i="4"/>
  <c r="CD99" i="4"/>
  <c r="CD100" i="4"/>
  <c r="CD101" i="4"/>
  <c r="CD102" i="4"/>
  <c r="CD103" i="4"/>
  <c r="CD104" i="4"/>
  <c r="CD105" i="4"/>
  <c r="CD106" i="4"/>
  <c r="CD107" i="4"/>
  <c r="CD108" i="4"/>
  <c r="CD109" i="4"/>
  <c r="CD110" i="4"/>
  <c r="CD111" i="4"/>
  <c r="CD112" i="4"/>
  <c r="CD113" i="4"/>
  <c r="CD114" i="4"/>
  <c r="CD115" i="4"/>
  <c r="CD116" i="4"/>
  <c r="CD117" i="4"/>
  <c r="CD118" i="4"/>
  <c r="CD119" i="4"/>
  <c r="CD120" i="4"/>
  <c r="CD121" i="4"/>
  <c r="CD122" i="4"/>
  <c r="CD123" i="4"/>
  <c r="CD124" i="4"/>
  <c r="CD125" i="4"/>
  <c r="CD126" i="4"/>
  <c r="CD127" i="4"/>
  <c r="CD128" i="4"/>
  <c r="CD129" i="4"/>
  <c r="CD130" i="4"/>
  <c r="CD131" i="4"/>
  <c r="CD132" i="4"/>
  <c r="CD133" i="4"/>
  <c r="CD134" i="4"/>
  <c r="CD135" i="4"/>
  <c r="CD136" i="4"/>
  <c r="CD137" i="4"/>
  <c r="CD138" i="4"/>
  <c r="CD139" i="4"/>
  <c r="CD140" i="4"/>
  <c r="CD141" i="4"/>
  <c r="CD142" i="4"/>
  <c r="CD143" i="4"/>
  <c r="CD144" i="4"/>
  <c r="CD145" i="4"/>
  <c r="CD146" i="4"/>
  <c r="CD147" i="4"/>
  <c r="CD148" i="4"/>
  <c r="CD149" i="4"/>
  <c r="CD150" i="4"/>
  <c r="CD151" i="4"/>
  <c r="CD152" i="4"/>
  <c r="CD153" i="4"/>
  <c r="CD154" i="4"/>
  <c r="CD155" i="4"/>
  <c r="CD156" i="4"/>
  <c r="CD157" i="4"/>
  <c r="CD158" i="4"/>
  <c r="CD159" i="4"/>
  <c r="CD160" i="4"/>
  <c r="CD161" i="4"/>
  <c r="CD162" i="4"/>
  <c r="CD163" i="4"/>
  <c r="CD164" i="4"/>
  <c r="CD165" i="4"/>
  <c r="CD166" i="4"/>
  <c r="CD167" i="4"/>
  <c r="CD168" i="4"/>
  <c r="CD169" i="4"/>
  <c r="CD170" i="4"/>
  <c r="CD171" i="4"/>
  <c r="CD172" i="4"/>
  <c r="CD173" i="4"/>
  <c r="CD174" i="4"/>
  <c r="CD175" i="4"/>
  <c r="CD176" i="4"/>
  <c r="CD177" i="4"/>
  <c r="CD178" i="4"/>
  <c r="CD179" i="4"/>
  <c r="CD180" i="4"/>
  <c r="CD181" i="4"/>
  <c r="CD182" i="4"/>
  <c r="CD183" i="4"/>
  <c r="CD184" i="4"/>
  <c r="CD185" i="4"/>
  <c r="CD186" i="4"/>
  <c r="CD187" i="4"/>
  <c r="CD188" i="4"/>
  <c r="CD189" i="4"/>
  <c r="CD190" i="4"/>
  <c r="CD191" i="4"/>
  <c r="CD192" i="4"/>
  <c r="CD193" i="4"/>
  <c r="CD194" i="4"/>
  <c r="CD195" i="4"/>
  <c r="CD196" i="4"/>
  <c r="CD197" i="4"/>
  <c r="CD198" i="4"/>
  <c r="CD199" i="4"/>
  <c r="CD200" i="4"/>
  <c r="CD201" i="4"/>
  <c r="CD202" i="4"/>
  <c r="CD203" i="4"/>
  <c r="CD204" i="4"/>
  <c r="CD205" i="4"/>
  <c r="CD206" i="4"/>
  <c r="CD207" i="4"/>
  <c r="CD208" i="4"/>
  <c r="CD209" i="4"/>
  <c r="CD210" i="4"/>
  <c r="CD211" i="4"/>
  <c r="CD212" i="4"/>
  <c r="CD213" i="4"/>
  <c r="CD214" i="4"/>
  <c r="CD215" i="4"/>
  <c r="CD216" i="4"/>
  <c r="CD217" i="4"/>
  <c r="CD218" i="4"/>
  <c r="CD219" i="4"/>
  <c r="CD220" i="4"/>
  <c r="CD221" i="4"/>
  <c r="CD222" i="4"/>
  <c r="CD223" i="4"/>
  <c r="CD224" i="4"/>
  <c r="CD225" i="4"/>
  <c r="CD226" i="4"/>
  <c r="CD227" i="4"/>
  <c r="CD228" i="4"/>
  <c r="CD229" i="4"/>
  <c r="CD230" i="4"/>
  <c r="CD231" i="4"/>
  <c r="CD232" i="4"/>
  <c r="CD233" i="4"/>
  <c r="CD234" i="4"/>
  <c r="CD235" i="4"/>
  <c r="CD236" i="4"/>
  <c r="CD237" i="4"/>
  <c r="CD238" i="4"/>
  <c r="CD239" i="4"/>
  <c r="CD240" i="4"/>
  <c r="CD241" i="4"/>
  <c r="CD242" i="4"/>
  <c r="CD243" i="4"/>
  <c r="CD244" i="4"/>
  <c r="CD245" i="4"/>
  <c r="CD16" i="4"/>
  <c r="BT17" i="4"/>
  <c r="BT18" i="4"/>
  <c r="BT19" i="4"/>
  <c r="BT20" i="4"/>
  <c r="BT21" i="4"/>
  <c r="BT22" i="4"/>
  <c r="BT23" i="4"/>
  <c r="BT24" i="4"/>
  <c r="BT25" i="4"/>
  <c r="BT26" i="4"/>
  <c r="BT27" i="4"/>
  <c r="BT28" i="4"/>
  <c r="BT29" i="4"/>
  <c r="BT30" i="4"/>
  <c r="BT31" i="4"/>
  <c r="BT32" i="4"/>
  <c r="BT33" i="4"/>
  <c r="BT34" i="4"/>
  <c r="BT35" i="4"/>
  <c r="BT36" i="4"/>
  <c r="BT37" i="4"/>
  <c r="BT38" i="4"/>
  <c r="BT39" i="4"/>
  <c r="BT40" i="4"/>
  <c r="BT41" i="4"/>
  <c r="BT42" i="4"/>
  <c r="BT43" i="4"/>
  <c r="BT44" i="4"/>
  <c r="BT45" i="4"/>
  <c r="BT46" i="4"/>
  <c r="BT47" i="4"/>
  <c r="BT48" i="4"/>
  <c r="BT49" i="4"/>
  <c r="BT50" i="4"/>
  <c r="BT51" i="4"/>
  <c r="BT52" i="4"/>
  <c r="BT53" i="4"/>
  <c r="BT54" i="4"/>
  <c r="BT55" i="4"/>
  <c r="BT56" i="4"/>
  <c r="BT57" i="4"/>
  <c r="BT58" i="4"/>
  <c r="BT59" i="4"/>
  <c r="BT60" i="4"/>
  <c r="BT61" i="4"/>
  <c r="BT62" i="4"/>
  <c r="BT63" i="4"/>
  <c r="BT64" i="4"/>
  <c r="BT65" i="4"/>
  <c r="BT66" i="4"/>
  <c r="BT67" i="4"/>
  <c r="BT68" i="4"/>
  <c r="BT69" i="4"/>
  <c r="BT70" i="4"/>
  <c r="BT71" i="4"/>
  <c r="BT72" i="4"/>
  <c r="BT73" i="4"/>
  <c r="BT74" i="4"/>
  <c r="BT75" i="4"/>
  <c r="BT76" i="4"/>
  <c r="BT77" i="4"/>
  <c r="BT78" i="4"/>
  <c r="BT79" i="4"/>
  <c r="BT80" i="4"/>
  <c r="BT81" i="4"/>
  <c r="BT82" i="4"/>
  <c r="BT83" i="4"/>
  <c r="BT84" i="4"/>
  <c r="BT85" i="4"/>
  <c r="BT86" i="4"/>
  <c r="BT87" i="4"/>
  <c r="BT88" i="4"/>
  <c r="BT89" i="4"/>
  <c r="BT90" i="4"/>
  <c r="BT91" i="4"/>
  <c r="BT92" i="4"/>
  <c r="BT93" i="4"/>
  <c r="BT94" i="4"/>
  <c r="BT95" i="4"/>
  <c r="BT96" i="4"/>
  <c r="BT97" i="4"/>
  <c r="BT98" i="4"/>
  <c r="BT99" i="4"/>
  <c r="BT100" i="4"/>
  <c r="BT101" i="4"/>
  <c r="BT102" i="4"/>
  <c r="BT103" i="4"/>
  <c r="BT104" i="4"/>
  <c r="BT105" i="4"/>
  <c r="BT106" i="4"/>
  <c r="BT107" i="4"/>
  <c r="BT108" i="4"/>
  <c r="BT109" i="4"/>
  <c r="BT110" i="4"/>
  <c r="BT111" i="4"/>
  <c r="BT112" i="4"/>
  <c r="BT113" i="4"/>
  <c r="BT114" i="4"/>
  <c r="BT115" i="4"/>
  <c r="BT116" i="4"/>
  <c r="BT117" i="4"/>
  <c r="BT118" i="4"/>
  <c r="BT119" i="4"/>
  <c r="BT120" i="4"/>
  <c r="BT121" i="4"/>
  <c r="BT122" i="4"/>
  <c r="BT123" i="4"/>
  <c r="BT124" i="4"/>
  <c r="BT125" i="4"/>
  <c r="BT126" i="4"/>
  <c r="BT127" i="4"/>
  <c r="BT128" i="4"/>
  <c r="BT129" i="4"/>
  <c r="BT130" i="4"/>
  <c r="BT131" i="4"/>
  <c r="BT132" i="4"/>
  <c r="BT133" i="4"/>
  <c r="BT134" i="4"/>
  <c r="BT135" i="4"/>
  <c r="BT136" i="4"/>
  <c r="BT137" i="4"/>
  <c r="BT138" i="4"/>
  <c r="BT139" i="4"/>
  <c r="BT140" i="4"/>
  <c r="BT141" i="4"/>
  <c r="BT142" i="4"/>
  <c r="BT143" i="4"/>
  <c r="BT144" i="4"/>
  <c r="BT145" i="4"/>
  <c r="BT146" i="4"/>
  <c r="BT147" i="4"/>
  <c r="BT148" i="4"/>
  <c r="BT149" i="4"/>
  <c r="BT150" i="4"/>
  <c r="BT151" i="4"/>
  <c r="BT152" i="4"/>
  <c r="BT153" i="4"/>
  <c r="BT154" i="4"/>
  <c r="BT155" i="4"/>
  <c r="BT156" i="4"/>
  <c r="BT157" i="4"/>
  <c r="BT158" i="4"/>
  <c r="BT159" i="4"/>
  <c r="BT160" i="4"/>
  <c r="BT161" i="4"/>
  <c r="BT162" i="4"/>
  <c r="BT163" i="4"/>
  <c r="BT164" i="4"/>
  <c r="BT165" i="4"/>
  <c r="BT166" i="4"/>
  <c r="BT167" i="4"/>
  <c r="BT168" i="4"/>
  <c r="BT169" i="4"/>
  <c r="BT170" i="4"/>
  <c r="BT171" i="4"/>
  <c r="BT172" i="4"/>
  <c r="BT173" i="4"/>
  <c r="BT174" i="4"/>
  <c r="BT175" i="4"/>
  <c r="BT176" i="4"/>
  <c r="BT177" i="4"/>
  <c r="BT178" i="4"/>
  <c r="BT179" i="4"/>
  <c r="BT180" i="4"/>
  <c r="BT181" i="4"/>
  <c r="BT182" i="4"/>
  <c r="BT183" i="4"/>
  <c r="BT184" i="4"/>
  <c r="BT185" i="4"/>
  <c r="BT186" i="4"/>
  <c r="BT187" i="4"/>
  <c r="BT188" i="4"/>
  <c r="BT189" i="4"/>
  <c r="BT190" i="4"/>
  <c r="BT191" i="4"/>
  <c r="BT192" i="4"/>
  <c r="BT193" i="4"/>
  <c r="BT194" i="4"/>
  <c r="BT195" i="4"/>
  <c r="BT196" i="4"/>
  <c r="BT197" i="4"/>
  <c r="BT198" i="4"/>
  <c r="BT199" i="4"/>
  <c r="BT200" i="4"/>
  <c r="BT201" i="4"/>
  <c r="BT202" i="4"/>
  <c r="BT203" i="4"/>
  <c r="BT204" i="4"/>
  <c r="BT205" i="4"/>
  <c r="BT206" i="4"/>
  <c r="BT207" i="4"/>
  <c r="BT208" i="4"/>
  <c r="BT209" i="4"/>
  <c r="BT210" i="4"/>
  <c r="BT211" i="4"/>
  <c r="BT212" i="4"/>
  <c r="BT213" i="4"/>
  <c r="BT214" i="4"/>
  <c r="BT215" i="4"/>
  <c r="BT216" i="4"/>
  <c r="BT217" i="4"/>
  <c r="BT218" i="4"/>
  <c r="BT219" i="4"/>
  <c r="BT220" i="4"/>
  <c r="BT221" i="4"/>
  <c r="BT222" i="4"/>
  <c r="BT223" i="4"/>
  <c r="BT224" i="4"/>
  <c r="BT225" i="4"/>
  <c r="BT226" i="4"/>
  <c r="BT227" i="4"/>
  <c r="BT228" i="4"/>
  <c r="BT229" i="4"/>
  <c r="BT230" i="4"/>
  <c r="BT231" i="4"/>
  <c r="BT232" i="4"/>
  <c r="BT233" i="4"/>
  <c r="BT234" i="4"/>
  <c r="BT235" i="4"/>
  <c r="BT236" i="4"/>
  <c r="BT237" i="4"/>
  <c r="BT238" i="4"/>
  <c r="BT239" i="4"/>
  <c r="BT240" i="4"/>
  <c r="BT241" i="4"/>
  <c r="BT242" i="4"/>
  <c r="BT243" i="4"/>
  <c r="BT244" i="4"/>
  <c r="BT245" i="4"/>
  <c r="BT16" i="4"/>
  <c r="BQ10" i="4" l="1"/>
  <c r="BS13" i="4"/>
  <c r="BS10" i="4"/>
  <c r="BS12" i="4"/>
  <c r="BS11" i="4"/>
  <c r="CA14" i="4"/>
  <c r="CA13" i="4"/>
  <c r="CC13" i="4"/>
  <c r="CC14" i="4"/>
  <c r="V1" i="7"/>
  <c r="V235" i="7" s="1"/>
  <c r="AZ5" i="5"/>
  <c r="AZ6" i="5"/>
  <c r="AZ7" i="5"/>
  <c r="AZ8" i="5"/>
  <c r="AZ9" i="5"/>
  <c r="AZ10" i="5"/>
  <c r="AZ11" i="5"/>
  <c r="AZ12" i="5"/>
  <c r="AZ13" i="5"/>
  <c r="AZ14" i="5"/>
  <c r="AZ15" i="5"/>
  <c r="AZ16" i="5"/>
  <c r="AZ17" i="5"/>
  <c r="AZ18" i="5"/>
  <c r="AZ19" i="5"/>
  <c r="AZ20" i="5"/>
  <c r="AZ21" i="5"/>
  <c r="AZ22" i="5"/>
  <c r="AZ23" i="5"/>
  <c r="AZ24" i="5"/>
  <c r="AZ25" i="5"/>
  <c r="AZ26" i="5"/>
  <c r="AZ27" i="5"/>
  <c r="AZ28" i="5"/>
  <c r="AZ29" i="5"/>
  <c r="AZ30" i="5"/>
  <c r="AZ31" i="5"/>
  <c r="AZ32" i="5"/>
  <c r="AZ33" i="5"/>
  <c r="AZ34" i="5"/>
  <c r="AZ35" i="5"/>
  <c r="AZ36" i="5"/>
  <c r="AZ37" i="5"/>
  <c r="AZ38" i="5"/>
  <c r="AZ39" i="5"/>
  <c r="AZ40" i="5"/>
  <c r="AZ41" i="5"/>
  <c r="AZ42" i="5"/>
  <c r="AZ43" i="5"/>
  <c r="AZ44" i="5"/>
  <c r="AZ45" i="5"/>
  <c r="AZ46" i="5"/>
  <c r="AZ47" i="5"/>
  <c r="AZ48" i="5"/>
  <c r="AZ49" i="5"/>
  <c r="AZ50" i="5"/>
  <c r="AZ51" i="5"/>
  <c r="AZ52" i="5"/>
  <c r="AZ53" i="5"/>
  <c r="AZ54" i="5"/>
  <c r="AZ55" i="5"/>
  <c r="AZ56" i="5"/>
  <c r="AZ57" i="5"/>
  <c r="AZ58" i="5"/>
  <c r="AZ59" i="5"/>
  <c r="AZ60" i="5"/>
  <c r="AZ61" i="5"/>
  <c r="AZ62" i="5"/>
  <c r="AZ63" i="5"/>
  <c r="AZ64" i="5"/>
  <c r="AZ65" i="5"/>
  <c r="AZ66" i="5"/>
  <c r="AZ67" i="5"/>
  <c r="AZ68" i="5"/>
  <c r="AZ69" i="5"/>
  <c r="AZ70" i="5"/>
  <c r="AZ71" i="5"/>
  <c r="AZ72" i="5"/>
  <c r="AZ73" i="5"/>
  <c r="AZ74" i="5"/>
  <c r="AZ75" i="5"/>
  <c r="AZ76" i="5"/>
  <c r="AZ77" i="5"/>
  <c r="AZ78" i="5"/>
  <c r="AZ79" i="5"/>
  <c r="AZ80" i="5"/>
  <c r="AZ81" i="5"/>
  <c r="AZ82" i="5"/>
  <c r="AZ83" i="5"/>
  <c r="AZ84" i="5"/>
  <c r="AZ85" i="5"/>
  <c r="AZ86" i="5"/>
  <c r="AZ87" i="5"/>
  <c r="AZ88" i="5"/>
  <c r="AZ89" i="5"/>
  <c r="AZ90" i="5"/>
  <c r="AZ91" i="5"/>
  <c r="AZ92" i="5"/>
  <c r="AZ93" i="5"/>
  <c r="AZ94" i="5"/>
  <c r="AZ95" i="5"/>
  <c r="AZ96" i="5"/>
  <c r="AZ97" i="5"/>
  <c r="AZ98" i="5"/>
  <c r="AZ99" i="5"/>
  <c r="AZ100" i="5"/>
  <c r="AZ101" i="5"/>
  <c r="AZ102" i="5"/>
  <c r="AZ103" i="5"/>
  <c r="AZ104" i="5"/>
  <c r="AZ105" i="5"/>
  <c r="AZ106" i="5"/>
  <c r="AZ107" i="5"/>
  <c r="AZ108" i="5"/>
  <c r="AZ109" i="5"/>
  <c r="AZ110" i="5"/>
  <c r="AZ111" i="5"/>
  <c r="AZ112" i="5"/>
  <c r="AZ113" i="5"/>
  <c r="AZ114" i="5"/>
  <c r="AZ115" i="5"/>
  <c r="AZ116" i="5"/>
  <c r="AZ117" i="5"/>
  <c r="AZ118" i="5"/>
  <c r="AZ119" i="5"/>
  <c r="AZ120" i="5"/>
  <c r="AZ121" i="5"/>
  <c r="AZ122" i="5"/>
  <c r="AZ123" i="5"/>
  <c r="AZ124" i="5"/>
  <c r="AZ125" i="5"/>
  <c r="AZ126" i="5"/>
  <c r="AZ127" i="5"/>
  <c r="AZ128" i="5"/>
  <c r="AZ129" i="5"/>
  <c r="AZ130" i="5"/>
  <c r="AZ131" i="5"/>
  <c r="AZ132" i="5"/>
  <c r="AZ133" i="5"/>
  <c r="AZ134" i="5"/>
  <c r="AZ135" i="5"/>
  <c r="AZ136" i="5"/>
  <c r="AZ137" i="5"/>
  <c r="AZ138" i="5"/>
  <c r="AZ139" i="5"/>
  <c r="AZ140" i="5"/>
  <c r="AZ141" i="5"/>
  <c r="AZ142" i="5"/>
  <c r="AZ143" i="5"/>
  <c r="AZ144" i="5"/>
  <c r="AZ145" i="5"/>
  <c r="AZ146" i="5"/>
  <c r="AZ147" i="5"/>
  <c r="AZ148" i="5"/>
  <c r="AZ149" i="5"/>
  <c r="AZ150" i="5"/>
  <c r="AZ151" i="5"/>
  <c r="AZ152" i="5"/>
  <c r="AZ153" i="5"/>
  <c r="AZ154" i="5"/>
  <c r="AZ155" i="5"/>
  <c r="AZ156" i="5"/>
  <c r="AZ157" i="5"/>
  <c r="AZ158" i="5"/>
  <c r="AZ159" i="5"/>
  <c r="AZ160" i="5"/>
  <c r="AZ161" i="5"/>
  <c r="AZ162" i="5"/>
  <c r="AZ163" i="5"/>
  <c r="AZ164" i="5"/>
  <c r="AZ165" i="5"/>
  <c r="AZ166" i="5"/>
  <c r="AZ167" i="5"/>
  <c r="AZ168" i="5"/>
  <c r="AZ169" i="5"/>
  <c r="AZ170" i="5"/>
  <c r="AZ171" i="5"/>
  <c r="AZ172" i="5"/>
  <c r="AZ173" i="5"/>
  <c r="AZ174" i="5"/>
  <c r="AZ175" i="5"/>
  <c r="AZ176" i="5"/>
  <c r="AZ177" i="5"/>
  <c r="AZ178" i="5"/>
  <c r="AZ179" i="5"/>
  <c r="AZ180" i="5"/>
  <c r="AZ181" i="5"/>
  <c r="AZ182" i="5"/>
  <c r="AZ183" i="5"/>
  <c r="AZ184" i="5"/>
  <c r="AZ185" i="5"/>
  <c r="AZ186" i="5"/>
  <c r="AZ187" i="5"/>
  <c r="AZ188" i="5"/>
  <c r="AZ189" i="5"/>
  <c r="AZ190" i="5"/>
  <c r="AZ191" i="5"/>
  <c r="AZ192" i="5"/>
  <c r="AZ193" i="5"/>
  <c r="AZ194" i="5"/>
  <c r="AZ195" i="5"/>
  <c r="AZ196" i="5"/>
  <c r="AZ197" i="5"/>
  <c r="AZ198" i="5"/>
  <c r="AZ199" i="5"/>
  <c r="AZ200" i="5"/>
  <c r="AZ201" i="5"/>
  <c r="AZ202" i="5"/>
  <c r="AZ203" i="5"/>
  <c r="AZ204" i="5"/>
  <c r="AZ205" i="5"/>
  <c r="AZ206" i="5"/>
  <c r="AZ207" i="5"/>
  <c r="AZ208" i="5"/>
  <c r="AZ209" i="5"/>
  <c r="AZ210" i="5"/>
  <c r="AZ211" i="5"/>
  <c r="AZ212" i="5"/>
  <c r="AZ213" i="5"/>
  <c r="AZ214" i="5"/>
  <c r="AZ215" i="5"/>
  <c r="AZ216" i="5"/>
  <c r="AZ217" i="5"/>
  <c r="AZ218" i="5"/>
  <c r="AZ219" i="5"/>
  <c r="AZ220" i="5"/>
  <c r="AZ221" i="5"/>
  <c r="AZ222" i="5"/>
  <c r="AZ223" i="5"/>
  <c r="AZ224" i="5"/>
  <c r="AZ225" i="5"/>
  <c r="AZ226" i="5"/>
  <c r="AZ227" i="5"/>
  <c r="AZ228" i="5"/>
  <c r="AZ229" i="5"/>
  <c r="AZ230" i="5"/>
  <c r="AZ231" i="5"/>
  <c r="AZ232" i="5"/>
  <c r="AZ233" i="5"/>
  <c r="AZ4" i="5"/>
  <c r="AY4" i="5"/>
  <c r="CA17" i="4" l="1"/>
  <c r="BQ17" i="4"/>
  <c r="CA19" i="4"/>
  <c r="BQ19" i="4"/>
  <c r="CA21" i="4"/>
  <c r="BQ21" i="4"/>
  <c r="CA23" i="4"/>
  <c r="BQ23" i="4"/>
  <c r="CA25" i="4"/>
  <c r="BQ25" i="4"/>
  <c r="CA27" i="4"/>
  <c r="BQ27" i="4"/>
  <c r="BQ29" i="4"/>
  <c r="CA29" i="4"/>
  <c r="CA31" i="4"/>
  <c r="BQ31" i="4"/>
  <c r="CA33" i="4"/>
  <c r="BQ33" i="4"/>
  <c r="CA35" i="4"/>
  <c r="BQ35" i="4"/>
  <c r="CA37" i="4"/>
  <c r="BQ37" i="4"/>
  <c r="CA39" i="4"/>
  <c r="BQ39" i="4"/>
  <c r="CA41" i="4"/>
  <c r="BQ41" i="4"/>
  <c r="CA43" i="4"/>
  <c r="BQ43" i="4"/>
  <c r="BQ45" i="4"/>
  <c r="CA45" i="4"/>
  <c r="CA47" i="4"/>
  <c r="BQ47" i="4"/>
  <c r="CA49" i="4"/>
  <c r="BQ49" i="4"/>
  <c r="CA51" i="4"/>
  <c r="BQ51" i="4"/>
  <c r="CA53" i="4"/>
  <c r="BQ53" i="4"/>
  <c r="CA55" i="4"/>
  <c r="BQ55" i="4"/>
  <c r="CA57" i="4"/>
  <c r="BQ57" i="4"/>
  <c r="CA59" i="4"/>
  <c r="BQ59" i="4"/>
  <c r="BQ61" i="4"/>
  <c r="R50" i="6" s="1"/>
  <c r="CA61" i="4"/>
  <c r="CA63" i="4"/>
  <c r="BQ63" i="4"/>
  <c r="CA65" i="4"/>
  <c r="BQ65" i="4"/>
  <c r="R54" i="6" s="1"/>
  <c r="CA67" i="4"/>
  <c r="BQ67" i="4"/>
  <c r="CA69" i="4"/>
  <c r="BQ69" i="4"/>
  <c r="CA71" i="4"/>
  <c r="BQ71" i="4"/>
  <c r="CA73" i="4"/>
  <c r="BQ73" i="4"/>
  <c r="CA75" i="4"/>
  <c r="BQ75" i="4"/>
  <c r="CA77" i="4"/>
  <c r="BQ77" i="4"/>
  <c r="CA79" i="4"/>
  <c r="BQ79" i="4"/>
  <c r="CA81" i="4"/>
  <c r="BQ81" i="4"/>
  <c r="CA83" i="4"/>
  <c r="BQ83" i="4"/>
  <c r="CA85" i="4"/>
  <c r="BQ85" i="4"/>
  <c r="CA87" i="4"/>
  <c r="BQ87" i="4"/>
  <c r="CA89" i="4"/>
  <c r="BQ89" i="4"/>
  <c r="CA91" i="4"/>
  <c r="BQ91" i="4"/>
  <c r="BQ93" i="4"/>
  <c r="CA93" i="4"/>
  <c r="CA95" i="4"/>
  <c r="BQ95" i="4"/>
  <c r="CA97" i="4"/>
  <c r="BQ97" i="4"/>
  <c r="CA99" i="4"/>
  <c r="BQ99" i="4"/>
  <c r="CA101" i="4"/>
  <c r="BQ101" i="4"/>
  <c r="CA103" i="4"/>
  <c r="BQ103" i="4"/>
  <c r="CA105" i="4"/>
  <c r="BQ105" i="4"/>
  <c r="CA107" i="4"/>
  <c r="BQ107" i="4"/>
  <c r="BQ109" i="4"/>
  <c r="CA109" i="4"/>
  <c r="CA111" i="4"/>
  <c r="BQ111" i="4"/>
  <c r="CA113" i="4"/>
  <c r="BQ113" i="4"/>
  <c r="CA115" i="4"/>
  <c r="BQ115" i="4"/>
  <c r="CA117" i="4"/>
  <c r="BQ117" i="4"/>
  <c r="CA119" i="4"/>
  <c r="BQ119" i="4"/>
  <c r="CA121" i="4"/>
  <c r="BQ121" i="4"/>
  <c r="CA123" i="4"/>
  <c r="BQ123" i="4"/>
  <c r="BQ125" i="4"/>
  <c r="CA125" i="4"/>
  <c r="CA127" i="4"/>
  <c r="BQ127" i="4"/>
  <c r="CA129" i="4"/>
  <c r="BQ129" i="4"/>
  <c r="CA131" i="4"/>
  <c r="BQ131" i="4"/>
  <c r="CA133" i="4"/>
  <c r="BQ133" i="4"/>
  <c r="CA135" i="4"/>
  <c r="BQ135" i="4"/>
  <c r="CA137" i="4"/>
  <c r="BQ137" i="4"/>
  <c r="CA139" i="4"/>
  <c r="BQ139" i="4"/>
  <c r="CA141" i="4"/>
  <c r="BQ141" i="4"/>
  <c r="CA143" i="4"/>
  <c r="BQ143" i="4"/>
  <c r="CA145" i="4"/>
  <c r="BQ145" i="4"/>
  <c r="CA147" i="4"/>
  <c r="BQ147" i="4"/>
  <c r="CA149" i="4"/>
  <c r="BQ149" i="4"/>
  <c r="CA151" i="4"/>
  <c r="BQ151" i="4"/>
  <c r="CA153" i="4"/>
  <c r="BQ153" i="4"/>
  <c r="CA155" i="4"/>
  <c r="BQ155" i="4"/>
  <c r="BQ157" i="4"/>
  <c r="CA157" i="4"/>
  <c r="CA159" i="4"/>
  <c r="BQ159" i="4"/>
  <c r="CA161" i="4"/>
  <c r="BQ161" i="4"/>
  <c r="CA163" i="4"/>
  <c r="BQ163" i="4"/>
  <c r="CA165" i="4"/>
  <c r="BQ165" i="4"/>
  <c r="CA167" i="4"/>
  <c r="BQ167" i="4"/>
  <c r="CA169" i="4"/>
  <c r="BQ169" i="4"/>
  <c r="CA171" i="4"/>
  <c r="BQ171" i="4"/>
  <c r="BQ173" i="4"/>
  <c r="CA173" i="4"/>
  <c r="CA175" i="4"/>
  <c r="BQ175" i="4"/>
  <c r="CA177" i="4"/>
  <c r="BQ177" i="4"/>
  <c r="CA179" i="4"/>
  <c r="BQ179" i="4"/>
  <c r="CA181" i="4"/>
  <c r="BQ181" i="4"/>
  <c r="CA183" i="4"/>
  <c r="BQ183" i="4"/>
  <c r="CA185" i="4"/>
  <c r="BQ185" i="4"/>
  <c r="CA187" i="4"/>
  <c r="BQ187" i="4"/>
  <c r="CA189" i="4"/>
  <c r="BQ189" i="4"/>
  <c r="CA191" i="4"/>
  <c r="BQ191" i="4"/>
  <c r="CA193" i="4"/>
  <c r="BQ193" i="4"/>
  <c r="CA195" i="4"/>
  <c r="BQ195" i="4"/>
  <c r="CA197" i="4"/>
  <c r="BQ197" i="4"/>
  <c r="CA199" i="4"/>
  <c r="BQ199" i="4"/>
  <c r="CA201" i="4"/>
  <c r="BQ201" i="4"/>
  <c r="CA203" i="4"/>
  <c r="BQ203" i="4"/>
  <c r="CA205" i="4"/>
  <c r="BQ205" i="4"/>
  <c r="CA207" i="4"/>
  <c r="BQ207" i="4"/>
  <c r="CA209" i="4"/>
  <c r="BQ209" i="4"/>
  <c r="CA211" i="4"/>
  <c r="BQ211" i="4"/>
  <c r="CA213" i="4"/>
  <c r="BQ213" i="4"/>
  <c r="CA215" i="4"/>
  <c r="BQ215" i="4"/>
  <c r="CA217" i="4"/>
  <c r="BQ217" i="4"/>
  <c r="CA219" i="4"/>
  <c r="BQ219" i="4"/>
  <c r="CA221" i="4"/>
  <c r="BQ221" i="4"/>
  <c r="CA223" i="4"/>
  <c r="BQ223" i="4"/>
  <c r="CA225" i="4"/>
  <c r="BQ225" i="4"/>
  <c r="CA227" i="4"/>
  <c r="BQ227" i="4"/>
  <c r="CA229" i="4"/>
  <c r="BQ229" i="4"/>
  <c r="CA231" i="4"/>
  <c r="BQ231" i="4"/>
  <c r="CA233" i="4"/>
  <c r="BQ233" i="4"/>
  <c r="CA235" i="4"/>
  <c r="BQ235" i="4"/>
  <c r="CA237" i="4"/>
  <c r="BQ237" i="4"/>
  <c r="CA239" i="4"/>
  <c r="BQ239" i="4"/>
  <c r="CA241" i="4"/>
  <c r="BQ241" i="4"/>
  <c r="CA243" i="4"/>
  <c r="BQ243" i="4"/>
  <c r="CA245" i="4"/>
  <c r="BQ245" i="4"/>
  <c r="CA16" i="4"/>
  <c r="BQ16" i="4"/>
  <c r="CA18" i="4"/>
  <c r="BQ18" i="4"/>
  <c r="CA20" i="4"/>
  <c r="BQ20" i="4"/>
  <c r="CA22" i="4"/>
  <c r="BQ22" i="4"/>
  <c r="CA24" i="4"/>
  <c r="BQ24" i="4"/>
  <c r="CA26" i="4"/>
  <c r="BQ26" i="4"/>
  <c r="CA28" i="4"/>
  <c r="BQ28" i="4"/>
  <c r="CA30" i="4"/>
  <c r="BQ30" i="4"/>
  <c r="CA32" i="4"/>
  <c r="BQ32" i="4"/>
  <c r="CA34" i="4"/>
  <c r="BQ34" i="4"/>
  <c r="CA36" i="4"/>
  <c r="BQ36" i="4"/>
  <c r="CA38" i="4"/>
  <c r="BQ38" i="4"/>
  <c r="CA40" i="4"/>
  <c r="BQ40" i="4"/>
  <c r="CA42" i="4"/>
  <c r="BQ42" i="4"/>
  <c r="CA44" i="4"/>
  <c r="BQ44" i="4"/>
  <c r="CA46" i="4"/>
  <c r="BQ46" i="4"/>
  <c r="CA48" i="4"/>
  <c r="BQ48" i="4"/>
  <c r="CA50" i="4"/>
  <c r="BQ50" i="4"/>
  <c r="CA52" i="4"/>
  <c r="BQ52" i="4"/>
  <c r="CA54" i="4"/>
  <c r="BQ54" i="4"/>
  <c r="CA56" i="4"/>
  <c r="BQ56" i="4"/>
  <c r="CA58" i="4"/>
  <c r="BQ58" i="4"/>
  <c r="CA60" i="4"/>
  <c r="BQ60" i="4"/>
  <c r="CA62" i="4"/>
  <c r="BQ62" i="4"/>
  <c r="CA64" i="4"/>
  <c r="BQ64" i="4"/>
  <c r="CA66" i="4"/>
  <c r="BQ66" i="4"/>
  <c r="CA68" i="4"/>
  <c r="BQ68" i="4"/>
  <c r="CA70" i="4"/>
  <c r="BQ70" i="4"/>
  <c r="CA72" i="4"/>
  <c r="BQ72" i="4"/>
  <c r="CA74" i="4"/>
  <c r="BQ74" i="4"/>
  <c r="CA76" i="4"/>
  <c r="BQ76" i="4"/>
  <c r="CA78" i="4"/>
  <c r="BQ78" i="4"/>
  <c r="CA80" i="4"/>
  <c r="BQ80" i="4"/>
  <c r="CA82" i="4"/>
  <c r="BQ82" i="4"/>
  <c r="CA84" i="4"/>
  <c r="BQ84" i="4"/>
  <c r="CA86" i="4"/>
  <c r="BQ86" i="4"/>
  <c r="CA88" i="4"/>
  <c r="BQ88" i="4"/>
  <c r="CA90" i="4"/>
  <c r="BQ90" i="4"/>
  <c r="CA92" i="4"/>
  <c r="BQ92" i="4"/>
  <c r="CA94" i="4"/>
  <c r="BQ94" i="4"/>
  <c r="CA96" i="4"/>
  <c r="BQ96" i="4"/>
  <c r="CA98" i="4"/>
  <c r="BQ98" i="4"/>
  <c r="CA100" i="4"/>
  <c r="BQ100" i="4"/>
  <c r="CA102" i="4"/>
  <c r="BQ102" i="4"/>
  <c r="CA104" i="4"/>
  <c r="BQ104" i="4"/>
  <c r="CA106" i="4"/>
  <c r="BQ106" i="4"/>
  <c r="CA108" i="4"/>
  <c r="BQ108" i="4"/>
  <c r="CA110" i="4"/>
  <c r="BQ110" i="4"/>
  <c r="CA112" i="4"/>
  <c r="BQ112" i="4"/>
  <c r="CA114" i="4"/>
  <c r="BQ114" i="4"/>
  <c r="CA116" i="4"/>
  <c r="BQ116" i="4"/>
  <c r="CA118" i="4"/>
  <c r="BQ118" i="4"/>
  <c r="CA120" i="4"/>
  <c r="BQ120" i="4"/>
  <c r="CA122" i="4"/>
  <c r="BQ122" i="4"/>
  <c r="CA124" i="4"/>
  <c r="BQ124" i="4"/>
  <c r="CA126" i="4"/>
  <c r="BQ126" i="4"/>
  <c r="CA128" i="4"/>
  <c r="BQ128" i="4"/>
  <c r="CA130" i="4"/>
  <c r="BQ130" i="4"/>
  <c r="CA132" i="4"/>
  <c r="BQ132" i="4"/>
  <c r="CA134" i="4"/>
  <c r="BQ134" i="4"/>
  <c r="CA136" i="4"/>
  <c r="BQ136" i="4"/>
  <c r="CA138" i="4"/>
  <c r="BQ138" i="4"/>
  <c r="CA140" i="4"/>
  <c r="BQ140" i="4"/>
  <c r="CA142" i="4"/>
  <c r="BQ142" i="4"/>
  <c r="CA144" i="4"/>
  <c r="BQ144" i="4"/>
  <c r="CA146" i="4"/>
  <c r="BQ146" i="4"/>
  <c r="CA148" i="4"/>
  <c r="BQ148" i="4"/>
  <c r="CA150" i="4"/>
  <c r="BQ150" i="4"/>
  <c r="CA152" i="4"/>
  <c r="BQ152" i="4"/>
  <c r="CA154" i="4"/>
  <c r="BQ154" i="4"/>
  <c r="CA156" i="4"/>
  <c r="BQ156" i="4"/>
  <c r="CA158" i="4"/>
  <c r="BQ158" i="4"/>
  <c r="CA160" i="4"/>
  <c r="BQ160" i="4"/>
  <c r="CA162" i="4"/>
  <c r="BQ162" i="4"/>
  <c r="CA164" i="4"/>
  <c r="BQ164" i="4"/>
  <c r="CA166" i="4"/>
  <c r="BQ166" i="4"/>
  <c r="CA168" i="4"/>
  <c r="BQ168" i="4"/>
  <c r="CA170" i="4"/>
  <c r="BQ170" i="4"/>
  <c r="CA172" i="4"/>
  <c r="BQ172" i="4"/>
  <c r="CA174" i="4"/>
  <c r="BQ174" i="4"/>
  <c r="CA176" i="4"/>
  <c r="BQ176" i="4"/>
  <c r="CA178" i="4"/>
  <c r="BQ178" i="4"/>
  <c r="CA180" i="4"/>
  <c r="BQ180" i="4"/>
  <c r="CA182" i="4"/>
  <c r="BQ182" i="4"/>
  <c r="R171" i="6" s="1"/>
  <c r="CA184" i="4"/>
  <c r="BQ184" i="4"/>
  <c r="CA186" i="4"/>
  <c r="BQ186" i="4"/>
  <c r="CA188" i="4"/>
  <c r="BQ188" i="4"/>
  <c r="CA190" i="4"/>
  <c r="BQ190" i="4"/>
  <c r="CA192" i="4"/>
  <c r="BQ192" i="4"/>
  <c r="CA194" i="4"/>
  <c r="BQ194" i="4"/>
  <c r="CA196" i="4"/>
  <c r="BQ196" i="4"/>
  <c r="CA198" i="4"/>
  <c r="BQ198" i="4"/>
  <c r="CA200" i="4"/>
  <c r="BQ200" i="4"/>
  <c r="CA202" i="4"/>
  <c r="BQ202" i="4"/>
  <c r="CA204" i="4"/>
  <c r="BQ204" i="4"/>
  <c r="CA206" i="4"/>
  <c r="BQ206" i="4"/>
  <c r="CA208" i="4"/>
  <c r="BQ208" i="4"/>
  <c r="CA210" i="4"/>
  <c r="BQ210" i="4"/>
  <c r="CA212" i="4"/>
  <c r="BQ212" i="4"/>
  <c r="CA214" i="4"/>
  <c r="BQ214" i="4"/>
  <c r="CA216" i="4"/>
  <c r="BQ216" i="4"/>
  <c r="CA218" i="4"/>
  <c r="BQ218" i="4"/>
  <c r="CA220" i="4"/>
  <c r="BQ220" i="4"/>
  <c r="CA222" i="4"/>
  <c r="BQ222" i="4"/>
  <c r="CA224" i="4"/>
  <c r="BQ224" i="4"/>
  <c r="CA226" i="4"/>
  <c r="BQ226" i="4"/>
  <c r="CA228" i="4"/>
  <c r="BQ228" i="4"/>
  <c r="CA230" i="4"/>
  <c r="BQ230" i="4"/>
  <c r="CA232" i="4"/>
  <c r="BQ232" i="4"/>
  <c r="CA234" i="4"/>
  <c r="BQ234" i="4"/>
  <c r="CA236" i="4"/>
  <c r="BQ236" i="4"/>
  <c r="CA238" i="4"/>
  <c r="BQ238" i="4"/>
  <c r="CA240" i="4"/>
  <c r="BQ240" i="4"/>
  <c r="CA242" i="4"/>
  <c r="BQ242" i="4"/>
  <c r="CA244" i="4"/>
  <c r="BQ244" i="4"/>
  <c r="BQ6" i="4" l="1"/>
  <c r="BQ11" i="4"/>
  <c r="BQ7" i="4"/>
  <c r="BQ12" i="4"/>
  <c r="BQ8" i="4"/>
  <c r="BQ13" i="4"/>
  <c r="BQ9" i="4"/>
  <c r="BQ14" i="4"/>
  <c r="CA9" i="4"/>
  <c r="CA6" i="4"/>
  <c r="CA11" i="4"/>
  <c r="BQ5" i="4"/>
  <c r="CA8" i="4"/>
  <c r="CA7" i="4"/>
  <c r="CA5" i="4"/>
  <c r="CA12" i="4"/>
  <c r="CA10" i="4"/>
  <c r="X228" i="7"/>
  <c r="T231" i="6"/>
  <c r="X216" i="7"/>
  <c r="T219" i="6"/>
  <c r="X204" i="7"/>
  <c r="T207" i="6"/>
  <c r="X192" i="7"/>
  <c r="T195" i="6"/>
  <c r="X180" i="7"/>
  <c r="T183" i="6"/>
  <c r="X160" i="7"/>
  <c r="T163" i="6"/>
  <c r="X152" i="7"/>
  <c r="T155" i="6"/>
  <c r="X140" i="7"/>
  <c r="T143" i="6"/>
  <c r="X124" i="7"/>
  <c r="T127" i="6"/>
  <c r="X112" i="7"/>
  <c r="T115" i="6"/>
  <c r="X100" i="7"/>
  <c r="T103" i="6"/>
  <c r="X88" i="7"/>
  <c r="T91" i="6"/>
  <c r="X76" i="7"/>
  <c r="T79" i="6"/>
  <c r="X64" i="7"/>
  <c r="T67" i="6"/>
  <c r="X52" i="7"/>
  <c r="T55" i="6"/>
  <c r="X40" i="7"/>
  <c r="T43" i="6"/>
  <c r="X28" i="7"/>
  <c r="T31" i="6"/>
  <c r="X16" i="7"/>
  <c r="T19" i="6"/>
  <c r="X4" i="7"/>
  <c r="T7" i="6"/>
  <c r="X223" i="7"/>
  <c r="T226" i="6"/>
  <c r="X211" i="7"/>
  <c r="T214" i="6"/>
  <c r="X199" i="7"/>
  <c r="T202" i="6"/>
  <c r="X187" i="7"/>
  <c r="T190" i="6"/>
  <c r="X175" i="7"/>
  <c r="T178" i="6"/>
  <c r="X163" i="7"/>
  <c r="T166" i="6"/>
  <c r="X151" i="7"/>
  <c r="T154" i="6"/>
  <c r="X139" i="7"/>
  <c r="T142" i="6"/>
  <c r="X123" i="7"/>
  <c r="T126" i="6"/>
  <c r="V111" i="7"/>
  <c r="R114" i="6"/>
  <c r="X99" i="7"/>
  <c r="T102" i="6"/>
  <c r="X87" i="7"/>
  <c r="T90" i="6"/>
  <c r="X75" i="7"/>
  <c r="T78" i="6"/>
  <c r="X35" i="7"/>
  <c r="T38" i="6"/>
  <c r="X23" i="7"/>
  <c r="T26" i="6"/>
  <c r="X7" i="7"/>
  <c r="T10" i="6"/>
  <c r="V222" i="7"/>
  <c r="R225" i="6"/>
  <c r="V210" i="7"/>
  <c r="R213" i="6"/>
  <c r="V198" i="7"/>
  <c r="R201" i="6"/>
  <c r="V186" i="7"/>
  <c r="R189" i="6"/>
  <c r="V174" i="7"/>
  <c r="R177" i="6"/>
  <c r="V162" i="7"/>
  <c r="R165" i="6"/>
  <c r="V150" i="7"/>
  <c r="R153" i="6"/>
  <c r="V138" i="7"/>
  <c r="R141" i="6"/>
  <c r="V126" i="7"/>
  <c r="R129" i="6"/>
  <c r="V114" i="7"/>
  <c r="R117" i="6"/>
  <c r="V102" i="7"/>
  <c r="R105" i="6"/>
  <c r="V90" i="7"/>
  <c r="R93" i="6"/>
  <c r="V78" i="7"/>
  <c r="R81" i="6"/>
  <c r="V66" i="7"/>
  <c r="R69" i="6"/>
  <c r="V54" i="7"/>
  <c r="R57" i="6"/>
  <c r="V42" i="7"/>
  <c r="R45" i="6"/>
  <c r="V22" i="7"/>
  <c r="R25" i="6"/>
  <c r="V10" i="7"/>
  <c r="R13" i="6"/>
  <c r="V229" i="7"/>
  <c r="R232" i="6"/>
  <c r="V217" i="7"/>
  <c r="R220" i="6"/>
  <c r="V201" i="7"/>
  <c r="R204" i="6"/>
  <c r="V185" i="7"/>
  <c r="R188" i="6"/>
  <c r="V173" i="7"/>
  <c r="R176" i="6"/>
  <c r="V161" i="7"/>
  <c r="R164" i="6"/>
  <c r="V149" i="7"/>
  <c r="R152" i="6"/>
  <c r="V137" i="7"/>
  <c r="R140" i="6"/>
  <c r="V125" i="7"/>
  <c r="R128" i="6"/>
  <c r="V113" i="7"/>
  <c r="R116" i="6"/>
  <c r="V97" i="7"/>
  <c r="R100" i="6"/>
  <c r="V85" i="7"/>
  <c r="R88" i="6"/>
  <c r="V73" i="7"/>
  <c r="R76" i="6"/>
  <c r="V69" i="7"/>
  <c r="R72" i="6"/>
  <c r="V65" i="7"/>
  <c r="R68" i="6"/>
  <c r="V61" i="7"/>
  <c r="R64" i="6"/>
  <c r="V49" i="7"/>
  <c r="R52" i="6"/>
  <c r="V45" i="7"/>
  <c r="R48" i="6"/>
  <c r="V41" i="7"/>
  <c r="R44" i="6"/>
  <c r="V37" i="7"/>
  <c r="R40" i="6"/>
  <c r="V33" i="7"/>
  <c r="R36" i="6"/>
  <c r="V29" i="7"/>
  <c r="R32" i="6"/>
  <c r="V25" i="7"/>
  <c r="R28" i="6"/>
  <c r="V21" i="7"/>
  <c r="R24" i="6"/>
  <c r="V17" i="7"/>
  <c r="R20" i="6"/>
  <c r="V13" i="7"/>
  <c r="R16" i="6"/>
  <c r="V9" i="7"/>
  <c r="R12" i="6"/>
  <c r="V5" i="7"/>
  <c r="R8" i="6"/>
  <c r="X224" i="7"/>
  <c r="T227" i="6"/>
  <c r="X212" i="7"/>
  <c r="T215" i="6"/>
  <c r="X200" i="7"/>
  <c r="T203" i="6"/>
  <c r="X188" i="7"/>
  <c r="T191" i="6"/>
  <c r="X176" i="7"/>
  <c r="T179" i="6"/>
  <c r="X164" i="7"/>
  <c r="T167" i="6"/>
  <c r="X156" i="7"/>
  <c r="T159" i="6"/>
  <c r="X144" i="7"/>
  <c r="T147" i="6"/>
  <c r="X132" i="7"/>
  <c r="T135" i="6"/>
  <c r="X116" i="7"/>
  <c r="T119" i="6"/>
  <c r="X104" i="7"/>
  <c r="T107" i="6"/>
  <c r="X92" i="7"/>
  <c r="T95" i="6"/>
  <c r="X80" i="7"/>
  <c r="T83" i="6"/>
  <c r="X68" i="7"/>
  <c r="T71" i="6"/>
  <c r="X56" i="7"/>
  <c r="T59" i="6"/>
  <c r="X44" i="7"/>
  <c r="T47" i="6"/>
  <c r="X32" i="7"/>
  <c r="T35" i="6"/>
  <c r="X20" i="7"/>
  <c r="T23" i="6"/>
  <c r="X8" i="7"/>
  <c r="T11" i="6"/>
  <c r="X227" i="7"/>
  <c r="T230" i="6"/>
  <c r="X215" i="7"/>
  <c r="T218" i="6"/>
  <c r="X203" i="7"/>
  <c r="T206" i="6"/>
  <c r="X191" i="7"/>
  <c r="T194" i="6"/>
  <c r="X179" i="7"/>
  <c r="T182" i="6"/>
  <c r="X167" i="7"/>
  <c r="T170" i="6"/>
  <c r="X155" i="7"/>
  <c r="T158" i="6"/>
  <c r="V143" i="7"/>
  <c r="R146" i="6"/>
  <c r="X131" i="7"/>
  <c r="T134" i="6"/>
  <c r="X119" i="7"/>
  <c r="T122" i="6"/>
  <c r="X107" i="7"/>
  <c r="T110" i="6"/>
  <c r="V95" i="7"/>
  <c r="R98" i="6"/>
  <c r="X83" i="7"/>
  <c r="T86" i="6"/>
  <c r="X71" i="7"/>
  <c r="T74" i="6"/>
  <c r="X63" i="7"/>
  <c r="T66" i="6"/>
  <c r="X55" i="7"/>
  <c r="T58" i="6"/>
  <c r="X43" i="7"/>
  <c r="T46" i="6"/>
  <c r="X27" i="7"/>
  <c r="T30" i="6"/>
  <c r="V15" i="7"/>
  <c r="R18" i="6"/>
  <c r="X11" i="7"/>
  <c r="T14" i="6"/>
  <c r="V230" i="7"/>
  <c r="R233" i="6"/>
  <c r="V218" i="7"/>
  <c r="R221" i="6"/>
  <c r="V206" i="7"/>
  <c r="R209" i="6"/>
  <c r="V194" i="7"/>
  <c r="R197" i="6"/>
  <c r="V182" i="7"/>
  <c r="R185" i="6"/>
  <c r="V170" i="7"/>
  <c r="R173" i="6"/>
  <c r="V158" i="7"/>
  <c r="R161" i="6"/>
  <c r="V146" i="7"/>
  <c r="R149" i="6"/>
  <c r="V134" i="7"/>
  <c r="R137" i="6"/>
  <c r="V122" i="7"/>
  <c r="R125" i="6"/>
  <c r="V110" i="7"/>
  <c r="R113" i="6"/>
  <c r="V98" i="7"/>
  <c r="R101" i="6"/>
  <c r="V86" i="7"/>
  <c r="R89" i="6"/>
  <c r="V74" i="7"/>
  <c r="R77" i="6"/>
  <c r="V62" i="7"/>
  <c r="R65" i="6"/>
  <c r="V50" i="7"/>
  <c r="R53" i="6"/>
  <c r="V34" i="7"/>
  <c r="R37" i="6"/>
  <c r="V26" i="7"/>
  <c r="R29" i="6"/>
  <c r="V14" i="7"/>
  <c r="R17" i="6"/>
  <c r="V2" i="7"/>
  <c r="R5" i="6"/>
  <c r="V221" i="7"/>
  <c r="R224" i="6"/>
  <c r="V209" i="7"/>
  <c r="R212" i="6"/>
  <c r="V197" i="7"/>
  <c r="R200" i="6"/>
  <c r="V189" i="7"/>
  <c r="R192" i="6"/>
  <c r="V181" i="7"/>
  <c r="R184" i="6"/>
  <c r="V165" i="7"/>
  <c r="R168" i="6"/>
  <c r="V153" i="7"/>
  <c r="R156" i="6"/>
  <c r="V141" i="7"/>
  <c r="R144" i="6"/>
  <c r="V129" i="7"/>
  <c r="R132" i="6"/>
  <c r="V117" i="7"/>
  <c r="R120" i="6"/>
  <c r="V105" i="7"/>
  <c r="R108" i="6"/>
  <c r="V93" i="7"/>
  <c r="R96" i="6"/>
  <c r="V89" i="7"/>
  <c r="R92" i="6"/>
  <c r="V77" i="7"/>
  <c r="R80" i="6"/>
  <c r="V53" i="7"/>
  <c r="R56" i="6"/>
  <c r="X226" i="7"/>
  <c r="T229" i="6"/>
  <c r="X218" i="7"/>
  <c r="T221" i="6"/>
  <c r="X210" i="7"/>
  <c r="T213" i="6"/>
  <c r="X202" i="7"/>
  <c r="T205" i="6"/>
  <c r="X194" i="7"/>
  <c r="T197" i="6"/>
  <c r="X186" i="7"/>
  <c r="T189" i="6"/>
  <c r="X174" i="7"/>
  <c r="T177" i="6"/>
  <c r="X166" i="7"/>
  <c r="T169" i="6"/>
  <c r="X158" i="7"/>
  <c r="T161" i="6"/>
  <c r="X150" i="7"/>
  <c r="T153" i="6"/>
  <c r="X142" i="7"/>
  <c r="T145" i="6"/>
  <c r="X134" i="7"/>
  <c r="T137" i="6"/>
  <c r="X122" i="7"/>
  <c r="T125" i="6"/>
  <c r="X114" i="7"/>
  <c r="T117" i="6"/>
  <c r="X106" i="7"/>
  <c r="T109" i="6"/>
  <c r="X98" i="7"/>
  <c r="T101" i="6"/>
  <c r="X90" i="7"/>
  <c r="T93" i="6"/>
  <c r="X78" i="7"/>
  <c r="T81" i="6"/>
  <c r="X70" i="7"/>
  <c r="T73" i="6"/>
  <c r="X62" i="7"/>
  <c r="T65" i="6"/>
  <c r="X54" i="7"/>
  <c r="T57" i="6"/>
  <c r="X46" i="7"/>
  <c r="T49" i="6"/>
  <c r="X42" i="7"/>
  <c r="T45" i="6"/>
  <c r="X34" i="7"/>
  <c r="T37" i="6"/>
  <c r="X30" i="7"/>
  <c r="T33" i="6"/>
  <c r="X26" i="7"/>
  <c r="T29" i="6"/>
  <c r="X22" i="7"/>
  <c r="T25" i="6"/>
  <c r="X18" i="7"/>
  <c r="T21" i="6"/>
  <c r="X14" i="7"/>
  <c r="T17" i="6"/>
  <c r="X10" i="7"/>
  <c r="T13" i="6"/>
  <c r="X6" i="7"/>
  <c r="T9" i="6"/>
  <c r="X2" i="7"/>
  <c r="T5" i="6"/>
  <c r="X229" i="7"/>
  <c r="T232" i="6"/>
  <c r="X225" i="7"/>
  <c r="T228" i="6"/>
  <c r="X221" i="7"/>
  <c r="T224" i="6"/>
  <c r="X217" i="7"/>
  <c r="T220" i="6"/>
  <c r="X213" i="7"/>
  <c r="T216" i="6"/>
  <c r="X209" i="7"/>
  <c r="T212" i="6"/>
  <c r="X205" i="7"/>
  <c r="T208" i="6"/>
  <c r="X201" i="7"/>
  <c r="T204" i="6"/>
  <c r="X197" i="7"/>
  <c r="T200" i="6"/>
  <c r="X193" i="7"/>
  <c r="T196" i="6"/>
  <c r="X189" i="7"/>
  <c r="T192" i="6"/>
  <c r="X185" i="7"/>
  <c r="T188" i="6"/>
  <c r="X181" i="7"/>
  <c r="T184" i="6"/>
  <c r="X177" i="7"/>
  <c r="T180" i="6"/>
  <c r="X173" i="7"/>
  <c r="T176" i="6"/>
  <c r="X169" i="7"/>
  <c r="T172" i="6"/>
  <c r="X165" i="7"/>
  <c r="T168" i="6"/>
  <c r="X161" i="7"/>
  <c r="T164" i="6"/>
  <c r="X157" i="7"/>
  <c r="T160" i="6"/>
  <c r="X153" i="7"/>
  <c r="T156" i="6"/>
  <c r="X149" i="7"/>
  <c r="T152" i="6"/>
  <c r="X145" i="7"/>
  <c r="T148" i="6"/>
  <c r="X141" i="7"/>
  <c r="T144" i="6"/>
  <c r="X137" i="7"/>
  <c r="T140" i="6"/>
  <c r="X133" i="7"/>
  <c r="T136" i="6"/>
  <c r="X129" i="7"/>
  <c r="T132" i="6"/>
  <c r="X125" i="7"/>
  <c r="T128" i="6"/>
  <c r="X121" i="7"/>
  <c r="T124" i="6"/>
  <c r="X117" i="7"/>
  <c r="T120" i="6"/>
  <c r="X113" i="7"/>
  <c r="T116" i="6"/>
  <c r="X109" i="7"/>
  <c r="T112" i="6"/>
  <c r="X105" i="7"/>
  <c r="T108" i="6"/>
  <c r="X101" i="7"/>
  <c r="T104" i="6"/>
  <c r="X97" i="7"/>
  <c r="T100" i="6"/>
  <c r="X93" i="7"/>
  <c r="T96" i="6"/>
  <c r="X89" i="7"/>
  <c r="T92" i="6"/>
  <c r="X85" i="7"/>
  <c r="T88" i="6"/>
  <c r="X81" i="7"/>
  <c r="T84" i="6"/>
  <c r="X77" i="7"/>
  <c r="T80" i="6"/>
  <c r="X73" i="7"/>
  <c r="T76" i="6"/>
  <c r="X69" i="7"/>
  <c r="T72" i="6"/>
  <c r="X65" i="7"/>
  <c r="T68" i="6"/>
  <c r="X61" i="7"/>
  <c r="T64" i="6"/>
  <c r="X57" i="7"/>
  <c r="T60" i="6"/>
  <c r="X53" i="7"/>
  <c r="T56" i="6"/>
  <c r="X49" i="7"/>
  <c r="T52" i="6"/>
  <c r="X45" i="7"/>
  <c r="T48" i="6"/>
  <c r="X41" i="7"/>
  <c r="T44" i="6"/>
  <c r="X37" i="7"/>
  <c r="T40" i="6"/>
  <c r="X33" i="7"/>
  <c r="T36" i="6"/>
  <c r="X29" i="7"/>
  <c r="T32" i="6"/>
  <c r="X25" i="7"/>
  <c r="T28" i="6"/>
  <c r="X21" i="7"/>
  <c r="T24" i="6"/>
  <c r="X17" i="7"/>
  <c r="T20" i="6"/>
  <c r="X13" i="7"/>
  <c r="T16" i="6"/>
  <c r="X9" i="7"/>
  <c r="T12" i="6"/>
  <c r="X5" i="7"/>
  <c r="T8" i="6"/>
  <c r="X220" i="7"/>
  <c r="T223" i="6"/>
  <c r="X208" i="7"/>
  <c r="T211" i="6"/>
  <c r="X196" i="7"/>
  <c r="T199" i="6"/>
  <c r="X184" i="7"/>
  <c r="T187" i="6"/>
  <c r="X172" i="7"/>
  <c r="T175" i="6"/>
  <c r="X168" i="7"/>
  <c r="T171" i="6"/>
  <c r="X148" i="7"/>
  <c r="T151" i="6"/>
  <c r="X136" i="7"/>
  <c r="T139" i="6"/>
  <c r="X128" i="7"/>
  <c r="T131" i="6"/>
  <c r="X120" i="7"/>
  <c r="T123" i="6"/>
  <c r="X108" i="7"/>
  <c r="T111" i="6"/>
  <c r="X96" i="7"/>
  <c r="T99" i="6"/>
  <c r="X84" i="7"/>
  <c r="T87" i="6"/>
  <c r="X72" i="7"/>
  <c r="T75" i="6"/>
  <c r="X60" i="7"/>
  <c r="T63" i="6"/>
  <c r="X48" i="7"/>
  <c r="T51" i="6"/>
  <c r="X36" i="7"/>
  <c r="T39" i="6"/>
  <c r="X24" i="7"/>
  <c r="T27" i="6"/>
  <c r="X12" i="7"/>
  <c r="T15" i="6"/>
  <c r="X219" i="7"/>
  <c r="T222" i="6"/>
  <c r="X207" i="7"/>
  <c r="T210" i="6"/>
  <c r="X195" i="7"/>
  <c r="T198" i="6"/>
  <c r="X183" i="7"/>
  <c r="T186" i="6"/>
  <c r="X171" i="7"/>
  <c r="T174" i="6"/>
  <c r="V159" i="7"/>
  <c r="R162" i="6"/>
  <c r="X147" i="7"/>
  <c r="T150" i="6"/>
  <c r="X135" i="7"/>
  <c r="T138" i="6"/>
  <c r="X127" i="7"/>
  <c r="T130" i="6"/>
  <c r="X115" i="7"/>
  <c r="T118" i="6"/>
  <c r="X103" i="7"/>
  <c r="T106" i="6"/>
  <c r="X91" i="7"/>
  <c r="T94" i="6"/>
  <c r="V79" i="7"/>
  <c r="R82" i="6"/>
  <c r="X67" i="7"/>
  <c r="T70" i="6"/>
  <c r="X59" i="7"/>
  <c r="T62" i="6"/>
  <c r="X51" i="7"/>
  <c r="T54" i="6"/>
  <c r="X39" i="7"/>
  <c r="T42" i="6"/>
  <c r="V31" i="7"/>
  <c r="R34" i="6"/>
  <c r="X19" i="7"/>
  <c r="T22" i="6"/>
  <c r="X3" i="7"/>
  <c r="T6" i="6"/>
  <c r="V226" i="7"/>
  <c r="R229" i="6"/>
  <c r="V214" i="7"/>
  <c r="R217" i="6"/>
  <c r="V202" i="7"/>
  <c r="R205" i="6"/>
  <c r="V190" i="7"/>
  <c r="R193" i="6"/>
  <c r="V178" i="7"/>
  <c r="R181" i="6"/>
  <c r="V166" i="7"/>
  <c r="R169" i="6"/>
  <c r="V154" i="7"/>
  <c r="R157" i="6"/>
  <c r="V142" i="7"/>
  <c r="R145" i="6"/>
  <c r="V130" i="7"/>
  <c r="R133" i="6"/>
  <c r="V118" i="7"/>
  <c r="R121" i="6"/>
  <c r="V106" i="7"/>
  <c r="R109" i="6"/>
  <c r="V94" i="7"/>
  <c r="R97" i="6"/>
  <c r="V82" i="7"/>
  <c r="R85" i="6"/>
  <c r="V70" i="7"/>
  <c r="R73" i="6"/>
  <c r="V58" i="7"/>
  <c r="R61" i="6"/>
  <c r="V46" i="7"/>
  <c r="R49" i="6"/>
  <c r="V38" i="7"/>
  <c r="R41" i="6"/>
  <c r="V30" i="7"/>
  <c r="R33" i="6"/>
  <c r="V18" i="7"/>
  <c r="R21" i="6"/>
  <c r="V6" i="7"/>
  <c r="R9" i="6"/>
  <c r="V225" i="7"/>
  <c r="R228" i="6"/>
  <c r="V213" i="7"/>
  <c r="R216" i="6"/>
  <c r="V205" i="7"/>
  <c r="R208" i="6"/>
  <c r="V193" i="7"/>
  <c r="R196" i="6"/>
  <c r="V177" i="7"/>
  <c r="R180" i="6"/>
  <c r="V169" i="7"/>
  <c r="R172" i="6"/>
  <c r="V157" i="7"/>
  <c r="R160" i="6"/>
  <c r="V145" i="7"/>
  <c r="R148" i="6"/>
  <c r="V133" i="7"/>
  <c r="R136" i="6"/>
  <c r="V121" i="7"/>
  <c r="R124" i="6"/>
  <c r="V109" i="7"/>
  <c r="R112" i="6"/>
  <c r="V101" i="7"/>
  <c r="R104" i="6"/>
  <c r="V81" i="7"/>
  <c r="R84" i="6"/>
  <c r="V57" i="7"/>
  <c r="R60" i="6"/>
  <c r="X230" i="7"/>
  <c r="T233" i="6"/>
  <c r="X222" i="7"/>
  <c r="T225" i="6"/>
  <c r="X214" i="7"/>
  <c r="T217" i="6"/>
  <c r="X206" i="7"/>
  <c r="T209" i="6"/>
  <c r="X198" i="7"/>
  <c r="T201" i="6"/>
  <c r="X190" i="7"/>
  <c r="T193" i="6"/>
  <c r="X182" i="7"/>
  <c r="T185" i="6"/>
  <c r="X178" i="7"/>
  <c r="T181" i="6"/>
  <c r="X170" i="7"/>
  <c r="T173" i="6"/>
  <c r="X162" i="7"/>
  <c r="T165" i="6"/>
  <c r="X154" i="7"/>
  <c r="T157" i="6"/>
  <c r="X146" i="7"/>
  <c r="T149" i="6"/>
  <c r="X138" i="7"/>
  <c r="T141" i="6"/>
  <c r="X130" i="7"/>
  <c r="T133" i="6"/>
  <c r="X126" i="7"/>
  <c r="T129" i="6"/>
  <c r="X118" i="7"/>
  <c r="T121" i="6"/>
  <c r="X110" i="7"/>
  <c r="T113" i="6"/>
  <c r="X102" i="7"/>
  <c r="T105" i="6"/>
  <c r="X94" i="7"/>
  <c r="T97" i="6"/>
  <c r="X86" i="7"/>
  <c r="T89" i="6"/>
  <c r="X82" i="7"/>
  <c r="T85" i="6"/>
  <c r="X74" i="7"/>
  <c r="T77" i="6"/>
  <c r="X66" i="7"/>
  <c r="T69" i="6"/>
  <c r="X58" i="7"/>
  <c r="T61" i="6"/>
  <c r="X50" i="7"/>
  <c r="T53" i="6"/>
  <c r="X38" i="7"/>
  <c r="T41" i="6"/>
  <c r="V228" i="7"/>
  <c r="R231" i="6"/>
  <c r="V224" i="7"/>
  <c r="R227" i="6"/>
  <c r="V220" i="7"/>
  <c r="R223" i="6"/>
  <c r="V216" i="7"/>
  <c r="R219" i="6"/>
  <c r="V212" i="7"/>
  <c r="R215" i="6"/>
  <c r="V208" i="7"/>
  <c r="R211" i="6"/>
  <c r="V204" i="7"/>
  <c r="R207" i="6"/>
  <c r="V200" i="7"/>
  <c r="R203" i="6"/>
  <c r="V196" i="7"/>
  <c r="R199" i="6"/>
  <c r="V192" i="7"/>
  <c r="R195" i="6"/>
  <c r="V188" i="7"/>
  <c r="R191" i="6"/>
  <c r="V184" i="7"/>
  <c r="R187" i="6"/>
  <c r="V180" i="7"/>
  <c r="R183" i="6"/>
  <c r="V176" i="7"/>
  <c r="R179" i="6"/>
  <c r="V172" i="7"/>
  <c r="R175" i="6"/>
  <c r="V164" i="7"/>
  <c r="R167" i="6"/>
  <c r="V160" i="7"/>
  <c r="R163" i="6"/>
  <c r="V156" i="7"/>
  <c r="R159" i="6"/>
  <c r="V152" i="7"/>
  <c r="R155" i="6"/>
  <c r="V148" i="7"/>
  <c r="R151" i="6"/>
  <c r="V144" i="7"/>
  <c r="R147" i="6"/>
  <c r="V140" i="7"/>
  <c r="R143" i="6"/>
  <c r="V136" i="7"/>
  <c r="R139" i="6"/>
  <c r="V132" i="7"/>
  <c r="R135" i="6"/>
  <c r="V128" i="7"/>
  <c r="R131" i="6"/>
  <c r="V124" i="7"/>
  <c r="R127" i="6"/>
  <c r="V120" i="7"/>
  <c r="R123" i="6"/>
  <c r="V116" i="7"/>
  <c r="R119" i="6"/>
  <c r="V112" i="7"/>
  <c r="R115" i="6"/>
  <c r="V108" i="7"/>
  <c r="R111" i="6"/>
  <c r="V104" i="7"/>
  <c r="R107" i="6"/>
  <c r="V100" i="7"/>
  <c r="R103" i="6"/>
  <c r="V96" i="7"/>
  <c r="R99" i="6"/>
  <c r="V92" i="7"/>
  <c r="R95" i="6"/>
  <c r="V88" i="7"/>
  <c r="R91" i="6"/>
  <c r="V84" i="7"/>
  <c r="R87" i="6"/>
  <c r="V80" i="7"/>
  <c r="R83" i="6"/>
  <c r="V76" i="7"/>
  <c r="R79" i="6"/>
  <c r="V72" i="7"/>
  <c r="R75" i="6"/>
  <c r="V68" i="7"/>
  <c r="R71" i="6"/>
  <c r="V64" i="7"/>
  <c r="R67" i="6"/>
  <c r="V60" i="7"/>
  <c r="R63" i="6"/>
  <c r="V56" i="7"/>
  <c r="R59" i="6"/>
  <c r="V52" i="7"/>
  <c r="R55" i="6"/>
  <c r="V48" i="7"/>
  <c r="R51" i="6"/>
  <c r="V44" i="7"/>
  <c r="R47" i="6"/>
  <c r="V40" i="7"/>
  <c r="R43" i="6"/>
  <c r="V36" i="7"/>
  <c r="R39" i="6"/>
  <c r="V32" i="7"/>
  <c r="R35" i="6"/>
  <c r="V28" i="7"/>
  <c r="R31" i="6"/>
  <c r="V24" i="7"/>
  <c r="R27" i="6"/>
  <c r="V20" i="7"/>
  <c r="R23" i="6"/>
  <c r="V16" i="7"/>
  <c r="R19" i="6"/>
  <c r="V12" i="7"/>
  <c r="R15" i="6"/>
  <c r="V8" i="7"/>
  <c r="R11" i="6"/>
  <c r="V4" i="7"/>
  <c r="R7" i="6"/>
  <c r="V227" i="7"/>
  <c r="R230" i="6"/>
  <c r="V223" i="7"/>
  <c r="R226" i="6"/>
  <c r="V219" i="7"/>
  <c r="R222" i="6"/>
  <c r="V215" i="7"/>
  <c r="R218" i="6"/>
  <c r="V211" i="7"/>
  <c r="R214" i="6"/>
  <c r="V207" i="7"/>
  <c r="R210" i="6"/>
  <c r="V203" i="7"/>
  <c r="R206" i="6"/>
  <c r="V199" i="7"/>
  <c r="R202" i="6"/>
  <c r="V195" i="7"/>
  <c r="R198" i="6"/>
  <c r="V191" i="7"/>
  <c r="R194" i="6"/>
  <c r="V187" i="7"/>
  <c r="R190" i="6"/>
  <c r="V183" i="7"/>
  <c r="R186" i="6"/>
  <c r="V179" i="7"/>
  <c r="R182" i="6"/>
  <c r="V175" i="7"/>
  <c r="R178" i="6"/>
  <c r="V171" i="7"/>
  <c r="R174" i="6"/>
  <c r="V167" i="7"/>
  <c r="R170" i="6"/>
  <c r="V163" i="7"/>
  <c r="R166" i="6"/>
  <c r="X159" i="7"/>
  <c r="T162" i="6"/>
  <c r="V155" i="7"/>
  <c r="R158" i="6"/>
  <c r="V151" i="7"/>
  <c r="R154" i="6"/>
  <c r="V147" i="7"/>
  <c r="R150" i="6"/>
  <c r="X143" i="7"/>
  <c r="T146" i="6"/>
  <c r="V139" i="7"/>
  <c r="R142" i="6"/>
  <c r="V135" i="7"/>
  <c r="R138" i="6"/>
  <c r="V131" i="7"/>
  <c r="R134" i="6"/>
  <c r="V127" i="7"/>
  <c r="R130" i="6"/>
  <c r="V123" i="7"/>
  <c r="R126" i="6"/>
  <c r="V119" i="7"/>
  <c r="R122" i="6"/>
  <c r="V115" i="7"/>
  <c r="R118" i="6"/>
  <c r="X111" i="7"/>
  <c r="T114" i="6"/>
  <c r="V107" i="7"/>
  <c r="R110" i="6"/>
  <c r="V103" i="7"/>
  <c r="R106" i="6"/>
  <c r="V99" i="7"/>
  <c r="R102" i="6"/>
  <c r="X95" i="7"/>
  <c r="T98" i="6"/>
  <c r="V91" i="7"/>
  <c r="R94" i="6"/>
  <c r="V87" i="7"/>
  <c r="R90" i="6"/>
  <c r="V83" i="7"/>
  <c r="R86" i="6"/>
  <c r="X79" i="7"/>
  <c r="T82" i="6"/>
  <c r="V75" i="7"/>
  <c r="R78" i="6"/>
  <c r="V71" i="7"/>
  <c r="R74" i="6"/>
  <c r="V67" i="7"/>
  <c r="R70" i="6"/>
  <c r="V63" i="7"/>
  <c r="R66" i="6"/>
  <c r="V59" i="7"/>
  <c r="R62" i="6"/>
  <c r="V55" i="7"/>
  <c r="R58" i="6"/>
  <c r="X47" i="7"/>
  <c r="T50" i="6"/>
  <c r="V43" i="7"/>
  <c r="R46" i="6"/>
  <c r="V39" i="7"/>
  <c r="R42" i="6"/>
  <c r="V35" i="7"/>
  <c r="R38" i="6"/>
  <c r="X31" i="7"/>
  <c r="T34" i="6"/>
  <c r="V27" i="7"/>
  <c r="R30" i="6"/>
  <c r="V23" i="7"/>
  <c r="R26" i="6"/>
  <c r="V19" i="7"/>
  <c r="R22" i="6"/>
  <c r="X15" i="7"/>
  <c r="T18" i="6"/>
  <c r="V11" i="7"/>
  <c r="R14" i="6"/>
  <c r="V7" i="7"/>
  <c r="R10" i="6"/>
  <c r="V3" i="7"/>
  <c r="R6" i="6"/>
  <c r="V51" i="7"/>
  <c r="V47" i="7"/>
  <c r="BQ1" i="4"/>
  <c r="BQ2" i="4"/>
  <c r="BQ3" i="4"/>
  <c r="V168" i="7"/>
  <c r="CA2" i="4"/>
  <c r="CA1" i="4"/>
  <c r="CA3" i="4"/>
  <c r="K1" i="4"/>
  <c r="V252" i="7" l="1" a="1"/>
  <c r="V252" i="7" s="1"/>
  <c r="V270" i="7" a="1"/>
  <c r="V270" i="7" s="1"/>
  <c r="V271" i="7" a="1"/>
  <c r="V271" i="7" s="1"/>
  <c r="V251" i="7" a="1"/>
  <c r="V251" i="7" s="1"/>
  <c r="X251" i="7" a="1"/>
  <c r="X251" i="7" s="1"/>
  <c r="X252" i="7" a="1"/>
  <c r="X252" i="7" s="1"/>
  <c r="X271" i="7" a="1"/>
  <c r="X271" i="7" s="1"/>
  <c r="X270" i="7" a="1"/>
  <c r="X270" i="7" s="1"/>
  <c r="V253" i="7" a="1"/>
  <c r="V253" i="7" s="1"/>
  <c r="V272" i="7" a="1"/>
  <c r="V272" i="7" s="1"/>
  <c r="X253" i="7" a="1"/>
  <c r="X253" i="7" s="1"/>
  <c r="X272" i="7" a="1"/>
  <c r="X272" i="7" s="1"/>
  <c r="V275" i="7"/>
  <c r="R2" i="6" s="1"/>
  <c r="X275" i="7"/>
  <c r="T2" i="6" s="1"/>
  <c r="R1" i="6"/>
  <c r="AD13" i="16" s="1"/>
  <c r="R3" i="6"/>
  <c r="AC13" i="16" s="1"/>
  <c r="T1" i="6"/>
  <c r="AD14" i="16" s="1"/>
  <c r="T3" i="6"/>
  <c r="AC14" i="16" s="1"/>
  <c r="R259" i="6"/>
  <c r="R240" i="6"/>
  <c r="R242" i="6" a="1"/>
  <c r="R242" i="6" s="1"/>
  <c r="R241" i="6" a="1"/>
  <c r="R241" i="6" s="1"/>
  <c r="R247" i="6" a="1"/>
  <c r="R247" i="6" s="1"/>
  <c r="R275" i="6" a="1"/>
  <c r="R275" i="6" s="1"/>
  <c r="R246" i="6" a="1"/>
  <c r="R246" i="6" s="1"/>
  <c r="R256" i="6" a="1"/>
  <c r="R256" i="6" s="1"/>
  <c r="R260" i="6" a="1"/>
  <c r="R260" i="6" s="1"/>
  <c r="R273" i="6" a="1"/>
  <c r="R273" i="6" s="1"/>
  <c r="R254" i="6" a="1"/>
  <c r="R254" i="6" s="1"/>
  <c r="R255" i="6" a="1"/>
  <c r="R255" i="6" s="1"/>
  <c r="R245" i="6" a="1"/>
  <c r="R245" i="6" s="1"/>
  <c r="R266" i="6" a="1"/>
  <c r="R266" i="6" s="1"/>
  <c r="R263" i="6" a="1"/>
  <c r="R263" i="6" s="1"/>
  <c r="R244" i="6" a="1"/>
  <c r="R244" i="6" s="1"/>
  <c r="R261" i="6" a="1"/>
  <c r="R261" i="6" s="1"/>
  <c r="R243" i="6" a="1"/>
  <c r="R243" i="6" s="1"/>
  <c r="R274" i="6" a="1"/>
  <c r="R274" i="6" s="1"/>
  <c r="R265" i="6" a="1"/>
  <c r="R265" i="6" s="1"/>
  <c r="R264" i="6" a="1"/>
  <c r="R264" i="6" s="1"/>
  <c r="R267" i="6" a="1"/>
  <c r="R267" i="6" s="1"/>
  <c r="R262" i="6" a="1"/>
  <c r="R262" i="6" s="1"/>
  <c r="R248" i="6" a="1"/>
  <c r="R248" i="6" s="1"/>
  <c r="R272" i="6" a="1"/>
  <c r="R272" i="6" s="1"/>
  <c r="R252" i="6" a="1"/>
  <c r="R252" i="6" s="1"/>
  <c r="R271" i="6" a="1"/>
  <c r="R271" i="6" s="1"/>
  <c r="R253" i="6" a="1"/>
  <c r="R253" i="6" s="1"/>
  <c r="T259" i="6"/>
  <c r="T241" i="6" a="1"/>
  <c r="T241" i="6" s="1"/>
  <c r="T240" i="6"/>
  <c r="T244" i="6" a="1"/>
  <c r="T244" i="6" s="1"/>
  <c r="T261" i="6" a="1"/>
  <c r="T261" i="6" s="1"/>
  <c r="T274" i="6" a="1"/>
  <c r="T274" i="6" s="1"/>
  <c r="T255" i="6" a="1"/>
  <c r="T255" i="6" s="1"/>
  <c r="T264" i="6" a="1"/>
  <c r="T264" i="6" s="1"/>
  <c r="T246" i="6" a="1"/>
  <c r="T246" i="6" s="1"/>
  <c r="T245" i="6" a="1"/>
  <c r="T245" i="6" s="1"/>
  <c r="T267" i="6" a="1"/>
  <c r="T267" i="6" s="1"/>
  <c r="T254" i="6" a="1"/>
  <c r="T254" i="6" s="1"/>
  <c r="T265" i="6" a="1"/>
  <c r="T265" i="6" s="1"/>
  <c r="T242" i="6" a="1"/>
  <c r="T242" i="6" s="1"/>
  <c r="T256" i="6" a="1"/>
  <c r="T256" i="6" s="1"/>
  <c r="T275" i="6" a="1"/>
  <c r="T275" i="6" s="1"/>
  <c r="T248" i="6" a="1"/>
  <c r="T248" i="6" s="1"/>
  <c r="T260" i="6" a="1"/>
  <c r="T260" i="6" s="1"/>
  <c r="T273" i="6" a="1"/>
  <c r="T273" i="6" s="1"/>
  <c r="T266" i="6" a="1"/>
  <c r="T266" i="6" s="1"/>
  <c r="T247" i="6" a="1"/>
  <c r="T247" i="6" s="1"/>
  <c r="T262" i="6" a="1"/>
  <c r="T262" i="6" s="1"/>
  <c r="T243" i="6" a="1"/>
  <c r="T243" i="6" s="1"/>
  <c r="T263" i="6" a="1"/>
  <c r="T263" i="6" s="1"/>
  <c r="T272" i="6" a="1"/>
  <c r="T272" i="6" s="1"/>
  <c r="T252" i="6" a="1"/>
  <c r="T252" i="6" s="1"/>
  <c r="T271" i="6" a="1"/>
  <c r="T271" i="6" s="1"/>
  <c r="T253" i="6" a="1"/>
  <c r="T253" i="6" s="1"/>
  <c r="V256" i="7"/>
  <c r="V237" i="7"/>
  <c r="CI17" i="4"/>
  <c r="CJ17" i="4"/>
  <c r="AA17" i="4"/>
  <c r="AB17" i="4"/>
  <c r="CI18" i="4"/>
  <c r="CJ18" i="4"/>
  <c r="AA18" i="4"/>
  <c r="AB18" i="4"/>
  <c r="CI19" i="4"/>
  <c r="CJ19" i="4"/>
  <c r="AA19" i="4"/>
  <c r="AB19" i="4"/>
  <c r="CI20" i="4"/>
  <c r="CJ20" i="4"/>
  <c r="AA20" i="4"/>
  <c r="AB20" i="4"/>
  <c r="CI21" i="4"/>
  <c r="CJ21" i="4"/>
  <c r="AA21" i="4"/>
  <c r="AB21" i="4"/>
  <c r="CI22" i="4"/>
  <c r="CJ22" i="4"/>
  <c r="AA22" i="4"/>
  <c r="AB22" i="4"/>
  <c r="CI23" i="4"/>
  <c r="CJ23" i="4"/>
  <c r="AA23" i="4"/>
  <c r="AB23" i="4"/>
  <c r="CI24" i="4"/>
  <c r="CJ24" i="4"/>
  <c r="AA24" i="4"/>
  <c r="AB24" i="4"/>
  <c r="CI25" i="4"/>
  <c r="CJ25" i="4"/>
  <c r="AA25" i="4"/>
  <c r="AB25" i="4"/>
  <c r="CI26" i="4"/>
  <c r="CJ26" i="4"/>
  <c r="AA26" i="4"/>
  <c r="AB26" i="4"/>
  <c r="CI27" i="4"/>
  <c r="CJ27" i="4"/>
  <c r="AA27" i="4"/>
  <c r="AB27" i="4"/>
  <c r="CI28" i="4"/>
  <c r="CJ28" i="4"/>
  <c r="AA28" i="4"/>
  <c r="AB28" i="4"/>
  <c r="CI29" i="4"/>
  <c r="CJ29" i="4"/>
  <c r="AA29" i="4"/>
  <c r="AB29" i="4"/>
  <c r="CI30" i="4"/>
  <c r="CJ30" i="4"/>
  <c r="AA30" i="4"/>
  <c r="AB30" i="4"/>
  <c r="CI31" i="4"/>
  <c r="CJ31" i="4"/>
  <c r="AA31" i="4"/>
  <c r="AB31" i="4"/>
  <c r="CI32" i="4"/>
  <c r="CJ32" i="4"/>
  <c r="AA32" i="4"/>
  <c r="AB32" i="4"/>
  <c r="CI33" i="4"/>
  <c r="CJ33" i="4"/>
  <c r="AA33" i="4"/>
  <c r="AB33" i="4"/>
  <c r="CI34" i="4"/>
  <c r="CJ34" i="4"/>
  <c r="AA34" i="4"/>
  <c r="AB34" i="4"/>
  <c r="CI35" i="4"/>
  <c r="CJ35" i="4"/>
  <c r="AA35" i="4"/>
  <c r="AB35" i="4"/>
  <c r="CI36" i="4"/>
  <c r="CJ36" i="4"/>
  <c r="AA36" i="4"/>
  <c r="AB36" i="4"/>
  <c r="CI37" i="4"/>
  <c r="CJ37" i="4"/>
  <c r="AA37" i="4"/>
  <c r="AB37" i="4"/>
  <c r="CI38" i="4"/>
  <c r="CJ38" i="4"/>
  <c r="AA38" i="4"/>
  <c r="AB38" i="4"/>
  <c r="CI39" i="4"/>
  <c r="CJ39" i="4"/>
  <c r="AA39" i="4"/>
  <c r="AB39" i="4"/>
  <c r="CI40" i="4"/>
  <c r="CJ40" i="4"/>
  <c r="AA40" i="4"/>
  <c r="AB40" i="4"/>
  <c r="CI41" i="4"/>
  <c r="CJ41" i="4"/>
  <c r="AA41" i="4"/>
  <c r="AB41" i="4"/>
  <c r="CI42" i="4"/>
  <c r="CJ42" i="4"/>
  <c r="AA42" i="4"/>
  <c r="AB42" i="4"/>
  <c r="CI43" i="4"/>
  <c r="CJ43" i="4"/>
  <c r="AA43" i="4"/>
  <c r="AB43" i="4"/>
  <c r="CI44" i="4"/>
  <c r="CJ44" i="4"/>
  <c r="AA44" i="4"/>
  <c r="AB44" i="4"/>
  <c r="CI45" i="4"/>
  <c r="CJ45" i="4"/>
  <c r="AA45" i="4"/>
  <c r="AB45" i="4"/>
  <c r="CI46" i="4"/>
  <c r="CJ46" i="4"/>
  <c r="AA46" i="4"/>
  <c r="AB46" i="4"/>
  <c r="CI47" i="4"/>
  <c r="CJ47" i="4"/>
  <c r="AA47" i="4"/>
  <c r="AB47" i="4"/>
  <c r="CI48" i="4"/>
  <c r="CJ48" i="4"/>
  <c r="AA48" i="4"/>
  <c r="AB48" i="4"/>
  <c r="CI49" i="4"/>
  <c r="CJ49" i="4"/>
  <c r="AA49" i="4"/>
  <c r="AB49" i="4"/>
  <c r="CI50" i="4"/>
  <c r="CJ50" i="4"/>
  <c r="AA50" i="4"/>
  <c r="AB50" i="4"/>
  <c r="CI51" i="4"/>
  <c r="CJ51" i="4"/>
  <c r="AA51" i="4"/>
  <c r="AB51" i="4"/>
  <c r="CI52" i="4"/>
  <c r="CJ52" i="4"/>
  <c r="AA52" i="4"/>
  <c r="AB52" i="4"/>
  <c r="CI53" i="4"/>
  <c r="CJ53" i="4"/>
  <c r="AA53" i="4"/>
  <c r="AB53" i="4"/>
  <c r="CI54" i="4"/>
  <c r="CJ54" i="4"/>
  <c r="AA54" i="4"/>
  <c r="AB54" i="4"/>
  <c r="CI55" i="4"/>
  <c r="CJ55" i="4"/>
  <c r="AA55" i="4"/>
  <c r="AB55" i="4"/>
  <c r="CI56" i="4"/>
  <c r="CJ56" i="4"/>
  <c r="AA56" i="4"/>
  <c r="AB56" i="4"/>
  <c r="CI57" i="4"/>
  <c r="CJ57" i="4"/>
  <c r="AA57" i="4"/>
  <c r="AB57" i="4"/>
  <c r="CI58" i="4"/>
  <c r="CJ58" i="4"/>
  <c r="AA58" i="4"/>
  <c r="AB58" i="4"/>
  <c r="CI59" i="4"/>
  <c r="CJ59" i="4"/>
  <c r="AA59" i="4"/>
  <c r="AB59" i="4"/>
  <c r="CI60" i="4"/>
  <c r="CJ60" i="4"/>
  <c r="AA60" i="4"/>
  <c r="AB60" i="4"/>
  <c r="CI61" i="4"/>
  <c r="CJ61" i="4"/>
  <c r="AA61" i="4"/>
  <c r="AB61" i="4"/>
  <c r="CI62" i="4"/>
  <c r="CJ62" i="4"/>
  <c r="AA62" i="4"/>
  <c r="AB62" i="4"/>
  <c r="CI63" i="4"/>
  <c r="CJ63" i="4"/>
  <c r="AA63" i="4"/>
  <c r="AB63" i="4"/>
  <c r="CI64" i="4"/>
  <c r="CJ64" i="4"/>
  <c r="AA64" i="4"/>
  <c r="AB64" i="4"/>
  <c r="CI65" i="4"/>
  <c r="CJ65" i="4"/>
  <c r="AA65" i="4"/>
  <c r="AB65" i="4"/>
  <c r="CI66" i="4"/>
  <c r="CJ66" i="4"/>
  <c r="AA66" i="4"/>
  <c r="AB66" i="4"/>
  <c r="CI67" i="4"/>
  <c r="CJ67" i="4"/>
  <c r="AA67" i="4"/>
  <c r="AB67" i="4"/>
  <c r="CI68" i="4"/>
  <c r="CJ68" i="4"/>
  <c r="AA68" i="4"/>
  <c r="AB68" i="4"/>
  <c r="CI69" i="4"/>
  <c r="CJ69" i="4"/>
  <c r="AA69" i="4"/>
  <c r="AB69" i="4"/>
  <c r="CI70" i="4"/>
  <c r="CJ70" i="4"/>
  <c r="AA70" i="4"/>
  <c r="AB70" i="4"/>
  <c r="CI71" i="4"/>
  <c r="CJ71" i="4"/>
  <c r="AA71" i="4"/>
  <c r="AB71" i="4"/>
  <c r="CI72" i="4"/>
  <c r="CJ72" i="4"/>
  <c r="AA72" i="4"/>
  <c r="AB72" i="4"/>
  <c r="CI73" i="4"/>
  <c r="CJ73" i="4"/>
  <c r="AA73" i="4"/>
  <c r="AB73" i="4"/>
  <c r="CI74" i="4"/>
  <c r="CJ74" i="4"/>
  <c r="AA74" i="4"/>
  <c r="AB74" i="4"/>
  <c r="CI75" i="4"/>
  <c r="CJ75" i="4"/>
  <c r="AA75" i="4"/>
  <c r="AB75" i="4"/>
  <c r="CI76" i="4"/>
  <c r="CJ76" i="4"/>
  <c r="AA76" i="4"/>
  <c r="AB76" i="4"/>
  <c r="CI77" i="4"/>
  <c r="CJ77" i="4"/>
  <c r="AA77" i="4"/>
  <c r="AB77" i="4"/>
  <c r="CI78" i="4"/>
  <c r="CJ78" i="4"/>
  <c r="AA78" i="4"/>
  <c r="AB78" i="4"/>
  <c r="CI79" i="4"/>
  <c r="CJ79" i="4"/>
  <c r="AA79" i="4"/>
  <c r="AB79" i="4"/>
  <c r="CI80" i="4"/>
  <c r="CJ80" i="4"/>
  <c r="AA80" i="4"/>
  <c r="AB80" i="4"/>
  <c r="CI81" i="4"/>
  <c r="CJ81" i="4"/>
  <c r="AA81" i="4"/>
  <c r="AB81" i="4"/>
  <c r="CI82" i="4"/>
  <c r="CJ82" i="4"/>
  <c r="AA82" i="4"/>
  <c r="AB82" i="4"/>
  <c r="CI83" i="4"/>
  <c r="CJ83" i="4"/>
  <c r="AA83" i="4"/>
  <c r="AB83" i="4"/>
  <c r="CI84" i="4"/>
  <c r="CJ84" i="4"/>
  <c r="AA84" i="4"/>
  <c r="AB84" i="4"/>
  <c r="CI85" i="4"/>
  <c r="CJ85" i="4"/>
  <c r="AA85" i="4"/>
  <c r="AB85" i="4"/>
  <c r="CI86" i="4"/>
  <c r="CJ86" i="4"/>
  <c r="AA86" i="4"/>
  <c r="AB86" i="4"/>
  <c r="CI87" i="4"/>
  <c r="CJ87" i="4"/>
  <c r="AA87" i="4"/>
  <c r="AB87" i="4"/>
  <c r="CI88" i="4"/>
  <c r="CJ88" i="4"/>
  <c r="AA88" i="4"/>
  <c r="AB88" i="4"/>
  <c r="CI89" i="4"/>
  <c r="CJ89" i="4"/>
  <c r="AA89" i="4"/>
  <c r="AB89" i="4"/>
  <c r="CI90" i="4"/>
  <c r="CJ90" i="4"/>
  <c r="AA90" i="4"/>
  <c r="AB90" i="4"/>
  <c r="CI91" i="4"/>
  <c r="CJ91" i="4"/>
  <c r="AA91" i="4"/>
  <c r="AB91" i="4"/>
  <c r="CI92" i="4"/>
  <c r="CJ92" i="4"/>
  <c r="AA92" i="4"/>
  <c r="AB92" i="4"/>
  <c r="CI93" i="4"/>
  <c r="CJ93" i="4"/>
  <c r="AA93" i="4"/>
  <c r="AB93" i="4"/>
  <c r="CI94" i="4"/>
  <c r="CJ94" i="4"/>
  <c r="AA94" i="4"/>
  <c r="AB94" i="4"/>
  <c r="CI95" i="4"/>
  <c r="CJ95" i="4"/>
  <c r="AA95" i="4"/>
  <c r="AB95" i="4"/>
  <c r="CI96" i="4"/>
  <c r="CJ96" i="4"/>
  <c r="AA96" i="4"/>
  <c r="AB96" i="4"/>
  <c r="CI97" i="4"/>
  <c r="CJ97" i="4"/>
  <c r="AA97" i="4"/>
  <c r="AB97" i="4"/>
  <c r="CI98" i="4"/>
  <c r="CJ98" i="4"/>
  <c r="AA98" i="4"/>
  <c r="AB98" i="4"/>
  <c r="CI99" i="4"/>
  <c r="CJ99" i="4"/>
  <c r="AA99" i="4"/>
  <c r="AB99" i="4"/>
  <c r="CI100" i="4"/>
  <c r="CJ100" i="4"/>
  <c r="AA100" i="4"/>
  <c r="AB100" i="4"/>
  <c r="CI101" i="4"/>
  <c r="CJ101" i="4"/>
  <c r="AA101" i="4"/>
  <c r="AB101" i="4"/>
  <c r="CI102" i="4"/>
  <c r="CJ102" i="4"/>
  <c r="AA102" i="4"/>
  <c r="AB102" i="4"/>
  <c r="CI103" i="4"/>
  <c r="CJ103" i="4"/>
  <c r="AA103" i="4"/>
  <c r="AB103" i="4"/>
  <c r="CI104" i="4"/>
  <c r="CJ104" i="4"/>
  <c r="AA104" i="4"/>
  <c r="AB104" i="4"/>
  <c r="CI105" i="4"/>
  <c r="CJ105" i="4"/>
  <c r="AA105" i="4"/>
  <c r="AB105" i="4"/>
  <c r="CI106" i="4"/>
  <c r="CJ106" i="4"/>
  <c r="AA106" i="4"/>
  <c r="AB106" i="4"/>
  <c r="CI107" i="4"/>
  <c r="CJ107" i="4"/>
  <c r="AA107" i="4"/>
  <c r="AB107" i="4"/>
  <c r="CI108" i="4"/>
  <c r="CJ108" i="4"/>
  <c r="AA108" i="4"/>
  <c r="AB108" i="4"/>
  <c r="CI109" i="4"/>
  <c r="CJ109" i="4"/>
  <c r="AA109" i="4"/>
  <c r="AB109" i="4"/>
  <c r="CI110" i="4"/>
  <c r="CJ110" i="4"/>
  <c r="AA110" i="4"/>
  <c r="AB110" i="4"/>
  <c r="CI111" i="4"/>
  <c r="CJ111" i="4"/>
  <c r="AA111" i="4"/>
  <c r="AB111" i="4"/>
  <c r="CI112" i="4"/>
  <c r="CJ112" i="4"/>
  <c r="AA112" i="4"/>
  <c r="AB112" i="4"/>
  <c r="CI113" i="4"/>
  <c r="CJ113" i="4"/>
  <c r="AA113" i="4"/>
  <c r="AB113" i="4"/>
  <c r="CI114" i="4"/>
  <c r="CJ114" i="4"/>
  <c r="AA114" i="4"/>
  <c r="AB114" i="4"/>
  <c r="CI115" i="4"/>
  <c r="CJ115" i="4"/>
  <c r="AA115" i="4"/>
  <c r="AB115" i="4"/>
  <c r="CI116" i="4"/>
  <c r="CJ116" i="4"/>
  <c r="AA116" i="4"/>
  <c r="AB116" i="4"/>
  <c r="CI117" i="4"/>
  <c r="CJ117" i="4"/>
  <c r="AA117" i="4"/>
  <c r="AB117" i="4"/>
  <c r="CI118" i="4"/>
  <c r="CJ118" i="4"/>
  <c r="AA118" i="4"/>
  <c r="AB118" i="4"/>
  <c r="CI119" i="4"/>
  <c r="CJ119" i="4"/>
  <c r="AA119" i="4"/>
  <c r="AB119" i="4"/>
  <c r="CI120" i="4"/>
  <c r="CJ120" i="4"/>
  <c r="AA120" i="4"/>
  <c r="AB120" i="4"/>
  <c r="CI121" i="4"/>
  <c r="CJ121" i="4"/>
  <c r="AA121" i="4"/>
  <c r="AB121" i="4"/>
  <c r="CI122" i="4"/>
  <c r="CJ122" i="4"/>
  <c r="AA122" i="4"/>
  <c r="AB122" i="4"/>
  <c r="CI123" i="4"/>
  <c r="CJ123" i="4"/>
  <c r="AA123" i="4"/>
  <c r="AB123" i="4"/>
  <c r="CI124" i="4"/>
  <c r="CJ124" i="4"/>
  <c r="AA124" i="4"/>
  <c r="AB124" i="4"/>
  <c r="CI125" i="4"/>
  <c r="CJ125" i="4"/>
  <c r="AA125" i="4"/>
  <c r="AB125" i="4"/>
  <c r="CI126" i="4"/>
  <c r="CJ126" i="4"/>
  <c r="AA126" i="4"/>
  <c r="AB126" i="4"/>
  <c r="CI127" i="4"/>
  <c r="CJ127" i="4"/>
  <c r="AA127" i="4"/>
  <c r="AB127" i="4"/>
  <c r="CI128" i="4"/>
  <c r="CJ128" i="4"/>
  <c r="AA128" i="4"/>
  <c r="AB128" i="4"/>
  <c r="CI129" i="4"/>
  <c r="CJ129" i="4"/>
  <c r="AA129" i="4"/>
  <c r="AB129" i="4"/>
  <c r="CI130" i="4"/>
  <c r="CJ130" i="4"/>
  <c r="AA130" i="4"/>
  <c r="AB130" i="4"/>
  <c r="CI131" i="4"/>
  <c r="CJ131" i="4"/>
  <c r="AA131" i="4"/>
  <c r="AB131" i="4"/>
  <c r="CI132" i="4"/>
  <c r="CJ132" i="4"/>
  <c r="AA132" i="4"/>
  <c r="AB132" i="4"/>
  <c r="CI133" i="4"/>
  <c r="CJ133" i="4"/>
  <c r="AA133" i="4"/>
  <c r="AB133" i="4"/>
  <c r="CI134" i="4"/>
  <c r="CJ134" i="4"/>
  <c r="AA134" i="4"/>
  <c r="AB134" i="4"/>
  <c r="CI135" i="4"/>
  <c r="CJ135" i="4"/>
  <c r="AA135" i="4"/>
  <c r="AB135" i="4"/>
  <c r="CI136" i="4"/>
  <c r="CJ136" i="4"/>
  <c r="AA136" i="4"/>
  <c r="AB136" i="4"/>
  <c r="CI137" i="4"/>
  <c r="CJ137" i="4"/>
  <c r="AA137" i="4"/>
  <c r="AB137" i="4"/>
  <c r="CI138" i="4"/>
  <c r="CJ138" i="4"/>
  <c r="AA138" i="4"/>
  <c r="AB138" i="4"/>
  <c r="CI139" i="4"/>
  <c r="CJ139" i="4"/>
  <c r="AA139" i="4"/>
  <c r="AB139" i="4"/>
  <c r="CI140" i="4"/>
  <c r="CJ140" i="4"/>
  <c r="AA140" i="4"/>
  <c r="AB140" i="4"/>
  <c r="CI141" i="4"/>
  <c r="CJ141" i="4"/>
  <c r="AA141" i="4"/>
  <c r="AB141" i="4"/>
  <c r="CI142" i="4"/>
  <c r="CJ142" i="4"/>
  <c r="AA142" i="4"/>
  <c r="AB142" i="4"/>
  <c r="CI143" i="4"/>
  <c r="CJ143" i="4"/>
  <c r="AA143" i="4"/>
  <c r="AB143" i="4"/>
  <c r="CI144" i="4"/>
  <c r="CJ144" i="4"/>
  <c r="AA144" i="4"/>
  <c r="AB144" i="4"/>
  <c r="CI145" i="4"/>
  <c r="CJ145" i="4"/>
  <c r="AA145" i="4"/>
  <c r="AB145" i="4"/>
  <c r="CI146" i="4"/>
  <c r="CJ146" i="4"/>
  <c r="AA146" i="4"/>
  <c r="AB146" i="4"/>
  <c r="CI147" i="4"/>
  <c r="CJ147" i="4"/>
  <c r="AA147" i="4"/>
  <c r="AB147" i="4"/>
  <c r="CI148" i="4"/>
  <c r="CJ148" i="4"/>
  <c r="AA148" i="4"/>
  <c r="AB148" i="4"/>
  <c r="CI149" i="4"/>
  <c r="CJ149" i="4"/>
  <c r="AA149" i="4"/>
  <c r="AB149" i="4"/>
  <c r="CI150" i="4"/>
  <c r="CJ150" i="4"/>
  <c r="AA150" i="4"/>
  <c r="AB150" i="4"/>
  <c r="CI151" i="4"/>
  <c r="CJ151" i="4"/>
  <c r="AA151" i="4"/>
  <c r="AB151" i="4"/>
  <c r="CI152" i="4"/>
  <c r="CJ152" i="4"/>
  <c r="AA152" i="4"/>
  <c r="AB152" i="4"/>
  <c r="CI153" i="4"/>
  <c r="CJ153" i="4"/>
  <c r="AA153" i="4"/>
  <c r="AB153" i="4"/>
  <c r="CI154" i="4"/>
  <c r="CJ154" i="4"/>
  <c r="AA154" i="4"/>
  <c r="AB154" i="4"/>
  <c r="CI155" i="4"/>
  <c r="CJ155" i="4"/>
  <c r="AA155" i="4"/>
  <c r="AB155" i="4"/>
  <c r="CI156" i="4"/>
  <c r="CJ156" i="4"/>
  <c r="AA156" i="4"/>
  <c r="AB156" i="4"/>
  <c r="CI157" i="4"/>
  <c r="CJ157" i="4"/>
  <c r="AA157" i="4"/>
  <c r="AB157" i="4"/>
  <c r="CI158" i="4"/>
  <c r="CJ158" i="4"/>
  <c r="AA158" i="4"/>
  <c r="AB158" i="4"/>
  <c r="CI159" i="4"/>
  <c r="CJ159" i="4"/>
  <c r="AA159" i="4"/>
  <c r="AB159" i="4"/>
  <c r="CI160" i="4"/>
  <c r="CJ160" i="4"/>
  <c r="AA160" i="4"/>
  <c r="AB160" i="4"/>
  <c r="CI161" i="4"/>
  <c r="CJ161" i="4"/>
  <c r="AA161" i="4"/>
  <c r="AB161" i="4"/>
  <c r="CI162" i="4"/>
  <c r="CJ162" i="4"/>
  <c r="AA162" i="4"/>
  <c r="AB162" i="4"/>
  <c r="CI163" i="4"/>
  <c r="CJ163" i="4"/>
  <c r="AA163" i="4"/>
  <c r="AB163" i="4"/>
  <c r="CI164" i="4"/>
  <c r="CJ164" i="4"/>
  <c r="AA164" i="4"/>
  <c r="AB164" i="4"/>
  <c r="CI165" i="4"/>
  <c r="CJ165" i="4"/>
  <c r="AA165" i="4"/>
  <c r="AB165" i="4"/>
  <c r="CI166" i="4"/>
  <c r="CJ166" i="4"/>
  <c r="AA166" i="4"/>
  <c r="AB166" i="4"/>
  <c r="CI167" i="4"/>
  <c r="CJ167" i="4"/>
  <c r="AA167" i="4"/>
  <c r="AB167" i="4"/>
  <c r="CI168" i="4"/>
  <c r="CJ168" i="4"/>
  <c r="AA168" i="4"/>
  <c r="AB168" i="4"/>
  <c r="CI169" i="4"/>
  <c r="CJ169" i="4"/>
  <c r="AA169" i="4"/>
  <c r="AB169" i="4"/>
  <c r="CI170" i="4"/>
  <c r="CJ170" i="4"/>
  <c r="AA170" i="4"/>
  <c r="AB170" i="4"/>
  <c r="CI171" i="4"/>
  <c r="CJ171" i="4"/>
  <c r="AA171" i="4"/>
  <c r="AB171" i="4"/>
  <c r="CI172" i="4"/>
  <c r="CJ172" i="4"/>
  <c r="AA172" i="4"/>
  <c r="AB172" i="4"/>
  <c r="CI173" i="4"/>
  <c r="CJ173" i="4"/>
  <c r="AA173" i="4"/>
  <c r="AB173" i="4"/>
  <c r="CI174" i="4"/>
  <c r="CJ174" i="4"/>
  <c r="AA174" i="4"/>
  <c r="AB174" i="4"/>
  <c r="CI175" i="4"/>
  <c r="CJ175" i="4"/>
  <c r="AA175" i="4"/>
  <c r="AB175" i="4"/>
  <c r="CI176" i="4"/>
  <c r="CJ176" i="4"/>
  <c r="AA176" i="4"/>
  <c r="AB176" i="4"/>
  <c r="CI177" i="4"/>
  <c r="CJ177" i="4"/>
  <c r="AA177" i="4"/>
  <c r="AB177" i="4"/>
  <c r="CI178" i="4"/>
  <c r="CJ178" i="4"/>
  <c r="AA178" i="4"/>
  <c r="AB178" i="4"/>
  <c r="CI179" i="4"/>
  <c r="CJ179" i="4"/>
  <c r="AA179" i="4"/>
  <c r="AB179" i="4"/>
  <c r="CI180" i="4"/>
  <c r="CJ180" i="4"/>
  <c r="AA180" i="4"/>
  <c r="AB180" i="4"/>
  <c r="CI181" i="4"/>
  <c r="CJ181" i="4"/>
  <c r="AA181" i="4"/>
  <c r="AB181" i="4"/>
  <c r="CI182" i="4"/>
  <c r="CJ182" i="4"/>
  <c r="AA182" i="4"/>
  <c r="AB182" i="4"/>
  <c r="CI183" i="4"/>
  <c r="CJ183" i="4"/>
  <c r="AA183" i="4"/>
  <c r="AB183" i="4"/>
  <c r="CI184" i="4"/>
  <c r="CJ184" i="4"/>
  <c r="AA184" i="4"/>
  <c r="AB184" i="4"/>
  <c r="CI185" i="4"/>
  <c r="CJ185" i="4"/>
  <c r="AA185" i="4"/>
  <c r="AB185" i="4"/>
  <c r="CI186" i="4"/>
  <c r="CJ186" i="4"/>
  <c r="AA186" i="4"/>
  <c r="AB186" i="4"/>
  <c r="CI187" i="4"/>
  <c r="CJ187" i="4"/>
  <c r="AA187" i="4"/>
  <c r="AB187" i="4"/>
  <c r="CI188" i="4"/>
  <c r="CJ188" i="4"/>
  <c r="AA188" i="4"/>
  <c r="AB188" i="4"/>
  <c r="CI189" i="4"/>
  <c r="CJ189" i="4"/>
  <c r="AA189" i="4"/>
  <c r="AB189" i="4"/>
  <c r="CI190" i="4"/>
  <c r="CJ190" i="4"/>
  <c r="AA190" i="4"/>
  <c r="AB190" i="4"/>
  <c r="CI191" i="4"/>
  <c r="CJ191" i="4"/>
  <c r="AA191" i="4"/>
  <c r="AB191" i="4"/>
  <c r="CI192" i="4"/>
  <c r="CJ192" i="4"/>
  <c r="AA192" i="4"/>
  <c r="AB192" i="4"/>
  <c r="CI193" i="4"/>
  <c r="CJ193" i="4"/>
  <c r="AA193" i="4"/>
  <c r="AB193" i="4"/>
  <c r="CI194" i="4"/>
  <c r="CJ194" i="4"/>
  <c r="AA194" i="4"/>
  <c r="AB194" i="4"/>
  <c r="CI195" i="4"/>
  <c r="CJ195" i="4"/>
  <c r="AA195" i="4"/>
  <c r="AB195" i="4"/>
  <c r="CI196" i="4"/>
  <c r="CJ196" i="4"/>
  <c r="AA196" i="4"/>
  <c r="AB196" i="4"/>
  <c r="CI197" i="4"/>
  <c r="CJ197" i="4"/>
  <c r="AA197" i="4"/>
  <c r="AB197" i="4"/>
  <c r="CI198" i="4"/>
  <c r="CJ198" i="4"/>
  <c r="AA198" i="4"/>
  <c r="AB198" i="4"/>
  <c r="CI199" i="4"/>
  <c r="CJ199" i="4"/>
  <c r="AA199" i="4"/>
  <c r="AB199" i="4"/>
  <c r="CI200" i="4"/>
  <c r="CJ200" i="4"/>
  <c r="AA200" i="4"/>
  <c r="AB200" i="4"/>
  <c r="CI201" i="4"/>
  <c r="CJ201" i="4"/>
  <c r="AA201" i="4"/>
  <c r="AB201" i="4"/>
  <c r="CI202" i="4"/>
  <c r="CJ202" i="4"/>
  <c r="AA202" i="4"/>
  <c r="AB202" i="4"/>
  <c r="CI203" i="4"/>
  <c r="CJ203" i="4"/>
  <c r="AA203" i="4"/>
  <c r="AB203" i="4"/>
  <c r="CI204" i="4"/>
  <c r="CJ204" i="4"/>
  <c r="AA204" i="4"/>
  <c r="AB204" i="4"/>
  <c r="CI205" i="4"/>
  <c r="CJ205" i="4"/>
  <c r="AA205" i="4"/>
  <c r="AB205" i="4"/>
  <c r="CI206" i="4"/>
  <c r="CJ206" i="4"/>
  <c r="AA206" i="4"/>
  <c r="AB206" i="4"/>
  <c r="CI207" i="4"/>
  <c r="CJ207" i="4"/>
  <c r="AA207" i="4"/>
  <c r="AB207" i="4"/>
  <c r="CI208" i="4"/>
  <c r="CJ208" i="4"/>
  <c r="AA208" i="4"/>
  <c r="AB208" i="4"/>
  <c r="CI209" i="4"/>
  <c r="CJ209" i="4"/>
  <c r="AA209" i="4"/>
  <c r="AB209" i="4"/>
  <c r="CI210" i="4"/>
  <c r="CJ210" i="4"/>
  <c r="AA210" i="4"/>
  <c r="AB210" i="4"/>
  <c r="CI211" i="4"/>
  <c r="CJ211" i="4"/>
  <c r="AA211" i="4"/>
  <c r="AB211" i="4"/>
  <c r="CI212" i="4"/>
  <c r="CJ212" i="4"/>
  <c r="AA212" i="4"/>
  <c r="AB212" i="4"/>
  <c r="CI213" i="4"/>
  <c r="CJ213" i="4"/>
  <c r="AA213" i="4"/>
  <c r="AB213" i="4"/>
  <c r="CI214" i="4"/>
  <c r="CJ214" i="4"/>
  <c r="AA214" i="4"/>
  <c r="AB214" i="4"/>
  <c r="CI215" i="4"/>
  <c r="CJ215" i="4"/>
  <c r="AA215" i="4"/>
  <c r="AB215" i="4"/>
  <c r="CI216" i="4"/>
  <c r="CJ216" i="4"/>
  <c r="AA216" i="4"/>
  <c r="AB216" i="4"/>
  <c r="CI217" i="4"/>
  <c r="CJ217" i="4"/>
  <c r="AA217" i="4"/>
  <c r="AB217" i="4"/>
  <c r="CI218" i="4"/>
  <c r="CJ218" i="4"/>
  <c r="AA218" i="4"/>
  <c r="AB218" i="4"/>
  <c r="CI219" i="4"/>
  <c r="CJ219" i="4"/>
  <c r="AA219" i="4"/>
  <c r="AB219" i="4"/>
  <c r="CI220" i="4"/>
  <c r="CJ220" i="4"/>
  <c r="AA220" i="4"/>
  <c r="AB220" i="4"/>
  <c r="CI221" i="4"/>
  <c r="CJ221" i="4"/>
  <c r="AA221" i="4"/>
  <c r="AB221" i="4"/>
  <c r="CI222" i="4"/>
  <c r="CJ222" i="4"/>
  <c r="AA222" i="4"/>
  <c r="AB222" i="4"/>
  <c r="CI223" i="4"/>
  <c r="CJ223" i="4"/>
  <c r="AA223" i="4"/>
  <c r="AB223" i="4"/>
  <c r="CI224" i="4"/>
  <c r="CJ224" i="4"/>
  <c r="AA224" i="4"/>
  <c r="AB224" i="4"/>
  <c r="CI225" i="4"/>
  <c r="CJ225" i="4"/>
  <c r="AA225" i="4"/>
  <c r="AB225" i="4"/>
  <c r="CI226" i="4"/>
  <c r="CJ226" i="4"/>
  <c r="AA226" i="4"/>
  <c r="AB226" i="4"/>
  <c r="CI227" i="4"/>
  <c r="CJ227" i="4"/>
  <c r="AA227" i="4"/>
  <c r="AB227" i="4"/>
  <c r="CI228" i="4"/>
  <c r="CJ228" i="4"/>
  <c r="AA228" i="4"/>
  <c r="AB228" i="4"/>
  <c r="CI229" i="4"/>
  <c r="CJ229" i="4"/>
  <c r="AA229" i="4"/>
  <c r="AB229" i="4"/>
  <c r="CI230" i="4"/>
  <c r="CJ230" i="4"/>
  <c r="AA230" i="4"/>
  <c r="AB230" i="4"/>
  <c r="CI231" i="4"/>
  <c r="CJ231" i="4"/>
  <c r="AA231" i="4"/>
  <c r="AB231" i="4"/>
  <c r="CI232" i="4"/>
  <c r="CJ232" i="4"/>
  <c r="AA232" i="4"/>
  <c r="AB232" i="4"/>
  <c r="CI233" i="4"/>
  <c r="CJ233" i="4"/>
  <c r="AA233" i="4"/>
  <c r="AB233" i="4"/>
  <c r="CI234" i="4"/>
  <c r="CJ234" i="4"/>
  <c r="AA234" i="4"/>
  <c r="AB234" i="4"/>
  <c r="CI235" i="4"/>
  <c r="CJ235" i="4"/>
  <c r="AA235" i="4"/>
  <c r="AB235" i="4"/>
  <c r="CI236" i="4"/>
  <c r="CJ236" i="4"/>
  <c r="AA236" i="4"/>
  <c r="AB236" i="4"/>
  <c r="CI237" i="4"/>
  <c r="CJ237" i="4"/>
  <c r="AA237" i="4"/>
  <c r="AB237" i="4"/>
  <c r="CI238" i="4"/>
  <c r="CJ238" i="4"/>
  <c r="AA238" i="4"/>
  <c r="AB238" i="4"/>
  <c r="CI239" i="4"/>
  <c r="CJ239" i="4"/>
  <c r="AA239" i="4"/>
  <c r="AB239" i="4"/>
  <c r="CI240" i="4"/>
  <c r="CJ240" i="4"/>
  <c r="AA240" i="4"/>
  <c r="AB240" i="4"/>
  <c r="CI241" i="4"/>
  <c r="CJ241" i="4"/>
  <c r="AA241" i="4"/>
  <c r="AB241" i="4"/>
  <c r="CI242" i="4"/>
  <c r="CJ242" i="4"/>
  <c r="AA242" i="4"/>
  <c r="AB242" i="4"/>
  <c r="CI243" i="4"/>
  <c r="CJ243" i="4"/>
  <c r="AA243" i="4"/>
  <c r="AB243" i="4"/>
  <c r="CI244" i="4"/>
  <c r="CJ244" i="4"/>
  <c r="AA244" i="4"/>
  <c r="AB244" i="4"/>
  <c r="CI245" i="4"/>
  <c r="CJ245" i="4"/>
  <c r="AA245" i="4"/>
  <c r="AB245" i="4"/>
  <c r="A245" i="4" l="1"/>
  <c r="B245" i="4"/>
  <c r="C245" i="4"/>
  <c r="D245" i="4"/>
  <c r="E245" i="4"/>
  <c r="F245" i="4"/>
  <c r="G245" i="4"/>
  <c r="I245" i="4"/>
  <c r="J245" i="4"/>
  <c r="J233" i="5"/>
  <c r="V245" i="4"/>
  <c r="W245" i="4"/>
  <c r="AF245" i="4"/>
  <c r="AG245" i="4"/>
  <c r="AK245" i="4"/>
  <c r="AL245" i="4"/>
  <c r="AU245" i="4"/>
  <c r="AV245" i="4"/>
  <c r="AZ245" i="4"/>
  <c r="BA245" i="4"/>
  <c r="BE245" i="4"/>
  <c r="BF245" i="4"/>
  <c r="BJ245" i="4"/>
  <c r="BK245" i="4"/>
  <c r="BO245" i="4"/>
  <c r="BP245" i="4"/>
  <c r="BY245" i="4"/>
  <c r="BZ245" i="4"/>
  <c r="A213" i="5"/>
  <c r="B213" i="5"/>
  <c r="C213" i="5"/>
  <c r="D213" i="5"/>
  <c r="E213" i="5"/>
  <c r="F213" i="5"/>
  <c r="G213" i="5"/>
  <c r="H213" i="5"/>
  <c r="I213" i="5"/>
  <c r="AC213" i="5"/>
  <c r="AD213" i="5"/>
  <c r="AT213" i="5" s="1"/>
  <c r="AL213" i="5"/>
  <c r="AP213" i="5"/>
  <c r="AQ213" i="5"/>
  <c r="AS213" i="5"/>
  <c r="AU213" i="5"/>
  <c r="AV213" i="5"/>
  <c r="AW213" i="5"/>
  <c r="AX213" i="5"/>
  <c r="AY213" i="5"/>
  <c r="BA213" i="5"/>
  <c r="A214" i="5"/>
  <c r="B214" i="5"/>
  <c r="C214" i="5"/>
  <c r="D214" i="5"/>
  <c r="E214" i="5"/>
  <c r="F214" i="5"/>
  <c r="G214" i="5"/>
  <c r="H214" i="5"/>
  <c r="I214" i="5"/>
  <c r="AC214" i="5"/>
  <c r="O214" i="5" s="1"/>
  <c r="AD214" i="5"/>
  <c r="AT214" i="5" s="1"/>
  <c r="AL214" i="5"/>
  <c r="AM214" i="5" s="1"/>
  <c r="AP214" i="5"/>
  <c r="AQ214" i="5"/>
  <c r="AS214" i="5"/>
  <c r="AU214" i="5"/>
  <c r="AV214" i="5"/>
  <c r="AW214" i="5"/>
  <c r="AX214" i="5"/>
  <c r="AY214" i="5"/>
  <c r="BA214" i="5"/>
  <c r="A215" i="5"/>
  <c r="B215" i="5"/>
  <c r="C215" i="5"/>
  <c r="D215" i="5"/>
  <c r="E215" i="5"/>
  <c r="F215" i="5"/>
  <c r="G215" i="5"/>
  <c r="H215" i="5"/>
  <c r="I215" i="5"/>
  <c r="AC215" i="5"/>
  <c r="AD215" i="5"/>
  <c r="AT215" i="5" s="1"/>
  <c r="AL215" i="5"/>
  <c r="AM215" i="5" s="1"/>
  <c r="AP215" i="5"/>
  <c r="AQ215" i="5"/>
  <c r="AS215" i="5"/>
  <c r="AU215" i="5"/>
  <c r="AV215" i="5"/>
  <c r="AW215" i="5"/>
  <c r="AX215" i="5"/>
  <c r="AY215" i="5"/>
  <c r="BA215" i="5"/>
  <c r="A216" i="5"/>
  <c r="B216" i="5"/>
  <c r="C216" i="5"/>
  <c r="D216" i="5"/>
  <c r="E216" i="5"/>
  <c r="F216" i="5"/>
  <c r="G216" i="5"/>
  <c r="H216" i="5"/>
  <c r="I216" i="5"/>
  <c r="AC216" i="5"/>
  <c r="O216" i="5" s="1"/>
  <c r="AD216" i="5"/>
  <c r="AT216" i="5" s="1"/>
  <c r="AL216" i="5"/>
  <c r="AP216" i="5"/>
  <c r="AQ216" i="5"/>
  <c r="AS216" i="5"/>
  <c r="AU216" i="5"/>
  <c r="AV216" i="5"/>
  <c r="AW216" i="5"/>
  <c r="AX216" i="5"/>
  <c r="AY216" i="5"/>
  <c r="BA216" i="5"/>
  <c r="A217" i="5"/>
  <c r="B217" i="5"/>
  <c r="C217" i="5"/>
  <c r="D217" i="5"/>
  <c r="E217" i="5"/>
  <c r="F217" i="5"/>
  <c r="G217" i="5"/>
  <c r="H217" i="5"/>
  <c r="I217" i="5"/>
  <c r="AC217" i="5"/>
  <c r="O217" i="5" s="1"/>
  <c r="AD217" i="5"/>
  <c r="AT217" i="5" s="1"/>
  <c r="AL217" i="5"/>
  <c r="AP217" i="5"/>
  <c r="AQ217" i="5"/>
  <c r="AS217" i="5"/>
  <c r="AU217" i="5"/>
  <c r="AV217" i="5"/>
  <c r="AW217" i="5"/>
  <c r="AX217" i="5"/>
  <c r="AY217" i="5"/>
  <c r="BA217" i="5"/>
  <c r="A218" i="5"/>
  <c r="B218" i="5"/>
  <c r="C218" i="5"/>
  <c r="D218" i="5"/>
  <c r="E218" i="5"/>
  <c r="F218" i="5"/>
  <c r="G218" i="5"/>
  <c r="H218" i="5"/>
  <c r="I218" i="5"/>
  <c r="AC218" i="5"/>
  <c r="O218" i="5" s="1"/>
  <c r="AD218" i="5"/>
  <c r="AT218" i="5" s="1"/>
  <c r="AL218" i="5"/>
  <c r="AM218" i="5" s="1"/>
  <c r="AP218" i="5"/>
  <c r="AQ218" i="5"/>
  <c r="AS218" i="5"/>
  <c r="AU218" i="5"/>
  <c r="AV218" i="5"/>
  <c r="AW218" i="5"/>
  <c r="AX218" i="5"/>
  <c r="AY218" i="5"/>
  <c r="BA218" i="5"/>
  <c r="A219" i="5"/>
  <c r="B219" i="5"/>
  <c r="C219" i="5"/>
  <c r="D219" i="5"/>
  <c r="E219" i="5"/>
  <c r="F219" i="5"/>
  <c r="G219" i="5"/>
  <c r="H219" i="5"/>
  <c r="I219" i="5"/>
  <c r="AC219" i="5"/>
  <c r="AD219" i="5"/>
  <c r="AT219" i="5" s="1"/>
  <c r="AL219" i="5"/>
  <c r="AP219" i="5"/>
  <c r="AQ219" i="5"/>
  <c r="AS219" i="5"/>
  <c r="AU219" i="5"/>
  <c r="AV219" i="5"/>
  <c r="AW219" i="5"/>
  <c r="AX219" i="5"/>
  <c r="AY219" i="5"/>
  <c r="BA219" i="5"/>
  <c r="A220" i="5"/>
  <c r="B220" i="5"/>
  <c r="C220" i="5"/>
  <c r="D220" i="5"/>
  <c r="E220" i="5"/>
  <c r="F220" i="5"/>
  <c r="G220" i="5"/>
  <c r="H220" i="5"/>
  <c r="I220" i="5"/>
  <c r="AC220" i="5"/>
  <c r="O220" i="5" s="1"/>
  <c r="AD220" i="5"/>
  <c r="AT220" i="5" s="1"/>
  <c r="AL220" i="5"/>
  <c r="AP220" i="5"/>
  <c r="AQ220" i="5"/>
  <c r="AS220" i="5"/>
  <c r="AU220" i="5"/>
  <c r="AV220" i="5"/>
  <c r="AW220" i="5"/>
  <c r="AX220" i="5"/>
  <c r="AY220" i="5"/>
  <c r="BA220" i="5"/>
  <c r="A221" i="5"/>
  <c r="B221" i="5"/>
  <c r="C221" i="5"/>
  <c r="D221" i="5"/>
  <c r="E221" i="5"/>
  <c r="F221" i="5"/>
  <c r="G221" i="5"/>
  <c r="H221" i="5"/>
  <c r="I221" i="5"/>
  <c r="AC221" i="5"/>
  <c r="O221" i="5" s="1"/>
  <c r="AD221" i="5"/>
  <c r="AT221" i="5" s="1"/>
  <c r="AL221" i="5"/>
  <c r="AP221" i="5"/>
  <c r="AQ221" i="5"/>
  <c r="AS221" i="5"/>
  <c r="AU221" i="5"/>
  <c r="AV221" i="5"/>
  <c r="AW221" i="5"/>
  <c r="AX221" i="5"/>
  <c r="AY221" i="5"/>
  <c r="BA221" i="5"/>
  <c r="A222" i="5"/>
  <c r="B222" i="5"/>
  <c r="C222" i="5"/>
  <c r="D222" i="5"/>
  <c r="E222" i="5"/>
  <c r="F222" i="5"/>
  <c r="G222" i="5"/>
  <c r="H222" i="5"/>
  <c r="I222" i="5"/>
  <c r="AC222" i="5"/>
  <c r="O222" i="5" s="1"/>
  <c r="AD222" i="5"/>
  <c r="AT222" i="5" s="1"/>
  <c r="AL222" i="5"/>
  <c r="AM222" i="5" s="1"/>
  <c r="AP222" i="5"/>
  <c r="AQ222" i="5"/>
  <c r="AS222" i="5"/>
  <c r="AU222" i="5"/>
  <c r="AV222" i="5"/>
  <c r="AW222" i="5"/>
  <c r="AX222" i="5"/>
  <c r="AY222" i="5"/>
  <c r="BA222" i="5"/>
  <c r="A223" i="5"/>
  <c r="B223" i="5"/>
  <c r="C223" i="5"/>
  <c r="D223" i="5"/>
  <c r="E223" i="5"/>
  <c r="F223" i="5"/>
  <c r="G223" i="5"/>
  <c r="H223" i="5"/>
  <c r="I223" i="5"/>
  <c r="AC223" i="5"/>
  <c r="O223" i="5" s="1"/>
  <c r="AD223" i="5"/>
  <c r="AT223" i="5" s="1"/>
  <c r="AL223" i="5"/>
  <c r="AP223" i="5"/>
  <c r="AQ223" i="5"/>
  <c r="AS223" i="5"/>
  <c r="AU223" i="5"/>
  <c r="AV223" i="5"/>
  <c r="AW223" i="5"/>
  <c r="AX223" i="5"/>
  <c r="AY223" i="5"/>
  <c r="BA223" i="5"/>
  <c r="A224" i="5"/>
  <c r="B224" i="5"/>
  <c r="C224" i="5"/>
  <c r="D224" i="5"/>
  <c r="E224" i="5"/>
  <c r="F224" i="5"/>
  <c r="G224" i="5"/>
  <c r="H224" i="5"/>
  <c r="I224" i="5"/>
  <c r="AC224" i="5"/>
  <c r="O224" i="5" s="1"/>
  <c r="AD224" i="5"/>
  <c r="AT224" i="5" s="1"/>
  <c r="AL224" i="5"/>
  <c r="AM224" i="5" s="1"/>
  <c r="AP224" i="5"/>
  <c r="AQ224" i="5"/>
  <c r="AS224" i="5"/>
  <c r="AU224" i="5"/>
  <c r="AV224" i="5"/>
  <c r="AW224" i="5"/>
  <c r="AX224" i="5"/>
  <c r="AY224" i="5"/>
  <c r="BA224" i="5"/>
  <c r="A225" i="5"/>
  <c r="B225" i="5"/>
  <c r="C225" i="5"/>
  <c r="D225" i="5"/>
  <c r="E225" i="5"/>
  <c r="F225" i="5"/>
  <c r="G225" i="5"/>
  <c r="H225" i="5"/>
  <c r="I225" i="5"/>
  <c r="AC225" i="5"/>
  <c r="O225" i="5" s="1"/>
  <c r="AD225" i="5"/>
  <c r="AT225" i="5" s="1"/>
  <c r="AL225" i="5"/>
  <c r="AP225" i="5"/>
  <c r="AQ225" i="5"/>
  <c r="AS225" i="5"/>
  <c r="AU225" i="5"/>
  <c r="AV225" i="5"/>
  <c r="AW225" i="5"/>
  <c r="AX225" i="5"/>
  <c r="AY225" i="5"/>
  <c r="BA225" i="5"/>
  <c r="A226" i="5"/>
  <c r="B226" i="5"/>
  <c r="C226" i="5"/>
  <c r="D226" i="5"/>
  <c r="E226" i="5"/>
  <c r="F226" i="5"/>
  <c r="G226" i="5"/>
  <c r="H226" i="5"/>
  <c r="I226" i="5"/>
  <c r="AC226" i="5"/>
  <c r="O226" i="5" s="1"/>
  <c r="AD226" i="5"/>
  <c r="AT226" i="5" s="1"/>
  <c r="AL226" i="5"/>
  <c r="AP226" i="5"/>
  <c r="AQ226" i="5"/>
  <c r="AS226" i="5"/>
  <c r="AU226" i="5"/>
  <c r="AV226" i="5"/>
  <c r="AW226" i="5"/>
  <c r="AX226" i="5"/>
  <c r="AY226" i="5"/>
  <c r="BA226" i="5"/>
  <c r="A227" i="5"/>
  <c r="B227" i="5"/>
  <c r="C227" i="5"/>
  <c r="D227" i="5"/>
  <c r="E227" i="5"/>
  <c r="F227" i="5"/>
  <c r="G227" i="5"/>
  <c r="H227" i="5"/>
  <c r="I227" i="5"/>
  <c r="AC227" i="5"/>
  <c r="O227" i="5" s="1"/>
  <c r="AD227" i="5"/>
  <c r="AT227" i="5" s="1"/>
  <c r="AL227" i="5"/>
  <c r="AM227" i="5" s="1"/>
  <c r="AP227" i="5"/>
  <c r="AQ227" i="5"/>
  <c r="AS227" i="5"/>
  <c r="AU227" i="5"/>
  <c r="AV227" i="5"/>
  <c r="AW227" i="5"/>
  <c r="AX227" i="5"/>
  <c r="AY227" i="5"/>
  <c r="BA227" i="5"/>
  <c r="A228" i="5"/>
  <c r="B228" i="5"/>
  <c r="C228" i="5"/>
  <c r="D228" i="5"/>
  <c r="E228" i="5"/>
  <c r="F228" i="5"/>
  <c r="G228" i="5"/>
  <c r="H228" i="5"/>
  <c r="I228" i="5"/>
  <c r="AC228" i="5"/>
  <c r="O228" i="5" s="1"/>
  <c r="AD228" i="5"/>
  <c r="AT228" i="5" s="1"/>
  <c r="AL228" i="5"/>
  <c r="AP228" i="5"/>
  <c r="AQ228" i="5"/>
  <c r="AS228" i="5"/>
  <c r="AU228" i="5"/>
  <c r="AV228" i="5"/>
  <c r="AW228" i="5"/>
  <c r="AX228" i="5"/>
  <c r="AY228" i="5"/>
  <c r="BA228" i="5"/>
  <c r="A229" i="5"/>
  <c r="B229" i="5"/>
  <c r="C229" i="5"/>
  <c r="D229" i="5"/>
  <c r="E229" i="5"/>
  <c r="F229" i="5"/>
  <c r="G229" i="5"/>
  <c r="H229" i="5"/>
  <c r="I229" i="5"/>
  <c r="AC229" i="5"/>
  <c r="O229" i="5" s="1"/>
  <c r="AD229" i="5"/>
  <c r="AT229" i="5" s="1"/>
  <c r="AL229" i="5"/>
  <c r="AM229" i="5" s="1"/>
  <c r="AP229" i="5"/>
  <c r="AQ229" i="5"/>
  <c r="AS229" i="5"/>
  <c r="AU229" i="5"/>
  <c r="AV229" i="5"/>
  <c r="AW229" i="5"/>
  <c r="AX229" i="5"/>
  <c r="AY229" i="5"/>
  <c r="BA229" i="5"/>
  <c r="A230" i="5"/>
  <c r="B230" i="5"/>
  <c r="C230" i="5"/>
  <c r="D230" i="5"/>
  <c r="E230" i="5"/>
  <c r="F230" i="5"/>
  <c r="G230" i="5"/>
  <c r="H230" i="5"/>
  <c r="I230" i="5"/>
  <c r="AC230" i="5"/>
  <c r="O230" i="5" s="1"/>
  <c r="AD230" i="5"/>
  <c r="AT230" i="5" s="1"/>
  <c r="AL230" i="5"/>
  <c r="AM230" i="5" s="1"/>
  <c r="AP230" i="5"/>
  <c r="AQ230" i="5"/>
  <c r="AS230" i="5"/>
  <c r="AU230" i="5"/>
  <c r="AV230" i="5"/>
  <c r="AW230" i="5"/>
  <c r="AX230" i="5"/>
  <c r="AY230" i="5"/>
  <c r="BA230" i="5"/>
  <c r="A231" i="5"/>
  <c r="B231" i="5"/>
  <c r="C231" i="5"/>
  <c r="D231" i="5"/>
  <c r="E231" i="5"/>
  <c r="F231" i="5"/>
  <c r="G231" i="5"/>
  <c r="H231" i="5"/>
  <c r="I231" i="5"/>
  <c r="AC231" i="5"/>
  <c r="AD231" i="5"/>
  <c r="AT231" i="5" s="1"/>
  <c r="AL231" i="5"/>
  <c r="AP231" i="5"/>
  <c r="AQ231" i="5"/>
  <c r="AS231" i="5"/>
  <c r="AU231" i="5"/>
  <c r="AV231" i="5"/>
  <c r="AW231" i="5"/>
  <c r="AX231" i="5"/>
  <c r="AY231" i="5"/>
  <c r="BA231" i="5"/>
  <c r="A232" i="5"/>
  <c r="B232" i="5"/>
  <c r="C232" i="5"/>
  <c r="D232" i="5"/>
  <c r="E232" i="5"/>
  <c r="F232" i="5"/>
  <c r="G232" i="5"/>
  <c r="H232" i="5"/>
  <c r="I232" i="5"/>
  <c r="AC232" i="5"/>
  <c r="O232" i="5" s="1"/>
  <c r="AD232" i="5"/>
  <c r="AT232" i="5" s="1"/>
  <c r="AL232" i="5"/>
  <c r="AM232" i="5" s="1"/>
  <c r="AP232" i="5"/>
  <c r="AQ232" i="5"/>
  <c r="AS232" i="5"/>
  <c r="AU232" i="5"/>
  <c r="AV232" i="5"/>
  <c r="AW232" i="5"/>
  <c r="AX232" i="5"/>
  <c r="AY232" i="5"/>
  <c r="BA232" i="5"/>
  <c r="A233" i="5"/>
  <c r="B233" i="5"/>
  <c r="C233" i="5"/>
  <c r="D233" i="5"/>
  <c r="E233" i="5"/>
  <c r="F233" i="5"/>
  <c r="G233" i="5"/>
  <c r="H233" i="5"/>
  <c r="I233" i="5"/>
  <c r="AC233" i="5"/>
  <c r="O233" i="5" s="1"/>
  <c r="AD233" i="5"/>
  <c r="AT233" i="5" s="1"/>
  <c r="AL233" i="5"/>
  <c r="AP233" i="5"/>
  <c r="AQ233" i="5"/>
  <c r="AS233" i="5"/>
  <c r="AU233" i="5"/>
  <c r="AV233" i="5"/>
  <c r="AW233" i="5"/>
  <c r="AX233" i="5"/>
  <c r="AY233" i="5"/>
  <c r="BA233" i="5"/>
  <c r="A225" i="4"/>
  <c r="B225" i="4"/>
  <c r="C225" i="4"/>
  <c r="D225" i="4"/>
  <c r="E225" i="4"/>
  <c r="D214" i="6" s="1"/>
  <c r="F225" i="4"/>
  <c r="G225" i="4"/>
  <c r="I225" i="4"/>
  <c r="E214" i="6" s="1"/>
  <c r="J225" i="4"/>
  <c r="J213" i="5"/>
  <c r="V225" i="4"/>
  <c r="W225" i="4"/>
  <c r="AF225" i="4"/>
  <c r="AG225" i="4"/>
  <c r="AK225" i="4"/>
  <c r="AL225" i="4"/>
  <c r="AU225" i="4"/>
  <c r="AV225" i="4"/>
  <c r="AZ225" i="4"/>
  <c r="BA225" i="4"/>
  <c r="BE225" i="4"/>
  <c r="BF225" i="4"/>
  <c r="BJ225" i="4"/>
  <c r="BK225" i="4"/>
  <c r="BO225" i="4"/>
  <c r="BP225" i="4"/>
  <c r="BY225" i="4"/>
  <c r="BZ225" i="4"/>
  <c r="A226" i="4"/>
  <c r="B226" i="4"/>
  <c r="C226" i="4"/>
  <c r="D226" i="4"/>
  <c r="E226" i="4"/>
  <c r="D215" i="6" s="1"/>
  <c r="F226" i="4"/>
  <c r="G226" i="4"/>
  <c r="I226" i="4"/>
  <c r="E215" i="6" s="1"/>
  <c r="J226" i="4"/>
  <c r="J214" i="5"/>
  <c r="V226" i="4"/>
  <c r="W226" i="4"/>
  <c r="AF226" i="4"/>
  <c r="AG226" i="4"/>
  <c r="AK226" i="4"/>
  <c r="AL226" i="4"/>
  <c r="AU226" i="4"/>
  <c r="AV226" i="4"/>
  <c r="AZ226" i="4"/>
  <c r="BA226" i="4"/>
  <c r="BE226" i="4"/>
  <c r="BF226" i="4"/>
  <c r="BJ226" i="4"/>
  <c r="BK226" i="4"/>
  <c r="BO226" i="4"/>
  <c r="BP226" i="4"/>
  <c r="BY226" i="4"/>
  <c r="BZ226" i="4"/>
  <c r="A227" i="4"/>
  <c r="B227" i="4"/>
  <c r="C227" i="4"/>
  <c r="D227" i="4"/>
  <c r="E227" i="4"/>
  <c r="D216" i="6" s="1"/>
  <c r="F227" i="4"/>
  <c r="G227" i="4"/>
  <c r="I227" i="4"/>
  <c r="E216" i="6" s="1"/>
  <c r="J227" i="4"/>
  <c r="J215" i="5"/>
  <c r="V227" i="4"/>
  <c r="W227" i="4"/>
  <c r="AF227" i="4"/>
  <c r="AG227" i="4"/>
  <c r="AK227" i="4"/>
  <c r="AL227" i="4"/>
  <c r="AU227" i="4"/>
  <c r="AV227" i="4"/>
  <c r="AZ227" i="4"/>
  <c r="BA227" i="4"/>
  <c r="BE227" i="4"/>
  <c r="BF227" i="4"/>
  <c r="BJ227" i="4"/>
  <c r="BK227" i="4"/>
  <c r="BO227" i="4"/>
  <c r="BP227" i="4"/>
  <c r="BY227" i="4"/>
  <c r="BZ227" i="4"/>
  <c r="A228" i="4"/>
  <c r="B228" i="4"/>
  <c r="C228" i="4"/>
  <c r="D228" i="4"/>
  <c r="E228" i="4"/>
  <c r="D217" i="6" s="1"/>
  <c r="F228" i="4"/>
  <c r="G228" i="4"/>
  <c r="I228" i="4"/>
  <c r="E217" i="6" s="1"/>
  <c r="J228" i="4"/>
  <c r="J216" i="5"/>
  <c r="V228" i="4"/>
  <c r="W228" i="4"/>
  <c r="AF228" i="4"/>
  <c r="AG228" i="4"/>
  <c r="AK228" i="4"/>
  <c r="AL228" i="4"/>
  <c r="AU228" i="4"/>
  <c r="AV228" i="4"/>
  <c r="AZ228" i="4"/>
  <c r="BA228" i="4"/>
  <c r="BE228" i="4"/>
  <c r="BF228" i="4"/>
  <c r="BJ228" i="4"/>
  <c r="BK228" i="4"/>
  <c r="BO228" i="4"/>
  <c r="BP228" i="4"/>
  <c r="BY228" i="4"/>
  <c r="BZ228" i="4"/>
  <c r="A229" i="4"/>
  <c r="B229" i="4"/>
  <c r="C229" i="4"/>
  <c r="D229" i="4"/>
  <c r="E229" i="4"/>
  <c r="D218" i="6" s="1"/>
  <c r="F229" i="4"/>
  <c r="G229" i="4"/>
  <c r="I229" i="4"/>
  <c r="E218" i="6" s="1"/>
  <c r="J229" i="4"/>
  <c r="J217" i="5"/>
  <c r="V229" i="4"/>
  <c r="W229" i="4"/>
  <c r="AF229" i="4"/>
  <c r="AG229" i="4"/>
  <c r="AK229" i="4"/>
  <c r="AL229" i="4"/>
  <c r="AU229" i="4"/>
  <c r="AV229" i="4"/>
  <c r="AZ229" i="4"/>
  <c r="BA229" i="4"/>
  <c r="BE229" i="4"/>
  <c r="BF229" i="4"/>
  <c r="BJ229" i="4"/>
  <c r="BK229" i="4"/>
  <c r="BO229" i="4"/>
  <c r="BP229" i="4"/>
  <c r="BY229" i="4"/>
  <c r="BZ229" i="4"/>
  <c r="A230" i="4"/>
  <c r="B230" i="4"/>
  <c r="C230" i="4"/>
  <c r="D230" i="4"/>
  <c r="E230" i="4"/>
  <c r="D219" i="6" s="1"/>
  <c r="F230" i="4"/>
  <c r="G230" i="4"/>
  <c r="I230" i="4"/>
  <c r="E219" i="6" s="1"/>
  <c r="J230" i="4"/>
  <c r="J218" i="5"/>
  <c r="V230" i="4"/>
  <c r="W230" i="4"/>
  <c r="AF230" i="4"/>
  <c r="AG230" i="4"/>
  <c r="AK230" i="4"/>
  <c r="AL230" i="4"/>
  <c r="AU230" i="4"/>
  <c r="AV230" i="4"/>
  <c r="AZ230" i="4"/>
  <c r="BA230" i="4"/>
  <c r="BE230" i="4"/>
  <c r="BF230" i="4"/>
  <c r="BJ230" i="4"/>
  <c r="BK230" i="4"/>
  <c r="BO230" i="4"/>
  <c r="BP230" i="4"/>
  <c r="BY230" i="4"/>
  <c r="BZ230" i="4"/>
  <c r="A231" i="4"/>
  <c r="B231" i="4"/>
  <c r="C231" i="4"/>
  <c r="D231" i="4"/>
  <c r="E231" i="4"/>
  <c r="D220" i="6" s="1"/>
  <c r="F231" i="4"/>
  <c r="G231" i="4"/>
  <c r="I231" i="4"/>
  <c r="E220" i="6" s="1"/>
  <c r="J231" i="4"/>
  <c r="J219" i="5"/>
  <c r="V231" i="4"/>
  <c r="W231" i="4"/>
  <c r="AF231" i="4"/>
  <c r="AG231" i="4"/>
  <c r="AK231" i="4"/>
  <c r="AL231" i="4"/>
  <c r="AU231" i="4"/>
  <c r="AV231" i="4"/>
  <c r="AZ231" i="4"/>
  <c r="BA231" i="4"/>
  <c r="BE231" i="4"/>
  <c r="BF231" i="4"/>
  <c r="BJ231" i="4"/>
  <c r="BK231" i="4"/>
  <c r="BO231" i="4"/>
  <c r="BP231" i="4"/>
  <c r="BY231" i="4"/>
  <c r="BZ231" i="4"/>
  <c r="A232" i="4"/>
  <c r="B232" i="4"/>
  <c r="C232" i="4"/>
  <c r="D232" i="4"/>
  <c r="E232" i="4"/>
  <c r="D221" i="6" s="1"/>
  <c r="F232" i="4"/>
  <c r="G232" i="4"/>
  <c r="I232" i="4"/>
  <c r="E221" i="6" s="1"/>
  <c r="J232" i="4"/>
  <c r="J220" i="5"/>
  <c r="V232" i="4"/>
  <c r="W232" i="4"/>
  <c r="AF232" i="4"/>
  <c r="AG232" i="4"/>
  <c r="AK232" i="4"/>
  <c r="AL232" i="4"/>
  <c r="AU232" i="4"/>
  <c r="AV232" i="4"/>
  <c r="AZ232" i="4"/>
  <c r="BA232" i="4"/>
  <c r="BE232" i="4"/>
  <c r="BF232" i="4"/>
  <c r="BJ232" i="4"/>
  <c r="BK232" i="4"/>
  <c r="BO232" i="4"/>
  <c r="BP232" i="4"/>
  <c r="BY232" i="4"/>
  <c r="BZ232" i="4"/>
  <c r="A233" i="4"/>
  <c r="B233" i="4"/>
  <c r="C233" i="4"/>
  <c r="D233" i="4"/>
  <c r="E233" i="4"/>
  <c r="D222" i="6" s="1"/>
  <c r="F233" i="4"/>
  <c r="G233" i="4"/>
  <c r="I233" i="4"/>
  <c r="E222" i="6" s="1"/>
  <c r="J233" i="4"/>
  <c r="J221" i="5"/>
  <c r="V233" i="4"/>
  <c r="W233" i="4"/>
  <c r="AF233" i="4"/>
  <c r="AG233" i="4"/>
  <c r="AK233" i="4"/>
  <c r="AL233" i="4"/>
  <c r="AU233" i="4"/>
  <c r="AV233" i="4"/>
  <c r="AZ233" i="4"/>
  <c r="BA233" i="4"/>
  <c r="BE233" i="4"/>
  <c r="BF233" i="4"/>
  <c r="BJ233" i="4"/>
  <c r="BK233" i="4"/>
  <c r="BO233" i="4"/>
  <c r="BP233" i="4"/>
  <c r="BY233" i="4"/>
  <c r="BZ233" i="4"/>
  <c r="A234" i="4"/>
  <c r="B234" i="4"/>
  <c r="C234" i="4"/>
  <c r="D234" i="4"/>
  <c r="E234" i="4"/>
  <c r="D223" i="6" s="1"/>
  <c r="F234" i="4"/>
  <c r="G234" i="4"/>
  <c r="I234" i="4"/>
  <c r="E223" i="6" s="1"/>
  <c r="J234" i="4"/>
  <c r="J222" i="5"/>
  <c r="V234" i="4"/>
  <c r="W234" i="4"/>
  <c r="AF234" i="4"/>
  <c r="AG234" i="4"/>
  <c r="AK234" i="4"/>
  <c r="AL234" i="4"/>
  <c r="AU234" i="4"/>
  <c r="AV234" i="4"/>
  <c r="AZ234" i="4"/>
  <c r="BA234" i="4"/>
  <c r="BE234" i="4"/>
  <c r="BF234" i="4"/>
  <c r="BJ234" i="4"/>
  <c r="BK234" i="4"/>
  <c r="BO234" i="4"/>
  <c r="BP234" i="4"/>
  <c r="BY234" i="4"/>
  <c r="BZ234" i="4"/>
  <c r="A235" i="4"/>
  <c r="B235" i="4"/>
  <c r="C235" i="4"/>
  <c r="D235" i="4"/>
  <c r="E235" i="4"/>
  <c r="D224" i="6" s="1"/>
  <c r="F235" i="4"/>
  <c r="G235" i="4"/>
  <c r="I235" i="4"/>
  <c r="E224" i="6" s="1"/>
  <c r="J235" i="4"/>
  <c r="J223" i="5"/>
  <c r="V235" i="4"/>
  <c r="W235" i="4"/>
  <c r="AF235" i="4"/>
  <c r="AG235" i="4"/>
  <c r="AK235" i="4"/>
  <c r="AL235" i="4"/>
  <c r="AU235" i="4"/>
  <c r="AV235" i="4"/>
  <c r="AZ235" i="4"/>
  <c r="BA235" i="4"/>
  <c r="BE235" i="4"/>
  <c r="BF235" i="4"/>
  <c r="BJ235" i="4"/>
  <c r="BK235" i="4"/>
  <c r="BO235" i="4"/>
  <c r="BP235" i="4"/>
  <c r="BY235" i="4"/>
  <c r="BZ235" i="4"/>
  <c r="A236" i="4"/>
  <c r="B236" i="4"/>
  <c r="C236" i="4"/>
  <c r="D236" i="4"/>
  <c r="E236" i="4"/>
  <c r="D225" i="6" s="1"/>
  <c r="F236" i="4"/>
  <c r="G236" i="4"/>
  <c r="I236" i="4"/>
  <c r="E225" i="6" s="1"/>
  <c r="J236" i="4"/>
  <c r="J224" i="5"/>
  <c r="V236" i="4"/>
  <c r="W236" i="4"/>
  <c r="AF236" i="4"/>
  <c r="AG236" i="4"/>
  <c r="AK236" i="4"/>
  <c r="AL236" i="4"/>
  <c r="AU236" i="4"/>
  <c r="AV236" i="4"/>
  <c r="AZ236" i="4"/>
  <c r="BA236" i="4"/>
  <c r="BE236" i="4"/>
  <c r="BF236" i="4"/>
  <c r="BJ236" i="4"/>
  <c r="BK236" i="4"/>
  <c r="BO236" i="4"/>
  <c r="BP236" i="4"/>
  <c r="BY236" i="4"/>
  <c r="BZ236" i="4"/>
  <c r="A237" i="4"/>
  <c r="B237" i="4"/>
  <c r="C237" i="4"/>
  <c r="D237" i="4"/>
  <c r="E237" i="4"/>
  <c r="D226" i="6" s="1"/>
  <c r="F237" i="4"/>
  <c r="G237" i="4"/>
  <c r="I237" i="4"/>
  <c r="E226" i="6" s="1"/>
  <c r="J237" i="4"/>
  <c r="J225" i="5"/>
  <c r="V237" i="4"/>
  <c r="W237" i="4"/>
  <c r="AF237" i="4"/>
  <c r="AG237" i="4"/>
  <c r="AK237" i="4"/>
  <c r="AL237" i="4"/>
  <c r="AU237" i="4"/>
  <c r="AV237" i="4"/>
  <c r="AZ237" i="4"/>
  <c r="BA237" i="4"/>
  <c r="BE237" i="4"/>
  <c r="BF237" i="4"/>
  <c r="BJ237" i="4"/>
  <c r="BK237" i="4"/>
  <c r="BO237" i="4"/>
  <c r="BP237" i="4"/>
  <c r="BY237" i="4"/>
  <c r="BZ237" i="4"/>
  <c r="A238" i="4"/>
  <c r="B238" i="4"/>
  <c r="C238" i="4"/>
  <c r="D238" i="4"/>
  <c r="E238" i="4"/>
  <c r="D227" i="6" s="1"/>
  <c r="F238" i="4"/>
  <c r="G238" i="4"/>
  <c r="I238" i="4"/>
  <c r="E227" i="6" s="1"/>
  <c r="J238" i="4"/>
  <c r="J226" i="5"/>
  <c r="V238" i="4"/>
  <c r="W238" i="4"/>
  <c r="AF238" i="4"/>
  <c r="AG238" i="4"/>
  <c r="AK238" i="4"/>
  <c r="AL238" i="4"/>
  <c r="AU238" i="4"/>
  <c r="AV238" i="4"/>
  <c r="AZ238" i="4"/>
  <c r="BA238" i="4"/>
  <c r="BE238" i="4"/>
  <c r="BF238" i="4"/>
  <c r="BJ238" i="4"/>
  <c r="BK238" i="4"/>
  <c r="BO238" i="4"/>
  <c r="BP238" i="4"/>
  <c r="BY238" i="4"/>
  <c r="BZ238" i="4"/>
  <c r="A239" i="4"/>
  <c r="B239" i="4"/>
  <c r="C239" i="4"/>
  <c r="D239" i="4"/>
  <c r="E239" i="4"/>
  <c r="D228" i="6" s="1"/>
  <c r="F239" i="4"/>
  <c r="G239" i="4"/>
  <c r="I239" i="4"/>
  <c r="E228" i="6" s="1"/>
  <c r="J239" i="4"/>
  <c r="J227" i="5"/>
  <c r="V239" i="4"/>
  <c r="W239" i="4"/>
  <c r="AF239" i="4"/>
  <c r="AG239" i="4"/>
  <c r="AK239" i="4"/>
  <c r="AL239" i="4"/>
  <c r="AU239" i="4"/>
  <c r="AV239" i="4"/>
  <c r="AZ239" i="4"/>
  <c r="BA239" i="4"/>
  <c r="BE239" i="4"/>
  <c r="BF239" i="4"/>
  <c r="BJ239" i="4"/>
  <c r="BK239" i="4"/>
  <c r="BO239" i="4"/>
  <c r="BP239" i="4"/>
  <c r="BY239" i="4"/>
  <c r="BZ239" i="4"/>
  <c r="A240" i="4"/>
  <c r="B240" i="4"/>
  <c r="C240" i="4"/>
  <c r="D240" i="4"/>
  <c r="E240" i="4"/>
  <c r="D229" i="6" s="1"/>
  <c r="F240" i="4"/>
  <c r="G240" i="4"/>
  <c r="I240" i="4"/>
  <c r="E229" i="6" s="1"/>
  <c r="J240" i="4"/>
  <c r="J228" i="5"/>
  <c r="V240" i="4"/>
  <c r="W240" i="4"/>
  <c r="AF240" i="4"/>
  <c r="AG240" i="4"/>
  <c r="AK240" i="4"/>
  <c r="AL240" i="4"/>
  <c r="AU240" i="4"/>
  <c r="AV240" i="4"/>
  <c r="AZ240" i="4"/>
  <c r="BA240" i="4"/>
  <c r="BE240" i="4"/>
  <c r="BF240" i="4"/>
  <c r="BJ240" i="4"/>
  <c r="BK240" i="4"/>
  <c r="BO240" i="4"/>
  <c r="BP240" i="4"/>
  <c r="BY240" i="4"/>
  <c r="BZ240" i="4"/>
  <c r="A241" i="4"/>
  <c r="B241" i="4"/>
  <c r="C241" i="4"/>
  <c r="D241" i="4"/>
  <c r="E241" i="4"/>
  <c r="D230" i="6" s="1"/>
  <c r="F241" i="4"/>
  <c r="G241" i="4"/>
  <c r="I241" i="4"/>
  <c r="E230" i="6" s="1"/>
  <c r="J241" i="4"/>
  <c r="J229" i="5"/>
  <c r="V241" i="4"/>
  <c r="W241" i="4"/>
  <c r="AF241" i="4"/>
  <c r="AG241" i="4"/>
  <c r="AK241" i="4"/>
  <c r="AL241" i="4"/>
  <c r="AU241" i="4"/>
  <c r="AV241" i="4"/>
  <c r="AZ241" i="4"/>
  <c r="BA241" i="4"/>
  <c r="BE241" i="4"/>
  <c r="BF241" i="4"/>
  <c r="BJ241" i="4"/>
  <c r="BK241" i="4"/>
  <c r="BO241" i="4"/>
  <c r="BP241" i="4"/>
  <c r="BY241" i="4"/>
  <c r="BZ241" i="4"/>
  <c r="A242" i="4"/>
  <c r="B242" i="4"/>
  <c r="C242" i="4"/>
  <c r="D242" i="4"/>
  <c r="E242" i="4"/>
  <c r="D231" i="6" s="1"/>
  <c r="F242" i="4"/>
  <c r="G242" i="4"/>
  <c r="I242" i="4"/>
  <c r="E231" i="6" s="1"/>
  <c r="J242" i="4"/>
  <c r="J230" i="5"/>
  <c r="V242" i="4"/>
  <c r="W242" i="4"/>
  <c r="AF242" i="4"/>
  <c r="AG242" i="4"/>
  <c r="AK242" i="4"/>
  <c r="AL242" i="4"/>
  <c r="AU242" i="4"/>
  <c r="AV242" i="4"/>
  <c r="AZ242" i="4"/>
  <c r="BA242" i="4"/>
  <c r="BE242" i="4"/>
  <c r="BF242" i="4"/>
  <c r="BJ242" i="4"/>
  <c r="BK242" i="4"/>
  <c r="BO242" i="4"/>
  <c r="BP242" i="4"/>
  <c r="BY242" i="4"/>
  <c r="BZ242" i="4"/>
  <c r="A243" i="4"/>
  <c r="B243" i="4"/>
  <c r="C243" i="4"/>
  <c r="D243" i="4"/>
  <c r="E243" i="4"/>
  <c r="D232" i="6" s="1"/>
  <c r="F243" i="4"/>
  <c r="G243" i="4"/>
  <c r="I243" i="4"/>
  <c r="E232" i="6" s="1"/>
  <c r="J243" i="4"/>
  <c r="J231" i="5"/>
  <c r="V243" i="4"/>
  <c r="W243" i="4"/>
  <c r="AF243" i="4"/>
  <c r="AG243" i="4"/>
  <c r="AK243" i="4"/>
  <c r="AL243" i="4"/>
  <c r="AU243" i="4"/>
  <c r="AV243" i="4"/>
  <c r="AZ243" i="4"/>
  <c r="BA243" i="4"/>
  <c r="BE243" i="4"/>
  <c r="BF243" i="4"/>
  <c r="BJ243" i="4"/>
  <c r="BK243" i="4"/>
  <c r="BO243" i="4"/>
  <c r="BP243" i="4"/>
  <c r="BY243" i="4"/>
  <c r="BZ243" i="4"/>
  <c r="A244" i="4"/>
  <c r="B244" i="4"/>
  <c r="C244" i="4"/>
  <c r="D244" i="4"/>
  <c r="E244" i="4"/>
  <c r="D233" i="6" s="1"/>
  <c r="F244" i="4"/>
  <c r="G244" i="4"/>
  <c r="I244" i="4"/>
  <c r="E233" i="6" s="1"/>
  <c r="J244" i="4"/>
  <c r="J232" i="5"/>
  <c r="V244" i="4"/>
  <c r="W244" i="4"/>
  <c r="AF244" i="4"/>
  <c r="AG244" i="4"/>
  <c r="AK244" i="4"/>
  <c r="AL244" i="4"/>
  <c r="AU244" i="4"/>
  <c r="AV244" i="4"/>
  <c r="AZ244" i="4"/>
  <c r="BA244" i="4"/>
  <c r="BE244" i="4"/>
  <c r="BF244" i="4"/>
  <c r="BJ244" i="4"/>
  <c r="BK244" i="4"/>
  <c r="BO244" i="4"/>
  <c r="BP244" i="4"/>
  <c r="BY244" i="4"/>
  <c r="BZ244" i="4"/>
  <c r="Y244" i="4" l="1"/>
  <c r="CL244" i="4"/>
  <c r="CB244" i="4"/>
  <c r="CC244" i="4" s="1"/>
  <c r="BW244" i="4"/>
  <c r="BX244" i="4" s="1"/>
  <c r="BR244" i="4"/>
  <c r="CG244" i="4"/>
  <c r="BC244" i="4"/>
  <c r="BD244" i="4" s="1"/>
  <c r="BM244" i="4"/>
  <c r="BN244" i="4" s="1"/>
  <c r="AX244" i="4"/>
  <c r="AN244" i="4"/>
  <c r="T244" i="4"/>
  <c r="BH244" i="4"/>
  <c r="BI244" i="4" s="1"/>
  <c r="AS244" i="4"/>
  <c r="AD244" i="4"/>
  <c r="AI244" i="4"/>
  <c r="AH244" i="4" s="1"/>
  <c r="CL243" i="4"/>
  <c r="Y243" i="4"/>
  <c r="CB243" i="4"/>
  <c r="CG243" i="4"/>
  <c r="CH243" i="4" s="1"/>
  <c r="BW243" i="4"/>
  <c r="BX243" i="4" s="1"/>
  <c r="BR243" i="4"/>
  <c r="BH243" i="4"/>
  <c r="BC243" i="4"/>
  <c r="BB243" i="4" s="1"/>
  <c r="AS243" i="4"/>
  <c r="AR243" i="4" s="1"/>
  <c r="BM243" i="4"/>
  <c r="AX243" i="4"/>
  <c r="T243" i="4"/>
  <c r="S243" i="4" s="1"/>
  <c r="AN243" i="4"/>
  <c r="AD243" i="4"/>
  <c r="AI243" i="4"/>
  <c r="Y242" i="4"/>
  <c r="CL242" i="4"/>
  <c r="CM242" i="4" s="1"/>
  <c r="BM242" i="4"/>
  <c r="CG242" i="4"/>
  <c r="CB242" i="4"/>
  <c r="CC242" i="4" s="1"/>
  <c r="BH242" i="4"/>
  <c r="BG242" i="4" s="1"/>
  <c r="AX242" i="4"/>
  <c r="AY242" i="4" s="1"/>
  <c r="BR242" i="4"/>
  <c r="BC242" i="4"/>
  <c r="AS242" i="4"/>
  <c r="AT242" i="4" s="1"/>
  <c r="AI242" i="4"/>
  <c r="AD242" i="4"/>
  <c r="BW242" i="4"/>
  <c r="BX242" i="4" s="1"/>
  <c r="AN242" i="4"/>
  <c r="T242" i="4"/>
  <c r="S242" i="4" s="1"/>
  <c r="Y241" i="4"/>
  <c r="CG241" i="4"/>
  <c r="CH241" i="4" s="1"/>
  <c r="BW241" i="4"/>
  <c r="BX241" i="4" s="1"/>
  <c r="CL241" i="4"/>
  <c r="CB241" i="4"/>
  <c r="BM241" i="4"/>
  <c r="BN241" i="4" s="1"/>
  <c r="AN241" i="4"/>
  <c r="BH241" i="4"/>
  <c r="BG241" i="4" s="1"/>
  <c r="BR241" i="4"/>
  <c r="AI241" i="4"/>
  <c r="AS241" i="4"/>
  <c r="AT241" i="4" s="1"/>
  <c r="BC241" i="4"/>
  <c r="BB241" i="4" s="1"/>
  <c r="AX241" i="4"/>
  <c r="AD241" i="4"/>
  <c r="AE241" i="4" s="1"/>
  <c r="T241" i="4"/>
  <c r="S241" i="4" s="1"/>
  <c r="Y240" i="4"/>
  <c r="Z240" i="4" s="1"/>
  <c r="CL240" i="4"/>
  <c r="BR240" i="4"/>
  <c r="BS240" i="4" s="1"/>
  <c r="CB240" i="4"/>
  <c r="CC240" i="4" s="1"/>
  <c r="BC240" i="4"/>
  <c r="BD240" i="4" s="1"/>
  <c r="CG240" i="4"/>
  <c r="AN240" i="4"/>
  <c r="T240" i="4"/>
  <c r="S240" i="4" s="1"/>
  <c r="BM240" i="4"/>
  <c r="BN240" i="4" s="1"/>
  <c r="AS240" i="4"/>
  <c r="BH240" i="4"/>
  <c r="BI240" i="4" s="1"/>
  <c r="AI240" i="4"/>
  <c r="AJ240" i="4" s="1"/>
  <c r="AD240" i="4"/>
  <c r="AC240" i="4" s="1"/>
  <c r="BW240" i="4"/>
  <c r="AX240" i="4"/>
  <c r="AW240" i="4" s="1"/>
  <c r="CL239" i="4"/>
  <c r="CM239" i="4" s="1"/>
  <c r="Y239" i="4"/>
  <c r="Z239" i="4" s="1"/>
  <c r="CB239" i="4"/>
  <c r="BW239" i="4"/>
  <c r="BX239" i="4" s="1"/>
  <c r="BR239" i="4"/>
  <c r="BS239" i="4" s="1"/>
  <c r="AX239" i="4"/>
  <c r="AW239" i="4" s="1"/>
  <c r="AS239" i="4"/>
  <c r="CG239" i="4"/>
  <c r="CH239" i="4" s="1"/>
  <c r="BH239" i="4"/>
  <c r="BG239" i="4" s="1"/>
  <c r="BM239" i="4"/>
  <c r="BN239" i="4" s="1"/>
  <c r="BC239" i="4"/>
  <c r="AN239" i="4"/>
  <c r="AD239" i="4"/>
  <c r="AC239" i="4" s="1"/>
  <c r="T239" i="4"/>
  <c r="AI239" i="4"/>
  <c r="CL238" i="4"/>
  <c r="CM238" i="4" s="1"/>
  <c r="Y238" i="4"/>
  <c r="Z238" i="4" s="1"/>
  <c r="CG238" i="4"/>
  <c r="CH238" i="4" s="1"/>
  <c r="CB238" i="4"/>
  <c r="BM238" i="4"/>
  <c r="BN238" i="4" s="1"/>
  <c r="BW238" i="4"/>
  <c r="BX238" i="4" s="1"/>
  <c r="BH238" i="4"/>
  <c r="BG238" i="4" s="1"/>
  <c r="AX238" i="4"/>
  <c r="BC238" i="4"/>
  <c r="AS238" i="4"/>
  <c r="AR238" i="4" s="1"/>
  <c r="AI238" i="4"/>
  <c r="AJ238" i="4" s="1"/>
  <c r="AD238" i="4"/>
  <c r="BR238" i="4"/>
  <c r="BS238" i="4" s="1"/>
  <c r="AN238" i="4"/>
  <c r="T238" i="4"/>
  <c r="Y237" i="4"/>
  <c r="CG237" i="4"/>
  <c r="CH237" i="4" s="1"/>
  <c r="BW237" i="4"/>
  <c r="BX237" i="4" s="1"/>
  <c r="CL237" i="4"/>
  <c r="CM237" i="4" s="1"/>
  <c r="CB237" i="4"/>
  <c r="BR237" i="4"/>
  <c r="BS237" i="4" s="1"/>
  <c r="BM237" i="4"/>
  <c r="BN237" i="4" s="1"/>
  <c r="BH237" i="4"/>
  <c r="AN237" i="4"/>
  <c r="BC237" i="4"/>
  <c r="BD237" i="4" s="1"/>
  <c r="AX237" i="4"/>
  <c r="AW237" i="4" s="1"/>
  <c r="AS237" i="4"/>
  <c r="AI237" i="4"/>
  <c r="T237" i="4"/>
  <c r="S237" i="4" s="1"/>
  <c r="AD237" i="4"/>
  <c r="AE237" i="4" s="1"/>
  <c r="Y236" i="4"/>
  <c r="Z236" i="4" s="1"/>
  <c r="BR236" i="4"/>
  <c r="CL236" i="4"/>
  <c r="CG236" i="4"/>
  <c r="CH236" i="4" s="1"/>
  <c r="BW236" i="4"/>
  <c r="BX236" i="4" s="1"/>
  <c r="BM236" i="4"/>
  <c r="BC236" i="4"/>
  <c r="BB236" i="4" s="1"/>
  <c r="CB236" i="4"/>
  <c r="CC236" i="4" s="1"/>
  <c r="BH236" i="4"/>
  <c r="AN236" i="4"/>
  <c r="T236" i="4"/>
  <c r="S236" i="4" s="1"/>
  <c r="AX236" i="4"/>
  <c r="AW236" i="4" s="1"/>
  <c r="AI236" i="4"/>
  <c r="AD236" i="4"/>
  <c r="AS236" i="4"/>
  <c r="AT236" i="4" s="1"/>
  <c r="CL235" i="4"/>
  <c r="CM235" i="4" s="1"/>
  <c r="Y235" i="4"/>
  <c r="CB235" i="4"/>
  <c r="BR235" i="4"/>
  <c r="BS235" i="4" s="1"/>
  <c r="CG235" i="4"/>
  <c r="CH235" i="4" s="1"/>
  <c r="BW235" i="4"/>
  <c r="BX235" i="4" s="1"/>
  <c r="AS235" i="4"/>
  <c r="BM235" i="4"/>
  <c r="BN235" i="4" s="1"/>
  <c r="AX235" i="4"/>
  <c r="AW235" i="4" s="1"/>
  <c r="BH235" i="4"/>
  <c r="AN235" i="4"/>
  <c r="AI235" i="4"/>
  <c r="AJ235" i="4" s="1"/>
  <c r="AD235" i="4"/>
  <c r="AC235" i="4" s="1"/>
  <c r="T235" i="4"/>
  <c r="BC235" i="4"/>
  <c r="CL234" i="4"/>
  <c r="CM234" i="4" s="1"/>
  <c r="Y234" i="4"/>
  <c r="Z234" i="4" s="1"/>
  <c r="BW234" i="4"/>
  <c r="BX234" i="4" s="1"/>
  <c r="CG234" i="4"/>
  <c r="BH234" i="4"/>
  <c r="AX234" i="4"/>
  <c r="AW234" i="4" s="1"/>
  <c r="BR234" i="4"/>
  <c r="BS234" i="4" s="1"/>
  <c r="CB234" i="4"/>
  <c r="AS234" i="4"/>
  <c r="AT234" i="4" s="1"/>
  <c r="AI234" i="4"/>
  <c r="AH234" i="4" s="1"/>
  <c r="AD234" i="4"/>
  <c r="BM234" i="4"/>
  <c r="BC234" i="4"/>
  <c r="BB234" i="4" s="1"/>
  <c r="T234" i="4"/>
  <c r="S234" i="4" s="1"/>
  <c r="AN234" i="4"/>
  <c r="Y233" i="4"/>
  <c r="CL233" i="4"/>
  <c r="CG233" i="4"/>
  <c r="CH233" i="4" s="1"/>
  <c r="BW233" i="4"/>
  <c r="BX233" i="4" s="1"/>
  <c r="CB233" i="4"/>
  <c r="CC233" i="4" s="1"/>
  <c r="BC233" i="4"/>
  <c r="AX233" i="4"/>
  <c r="AW233" i="4" s="1"/>
  <c r="AN233" i="4"/>
  <c r="BR233" i="4"/>
  <c r="BS233" i="4" s="1"/>
  <c r="BH233" i="4"/>
  <c r="BI233" i="4" s="1"/>
  <c r="AS233" i="4"/>
  <c r="AR233" i="4" s="1"/>
  <c r="AD233" i="4"/>
  <c r="AC233" i="4" s="1"/>
  <c r="T233" i="4"/>
  <c r="S233" i="4" s="1"/>
  <c r="AI233" i="4"/>
  <c r="AH233" i="4" s="1"/>
  <c r="BM233" i="4"/>
  <c r="BN233" i="4" s="1"/>
  <c r="Y232" i="4"/>
  <c r="Z232" i="4" s="1"/>
  <c r="CL232" i="4"/>
  <c r="CM232" i="4" s="1"/>
  <c r="CG232" i="4"/>
  <c r="CH232" i="4" s="1"/>
  <c r="BR232" i="4"/>
  <c r="BS232" i="4" s="1"/>
  <c r="CB232" i="4"/>
  <c r="CC232" i="4" s="1"/>
  <c r="BW232" i="4"/>
  <c r="BM232" i="4"/>
  <c r="BN232" i="4" s="1"/>
  <c r="BC232" i="4"/>
  <c r="BB232" i="4" s="1"/>
  <c r="BH232" i="4"/>
  <c r="BG232" i="4" s="1"/>
  <c r="AX232" i="4"/>
  <c r="AN232" i="4"/>
  <c r="T232" i="4"/>
  <c r="S232" i="4" s="1"/>
  <c r="AS232" i="4"/>
  <c r="AR232" i="4" s="1"/>
  <c r="AI232" i="4"/>
  <c r="AD232" i="4"/>
  <c r="AC232" i="4" s="1"/>
  <c r="CL231" i="4"/>
  <c r="CM231" i="4" s="1"/>
  <c r="CB231" i="4"/>
  <c r="CC231" i="4" s="1"/>
  <c r="Y231" i="4"/>
  <c r="CG231" i="4"/>
  <c r="CH231" i="4" s="1"/>
  <c r="BW231" i="4"/>
  <c r="BX231" i="4" s="1"/>
  <c r="BM231" i="4"/>
  <c r="BN231" i="4" s="1"/>
  <c r="AS231" i="4"/>
  <c r="AT231" i="4" s="1"/>
  <c r="BH231" i="4"/>
  <c r="BG231" i="4" s="1"/>
  <c r="BC231" i="4"/>
  <c r="BD231" i="4" s="1"/>
  <c r="BR231" i="4"/>
  <c r="BS231" i="4" s="1"/>
  <c r="AI231" i="4"/>
  <c r="AX231" i="4"/>
  <c r="AW231" i="4" s="1"/>
  <c r="AD231" i="4"/>
  <c r="AE231" i="4" s="1"/>
  <c r="AN231" i="4"/>
  <c r="T231" i="4"/>
  <c r="S231" i="4" s="1"/>
  <c r="CL230" i="4"/>
  <c r="CM230" i="4" s="1"/>
  <c r="Y230" i="4"/>
  <c r="Z230" i="4" s="1"/>
  <c r="CB230" i="4"/>
  <c r="CC230" i="4" s="1"/>
  <c r="BR230" i="4"/>
  <c r="BS230" i="4" s="1"/>
  <c r="BH230" i="4"/>
  <c r="BG230" i="4" s="1"/>
  <c r="AX230" i="4"/>
  <c r="AW230" i="4" s="1"/>
  <c r="BW230" i="4"/>
  <c r="BX230" i="4" s="1"/>
  <c r="BM230" i="4"/>
  <c r="AS230" i="4"/>
  <c r="AR230" i="4" s="1"/>
  <c r="AI230" i="4"/>
  <c r="AH230" i="4" s="1"/>
  <c r="AD230" i="4"/>
  <c r="AC230" i="4" s="1"/>
  <c r="CG230" i="4"/>
  <c r="AN230" i="4"/>
  <c r="BC230" i="4"/>
  <c r="BB230" i="4" s="1"/>
  <c r="T230" i="4"/>
  <c r="S230" i="4" s="1"/>
  <c r="Y229" i="4"/>
  <c r="CL229" i="4"/>
  <c r="CM229" i="4" s="1"/>
  <c r="CG229" i="4"/>
  <c r="CH229" i="4" s="1"/>
  <c r="BW229" i="4"/>
  <c r="BX229" i="4" s="1"/>
  <c r="CB229" i="4"/>
  <c r="AN229" i="4"/>
  <c r="BM229" i="4"/>
  <c r="BN229" i="4" s="1"/>
  <c r="BR229" i="4"/>
  <c r="BS229" i="4" s="1"/>
  <c r="BC229" i="4"/>
  <c r="AS229" i="4"/>
  <c r="AR229" i="4" s="1"/>
  <c r="AI229" i="4"/>
  <c r="AH229" i="4" s="1"/>
  <c r="AD229" i="4"/>
  <c r="AC229" i="4" s="1"/>
  <c r="T229" i="4"/>
  <c r="BH229" i="4"/>
  <c r="BG229" i="4" s="1"/>
  <c r="AX229" i="4"/>
  <c r="AW229" i="4" s="1"/>
  <c r="Y228" i="4"/>
  <c r="Z228" i="4" s="1"/>
  <c r="CL228" i="4"/>
  <c r="CB228" i="4"/>
  <c r="CC228" i="4" s="1"/>
  <c r="BW228" i="4"/>
  <c r="BX228" i="4" s="1"/>
  <c r="BR228" i="4"/>
  <c r="BS228" i="4" s="1"/>
  <c r="BM228" i="4"/>
  <c r="BN228" i="4" s="1"/>
  <c r="BC228" i="4"/>
  <c r="BB228" i="4" s="1"/>
  <c r="AX228" i="4"/>
  <c r="AY228" i="4" s="1"/>
  <c r="AN228" i="4"/>
  <c r="T228" i="4"/>
  <c r="S228" i="4" s="1"/>
  <c r="BH228" i="4"/>
  <c r="BG228" i="4" s="1"/>
  <c r="CG228" i="4"/>
  <c r="CH228" i="4" s="1"/>
  <c r="AD228" i="4"/>
  <c r="AC228" i="4" s="1"/>
  <c r="AS228" i="4"/>
  <c r="AR228" i="4" s="1"/>
  <c r="AI228" i="4"/>
  <c r="AH228" i="4" s="1"/>
  <c r="CL227" i="4"/>
  <c r="CM227" i="4" s="1"/>
  <c r="Y227" i="4"/>
  <c r="Z227" i="4" s="1"/>
  <c r="CB227" i="4"/>
  <c r="CC227" i="4" s="1"/>
  <c r="CG227" i="4"/>
  <c r="CH227" i="4" s="1"/>
  <c r="BW227" i="4"/>
  <c r="BX227" i="4" s="1"/>
  <c r="BR227" i="4"/>
  <c r="BS227" i="4" s="1"/>
  <c r="BH227" i="4"/>
  <c r="BG227" i="4" s="1"/>
  <c r="BC227" i="4"/>
  <c r="BB227" i="4" s="1"/>
  <c r="AS227" i="4"/>
  <c r="AR227" i="4" s="1"/>
  <c r="AX227" i="4"/>
  <c r="AW227" i="4" s="1"/>
  <c r="BM227" i="4"/>
  <c r="AN227" i="4"/>
  <c r="T227" i="4"/>
  <c r="S227" i="4" s="1"/>
  <c r="AD227" i="4"/>
  <c r="AC227" i="4" s="1"/>
  <c r="AI227" i="4"/>
  <c r="AH227" i="4" s="1"/>
  <c r="Y226" i="4"/>
  <c r="Z226" i="4" s="1"/>
  <c r="CG226" i="4"/>
  <c r="CH226" i="4" s="1"/>
  <c r="CB226" i="4"/>
  <c r="BW226" i="4"/>
  <c r="BX226" i="4" s="1"/>
  <c r="BH226" i="4"/>
  <c r="BG226" i="4" s="1"/>
  <c r="AX226" i="4"/>
  <c r="AW226" i="4" s="1"/>
  <c r="CL226" i="4"/>
  <c r="CM226" i="4" s="1"/>
  <c r="BM226" i="4"/>
  <c r="BN226" i="4" s="1"/>
  <c r="BR226" i="4"/>
  <c r="BS226" i="4" s="1"/>
  <c r="BC226" i="4"/>
  <c r="BB226" i="4" s="1"/>
  <c r="AS226" i="4"/>
  <c r="AR226" i="4" s="1"/>
  <c r="AI226" i="4"/>
  <c r="AH226" i="4" s="1"/>
  <c r="AD226" i="4"/>
  <c r="AC226" i="4" s="1"/>
  <c r="AN226" i="4"/>
  <c r="T226" i="4"/>
  <c r="S226" i="4" s="1"/>
  <c r="Y225" i="4"/>
  <c r="Z225" i="4" s="1"/>
  <c r="CG225" i="4"/>
  <c r="CH225" i="4" s="1"/>
  <c r="BW225" i="4"/>
  <c r="BX225" i="4" s="1"/>
  <c r="BR225" i="4"/>
  <c r="BS225" i="4" s="1"/>
  <c r="AN225" i="4"/>
  <c r="CL225" i="4"/>
  <c r="CM225" i="4" s="1"/>
  <c r="BM225" i="4"/>
  <c r="BN225" i="4" s="1"/>
  <c r="BH225" i="4"/>
  <c r="BG225" i="4" s="1"/>
  <c r="CB225" i="4"/>
  <c r="CC225" i="4" s="1"/>
  <c r="AI225" i="4"/>
  <c r="AH225" i="4" s="1"/>
  <c r="BC225" i="4"/>
  <c r="BB225" i="4" s="1"/>
  <c r="AD225" i="4"/>
  <c r="AC225" i="4" s="1"/>
  <c r="T225" i="4"/>
  <c r="S225" i="4" s="1"/>
  <c r="AX225" i="4"/>
  <c r="AW225" i="4" s="1"/>
  <c r="AS225" i="4"/>
  <c r="AR225" i="4" s="1"/>
  <c r="Y245" i="4"/>
  <c r="Z245" i="4" s="1"/>
  <c r="CL245" i="4"/>
  <c r="CM245" i="4" s="1"/>
  <c r="CG245" i="4"/>
  <c r="CH245" i="4" s="1"/>
  <c r="BW245" i="4"/>
  <c r="BX245" i="4" s="1"/>
  <c r="BR245" i="4"/>
  <c r="BS245" i="4" s="1"/>
  <c r="AN245" i="4"/>
  <c r="CB245" i="4"/>
  <c r="CC245" i="4" s="1"/>
  <c r="BM245" i="4"/>
  <c r="BN245" i="4" s="1"/>
  <c r="AX245" i="4"/>
  <c r="AW245" i="4" s="1"/>
  <c r="BC245" i="4"/>
  <c r="BB245" i="4" s="1"/>
  <c r="AI245" i="4"/>
  <c r="AJ245" i="4" s="1"/>
  <c r="AD245" i="4"/>
  <c r="AC245" i="4" s="1"/>
  <c r="T245" i="4"/>
  <c r="S245" i="4" s="1"/>
  <c r="BH245" i="4"/>
  <c r="BG245" i="4" s="1"/>
  <c r="AS245" i="4"/>
  <c r="AR245" i="4" s="1"/>
  <c r="CM243" i="4"/>
  <c r="CM241" i="4"/>
  <c r="CM233" i="4"/>
  <c r="Z244" i="4"/>
  <c r="CM244" i="4"/>
  <c r="CM240" i="4"/>
  <c r="CM236" i="4"/>
  <c r="Z229" i="4"/>
  <c r="CM228" i="4"/>
  <c r="AT244" i="4"/>
  <c r="AW244" i="4"/>
  <c r="BB242" i="4"/>
  <c r="AT240" i="4"/>
  <c r="BB238" i="4"/>
  <c r="AY238" i="4"/>
  <c r="AW232" i="4"/>
  <c r="AW243" i="4"/>
  <c r="AW241" i="4"/>
  <c r="AT239" i="4"/>
  <c r="BD239" i="4"/>
  <c r="AR237" i="4"/>
  <c r="AR235" i="4"/>
  <c r="BB235" i="4"/>
  <c r="BB233" i="4"/>
  <c r="BB229" i="4"/>
  <c r="S244" i="4"/>
  <c r="CH244" i="4"/>
  <c r="BS244" i="4"/>
  <c r="AC244" i="4"/>
  <c r="AH243" i="4"/>
  <c r="BS243" i="4"/>
  <c r="BN243" i="4"/>
  <c r="AC243" i="4"/>
  <c r="Z243" i="4"/>
  <c r="BG243" i="4"/>
  <c r="CC243" i="4"/>
  <c r="CC241" i="4"/>
  <c r="AJ241" i="4"/>
  <c r="BS241" i="4"/>
  <c r="BX240" i="4"/>
  <c r="CH240" i="4"/>
  <c r="CC239" i="4"/>
  <c r="S239" i="4"/>
  <c r="AJ239" i="4"/>
  <c r="Z237" i="4"/>
  <c r="BI237" i="4"/>
  <c r="AH237" i="4"/>
  <c r="BG236" i="4"/>
  <c r="AH236" i="4"/>
  <c r="BS236" i="4"/>
  <c r="BN236" i="4"/>
  <c r="AE236" i="4"/>
  <c r="CH234" i="4"/>
  <c r="BN234" i="4"/>
  <c r="AC234" i="4"/>
  <c r="CC234" i="4"/>
  <c r="BG234" i="4"/>
  <c r="Z233" i="4"/>
  <c r="CH242" i="4"/>
  <c r="BS242" i="4"/>
  <c r="BN242" i="4"/>
  <c r="AC242" i="4"/>
  <c r="Z242" i="4"/>
  <c r="AJ242" i="4"/>
  <c r="AE238" i="4"/>
  <c r="CC238" i="4"/>
  <c r="S238" i="4"/>
  <c r="Z235" i="4"/>
  <c r="CC235" i="4"/>
  <c r="BG235" i="4"/>
  <c r="U235" i="4"/>
  <c r="BX232" i="4"/>
  <c r="AH232" i="4"/>
  <c r="Z231" i="4"/>
  <c r="AH231" i="4"/>
  <c r="CH230" i="4"/>
  <c r="BN230" i="4"/>
  <c r="CC229" i="4"/>
  <c r="S229" i="4"/>
  <c r="BN227" i="4"/>
  <c r="CC226" i="4"/>
  <c r="AC241" i="4"/>
  <c r="Z241" i="4"/>
  <c r="CC237" i="4"/>
  <c r="BB227" i="5"/>
  <c r="R225" i="5"/>
  <c r="BB230" i="5"/>
  <c r="R229" i="5"/>
  <c r="R231" i="5"/>
  <c r="AA224" i="5"/>
  <c r="Y224" i="5"/>
  <c r="U224" i="5"/>
  <c r="W224" i="5"/>
  <c r="AF229" i="5"/>
  <c r="AA228" i="5"/>
  <c r="Y228" i="5"/>
  <c r="U228" i="5"/>
  <c r="W228" i="5"/>
  <c r="Y227" i="5"/>
  <c r="U227" i="5"/>
  <c r="W227" i="5"/>
  <c r="AA227" i="5"/>
  <c r="R226" i="5"/>
  <c r="BB232" i="5"/>
  <c r="R232" i="5"/>
  <c r="Y231" i="5"/>
  <c r="U231" i="5"/>
  <c r="W231" i="5"/>
  <c r="AA231" i="5"/>
  <c r="BB229" i="5"/>
  <c r="W225" i="5"/>
  <c r="AA225" i="5"/>
  <c r="Y225" i="5"/>
  <c r="U225" i="5"/>
  <c r="Y223" i="5"/>
  <c r="U223" i="5"/>
  <c r="W223" i="5"/>
  <c r="AA223" i="5"/>
  <c r="R222" i="5"/>
  <c r="AA232" i="5"/>
  <c r="Y232" i="5"/>
  <c r="U232" i="5"/>
  <c r="W232" i="5"/>
  <c r="R223" i="5"/>
  <c r="R221" i="5"/>
  <c r="R219" i="5"/>
  <c r="W233" i="5"/>
  <c r="AA233" i="5"/>
  <c r="Y233" i="5"/>
  <c r="U233" i="5"/>
  <c r="U230" i="5"/>
  <c r="W230" i="5"/>
  <c r="AA230" i="5"/>
  <c r="Y230" i="5"/>
  <c r="BB224" i="5"/>
  <c r="R233" i="5"/>
  <c r="R230" i="5"/>
  <c r="W229" i="5"/>
  <c r="AA229" i="5"/>
  <c r="Y229" i="5"/>
  <c r="U229" i="5"/>
  <c r="R228" i="5"/>
  <c r="U226" i="5"/>
  <c r="AA226" i="5"/>
  <c r="Y226" i="5"/>
  <c r="W226" i="5"/>
  <c r="R213" i="5"/>
  <c r="R214" i="5"/>
  <c r="BC215" i="5"/>
  <c r="N226" i="5"/>
  <c r="P226" i="5" s="1"/>
  <c r="Q226" i="5"/>
  <c r="X226" i="5"/>
  <c r="T226" i="5"/>
  <c r="Q229" i="5"/>
  <c r="T229" i="5"/>
  <c r="X229" i="5"/>
  <c r="N229" i="5"/>
  <c r="P229" i="5" s="1"/>
  <c r="Q217" i="5"/>
  <c r="T217" i="5"/>
  <c r="N217" i="5"/>
  <c r="P217" i="5" s="1"/>
  <c r="X217" i="5"/>
  <c r="X215" i="5"/>
  <c r="N215" i="5"/>
  <c r="T215" i="5"/>
  <c r="Q215" i="5"/>
  <c r="T228" i="5"/>
  <c r="X228" i="5"/>
  <c r="Q228" i="5"/>
  <c r="N228" i="5"/>
  <c r="P228" i="5" s="1"/>
  <c r="X223" i="5"/>
  <c r="N223" i="5"/>
  <c r="P223" i="5" s="1"/>
  <c r="T223" i="5"/>
  <c r="Q223" i="5"/>
  <c r="Q233" i="5"/>
  <c r="X233" i="5"/>
  <c r="T233" i="5"/>
  <c r="N233" i="5"/>
  <c r="P233" i="5" s="1"/>
  <c r="N230" i="5"/>
  <c r="P230" i="5" s="1"/>
  <c r="Q230" i="5"/>
  <c r="X230" i="5"/>
  <c r="T230" i="5"/>
  <c r="Q225" i="5"/>
  <c r="X225" i="5"/>
  <c r="T225" i="5"/>
  <c r="N225" i="5"/>
  <c r="P225" i="5" s="1"/>
  <c r="N222" i="5"/>
  <c r="P222" i="5" s="1"/>
  <c r="Q222" i="5"/>
  <c r="X222" i="5"/>
  <c r="T222" i="5"/>
  <c r="T232" i="5"/>
  <c r="X232" i="5"/>
  <c r="Q232" i="5"/>
  <c r="N232" i="5"/>
  <c r="P232" i="5" s="1"/>
  <c r="X227" i="5"/>
  <c r="N227" i="5"/>
  <c r="P227" i="5" s="1"/>
  <c r="T227" i="5"/>
  <c r="Q227" i="5"/>
  <c r="T220" i="5"/>
  <c r="X220" i="5"/>
  <c r="Q220" i="5"/>
  <c r="N220" i="5"/>
  <c r="P220" i="5" s="1"/>
  <c r="X231" i="5"/>
  <c r="N231" i="5"/>
  <c r="T231" i="5"/>
  <c r="Q231" i="5"/>
  <c r="T224" i="5"/>
  <c r="X224" i="5"/>
  <c r="Q224" i="5"/>
  <c r="N224" i="5"/>
  <c r="P224" i="5" s="1"/>
  <c r="Q221" i="5"/>
  <c r="T221" i="5"/>
  <c r="X221" i="5"/>
  <c r="N221" i="5"/>
  <c r="P221" i="5" s="1"/>
  <c r="X219" i="5"/>
  <c r="N219" i="5"/>
  <c r="T219" i="5"/>
  <c r="Q219" i="5"/>
  <c r="N218" i="5"/>
  <c r="P218" i="5" s="1"/>
  <c r="Q218" i="5"/>
  <c r="X218" i="5"/>
  <c r="T218" i="5"/>
  <c r="T216" i="5"/>
  <c r="X216" i="5"/>
  <c r="Q216" i="5"/>
  <c r="N216" i="5"/>
  <c r="P216" i="5" s="1"/>
  <c r="X213" i="5"/>
  <c r="T213" i="5"/>
  <c r="N213" i="5"/>
  <c r="Q213" i="5"/>
  <c r="X214" i="5"/>
  <c r="T214" i="5"/>
  <c r="Q214" i="5"/>
  <c r="N214" i="5"/>
  <c r="P214" i="5" s="1"/>
  <c r="CF229" i="4"/>
  <c r="X229" i="4"/>
  <c r="BV229" i="4"/>
  <c r="BL229" i="4"/>
  <c r="CF228" i="4"/>
  <c r="BV228" i="4"/>
  <c r="X228" i="4"/>
  <c r="BL228" i="4"/>
  <c r="X245" i="4"/>
  <c r="CF245" i="4"/>
  <c r="BV245" i="4"/>
  <c r="BL245" i="4"/>
  <c r="CF237" i="4"/>
  <c r="X237" i="4"/>
  <c r="BL237" i="4"/>
  <c r="BV237" i="4"/>
  <c r="CF234" i="4"/>
  <c r="X234" i="4"/>
  <c r="BL234" i="4"/>
  <c r="BV234" i="4"/>
  <c r="CF231" i="4"/>
  <c r="X231" i="4"/>
  <c r="BV231" i="4"/>
  <c r="BL231" i="4"/>
  <c r="CF240" i="4"/>
  <c r="X240" i="4"/>
  <c r="BV240" i="4"/>
  <c r="BL240" i="4"/>
  <c r="CF244" i="4"/>
  <c r="X244" i="4"/>
  <c r="BV244" i="4"/>
  <c r="BL244" i="4"/>
  <c r="CF241" i="4"/>
  <c r="X241" i="4"/>
  <c r="BV241" i="4"/>
  <c r="BL241" i="4"/>
  <c r="X239" i="4"/>
  <c r="BV239" i="4"/>
  <c r="BL239" i="4"/>
  <c r="CF239" i="4"/>
  <c r="CF232" i="4"/>
  <c r="BL232" i="4"/>
  <c r="BV232" i="4"/>
  <c r="X232" i="4"/>
  <c r="CF230" i="4"/>
  <c r="BL230" i="4"/>
  <c r="X230" i="4"/>
  <c r="BV230" i="4"/>
  <c r="CF227" i="4"/>
  <c r="X227" i="4"/>
  <c r="BV227" i="4"/>
  <c r="BL227" i="4"/>
  <c r="CF225" i="4"/>
  <c r="X225" i="4"/>
  <c r="BV225" i="4"/>
  <c r="BL225" i="4"/>
  <c r="BV243" i="4"/>
  <c r="CF243" i="4"/>
  <c r="X243" i="4"/>
  <c r="BL243" i="4"/>
  <c r="CF242" i="4"/>
  <c r="X242" i="4"/>
  <c r="BL242" i="4"/>
  <c r="BV242" i="4"/>
  <c r="CF238" i="4"/>
  <c r="X238" i="4"/>
  <c r="BV238" i="4"/>
  <c r="BL238" i="4"/>
  <c r="CF236" i="4"/>
  <c r="X236" i="4"/>
  <c r="BV236" i="4"/>
  <c r="BL236" i="4"/>
  <c r="X235" i="4"/>
  <c r="BV235" i="4"/>
  <c r="BL235" i="4"/>
  <c r="CF235" i="4"/>
  <c r="CF233" i="4"/>
  <c r="X233" i="4"/>
  <c r="BV233" i="4"/>
  <c r="BL233" i="4"/>
  <c r="BV226" i="4"/>
  <c r="CF226" i="4"/>
  <c r="BL226" i="4"/>
  <c r="X226" i="4"/>
  <c r="AG232" i="5"/>
  <c r="BC230" i="5"/>
  <c r="AM223" i="5"/>
  <c r="AE223" i="5" s="1"/>
  <c r="R218" i="5"/>
  <c r="AG222" i="5"/>
  <c r="R215" i="5"/>
  <c r="AF232" i="5"/>
  <c r="R217" i="5"/>
  <c r="AE232" i="5"/>
  <c r="AE230" i="5"/>
  <c r="BB222" i="5"/>
  <c r="AE222" i="5"/>
  <c r="O231" i="5"/>
  <c r="AM231" i="5"/>
  <c r="BB231" i="5" s="1"/>
  <c r="AM220" i="5"/>
  <c r="BC220" i="5" s="1"/>
  <c r="BB218" i="5"/>
  <c r="AE218" i="5"/>
  <c r="AF218" i="5"/>
  <c r="BC218" i="5"/>
  <c r="AE229" i="5"/>
  <c r="R227" i="5"/>
  <c r="R224" i="5"/>
  <c r="AM216" i="5"/>
  <c r="AF216" i="5" s="1"/>
  <c r="AE215" i="5"/>
  <c r="BC229" i="5"/>
  <c r="AM228" i="5"/>
  <c r="AM226" i="5"/>
  <c r="AG226" i="5" s="1"/>
  <c r="BC222" i="5"/>
  <c r="AF222" i="5"/>
  <c r="R220" i="5"/>
  <c r="AE214" i="5"/>
  <c r="AF214" i="5"/>
  <c r="BC214" i="5"/>
  <c r="AG227" i="5"/>
  <c r="AM233" i="5"/>
  <c r="BB233" i="5" s="1"/>
  <c r="BC232" i="5"/>
  <c r="AF230" i="5"/>
  <c r="AG230" i="5"/>
  <c r="AG229" i="5"/>
  <c r="AE227" i="5"/>
  <c r="BC227" i="5"/>
  <c r="AF227" i="5"/>
  <c r="AM225" i="5"/>
  <c r="BB225" i="5" s="1"/>
  <c r="AG224" i="5"/>
  <c r="O219" i="5"/>
  <c r="BB215" i="5"/>
  <c r="AG215" i="5"/>
  <c r="O213" i="5"/>
  <c r="AE224" i="5"/>
  <c r="BC224" i="5"/>
  <c r="AF224" i="5"/>
  <c r="AM221" i="5"/>
  <c r="AM219" i="5"/>
  <c r="BC219" i="5" s="1"/>
  <c r="BB214" i="5"/>
  <c r="AG218" i="5"/>
  <c r="AM217" i="5"/>
  <c r="AG217" i="5" s="1"/>
  <c r="R216" i="5"/>
  <c r="AG214" i="5"/>
  <c r="AM213" i="5"/>
  <c r="AF213" i="5" s="1"/>
  <c r="AF215" i="5"/>
  <c r="O215" i="5"/>
  <c r="AY234" i="4" l="1"/>
  <c r="BB244" i="4"/>
  <c r="BB240" i="4"/>
  <c r="S226" i="7" s="1"/>
  <c r="BI241" i="4"/>
  <c r="AR241" i="4"/>
  <c r="Q227" i="7" s="1"/>
  <c r="AC237" i="4"/>
  <c r="N223" i="7" s="1"/>
  <c r="BD234" i="4"/>
  <c r="BB237" i="4"/>
  <c r="O226" i="6" s="1"/>
  <c r="AR244" i="4"/>
  <c r="M233" i="6" s="1"/>
  <c r="U236" i="4"/>
  <c r="AE239" i="4"/>
  <c r="BD238" i="4"/>
  <c r="AT235" i="4"/>
  <c r="AC236" i="4"/>
  <c r="N222" i="7" s="1"/>
  <c r="AJ233" i="4"/>
  <c r="AY240" i="4"/>
  <c r="AR234" i="4"/>
  <c r="Q220" i="7" s="1"/>
  <c r="BI235" i="4"/>
  <c r="AE242" i="4"/>
  <c r="AY245" i="4"/>
  <c r="BI243" i="4"/>
  <c r="AH239" i="4"/>
  <c r="O225" i="7" s="1"/>
  <c r="U242" i="4"/>
  <c r="U241" i="4"/>
  <c r="AE244" i="4"/>
  <c r="AC231" i="4"/>
  <c r="N217" i="7" s="1"/>
  <c r="U245" i="4"/>
  <c r="U243" i="4"/>
  <c r="AJ236" i="4"/>
  <c r="AY244" i="4"/>
  <c r="BG240" i="4"/>
  <c r="P229" i="6" s="1"/>
  <c r="AY243" i="4"/>
  <c r="BG244" i="4"/>
  <c r="T230" i="7" s="1"/>
  <c r="AE233" i="4"/>
  <c r="U238" i="4"/>
  <c r="AE235" i="4"/>
  <c r="AR240" i="4"/>
  <c r="Q226" i="7" s="1"/>
  <c r="AM245" i="4"/>
  <c r="AO245" i="4"/>
  <c r="AM225" i="4"/>
  <c r="AO225" i="4"/>
  <c r="AM229" i="4"/>
  <c r="AO229" i="4"/>
  <c r="AM241" i="4"/>
  <c r="AO241" i="4"/>
  <c r="AM228" i="4"/>
  <c r="AO228" i="4"/>
  <c r="AM230" i="4"/>
  <c r="AO230" i="4"/>
  <c r="AO234" i="4"/>
  <c r="AM234" i="4"/>
  <c r="AM236" i="4"/>
  <c r="AO236" i="4"/>
  <c r="AM242" i="4"/>
  <c r="AO242" i="4"/>
  <c r="AO227" i="4"/>
  <c r="AM227" i="4"/>
  <c r="AM231" i="4"/>
  <c r="AO231" i="4"/>
  <c r="AO233" i="4"/>
  <c r="AM233" i="4"/>
  <c r="AO237" i="4"/>
  <c r="AM237" i="4"/>
  <c r="AM243" i="4"/>
  <c r="AO243" i="4"/>
  <c r="AM226" i="4"/>
  <c r="AO226" i="4"/>
  <c r="AM232" i="4"/>
  <c r="AO232" i="4"/>
  <c r="AO238" i="4"/>
  <c r="AM238" i="4"/>
  <c r="AM240" i="4"/>
  <c r="AO240" i="4"/>
  <c r="AM235" i="4"/>
  <c r="AO235" i="4"/>
  <c r="AM239" i="4"/>
  <c r="AO239" i="4"/>
  <c r="AM244" i="4"/>
  <c r="AO244" i="4"/>
  <c r="BD235" i="4"/>
  <c r="BI245" i="4"/>
  <c r="AW228" i="4"/>
  <c r="N217" i="6" s="1"/>
  <c r="BI242" i="4"/>
  <c r="AH242" i="4"/>
  <c r="O228" i="7" s="1"/>
  <c r="BI227" i="4"/>
  <c r="AH245" i="4"/>
  <c r="M245" i="4" s="1"/>
  <c r="AR231" i="4"/>
  <c r="Q217" i="7" s="1"/>
  <c r="BD243" i="4"/>
  <c r="AC238" i="4"/>
  <c r="N224" i="7" s="1"/>
  <c r="U239" i="4"/>
  <c r="BI236" i="4"/>
  <c r="AE229" i="4"/>
  <c r="BG233" i="4"/>
  <c r="T219" i="7" s="1"/>
  <c r="AT238" i="4"/>
  <c r="AE232" i="4"/>
  <c r="BD245" i="4"/>
  <c r="BD242" i="4"/>
  <c r="AW238" i="4"/>
  <c r="R224" i="7" s="1"/>
  <c r="BB239" i="4"/>
  <c r="S225" i="7" s="1"/>
  <c r="AJ232" i="4"/>
  <c r="U233" i="4"/>
  <c r="AE243" i="4"/>
  <c r="AH235" i="4"/>
  <c r="O221" i="7" s="1"/>
  <c r="AJ244" i="4"/>
  <c r="AJ234" i="4"/>
  <c r="AJ230" i="5"/>
  <c r="U227" i="4"/>
  <c r="AW242" i="4"/>
  <c r="N231" i="6" s="1"/>
  <c r="U234" i="4"/>
  <c r="AR239" i="4"/>
  <c r="AH241" i="4"/>
  <c r="AJ227" i="5"/>
  <c r="AJ229" i="5"/>
  <c r="AE245" i="4"/>
  <c r="AH238" i="4"/>
  <c r="K227" i="6" s="1"/>
  <c r="BB231" i="4"/>
  <c r="O220" i="6" s="1"/>
  <c r="S235" i="4"/>
  <c r="AE240" i="4"/>
  <c r="AE234" i="4"/>
  <c r="AR236" i="4"/>
  <c r="AJ230" i="4"/>
  <c r="BG237" i="4"/>
  <c r="T223" i="7" s="1"/>
  <c r="AH240" i="4"/>
  <c r="AR242" i="4"/>
  <c r="AY235" i="4"/>
  <c r="BI229" i="4"/>
  <c r="AJ243" i="4"/>
  <c r="U237" i="4"/>
  <c r="AY239" i="4"/>
  <c r="AI224" i="5"/>
  <c r="AT245" i="4"/>
  <c r="AY232" i="4"/>
  <c r="BI238" i="4"/>
  <c r="AT243" i="4"/>
  <c r="U244" i="4"/>
  <c r="BD236" i="4"/>
  <c r="AT229" i="4"/>
  <c r="BI234" i="4"/>
  <c r="U240" i="4"/>
  <c r="AT237" i="4"/>
  <c r="AY226" i="4"/>
  <c r="AT233" i="4"/>
  <c r="AE230" i="4"/>
  <c r="BD233" i="4"/>
  <c r="AY233" i="4"/>
  <c r="AY236" i="4"/>
  <c r="AJ237" i="4"/>
  <c r="BD241" i="4"/>
  <c r="AY241" i="4"/>
  <c r="BI239" i="4"/>
  <c r="AY237" i="4"/>
  <c r="U226" i="4"/>
  <c r="BI230" i="4"/>
  <c r="U225" i="4"/>
  <c r="AY227" i="4"/>
  <c r="AT232" i="4"/>
  <c r="BI228" i="4"/>
  <c r="BI232" i="4"/>
  <c r="U232" i="4"/>
  <c r="BI226" i="4"/>
  <c r="AJ228" i="4"/>
  <c r="BD225" i="4"/>
  <c r="BI225" i="4"/>
  <c r="U231" i="4"/>
  <c r="AJ227" i="4"/>
  <c r="BD229" i="4"/>
  <c r="AT227" i="4"/>
  <c r="BD228" i="4"/>
  <c r="AT230" i="4"/>
  <c r="AT226" i="4"/>
  <c r="AJ226" i="4"/>
  <c r="AJ225" i="4"/>
  <c r="U229" i="4"/>
  <c r="BD232" i="4"/>
  <c r="AE228" i="4"/>
  <c r="AY225" i="4"/>
  <c r="AJ231" i="4"/>
  <c r="AT228" i="4"/>
  <c r="AE227" i="4"/>
  <c r="BI231" i="4"/>
  <c r="AE226" i="4"/>
  <c r="AJ229" i="4"/>
  <c r="U228" i="4"/>
  <c r="AY230" i="4"/>
  <c r="U230" i="4"/>
  <c r="BD226" i="4"/>
  <c r="AY231" i="4"/>
  <c r="BD230" i="4"/>
  <c r="AY229" i="4"/>
  <c r="AT225" i="4"/>
  <c r="AE225" i="4"/>
  <c r="BD227" i="4"/>
  <c r="H229" i="6"/>
  <c r="H222" i="6"/>
  <c r="H220" i="6"/>
  <c r="H230" i="6"/>
  <c r="H231" i="6"/>
  <c r="H216" i="6"/>
  <c r="H214" i="6"/>
  <c r="H223" i="6"/>
  <c r="H233" i="6"/>
  <c r="H232" i="6"/>
  <c r="H217" i="6"/>
  <c r="H226" i="6"/>
  <c r="H218" i="6"/>
  <c r="H225" i="6"/>
  <c r="H227" i="6"/>
  <c r="H221" i="6"/>
  <c r="H215" i="6"/>
  <c r="H219" i="6"/>
  <c r="H228" i="6"/>
  <c r="AI232" i="5"/>
  <c r="S228" i="5"/>
  <c r="AH215" i="5"/>
  <c r="U222" i="5"/>
  <c r="V222" i="5" s="1"/>
  <c r="W222" i="5"/>
  <c r="W212" i="7"/>
  <c r="S215" i="6"/>
  <c r="Y219" i="7"/>
  <c r="U222" i="6"/>
  <c r="M221" i="7"/>
  <c r="I224" i="6"/>
  <c r="Y222" i="7"/>
  <c r="U225" i="6"/>
  <c r="Y224" i="7"/>
  <c r="U227" i="6"/>
  <c r="Y228" i="7"/>
  <c r="U231" i="6"/>
  <c r="W229" i="7"/>
  <c r="S232" i="6"/>
  <c r="Y211" i="7"/>
  <c r="U214" i="6"/>
  <c r="Y213" i="7"/>
  <c r="U216" i="6"/>
  <c r="T216" i="7"/>
  <c r="P219" i="6"/>
  <c r="W218" i="7"/>
  <c r="S221" i="6"/>
  <c r="T225" i="7"/>
  <c r="P228" i="6"/>
  <c r="S227" i="7"/>
  <c r="O230" i="6"/>
  <c r="U230" i="7"/>
  <c r="Q233" i="6"/>
  <c r="U226" i="7"/>
  <c r="Q229" i="6"/>
  <c r="T220" i="7"/>
  <c r="P223" i="6"/>
  <c r="U223" i="7"/>
  <c r="Q226" i="6"/>
  <c r="U214" i="7"/>
  <c r="Q217" i="6"/>
  <c r="N215" i="7"/>
  <c r="J218" i="6"/>
  <c r="U215" i="7"/>
  <c r="Q218" i="6"/>
  <c r="Y215" i="7"/>
  <c r="U218" i="6"/>
  <c r="R212" i="7"/>
  <c r="N215" i="6"/>
  <c r="Y212" i="7"/>
  <c r="U215" i="6"/>
  <c r="S219" i="7"/>
  <c r="O222" i="6"/>
  <c r="M219" i="7"/>
  <c r="I222" i="6"/>
  <c r="R221" i="7"/>
  <c r="N224" i="6"/>
  <c r="T221" i="7"/>
  <c r="P224" i="6"/>
  <c r="W221" i="7"/>
  <c r="S224" i="6"/>
  <c r="S222" i="7"/>
  <c r="O225" i="6"/>
  <c r="M222" i="7"/>
  <c r="I225" i="6"/>
  <c r="M224" i="7"/>
  <c r="I227" i="6"/>
  <c r="M228" i="7"/>
  <c r="I231" i="6"/>
  <c r="S229" i="7"/>
  <c r="O232" i="6"/>
  <c r="Y229" i="7"/>
  <c r="U232" i="6"/>
  <c r="N211" i="7"/>
  <c r="J214" i="6"/>
  <c r="Q211" i="7"/>
  <c r="M214" i="6"/>
  <c r="M211" i="7"/>
  <c r="I214" i="6"/>
  <c r="S213" i="7"/>
  <c r="O216" i="6"/>
  <c r="M213" i="7"/>
  <c r="I216" i="6"/>
  <c r="R216" i="7"/>
  <c r="N219" i="6"/>
  <c r="U216" i="7"/>
  <c r="Q219" i="6"/>
  <c r="M218" i="7"/>
  <c r="I221" i="6"/>
  <c r="T218" i="7"/>
  <c r="P221" i="6"/>
  <c r="W225" i="7"/>
  <c r="S228" i="6"/>
  <c r="U227" i="7"/>
  <c r="Q230" i="6"/>
  <c r="Y227" i="7"/>
  <c r="U230" i="6"/>
  <c r="N230" i="7"/>
  <c r="J233" i="6"/>
  <c r="S230" i="7"/>
  <c r="O233" i="6"/>
  <c r="M230" i="7"/>
  <c r="I233" i="6"/>
  <c r="N226" i="7"/>
  <c r="J229" i="6"/>
  <c r="M226" i="7"/>
  <c r="I229" i="6"/>
  <c r="O217" i="7"/>
  <c r="K220" i="6"/>
  <c r="T217" i="7"/>
  <c r="P220" i="6"/>
  <c r="M217" i="7"/>
  <c r="I220" i="6"/>
  <c r="R220" i="7"/>
  <c r="N223" i="6"/>
  <c r="M220" i="7"/>
  <c r="I223" i="6"/>
  <c r="M223" i="7"/>
  <c r="I226" i="6"/>
  <c r="N214" i="7"/>
  <c r="J217" i="6"/>
  <c r="S214" i="7"/>
  <c r="O217" i="6"/>
  <c r="T214" i="7"/>
  <c r="P217" i="6"/>
  <c r="S215" i="7"/>
  <c r="O218" i="6"/>
  <c r="M215" i="7"/>
  <c r="I218" i="6"/>
  <c r="T212" i="7"/>
  <c r="P215" i="6"/>
  <c r="N219" i="7"/>
  <c r="J222" i="6"/>
  <c r="U222" i="7"/>
  <c r="Q225" i="6"/>
  <c r="T224" i="7"/>
  <c r="P227" i="6"/>
  <c r="W228" i="7"/>
  <c r="S231" i="6"/>
  <c r="T229" i="7"/>
  <c r="P232" i="6"/>
  <c r="S211" i="7"/>
  <c r="O214" i="6"/>
  <c r="T213" i="7"/>
  <c r="P216" i="6"/>
  <c r="Y216" i="7"/>
  <c r="U219" i="6"/>
  <c r="Y218" i="7"/>
  <c r="U221" i="6"/>
  <c r="M225" i="7"/>
  <c r="I228" i="6"/>
  <c r="T227" i="7"/>
  <c r="P230" i="6"/>
  <c r="Y230" i="7"/>
  <c r="U233" i="6"/>
  <c r="Y226" i="7"/>
  <c r="U229" i="6"/>
  <c r="Y217" i="7"/>
  <c r="U220" i="6"/>
  <c r="Y220" i="7"/>
  <c r="U223" i="6"/>
  <c r="Y223" i="7"/>
  <c r="U226" i="6"/>
  <c r="Y214" i="7"/>
  <c r="U217" i="6"/>
  <c r="N212" i="7"/>
  <c r="J215" i="6"/>
  <c r="Q212" i="7"/>
  <c r="M215" i="6"/>
  <c r="M212" i="7"/>
  <c r="I215" i="6"/>
  <c r="O219" i="7"/>
  <c r="K222" i="6"/>
  <c r="Q221" i="7"/>
  <c r="M224" i="6"/>
  <c r="Y221" i="7"/>
  <c r="U224" i="6"/>
  <c r="O222" i="7"/>
  <c r="K225" i="6"/>
  <c r="R222" i="7"/>
  <c r="N225" i="6"/>
  <c r="W222" i="7"/>
  <c r="S225" i="6"/>
  <c r="Q224" i="7"/>
  <c r="M227" i="6"/>
  <c r="U224" i="7"/>
  <c r="Q227" i="6"/>
  <c r="N228" i="7"/>
  <c r="J231" i="6"/>
  <c r="T228" i="7"/>
  <c r="P231" i="6"/>
  <c r="Q229" i="7"/>
  <c r="M232" i="6"/>
  <c r="U229" i="7"/>
  <c r="Q232" i="6"/>
  <c r="O211" i="7"/>
  <c r="K214" i="6"/>
  <c r="R211" i="7"/>
  <c r="N214" i="6"/>
  <c r="T211" i="7"/>
  <c r="P214" i="6"/>
  <c r="O213" i="7"/>
  <c r="K216" i="6"/>
  <c r="U213" i="7"/>
  <c r="Q216" i="6"/>
  <c r="N216" i="7"/>
  <c r="J219" i="6"/>
  <c r="Q216" i="7"/>
  <c r="M219" i="6"/>
  <c r="W216" i="7"/>
  <c r="S219" i="6"/>
  <c r="O218" i="7"/>
  <c r="K221" i="6"/>
  <c r="S218" i="7"/>
  <c r="O221" i="6"/>
  <c r="N225" i="7"/>
  <c r="J228" i="6"/>
  <c r="Y225" i="7"/>
  <c r="U228" i="6"/>
  <c r="W227" i="7"/>
  <c r="S230" i="6"/>
  <c r="O230" i="7"/>
  <c r="K233" i="6"/>
  <c r="R230" i="7"/>
  <c r="N233" i="6"/>
  <c r="R226" i="7"/>
  <c r="N229" i="6"/>
  <c r="W226" i="7"/>
  <c r="S229" i="6"/>
  <c r="R217" i="7"/>
  <c r="N220" i="6"/>
  <c r="U217" i="7"/>
  <c r="Q220" i="6"/>
  <c r="N220" i="7"/>
  <c r="J223" i="6"/>
  <c r="W220" i="7"/>
  <c r="S223" i="6"/>
  <c r="O223" i="7"/>
  <c r="K226" i="6"/>
  <c r="W223" i="7"/>
  <c r="S226" i="6"/>
  <c r="O214" i="7"/>
  <c r="K217" i="6"/>
  <c r="M214" i="7"/>
  <c r="I217" i="6"/>
  <c r="O215" i="7"/>
  <c r="K218" i="6"/>
  <c r="T215" i="7"/>
  <c r="P218" i="6"/>
  <c r="O212" i="7"/>
  <c r="K215" i="6"/>
  <c r="U219" i="7"/>
  <c r="Q222" i="6"/>
  <c r="O229" i="7"/>
  <c r="K232" i="6"/>
  <c r="R213" i="7"/>
  <c r="N216" i="6"/>
  <c r="O216" i="7"/>
  <c r="K219" i="6"/>
  <c r="N218" i="7"/>
  <c r="J221" i="6"/>
  <c r="R225" i="7"/>
  <c r="N228" i="6"/>
  <c r="N227" i="7"/>
  <c r="J230" i="6"/>
  <c r="O220" i="7"/>
  <c r="K223" i="6"/>
  <c r="R223" i="7"/>
  <c r="N226" i="6"/>
  <c r="S212" i="7"/>
  <c r="O215" i="6"/>
  <c r="U212" i="7"/>
  <c r="Q215" i="6"/>
  <c r="Q219" i="7"/>
  <c r="M222" i="6"/>
  <c r="R219" i="7"/>
  <c r="N222" i="6"/>
  <c r="W219" i="7"/>
  <c r="S222" i="6"/>
  <c r="N221" i="7"/>
  <c r="J224" i="6"/>
  <c r="S221" i="7"/>
  <c r="O224" i="6"/>
  <c r="U221" i="7"/>
  <c r="Q224" i="6"/>
  <c r="T222" i="7"/>
  <c r="P225" i="6"/>
  <c r="S224" i="7"/>
  <c r="O227" i="6"/>
  <c r="W224" i="7"/>
  <c r="S227" i="6"/>
  <c r="S228" i="7"/>
  <c r="O231" i="6"/>
  <c r="U228" i="7"/>
  <c r="Q231" i="6"/>
  <c r="N229" i="7"/>
  <c r="J232" i="6"/>
  <c r="R229" i="7"/>
  <c r="N232" i="6"/>
  <c r="M229" i="7"/>
  <c r="I232" i="6"/>
  <c r="U211" i="7"/>
  <c r="Q214" i="6"/>
  <c r="W211" i="7"/>
  <c r="S214" i="6"/>
  <c r="N213" i="7"/>
  <c r="J216" i="6"/>
  <c r="Q213" i="7"/>
  <c r="M216" i="6"/>
  <c r="W213" i="7"/>
  <c r="S216" i="6"/>
  <c r="S216" i="7"/>
  <c r="O219" i="6"/>
  <c r="M216" i="7"/>
  <c r="I219" i="6"/>
  <c r="Q218" i="7"/>
  <c r="M221" i="6"/>
  <c r="R218" i="7"/>
  <c r="N221" i="6"/>
  <c r="U218" i="7"/>
  <c r="Q221" i="6"/>
  <c r="U225" i="7"/>
  <c r="Q228" i="6"/>
  <c r="R227" i="7"/>
  <c r="N230" i="6"/>
  <c r="M227" i="7"/>
  <c r="I230" i="6"/>
  <c r="Q230" i="7"/>
  <c r="W230" i="7"/>
  <c r="S233" i="6"/>
  <c r="W217" i="7"/>
  <c r="S220" i="6"/>
  <c r="S220" i="7"/>
  <c r="O223" i="6"/>
  <c r="U220" i="7"/>
  <c r="Q223" i="6"/>
  <c r="Q223" i="7"/>
  <c r="M226" i="6"/>
  <c r="Q214" i="7"/>
  <c r="M217" i="6"/>
  <c r="W214" i="7"/>
  <c r="S217" i="6"/>
  <c r="Q215" i="7"/>
  <c r="M218" i="6"/>
  <c r="R215" i="7"/>
  <c r="N218" i="6"/>
  <c r="W215" i="7"/>
  <c r="S218" i="6"/>
  <c r="AJ218" i="5"/>
  <c r="S214" i="5"/>
  <c r="W218" i="5"/>
  <c r="U215" i="5"/>
  <c r="V215" i="5" s="1"/>
  <c r="W215" i="5"/>
  <c r="U218" i="5"/>
  <c r="V218" i="5" s="1"/>
  <c r="L215" i="7"/>
  <c r="L228" i="7"/>
  <c r="L222" i="7"/>
  <c r="L213" i="7"/>
  <c r="L211" i="7"/>
  <c r="L220" i="7"/>
  <c r="L230" i="7"/>
  <c r="L223" i="7"/>
  <c r="L224" i="7"/>
  <c r="L212" i="7"/>
  <c r="L216" i="7"/>
  <c r="L225" i="7"/>
  <c r="L226" i="7"/>
  <c r="L219" i="7"/>
  <c r="L217" i="7"/>
  <c r="L227" i="7"/>
  <c r="S231" i="5"/>
  <c r="S225" i="5"/>
  <c r="S229" i="5"/>
  <c r="S213" i="5"/>
  <c r="S222" i="5"/>
  <c r="S219" i="5"/>
  <c r="S223" i="5"/>
  <c r="BB216" i="5"/>
  <c r="BC223" i="5"/>
  <c r="S232" i="5"/>
  <c r="AJ222" i="5"/>
  <c r="S230" i="5"/>
  <c r="S226" i="5"/>
  <c r="BB219" i="5"/>
  <c r="AI219" i="5" s="1"/>
  <c r="AG220" i="5"/>
  <c r="AF219" i="5"/>
  <c r="BB220" i="5"/>
  <c r="AI220" i="5" s="1"/>
  <c r="AE225" i="5"/>
  <c r="AE220" i="5"/>
  <c r="S218" i="5"/>
  <c r="AF223" i="5"/>
  <c r="BB226" i="5"/>
  <c r="AE231" i="5"/>
  <c r="S221" i="5"/>
  <c r="S233" i="5"/>
  <c r="S217" i="5"/>
  <c r="P219" i="5"/>
  <c r="P215" i="5"/>
  <c r="AH214" i="5"/>
  <c r="W214" i="5"/>
  <c r="AE219" i="5"/>
  <c r="AE216" i="5"/>
  <c r="S224" i="5"/>
  <c r="S215" i="5"/>
  <c r="L229" i="7"/>
  <c r="L214" i="7"/>
  <c r="L218" i="7"/>
  <c r="P213" i="5"/>
  <c r="BC213" i="5"/>
  <c r="BB213" i="5"/>
  <c r="U214" i="5"/>
  <c r="V214" i="5" s="1"/>
  <c r="V232" i="5"/>
  <c r="S216" i="5"/>
  <c r="P231" i="5"/>
  <c r="AE217" i="5"/>
  <c r="BB217" i="5"/>
  <c r="AJ214" i="5"/>
  <c r="AF217" i="5"/>
  <c r="AI227" i="5"/>
  <c r="AI229" i="5"/>
  <c r="BC226" i="5"/>
  <c r="AH218" i="5"/>
  <c r="BC231" i="5"/>
  <c r="AI231" i="5" s="1"/>
  <c r="AF231" i="5"/>
  <c r="AG231" i="5"/>
  <c r="V231" i="5" s="1"/>
  <c r="AH230" i="5"/>
  <c r="BB223" i="5"/>
  <c r="BC217" i="5"/>
  <c r="AH222" i="5"/>
  <c r="AI230" i="5"/>
  <c r="Z230" i="5" s="1"/>
  <c r="AF220" i="5"/>
  <c r="AH227" i="5"/>
  <c r="AG223" i="5"/>
  <c r="V223" i="5" s="1"/>
  <c r="AH229" i="5"/>
  <c r="Z229" i="5" s="1"/>
  <c r="Z227" i="5"/>
  <c r="AE221" i="5"/>
  <c r="BC221" i="5"/>
  <c r="AG221" i="5"/>
  <c r="V224" i="5"/>
  <c r="V227" i="5"/>
  <c r="AE228" i="5"/>
  <c r="BC228" i="5"/>
  <c r="AG228" i="5"/>
  <c r="AI215" i="5"/>
  <c r="AF221" i="5"/>
  <c r="S220" i="5"/>
  <c r="AF228" i="5"/>
  <c r="V229" i="5"/>
  <c r="AJ215" i="5"/>
  <c r="AE226" i="5"/>
  <c r="AE213" i="5"/>
  <c r="BB221" i="5"/>
  <c r="BC225" i="5"/>
  <c r="AH225" i="5" s="1"/>
  <c r="AF225" i="5"/>
  <c r="AJ232" i="5"/>
  <c r="AI222" i="5"/>
  <c r="BB228" i="5"/>
  <c r="AG213" i="5"/>
  <c r="BC216" i="5"/>
  <c r="AH224" i="5"/>
  <c r="S227" i="5"/>
  <c r="AI214" i="5"/>
  <c r="AI218" i="5"/>
  <c r="AF226" i="5"/>
  <c r="AJ224" i="5"/>
  <c r="V230" i="5"/>
  <c r="AH232" i="5"/>
  <c r="AG219" i="5"/>
  <c r="AE233" i="5"/>
  <c r="BC233" i="5"/>
  <c r="AJ233" i="5" s="1"/>
  <c r="AF233" i="5"/>
  <c r="AG216" i="5"/>
  <c r="AG225" i="5"/>
  <c r="V225" i="5" s="1"/>
  <c r="AG233" i="5"/>
  <c r="I3" i="5"/>
  <c r="H3" i="5"/>
  <c r="G3" i="5"/>
  <c r="F3" i="5"/>
  <c r="E3" i="5"/>
  <c r="C3" i="5"/>
  <c r="B3" i="5"/>
  <c r="M230" i="6" l="1"/>
  <c r="O229" i="6"/>
  <c r="AH223" i="5"/>
  <c r="S223" i="7"/>
  <c r="J226" i="6"/>
  <c r="J225" i="6"/>
  <c r="T226" i="7"/>
  <c r="M223" i="6"/>
  <c r="N227" i="4"/>
  <c r="K228" i="6"/>
  <c r="J220" i="6"/>
  <c r="N240" i="4"/>
  <c r="M241" i="4"/>
  <c r="N231" i="4"/>
  <c r="M220" i="6"/>
  <c r="M226" i="4"/>
  <c r="M239" i="4"/>
  <c r="M233" i="4"/>
  <c r="P219" i="7"/>
  <c r="L222" i="6"/>
  <c r="P213" i="7"/>
  <c r="L216" i="6"/>
  <c r="G216" i="6" s="1"/>
  <c r="N239" i="4"/>
  <c r="P225" i="7"/>
  <c r="L228" i="6"/>
  <c r="P226" i="7"/>
  <c r="L229" i="6"/>
  <c r="P218" i="7"/>
  <c r="L221" i="6"/>
  <c r="G221" i="6" s="1"/>
  <c r="N243" i="4"/>
  <c r="P229" i="7"/>
  <c r="L232" i="6"/>
  <c r="G232" i="6" s="1"/>
  <c r="N236" i="4"/>
  <c r="P222" i="7"/>
  <c r="L225" i="6"/>
  <c r="M230" i="4"/>
  <c r="P216" i="7"/>
  <c r="L219" i="6"/>
  <c r="G219" i="6" s="1"/>
  <c r="P227" i="7"/>
  <c r="L230" i="6"/>
  <c r="M225" i="4"/>
  <c r="P211" i="7"/>
  <c r="L214" i="6"/>
  <c r="G214" i="6" s="1"/>
  <c r="M237" i="4"/>
  <c r="N232" i="4"/>
  <c r="M232" i="4"/>
  <c r="P224" i="7"/>
  <c r="L227" i="6"/>
  <c r="P223" i="7"/>
  <c r="L226" i="6"/>
  <c r="M234" i="4"/>
  <c r="P220" i="7"/>
  <c r="L223" i="6"/>
  <c r="N241" i="4"/>
  <c r="N244" i="4"/>
  <c r="P230" i="7"/>
  <c r="L233" i="6"/>
  <c r="P221" i="7"/>
  <c r="L224" i="6"/>
  <c r="N226" i="4"/>
  <c r="P212" i="7"/>
  <c r="L215" i="6"/>
  <c r="G215" i="6" s="1"/>
  <c r="P217" i="7"/>
  <c r="L220" i="6"/>
  <c r="N242" i="4"/>
  <c r="P228" i="7"/>
  <c r="L231" i="6"/>
  <c r="N228" i="4"/>
  <c r="P214" i="7"/>
  <c r="L217" i="6"/>
  <c r="G217" i="6" s="1"/>
  <c r="M229" i="4"/>
  <c r="P215" i="7"/>
  <c r="L218" i="6"/>
  <c r="G218" i="6" s="1"/>
  <c r="N230" i="4"/>
  <c r="N234" i="4"/>
  <c r="M240" i="4"/>
  <c r="M244" i="4"/>
  <c r="N245" i="4"/>
  <c r="M242" i="4"/>
  <c r="R214" i="7"/>
  <c r="N235" i="4"/>
  <c r="M235" i="4"/>
  <c r="M231" i="4"/>
  <c r="N229" i="4"/>
  <c r="N233" i="4"/>
  <c r="M243" i="4"/>
  <c r="N237" i="4"/>
  <c r="N238" i="4"/>
  <c r="M227" i="4"/>
  <c r="M236" i="4"/>
  <c r="M228" i="4"/>
  <c r="N225" i="4"/>
  <c r="M238" i="4"/>
  <c r="P233" i="6"/>
  <c r="M229" i="6"/>
  <c r="J227" i="6"/>
  <c r="K231" i="6"/>
  <c r="N227" i="6"/>
  <c r="P222" i="6"/>
  <c r="S217" i="7"/>
  <c r="O228" i="6"/>
  <c r="M228" i="6"/>
  <c r="Q225" i="7"/>
  <c r="R228" i="7"/>
  <c r="P226" i="6"/>
  <c r="K224" i="6"/>
  <c r="O224" i="7"/>
  <c r="K229" i="6"/>
  <c r="AH231" i="5"/>
  <c r="AJ223" i="5"/>
  <c r="L221" i="7"/>
  <c r="M225" i="6"/>
  <c r="M231" i="6"/>
  <c r="Q222" i="7"/>
  <c r="Q228" i="7"/>
  <c r="H224" i="6"/>
  <c r="K230" i="6"/>
  <c r="O226" i="7"/>
  <c r="O227" i="7"/>
  <c r="AI226" i="5"/>
  <c r="AH226" i="5"/>
  <c r="AJ225" i="5"/>
  <c r="AI223" i="5"/>
  <c r="AJ231" i="5"/>
  <c r="AH220" i="5"/>
  <c r="AJ220" i="5"/>
  <c r="AA222" i="5"/>
  <c r="Y222" i="5"/>
  <c r="Z222" i="5" s="1"/>
  <c r="AJ219" i="5"/>
  <c r="AH219" i="5"/>
  <c r="AI216" i="5"/>
  <c r="AH217" i="5"/>
  <c r="AJ217" i="5"/>
  <c r="U221" i="5"/>
  <c r="V221" i="5" s="1"/>
  <c r="W221" i="5"/>
  <c r="Y215" i="5"/>
  <c r="Z215" i="5" s="1"/>
  <c r="U217" i="5"/>
  <c r="V217" i="5" s="1"/>
  <c r="W217" i="5"/>
  <c r="U219" i="5"/>
  <c r="V219" i="5" s="1"/>
  <c r="W219" i="5"/>
  <c r="U216" i="5"/>
  <c r="V216" i="5" s="1"/>
  <c r="W216" i="5"/>
  <c r="U220" i="5"/>
  <c r="V220" i="5" s="1"/>
  <c r="W220" i="5"/>
  <c r="AA218" i="5"/>
  <c r="Y218" i="5"/>
  <c r="Z218" i="5" s="1"/>
  <c r="AA215" i="5"/>
  <c r="K224" i="5"/>
  <c r="L224" i="5" s="1"/>
  <c r="K230" i="5"/>
  <c r="L230" i="5" s="1"/>
  <c r="K229" i="5"/>
  <c r="L229" i="5" s="1"/>
  <c r="Y214" i="5"/>
  <c r="Z214" i="5" s="1"/>
  <c r="AJ213" i="5"/>
  <c r="AA214" i="5"/>
  <c r="AI213" i="5"/>
  <c r="U213" i="5"/>
  <c r="V213" i="5" s="1"/>
  <c r="W213" i="5"/>
  <c r="AH213" i="5"/>
  <c r="AJ226" i="5"/>
  <c r="K227" i="5"/>
  <c r="L227" i="5" s="1"/>
  <c r="K214" i="5"/>
  <c r="L214" i="5" s="1"/>
  <c r="AI217" i="5"/>
  <c r="Z231" i="5"/>
  <c r="K222" i="5"/>
  <c r="L222" i="5" s="1"/>
  <c r="AH216" i="5"/>
  <c r="V228" i="5"/>
  <c r="Z226" i="5"/>
  <c r="AH233" i="5"/>
  <c r="K218" i="5"/>
  <c r="L218" i="5" s="1"/>
  <c r="V233" i="5"/>
  <c r="AJ216" i="5"/>
  <c r="AI233" i="5"/>
  <c r="Z232" i="5"/>
  <c r="K232" i="5"/>
  <c r="L232" i="5" s="1"/>
  <c r="AI228" i="5"/>
  <c r="AJ228" i="5"/>
  <c r="AH228" i="5"/>
  <c r="Z223" i="5"/>
  <c r="K215" i="5"/>
  <c r="L215" i="5" s="1"/>
  <c r="Z224" i="5"/>
  <c r="V226" i="5"/>
  <c r="AI221" i="5"/>
  <c r="AJ221" i="5"/>
  <c r="AH221" i="5"/>
  <c r="AI225" i="5"/>
  <c r="Z225" i="5" s="1"/>
  <c r="I230" i="7"/>
  <c r="F230" i="7"/>
  <c r="D230" i="7"/>
  <c r="C230" i="7"/>
  <c r="B230" i="7"/>
  <c r="A230" i="7"/>
  <c r="G230" i="7" s="1"/>
  <c r="I229" i="7"/>
  <c r="F229" i="7"/>
  <c r="D229" i="7"/>
  <c r="C229" i="7"/>
  <c r="B229" i="7"/>
  <c r="A229" i="7"/>
  <c r="G229" i="7" s="1"/>
  <c r="I228" i="7"/>
  <c r="F228" i="7"/>
  <c r="D228" i="7"/>
  <c r="C228" i="7"/>
  <c r="B228" i="7"/>
  <c r="A228" i="7"/>
  <c r="G228" i="7" s="1"/>
  <c r="I227" i="7"/>
  <c r="F227" i="7"/>
  <c r="D227" i="7"/>
  <c r="C227" i="7"/>
  <c r="B227" i="7"/>
  <c r="A227" i="7"/>
  <c r="G227" i="7" s="1"/>
  <c r="I226" i="7"/>
  <c r="F226" i="7"/>
  <c r="D226" i="7"/>
  <c r="C226" i="7"/>
  <c r="B226" i="7"/>
  <c r="A226" i="7"/>
  <c r="G226" i="7" s="1"/>
  <c r="I225" i="7"/>
  <c r="F225" i="7"/>
  <c r="D225" i="7"/>
  <c r="C225" i="7"/>
  <c r="B225" i="7"/>
  <c r="A225" i="7"/>
  <c r="G225" i="7" s="1"/>
  <c r="I224" i="7"/>
  <c r="F224" i="7"/>
  <c r="D224" i="7"/>
  <c r="C224" i="7"/>
  <c r="B224" i="7"/>
  <c r="A224" i="7"/>
  <c r="G224" i="7" s="1"/>
  <c r="I223" i="7"/>
  <c r="F223" i="7"/>
  <c r="D223" i="7"/>
  <c r="C223" i="7"/>
  <c r="B223" i="7"/>
  <c r="A223" i="7"/>
  <c r="G223" i="7" s="1"/>
  <c r="I222" i="7"/>
  <c r="F222" i="7"/>
  <c r="D222" i="7"/>
  <c r="C222" i="7"/>
  <c r="B222" i="7"/>
  <c r="A222" i="7"/>
  <c r="G222" i="7" s="1"/>
  <c r="I221" i="7"/>
  <c r="F221" i="7"/>
  <c r="D221" i="7"/>
  <c r="C221" i="7"/>
  <c r="B221" i="7"/>
  <c r="A221" i="7"/>
  <c r="G221" i="7" s="1"/>
  <c r="I220" i="7"/>
  <c r="F220" i="7"/>
  <c r="D220" i="7"/>
  <c r="C220" i="7"/>
  <c r="B220" i="7"/>
  <c r="A220" i="7"/>
  <c r="G220" i="7" s="1"/>
  <c r="I219" i="7"/>
  <c r="F219" i="7"/>
  <c r="D219" i="7"/>
  <c r="C219" i="7"/>
  <c r="B219" i="7"/>
  <c r="A219" i="7"/>
  <c r="G219" i="7" s="1"/>
  <c r="I218" i="7"/>
  <c r="F218" i="7"/>
  <c r="D218" i="7"/>
  <c r="C218" i="7"/>
  <c r="B218" i="7"/>
  <c r="A218" i="7"/>
  <c r="G218" i="7" s="1"/>
  <c r="I217" i="7"/>
  <c r="F217" i="7"/>
  <c r="D217" i="7"/>
  <c r="C217" i="7"/>
  <c r="B217" i="7"/>
  <c r="A217" i="7"/>
  <c r="G217" i="7" s="1"/>
  <c r="I216" i="7"/>
  <c r="F216" i="7"/>
  <c r="D216" i="7"/>
  <c r="C216" i="7"/>
  <c r="B216" i="7"/>
  <c r="A216" i="7"/>
  <c r="G216" i="7" s="1"/>
  <c r="I215" i="7"/>
  <c r="F215" i="7"/>
  <c r="D215" i="7"/>
  <c r="C215" i="7"/>
  <c r="B215" i="7"/>
  <c r="A215" i="7"/>
  <c r="G215" i="7" s="1"/>
  <c r="I214" i="7"/>
  <c r="F214" i="7"/>
  <c r="D214" i="7"/>
  <c r="C214" i="7"/>
  <c r="B214" i="7"/>
  <c r="A214" i="7"/>
  <c r="G214" i="7" s="1"/>
  <c r="I213" i="7"/>
  <c r="F213" i="7"/>
  <c r="D213" i="7"/>
  <c r="C213" i="7"/>
  <c r="B213" i="7"/>
  <c r="A213" i="7"/>
  <c r="G213" i="7" s="1"/>
  <c r="I212" i="7"/>
  <c r="F212" i="7"/>
  <c r="D212" i="7"/>
  <c r="C212" i="7"/>
  <c r="B212" i="7"/>
  <c r="A212" i="7"/>
  <c r="G212" i="7" s="1"/>
  <c r="I211" i="7"/>
  <c r="F211" i="7"/>
  <c r="D211" i="7"/>
  <c r="C211" i="7"/>
  <c r="B211" i="7"/>
  <c r="A211" i="7"/>
  <c r="G211" i="7" s="1"/>
  <c r="I210" i="7"/>
  <c r="F210" i="7"/>
  <c r="D210" i="7"/>
  <c r="C210" i="7"/>
  <c r="B210" i="7"/>
  <c r="A210" i="7"/>
  <c r="G210" i="7" s="1"/>
  <c r="I209" i="7"/>
  <c r="F209" i="7"/>
  <c r="D209" i="7"/>
  <c r="C209" i="7"/>
  <c r="B209" i="7"/>
  <c r="A209" i="7"/>
  <c r="G209" i="7" s="1"/>
  <c r="I208" i="7"/>
  <c r="F208" i="7"/>
  <c r="D208" i="7"/>
  <c r="C208" i="7"/>
  <c r="B208" i="7"/>
  <c r="A208" i="7"/>
  <c r="G208" i="7" s="1"/>
  <c r="I207" i="7"/>
  <c r="F207" i="7"/>
  <c r="D207" i="7"/>
  <c r="C207" i="7"/>
  <c r="B207" i="7"/>
  <c r="A207" i="7"/>
  <c r="G207" i="7" s="1"/>
  <c r="I206" i="7"/>
  <c r="F206" i="7"/>
  <c r="D206" i="7"/>
  <c r="C206" i="7"/>
  <c r="B206" i="7"/>
  <c r="A206" i="7"/>
  <c r="G206" i="7" s="1"/>
  <c r="I205" i="7"/>
  <c r="F205" i="7"/>
  <c r="D205" i="7"/>
  <c r="C205" i="7"/>
  <c r="B205" i="7"/>
  <c r="A205" i="7"/>
  <c r="G205" i="7" s="1"/>
  <c r="I204" i="7"/>
  <c r="F204" i="7"/>
  <c r="D204" i="7"/>
  <c r="C204" i="7"/>
  <c r="B204" i="7"/>
  <c r="A204" i="7"/>
  <c r="G204" i="7" s="1"/>
  <c r="I203" i="7"/>
  <c r="F203" i="7"/>
  <c r="D203" i="7"/>
  <c r="C203" i="7"/>
  <c r="B203" i="7"/>
  <c r="A203" i="7"/>
  <c r="G203" i="7" s="1"/>
  <c r="I202" i="7"/>
  <c r="F202" i="7"/>
  <c r="D202" i="7"/>
  <c r="C202" i="7"/>
  <c r="B202" i="7"/>
  <c r="A202" i="7"/>
  <c r="G202" i="7" s="1"/>
  <c r="I201" i="7"/>
  <c r="F201" i="7"/>
  <c r="D201" i="7"/>
  <c r="C201" i="7"/>
  <c r="B201" i="7"/>
  <c r="A201" i="7"/>
  <c r="G201" i="7" s="1"/>
  <c r="I200" i="7"/>
  <c r="F200" i="7"/>
  <c r="D200" i="7"/>
  <c r="C200" i="7"/>
  <c r="B200" i="7"/>
  <c r="A200" i="7"/>
  <c r="G200" i="7" s="1"/>
  <c r="I199" i="7"/>
  <c r="F199" i="7"/>
  <c r="D199" i="7"/>
  <c r="C199" i="7"/>
  <c r="B199" i="7"/>
  <c r="A199" i="7"/>
  <c r="G199" i="7" s="1"/>
  <c r="I198" i="7"/>
  <c r="F198" i="7"/>
  <c r="D198" i="7"/>
  <c r="C198" i="7"/>
  <c r="B198" i="7"/>
  <c r="A198" i="7"/>
  <c r="G198" i="7" s="1"/>
  <c r="I197" i="7"/>
  <c r="F197" i="7"/>
  <c r="D197" i="7"/>
  <c r="C197" i="7"/>
  <c r="B197" i="7"/>
  <c r="A197" i="7"/>
  <c r="G197" i="7" s="1"/>
  <c r="I196" i="7"/>
  <c r="F196" i="7"/>
  <c r="D196" i="7"/>
  <c r="C196" i="7"/>
  <c r="B196" i="7"/>
  <c r="A196" i="7"/>
  <c r="G196" i="7" s="1"/>
  <c r="I195" i="7"/>
  <c r="F195" i="7"/>
  <c r="D195" i="7"/>
  <c r="C195" i="7"/>
  <c r="B195" i="7"/>
  <c r="A195" i="7"/>
  <c r="G195" i="7" s="1"/>
  <c r="I194" i="7"/>
  <c r="F194" i="7"/>
  <c r="D194" i="7"/>
  <c r="C194" i="7"/>
  <c r="B194" i="7"/>
  <c r="A194" i="7"/>
  <c r="G194" i="7" s="1"/>
  <c r="I193" i="7"/>
  <c r="F193" i="7"/>
  <c r="D193" i="7"/>
  <c r="C193" i="7"/>
  <c r="B193" i="7"/>
  <c r="A193" i="7"/>
  <c r="G193" i="7" s="1"/>
  <c r="I192" i="7"/>
  <c r="F192" i="7"/>
  <c r="D192" i="7"/>
  <c r="C192" i="7"/>
  <c r="B192" i="7"/>
  <c r="A192" i="7"/>
  <c r="G192" i="7" s="1"/>
  <c r="I191" i="7"/>
  <c r="F191" i="7"/>
  <c r="D191" i="7"/>
  <c r="C191" i="7"/>
  <c r="B191" i="7"/>
  <c r="A191" i="7"/>
  <c r="G191" i="7" s="1"/>
  <c r="I190" i="7"/>
  <c r="F190" i="7"/>
  <c r="D190" i="7"/>
  <c r="C190" i="7"/>
  <c r="B190" i="7"/>
  <c r="A190" i="7"/>
  <c r="G190" i="7" s="1"/>
  <c r="I189" i="7"/>
  <c r="F189" i="7"/>
  <c r="D189" i="7"/>
  <c r="C189" i="7"/>
  <c r="B189" i="7"/>
  <c r="A189" i="7"/>
  <c r="G189" i="7" s="1"/>
  <c r="I188" i="7"/>
  <c r="F188" i="7"/>
  <c r="D188" i="7"/>
  <c r="C188" i="7"/>
  <c r="B188" i="7"/>
  <c r="A188" i="7"/>
  <c r="G188" i="7" s="1"/>
  <c r="I187" i="7"/>
  <c r="F187" i="7"/>
  <c r="D187" i="7"/>
  <c r="C187" i="7"/>
  <c r="B187" i="7"/>
  <c r="A187" i="7"/>
  <c r="G187" i="7" s="1"/>
  <c r="I186" i="7"/>
  <c r="F186" i="7"/>
  <c r="D186" i="7"/>
  <c r="C186" i="7"/>
  <c r="B186" i="7"/>
  <c r="A186" i="7"/>
  <c r="G186" i="7" s="1"/>
  <c r="I185" i="7"/>
  <c r="F185" i="7"/>
  <c r="D185" i="7"/>
  <c r="C185" i="7"/>
  <c r="B185" i="7"/>
  <c r="A185" i="7"/>
  <c r="G185" i="7" s="1"/>
  <c r="I184" i="7"/>
  <c r="F184" i="7"/>
  <c r="D184" i="7"/>
  <c r="C184" i="7"/>
  <c r="B184" i="7"/>
  <c r="A184" i="7"/>
  <c r="G184" i="7" s="1"/>
  <c r="I183" i="7"/>
  <c r="F183" i="7"/>
  <c r="D183" i="7"/>
  <c r="C183" i="7"/>
  <c r="B183" i="7"/>
  <c r="A183" i="7"/>
  <c r="G183" i="7" s="1"/>
  <c r="I182" i="7"/>
  <c r="F182" i="7"/>
  <c r="D182" i="7"/>
  <c r="C182" i="7"/>
  <c r="B182" i="7"/>
  <c r="A182" i="7"/>
  <c r="G182" i="7" s="1"/>
  <c r="I181" i="7"/>
  <c r="F181" i="7"/>
  <c r="D181" i="7"/>
  <c r="C181" i="7"/>
  <c r="B181" i="7"/>
  <c r="A181" i="7"/>
  <c r="G181" i="7" s="1"/>
  <c r="I180" i="7"/>
  <c r="F180" i="7"/>
  <c r="D180" i="7"/>
  <c r="C180" i="7"/>
  <c r="B180" i="7"/>
  <c r="A180" i="7"/>
  <c r="G180" i="7" s="1"/>
  <c r="I179" i="7"/>
  <c r="F179" i="7"/>
  <c r="D179" i="7"/>
  <c r="C179" i="7"/>
  <c r="B179" i="7"/>
  <c r="A179" i="7"/>
  <c r="G179" i="7" s="1"/>
  <c r="I178" i="7"/>
  <c r="F178" i="7"/>
  <c r="D178" i="7"/>
  <c r="C178" i="7"/>
  <c r="B178" i="7"/>
  <c r="A178" i="7"/>
  <c r="G178" i="7" s="1"/>
  <c r="I177" i="7"/>
  <c r="F177" i="7"/>
  <c r="D177" i="7"/>
  <c r="C177" i="7"/>
  <c r="B177" i="7"/>
  <c r="A177" i="7"/>
  <c r="G177" i="7" s="1"/>
  <c r="I176" i="7"/>
  <c r="F176" i="7"/>
  <c r="D176" i="7"/>
  <c r="C176" i="7"/>
  <c r="B176" i="7"/>
  <c r="A176" i="7"/>
  <c r="G176" i="7" s="1"/>
  <c r="I175" i="7"/>
  <c r="F175" i="7"/>
  <c r="D175" i="7"/>
  <c r="C175" i="7"/>
  <c r="B175" i="7"/>
  <c r="A175" i="7"/>
  <c r="G175" i="7" s="1"/>
  <c r="I174" i="7"/>
  <c r="F174" i="7"/>
  <c r="D174" i="7"/>
  <c r="C174" i="7"/>
  <c r="B174" i="7"/>
  <c r="A174" i="7"/>
  <c r="G174" i="7" s="1"/>
  <c r="I173" i="7"/>
  <c r="F173" i="7"/>
  <c r="D173" i="7"/>
  <c r="C173" i="7"/>
  <c r="B173" i="7"/>
  <c r="A173" i="7"/>
  <c r="G173" i="7" s="1"/>
  <c r="I172" i="7"/>
  <c r="F172" i="7"/>
  <c r="D172" i="7"/>
  <c r="C172" i="7"/>
  <c r="B172" i="7"/>
  <c r="A172" i="7"/>
  <c r="G172" i="7" s="1"/>
  <c r="I171" i="7"/>
  <c r="F171" i="7"/>
  <c r="D171" i="7"/>
  <c r="C171" i="7"/>
  <c r="B171" i="7"/>
  <c r="A171" i="7"/>
  <c r="G171" i="7" s="1"/>
  <c r="I170" i="7"/>
  <c r="F170" i="7"/>
  <c r="D170" i="7"/>
  <c r="C170" i="7"/>
  <c r="B170" i="7"/>
  <c r="A170" i="7"/>
  <c r="G170" i="7" s="1"/>
  <c r="I169" i="7"/>
  <c r="F169" i="7"/>
  <c r="D169" i="7"/>
  <c r="C169" i="7"/>
  <c r="B169" i="7"/>
  <c r="A169" i="7"/>
  <c r="G169" i="7" s="1"/>
  <c r="I168" i="7"/>
  <c r="F168" i="7"/>
  <c r="D168" i="7"/>
  <c r="C168" i="7"/>
  <c r="B168" i="7"/>
  <c r="A168" i="7"/>
  <c r="G168" i="7" s="1"/>
  <c r="I167" i="7"/>
  <c r="F167" i="7"/>
  <c r="D167" i="7"/>
  <c r="C167" i="7"/>
  <c r="B167" i="7"/>
  <c r="A167" i="7"/>
  <c r="G167" i="7" s="1"/>
  <c r="I166" i="7"/>
  <c r="F166" i="7"/>
  <c r="D166" i="7"/>
  <c r="C166" i="7"/>
  <c r="B166" i="7"/>
  <c r="A166" i="7"/>
  <c r="G166" i="7" s="1"/>
  <c r="I165" i="7"/>
  <c r="F165" i="7"/>
  <c r="D165" i="7"/>
  <c r="C165" i="7"/>
  <c r="B165" i="7"/>
  <c r="A165" i="7"/>
  <c r="G165" i="7" s="1"/>
  <c r="I164" i="7"/>
  <c r="F164" i="7"/>
  <c r="D164" i="7"/>
  <c r="C164" i="7"/>
  <c r="B164" i="7"/>
  <c r="A164" i="7"/>
  <c r="G164" i="7" s="1"/>
  <c r="I163" i="7"/>
  <c r="F163" i="7"/>
  <c r="D163" i="7"/>
  <c r="C163" i="7"/>
  <c r="B163" i="7"/>
  <c r="A163" i="7"/>
  <c r="G163" i="7" s="1"/>
  <c r="I162" i="7"/>
  <c r="F162" i="7"/>
  <c r="D162" i="7"/>
  <c r="C162" i="7"/>
  <c r="B162" i="7"/>
  <c r="A162" i="7"/>
  <c r="G162" i="7" s="1"/>
  <c r="I161" i="7"/>
  <c r="F161" i="7"/>
  <c r="D161" i="7"/>
  <c r="C161" i="7"/>
  <c r="B161" i="7"/>
  <c r="A161" i="7"/>
  <c r="G161" i="7" s="1"/>
  <c r="I160" i="7"/>
  <c r="F160" i="7"/>
  <c r="D160" i="7"/>
  <c r="C160" i="7"/>
  <c r="B160" i="7"/>
  <c r="A160" i="7"/>
  <c r="G160" i="7" s="1"/>
  <c r="I159" i="7"/>
  <c r="F159" i="7"/>
  <c r="D159" i="7"/>
  <c r="C159" i="7"/>
  <c r="B159" i="7"/>
  <c r="A159" i="7"/>
  <c r="G159" i="7" s="1"/>
  <c r="I158" i="7"/>
  <c r="F158" i="7"/>
  <c r="D158" i="7"/>
  <c r="C158" i="7"/>
  <c r="B158" i="7"/>
  <c r="A158" i="7"/>
  <c r="G158" i="7" s="1"/>
  <c r="I157" i="7"/>
  <c r="F157" i="7"/>
  <c r="D157" i="7"/>
  <c r="C157" i="7"/>
  <c r="B157" i="7"/>
  <c r="A157" i="7"/>
  <c r="G157" i="7" s="1"/>
  <c r="I156" i="7"/>
  <c r="F156" i="7"/>
  <c r="D156" i="7"/>
  <c r="C156" i="7"/>
  <c r="B156" i="7"/>
  <c r="A156" i="7"/>
  <c r="G156" i="7" s="1"/>
  <c r="I155" i="7"/>
  <c r="F155" i="7"/>
  <c r="D155" i="7"/>
  <c r="C155" i="7"/>
  <c r="B155" i="7"/>
  <c r="A155" i="7"/>
  <c r="G155" i="7" s="1"/>
  <c r="I154" i="7"/>
  <c r="F154" i="7"/>
  <c r="D154" i="7"/>
  <c r="C154" i="7"/>
  <c r="B154" i="7"/>
  <c r="A154" i="7"/>
  <c r="G154" i="7" s="1"/>
  <c r="I153" i="7"/>
  <c r="F153" i="7"/>
  <c r="D153" i="7"/>
  <c r="C153" i="7"/>
  <c r="B153" i="7"/>
  <c r="A153" i="7"/>
  <c r="G153" i="7" s="1"/>
  <c r="I152" i="7"/>
  <c r="F152" i="7"/>
  <c r="D152" i="7"/>
  <c r="C152" i="7"/>
  <c r="B152" i="7"/>
  <c r="A152" i="7"/>
  <c r="G152" i="7" s="1"/>
  <c r="I151" i="7"/>
  <c r="F151" i="7"/>
  <c r="D151" i="7"/>
  <c r="C151" i="7"/>
  <c r="B151" i="7"/>
  <c r="A151" i="7"/>
  <c r="G151" i="7" s="1"/>
  <c r="I150" i="7"/>
  <c r="F150" i="7"/>
  <c r="D150" i="7"/>
  <c r="C150" i="7"/>
  <c r="B150" i="7"/>
  <c r="A150" i="7"/>
  <c r="G150" i="7" s="1"/>
  <c r="I149" i="7"/>
  <c r="F149" i="7"/>
  <c r="D149" i="7"/>
  <c r="C149" i="7"/>
  <c r="B149" i="7"/>
  <c r="A149" i="7"/>
  <c r="G149" i="7" s="1"/>
  <c r="I148" i="7"/>
  <c r="F148" i="7"/>
  <c r="D148" i="7"/>
  <c r="C148" i="7"/>
  <c r="B148" i="7"/>
  <c r="A148" i="7"/>
  <c r="G148" i="7" s="1"/>
  <c r="I147" i="7"/>
  <c r="F147" i="7"/>
  <c r="D147" i="7"/>
  <c r="C147" i="7"/>
  <c r="B147" i="7"/>
  <c r="A147" i="7"/>
  <c r="G147" i="7" s="1"/>
  <c r="I146" i="7"/>
  <c r="F146" i="7"/>
  <c r="D146" i="7"/>
  <c r="C146" i="7"/>
  <c r="B146" i="7"/>
  <c r="A146" i="7"/>
  <c r="G146" i="7" s="1"/>
  <c r="I145" i="7"/>
  <c r="F145" i="7"/>
  <c r="D145" i="7"/>
  <c r="C145" i="7"/>
  <c r="B145" i="7"/>
  <c r="A145" i="7"/>
  <c r="G145" i="7" s="1"/>
  <c r="I144" i="7"/>
  <c r="F144" i="7"/>
  <c r="D144" i="7"/>
  <c r="C144" i="7"/>
  <c r="B144" i="7"/>
  <c r="A144" i="7"/>
  <c r="G144" i="7" s="1"/>
  <c r="I143" i="7"/>
  <c r="F143" i="7"/>
  <c r="D143" i="7"/>
  <c r="C143" i="7"/>
  <c r="B143" i="7"/>
  <c r="A143" i="7"/>
  <c r="G143" i="7" s="1"/>
  <c r="I142" i="7"/>
  <c r="F142" i="7"/>
  <c r="D142" i="7"/>
  <c r="C142" i="7"/>
  <c r="B142" i="7"/>
  <c r="A142" i="7"/>
  <c r="G142" i="7" s="1"/>
  <c r="I141" i="7"/>
  <c r="F141" i="7"/>
  <c r="D141" i="7"/>
  <c r="C141" i="7"/>
  <c r="B141" i="7"/>
  <c r="A141" i="7"/>
  <c r="G141" i="7" s="1"/>
  <c r="I140" i="7"/>
  <c r="F140" i="7"/>
  <c r="D140" i="7"/>
  <c r="C140" i="7"/>
  <c r="B140" i="7"/>
  <c r="A140" i="7"/>
  <c r="G140" i="7" s="1"/>
  <c r="I139" i="7"/>
  <c r="F139" i="7"/>
  <c r="D139" i="7"/>
  <c r="C139" i="7"/>
  <c r="B139" i="7"/>
  <c r="A139" i="7"/>
  <c r="G139" i="7" s="1"/>
  <c r="I138" i="7"/>
  <c r="F138" i="7"/>
  <c r="D138" i="7"/>
  <c r="C138" i="7"/>
  <c r="B138" i="7"/>
  <c r="A138" i="7"/>
  <c r="G138" i="7" s="1"/>
  <c r="I137" i="7"/>
  <c r="F137" i="7"/>
  <c r="D137" i="7"/>
  <c r="C137" i="7"/>
  <c r="B137" i="7"/>
  <c r="A137" i="7"/>
  <c r="G137" i="7" s="1"/>
  <c r="I136" i="7"/>
  <c r="F136" i="7"/>
  <c r="D136" i="7"/>
  <c r="C136" i="7"/>
  <c r="B136" i="7"/>
  <c r="A136" i="7"/>
  <c r="G136" i="7" s="1"/>
  <c r="I135" i="7"/>
  <c r="F135" i="7"/>
  <c r="D135" i="7"/>
  <c r="C135" i="7"/>
  <c r="B135" i="7"/>
  <c r="A135" i="7"/>
  <c r="G135" i="7" s="1"/>
  <c r="I134" i="7"/>
  <c r="F134" i="7"/>
  <c r="D134" i="7"/>
  <c r="C134" i="7"/>
  <c r="B134" i="7"/>
  <c r="A134" i="7"/>
  <c r="G134" i="7" s="1"/>
  <c r="I133" i="7"/>
  <c r="F133" i="7"/>
  <c r="D133" i="7"/>
  <c r="C133" i="7"/>
  <c r="B133" i="7"/>
  <c r="A133" i="7"/>
  <c r="G133" i="7" s="1"/>
  <c r="I132" i="7"/>
  <c r="F132" i="7"/>
  <c r="D132" i="7"/>
  <c r="C132" i="7"/>
  <c r="B132" i="7"/>
  <c r="A132" i="7"/>
  <c r="G132" i="7" s="1"/>
  <c r="I131" i="7"/>
  <c r="F131" i="7"/>
  <c r="D131" i="7"/>
  <c r="C131" i="7"/>
  <c r="B131" i="7"/>
  <c r="A131" i="7"/>
  <c r="G131" i="7" s="1"/>
  <c r="I130" i="7"/>
  <c r="F130" i="7"/>
  <c r="D130" i="7"/>
  <c r="C130" i="7"/>
  <c r="B130" i="7"/>
  <c r="A130" i="7"/>
  <c r="G130" i="7" s="1"/>
  <c r="I129" i="7"/>
  <c r="F129" i="7"/>
  <c r="D129" i="7"/>
  <c r="C129" i="7"/>
  <c r="B129" i="7"/>
  <c r="A129" i="7"/>
  <c r="G129" i="7" s="1"/>
  <c r="I128" i="7"/>
  <c r="F128" i="7"/>
  <c r="D128" i="7"/>
  <c r="C128" i="7"/>
  <c r="B128" i="7"/>
  <c r="A128" i="7"/>
  <c r="G128" i="7" s="1"/>
  <c r="I127" i="7"/>
  <c r="F127" i="7"/>
  <c r="D127" i="7"/>
  <c r="C127" i="7"/>
  <c r="B127" i="7"/>
  <c r="A127" i="7"/>
  <c r="G127" i="7" s="1"/>
  <c r="I126" i="7"/>
  <c r="F126" i="7"/>
  <c r="D126" i="7"/>
  <c r="C126" i="7"/>
  <c r="B126" i="7"/>
  <c r="A126" i="7"/>
  <c r="G126" i="7" s="1"/>
  <c r="I125" i="7"/>
  <c r="F125" i="7"/>
  <c r="D125" i="7"/>
  <c r="C125" i="7"/>
  <c r="B125" i="7"/>
  <c r="A125" i="7"/>
  <c r="G125" i="7" s="1"/>
  <c r="I124" i="7"/>
  <c r="F124" i="7"/>
  <c r="D124" i="7"/>
  <c r="C124" i="7"/>
  <c r="B124" i="7"/>
  <c r="A124" i="7"/>
  <c r="G124" i="7" s="1"/>
  <c r="I123" i="7"/>
  <c r="F123" i="7"/>
  <c r="D123" i="7"/>
  <c r="C123" i="7"/>
  <c r="B123" i="7"/>
  <c r="A123" i="7"/>
  <c r="G123" i="7" s="1"/>
  <c r="I122" i="7"/>
  <c r="F122" i="7"/>
  <c r="D122" i="7"/>
  <c r="C122" i="7"/>
  <c r="B122" i="7"/>
  <c r="A122" i="7"/>
  <c r="G122" i="7" s="1"/>
  <c r="I121" i="7"/>
  <c r="F121" i="7"/>
  <c r="D121" i="7"/>
  <c r="C121" i="7"/>
  <c r="B121" i="7"/>
  <c r="A121" i="7"/>
  <c r="G121" i="7" s="1"/>
  <c r="I120" i="7"/>
  <c r="F120" i="7"/>
  <c r="D120" i="7"/>
  <c r="C120" i="7"/>
  <c r="B120" i="7"/>
  <c r="A120" i="7"/>
  <c r="G120" i="7" s="1"/>
  <c r="I119" i="7"/>
  <c r="F119" i="7"/>
  <c r="D119" i="7"/>
  <c r="C119" i="7"/>
  <c r="B119" i="7"/>
  <c r="A119" i="7"/>
  <c r="G119" i="7" s="1"/>
  <c r="I118" i="7"/>
  <c r="F118" i="7"/>
  <c r="D118" i="7"/>
  <c r="C118" i="7"/>
  <c r="B118" i="7"/>
  <c r="A118" i="7"/>
  <c r="G118" i="7" s="1"/>
  <c r="I117" i="7"/>
  <c r="F117" i="7"/>
  <c r="D117" i="7"/>
  <c r="C117" i="7"/>
  <c r="B117" i="7"/>
  <c r="A117" i="7"/>
  <c r="G117" i="7" s="1"/>
  <c r="I116" i="7"/>
  <c r="F116" i="7"/>
  <c r="D116" i="7"/>
  <c r="C116" i="7"/>
  <c r="B116" i="7"/>
  <c r="A116" i="7"/>
  <c r="G116" i="7" s="1"/>
  <c r="I115" i="7"/>
  <c r="F115" i="7"/>
  <c r="D115" i="7"/>
  <c r="C115" i="7"/>
  <c r="B115" i="7"/>
  <c r="A115" i="7"/>
  <c r="G115" i="7" s="1"/>
  <c r="I114" i="7"/>
  <c r="F114" i="7"/>
  <c r="D114" i="7"/>
  <c r="C114" i="7"/>
  <c r="B114" i="7"/>
  <c r="A114" i="7"/>
  <c r="G114" i="7" s="1"/>
  <c r="I113" i="7"/>
  <c r="F113" i="7"/>
  <c r="D113" i="7"/>
  <c r="C113" i="7"/>
  <c r="B113" i="7"/>
  <c r="A113" i="7"/>
  <c r="G113" i="7" s="1"/>
  <c r="I112" i="7"/>
  <c r="F112" i="7"/>
  <c r="D112" i="7"/>
  <c r="C112" i="7"/>
  <c r="B112" i="7"/>
  <c r="A112" i="7"/>
  <c r="G112" i="7" s="1"/>
  <c r="I111" i="7"/>
  <c r="F111" i="7"/>
  <c r="D111" i="7"/>
  <c r="C111" i="7"/>
  <c r="B111" i="7"/>
  <c r="A111" i="7"/>
  <c r="G111" i="7" s="1"/>
  <c r="I110" i="7"/>
  <c r="F110" i="7"/>
  <c r="D110" i="7"/>
  <c r="C110" i="7"/>
  <c r="B110" i="7"/>
  <c r="A110" i="7"/>
  <c r="G110" i="7" s="1"/>
  <c r="I109" i="7"/>
  <c r="F109" i="7"/>
  <c r="D109" i="7"/>
  <c r="C109" i="7"/>
  <c r="B109" i="7"/>
  <c r="A109" i="7"/>
  <c r="G109" i="7" s="1"/>
  <c r="I108" i="7"/>
  <c r="F108" i="7"/>
  <c r="D108" i="7"/>
  <c r="C108" i="7"/>
  <c r="B108" i="7"/>
  <c r="A108" i="7"/>
  <c r="G108" i="7" s="1"/>
  <c r="I107" i="7"/>
  <c r="F107" i="7"/>
  <c r="D107" i="7"/>
  <c r="C107" i="7"/>
  <c r="B107" i="7"/>
  <c r="A107" i="7"/>
  <c r="G107" i="7" s="1"/>
  <c r="I106" i="7"/>
  <c r="F106" i="7"/>
  <c r="D106" i="7"/>
  <c r="C106" i="7"/>
  <c r="B106" i="7"/>
  <c r="A106" i="7"/>
  <c r="G106" i="7" s="1"/>
  <c r="I105" i="7"/>
  <c r="F105" i="7"/>
  <c r="D105" i="7"/>
  <c r="C105" i="7"/>
  <c r="B105" i="7"/>
  <c r="A105" i="7"/>
  <c r="G105" i="7" s="1"/>
  <c r="I104" i="7"/>
  <c r="F104" i="7"/>
  <c r="D104" i="7"/>
  <c r="C104" i="7"/>
  <c r="B104" i="7"/>
  <c r="A104" i="7"/>
  <c r="G104" i="7" s="1"/>
  <c r="I103" i="7"/>
  <c r="F103" i="7"/>
  <c r="D103" i="7"/>
  <c r="C103" i="7"/>
  <c r="B103" i="7"/>
  <c r="A103" i="7"/>
  <c r="G103" i="7" s="1"/>
  <c r="I102" i="7"/>
  <c r="F102" i="7"/>
  <c r="D102" i="7"/>
  <c r="C102" i="7"/>
  <c r="B102" i="7"/>
  <c r="A102" i="7"/>
  <c r="G102" i="7" s="1"/>
  <c r="I101" i="7"/>
  <c r="F101" i="7"/>
  <c r="D101" i="7"/>
  <c r="C101" i="7"/>
  <c r="B101" i="7"/>
  <c r="A101" i="7"/>
  <c r="G101" i="7" s="1"/>
  <c r="I100" i="7"/>
  <c r="F100" i="7"/>
  <c r="D100" i="7"/>
  <c r="C100" i="7"/>
  <c r="B100" i="7"/>
  <c r="A100" i="7"/>
  <c r="G100" i="7" s="1"/>
  <c r="I99" i="7"/>
  <c r="F99" i="7"/>
  <c r="D99" i="7"/>
  <c r="C99" i="7"/>
  <c r="B99" i="7"/>
  <c r="A99" i="7"/>
  <c r="G99" i="7" s="1"/>
  <c r="I98" i="7"/>
  <c r="F98" i="7"/>
  <c r="D98" i="7"/>
  <c r="C98" i="7"/>
  <c r="B98" i="7"/>
  <c r="A98" i="7"/>
  <c r="G98" i="7" s="1"/>
  <c r="I97" i="7"/>
  <c r="F97" i="7"/>
  <c r="D97" i="7"/>
  <c r="C97" i="7"/>
  <c r="B97" i="7"/>
  <c r="A97" i="7"/>
  <c r="G97" i="7" s="1"/>
  <c r="I96" i="7"/>
  <c r="F96" i="7"/>
  <c r="D96" i="7"/>
  <c r="C96" i="7"/>
  <c r="B96" i="7"/>
  <c r="A96" i="7"/>
  <c r="G96" i="7" s="1"/>
  <c r="I95" i="7"/>
  <c r="F95" i="7"/>
  <c r="D95" i="7"/>
  <c r="C95" i="7"/>
  <c r="B95" i="7"/>
  <c r="A95" i="7"/>
  <c r="G95" i="7" s="1"/>
  <c r="I94" i="7"/>
  <c r="F94" i="7"/>
  <c r="D94" i="7"/>
  <c r="C94" i="7"/>
  <c r="B94" i="7"/>
  <c r="A94" i="7"/>
  <c r="G94" i="7" s="1"/>
  <c r="I93" i="7"/>
  <c r="F93" i="7"/>
  <c r="D93" i="7"/>
  <c r="C93" i="7"/>
  <c r="B93" i="7"/>
  <c r="A93" i="7"/>
  <c r="G93" i="7" s="1"/>
  <c r="I92" i="7"/>
  <c r="F92" i="7"/>
  <c r="D92" i="7"/>
  <c r="C92" i="7"/>
  <c r="B92" i="7"/>
  <c r="A92" i="7"/>
  <c r="G92" i="7" s="1"/>
  <c r="I91" i="7"/>
  <c r="F91" i="7"/>
  <c r="D91" i="7"/>
  <c r="C91" i="7"/>
  <c r="B91" i="7"/>
  <c r="A91" i="7"/>
  <c r="G91" i="7" s="1"/>
  <c r="I90" i="7"/>
  <c r="F90" i="7"/>
  <c r="D90" i="7"/>
  <c r="C90" i="7"/>
  <c r="B90" i="7"/>
  <c r="A90" i="7"/>
  <c r="G90" i="7" s="1"/>
  <c r="I89" i="7"/>
  <c r="F89" i="7"/>
  <c r="D89" i="7"/>
  <c r="C89" i="7"/>
  <c r="B89" i="7"/>
  <c r="A89" i="7"/>
  <c r="G89" i="7" s="1"/>
  <c r="I88" i="7"/>
  <c r="F88" i="7"/>
  <c r="D88" i="7"/>
  <c r="C88" i="7"/>
  <c r="B88" i="7"/>
  <c r="A88" i="7"/>
  <c r="G88" i="7" s="1"/>
  <c r="I87" i="7"/>
  <c r="F87" i="7"/>
  <c r="D87" i="7"/>
  <c r="C87" i="7"/>
  <c r="B87" i="7"/>
  <c r="A87" i="7"/>
  <c r="G87" i="7" s="1"/>
  <c r="I86" i="7"/>
  <c r="F86" i="7"/>
  <c r="D86" i="7"/>
  <c r="C86" i="7"/>
  <c r="B86" i="7"/>
  <c r="A86" i="7"/>
  <c r="G86" i="7" s="1"/>
  <c r="I85" i="7"/>
  <c r="F85" i="7"/>
  <c r="D85" i="7"/>
  <c r="C85" i="7"/>
  <c r="B85" i="7"/>
  <c r="A85" i="7"/>
  <c r="G85" i="7" s="1"/>
  <c r="I84" i="7"/>
  <c r="F84" i="7"/>
  <c r="D84" i="7"/>
  <c r="C84" i="7"/>
  <c r="B84" i="7"/>
  <c r="A84" i="7"/>
  <c r="G84" i="7" s="1"/>
  <c r="I83" i="7"/>
  <c r="F83" i="7"/>
  <c r="D83" i="7"/>
  <c r="C83" i="7"/>
  <c r="B83" i="7"/>
  <c r="A83" i="7"/>
  <c r="G83" i="7" s="1"/>
  <c r="I82" i="7"/>
  <c r="F82" i="7"/>
  <c r="D82" i="7"/>
  <c r="C82" i="7"/>
  <c r="B82" i="7"/>
  <c r="A82" i="7"/>
  <c r="G82" i="7" s="1"/>
  <c r="I81" i="7"/>
  <c r="F81" i="7"/>
  <c r="D81" i="7"/>
  <c r="C81" i="7"/>
  <c r="B81" i="7"/>
  <c r="A81" i="7"/>
  <c r="G81" i="7" s="1"/>
  <c r="I80" i="7"/>
  <c r="F80" i="7"/>
  <c r="D80" i="7"/>
  <c r="C80" i="7"/>
  <c r="B80" i="7"/>
  <c r="A80" i="7"/>
  <c r="G80" i="7" s="1"/>
  <c r="I79" i="7"/>
  <c r="F79" i="7"/>
  <c r="D79" i="7"/>
  <c r="C79" i="7"/>
  <c r="B79" i="7"/>
  <c r="A79" i="7"/>
  <c r="G79" i="7" s="1"/>
  <c r="I78" i="7"/>
  <c r="F78" i="7"/>
  <c r="D78" i="7"/>
  <c r="C78" i="7"/>
  <c r="B78" i="7"/>
  <c r="A78" i="7"/>
  <c r="G78" i="7" s="1"/>
  <c r="I77" i="7"/>
  <c r="F77" i="7"/>
  <c r="D77" i="7"/>
  <c r="C77" i="7"/>
  <c r="B77" i="7"/>
  <c r="A77" i="7"/>
  <c r="G77" i="7" s="1"/>
  <c r="I76" i="7"/>
  <c r="F76" i="7"/>
  <c r="D76" i="7"/>
  <c r="C76" i="7"/>
  <c r="B76" i="7"/>
  <c r="A76" i="7"/>
  <c r="G76" i="7" s="1"/>
  <c r="I75" i="7"/>
  <c r="F75" i="7"/>
  <c r="D75" i="7"/>
  <c r="C75" i="7"/>
  <c r="B75" i="7"/>
  <c r="A75" i="7"/>
  <c r="G75" i="7" s="1"/>
  <c r="I74" i="7"/>
  <c r="F74" i="7"/>
  <c r="D74" i="7"/>
  <c r="C74" i="7"/>
  <c r="B74" i="7"/>
  <c r="A74" i="7"/>
  <c r="G74" i="7" s="1"/>
  <c r="I73" i="7"/>
  <c r="F73" i="7"/>
  <c r="D73" i="7"/>
  <c r="C73" i="7"/>
  <c r="B73" i="7"/>
  <c r="A73" i="7"/>
  <c r="G73" i="7" s="1"/>
  <c r="I72" i="7"/>
  <c r="F72" i="7"/>
  <c r="D72" i="7"/>
  <c r="C72" i="7"/>
  <c r="B72" i="7"/>
  <c r="A72" i="7"/>
  <c r="G72" i="7" s="1"/>
  <c r="I71" i="7"/>
  <c r="F71" i="7"/>
  <c r="D71" i="7"/>
  <c r="C71" i="7"/>
  <c r="B71" i="7"/>
  <c r="A71" i="7"/>
  <c r="G71" i="7" s="1"/>
  <c r="I70" i="7"/>
  <c r="F70" i="7"/>
  <c r="D70" i="7"/>
  <c r="C70" i="7"/>
  <c r="B70" i="7"/>
  <c r="A70" i="7"/>
  <c r="G70" i="7" s="1"/>
  <c r="I69" i="7"/>
  <c r="F69" i="7"/>
  <c r="D69" i="7"/>
  <c r="C69" i="7"/>
  <c r="B69" i="7"/>
  <c r="A69" i="7"/>
  <c r="G69" i="7" s="1"/>
  <c r="I68" i="7"/>
  <c r="F68" i="7"/>
  <c r="D68" i="7"/>
  <c r="C68" i="7"/>
  <c r="B68" i="7"/>
  <c r="A68" i="7"/>
  <c r="G68" i="7" s="1"/>
  <c r="I67" i="7"/>
  <c r="F67" i="7"/>
  <c r="D67" i="7"/>
  <c r="C67" i="7"/>
  <c r="B67" i="7"/>
  <c r="A67" i="7"/>
  <c r="G67" i="7" s="1"/>
  <c r="I66" i="7"/>
  <c r="F66" i="7"/>
  <c r="D66" i="7"/>
  <c r="C66" i="7"/>
  <c r="B66" i="7"/>
  <c r="A66" i="7"/>
  <c r="G66" i="7" s="1"/>
  <c r="I65" i="7"/>
  <c r="F65" i="7"/>
  <c r="D65" i="7"/>
  <c r="C65" i="7"/>
  <c r="B65" i="7"/>
  <c r="A65" i="7"/>
  <c r="G65" i="7" s="1"/>
  <c r="I64" i="7"/>
  <c r="F64" i="7"/>
  <c r="D64" i="7"/>
  <c r="C64" i="7"/>
  <c r="B64" i="7"/>
  <c r="A64" i="7"/>
  <c r="G64" i="7" s="1"/>
  <c r="I63" i="7"/>
  <c r="F63" i="7"/>
  <c r="D63" i="7"/>
  <c r="C63" i="7"/>
  <c r="B63" i="7"/>
  <c r="A63" i="7"/>
  <c r="G63" i="7" s="1"/>
  <c r="I62" i="7"/>
  <c r="F62" i="7"/>
  <c r="D62" i="7"/>
  <c r="C62" i="7"/>
  <c r="B62" i="7"/>
  <c r="A62" i="7"/>
  <c r="G62" i="7" s="1"/>
  <c r="I61" i="7"/>
  <c r="F61" i="7"/>
  <c r="D61" i="7"/>
  <c r="C61" i="7"/>
  <c r="B61" i="7"/>
  <c r="A61" i="7"/>
  <c r="G61" i="7" s="1"/>
  <c r="I60" i="7"/>
  <c r="F60" i="7"/>
  <c r="D60" i="7"/>
  <c r="C60" i="7"/>
  <c r="B60" i="7"/>
  <c r="A60" i="7"/>
  <c r="G60" i="7" s="1"/>
  <c r="I59" i="7"/>
  <c r="F59" i="7"/>
  <c r="D59" i="7"/>
  <c r="C59" i="7"/>
  <c r="B59" i="7"/>
  <c r="A59" i="7"/>
  <c r="G59" i="7" s="1"/>
  <c r="I58" i="7"/>
  <c r="F58" i="7"/>
  <c r="D58" i="7"/>
  <c r="C58" i="7"/>
  <c r="B58" i="7"/>
  <c r="A58" i="7"/>
  <c r="G58" i="7" s="1"/>
  <c r="I57" i="7"/>
  <c r="F57" i="7"/>
  <c r="D57" i="7"/>
  <c r="C57" i="7"/>
  <c r="B57" i="7"/>
  <c r="A57" i="7"/>
  <c r="G57" i="7" s="1"/>
  <c r="I56" i="7"/>
  <c r="F56" i="7"/>
  <c r="D56" i="7"/>
  <c r="C56" i="7"/>
  <c r="B56" i="7"/>
  <c r="A56" i="7"/>
  <c r="G56" i="7" s="1"/>
  <c r="I55" i="7"/>
  <c r="F55" i="7"/>
  <c r="D55" i="7"/>
  <c r="C55" i="7"/>
  <c r="B55" i="7"/>
  <c r="A55" i="7"/>
  <c r="G55" i="7" s="1"/>
  <c r="I54" i="7"/>
  <c r="F54" i="7"/>
  <c r="D54" i="7"/>
  <c r="C54" i="7"/>
  <c r="B54" i="7"/>
  <c r="A54" i="7"/>
  <c r="G54" i="7" s="1"/>
  <c r="I53" i="7"/>
  <c r="F53" i="7"/>
  <c r="D53" i="7"/>
  <c r="C53" i="7"/>
  <c r="B53" i="7"/>
  <c r="A53" i="7"/>
  <c r="G53" i="7" s="1"/>
  <c r="I52" i="7"/>
  <c r="F52" i="7"/>
  <c r="D52" i="7"/>
  <c r="C52" i="7"/>
  <c r="B52" i="7"/>
  <c r="A52" i="7"/>
  <c r="G52" i="7" s="1"/>
  <c r="I51" i="7"/>
  <c r="F51" i="7"/>
  <c r="D51" i="7"/>
  <c r="C51" i="7"/>
  <c r="B51" i="7"/>
  <c r="A51" i="7"/>
  <c r="G51" i="7" s="1"/>
  <c r="I50" i="7"/>
  <c r="F50" i="7"/>
  <c r="D50" i="7"/>
  <c r="C50" i="7"/>
  <c r="B50" i="7"/>
  <c r="A50" i="7"/>
  <c r="G50" i="7" s="1"/>
  <c r="I49" i="7"/>
  <c r="F49" i="7"/>
  <c r="D49" i="7"/>
  <c r="C49" i="7"/>
  <c r="B49" i="7"/>
  <c r="A49" i="7"/>
  <c r="G49" i="7" s="1"/>
  <c r="I48" i="7"/>
  <c r="F48" i="7"/>
  <c r="D48" i="7"/>
  <c r="C48" i="7"/>
  <c r="B48" i="7"/>
  <c r="A48" i="7"/>
  <c r="G48" i="7" s="1"/>
  <c r="I47" i="7"/>
  <c r="F47" i="7"/>
  <c r="D47" i="7"/>
  <c r="C47" i="7"/>
  <c r="B47" i="7"/>
  <c r="A47" i="7"/>
  <c r="G47" i="7" s="1"/>
  <c r="I46" i="7"/>
  <c r="F46" i="7"/>
  <c r="D46" i="7"/>
  <c r="C46" i="7"/>
  <c r="B46" i="7"/>
  <c r="A46" i="7"/>
  <c r="G46" i="7" s="1"/>
  <c r="I45" i="7"/>
  <c r="F45" i="7"/>
  <c r="D45" i="7"/>
  <c r="C45" i="7"/>
  <c r="B45" i="7"/>
  <c r="A45" i="7"/>
  <c r="G45" i="7" s="1"/>
  <c r="I44" i="7"/>
  <c r="F44" i="7"/>
  <c r="D44" i="7"/>
  <c r="C44" i="7"/>
  <c r="B44" i="7"/>
  <c r="A44" i="7"/>
  <c r="G44" i="7" s="1"/>
  <c r="I43" i="7"/>
  <c r="F43" i="7"/>
  <c r="D43" i="7"/>
  <c r="C43" i="7"/>
  <c r="B43" i="7"/>
  <c r="A43" i="7"/>
  <c r="G43" i="7" s="1"/>
  <c r="I42" i="7"/>
  <c r="F42" i="7"/>
  <c r="D42" i="7"/>
  <c r="C42" i="7"/>
  <c r="B42" i="7"/>
  <c r="A42" i="7"/>
  <c r="G42" i="7" s="1"/>
  <c r="I41" i="7"/>
  <c r="F41" i="7"/>
  <c r="D41" i="7"/>
  <c r="C41" i="7"/>
  <c r="B41" i="7"/>
  <c r="A41" i="7"/>
  <c r="G41" i="7" s="1"/>
  <c r="I40" i="7"/>
  <c r="F40" i="7"/>
  <c r="D40" i="7"/>
  <c r="C40" i="7"/>
  <c r="B40" i="7"/>
  <c r="A40" i="7"/>
  <c r="G40" i="7" s="1"/>
  <c r="I39" i="7"/>
  <c r="F39" i="7"/>
  <c r="D39" i="7"/>
  <c r="C39" i="7"/>
  <c r="B39" i="7"/>
  <c r="A39" i="7"/>
  <c r="G39" i="7" s="1"/>
  <c r="I38" i="7"/>
  <c r="F38" i="7"/>
  <c r="D38" i="7"/>
  <c r="C38" i="7"/>
  <c r="B38" i="7"/>
  <c r="A38" i="7"/>
  <c r="G38" i="7" s="1"/>
  <c r="I37" i="7"/>
  <c r="F37" i="7"/>
  <c r="D37" i="7"/>
  <c r="C37" i="7"/>
  <c r="B37" i="7"/>
  <c r="A37" i="7"/>
  <c r="G37" i="7" s="1"/>
  <c r="I36" i="7"/>
  <c r="F36" i="7"/>
  <c r="D36" i="7"/>
  <c r="C36" i="7"/>
  <c r="B36" i="7"/>
  <c r="A36" i="7"/>
  <c r="G36" i="7" s="1"/>
  <c r="I35" i="7"/>
  <c r="F35" i="7"/>
  <c r="D35" i="7"/>
  <c r="C35" i="7"/>
  <c r="B35" i="7"/>
  <c r="A35" i="7"/>
  <c r="G35" i="7" s="1"/>
  <c r="I34" i="7"/>
  <c r="F34" i="7"/>
  <c r="D34" i="7"/>
  <c r="C34" i="7"/>
  <c r="B34" i="7"/>
  <c r="A34" i="7"/>
  <c r="G34" i="7" s="1"/>
  <c r="I33" i="7"/>
  <c r="F33" i="7"/>
  <c r="D33" i="7"/>
  <c r="C33" i="7"/>
  <c r="B33" i="7"/>
  <c r="A33" i="7"/>
  <c r="G33" i="7" s="1"/>
  <c r="I32" i="7"/>
  <c r="F32" i="7"/>
  <c r="D32" i="7"/>
  <c r="C32" i="7"/>
  <c r="B32" i="7"/>
  <c r="A32" i="7"/>
  <c r="G32" i="7" s="1"/>
  <c r="I31" i="7"/>
  <c r="F31" i="7"/>
  <c r="D31" i="7"/>
  <c r="C31" i="7"/>
  <c r="B31" i="7"/>
  <c r="A31" i="7"/>
  <c r="G31" i="7" s="1"/>
  <c r="I30" i="7"/>
  <c r="F30" i="7"/>
  <c r="D30" i="7"/>
  <c r="C30" i="7"/>
  <c r="B30" i="7"/>
  <c r="A30" i="7"/>
  <c r="G30" i="7" s="1"/>
  <c r="I29" i="7"/>
  <c r="F29" i="7"/>
  <c r="D29" i="7"/>
  <c r="C29" i="7"/>
  <c r="B29" i="7"/>
  <c r="A29" i="7"/>
  <c r="G29" i="7" s="1"/>
  <c r="I28" i="7"/>
  <c r="F28" i="7"/>
  <c r="D28" i="7"/>
  <c r="C28" i="7"/>
  <c r="B28" i="7"/>
  <c r="A28" i="7"/>
  <c r="G28" i="7" s="1"/>
  <c r="I27" i="7"/>
  <c r="F27" i="7"/>
  <c r="D27" i="7"/>
  <c r="C27" i="7"/>
  <c r="B27" i="7"/>
  <c r="A27" i="7"/>
  <c r="G27" i="7" s="1"/>
  <c r="I26" i="7"/>
  <c r="F26" i="7"/>
  <c r="D26" i="7"/>
  <c r="C26" i="7"/>
  <c r="B26" i="7"/>
  <c r="A26" i="7"/>
  <c r="G26" i="7" s="1"/>
  <c r="I25" i="7"/>
  <c r="F25" i="7"/>
  <c r="D25" i="7"/>
  <c r="C25" i="7"/>
  <c r="B25" i="7"/>
  <c r="A25" i="7"/>
  <c r="G25" i="7" s="1"/>
  <c r="I24" i="7"/>
  <c r="F24" i="7"/>
  <c r="D24" i="7"/>
  <c r="C24" i="7"/>
  <c r="B24" i="7"/>
  <c r="A24" i="7"/>
  <c r="G24" i="7" s="1"/>
  <c r="I23" i="7"/>
  <c r="F23" i="7"/>
  <c r="D23" i="7"/>
  <c r="C23" i="7"/>
  <c r="B23" i="7"/>
  <c r="A23" i="7"/>
  <c r="G23" i="7" s="1"/>
  <c r="I22" i="7"/>
  <c r="F22" i="7"/>
  <c r="D22" i="7"/>
  <c r="C22" i="7"/>
  <c r="B22" i="7"/>
  <c r="A22" i="7"/>
  <c r="G22" i="7" s="1"/>
  <c r="I21" i="7"/>
  <c r="F21" i="7"/>
  <c r="D21" i="7"/>
  <c r="C21" i="7"/>
  <c r="B21" i="7"/>
  <c r="A21" i="7"/>
  <c r="G21" i="7" s="1"/>
  <c r="I20" i="7"/>
  <c r="F20" i="7"/>
  <c r="D20" i="7"/>
  <c r="C20" i="7"/>
  <c r="B20" i="7"/>
  <c r="A20" i="7"/>
  <c r="G20" i="7" s="1"/>
  <c r="I19" i="7"/>
  <c r="F19" i="7"/>
  <c r="D19" i="7"/>
  <c r="C19" i="7"/>
  <c r="B19" i="7"/>
  <c r="A19" i="7"/>
  <c r="G19" i="7" s="1"/>
  <c r="I18" i="7"/>
  <c r="F18" i="7"/>
  <c r="D18" i="7"/>
  <c r="C18" i="7"/>
  <c r="B18" i="7"/>
  <c r="A18" i="7"/>
  <c r="G18" i="7" s="1"/>
  <c r="I17" i="7"/>
  <c r="F17" i="7"/>
  <c r="D17" i="7"/>
  <c r="C17" i="7"/>
  <c r="B17" i="7"/>
  <c r="A17" i="7"/>
  <c r="G17" i="7" s="1"/>
  <c r="I16" i="7"/>
  <c r="F16" i="7"/>
  <c r="D16" i="7"/>
  <c r="C16" i="7"/>
  <c r="B16" i="7"/>
  <c r="A16" i="7"/>
  <c r="G16" i="7" s="1"/>
  <c r="I15" i="7"/>
  <c r="F15" i="7"/>
  <c r="D15" i="7"/>
  <c r="C15" i="7"/>
  <c r="B15" i="7"/>
  <c r="A15" i="7"/>
  <c r="G15" i="7" s="1"/>
  <c r="I14" i="7"/>
  <c r="F14" i="7"/>
  <c r="D14" i="7"/>
  <c r="C14" i="7"/>
  <c r="B14" i="7"/>
  <c r="A14" i="7"/>
  <c r="G14" i="7" s="1"/>
  <c r="I13" i="7"/>
  <c r="F13" i="7"/>
  <c r="D13" i="7"/>
  <c r="C13" i="7"/>
  <c r="B13" i="7"/>
  <c r="A13" i="7"/>
  <c r="G13" i="7" s="1"/>
  <c r="I12" i="7"/>
  <c r="F12" i="7"/>
  <c r="D12" i="7"/>
  <c r="C12" i="7"/>
  <c r="B12" i="7"/>
  <c r="A12" i="7"/>
  <c r="G12" i="7" s="1"/>
  <c r="I11" i="7"/>
  <c r="F11" i="7"/>
  <c r="D11" i="7"/>
  <c r="C11" i="7"/>
  <c r="B11" i="7"/>
  <c r="A11" i="7"/>
  <c r="G11" i="7" s="1"/>
  <c r="I10" i="7"/>
  <c r="F10" i="7"/>
  <c r="D10" i="7"/>
  <c r="C10" i="7"/>
  <c r="B10" i="7"/>
  <c r="A10" i="7"/>
  <c r="G10" i="7" s="1"/>
  <c r="I9" i="7"/>
  <c r="F9" i="7"/>
  <c r="D9" i="7"/>
  <c r="C9" i="7"/>
  <c r="B9" i="7"/>
  <c r="A9" i="7"/>
  <c r="G9" i="7" s="1"/>
  <c r="I8" i="7"/>
  <c r="F8" i="7"/>
  <c r="D8" i="7"/>
  <c r="C8" i="7"/>
  <c r="B8" i="7"/>
  <c r="A8" i="7"/>
  <c r="G8" i="7" s="1"/>
  <c r="I7" i="7"/>
  <c r="F7" i="7"/>
  <c r="D7" i="7"/>
  <c r="C7" i="7"/>
  <c r="B7" i="7"/>
  <c r="A7" i="7"/>
  <c r="G7" i="7" s="1"/>
  <c r="I6" i="7"/>
  <c r="F6" i="7"/>
  <c r="D6" i="7"/>
  <c r="C6" i="7"/>
  <c r="B6" i="7"/>
  <c r="A6" i="7"/>
  <c r="G6" i="7" s="1"/>
  <c r="I5" i="7"/>
  <c r="F5" i="7"/>
  <c r="D5" i="7"/>
  <c r="C5" i="7"/>
  <c r="B5" i="7"/>
  <c r="A5" i="7"/>
  <c r="G5" i="7" s="1"/>
  <c r="I4" i="7"/>
  <c r="F4" i="7"/>
  <c r="D4" i="7"/>
  <c r="C4" i="7"/>
  <c r="B4" i="7"/>
  <c r="A4" i="7"/>
  <c r="G4" i="7" s="1"/>
  <c r="I3" i="7"/>
  <c r="F3" i="7"/>
  <c r="D3" i="7"/>
  <c r="C3" i="7"/>
  <c r="B3" i="7"/>
  <c r="A3" i="7"/>
  <c r="G3" i="7" s="1"/>
  <c r="I2" i="7"/>
  <c r="F2" i="7"/>
  <c r="D2" i="7"/>
  <c r="C2" i="7"/>
  <c r="B2" i="7"/>
  <c r="A2" i="7"/>
  <c r="G2" i="7" s="1"/>
  <c r="J1" i="7"/>
  <c r="I1" i="7"/>
  <c r="H1" i="7"/>
  <c r="G1" i="7"/>
  <c r="F1" i="7"/>
  <c r="E1" i="7"/>
  <c r="D1" i="7"/>
  <c r="C1" i="7"/>
  <c r="B1" i="7"/>
  <c r="A1" i="7"/>
  <c r="M1" i="7"/>
  <c r="M235" i="7" s="1"/>
  <c r="Y1" i="7"/>
  <c r="Y235" i="7" s="1"/>
  <c r="X1" i="7"/>
  <c r="X235" i="7" s="1"/>
  <c r="W1" i="7"/>
  <c r="W235" i="7" s="1"/>
  <c r="U1" i="7"/>
  <c r="U235" i="7" s="1"/>
  <c r="T1" i="7"/>
  <c r="T235" i="7" s="1"/>
  <c r="S1" i="7"/>
  <c r="S235" i="7" s="1"/>
  <c r="R1" i="7"/>
  <c r="R235" i="7" s="1"/>
  <c r="Q1" i="7"/>
  <c r="Q235" i="7" s="1"/>
  <c r="O1" i="7"/>
  <c r="O235" i="7" s="1"/>
  <c r="N1" i="7"/>
  <c r="N235" i="7" s="1"/>
  <c r="L1" i="7"/>
  <c r="L235" i="7" s="1"/>
  <c r="G223" i="6" l="1"/>
  <c r="G222" i="6"/>
  <c r="G220" i="6"/>
  <c r="G225" i="6"/>
  <c r="G230" i="6"/>
  <c r="G233" i="6"/>
  <c r="G226" i="6"/>
  <c r="Z241" i="7" a="1"/>
  <c r="Z241" i="7" s="1"/>
  <c r="Z259" i="7" a="1"/>
  <c r="Z259" i="7" s="1"/>
  <c r="Z260" i="7" a="1"/>
  <c r="Z260" i="7" s="1"/>
  <c r="Z240" i="7" a="1"/>
  <c r="Z240" i="7" s="1"/>
  <c r="Z245" i="7" a="1"/>
  <c r="Z245" i="7" s="1"/>
  <c r="Z263" i="7" a="1"/>
  <c r="Z263" i="7" s="1"/>
  <c r="Z264" i="7" a="1"/>
  <c r="Z264" i="7" s="1"/>
  <c r="Z244" i="7" a="1"/>
  <c r="Z244" i="7" s="1"/>
  <c r="Z258" i="7" a="1"/>
  <c r="Z258" i="7" s="1"/>
  <c r="Z238" i="7" a="1"/>
  <c r="Z238" i="7" s="1"/>
  <c r="Z239" i="7" a="1"/>
  <c r="Z239" i="7" s="1"/>
  <c r="Z257" i="7" a="1"/>
  <c r="Z257" i="7" s="1"/>
  <c r="G229" i="6"/>
  <c r="G231" i="6"/>
  <c r="G227" i="6"/>
  <c r="G228" i="6"/>
  <c r="K223" i="5"/>
  <c r="L223" i="5" s="1"/>
  <c r="G224" i="6"/>
  <c r="K231" i="5"/>
  <c r="L231" i="5" s="1"/>
  <c r="R234" i="4"/>
  <c r="R239" i="4"/>
  <c r="R227" i="4"/>
  <c r="R241" i="4"/>
  <c r="R244" i="4"/>
  <c r="R242" i="4"/>
  <c r="R230" i="4"/>
  <c r="R226" i="4"/>
  <c r="R236" i="4"/>
  <c r="K226" i="5"/>
  <c r="L226" i="5" s="1"/>
  <c r="AA220" i="5"/>
  <c r="K220" i="5"/>
  <c r="L220" i="5" s="1"/>
  <c r="Y220" i="5"/>
  <c r="Z220" i="5" s="1"/>
  <c r="AA219" i="5"/>
  <c r="Y219" i="5"/>
  <c r="Z219" i="5" s="1"/>
  <c r="K219" i="5"/>
  <c r="L219" i="5" s="1"/>
  <c r="K217" i="5"/>
  <c r="L217" i="5" s="1"/>
  <c r="AA221" i="5"/>
  <c r="Y221" i="5"/>
  <c r="Z221" i="5" s="1"/>
  <c r="Y217" i="5"/>
  <c r="Z217" i="5" s="1"/>
  <c r="Y216" i="5"/>
  <c r="Z216" i="5" s="1"/>
  <c r="AA216" i="5"/>
  <c r="AA217" i="5"/>
  <c r="V260" i="7" a="1"/>
  <c r="V260" i="7" s="1"/>
  <c r="V240" i="7" a="1"/>
  <c r="V240" i="7" s="1"/>
  <c r="V259" i="7" a="1"/>
  <c r="V259" i="7" s="1"/>
  <c r="V241" i="7" a="1"/>
  <c r="V241" i="7" s="1"/>
  <c r="V244" i="7" a="1"/>
  <c r="V244" i="7" s="1"/>
  <c r="V245" i="7" a="1"/>
  <c r="V245" i="7" s="1"/>
  <c r="V263" i="7" a="1"/>
  <c r="V263" i="7" s="1"/>
  <c r="V264" i="7" a="1"/>
  <c r="V264" i="7" s="1"/>
  <c r="V238" i="7" a="1"/>
  <c r="V238" i="7" s="1"/>
  <c r="V258" i="7" a="1"/>
  <c r="V258" i="7" s="1"/>
  <c r="V239" i="7" a="1"/>
  <c r="V239" i="7" s="1"/>
  <c r="V257" i="7" a="1"/>
  <c r="V257" i="7" s="1"/>
  <c r="K216" i="5"/>
  <c r="L216" i="5" s="1"/>
  <c r="K233" i="5"/>
  <c r="L233" i="5" s="1"/>
  <c r="Y213" i="5"/>
  <c r="Z213" i="5" s="1"/>
  <c r="AA213" i="5"/>
  <c r="K213" i="5"/>
  <c r="L213" i="5" s="1"/>
  <c r="K225" i="5"/>
  <c r="L225" i="5" s="1"/>
  <c r="Z228" i="5"/>
  <c r="K228" i="5"/>
  <c r="L228" i="5" s="1"/>
  <c r="K221" i="5"/>
  <c r="L221" i="5" s="1"/>
  <c r="Z233" i="5"/>
  <c r="Z262" i="7" a="1"/>
  <c r="Z262" i="7" s="1"/>
  <c r="I238" i="7"/>
  <c r="I240" i="7"/>
  <c r="I241" i="7" a="1"/>
  <c r="I241" i="7" s="1"/>
  <c r="I237" i="7"/>
  <c r="I239" i="7"/>
  <c r="I245" i="7"/>
  <c r="Z261" i="7" l="1" a="1"/>
  <c r="Z261" i="7" s="1"/>
  <c r="Z243" i="7" a="1"/>
  <c r="Z243" i="7" s="1"/>
  <c r="Z242" i="7" a="1"/>
  <c r="Z242" i="7" s="1"/>
  <c r="Z249" i="7" a="1"/>
  <c r="Z249" i="7" s="1"/>
  <c r="Z250" i="7" a="1"/>
  <c r="Z250" i="7" s="1"/>
  <c r="Z268" i="7" a="1"/>
  <c r="Z268" i="7" s="1"/>
  <c r="Z269" i="7" a="1"/>
  <c r="Z269" i="7" s="1"/>
  <c r="R235" i="4"/>
  <c r="R243" i="4"/>
  <c r="R237" i="4"/>
  <c r="R228" i="4"/>
  <c r="R233" i="4"/>
  <c r="R238" i="4"/>
  <c r="R240" i="4"/>
  <c r="R229" i="4"/>
  <c r="R225" i="4"/>
  <c r="R245" i="4"/>
  <c r="R231" i="4"/>
  <c r="R232" i="4"/>
  <c r="V242" i="7" a="1"/>
  <c r="V242" i="7" s="1"/>
  <c r="V262" i="7" a="1"/>
  <c r="V262" i="7" s="1"/>
  <c r="V269" i="7" a="1"/>
  <c r="V269" i="7" s="1"/>
  <c r="V249" i="7" a="1"/>
  <c r="V249" i="7" s="1"/>
  <c r="V250" i="7" a="1"/>
  <c r="V250" i="7" s="1"/>
  <c r="V268" i="7" a="1"/>
  <c r="V268" i="7" s="1"/>
  <c r="V243" i="7" a="1"/>
  <c r="V243" i="7" s="1"/>
  <c r="V261" i="7" a="1"/>
  <c r="V261" i="7" s="1"/>
  <c r="I250" i="7"/>
  <c r="I249" i="7"/>
  <c r="I242" i="7" a="1"/>
  <c r="I242" i="7" s="1"/>
  <c r="I243" i="7" a="1"/>
  <c r="I243" i="7" s="1"/>
  <c r="CF220" i="4" l="1"/>
  <c r="X220" i="4"/>
  <c r="BL220" i="4"/>
  <c r="BV220" i="4"/>
  <c r="CF208" i="4"/>
  <c r="X208" i="4"/>
  <c r="BV208" i="4"/>
  <c r="BL208" i="4"/>
  <c r="CF196" i="4"/>
  <c r="X196" i="4"/>
  <c r="BV196" i="4"/>
  <c r="BL196" i="4"/>
  <c r="X184" i="4"/>
  <c r="BV184" i="4"/>
  <c r="BL184" i="4"/>
  <c r="CF184" i="4"/>
  <c r="X172" i="4"/>
  <c r="CF172" i="4"/>
  <c r="BL172" i="4"/>
  <c r="BV172" i="4"/>
  <c r="CF160" i="4"/>
  <c r="X160" i="4"/>
  <c r="BV160" i="4"/>
  <c r="BL160" i="4"/>
  <c r="CF148" i="4"/>
  <c r="X148" i="4"/>
  <c r="BV148" i="4"/>
  <c r="BL148" i="4"/>
  <c r="CF136" i="4"/>
  <c r="X136" i="4"/>
  <c r="BV136" i="4"/>
  <c r="BL136" i="4"/>
  <c r="CF124" i="4"/>
  <c r="X124" i="4"/>
  <c r="BL124" i="4"/>
  <c r="BV124" i="4"/>
  <c r="CF112" i="4"/>
  <c r="X112" i="4"/>
  <c r="BV112" i="4"/>
  <c r="BL112" i="4"/>
  <c r="CF100" i="4"/>
  <c r="X100" i="4"/>
  <c r="BV100" i="4"/>
  <c r="BL100" i="4"/>
  <c r="CF88" i="4"/>
  <c r="X88" i="4"/>
  <c r="BV88" i="4"/>
  <c r="BL88" i="4"/>
  <c r="CF76" i="4"/>
  <c r="X76" i="4"/>
  <c r="BL76" i="4"/>
  <c r="BV76" i="4"/>
  <c r="CF64" i="4"/>
  <c r="X64" i="4"/>
  <c r="BV64" i="4"/>
  <c r="BL64" i="4"/>
  <c r="X52" i="4"/>
  <c r="CF52" i="4"/>
  <c r="BV52" i="4"/>
  <c r="BL52" i="4"/>
  <c r="CF44" i="4"/>
  <c r="X44" i="4"/>
  <c r="BV44" i="4"/>
  <c r="BL44" i="4"/>
  <c r="CF32" i="4"/>
  <c r="X32" i="4"/>
  <c r="BV32" i="4"/>
  <c r="BL32" i="4"/>
  <c r="CF24" i="4"/>
  <c r="X24" i="4"/>
  <c r="BL24" i="4"/>
  <c r="BV24" i="4"/>
  <c r="X20" i="4"/>
  <c r="CF20" i="4"/>
  <c r="BV20" i="4"/>
  <c r="BL20" i="4"/>
  <c r="CF223" i="4"/>
  <c r="X223" i="4"/>
  <c r="BV223" i="4"/>
  <c r="BL223" i="4"/>
  <c r="X219" i="4"/>
  <c r="BV219" i="4"/>
  <c r="BL219" i="4"/>
  <c r="CF219" i="4"/>
  <c r="X215" i="4"/>
  <c r="BV215" i="4"/>
  <c r="BL215" i="4"/>
  <c r="CF215" i="4"/>
  <c r="X211" i="4"/>
  <c r="BV211" i="4"/>
  <c r="CF211" i="4"/>
  <c r="BL211" i="4"/>
  <c r="X207" i="4"/>
  <c r="BV207" i="4"/>
  <c r="BL207" i="4"/>
  <c r="CF207" i="4"/>
  <c r="CF203" i="4"/>
  <c r="BV203" i="4"/>
  <c r="X203" i="4"/>
  <c r="BL203" i="4"/>
  <c r="CF199" i="4"/>
  <c r="BV199" i="4"/>
  <c r="X199" i="4"/>
  <c r="BL199" i="4"/>
  <c r="CF195" i="4"/>
  <c r="BV195" i="4"/>
  <c r="X195" i="4"/>
  <c r="BL195" i="4"/>
  <c r="CF191" i="4"/>
  <c r="BV191" i="4"/>
  <c r="BL191" i="4"/>
  <c r="X191" i="4"/>
  <c r="CF187" i="4"/>
  <c r="X187" i="4"/>
  <c r="BV187" i="4"/>
  <c r="BL187" i="4"/>
  <c r="CF183" i="4"/>
  <c r="X183" i="4"/>
  <c r="BV183" i="4"/>
  <c r="BL183" i="4"/>
  <c r="CF179" i="4"/>
  <c r="X179" i="4"/>
  <c r="BV179" i="4"/>
  <c r="BL179" i="4"/>
  <c r="CF175" i="4"/>
  <c r="X175" i="4"/>
  <c r="BV175" i="4"/>
  <c r="BL175" i="4"/>
  <c r="CF171" i="4"/>
  <c r="X171" i="4"/>
  <c r="BV171" i="4"/>
  <c r="BL171" i="4"/>
  <c r="CF167" i="4"/>
  <c r="X167" i="4"/>
  <c r="BV167" i="4"/>
  <c r="BL167" i="4"/>
  <c r="CF163" i="4"/>
  <c r="X163" i="4"/>
  <c r="BV163" i="4"/>
  <c r="BL163" i="4"/>
  <c r="CF159" i="4"/>
  <c r="X159" i="4"/>
  <c r="BV159" i="4"/>
  <c r="BL159" i="4"/>
  <c r="CF155" i="4"/>
  <c r="X155" i="4"/>
  <c r="BV155" i="4"/>
  <c r="BL155" i="4"/>
  <c r="CF151" i="4"/>
  <c r="X151" i="4"/>
  <c r="BV151" i="4"/>
  <c r="BL151" i="4"/>
  <c r="CF147" i="4"/>
  <c r="X147" i="4"/>
  <c r="BV147" i="4"/>
  <c r="BL147" i="4"/>
  <c r="CF143" i="4"/>
  <c r="X143" i="4"/>
  <c r="BV143" i="4"/>
  <c r="BL143" i="4"/>
  <c r="X139" i="4"/>
  <c r="CF139" i="4"/>
  <c r="BV139" i="4"/>
  <c r="BL139" i="4"/>
  <c r="X135" i="4"/>
  <c r="CF135" i="4"/>
  <c r="BV135" i="4"/>
  <c r="BL135" i="4"/>
  <c r="X131" i="4"/>
  <c r="CF131" i="4"/>
  <c r="BV131" i="4"/>
  <c r="BL131" i="4"/>
  <c r="CF127" i="4"/>
  <c r="X127" i="4"/>
  <c r="BV127" i="4"/>
  <c r="BL127" i="4"/>
  <c r="X123" i="4"/>
  <c r="CF123" i="4"/>
  <c r="BV123" i="4"/>
  <c r="BL123" i="4"/>
  <c r="CF119" i="4"/>
  <c r="X119" i="4"/>
  <c r="BV119" i="4"/>
  <c r="BL119" i="4"/>
  <c r="CF115" i="4"/>
  <c r="X115" i="4"/>
  <c r="BV115" i="4"/>
  <c r="BL115" i="4"/>
  <c r="CF111" i="4"/>
  <c r="X111" i="4"/>
  <c r="BV111" i="4"/>
  <c r="BL111" i="4"/>
  <c r="CF107" i="4"/>
  <c r="X107" i="4"/>
  <c r="BV107" i="4"/>
  <c r="BL107" i="4"/>
  <c r="X103" i="4"/>
  <c r="CF103" i="4"/>
  <c r="BV103" i="4"/>
  <c r="BL103" i="4"/>
  <c r="X99" i="4"/>
  <c r="CF99" i="4"/>
  <c r="BV99" i="4"/>
  <c r="BL99" i="4"/>
  <c r="CF95" i="4"/>
  <c r="X95" i="4"/>
  <c r="BV95" i="4"/>
  <c r="BL95" i="4"/>
  <c r="CF91" i="4"/>
  <c r="X91" i="4"/>
  <c r="BV91" i="4"/>
  <c r="BL91" i="4"/>
  <c r="X87" i="4"/>
  <c r="CF87" i="4"/>
  <c r="BV87" i="4"/>
  <c r="BL87" i="4"/>
  <c r="X83" i="4"/>
  <c r="CF83" i="4"/>
  <c r="BV83" i="4"/>
  <c r="BL83" i="4"/>
  <c r="CF79" i="4"/>
  <c r="X79" i="4"/>
  <c r="BV79" i="4"/>
  <c r="BL79" i="4"/>
  <c r="X75" i="4"/>
  <c r="CF75" i="4"/>
  <c r="BV75" i="4"/>
  <c r="BL75" i="4"/>
  <c r="CF71" i="4"/>
  <c r="X71" i="4"/>
  <c r="BV71" i="4"/>
  <c r="BL71" i="4"/>
  <c r="CF67" i="4"/>
  <c r="X67" i="4"/>
  <c r="BV67" i="4"/>
  <c r="BL67" i="4"/>
  <c r="CF63" i="4"/>
  <c r="X63" i="4"/>
  <c r="BV63" i="4"/>
  <c r="BL63" i="4"/>
  <c r="X59" i="4"/>
  <c r="CF59" i="4"/>
  <c r="BV59" i="4"/>
  <c r="BL59" i="4"/>
  <c r="CF55" i="4"/>
  <c r="X55" i="4"/>
  <c r="BV55" i="4"/>
  <c r="BL55" i="4"/>
  <c r="CF51" i="4"/>
  <c r="X51" i="4"/>
  <c r="BV51" i="4"/>
  <c r="BL51" i="4"/>
  <c r="CF47" i="4"/>
  <c r="X47" i="4"/>
  <c r="BV47" i="4"/>
  <c r="BL47" i="4"/>
  <c r="X43" i="4"/>
  <c r="CF43" i="4"/>
  <c r="BV43" i="4"/>
  <c r="BL43" i="4"/>
  <c r="CF39" i="4"/>
  <c r="X39" i="4"/>
  <c r="BV39" i="4"/>
  <c r="BL39" i="4"/>
  <c r="CF35" i="4"/>
  <c r="X35" i="4"/>
  <c r="BV35" i="4"/>
  <c r="BL35" i="4"/>
  <c r="CF31" i="4"/>
  <c r="X31" i="4"/>
  <c r="BV31" i="4"/>
  <c r="BL31" i="4"/>
  <c r="X27" i="4"/>
  <c r="CF27" i="4"/>
  <c r="BV27" i="4"/>
  <c r="BL27" i="4"/>
  <c r="CF23" i="4"/>
  <c r="X23" i="4"/>
  <c r="BV23" i="4"/>
  <c r="BL23" i="4"/>
  <c r="CF19" i="4"/>
  <c r="X19" i="4"/>
  <c r="BV19" i="4"/>
  <c r="BL19" i="4"/>
  <c r="CF216" i="4"/>
  <c r="X216" i="4"/>
  <c r="BV216" i="4"/>
  <c r="BL216" i="4"/>
  <c r="CF204" i="4"/>
  <c r="X204" i="4"/>
  <c r="BL204" i="4"/>
  <c r="BV204" i="4"/>
  <c r="X192" i="4"/>
  <c r="BV192" i="4"/>
  <c r="CF192" i="4"/>
  <c r="BL192" i="4"/>
  <c r="X180" i="4"/>
  <c r="BV180" i="4"/>
  <c r="CF180" i="4"/>
  <c r="BL180" i="4"/>
  <c r="X168" i="4"/>
  <c r="CF168" i="4"/>
  <c r="BV168" i="4"/>
  <c r="BL168" i="4"/>
  <c r="CF156" i="4"/>
  <c r="X156" i="4"/>
  <c r="BL156" i="4"/>
  <c r="BV156" i="4"/>
  <c r="CF144" i="4"/>
  <c r="X144" i="4"/>
  <c r="BV144" i="4"/>
  <c r="BL144" i="4"/>
  <c r="CF132" i="4"/>
  <c r="X132" i="4"/>
  <c r="BV132" i="4"/>
  <c r="BL132" i="4"/>
  <c r="CF120" i="4"/>
  <c r="X120" i="4"/>
  <c r="BV120" i="4"/>
  <c r="BL120" i="4"/>
  <c r="CF108" i="4"/>
  <c r="X108" i="4"/>
  <c r="BL108" i="4"/>
  <c r="BV108" i="4"/>
  <c r="X96" i="4"/>
  <c r="CF96" i="4"/>
  <c r="BV96" i="4"/>
  <c r="BL96" i="4"/>
  <c r="CF84" i="4"/>
  <c r="X84" i="4"/>
  <c r="BV84" i="4"/>
  <c r="BL84" i="4"/>
  <c r="CF72" i="4"/>
  <c r="X72" i="4"/>
  <c r="BV72" i="4"/>
  <c r="BL72" i="4"/>
  <c r="CF60" i="4"/>
  <c r="X60" i="4"/>
  <c r="BL60" i="4"/>
  <c r="BV60" i="4"/>
  <c r="CF48" i="4"/>
  <c r="X48" i="4"/>
  <c r="BV48" i="4"/>
  <c r="BL48" i="4"/>
  <c r="X36" i="4"/>
  <c r="CF36" i="4"/>
  <c r="BV36" i="4"/>
  <c r="BL36" i="4"/>
  <c r="CF28" i="4"/>
  <c r="X28" i="4"/>
  <c r="BV28" i="4"/>
  <c r="BL28" i="4"/>
  <c r="BV222" i="4"/>
  <c r="CF222" i="4"/>
  <c r="X222" i="4"/>
  <c r="BL222" i="4"/>
  <c r="BV218" i="4"/>
  <c r="CF218" i="4"/>
  <c r="X218" i="4"/>
  <c r="BL218" i="4"/>
  <c r="CF214" i="4"/>
  <c r="BV214" i="4"/>
  <c r="X214" i="4"/>
  <c r="BL214" i="4"/>
  <c r="CF210" i="4"/>
  <c r="BV210" i="4"/>
  <c r="X210" i="4"/>
  <c r="BL210" i="4"/>
  <c r="CF206" i="4"/>
  <c r="BV206" i="4"/>
  <c r="X206" i="4"/>
  <c r="BL206" i="4"/>
  <c r="CF202" i="4"/>
  <c r="X202" i="4"/>
  <c r="BV202" i="4"/>
  <c r="BL202" i="4"/>
  <c r="CF198" i="4"/>
  <c r="X198" i="4"/>
  <c r="BV198" i="4"/>
  <c r="BL198" i="4"/>
  <c r="CF194" i="4"/>
  <c r="X194" i="4"/>
  <c r="BV194" i="4"/>
  <c r="BL194" i="4"/>
  <c r="CF190" i="4"/>
  <c r="X190" i="4"/>
  <c r="BV190" i="4"/>
  <c r="BL190" i="4"/>
  <c r="CF186" i="4"/>
  <c r="X186" i="4"/>
  <c r="BV186" i="4"/>
  <c r="BL186" i="4"/>
  <c r="X182" i="4"/>
  <c r="BV182" i="4"/>
  <c r="BL182" i="4"/>
  <c r="CF182" i="4"/>
  <c r="CF178" i="4"/>
  <c r="BV178" i="4"/>
  <c r="X178" i="4"/>
  <c r="BL178" i="4"/>
  <c r="CF174" i="4"/>
  <c r="X174" i="4"/>
  <c r="BV174" i="4"/>
  <c r="BL174" i="4"/>
  <c r="CF170" i="4"/>
  <c r="X170" i="4"/>
  <c r="BV170" i="4"/>
  <c r="BL170" i="4"/>
  <c r="X166" i="4"/>
  <c r="CF166" i="4"/>
  <c r="BV166" i="4"/>
  <c r="BL166" i="4"/>
  <c r="X162" i="4"/>
  <c r="BV162" i="4"/>
  <c r="CF162" i="4"/>
  <c r="BL162" i="4"/>
  <c r="X158" i="4"/>
  <c r="CF158" i="4"/>
  <c r="BV158" i="4"/>
  <c r="BL158" i="4"/>
  <c r="BV154" i="4"/>
  <c r="CF154" i="4"/>
  <c r="X154" i="4"/>
  <c r="BL154" i="4"/>
  <c r="CF150" i="4"/>
  <c r="BV150" i="4"/>
  <c r="BL150" i="4"/>
  <c r="X150" i="4"/>
  <c r="CF146" i="4"/>
  <c r="X146" i="4"/>
  <c r="BV146" i="4"/>
  <c r="BL146" i="4"/>
  <c r="CF142" i="4"/>
  <c r="X142" i="4"/>
  <c r="BV142" i="4"/>
  <c r="BL142" i="4"/>
  <c r="CF138" i="4"/>
  <c r="X138" i="4"/>
  <c r="BV138" i="4"/>
  <c r="BL138" i="4"/>
  <c r="CF134" i="4"/>
  <c r="X134" i="4"/>
  <c r="BV134" i="4"/>
  <c r="BL134" i="4"/>
  <c r="CF130" i="4"/>
  <c r="X130" i="4"/>
  <c r="BV130" i="4"/>
  <c r="BL130" i="4"/>
  <c r="CF126" i="4"/>
  <c r="X126" i="4"/>
  <c r="BV126" i="4"/>
  <c r="BL126" i="4"/>
  <c r="CF122" i="4"/>
  <c r="X122" i="4"/>
  <c r="BV122" i="4"/>
  <c r="BL122" i="4"/>
  <c r="CF118" i="4"/>
  <c r="X118" i="4"/>
  <c r="BV118" i="4"/>
  <c r="BL118" i="4"/>
  <c r="X114" i="4"/>
  <c r="CF114" i="4"/>
  <c r="BV114" i="4"/>
  <c r="BL114" i="4"/>
  <c r="X110" i="4"/>
  <c r="CF110" i="4"/>
  <c r="BV110" i="4"/>
  <c r="BL110" i="4"/>
  <c r="CF106" i="4"/>
  <c r="X106" i="4"/>
  <c r="BV106" i="4"/>
  <c r="BL106" i="4"/>
  <c r="CF102" i="4"/>
  <c r="X102" i="4"/>
  <c r="BV102" i="4"/>
  <c r="BL102" i="4"/>
  <c r="CF98" i="4"/>
  <c r="X98" i="4"/>
  <c r="BV98" i="4"/>
  <c r="BL98" i="4"/>
  <c r="X94" i="4"/>
  <c r="CF94" i="4"/>
  <c r="BV94" i="4"/>
  <c r="BL94" i="4"/>
  <c r="X90" i="4"/>
  <c r="CF90" i="4"/>
  <c r="BV90" i="4"/>
  <c r="BL90" i="4"/>
  <c r="CF86" i="4"/>
  <c r="BV86" i="4"/>
  <c r="X86" i="4"/>
  <c r="BL86" i="4"/>
  <c r="CF82" i="4"/>
  <c r="X82" i="4"/>
  <c r="BV82" i="4"/>
  <c r="BL82" i="4"/>
  <c r="CF78" i="4"/>
  <c r="X78" i="4"/>
  <c r="BV78" i="4"/>
  <c r="BL78" i="4"/>
  <c r="CF74" i="4"/>
  <c r="X74" i="4"/>
  <c r="BV74" i="4"/>
  <c r="BL74" i="4"/>
  <c r="CF70" i="4"/>
  <c r="X70" i="4"/>
  <c r="BV70" i="4"/>
  <c r="BL70" i="4"/>
  <c r="X66" i="4"/>
  <c r="CF66" i="4"/>
  <c r="BV66" i="4"/>
  <c r="BL66" i="4"/>
  <c r="CF62" i="4"/>
  <c r="X62" i="4"/>
  <c r="BV62" i="4"/>
  <c r="BL62" i="4"/>
  <c r="CF58" i="4"/>
  <c r="X58" i="4"/>
  <c r="BV58" i="4"/>
  <c r="BL58" i="4"/>
  <c r="CF54" i="4"/>
  <c r="X54" i="4"/>
  <c r="BV54" i="4"/>
  <c r="BL54" i="4"/>
  <c r="X50" i="4"/>
  <c r="CF50" i="4"/>
  <c r="BV50" i="4"/>
  <c r="BL50" i="4"/>
  <c r="CF46" i="4"/>
  <c r="X46" i="4"/>
  <c r="BV46" i="4"/>
  <c r="BL46" i="4"/>
  <c r="CF42" i="4"/>
  <c r="X42" i="4"/>
  <c r="BV42" i="4"/>
  <c r="BL42" i="4"/>
  <c r="CF38" i="4"/>
  <c r="X38" i="4"/>
  <c r="BV38" i="4"/>
  <c r="BL38" i="4"/>
  <c r="X34" i="4"/>
  <c r="CF34" i="4"/>
  <c r="BV34" i="4"/>
  <c r="BL34" i="4"/>
  <c r="CF30" i="4"/>
  <c r="X30" i="4"/>
  <c r="BV30" i="4"/>
  <c r="BL30" i="4"/>
  <c r="CF26" i="4"/>
  <c r="X26" i="4"/>
  <c r="BV26" i="4"/>
  <c r="BL26" i="4"/>
  <c r="CF22" i="4"/>
  <c r="X22" i="4"/>
  <c r="BV22" i="4"/>
  <c r="BL22" i="4"/>
  <c r="X18" i="4"/>
  <c r="CF18" i="4"/>
  <c r="BV18" i="4"/>
  <c r="BL18" i="4"/>
  <c r="CF224" i="4"/>
  <c r="X224" i="4"/>
  <c r="BV224" i="4"/>
  <c r="BL224" i="4"/>
  <c r="CF212" i="4"/>
  <c r="X212" i="4"/>
  <c r="BV212" i="4"/>
  <c r="BL212" i="4"/>
  <c r="CF200" i="4"/>
  <c r="X200" i="4"/>
  <c r="BV200" i="4"/>
  <c r="BL200" i="4"/>
  <c r="X188" i="4"/>
  <c r="CF188" i="4"/>
  <c r="BL188" i="4"/>
  <c r="BV188" i="4"/>
  <c r="X176" i="4"/>
  <c r="CF176" i="4"/>
  <c r="BV176" i="4"/>
  <c r="BL176" i="4"/>
  <c r="X164" i="4"/>
  <c r="CF164" i="4"/>
  <c r="BV164" i="4"/>
  <c r="BL164" i="4"/>
  <c r="CF152" i="4"/>
  <c r="X152" i="4"/>
  <c r="BV152" i="4"/>
  <c r="BL152" i="4"/>
  <c r="CF140" i="4"/>
  <c r="X140" i="4"/>
  <c r="BL140" i="4"/>
  <c r="BV140" i="4"/>
  <c r="CF128" i="4"/>
  <c r="X128" i="4"/>
  <c r="BV128" i="4"/>
  <c r="BL128" i="4"/>
  <c r="X116" i="4"/>
  <c r="CF116" i="4"/>
  <c r="BV116" i="4"/>
  <c r="BL116" i="4"/>
  <c r="CF104" i="4"/>
  <c r="X104" i="4"/>
  <c r="BV104" i="4"/>
  <c r="BL104" i="4"/>
  <c r="X92" i="4"/>
  <c r="CF92" i="4"/>
  <c r="BL92" i="4"/>
  <c r="BV92" i="4"/>
  <c r="CF80" i="4"/>
  <c r="X80" i="4"/>
  <c r="BV80" i="4"/>
  <c r="BL80" i="4"/>
  <c r="X68" i="4"/>
  <c r="CF68" i="4"/>
  <c r="BV68" i="4"/>
  <c r="BL68" i="4"/>
  <c r="CF56" i="4"/>
  <c r="X56" i="4"/>
  <c r="BV56" i="4"/>
  <c r="BL56" i="4"/>
  <c r="CF40" i="4"/>
  <c r="X40" i="4"/>
  <c r="BL40" i="4"/>
  <c r="BV40" i="4"/>
  <c r="X16" i="4"/>
  <c r="I5" i="6" s="1"/>
  <c r="CF16" i="4"/>
  <c r="BL16" i="4"/>
  <c r="BV16" i="4"/>
  <c r="CF221" i="4"/>
  <c r="X221" i="4"/>
  <c r="BV221" i="4"/>
  <c r="BL221" i="4"/>
  <c r="CF217" i="4"/>
  <c r="X217" i="4"/>
  <c r="BV217" i="4"/>
  <c r="BL217" i="4"/>
  <c r="BV213" i="4"/>
  <c r="CF213" i="4"/>
  <c r="X213" i="4"/>
  <c r="BL213" i="4"/>
  <c r="BV209" i="4"/>
  <c r="CF209" i="4"/>
  <c r="X209" i="4"/>
  <c r="BL209" i="4"/>
  <c r="BV205" i="4"/>
  <c r="CF205" i="4"/>
  <c r="X205" i="4"/>
  <c r="BL205" i="4"/>
  <c r="BV201" i="4"/>
  <c r="CF201" i="4"/>
  <c r="X201" i="4"/>
  <c r="BL201" i="4"/>
  <c r="BV197" i="4"/>
  <c r="CF197" i="4"/>
  <c r="X197" i="4"/>
  <c r="BL197" i="4"/>
  <c r="BV193" i="4"/>
  <c r="CF193" i="4"/>
  <c r="X193" i="4"/>
  <c r="BL193" i="4"/>
  <c r="BV189" i="4"/>
  <c r="CF189" i="4"/>
  <c r="X189" i="4"/>
  <c r="BL189" i="4"/>
  <c r="BV185" i="4"/>
  <c r="CF185" i="4"/>
  <c r="X185" i="4"/>
  <c r="BL185" i="4"/>
  <c r="BV181" i="4"/>
  <c r="CF181" i="4"/>
  <c r="X181" i="4"/>
  <c r="BL181" i="4"/>
  <c r="CF177" i="4"/>
  <c r="X177" i="4"/>
  <c r="BV177" i="4"/>
  <c r="BL177" i="4"/>
  <c r="CF173" i="4"/>
  <c r="X173" i="4"/>
  <c r="BV173" i="4"/>
  <c r="BL173" i="4"/>
  <c r="CF169" i="4"/>
  <c r="X169" i="4"/>
  <c r="BV169" i="4"/>
  <c r="BL169" i="4"/>
  <c r="CF165" i="4"/>
  <c r="X165" i="4"/>
  <c r="BV165" i="4"/>
  <c r="BL165" i="4"/>
  <c r="CF161" i="4"/>
  <c r="X161" i="4"/>
  <c r="BV161" i="4"/>
  <c r="BL161" i="4"/>
  <c r="CF157" i="4"/>
  <c r="X157" i="4"/>
  <c r="BV157" i="4"/>
  <c r="BL157" i="4"/>
  <c r="CF153" i="4"/>
  <c r="X153" i="4"/>
  <c r="BV153" i="4"/>
  <c r="BL153" i="4"/>
  <c r="CF149" i="4"/>
  <c r="X149" i="4"/>
  <c r="BV149" i="4"/>
  <c r="BL149" i="4"/>
  <c r="CF145" i="4"/>
  <c r="X145" i="4"/>
  <c r="BV145" i="4"/>
  <c r="BL145" i="4"/>
  <c r="CF141" i="4"/>
  <c r="X141" i="4"/>
  <c r="BV141" i="4"/>
  <c r="BL141" i="4"/>
  <c r="CF137" i="4"/>
  <c r="X137" i="4"/>
  <c r="BV137" i="4"/>
  <c r="BL137" i="4"/>
  <c r="CF133" i="4"/>
  <c r="X133" i="4"/>
  <c r="BV133" i="4"/>
  <c r="BL133" i="4"/>
  <c r="CF129" i="4"/>
  <c r="X129" i="4"/>
  <c r="BV129" i="4"/>
  <c r="BL129" i="4"/>
  <c r="CF125" i="4"/>
  <c r="X125" i="4"/>
  <c r="BV125" i="4"/>
  <c r="BL125" i="4"/>
  <c r="BV121" i="4"/>
  <c r="CF121" i="4"/>
  <c r="X121" i="4"/>
  <c r="BL121" i="4"/>
  <c r="CF117" i="4"/>
  <c r="X117" i="4"/>
  <c r="BV117" i="4"/>
  <c r="BL117" i="4"/>
  <c r="CF113" i="4"/>
  <c r="X113" i="4"/>
  <c r="BV113" i="4"/>
  <c r="BL113" i="4"/>
  <c r="CF109" i="4"/>
  <c r="X109" i="4"/>
  <c r="BV109" i="4"/>
  <c r="BL109" i="4"/>
  <c r="CF105" i="4"/>
  <c r="X105" i="4"/>
  <c r="BV105" i="4"/>
  <c r="BL105" i="4"/>
  <c r="BV101" i="4"/>
  <c r="CF101" i="4"/>
  <c r="X101" i="4"/>
  <c r="BL101" i="4"/>
  <c r="CF97" i="4"/>
  <c r="X97" i="4"/>
  <c r="BV97" i="4"/>
  <c r="BL97" i="4"/>
  <c r="CF93" i="4"/>
  <c r="X93" i="4"/>
  <c r="BV93" i="4"/>
  <c r="BL93" i="4"/>
  <c r="CF89" i="4"/>
  <c r="X89" i="4"/>
  <c r="BV89" i="4"/>
  <c r="BL89" i="4"/>
  <c r="CF85" i="4"/>
  <c r="X85" i="4"/>
  <c r="BV85" i="4"/>
  <c r="BL85" i="4"/>
  <c r="CF81" i="4"/>
  <c r="X81" i="4"/>
  <c r="BV81" i="4"/>
  <c r="BL81" i="4"/>
  <c r="CF77" i="4"/>
  <c r="X77" i="4"/>
  <c r="BV77" i="4"/>
  <c r="BL77" i="4"/>
  <c r="CF73" i="4"/>
  <c r="X73" i="4"/>
  <c r="BV73" i="4"/>
  <c r="BL73" i="4"/>
  <c r="CF69" i="4"/>
  <c r="X69" i="4"/>
  <c r="BV69" i="4"/>
  <c r="BL69" i="4"/>
  <c r="CF65" i="4"/>
  <c r="X65" i="4"/>
  <c r="BV65" i="4"/>
  <c r="BL65" i="4"/>
  <c r="CF61" i="4"/>
  <c r="X61" i="4"/>
  <c r="BV61" i="4"/>
  <c r="BL61" i="4"/>
  <c r="CF57" i="4"/>
  <c r="X57" i="4"/>
  <c r="BV57" i="4"/>
  <c r="BL57" i="4"/>
  <c r="CF53" i="4"/>
  <c r="X53" i="4"/>
  <c r="BV53" i="4"/>
  <c r="BL53" i="4"/>
  <c r="CF49" i="4"/>
  <c r="X49" i="4"/>
  <c r="BV49" i="4"/>
  <c r="BL49" i="4"/>
  <c r="CF45" i="4"/>
  <c r="X45" i="4"/>
  <c r="BV45" i="4"/>
  <c r="BL45" i="4"/>
  <c r="CF41" i="4"/>
  <c r="X41" i="4"/>
  <c r="BV41" i="4"/>
  <c r="BL41" i="4"/>
  <c r="CF37" i="4"/>
  <c r="X37" i="4"/>
  <c r="BV37" i="4"/>
  <c r="BL37" i="4"/>
  <c r="CF33" i="4"/>
  <c r="X33" i="4"/>
  <c r="BV33" i="4"/>
  <c r="BL33" i="4"/>
  <c r="CF29" i="4"/>
  <c r="X29" i="4"/>
  <c r="BV29" i="4"/>
  <c r="BL29" i="4"/>
  <c r="CF25" i="4"/>
  <c r="X25" i="4"/>
  <c r="BV25" i="4"/>
  <c r="BL25" i="4"/>
  <c r="CF21" i="4"/>
  <c r="X21" i="4"/>
  <c r="BV21" i="4"/>
  <c r="BL21" i="4"/>
  <c r="CF17" i="4"/>
  <c r="X17" i="4"/>
  <c r="BV17" i="4"/>
  <c r="BL17" i="4"/>
  <c r="Q1" i="4"/>
  <c r="A5" i="5"/>
  <c r="B5" i="5"/>
  <c r="C5" i="5"/>
  <c r="D5" i="5"/>
  <c r="E5" i="5"/>
  <c r="F5" i="5"/>
  <c r="G5" i="5"/>
  <c r="H5" i="5"/>
  <c r="I5" i="5"/>
  <c r="AC5" i="5"/>
  <c r="O5" i="5" s="1"/>
  <c r="AD5" i="5"/>
  <c r="AT5" i="5" s="1"/>
  <c r="AL5" i="5"/>
  <c r="AP5" i="5"/>
  <c r="AQ5" i="5"/>
  <c r="AS5" i="5"/>
  <c r="AU5" i="5"/>
  <c r="AV5" i="5"/>
  <c r="AW5" i="5"/>
  <c r="AX5" i="5"/>
  <c r="AY5" i="5"/>
  <c r="BA5" i="5"/>
  <c r="A6" i="5"/>
  <c r="B6" i="5"/>
  <c r="C6" i="5"/>
  <c r="D6" i="5"/>
  <c r="E6" i="5"/>
  <c r="F6" i="5"/>
  <c r="G6" i="5"/>
  <c r="H6" i="5"/>
  <c r="I6" i="5"/>
  <c r="AC6" i="5"/>
  <c r="O6" i="5" s="1"/>
  <c r="AD6" i="5"/>
  <c r="AT6" i="5" s="1"/>
  <c r="AL6" i="5"/>
  <c r="AM6" i="5" s="1"/>
  <c r="AP6" i="5"/>
  <c r="AQ6" i="5"/>
  <c r="AS6" i="5"/>
  <c r="AU6" i="5"/>
  <c r="AV6" i="5"/>
  <c r="AW6" i="5"/>
  <c r="AX6" i="5"/>
  <c r="AY6" i="5"/>
  <c r="BA6" i="5"/>
  <c r="A7" i="5"/>
  <c r="B7" i="5"/>
  <c r="C7" i="5"/>
  <c r="D7" i="5"/>
  <c r="E7" i="5"/>
  <c r="F7" i="5"/>
  <c r="G7" i="5"/>
  <c r="H7" i="5"/>
  <c r="I7" i="5"/>
  <c r="AC7" i="5"/>
  <c r="O7" i="5" s="1"/>
  <c r="AD7" i="5"/>
  <c r="AT7" i="5" s="1"/>
  <c r="AL7" i="5"/>
  <c r="AM7" i="5" s="1"/>
  <c r="AP7" i="5"/>
  <c r="AQ7" i="5"/>
  <c r="AS7" i="5"/>
  <c r="AU7" i="5"/>
  <c r="AV7" i="5"/>
  <c r="AW7" i="5"/>
  <c r="AX7" i="5"/>
  <c r="AY7" i="5"/>
  <c r="BA7" i="5"/>
  <c r="A8" i="5"/>
  <c r="B8" i="5"/>
  <c r="C8" i="5"/>
  <c r="D8" i="5"/>
  <c r="E8" i="5"/>
  <c r="F8" i="5"/>
  <c r="G8" i="5"/>
  <c r="H8" i="5"/>
  <c r="I8" i="5"/>
  <c r="AC8" i="5"/>
  <c r="O8" i="5" s="1"/>
  <c r="AD8" i="5"/>
  <c r="AT8" i="5" s="1"/>
  <c r="AL8" i="5"/>
  <c r="AM8" i="5" s="1"/>
  <c r="AP8" i="5"/>
  <c r="AQ8" i="5"/>
  <c r="AS8" i="5"/>
  <c r="AU8" i="5"/>
  <c r="AV8" i="5"/>
  <c r="AW8" i="5"/>
  <c r="AX8" i="5"/>
  <c r="AY8" i="5"/>
  <c r="BA8" i="5"/>
  <c r="A9" i="5"/>
  <c r="B9" i="5"/>
  <c r="C9" i="5"/>
  <c r="D9" i="5"/>
  <c r="E9" i="5"/>
  <c r="F9" i="5"/>
  <c r="G9" i="5"/>
  <c r="H9" i="5"/>
  <c r="I9" i="5"/>
  <c r="AC9" i="5"/>
  <c r="O9" i="5" s="1"/>
  <c r="AD9" i="5"/>
  <c r="AT9" i="5" s="1"/>
  <c r="AL9" i="5"/>
  <c r="AP9" i="5"/>
  <c r="AQ9" i="5"/>
  <c r="AS9" i="5"/>
  <c r="AU9" i="5"/>
  <c r="AV9" i="5"/>
  <c r="AW9" i="5"/>
  <c r="AX9" i="5"/>
  <c r="AY9" i="5"/>
  <c r="BA9" i="5"/>
  <c r="A10" i="5"/>
  <c r="B10" i="5"/>
  <c r="C10" i="5"/>
  <c r="D10" i="5"/>
  <c r="E10" i="5"/>
  <c r="F10" i="5"/>
  <c r="G10" i="5"/>
  <c r="H10" i="5"/>
  <c r="I10" i="5"/>
  <c r="AC10" i="5"/>
  <c r="O10" i="5" s="1"/>
  <c r="AD10" i="5"/>
  <c r="AT10" i="5" s="1"/>
  <c r="AL10" i="5"/>
  <c r="AM10" i="5" s="1"/>
  <c r="AP10" i="5"/>
  <c r="AQ10" i="5"/>
  <c r="AS10" i="5"/>
  <c r="AU10" i="5"/>
  <c r="AV10" i="5"/>
  <c r="AW10" i="5"/>
  <c r="AX10" i="5"/>
  <c r="AY10" i="5"/>
  <c r="BA10" i="5"/>
  <c r="A11" i="5"/>
  <c r="B11" i="5"/>
  <c r="C11" i="5"/>
  <c r="D11" i="5"/>
  <c r="E11" i="5"/>
  <c r="F11" i="5"/>
  <c r="G11" i="5"/>
  <c r="H11" i="5"/>
  <c r="I11" i="5"/>
  <c r="AC11" i="5"/>
  <c r="O11" i="5" s="1"/>
  <c r="AD11" i="5"/>
  <c r="AT11" i="5" s="1"/>
  <c r="AL11" i="5"/>
  <c r="AM11" i="5" s="1"/>
  <c r="AP11" i="5"/>
  <c r="AQ11" i="5"/>
  <c r="AS11" i="5"/>
  <c r="AU11" i="5"/>
  <c r="AV11" i="5"/>
  <c r="AW11" i="5"/>
  <c r="AX11" i="5"/>
  <c r="AY11" i="5"/>
  <c r="BA11" i="5"/>
  <c r="A12" i="5"/>
  <c r="B12" i="5"/>
  <c r="C12" i="5"/>
  <c r="D12" i="5"/>
  <c r="E12" i="5"/>
  <c r="F12" i="5"/>
  <c r="G12" i="5"/>
  <c r="H12" i="5"/>
  <c r="I12" i="5"/>
  <c r="AC12" i="5"/>
  <c r="O12" i="5" s="1"/>
  <c r="AD12" i="5"/>
  <c r="AT12" i="5" s="1"/>
  <c r="AL12" i="5"/>
  <c r="AM12" i="5" s="1"/>
  <c r="AP12" i="5"/>
  <c r="AQ12" i="5"/>
  <c r="AS12" i="5"/>
  <c r="AU12" i="5"/>
  <c r="AV12" i="5"/>
  <c r="AW12" i="5"/>
  <c r="AX12" i="5"/>
  <c r="AY12" i="5"/>
  <c r="BA12" i="5"/>
  <c r="A13" i="5"/>
  <c r="B13" i="5"/>
  <c r="C13" i="5"/>
  <c r="D13" i="5"/>
  <c r="E13" i="5"/>
  <c r="F13" i="5"/>
  <c r="G13" i="5"/>
  <c r="H13" i="5"/>
  <c r="I13" i="5"/>
  <c r="AC13" i="5"/>
  <c r="O13" i="5" s="1"/>
  <c r="AD13" i="5"/>
  <c r="AT13" i="5" s="1"/>
  <c r="AL13" i="5"/>
  <c r="AP13" i="5"/>
  <c r="AQ13" i="5"/>
  <c r="AS13" i="5"/>
  <c r="AU13" i="5"/>
  <c r="AV13" i="5"/>
  <c r="AW13" i="5"/>
  <c r="AX13" i="5"/>
  <c r="AY13" i="5"/>
  <c r="BA13" i="5"/>
  <c r="A14" i="5"/>
  <c r="B14" i="5"/>
  <c r="C14" i="5"/>
  <c r="D14" i="5"/>
  <c r="E14" i="5"/>
  <c r="F14" i="5"/>
  <c r="G14" i="5"/>
  <c r="H14" i="5"/>
  <c r="I14" i="5"/>
  <c r="AC14" i="5"/>
  <c r="O14" i="5" s="1"/>
  <c r="AD14" i="5"/>
  <c r="AT14" i="5" s="1"/>
  <c r="AL14" i="5"/>
  <c r="AM14" i="5" s="1"/>
  <c r="AP14" i="5"/>
  <c r="AQ14" i="5"/>
  <c r="AS14" i="5"/>
  <c r="AU14" i="5"/>
  <c r="AV14" i="5"/>
  <c r="AW14" i="5"/>
  <c r="AX14" i="5"/>
  <c r="AY14" i="5"/>
  <c r="BA14" i="5"/>
  <c r="A15" i="5"/>
  <c r="B15" i="5"/>
  <c r="C15" i="5"/>
  <c r="D15" i="5"/>
  <c r="E15" i="5"/>
  <c r="F15" i="5"/>
  <c r="G15" i="5"/>
  <c r="H15" i="5"/>
  <c r="I15" i="5"/>
  <c r="AC15" i="5"/>
  <c r="O15" i="5" s="1"/>
  <c r="AD15" i="5"/>
  <c r="AT15" i="5" s="1"/>
  <c r="AL15" i="5"/>
  <c r="AM15" i="5" s="1"/>
  <c r="AP15" i="5"/>
  <c r="AQ15" i="5"/>
  <c r="AS15" i="5"/>
  <c r="AU15" i="5"/>
  <c r="AV15" i="5"/>
  <c r="AW15" i="5"/>
  <c r="AX15" i="5"/>
  <c r="AY15" i="5"/>
  <c r="BA15" i="5"/>
  <c r="A16" i="5"/>
  <c r="B16" i="5"/>
  <c r="C16" i="5"/>
  <c r="D16" i="5"/>
  <c r="E16" i="5"/>
  <c r="F16" i="5"/>
  <c r="G16" i="5"/>
  <c r="H16" i="5"/>
  <c r="I16" i="5"/>
  <c r="AC16" i="5"/>
  <c r="O16" i="5" s="1"/>
  <c r="AD16" i="5"/>
  <c r="AT16" i="5" s="1"/>
  <c r="AL16" i="5"/>
  <c r="AM16" i="5" s="1"/>
  <c r="AP16" i="5"/>
  <c r="AQ16" i="5"/>
  <c r="AS16" i="5"/>
  <c r="AU16" i="5"/>
  <c r="AV16" i="5"/>
  <c r="AW16" i="5"/>
  <c r="AX16" i="5"/>
  <c r="AY16" i="5"/>
  <c r="BA16" i="5"/>
  <c r="A17" i="5"/>
  <c r="B17" i="5"/>
  <c r="C17" i="5"/>
  <c r="D17" i="5"/>
  <c r="E17" i="5"/>
  <c r="F17" i="5"/>
  <c r="G17" i="5"/>
  <c r="H17" i="5"/>
  <c r="I17" i="5"/>
  <c r="AC17" i="5"/>
  <c r="O17" i="5" s="1"/>
  <c r="AD17" i="5"/>
  <c r="AT17" i="5" s="1"/>
  <c r="AL17" i="5"/>
  <c r="AP17" i="5"/>
  <c r="AQ17" i="5"/>
  <c r="AS17" i="5"/>
  <c r="AU17" i="5"/>
  <c r="AV17" i="5"/>
  <c r="AW17" i="5"/>
  <c r="AX17" i="5"/>
  <c r="AY17" i="5"/>
  <c r="BA17" i="5"/>
  <c r="A18" i="5"/>
  <c r="B18" i="5"/>
  <c r="C18" i="5"/>
  <c r="D18" i="5"/>
  <c r="E18" i="5"/>
  <c r="F18" i="5"/>
  <c r="G18" i="5"/>
  <c r="H18" i="5"/>
  <c r="I18" i="5"/>
  <c r="AC18" i="5"/>
  <c r="AD18" i="5"/>
  <c r="AT18" i="5" s="1"/>
  <c r="AL18" i="5"/>
  <c r="AP18" i="5"/>
  <c r="AQ18" i="5"/>
  <c r="AS18" i="5"/>
  <c r="AU18" i="5"/>
  <c r="AV18" i="5"/>
  <c r="AW18" i="5"/>
  <c r="AX18" i="5"/>
  <c r="AY18" i="5"/>
  <c r="BA18" i="5"/>
  <c r="A19" i="5"/>
  <c r="B19" i="5"/>
  <c r="C19" i="5"/>
  <c r="D19" i="5"/>
  <c r="E19" i="5"/>
  <c r="F19" i="5"/>
  <c r="G19" i="5"/>
  <c r="H19" i="5"/>
  <c r="I19" i="5"/>
  <c r="AC19" i="5"/>
  <c r="O19" i="5" s="1"/>
  <c r="AD19" i="5"/>
  <c r="AT19" i="5" s="1"/>
  <c r="AL19" i="5"/>
  <c r="AM19" i="5" s="1"/>
  <c r="AP19" i="5"/>
  <c r="AQ19" i="5"/>
  <c r="AS19" i="5"/>
  <c r="AU19" i="5"/>
  <c r="AV19" i="5"/>
  <c r="AW19" i="5"/>
  <c r="AX19" i="5"/>
  <c r="AY19" i="5"/>
  <c r="BA19" i="5"/>
  <c r="A20" i="5"/>
  <c r="B20" i="5"/>
  <c r="C20" i="5"/>
  <c r="D20" i="5"/>
  <c r="E20" i="5"/>
  <c r="F20" i="5"/>
  <c r="G20" i="5"/>
  <c r="H20" i="5"/>
  <c r="I20" i="5"/>
  <c r="AC20" i="5"/>
  <c r="AD20" i="5"/>
  <c r="AT20" i="5" s="1"/>
  <c r="AL20" i="5"/>
  <c r="AP20" i="5"/>
  <c r="AQ20" i="5"/>
  <c r="AS20" i="5"/>
  <c r="AU20" i="5"/>
  <c r="AV20" i="5"/>
  <c r="AW20" i="5"/>
  <c r="AX20" i="5"/>
  <c r="AY20" i="5"/>
  <c r="BA20" i="5"/>
  <c r="A21" i="5"/>
  <c r="B21" i="5"/>
  <c r="C21" i="5"/>
  <c r="D21" i="5"/>
  <c r="E21" i="5"/>
  <c r="F21" i="5"/>
  <c r="G21" i="5"/>
  <c r="H21" i="5"/>
  <c r="I21" i="5"/>
  <c r="AC21" i="5"/>
  <c r="O21" i="5" s="1"/>
  <c r="AD21" i="5"/>
  <c r="AT21" i="5" s="1"/>
  <c r="AL21" i="5"/>
  <c r="AP21" i="5"/>
  <c r="AQ21" i="5"/>
  <c r="AS21" i="5"/>
  <c r="AU21" i="5"/>
  <c r="AV21" i="5"/>
  <c r="AW21" i="5"/>
  <c r="AX21" i="5"/>
  <c r="AY21" i="5"/>
  <c r="BA21" i="5"/>
  <c r="A22" i="5"/>
  <c r="B22" i="5"/>
  <c r="C22" i="5"/>
  <c r="D22" i="5"/>
  <c r="E22" i="5"/>
  <c r="F22" i="5"/>
  <c r="G22" i="5"/>
  <c r="H22" i="5"/>
  <c r="I22" i="5"/>
  <c r="AC22" i="5"/>
  <c r="O22" i="5" s="1"/>
  <c r="AD22" i="5"/>
  <c r="AT22" i="5" s="1"/>
  <c r="AL22" i="5"/>
  <c r="AP22" i="5"/>
  <c r="AQ22" i="5"/>
  <c r="AS22" i="5"/>
  <c r="AU22" i="5"/>
  <c r="AV22" i="5"/>
  <c r="AW22" i="5"/>
  <c r="AX22" i="5"/>
  <c r="AY22" i="5"/>
  <c r="BA22" i="5"/>
  <c r="A23" i="5"/>
  <c r="B23" i="5"/>
  <c r="C23" i="5"/>
  <c r="D23" i="5"/>
  <c r="E23" i="5"/>
  <c r="F23" i="5"/>
  <c r="G23" i="5"/>
  <c r="H23" i="5"/>
  <c r="I23" i="5"/>
  <c r="AC23" i="5"/>
  <c r="O23" i="5" s="1"/>
  <c r="AD23" i="5"/>
  <c r="AT23" i="5" s="1"/>
  <c r="AL23" i="5"/>
  <c r="AM23" i="5" s="1"/>
  <c r="AP23" i="5"/>
  <c r="AQ23" i="5"/>
  <c r="AS23" i="5"/>
  <c r="AU23" i="5"/>
  <c r="AV23" i="5"/>
  <c r="AW23" i="5"/>
  <c r="AX23" i="5"/>
  <c r="AY23" i="5"/>
  <c r="BA23" i="5"/>
  <c r="A24" i="5"/>
  <c r="B24" i="5"/>
  <c r="C24" i="5"/>
  <c r="D24" i="5"/>
  <c r="E24" i="5"/>
  <c r="F24" i="5"/>
  <c r="G24" i="5"/>
  <c r="H24" i="5"/>
  <c r="I24" i="5"/>
  <c r="AC24" i="5"/>
  <c r="O24" i="5" s="1"/>
  <c r="AD24" i="5"/>
  <c r="AT24" i="5" s="1"/>
  <c r="AL24" i="5"/>
  <c r="AP24" i="5"/>
  <c r="AQ24" i="5"/>
  <c r="AS24" i="5"/>
  <c r="AU24" i="5"/>
  <c r="AV24" i="5"/>
  <c r="AW24" i="5"/>
  <c r="AX24" i="5"/>
  <c r="AY24" i="5"/>
  <c r="BA24" i="5"/>
  <c r="A25" i="5"/>
  <c r="B25" i="5"/>
  <c r="C25" i="5"/>
  <c r="D25" i="5"/>
  <c r="E25" i="5"/>
  <c r="F25" i="5"/>
  <c r="G25" i="5"/>
  <c r="H25" i="5"/>
  <c r="I25" i="5"/>
  <c r="AC25" i="5"/>
  <c r="O25" i="5" s="1"/>
  <c r="AD25" i="5"/>
  <c r="AT25" i="5" s="1"/>
  <c r="AL25" i="5"/>
  <c r="AM25" i="5" s="1"/>
  <c r="AP25" i="5"/>
  <c r="AQ25" i="5"/>
  <c r="AS25" i="5"/>
  <c r="AU25" i="5"/>
  <c r="AV25" i="5"/>
  <c r="AW25" i="5"/>
  <c r="AX25" i="5"/>
  <c r="AY25" i="5"/>
  <c r="BA25" i="5"/>
  <c r="A26" i="5"/>
  <c r="B26" i="5"/>
  <c r="C26" i="5"/>
  <c r="D26" i="5"/>
  <c r="E26" i="5"/>
  <c r="F26" i="5"/>
  <c r="G26" i="5"/>
  <c r="H26" i="5"/>
  <c r="I26" i="5"/>
  <c r="AC26" i="5"/>
  <c r="O26" i="5" s="1"/>
  <c r="AD26" i="5"/>
  <c r="AT26" i="5" s="1"/>
  <c r="AL26" i="5"/>
  <c r="AP26" i="5"/>
  <c r="AQ26" i="5"/>
  <c r="AS26" i="5"/>
  <c r="AU26" i="5"/>
  <c r="AV26" i="5"/>
  <c r="AW26" i="5"/>
  <c r="AX26" i="5"/>
  <c r="AY26" i="5"/>
  <c r="BA26" i="5"/>
  <c r="A27" i="5"/>
  <c r="B27" i="5"/>
  <c r="C27" i="5"/>
  <c r="D27" i="5"/>
  <c r="E27" i="5"/>
  <c r="F27" i="5"/>
  <c r="G27" i="5"/>
  <c r="H27" i="5"/>
  <c r="I27" i="5"/>
  <c r="AC27" i="5"/>
  <c r="O27" i="5" s="1"/>
  <c r="AD27" i="5"/>
  <c r="AT27" i="5" s="1"/>
  <c r="AL27" i="5"/>
  <c r="AP27" i="5"/>
  <c r="AQ27" i="5"/>
  <c r="AS27" i="5"/>
  <c r="AU27" i="5"/>
  <c r="AV27" i="5"/>
  <c r="AW27" i="5"/>
  <c r="AX27" i="5"/>
  <c r="AY27" i="5"/>
  <c r="BA27" i="5"/>
  <c r="A28" i="5"/>
  <c r="B28" i="5"/>
  <c r="C28" i="5"/>
  <c r="D28" i="5"/>
  <c r="E28" i="5"/>
  <c r="F28" i="5"/>
  <c r="G28" i="5"/>
  <c r="H28" i="5"/>
  <c r="I28" i="5"/>
  <c r="AC28" i="5"/>
  <c r="AD28" i="5"/>
  <c r="AT28" i="5" s="1"/>
  <c r="AL28" i="5"/>
  <c r="AP28" i="5"/>
  <c r="AQ28" i="5"/>
  <c r="AS28" i="5"/>
  <c r="AU28" i="5"/>
  <c r="AV28" i="5"/>
  <c r="AW28" i="5"/>
  <c r="AX28" i="5"/>
  <c r="AY28" i="5"/>
  <c r="BA28" i="5"/>
  <c r="A29" i="5"/>
  <c r="B29" i="5"/>
  <c r="C29" i="5"/>
  <c r="D29" i="5"/>
  <c r="E29" i="5"/>
  <c r="F29" i="5"/>
  <c r="G29" i="5"/>
  <c r="H29" i="5"/>
  <c r="I29" i="5"/>
  <c r="AC29" i="5"/>
  <c r="O29" i="5" s="1"/>
  <c r="AD29" i="5"/>
  <c r="AT29" i="5" s="1"/>
  <c r="AL29" i="5"/>
  <c r="AM29" i="5" s="1"/>
  <c r="AP29" i="5"/>
  <c r="AQ29" i="5"/>
  <c r="AS29" i="5"/>
  <c r="AU29" i="5"/>
  <c r="AV29" i="5"/>
  <c r="AW29" i="5"/>
  <c r="AX29" i="5"/>
  <c r="AY29" i="5"/>
  <c r="BA29" i="5"/>
  <c r="A30" i="5"/>
  <c r="B30" i="5"/>
  <c r="C30" i="5"/>
  <c r="D30" i="5"/>
  <c r="E30" i="5"/>
  <c r="F30" i="5"/>
  <c r="G30" i="5"/>
  <c r="H30" i="5"/>
  <c r="I30" i="5"/>
  <c r="AC30" i="5"/>
  <c r="AD30" i="5"/>
  <c r="AT30" i="5" s="1"/>
  <c r="AL30" i="5"/>
  <c r="AM30" i="5" s="1"/>
  <c r="AP30" i="5"/>
  <c r="AQ30" i="5"/>
  <c r="AS30" i="5"/>
  <c r="AU30" i="5"/>
  <c r="AV30" i="5"/>
  <c r="AW30" i="5"/>
  <c r="AX30" i="5"/>
  <c r="AY30" i="5"/>
  <c r="BA30" i="5"/>
  <c r="A31" i="5"/>
  <c r="B31" i="5"/>
  <c r="C31" i="5"/>
  <c r="D31" i="5"/>
  <c r="E31" i="5"/>
  <c r="F31" i="5"/>
  <c r="G31" i="5"/>
  <c r="H31" i="5"/>
  <c r="I31" i="5"/>
  <c r="AC31" i="5"/>
  <c r="O31" i="5" s="1"/>
  <c r="AD31" i="5"/>
  <c r="AT31" i="5" s="1"/>
  <c r="AL31" i="5"/>
  <c r="AM31" i="5" s="1"/>
  <c r="AP31" i="5"/>
  <c r="AQ31" i="5"/>
  <c r="AS31" i="5"/>
  <c r="AU31" i="5"/>
  <c r="AV31" i="5"/>
  <c r="AW31" i="5"/>
  <c r="AX31" i="5"/>
  <c r="AY31" i="5"/>
  <c r="BA31" i="5"/>
  <c r="A32" i="5"/>
  <c r="B32" i="5"/>
  <c r="C32" i="5"/>
  <c r="D32" i="5"/>
  <c r="E32" i="5"/>
  <c r="F32" i="5"/>
  <c r="G32" i="5"/>
  <c r="H32" i="5"/>
  <c r="I32" i="5"/>
  <c r="AC32" i="5"/>
  <c r="O32" i="5" s="1"/>
  <c r="AD32" i="5"/>
  <c r="AT32" i="5" s="1"/>
  <c r="AL32" i="5"/>
  <c r="AP32" i="5"/>
  <c r="AQ32" i="5"/>
  <c r="AS32" i="5"/>
  <c r="AU32" i="5"/>
  <c r="AV32" i="5"/>
  <c r="AW32" i="5"/>
  <c r="AX32" i="5"/>
  <c r="AY32" i="5"/>
  <c r="BA32" i="5"/>
  <c r="A33" i="5"/>
  <c r="B33" i="5"/>
  <c r="C33" i="5"/>
  <c r="D33" i="5"/>
  <c r="E33" i="5"/>
  <c r="F33" i="5"/>
  <c r="G33" i="5"/>
  <c r="H33" i="5"/>
  <c r="I33" i="5"/>
  <c r="AC33" i="5"/>
  <c r="O33" i="5" s="1"/>
  <c r="AD33" i="5"/>
  <c r="AT33" i="5" s="1"/>
  <c r="AL33" i="5"/>
  <c r="AM33" i="5" s="1"/>
  <c r="AP33" i="5"/>
  <c r="AQ33" i="5"/>
  <c r="AS33" i="5"/>
  <c r="AU33" i="5"/>
  <c r="AV33" i="5"/>
  <c r="AW33" i="5"/>
  <c r="AX33" i="5"/>
  <c r="AY33" i="5"/>
  <c r="BA33" i="5"/>
  <c r="A34" i="5"/>
  <c r="B34" i="5"/>
  <c r="C34" i="5"/>
  <c r="D34" i="5"/>
  <c r="E34" i="5"/>
  <c r="F34" i="5"/>
  <c r="G34" i="5"/>
  <c r="H34" i="5"/>
  <c r="I34" i="5"/>
  <c r="AC34" i="5"/>
  <c r="O34" i="5" s="1"/>
  <c r="AD34" i="5"/>
  <c r="AT34" i="5" s="1"/>
  <c r="AL34" i="5"/>
  <c r="AP34" i="5"/>
  <c r="AQ34" i="5"/>
  <c r="AS34" i="5"/>
  <c r="AU34" i="5"/>
  <c r="AV34" i="5"/>
  <c r="AW34" i="5"/>
  <c r="AX34" i="5"/>
  <c r="AY34" i="5"/>
  <c r="BA34" i="5"/>
  <c r="A35" i="5"/>
  <c r="B35" i="5"/>
  <c r="C35" i="5"/>
  <c r="D35" i="5"/>
  <c r="E35" i="5"/>
  <c r="F35" i="5"/>
  <c r="G35" i="5"/>
  <c r="H35" i="5"/>
  <c r="I35" i="5"/>
  <c r="AC35" i="5"/>
  <c r="O35" i="5" s="1"/>
  <c r="AD35" i="5"/>
  <c r="AT35" i="5" s="1"/>
  <c r="AL35" i="5"/>
  <c r="AP35" i="5"/>
  <c r="AQ35" i="5"/>
  <c r="AS35" i="5"/>
  <c r="AU35" i="5"/>
  <c r="AV35" i="5"/>
  <c r="AW35" i="5"/>
  <c r="AX35" i="5"/>
  <c r="AY35" i="5"/>
  <c r="BA35" i="5"/>
  <c r="A36" i="5"/>
  <c r="B36" i="5"/>
  <c r="C36" i="5"/>
  <c r="D36" i="5"/>
  <c r="E36" i="5"/>
  <c r="F36" i="5"/>
  <c r="G36" i="5"/>
  <c r="H36" i="5"/>
  <c r="I36" i="5"/>
  <c r="AC36" i="5"/>
  <c r="AD36" i="5"/>
  <c r="AT36" i="5" s="1"/>
  <c r="AL36" i="5"/>
  <c r="AM36" i="5" s="1"/>
  <c r="AP36" i="5"/>
  <c r="AQ36" i="5"/>
  <c r="AS36" i="5"/>
  <c r="AU36" i="5"/>
  <c r="AV36" i="5"/>
  <c r="AW36" i="5"/>
  <c r="AX36" i="5"/>
  <c r="AY36" i="5"/>
  <c r="BA36" i="5"/>
  <c r="A37" i="5"/>
  <c r="B37" i="5"/>
  <c r="C37" i="5"/>
  <c r="D37" i="5"/>
  <c r="E37" i="5"/>
  <c r="F37" i="5"/>
  <c r="G37" i="5"/>
  <c r="H37" i="5"/>
  <c r="I37" i="5"/>
  <c r="AC37" i="5"/>
  <c r="O37" i="5" s="1"/>
  <c r="AD37" i="5"/>
  <c r="AT37" i="5" s="1"/>
  <c r="AL37" i="5"/>
  <c r="AM37" i="5" s="1"/>
  <c r="AP37" i="5"/>
  <c r="AQ37" i="5"/>
  <c r="AS37" i="5"/>
  <c r="AU37" i="5"/>
  <c r="AV37" i="5"/>
  <c r="AW37" i="5"/>
  <c r="AX37" i="5"/>
  <c r="AY37" i="5"/>
  <c r="BA37" i="5"/>
  <c r="A38" i="5"/>
  <c r="B38" i="5"/>
  <c r="C38" i="5"/>
  <c r="D38" i="5"/>
  <c r="E38" i="5"/>
  <c r="F38" i="5"/>
  <c r="G38" i="5"/>
  <c r="H38" i="5"/>
  <c r="I38" i="5"/>
  <c r="AC38" i="5"/>
  <c r="O38" i="5" s="1"/>
  <c r="AD38" i="5"/>
  <c r="AT38" i="5" s="1"/>
  <c r="AL38" i="5"/>
  <c r="AP38" i="5"/>
  <c r="AQ38" i="5"/>
  <c r="AS38" i="5"/>
  <c r="AU38" i="5"/>
  <c r="AV38" i="5"/>
  <c r="AW38" i="5"/>
  <c r="AX38" i="5"/>
  <c r="AY38" i="5"/>
  <c r="BA38" i="5"/>
  <c r="A39" i="5"/>
  <c r="B39" i="5"/>
  <c r="C39" i="5"/>
  <c r="D39" i="5"/>
  <c r="E39" i="5"/>
  <c r="F39" i="5"/>
  <c r="G39" i="5"/>
  <c r="H39" i="5"/>
  <c r="I39" i="5"/>
  <c r="AC39" i="5"/>
  <c r="O39" i="5" s="1"/>
  <c r="AD39" i="5"/>
  <c r="AT39" i="5" s="1"/>
  <c r="AL39" i="5"/>
  <c r="AM39" i="5" s="1"/>
  <c r="AP39" i="5"/>
  <c r="AQ39" i="5"/>
  <c r="AS39" i="5"/>
  <c r="AU39" i="5"/>
  <c r="AV39" i="5"/>
  <c r="AW39" i="5"/>
  <c r="AX39" i="5"/>
  <c r="AY39" i="5"/>
  <c r="BA39" i="5"/>
  <c r="A40" i="5"/>
  <c r="B40" i="5"/>
  <c r="C40" i="5"/>
  <c r="D40" i="5"/>
  <c r="E40" i="5"/>
  <c r="F40" i="5"/>
  <c r="G40" i="5"/>
  <c r="H40" i="5"/>
  <c r="I40" i="5"/>
  <c r="AC40" i="5"/>
  <c r="AD40" i="5"/>
  <c r="AT40" i="5" s="1"/>
  <c r="AL40" i="5"/>
  <c r="AM40" i="5" s="1"/>
  <c r="AP40" i="5"/>
  <c r="AQ40" i="5"/>
  <c r="AS40" i="5"/>
  <c r="AU40" i="5"/>
  <c r="AV40" i="5"/>
  <c r="AW40" i="5"/>
  <c r="AX40" i="5"/>
  <c r="AY40" i="5"/>
  <c r="BA40" i="5"/>
  <c r="A41" i="5"/>
  <c r="B41" i="5"/>
  <c r="C41" i="5"/>
  <c r="D41" i="5"/>
  <c r="E41" i="5"/>
  <c r="F41" i="5"/>
  <c r="G41" i="5"/>
  <c r="H41" i="5"/>
  <c r="I41" i="5"/>
  <c r="AC41" i="5"/>
  <c r="O41" i="5" s="1"/>
  <c r="AD41" i="5"/>
  <c r="AT41" i="5" s="1"/>
  <c r="AL41" i="5"/>
  <c r="AM41" i="5" s="1"/>
  <c r="AP41" i="5"/>
  <c r="AQ41" i="5"/>
  <c r="AS41" i="5"/>
  <c r="AU41" i="5"/>
  <c r="AV41" i="5"/>
  <c r="AW41" i="5"/>
  <c r="AX41" i="5"/>
  <c r="AY41" i="5"/>
  <c r="BA41" i="5"/>
  <c r="A42" i="5"/>
  <c r="B42" i="5"/>
  <c r="C42" i="5"/>
  <c r="D42" i="5"/>
  <c r="E42" i="5"/>
  <c r="F42" i="5"/>
  <c r="G42" i="5"/>
  <c r="H42" i="5"/>
  <c r="I42" i="5"/>
  <c r="AC42" i="5"/>
  <c r="O42" i="5" s="1"/>
  <c r="AD42" i="5"/>
  <c r="AT42" i="5" s="1"/>
  <c r="AL42" i="5"/>
  <c r="AP42" i="5"/>
  <c r="AQ42" i="5"/>
  <c r="AS42" i="5"/>
  <c r="AU42" i="5"/>
  <c r="AV42" i="5"/>
  <c r="AW42" i="5"/>
  <c r="AX42" i="5"/>
  <c r="AY42" i="5"/>
  <c r="BA42" i="5"/>
  <c r="A43" i="5"/>
  <c r="B43" i="5"/>
  <c r="C43" i="5"/>
  <c r="D43" i="5"/>
  <c r="E43" i="5"/>
  <c r="F43" i="5"/>
  <c r="G43" i="5"/>
  <c r="H43" i="5"/>
  <c r="I43" i="5"/>
  <c r="AC43" i="5"/>
  <c r="O43" i="5" s="1"/>
  <c r="AD43" i="5"/>
  <c r="AT43" i="5" s="1"/>
  <c r="AL43" i="5"/>
  <c r="AM43" i="5" s="1"/>
  <c r="AP43" i="5"/>
  <c r="AQ43" i="5"/>
  <c r="AS43" i="5"/>
  <c r="AU43" i="5"/>
  <c r="AV43" i="5"/>
  <c r="AW43" i="5"/>
  <c r="AX43" i="5"/>
  <c r="AY43" i="5"/>
  <c r="BA43" i="5"/>
  <c r="A44" i="5"/>
  <c r="B44" i="5"/>
  <c r="C44" i="5"/>
  <c r="D44" i="5"/>
  <c r="E44" i="5"/>
  <c r="F44" i="5"/>
  <c r="G44" i="5"/>
  <c r="H44" i="5"/>
  <c r="I44" i="5"/>
  <c r="AC44" i="5"/>
  <c r="AD44" i="5"/>
  <c r="AT44" i="5" s="1"/>
  <c r="AL44" i="5"/>
  <c r="AM44" i="5" s="1"/>
  <c r="AP44" i="5"/>
  <c r="AQ44" i="5"/>
  <c r="AS44" i="5"/>
  <c r="AU44" i="5"/>
  <c r="AV44" i="5"/>
  <c r="AW44" i="5"/>
  <c r="AX44" i="5"/>
  <c r="AY44" i="5"/>
  <c r="BA44" i="5"/>
  <c r="A45" i="5"/>
  <c r="B45" i="5"/>
  <c r="C45" i="5"/>
  <c r="D45" i="5"/>
  <c r="E45" i="5"/>
  <c r="F45" i="5"/>
  <c r="G45" i="5"/>
  <c r="H45" i="5"/>
  <c r="I45" i="5"/>
  <c r="AC45" i="5"/>
  <c r="O45" i="5" s="1"/>
  <c r="AD45" i="5"/>
  <c r="AT45" i="5" s="1"/>
  <c r="AL45" i="5"/>
  <c r="AM45" i="5" s="1"/>
  <c r="AP45" i="5"/>
  <c r="AQ45" i="5"/>
  <c r="AS45" i="5"/>
  <c r="AU45" i="5"/>
  <c r="AV45" i="5"/>
  <c r="AW45" i="5"/>
  <c r="AX45" i="5"/>
  <c r="AY45" i="5"/>
  <c r="BA45" i="5"/>
  <c r="A46" i="5"/>
  <c r="B46" i="5"/>
  <c r="C46" i="5"/>
  <c r="D46" i="5"/>
  <c r="E46" i="5"/>
  <c r="F46" i="5"/>
  <c r="G46" i="5"/>
  <c r="H46" i="5"/>
  <c r="I46" i="5"/>
  <c r="AC46" i="5"/>
  <c r="AD46" i="5"/>
  <c r="AT46" i="5" s="1"/>
  <c r="AL46" i="5"/>
  <c r="AP46" i="5"/>
  <c r="AQ46" i="5"/>
  <c r="AS46" i="5"/>
  <c r="AU46" i="5"/>
  <c r="AV46" i="5"/>
  <c r="AW46" i="5"/>
  <c r="AX46" i="5"/>
  <c r="AY46" i="5"/>
  <c r="BA46" i="5"/>
  <c r="A47" i="5"/>
  <c r="B47" i="5"/>
  <c r="C47" i="5"/>
  <c r="D47" i="5"/>
  <c r="E47" i="5"/>
  <c r="F47" i="5"/>
  <c r="G47" i="5"/>
  <c r="H47" i="5"/>
  <c r="I47" i="5"/>
  <c r="AC47" i="5"/>
  <c r="O47" i="5" s="1"/>
  <c r="AD47" i="5"/>
  <c r="AT47" i="5" s="1"/>
  <c r="AL47" i="5"/>
  <c r="AM47" i="5" s="1"/>
  <c r="AP47" i="5"/>
  <c r="AQ47" i="5"/>
  <c r="AS47" i="5"/>
  <c r="AU47" i="5"/>
  <c r="AV47" i="5"/>
  <c r="AW47" i="5"/>
  <c r="AX47" i="5"/>
  <c r="AY47" i="5"/>
  <c r="BA47" i="5"/>
  <c r="A48" i="5"/>
  <c r="B48" i="5"/>
  <c r="C48" i="5"/>
  <c r="D48" i="5"/>
  <c r="E48" i="5"/>
  <c r="F48" i="5"/>
  <c r="G48" i="5"/>
  <c r="H48" i="5"/>
  <c r="I48" i="5"/>
  <c r="AC48" i="5"/>
  <c r="AD48" i="5"/>
  <c r="AT48" i="5" s="1"/>
  <c r="AL48" i="5"/>
  <c r="AM48" i="5" s="1"/>
  <c r="AP48" i="5"/>
  <c r="AQ48" i="5"/>
  <c r="AS48" i="5"/>
  <c r="AU48" i="5"/>
  <c r="AV48" i="5"/>
  <c r="AW48" i="5"/>
  <c r="AX48" i="5"/>
  <c r="AY48" i="5"/>
  <c r="BA48" i="5"/>
  <c r="A49" i="5"/>
  <c r="B49" i="5"/>
  <c r="C49" i="5"/>
  <c r="D49" i="5"/>
  <c r="E49" i="5"/>
  <c r="F49" i="5"/>
  <c r="G49" i="5"/>
  <c r="H49" i="5"/>
  <c r="I49" i="5"/>
  <c r="AC49" i="5"/>
  <c r="O49" i="5" s="1"/>
  <c r="AD49" i="5"/>
  <c r="AT49" i="5" s="1"/>
  <c r="AL49" i="5"/>
  <c r="AP49" i="5"/>
  <c r="AQ49" i="5"/>
  <c r="AS49" i="5"/>
  <c r="AU49" i="5"/>
  <c r="AV49" i="5"/>
  <c r="AW49" i="5"/>
  <c r="AX49" i="5"/>
  <c r="AY49" i="5"/>
  <c r="BA49" i="5"/>
  <c r="A50" i="5"/>
  <c r="B50" i="5"/>
  <c r="C50" i="5"/>
  <c r="D50" i="5"/>
  <c r="E50" i="5"/>
  <c r="F50" i="5"/>
  <c r="G50" i="5"/>
  <c r="H50" i="5"/>
  <c r="I50" i="5"/>
  <c r="AC50" i="5"/>
  <c r="O50" i="5" s="1"/>
  <c r="AD50" i="5"/>
  <c r="AT50" i="5" s="1"/>
  <c r="AL50" i="5"/>
  <c r="AP50" i="5"/>
  <c r="AQ50" i="5"/>
  <c r="AS50" i="5"/>
  <c r="AU50" i="5"/>
  <c r="AV50" i="5"/>
  <c r="AW50" i="5"/>
  <c r="AX50" i="5"/>
  <c r="AY50" i="5"/>
  <c r="BA50" i="5"/>
  <c r="A51" i="5"/>
  <c r="B51" i="5"/>
  <c r="C51" i="5"/>
  <c r="D51" i="5"/>
  <c r="E51" i="5"/>
  <c r="F51" i="5"/>
  <c r="G51" i="5"/>
  <c r="H51" i="5"/>
  <c r="I51" i="5"/>
  <c r="AC51" i="5"/>
  <c r="O51" i="5" s="1"/>
  <c r="AD51" i="5"/>
  <c r="AT51" i="5" s="1"/>
  <c r="AL51" i="5"/>
  <c r="AM51" i="5" s="1"/>
  <c r="AP51" i="5"/>
  <c r="AQ51" i="5"/>
  <c r="AS51" i="5"/>
  <c r="AU51" i="5"/>
  <c r="AV51" i="5"/>
  <c r="AW51" i="5"/>
  <c r="AX51" i="5"/>
  <c r="AY51" i="5"/>
  <c r="BA51" i="5"/>
  <c r="A52" i="5"/>
  <c r="B52" i="5"/>
  <c r="C52" i="5"/>
  <c r="D52" i="5"/>
  <c r="E52" i="5"/>
  <c r="F52" i="5"/>
  <c r="G52" i="5"/>
  <c r="H52" i="5"/>
  <c r="I52" i="5"/>
  <c r="AC52" i="5"/>
  <c r="O52" i="5" s="1"/>
  <c r="AD52" i="5"/>
  <c r="AT52" i="5" s="1"/>
  <c r="AL52" i="5"/>
  <c r="AP52" i="5"/>
  <c r="AQ52" i="5"/>
  <c r="AS52" i="5"/>
  <c r="AU52" i="5"/>
  <c r="AV52" i="5"/>
  <c r="AW52" i="5"/>
  <c r="AX52" i="5"/>
  <c r="AY52" i="5"/>
  <c r="BA52" i="5"/>
  <c r="A53" i="5"/>
  <c r="B53" i="5"/>
  <c r="C53" i="5"/>
  <c r="D53" i="5"/>
  <c r="E53" i="5"/>
  <c r="F53" i="5"/>
  <c r="G53" i="5"/>
  <c r="H53" i="5"/>
  <c r="I53" i="5"/>
  <c r="AC53" i="5"/>
  <c r="O53" i="5" s="1"/>
  <c r="AD53" i="5"/>
  <c r="AT53" i="5" s="1"/>
  <c r="AL53" i="5"/>
  <c r="AM53" i="5" s="1"/>
  <c r="AP53" i="5"/>
  <c r="AQ53" i="5"/>
  <c r="AS53" i="5"/>
  <c r="AU53" i="5"/>
  <c r="AV53" i="5"/>
  <c r="AW53" i="5"/>
  <c r="AX53" i="5"/>
  <c r="AY53" i="5"/>
  <c r="BA53" i="5"/>
  <c r="A54" i="5"/>
  <c r="B54" i="5"/>
  <c r="C54" i="5"/>
  <c r="D54" i="5"/>
  <c r="E54" i="5"/>
  <c r="F54" i="5"/>
  <c r="G54" i="5"/>
  <c r="H54" i="5"/>
  <c r="I54" i="5"/>
  <c r="AC54" i="5"/>
  <c r="AD54" i="5"/>
  <c r="AT54" i="5" s="1"/>
  <c r="AL54" i="5"/>
  <c r="AP54" i="5"/>
  <c r="AQ54" i="5"/>
  <c r="AS54" i="5"/>
  <c r="AU54" i="5"/>
  <c r="AV54" i="5"/>
  <c r="AW54" i="5"/>
  <c r="AX54" i="5"/>
  <c r="AY54" i="5"/>
  <c r="BA54" i="5"/>
  <c r="A55" i="5"/>
  <c r="B55" i="5"/>
  <c r="C55" i="5"/>
  <c r="D55" i="5"/>
  <c r="E55" i="5"/>
  <c r="F55" i="5"/>
  <c r="G55" i="5"/>
  <c r="H55" i="5"/>
  <c r="I55" i="5"/>
  <c r="AC55" i="5"/>
  <c r="O55" i="5" s="1"/>
  <c r="AD55" i="5"/>
  <c r="AT55" i="5" s="1"/>
  <c r="AL55" i="5"/>
  <c r="AP55" i="5"/>
  <c r="AQ55" i="5"/>
  <c r="AS55" i="5"/>
  <c r="AU55" i="5"/>
  <c r="AV55" i="5"/>
  <c r="AW55" i="5"/>
  <c r="AX55" i="5"/>
  <c r="AY55" i="5"/>
  <c r="BA55" i="5"/>
  <c r="A56" i="5"/>
  <c r="B56" i="5"/>
  <c r="C56" i="5"/>
  <c r="D56" i="5"/>
  <c r="E56" i="5"/>
  <c r="F56" i="5"/>
  <c r="G56" i="5"/>
  <c r="H56" i="5"/>
  <c r="I56" i="5"/>
  <c r="AC56" i="5"/>
  <c r="O56" i="5" s="1"/>
  <c r="AD56" i="5"/>
  <c r="AT56" i="5" s="1"/>
  <c r="AL56" i="5"/>
  <c r="AM56" i="5" s="1"/>
  <c r="AP56" i="5"/>
  <c r="AQ56" i="5"/>
  <c r="AS56" i="5"/>
  <c r="AU56" i="5"/>
  <c r="AV56" i="5"/>
  <c r="AW56" i="5"/>
  <c r="AX56" i="5"/>
  <c r="AY56" i="5"/>
  <c r="BA56" i="5"/>
  <c r="A57" i="5"/>
  <c r="B57" i="5"/>
  <c r="C57" i="5"/>
  <c r="D57" i="5"/>
  <c r="E57" i="5"/>
  <c r="F57" i="5"/>
  <c r="G57" i="5"/>
  <c r="H57" i="5"/>
  <c r="I57" i="5"/>
  <c r="AC57" i="5"/>
  <c r="O57" i="5" s="1"/>
  <c r="AD57" i="5"/>
  <c r="AT57" i="5" s="1"/>
  <c r="AL57" i="5"/>
  <c r="AM57" i="5" s="1"/>
  <c r="AP57" i="5"/>
  <c r="AQ57" i="5"/>
  <c r="AS57" i="5"/>
  <c r="AU57" i="5"/>
  <c r="AV57" i="5"/>
  <c r="AW57" i="5"/>
  <c r="AX57" i="5"/>
  <c r="AY57" i="5"/>
  <c r="BA57" i="5"/>
  <c r="A58" i="5"/>
  <c r="B58" i="5"/>
  <c r="C58" i="5"/>
  <c r="D58" i="5"/>
  <c r="E58" i="5"/>
  <c r="F58" i="5"/>
  <c r="G58" i="5"/>
  <c r="H58" i="5"/>
  <c r="I58" i="5"/>
  <c r="AC58" i="5"/>
  <c r="O58" i="5" s="1"/>
  <c r="AD58" i="5"/>
  <c r="AT58" i="5" s="1"/>
  <c r="AL58" i="5"/>
  <c r="AM58" i="5" s="1"/>
  <c r="AP58" i="5"/>
  <c r="AQ58" i="5"/>
  <c r="AS58" i="5"/>
  <c r="AU58" i="5"/>
  <c r="AV58" i="5"/>
  <c r="AW58" i="5"/>
  <c r="AX58" i="5"/>
  <c r="AY58" i="5"/>
  <c r="BA58" i="5"/>
  <c r="A59" i="5"/>
  <c r="B59" i="5"/>
  <c r="C59" i="5"/>
  <c r="D59" i="5"/>
  <c r="E59" i="5"/>
  <c r="F59" i="5"/>
  <c r="G59" i="5"/>
  <c r="H59" i="5"/>
  <c r="I59" i="5"/>
  <c r="AC59" i="5"/>
  <c r="O59" i="5" s="1"/>
  <c r="AD59" i="5"/>
  <c r="AT59" i="5" s="1"/>
  <c r="AL59" i="5"/>
  <c r="AP59" i="5"/>
  <c r="AQ59" i="5"/>
  <c r="AS59" i="5"/>
  <c r="AU59" i="5"/>
  <c r="AV59" i="5"/>
  <c r="AW59" i="5"/>
  <c r="AX59" i="5"/>
  <c r="AY59" i="5"/>
  <c r="BA59" i="5"/>
  <c r="A60" i="5"/>
  <c r="B60" i="5"/>
  <c r="C60" i="5"/>
  <c r="D60" i="5"/>
  <c r="E60" i="5"/>
  <c r="F60" i="5"/>
  <c r="G60" i="5"/>
  <c r="H60" i="5"/>
  <c r="I60" i="5"/>
  <c r="AC60" i="5"/>
  <c r="O60" i="5" s="1"/>
  <c r="AD60" i="5"/>
  <c r="AT60" i="5" s="1"/>
  <c r="AL60" i="5"/>
  <c r="AP60" i="5"/>
  <c r="AQ60" i="5"/>
  <c r="AS60" i="5"/>
  <c r="AU60" i="5"/>
  <c r="AV60" i="5"/>
  <c r="AW60" i="5"/>
  <c r="AX60" i="5"/>
  <c r="AY60" i="5"/>
  <c r="BA60" i="5"/>
  <c r="A61" i="5"/>
  <c r="B61" i="5"/>
  <c r="C61" i="5"/>
  <c r="D61" i="5"/>
  <c r="E61" i="5"/>
  <c r="F61" i="5"/>
  <c r="G61" i="5"/>
  <c r="H61" i="5"/>
  <c r="I61" i="5"/>
  <c r="AC61" i="5"/>
  <c r="O61" i="5" s="1"/>
  <c r="AD61" i="5"/>
  <c r="AT61" i="5" s="1"/>
  <c r="AL61" i="5"/>
  <c r="AM61" i="5" s="1"/>
  <c r="AP61" i="5"/>
  <c r="AQ61" i="5"/>
  <c r="AS61" i="5"/>
  <c r="AU61" i="5"/>
  <c r="AV61" i="5"/>
  <c r="AW61" i="5"/>
  <c r="AX61" i="5"/>
  <c r="AY61" i="5"/>
  <c r="BA61" i="5"/>
  <c r="A62" i="5"/>
  <c r="B62" i="5"/>
  <c r="C62" i="5"/>
  <c r="D62" i="5"/>
  <c r="E62" i="5"/>
  <c r="F62" i="5"/>
  <c r="G62" i="5"/>
  <c r="H62" i="5"/>
  <c r="I62" i="5"/>
  <c r="AC62" i="5"/>
  <c r="AD62" i="5"/>
  <c r="AT62" i="5" s="1"/>
  <c r="AL62" i="5"/>
  <c r="AP62" i="5"/>
  <c r="AQ62" i="5"/>
  <c r="AS62" i="5"/>
  <c r="AU62" i="5"/>
  <c r="AV62" i="5"/>
  <c r="AW62" i="5"/>
  <c r="AX62" i="5"/>
  <c r="AY62" i="5"/>
  <c r="BA62" i="5"/>
  <c r="A63" i="5"/>
  <c r="B63" i="5"/>
  <c r="C63" i="5"/>
  <c r="D63" i="5"/>
  <c r="E63" i="5"/>
  <c r="F63" i="5"/>
  <c r="G63" i="5"/>
  <c r="H63" i="5"/>
  <c r="I63" i="5"/>
  <c r="AC63" i="5"/>
  <c r="O63" i="5" s="1"/>
  <c r="AD63" i="5"/>
  <c r="AT63" i="5" s="1"/>
  <c r="AL63" i="5"/>
  <c r="AM63" i="5" s="1"/>
  <c r="AP63" i="5"/>
  <c r="AQ63" i="5"/>
  <c r="AS63" i="5"/>
  <c r="AU63" i="5"/>
  <c r="AV63" i="5"/>
  <c r="AW63" i="5"/>
  <c r="AX63" i="5"/>
  <c r="AY63" i="5"/>
  <c r="BA63" i="5"/>
  <c r="A64" i="5"/>
  <c r="B64" i="5"/>
  <c r="C64" i="5"/>
  <c r="D64" i="5"/>
  <c r="E64" i="5"/>
  <c r="F64" i="5"/>
  <c r="G64" i="5"/>
  <c r="H64" i="5"/>
  <c r="I64" i="5"/>
  <c r="AC64" i="5"/>
  <c r="O64" i="5" s="1"/>
  <c r="AD64" i="5"/>
  <c r="AT64" i="5" s="1"/>
  <c r="AL64" i="5"/>
  <c r="AP64" i="5"/>
  <c r="AQ64" i="5"/>
  <c r="AS64" i="5"/>
  <c r="AU64" i="5"/>
  <c r="AV64" i="5"/>
  <c r="AW64" i="5"/>
  <c r="AX64" i="5"/>
  <c r="AY64" i="5"/>
  <c r="BA64" i="5"/>
  <c r="A65" i="5"/>
  <c r="B65" i="5"/>
  <c r="C65" i="5"/>
  <c r="D65" i="5"/>
  <c r="E65" i="5"/>
  <c r="F65" i="5"/>
  <c r="G65" i="5"/>
  <c r="H65" i="5"/>
  <c r="I65" i="5"/>
  <c r="AC65" i="5"/>
  <c r="O65" i="5" s="1"/>
  <c r="AD65" i="5"/>
  <c r="AT65" i="5" s="1"/>
  <c r="AL65" i="5"/>
  <c r="AM65" i="5" s="1"/>
  <c r="AP65" i="5"/>
  <c r="AQ65" i="5"/>
  <c r="AS65" i="5"/>
  <c r="AU65" i="5"/>
  <c r="AV65" i="5"/>
  <c r="AW65" i="5"/>
  <c r="AX65" i="5"/>
  <c r="AY65" i="5"/>
  <c r="BA65" i="5"/>
  <c r="A66" i="5"/>
  <c r="B66" i="5"/>
  <c r="C66" i="5"/>
  <c r="D66" i="5"/>
  <c r="E66" i="5"/>
  <c r="F66" i="5"/>
  <c r="G66" i="5"/>
  <c r="H66" i="5"/>
  <c r="I66" i="5"/>
  <c r="AC66" i="5"/>
  <c r="AD66" i="5"/>
  <c r="AT66" i="5" s="1"/>
  <c r="AL66" i="5"/>
  <c r="AM66" i="5" s="1"/>
  <c r="AP66" i="5"/>
  <c r="AQ66" i="5"/>
  <c r="AS66" i="5"/>
  <c r="AU66" i="5"/>
  <c r="AV66" i="5"/>
  <c r="AW66" i="5"/>
  <c r="AX66" i="5"/>
  <c r="AY66" i="5"/>
  <c r="BA66" i="5"/>
  <c r="A67" i="5"/>
  <c r="B67" i="5"/>
  <c r="C67" i="5"/>
  <c r="D67" i="5"/>
  <c r="E67" i="5"/>
  <c r="F67" i="5"/>
  <c r="G67" i="5"/>
  <c r="H67" i="5"/>
  <c r="I67" i="5"/>
  <c r="AC67" i="5"/>
  <c r="O67" i="5" s="1"/>
  <c r="AD67" i="5"/>
  <c r="AT67" i="5" s="1"/>
  <c r="AL67" i="5"/>
  <c r="AM67" i="5" s="1"/>
  <c r="AP67" i="5"/>
  <c r="AQ67" i="5"/>
  <c r="AS67" i="5"/>
  <c r="AU67" i="5"/>
  <c r="AV67" i="5"/>
  <c r="AW67" i="5"/>
  <c r="AX67" i="5"/>
  <c r="AY67" i="5"/>
  <c r="BA67" i="5"/>
  <c r="A68" i="5"/>
  <c r="B68" i="5"/>
  <c r="C68" i="5"/>
  <c r="D68" i="5"/>
  <c r="E68" i="5"/>
  <c r="F68" i="5"/>
  <c r="G68" i="5"/>
  <c r="H68" i="5"/>
  <c r="I68" i="5"/>
  <c r="AC68" i="5"/>
  <c r="AD68" i="5"/>
  <c r="AT68" i="5" s="1"/>
  <c r="AL68" i="5"/>
  <c r="AP68" i="5"/>
  <c r="AQ68" i="5"/>
  <c r="AS68" i="5"/>
  <c r="AU68" i="5"/>
  <c r="AV68" i="5"/>
  <c r="AW68" i="5"/>
  <c r="AX68" i="5"/>
  <c r="AY68" i="5"/>
  <c r="BA68" i="5"/>
  <c r="A69" i="5"/>
  <c r="B69" i="5"/>
  <c r="C69" i="5"/>
  <c r="D69" i="5"/>
  <c r="E69" i="5"/>
  <c r="F69" i="5"/>
  <c r="G69" i="5"/>
  <c r="H69" i="5"/>
  <c r="I69" i="5"/>
  <c r="AC69" i="5"/>
  <c r="O69" i="5" s="1"/>
  <c r="AD69" i="5"/>
  <c r="AT69" i="5" s="1"/>
  <c r="AL69" i="5"/>
  <c r="AM69" i="5" s="1"/>
  <c r="AP69" i="5"/>
  <c r="AQ69" i="5"/>
  <c r="AS69" i="5"/>
  <c r="AU69" i="5"/>
  <c r="AV69" i="5"/>
  <c r="AW69" i="5"/>
  <c r="AX69" i="5"/>
  <c r="AY69" i="5"/>
  <c r="BA69" i="5"/>
  <c r="A70" i="5"/>
  <c r="B70" i="5"/>
  <c r="C70" i="5"/>
  <c r="D70" i="5"/>
  <c r="E70" i="5"/>
  <c r="F70" i="5"/>
  <c r="G70" i="5"/>
  <c r="H70" i="5"/>
  <c r="I70" i="5"/>
  <c r="AC70" i="5"/>
  <c r="AD70" i="5"/>
  <c r="AT70" i="5" s="1"/>
  <c r="AL70" i="5"/>
  <c r="AM70" i="5" s="1"/>
  <c r="AP70" i="5"/>
  <c r="AQ70" i="5"/>
  <c r="AS70" i="5"/>
  <c r="AU70" i="5"/>
  <c r="AV70" i="5"/>
  <c r="AW70" i="5"/>
  <c r="AX70" i="5"/>
  <c r="AY70" i="5"/>
  <c r="BA70" i="5"/>
  <c r="A71" i="5"/>
  <c r="B71" i="5"/>
  <c r="C71" i="5"/>
  <c r="D71" i="5"/>
  <c r="E71" i="5"/>
  <c r="F71" i="5"/>
  <c r="G71" i="5"/>
  <c r="H71" i="5"/>
  <c r="I71" i="5"/>
  <c r="AC71" i="5"/>
  <c r="O71" i="5" s="1"/>
  <c r="AD71" i="5"/>
  <c r="AT71" i="5" s="1"/>
  <c r="AL71" i="5"/>
  <c r="AM71" i="5" s="1"/>
  <c r="AP71" i="5"/>
  <c r="AQ71" i="5"/>
  <c r="AS71" i="5"/>
  <c r="AU71" i="5"/>
  <c r="AV71" i="5"/>
  <c r="AW71" i="5"/>
  <c r="AX71" i="5"/>
  <c r="AY71" i="5"/>
  <c r="BA71" i="5"/>
  <c r="A72" i="5"/>
  <c r="B72" i="5"/>
  <c r="C72" i="5"/>
  <c r="D72" i="5"/>
  <c r="E72" i="5"/>
  <c r="F72" i="5"/>
  <c r="G72" i="5"/>
  <c r="H72" i="5"/>
  <c r="I72" i="5"/>
  <c r="AC72" i="5"/>
  <c r="O72" i="5" s="1"/>
  <c r="AD72" i="5"/>
  <c r="AT72" i="5" s="1"/>
  <c r="AL72" i="5"/>
  <c r="AP72" i="5"/>
  <c r="AQ72" i="5"/>
  <c r="AS72" i="5"/>
  <c r="AU72" i="5"/>
  <c r="AV72" i="5"/>
  <c r="AW72" i="5"/>
  <c r="AX72" i="5"/>
  <c r="AY72" i="5"/>
  <c r="BA72" i="5"/>
  <c r="A73" i="5"/>
  <c r="B73" i="5"/>
  <c r="C73" i="5"/>
  <c r="D73" i="5"/>
  <c r="E73" i="5"/>
  <c r="F73" i="5"/>
  <c r="G73" i="5"/>
  <c r="H73" i="5"/>
  <c r="I73" i="5"/>
  <c r="AC73" i="5"/>
  <c r="O73" i="5" s="1"/>
  <c r="AD73" i="5"/>
  <c r="AT73" i="5" s="1"/>
  <c r="AL73" i="5"/>
  <c r="AM73" i="5" s="1"/>
  <c r="AP73" i="5"/>
  <c r="AQ73" i="5"/>
  <c r="AS73" i="5"/>
  <c r="AU73" i="5"/>
  <c r="AV73" i="5"/>
  <c r="AW73" i="5"/>
  <c r="AX73" i="5"/>
  <c r="AY73" i="5"/>
  <c r="BA73" i="5"/>
  <c r="A74" i="5"/>
  <c r="B74" i="5"/>
  <c r="C74" i="5"/>
  <c r="D74" i="5"/>
  <c r="E74" i="5"/>
  <c r="F74" i="5"/>
  <c r="G74" i="5"/>
  <c r="H74" i="5"/>
  <c r="I74" i="5"/>
  <c r="AC74" i="5"/>
  <c r="AD74" i="5"/>
  <c r="AT74" i="5" s="1"/>
  <c r="AL74" i="5"/>
  <c r="AM74" i="5" s="1"/>
  <c r="AP74" i="5"/>
  <c r="AQ74" i="5"/>
  <c r="AS74" i="5"/>
  <c r="AU74" i="5"/>
  <c r="AV74" i="5"/>
  <c r="AW74" i="5"/>
  <c r="AX74" i="5"/>
  <c r="AY74" i="5"/>
  <c r="BA74" i="5"/>
  <c r="A75" i="5"/>
  <c r="B75" i="5"/>
  <c r="C75" i="5"/>
  <c r="D75" i="5"/>
  <c r="E75" i="5"/>
  <c r="F75" i="5"/>
  <c r="G75" i="5"/>
  <c r="H75" i="5"/>
  <c r="I75" i="5"/>
  <c r="AC75" i="5"/>
  <c r="O75" i="5" s="1"/>
  <c r="AD75" i="5"/>
  <c r="AT75" i="5" s="1"/>
  <c r="AL75" i="5"/>
  <c r="AM75" i="5" s="1"/>
  <c r="AP75" i="5"/>
  <c r="AQ75" i="5"/>
  <c r="AS75" i="5"/>
  <c r="AU75" i="5"/>
  <c r="AV75" i="5"/>
  <c r="AW75" i="5"/>
  <c r="AX75" i="5"/>
  <c r="AY75" i="5"/>
  <c r="BA75" i="5"/>
  <c r="A76" i="5"/>
  <c r="B76" i="5"/>
  <c r="C76" i="5"/>
  <c r="D76" i="5"/>
  <c r="E76" i="5"/>
  <c r="F76" i="5"/>
  <c r="G76" i="5"/>
  <c r="H76" i="5"/>
  <c r="I76" i="5"/>
  <c r="AC76" i="5"/>
  <c r="O76" i="5" s="1"/>
  <c r="AD76" i="5"/>
  <c r="AT76" i="5" s="1"/>
  <c r="AL76" i="5"/>
  <c r="AP76" i="5"/>
  <c r="AQ76" i="5"/>
  <c r="AS76" i="5"/>
  <c r="AU76" i="5"/>
  <c r="AV76" i="5"/>
  <c r="AW76" i="5"/>
  <c r="AX76" i="5"/>
  <c r="AY76" i="5"/>
  <c r="BA76" i="5"/>
  <c r="A77" i="5"/>
  <c r="B77" i="5"/>
  <c r="C77" i="5"/>
  <c r="D77" i="5"/>
  <c r="E77" i="5"/>
  <c r="F77" i="5"/>
  <c r="G77" i="5"/>
  <c r="H77" i="5"/>
  <c r="I77" i="5"/>
  <c r="AC77" i="5"/>
  <c r="O77" i="5" s="1"/>
  <c r="AD77" i="5"/>
  <c r="AT77" i="5" s="1"/>
  <c r="AL77" i="5"/>
  <c r="AM77" i="5" s="1"/>
  <c r="AP77" i="5"/>
  <c r="AQ77" i="5"/>
  <c r="AS77" i="5"/>
  <c r="AU77" i="5"/>
  <c r="AV77" i="5"/>
  <c r="AW77" i="5"/>
  <c r="AX77" i="5"/>
  <c r="AY77" i="5"/>
  <c r="BA77" i="5"/>
  <c r="A78" i="5"/>
  <c r="B78" i="5"/>
  <c r="C78" i="5"/>
  <c r="D78" i="5"/>
  <c r="E78" i="5"/>
  <c r="F78" i="5"/>
  <c r="G78" i="5"/>
  <c r="H78" i="5"/>
  <c r="I78" i="5"/>
  <c r="AC78" i="5"/>
  <c r="AD78" i="5"/>
  <c r="AT78" i="5" s="1"/>
  <c r="AL78" i="5"/>
  <c r="AP78" i="5"/>
  <c r="AQ78" i="5"/>
  <c r="AS78" i="5"/>
  <c r="AU78" i="5"/>
  <c r="AV78" i="5"/>
  <c r="AW78" i="5"/>
  <c r="AX78" i="5"/>
  <c r="AY78" i="5"/>
  <c r="BA78" i="5"/>
  <c r="A79" i="5"/>
  <c r="B79" i="5"/>
  <c r="C79" i="5"/>
  <c r="D79" i="5"/>
  <c r="E79" i="5"/>
  <c r="F79" i="5"/>
  <c r="G79" i="5"/>
  <c r="H79" i="5"/>
  <c r="I79" i="5"/>
  <c r="AC79" i="5"/>
  <c r="O79" i="5" s="1"/>
  <c r="AD79" i="5"/>
  <c r="AT79" i="5" s="1"/>
  <c r="AL79" i="5"/>
  <c r="AM79" i="5" s="1"/>
  <c r="AP79" i="5"/>
  <c r="AQ79" i="5"/>
  <c r="AS79" i="5"/>
  <c r="AU79" i="5"/>
  <c r="AV79" i="5"/>
  <c r="AW79" i="5"/>
  <c r="AX79" i="5"/>
  <c r="AY79" i="5"/>
  <c r="BA79" i="5"/>
  <c r="A80" i="5"/>
  <c r="B80" i="5"/>
  <c r="C80" i="5"/>
  <c r="D80" i="5"/>
  <c r="E80" i="5"/>
  <c r="F80" i="5"/>
  <c r="G80" i="5"/>
  <c r="H80" i="5"/>
  <c r="I80" i="5"/>
  <c r="AC80" i="5"/>
  <c r="O80" i="5" s="1"/>
  <c r="AD80" i="5"/>
  <c r="AT80" i="5" s="1"/>
  <c r="AL80" i="5"/>
  <c r="AP80" i="5"/>
  <c r="AQ80" i="5"/>
  <c r="AS80" i="5"/>
  <c r="AU80" i="5"/>
  <c r="AV80" i="5"/>
  <c r="AW80" i="5"/>
  <c r="AX80" i="5"/>
  <c r="AY80" i="5"/>
  <c r="BA80" i="5"/>
  <c r="A81" i="5"/>
  <c r="B81" i="5"/>
  <c r="C81" i="5"/>
  <c r="D81" i="5"/>
  <c r="E81" i="5"/>
  <c r="F81" i="5"/>
  <c r="G81" i="5"/>
  <c r="H81" i="5"/>
  <c r="I81" i="5"/>
  <c r="AC81" i="5"/>
  <c r="O81" i="5" s="1"/>
  <c r="AD81" i="5"/>
  <c r="AT81" i="5" s="1"/>
  <c r="AL81" i="5"/>
  <c r="AM81" i="5" s="1"/>
  <c r="AP81" i="5"/>
  <c r="AQ81" i="5"/>
  <c r="AS81" i="5"/>
  <c r="AU81" i="5"/>
  <c r="AV81" i="5"/>
  <c r="AW81" i="5"/>
  <c r="AX81" i="5"/>
  <c r="AY81" i="5"/>
  <c r="BA81" i="5"/>
  <c r="A82" i="5"/>
  <c r="B82" i="5"/>
  <c r="C82" i="5"/>
  <c r="D82" i="5"/>
  <c r="E82" i="5"/>
  <c r="F82" i="5"/>
  <c r="G82" i="5"/>
  <c r="H82" i="5"/>
  <c r="I82" i="5"/>
  <c r="AC82" i="5"/>
  <c r="AD82" i="5"/>
  <c r="AT82" i="5" s="1"/>
  <c r="AL82" i="5"/>
  <c r="AP82" i="5"/>
  <c r="AQ82" i="5"/>
  <c r="AS82" i="5"/>
  <c r="AU82" i="5"/>
  <c r="AV82" i="5"/>
  <c r="AW82" i="5"/>
  <c r="AX82" i="5"/>
  <c r="AY82" i="5"/>
  <c r="BA82" i="5"/>
  <c r="A83" i="5"/>
  <c r="B83" i="5"/>
  <c r="C83" i="5"/>
  <c r="D83" i="5"/>
  <c r="E83" i="5"/>
  <c r="F83" i="5"/>
  <c r="G83" i="5"/>
  <c r="H83" i="5"/>
  <c r="I83" i="5"/>
  <c r="AC83" i="5"/>
  <c r="O83" i="5" s="1"/>
  <c r="AD83" i="5"/>
  <c r="AT83" i="5" s="1"/>
  <c r="AL83" i="5"/>
  <c r="AM83" i="5" s="1"/>
  <c r="AP83" i="5"/>
  <c r="AQ83" i="5"/>
  <c r="AS83" i="5"/>
  <c r="AU83" i="5"/>
  <c r="AV83" i="5"/>
  <c r="AW83" i="5"/>
  <c r="AX83" i="5"/>
  <c r="AY83" i="5"/>
  <c r="BA83" i="5"/>
  <c r="A84" i="5"/>
  <c r="B84" i="5"/>
  <c r="C84" i="5"/>
  <c r="D84" i="5"/>
  <c r="E84" i="5"/>
  <c r="F84" i="5"/>
  <c r="G84" i="5"/>
  <c r="H84" i="5"/>
  <c r="I84" i="5"/>
  <c r="AC84" i="5"/>
  <c r="AD84" i="5"/>
  <c r="AT84" i="5" s="1"/>
  <c r="AL84" i="5"/>
  <c r="AP84" i="5"/>
  <c r="AQ84" i="5"/>
  <c r="AS84" i="5"/>
  <c r="AU84" i="5"/>
  <c r="AV84" i="5"/>
  <c r="AW84" i="5"/>
  <c r="AX84" i="5"/>
  <c r="AY84" i="5"/>
  <c r="BA84" i="5"/>
  <c r="A85" i="5"/>
  <c r="B85" i="5"/>
  <c r="C85" i="5"/>
  <c r="D85" i="5"/>
  <c r="E85" i="5"/>
  <c r="F85" i="5"/>
  <c r="G85" i="5"/>
  <c r="H85" i="5"/>
  <c r="I85" i="5"/>
  <c r="AC85" i="5"/>
  <c r="O85" i="5" s="1"/>
  <c r="AD85" i="5"/>
  <c r="AT85" i="5" s="1"/>
  <c r="AL85" i="5"/>
  <c r="AM85" i="5" s="1"/>
  <c r="AP85" i="5"/>
  <c r="AQ85" i="5"/>
  <c r="AS85" i="5"/>
  <c r="AU85" i="5"/>
  <c r="AV85" i="5"/>
  <c r="AW85" i="5"/>
  <c r="AX85" i="5"/>
  <c r="AY85" i="5"/>
  <c r="BA85" i="5"/>
  <c r="A86" i="5"/>
  <c r="B86" i="5"/>
  <c r="C86" i="5"/>
  <c r="D86" i="5"/>
  <c r="E86" i="5"/>
  <c r="F86" i="5"/>
  <c r="G86" i="5"/>
  <c r="H86" i="5"/>
  <c r="I86" i="5"/>
  <c r="AC86" i="5"/>
  <c r="O86" i="5" s="1"/>
  <c r="AD86" i="5"/>
  <c r="AT86" i="5" s="1"/>
  <c r="AL86" i="5"/>
  <c r="AP86" i="5"/>
  <c r="AQ86" i="5"/>
  <c r="AS86" i="5"/>
  <c r="AU86" i="5"/>
  <c r="AV86" i="5"/>
  <c r="AW86" i="5"/>
  <c r="AX86" i="5"/>
  <c r="AY86" i="5"/>
  <c r="BA86" i="5"/>
  <c r="A87" i="5"/>
  <c r="B87" i="5"/>
  <c r="C87" i="5"/>
  <c r="D87" i="5"/>
  <c r="E87" i="5"/>
  <c r="F87" i="5"/>
  <c r="G87" i="5"/>
  <c r="H87" i="5"/>
  <c r="I87" i="5"/>
  <c r="AC87" i="5"/>
  <c r="O87" i="5" s="1"/>
  <c r="AD87" i="5"/>
  <c r="AT87" i="5" s="1"/>
  <c r="AL87" i="5"/>
  <c r="AP87" i="5"/>
  <c r="AQ87" i="5"/>
  <c r="AS87" i="5"/>
  <c r="AU87" i="5"/>
  <c r="AV87" i="5"/>
  <c r="AW87" i="5"/>
  <c r="AX87" i="5"/>
  <c r="AY87" i="5"/>
  <c r="BA87" i="5"/>
  <c r="A88" i="5"/>
  <c r="B88" i="5"/>
  <c r="C88" i="5"/>
  <c r="D88" i="5"/>
  <c r="E88" i="5"/>
  <c r="F88" i="5"/>
  <c r="G88" i="5"/>
  <c r="H88" i="5"/>
  <c r="I88" i="5"/>
  <c r="AC88" i="5"/>
  <c r="O88" i="5" s="1"/>
  <c r="AD88" i="5"/>
  <c r="AT88" i="5" s="1"/>
  <c r="AL88" i="5"/>
  <c r="AP88" i="5"/>
  <c r="AQ88" i="5"/>
  <c r="AS88" i="5"/>
  <c r="AU88" i="5"/>
  <c r="AV88" i="5"/>
  <c r="AW88" i="5"/>
  <c r="AX88" i="5"/>
  <c r="AY88" i="5"/>
  <c r="BA88" i="5"/>
  <c r="A89" i="5"/>
  <c r="B89" i="5"/>
  <c r="C89" i="5"/>
  <c r="D89" i="5"/>
  <c r="E89" i="5"/>
  <c r="F89" i="5"/>
  <c r="G89" i="5"/>
  <c r="H89" i="5"/>
  <c r="I89" i="5"/>
  <c r="AC89" i="5"/>
  <c r="O89" i="5" s="1"/>
  <c r="AD89" i="5"/>
  <c r="AT89" i="5" s="1"/>
  <c r="AL89" i="5"/>
  <c r="AP89" i="5"/>
  <c r="AQ89" i="5"/>
  <c r="AS89" i="5"/>
  <c r="AU89" i="5"/>
  <c r="AV89" i="5"/>
  <c r="AW89" i="5"/>
  <c r="AX89" i="5"/>
  <c r="AY89" i="5"/>
  <c r="BA89" i="5"/>
  <c r="A90" i="5"/>
  <c r="B90" i="5"/>
  <c r="C90" i="5"/>
  <c r="D90" i="5"/>
  <c r="E90" i="5"/>
  <c r="F90" i="5"/>
  <c r="G90" i="5"/>
  <c r="H90" i="5"/>
  <c r="I90" i="5"/>
  <c r="AC90" i="5"/>
  <c r="O90" i="5" s="1"/>
  <c r="AD90" i="5"/>
  <c r="AT90" i="5" s="1"/>
  <c r="AL90" i="5"/>
  <c r="AP90" i="5"/>
  <c r="AQ90" i="5"/>
  <c r="AS90" i="5"/>
  <c r="AU90" i="5"/>
  <c r="AV90" i="5"/>
  <c r="AW90" i="5"/>
  <c r="AX90" i="5"/>
  <c r="AY90" i="5"/>
  <c r="BA90" i="5"/>
  <c r="A91" i="5"/>
  <c r="B91" i="5"/>
  <c r="C91" i="5"/>
  <c r="D91" i="5"/>
  <c r="E91" i="5"/>
  <c r="F91" i="5"/>
  <c r="G91" i="5"/>
  <c r="H91" i="5"/>
  <c r="I91" i="5"/>
  <c r="AC91" i="5"/>
  <c r="AD91" i="5"/>
  <c r="AT91" i="5" s="1"/>
  <c r="AL91" i="5"/>
  <c r="AM91" i="5" s="1"/>
  <c r="AP91" i="5"/>
  <c r="AQ91" i="5"/>
  <c r="AS91" i="5"/>
  <c r="AU91" i="5"/>
  <c r="AV91" i="5"/>
  <c r="AW91" i="5"/>
  <c r="AX91" i="5"/>
  <c r="AY91" i="5"/>
  <c r="BA91" i="5"/>
  <c r="A92" i="5"/>
  <c r="B92" i="5"/>
  <c r="C92" i="5"/>
  <c r="D92" i="5"/>
  <c r="E92" i="5"/>
  <c r="F92" i="5"/>
  <c r="G92" i="5"/>
  <c r="H92" i="5"/>
  <c r="I92" i="5"/>
  <c r="AC92" i="5"/>
  <c r="O92" i="5" s="1"/>
  <c r="AD92" i="5"/>
  <c r="AT92" i="5" s="1"/>
  <c r="AL92" i="5"/>
  <c r="AP92" i="5"/>
  <c r="AQ92" i="5"/>
  <c r="AS92" i="5"/>
  <c r="AU92" i="5"/>
  <c r="AV92" i="5"/>
  <c r="AW92" i="5"/>
  <c r="AX92" i="5"/>
  <c r="AY92" i="5"/>
  <c r="BA92" i="5"/>
  <c r="A93" i="5"/>
  <c r="B93" i="5"/>
  <c r="C93" i="5"/>
  <c r="D93" i="5"/>
  <c r="E93" i="5"/>
  <c r="F93" i="5"/>
  <c r="G93" i="5"/>
  <c r="H93" i="5"/>
  <c r="I93" i="5"/>
  <c r="AC93" i="5"/>
  <c r="O93" i="5" s="1"/>
  <c r="AD93" i="5"/>
  <c r="AT93" i="5" s="1"/>
  <c r="AL93" i="5"/>
  <c r="AM93" i="5" s="1"/>
  <c r="AP93" i="5"/>
  <c r="AQ93" i="5"/>
  <c r="AS93" i="5"/>
  <c r="AU93" i="5"/>
  <c r="AV93" i="5"/>
  <c r="AW93" i="5"/>
  <c r="AX93" i="5"/>
  <c r="AY93" i="5"/>
  <c r="BA93" i="5"/>
  <c r="A94" i="5"/>
  <c r="B94" i="5"/>
  <c r="C94" i="5"/>
  <c r="D94" i="5"/>
  <c r="E94" i="5"/>
  <c r="F94" i="5"/>
  <c r="G94" i="5"/>
  <c r="H94" i="5"/>
  <c r="I94" i="5"/>
  <c r="AC94" i="5"/>
  <c r="AD94" i="5"/>
  <c r="AT94" i="5" s="1"/>
  <c r="AL94" i="5"/>
  <c r="AP94" i="5"/>
  <c r="AQ94" i="5"/>
  <c r="AS94" i="5"/>
  <c r="AU94" i="5"/>
  <c r="AV94" i="5"/>
  <c r="AW94" i="5"/>
  <c r="AX94" i="5"/>
  <c r="AY94" i="5"/>
  <c r="BA94" i="5"/>
  <c r="A95" i="5"/>
  <c r="B95" i="5"/>
  <c r="C95" i="5"/>
  <c r="D95" i="5"/>
  <c r="E95" i="5"/>
  <c r="F95" i="5"/>
  <c r="G95" i="5"/>
  <c r="H95" i="5"/>
  <c r="I95" i="5"/>
  <c r="AC95" i="5"/>
  <c r="O95" i="5" s="1"/>
  <c r="AD95" i="5"/>
  <c r="AT95" i="5" s="1"/>
  <c r="AL95" i="5"/>
  <c r="AM95" i="5" s="1"/>
  <c r="AP95" i="5"/>
  <c r="AQ95" i="5"/>
  <c r="AS95" i="5"/>
  <c r="AU95" i="5"/>
  <c r="AV95" i="5"/>
  <c r="AW95" i="5"/>
  <c r="AX95" i="5"/>
  <c r="AY95" i="5"/>
  <c r="BA95" i="5"/>
  <c r="A96" i="5"/>
  <c r="B96" i="5"/>
  <c r="C96" i="5"/>
  <c r="D96" i="5"/>
  <c r="E96" i="5"/>
  <c r="F96" i="5"/>
  <c r="G96" i="5"/>
  <c r="H96" i="5"/>
  <c r="I96" i="5"/>
  <c r="AC96" i="5"/>
  <c r="AD96" i="5"/>
  <c r="AT96" i="5" s="1"/>
  <c r="AL96" i="5"/>
  <c r="AP96" i="5"/>
  <c r="AQ96" i="5"/>
  <c r="AS96" i="5"/>
  <c r="AU96" i="5"/>
  <c r="AV96" i="5"/>
  <c r="AW96" i="5"/>
  <c r="AX96" i="5"/>
  <c r="AY96" i="5"/>
  <c r="BA96" i="5"/>
  <c r="A97" i="5"/>
  <c r="B97" i="5"/>
  <c r="C97" i="5"/>
  <c r="D97" i="5"/>
  <c r="E97" i="5"/>
  <c r="F97" i="5"/>
  <c r="G97" i="5"/>
  <c r="H97" i="5"/>
  <c r="I97" i="5"/>
  <c r="AC97" i="5"/>
  <c r="O97" i="5" s="1"/>
  <c r="AD97" i="5"/>
  <c r="AT97" i="5" s="1"/>
  <c r="AL97" i="5"/>
  <c r="AM97" i="5" s="1"/>
  <c r="AP97" i="5"/>
  <c r="AQ97" i="5"/>
  <c r="AS97" i="5"/>
  <c r="AU97" i="5"/>
  <c r="AV97" i="5"/>
  <c r="AW97" i="5"/>
  <c r="AX97" i="5"/>
  <c r="AY97" i="5"/>
  <c r="BA97" i="5"/>
  <c r="A98" i="5"/>
  <c r="B98" i="5"/>
  <c r="C98" i="5"/>
  <c r="D98" i="5"/>
  <c r="E98" i="5"/>
  <c r="F98" i="5"/>
  <c r="G98" i="5"/>
  <c r="H98" i="5"/>
  <c r="I98" i="5"/>
  <c r="AC98" i="5"/>
  <c r="AD98" i="5"/>
  <c r="AT98" i="5" s="1"/>
  <c r="AL98" i="5"/>
  <c r="AP98" i="5"/>
  <c r="AQ98" i="5"/>
  <c r="AS98" i="5"/>
  <c r="AU98" i="5"/>
  <c r="AV98" i="5"/>
  <c r="AW98" i="5"/>
  <c r="AX98" i="5"/>
  <c r="AY98" i="5"/>
  <c r="BA98" i="5"/>
  <c r="A99" i="5"/>
  <c r="B99" i="5"/>
  <c r="C99" i="5"/>
  <c r="D99" i="5"/>
  <c r="E99" i="5"/>
  <c r="F99" i="5"/>
  <c r="G99" i="5"/>
  <c r="H99" i="5"/>
  <c r="I99" i="5"/>
  <c r="AC99" i="5"/>
  <c r="O99" i="5" s="1"/>
  <c r="AD99" i="5"/>
  <c r="AT99" i="5" s="1"/>
  <c r="AL99" i="5"/>
  <c r="AM99" i="5" s="1"/>
  <c r="AP99" i="5"/>
  <c r="AQ99" i="5"/>
  <c r="AS99" i="5"/>
  <c r="AU99" i="5"/>
  <c r="AV99" i="5"/>
  <c r="AW99" i="5"/>
  <c r="AX99" i="5"/>
  <c r="AY99" i="5"/>
  <c r="BA99" i="5"/>
  <c r="A100" i="5"/>
  <c r="B100" i="5"/>
  <c r="C100" i="5"/>
  <c r="D100" i="5"/>
  <c r="E100" i="5"/>
  <c r="F100" i="5"/>
  <c r="G100" i="5"/>
  <c r="H100" i="5"/>
  <c r="I100" i="5"/>
  <c r="AC100" i="5"/>
  <c r="O100" i="5" s="1"/>
  <c r="AD100" i="5"/>
  <c r="AT100" i="5" s="1"/>
  <c r="AL100" i="5"/>
  <c r="AP100" i="5"/>
  <c r="AQ100" i="5"/>
  <c r="AS100" i="5"/>
  <c r="AU100" i="5"/>
  <c r="AV100" i="5"/>
  <c r="AW100" i="5"/>
  <c r="AX100" i="5"/>
  <c r="AY100" i="5"/>
  <c r="BA100" i="5"/>
  <c r="A101" i="5"/>
  <c r="B101" i="5"/>
  <c r="C101" i="5"/>
  <c r="D101" i="5"/>
  <c r="E101" i="5"/>
  <c r="F101" i="5"/>
  <c r="G101" i="5"/>
  <c r="H101" i="5"/>
  <c r="I101" i="5"/>
  <c r="AC101" i="5"/>
  <c r="O101" i="5" s="1"/>
  <c r="AD101" i="5"/>
  <c r="AT101" i="5" s="1"/>
  <c r="AL101" i="5"/>
  <c r="AM101" i="5" s="1"/>
  <c r="AP101" i="5"/>
  <c r="AQ101" i="5"/>
  <c r="AS101" i="5"/>
  <c r="AU101" i="5"/>
  <c r="AV101" i="5"/>
  <c r="AW101" i="5"/>
  <c r="AX101" i="5"/>
  <c r="AY101" i="5"/>
  <c r="BA101" i="5"/>
  <c r="A102" i="5"/>
  <c r="B102" i="5"/>
  <c r="C102" i="5"/>
  <c r="D102" i="5"/>
  <c r="E102" i="5"/>
  <c r="F102" i="5"/>
  <c r="G102" i="5"/>
  <c r="H102" i="5"/>
  <c r="I102" i="5"/>
  <c r="AC102" i="5"/>
  <c r="AD102" i="5"/>
  <c r="AT102" i="5" s="1"/>
  <c r="AL102" i="5"/>
  <c r="AP102" i="5"/>
  <c r="AQ102" i="5"/>
  <c r="AS102" i="5"/>
  <c r="AU102" i="5"/>
  <c r="AV102" i="5"/>
  <c r="AW102" i="5"/>
  <c r="AX102" i="5"/>
  <c r="AY102" i="5"/>
  <c r="BA102" i="5"/>
  <c r="A103" i="5"/>
  <c r="B103" i="5"/>
  <c r="C103" i="5"/>
  <c r="D103" i="5"/>
  <c r="E103" i="5"/>
  <c r="F103" i="5"/>
  <c r="G103" i="5"/>
  <c r="H103" i="5"/>
  <c r="I103" i="5"/>
  <c r="AC103" i="5"/>
  <c r="O103" i="5" s="1"/>
  <c r="AD103" i="5"/>
  <c r="AT103" i="5" s="1"/>
  <c r="AL103" i="5"/>
  <c r="AM103" i="5" s="1"/>
  <c r="AP103" i="5"/>
  <c r="AQ103" i="5"/>
  <c r="AS103" i="5"/>
  <c r="AU103" i="5"/>
  <c r="AV103" i="5"/>
  <c r="AW103" i="5"/>
  <c r="AX103" i="5"/>
  <c r="AY103" i="5"/>
  <c r="BA103" i="5"/>
  <c r="A104" i="5"/>
  <c r="B104" i="5"/>
  <c r="C104" i="5"/>
  <c r="D104" i="5"/>
  <c r="E104" i="5"/>
  <c r="F104" i="5"/>
  <c r="G104" i="5"/>
  <c r="H104" i="5"/>
  <c r="I104" i="5"/>
  <c r="AC104" i="5"/>
  <c r="O104" i="5" s="1"/>
  <c r="AD104" i="5"/>
  <c r="AT104" i="5" s="1"/>
  <c r="AL104" i="5"/>
  <c r="AP104" i="5"/>
  <c r="AQ104" i="5"/>
  <c r="AS104" i="5"/>
  <c r="AU104" i="5"/>
  <c r="AV104" i="5"/>
  <c r="AW104" i="5"/>
  <c r="AX104" i="5"/>
  <c r="AY104" i="5"/>
  <c r="BA104" i="5"/>
  <c r="A105" i="5"/>
  <c r="B105" i="5"/>
  <c r="C105" i="5"/>
  <c r="D105" i="5"/>
  <c r="E105" i="5"/>
  <c r="F105" i="5"/>
  <c r="G105" i="5"/>
  <c r="H105" i="5"/>
  <c r="I105" i="5"/>
  <c r="AC105" i="5"/>
  <c r="O105" i="5" s="1"/>
  <c r="AD105" i="5"/>
  <c r="AT105" i="5" s="1"/>
  <c r="AL105" i="5"/>
  <c r="AP105" i="5"/>
  <c r="AQ105" i="5"/>
  <c r="AS105" i="5"/>
  <c r="AU105" i="5"/>
  <c r="AV105" i="5"/>
  <c r="AW105" i="5"/>
  <c r="AX105" i="5"/>
  <c r="AY105" i="5"/>
  <c r="BA105" i="5"/>
  <c r="A106" i="5"/>
  <c r="B106" i="5"/>
  <c r="C106" i="5"/>
  <c r="D106" i="5"/>
  <c r="E106" i="5"/>
  <c r="F106" i="5"/>
  <c r="G106" i="5"/>
  <c r="H106" i="5"/>
  <c r="I106" i="5"/>
  <c r="AC106" i="5"/>
  <c r="O106" i="5" s="1"/>
  <c r="AD106" i="5"/>
  <c r="AT106" i="5" s="1"/>
  <c r="AL106" i="5"/>
  <c r="AP106" i="5"/>
  <c r="AQ106" i="5"/>
  <c r="AS106" i="5"/>
  <c r="AU106" i="5"/>
  <c r="AV106" i="5"/>
  <c r="AW106" i="5"/>
  <c r="AX106" i="5"/>
  <c r="AY106" i="5"/>
  <c r="BA106" i="5"/>
  <c r="A107" i="5"/>
  <c r="B107" i="5"/>
  <c r="C107" i="5"/>
  <c r="D107" i="5"/>
  <c r="E107" i="5"/>
  <c r="F107" i="5"/>
  <c r="G107" i="5"/>
  <c r="H107" i="5"/>
  <c r="I107" i="5"/>
  <c r="AC107" i="5"/>
  <c r="O107" i="5" s="1"/>
  <c r="AD107" i="5"/>
  <c r="AT107" i="5" s="1"/>
  <c r="AL107" i="5"/>
  <c r="AM107" i="5" s="1"/>
  <c r="AP107" i="5"/>
  <c r="AQ107" i="5"/>
  <c r="AS107" i="5"/>
  <c r="AU107" i="5"/>
  <c r="AV107" i="5"/>
  <c r="AW107" i="5"/>
  <c r="AX107" i="5"/>
  <c r="AY107" i="5"/>
  <c r="BA107" i="5"/>
  <c r="A108" i="5"/>
  <c r="B108" i="5"/>
  <c r="C108" i="5"/>
  <c r="D108" i="5"/>
  <c r="E108" i="5"/>
  <c r="F108" i="5"/>
  <c r="G108" i="5"/>
  <c r="H108" i="5"/>
  <c r="I108" i="5"/>
  <c r="AC108" i="5"/>
  <c r="O108" i="5" s="1"/>
  <c r="AD108" i="5"/>
  <c r="AT108" i="5" s="1"/>
  <c r="AL108" i="5"/>
  <c r="AP108" i="5"/>
  <c r="AQ108" i="5"/>
  <c r="AS108" i="5"/>
  <c r="AU108" i="5"/>
  <c r="AV108" i="5"/>
  <c r="AW108" i="5"/>
  <c r="AX108" i="5"/>
  <c r="AY108" i="5"/>
  <c r="BA108" i="5"/>
  <c r="A109" i="5"/>
  <c r="B109" i="5"/>
  <c r="C109" i="5"/>
  <c r="D109" i="5"/>
  <c r="E109" i="5"/>
  <c r="F109" i="5"/>
  <c r="G109" i="5"/>
  <c r="H109" i="5"/>
  <c r="I109" i="5"/>
  <c r="AC109" i="5"/>
  <c r="O109" i="5" s="1"/>
  <c r="AD109" i="5"/>
  <c r="AT109" i="5" s="1"/>
  <c r="AL109" i="5"/>
  <c r="AP109" i="5"/>
  <c r="AQ109" i="5"/>
  <c r="AS109" i="5"/>
  <c r="AU109" i="5"/>
  <c r="AV109" i="5"/>
  <c r="AW109" i="5"/>
  <c r="AX109" i="5"/>
  <c r="AY109" i="5"/>
  <c r="BA109" i="5"/>
  <c r="A110" i="5"/>
  <c r="B110" i="5"/>
  <c r="C110" i="5"/>
  <c r="D110" i="5"/>
  <c r="E110" i="5"/>
  <c r="F110" i="5"/>
  <c r="G110" i="5"/>
  <c r="H110" i="5"/>
  <c r="I110" i="5"/>
  <c r="AC110" i="5"/>
  <c r="AD110" i="5"/>
  <c r="AT110" i="5" s="1"/>
  <c r="AL110" i="5"/>
  <c r="AM110" i="5" s="1"/>
  <c r="AP110" i="5"/>
  <c r="AQ110" i="5"/>
  <c r="AS110" i="5"/>
  <c r="AU110" i="5"/>
  <c r="AV110" i="5"/>
  <c r="AW110" i="5"/>
  <c r="AX110" i="5"/>
  <c r="AY110" i="5"/>
  <c r="BA110" i="5"/>
  <c r="A111" i="5"/>
  <c r="B111" i="5"/>
  <c r="C111" i="5"/>
  <c r="D111" i="5"/>
  <c r="E111" i="5"/>
  <c r="F111" i="5"/>
  <c r="G111" i="5"/>
  <c r="H111" i="5"/>
  <c r="I111" i="5"/>
  <c r="AC111" i="5"/>
  <c r="AD111" i="5"/>
  <c r="AT111" i="5" s="1"/>
  <c r="AL111" i="5"/>
  <c r="AM111" i="5" s="1"/>
  <c r="AP111" i="5"/>
  <c r="AQ111" i="5"/>
  <c r="AS111" i="5"/>
  <c r="AU111" i="5"/>
  <c r="AV111" i="5"/>
  <c r="AW111" i="5"/>
  <c r="AX111" i="5"/>
  <c r="AY111" i="5"/>
  <c r="BA111" i="5"/>
  <c r="A112" i="5"/>
  <c r="B112" i="5"/>
  <c r="C112" i="5"/>
  <c r="D112" i="5"/>
  <c r="E112" i="5"/>
  <c r="F112" i="5"/>
  <c r="G112" i="5"/>
  <c r="H112" i="5"/>
  <c r="I112" i="5"/>
  <c r="AC112" i="5"/>
  <c r="O112" i="5" s="1"/>
  <c r="AD112" i="5"/>
  <c r="AT112" i="5" s="1"/>
  <c r="AL112" i="5"/>
  <c r="AP112" i="5"/>
  <c r="AQ112" i="5"/>
  <c r="AS112" i="5"/>
  <c r="AU112" i="5"/>
  <c r="AV112" i="5"/>
  <c r="AW112" i="5"/>
  <c r="AX112" i="5"/>
  <c r="AY112" i="5"/>
  <c r="BA112" i="5"/>
  <c r="A113" i="5"/>
  <c r="B113" i="5"/>
  <c r="C113" i="5"/>
  <c r="D113" i="5"/>
  <c r="E113" i="5"/>
  <c r="F113" i="5"/>
  <c r="G113" i="5"/>
  <c r="H113" i="5"/>
  <c r="I113" i="5"/>
  <c r="AC113" i="5"/>
  <c r="O113" i="5" s="1"/>
  <c r="AD113" i="5"/>
  <c r="AT113" i="5" s="1"/>
  <c r="AL113" i="5"/>
  <c r="AM113" i="5" s="1"/>
  <c r="AP113" i="5"/>
  <c r="AQ113" i="5"/>
  <c r="AS113" i="5"/>
  <c r="AU113" i="5"/>
  <c r="AV113" i="5"/>
  <c r="AW113" i="5"/>
  <c r="AX113" i="5"/>
  <c r="AY113" i="5"/>
  <c r="BA113" i="5"/>
  <c r="A114" i="5"/>
  <c r="B114" i="5"/>
  <c r="C114" i="5"/>
  <c r="D114" i="5"/>
  <c r="E114" i="5"/>
  <c r="F114" i="5"/>
  <c r="G114" i="5"/>
  <c r="H114" i="5"/>
  <c r="I114" i="5"/>
  <c r="AC114" i="5"/>
  <c r="O114" i="5" s="1"/>
  <c r="AD114" i="5"/>
  <c r="AT114" i="5" s="1"/>
  <c r="AL114" i="5"/>
  <c r="AP114" i="5"/>
  <c r="AQ114" i="5"/>
  <c r="AS114" i="5"/>
  <c r="AU114" i="5"/>
  <c r="AV114" i="5"/>
  <c r="AW114" i="5"/>
  <c r="AX114" i="5"/>
  <c r="AY114" i="5"/>
  <c r="BA114" i="5"/>
  <c r="A115" i="5"/>
  <c r="B115" i="5"/>
  <c r="C115" i="5"/>
  <c r="D115" i="5"/>
  <c r="E115" i="5"/>
  <c r="F115" i="5"/>
  <c r="G115" i="5"/>
  <c r="H115" i="5"/>
  <c r="I115" i="5"/>
  <c r="AC115" i="5"/>
  <c r="O115" i="5" s="1"/>
  <c r="AD115" i="5"/>
  <c r="AT115" i="5" s="1"/>
  <c r="AL115" i="5"/>
  <c r="AP115" i="5"/>
  <c r="AQ115" i="5"/>
  <c r="AS115" i="5"/>
  <c r="AU115" i="5"/>
  <c r="AV115" i="5"/>
  <c r="AW115" i="5"/>
  <c r="AX115" i="5"/>
  <c r="AY115" i="5"/>
  <c r="BA115" i="5"/>
  <c r="A116" i="5"/>
  <c r="B116" i="5"/>
  <c r="C116" i="5"/>
  <c r="D116" i="5"/>
  <c r="E116" i="5"/>
  <c r="F116" i="5"/>
  <c r="G116" i="5"/>
  <c r="H116" i="5"/>
  <c r="I116" i="5"/>
  <c r="AC116" i="5"/>
  <c r="O116" i="5" s="1"/>
  <c r="AD116" i="5"/>
  <c r="AT116" i="5" s="1"/>
  <c r="AL116" i="5"/>
  <c r="AM116" i="5" s="1"/>
  <c r="AP116" i="5"/>
  <c r="AQ116" i="5"/>
  <c r="AS116" i="5"/>
  <c r="AU116" i="5"/>
  <c r="AV116" i="5"/>
  <c r="AW116" i="5"/>
  <c r="AX116" i="5"/>
  <c r="AY116" i="5"/>
  <c r="BA116" i="5"/>
  <c r="A117" i="5"/>
  <c r="B117" i="5"/>
  <c r="C117" i="5"/>
  <c r="D117" i="5"/>
  <c r="E117" i="5"/>
  <c r="F117" i="5"/>
  <c r="G117" i="5"/>
  <c r="H117" i="5"/>
  <c r="I117" i="5"/>
  <c r="AC117" i="5"/>
  <c r="AD117" i="5"/>
  <c r="AT117" i="5" s="1"/>
  <c r="AL117" i="5"/>
  <c r="AM117" i="5" s="1"/>
  <c r="AP117" i="5"/>
  <c r="AQ117" i="5"/>
  <c r="AS117" i="5"/>
  <c r="AU117" i="5"/>
  <c r="AV117" i="5"/>
  <c r="AW117" i="5"/>
  <c r="AX117" i="5"/>
  <c r="AY117" i="5"/>
  <c r="BA117" i="5"/>
  <c r="A118" i="5"/>
  <c r="B118" i="5"/>
  <c r="C118" i="5"/>
  <c r="D118" i="5"/>
  <c r="E118" i="5"/>
  <c r="F118" i="5"/>
  <c r="G118" i="5"/>
  <c r="H118" i="5"/>
  <c r="I118" i="5"/>
  <c r="AC118" i="5"/>
  <c r="O118" i="5" s="1"/>
  <c r="AD118" i="5"/>
  <c r="AT118" i="5" s="1"/>
  <c r="AL118" i="5"/>
  <c r="AM118" i="5" s="1"/>
  <c r="AP118" i="5"/>
  <c r="AQ118" i="5"/>
  <c r="AS118" i="5"/>
  <c r="AU118" i="5"/>
  <c r="AV118" i="5"/>
  <c r="AW118" i="5"/>
  <c r="AX118" i="5"/>
  <c r="AY118" i="5"/>
  <c r="BA118" i="5"/>
  <c r="A119" i="5"/>
  <c r="B119" i="5"/>
  <c r="C119" i="5"/>
  <c r="D119" i="5"/>
  <c r="E119" i="5"/>
  <c r="F119" i="5"/>
  <c r="G119" i="5"/>
  <c r="H119" i="5"/>
  <c r="I119" i="5"/>
  <c r="AC119" i="5"/>
  <c r="O119" i="5" s="1"/>
  <c r="AD119" i="5"/>
  <c r="AT119" i="5" s="1"/>
  <c r="AL119" i="5"/>
  <c r="AP119" i="5"/>
  <c r="AQ119" i="5"/>
  <c r="AS119" i="5"/>
  <c r="AU119" i="5"/>
  <c r="AV119" i="5"/>
  <c r="AW119" i="5"/>
  <c r="AX119" i="5"/>
  <c r="AY119" i="5"/>
  <c r="BA119" i="5"/>
  <c r="A120" i="5"/>
  <c r="B120" i="5"/>
  <c r="C120" i="5"/>
  <c r="D120" i="5"/>
  <c r="E120" i="5"/>
  <c r="F120" i="5"/>
  <c r="G120" i="5"/>
  <c r="H120" i="5"/>
  <c r="I120" i="5"/>
  <c r="AC120" i="5"/>
  <c r="O120" i="5" s="1"/>
  <c r="AD120" i="5"/>
  <c r="AT120" i="5" s="1"/>
  <c r="AL120" i="5"/>
  <c r="AM120" i="5" s="1"/>
  <c r="AP120" i="5"/>
  <c r="AQ120" i="5"/>
  <c r="AS120" i="5"/>
  <c r="AU120" i="5"/>
  <c r="AV120" i="5"/>
  <c r="AW120" i="5"/>
  <c r="AX120" i="5"/>
  <c r="AY120" i="5"/>
  <c r="BA120" i="5"/>
  <c r="A121" i="5"/>
  <c r="B121" i="5"/>
  <c r="C121" i="5"/>
  <c r="D121" i="5"/>
  <c r="E121" i="5"/>
  <c r="F121" i="5"/>
  <c r="G121" i="5"/>
  <c r="H121" i="5"/>
  <c r="I121" i="5"/>
  <c r="AC121" i="5"/>
  <c r="AD121" i="5"/>
  <c r="AT121" i="5" s="1"/>
  <c r="AL121" i="5"/>
  <c r="AM121" i="5" s="1"/>
  <c r="AP121" i="5"/>
  <c r="AQ121" i="5"/>
  <c r="AS121" i="5"/>
  <c r="AU121" i="5"/>
  <c r="AV121" i="5"/>
  <c r="AW121" i="5"/>
  <c r="AX121" i="5"/>
  <c r="AY121" i="5"/>
  <c r="BA121" i="5"/>
  <c r="A122" i="5"/>
  <c r="B122" i="5"/>
  <c r="C122" i="5"/>
  <c r="D122" i="5"/>
  <c r="E122" i="5"/>
  <c r="F122" i="5"/>
  <c r="G122" i="5"/>
  <c r="H122" i="5"/>
  <c r="I122" i="5"/>
  <c r="AC122" i="5"/>
  <c r="O122" i="5" s="1"/>
  <c r="AD122" i="5"/>
  <c r="AT122" i="5" s="1"/>
  <c r="AL122" i="5"/>
  <c r="AP122" i="5"/>
  <c r="AQ122" i="5"/>
  <c r="AS122" i="5"/>
  <c r="AU122" i="5"/>
  <c r="AV122" i="5"/>
  <c r="AW122" i="5"/>
  <c r="AX122" i="5"/>
  <c r="AY122" i="5"/>
  <c r="BA122" i="5"/>
  <c r="A123" i="5"/>
  <c r="B123" i="5"/>
  <c r="C123" i="5"/>
  <c r="D123" i="5"/>
  <c r="E123" i="5"/>
  <c r="F123" i="5"/>
  <c r="G123" i="5"/>
  <c r="H123" i="5"/>
  <c r="I123" i="5"/>
  <c r="AC123" i="5"/>
  <c r="AD123" i="5"/>
  <c r="AT123" i="5" s="1"/>
  <c r="AL123" i="5"/>
  <c r="AP123" i="5"/>
  <c r="AQ123" i="5"/>
  <c r="AS123" i="5"/>
  <c r="AU123" i="5"/>
  <c r="AV123" i="5"/>
  <c r="AW123" i="5"/>
  <c r="AX123" i="5"/>
  <c r="AY123" i="5"/>
  <c r="BA123" i="5"/>
  <c r="A124" i="5"/>
  <c r="B124" i="5"/>
  <c r="C124" i="5"/>
  <c r="D124" i="5"/>
  <c r="E124" i="5"/>
  <c r="F124" i="5"/>
  <c r="G124" i="5"/>
  <c r="H124" i="5"/>
  <c r="I124" i="5"/>
  <c r="AC124" i="5"/>
  <c r="O124" i="5" s="1"/>
  <c r="AD124" i="5"/>
  <c r="AT124" i="5" s="1"/>
  <c r="AL124" i="5"/>
  <c r="AM124" i="5" s="1"/>
  <c r="AP124" i="5"/>
  <c r="AQ124" i="5"/>
  <c r="AS124" i="5"/>
  <c r="AU124" i="5"/>
  <c r="AV124" i="5"/>
  <c r="AW124" i="5"/>
  <c r="AX124" i="5"/>
  <c r="AY124" i="5"/>
  <c r="BA124" i="5"/>
  <c r="A125" i="5"/>
  <c r="B125" i="5"/>
  <c r="C125" i="5"/>
  <c r="D125" i="5"/>
  <c r="E125" i="5"/>
  <c r="F125" i="5"/>
  <c r="G125" i="5"/>
  <c r="H125" i="5"/>
  <c r="I125" i="5"/>
  <c r="AC125" i="5"/>
  <c r="AD125" i="5"/>
  <c r="AT125" i="5" s="1"/>
  <c r="AL125" i="5"/>
  <c r="AP125" i="5"/>
  <c r="AQ125" i="5"/>
  <c r="AS125" i="5"/>
  <c r="AU125" i="5"/>
  <c r="AV125" i="5"/>
  <c r="AW125" i="5"/>
  <c r="AX125" i="5"/>
  <c r="AY125" i="5"/>
  <c r="BA125" i="5"/>
  <c r="A126" i="5"/>
  <c r="B126" i="5"/>
  <c r="C126" i="5"/>
  <c r="D126" i="5"/>
  <c r="E126" i="5"/>
  <c r="F126" i="5"/>
  <c r="G126" i="5"/>
  <c r="H126" i="5"/>
  <c r="I126" i="5"/>
  <c r="AC126" i="5"/>
  <c r="O126" i="5" s="1"/>
  <c r="AD126" i="5"/>
  <c r="AT126" i="5" s="1"/>
  <c r="AL126" i="5"/>
  <c r="AM126" i="5" s="1"/>
  <c r="AP126" i="5"/>
  <c r="AQ126" i="5"/>
  <c r="AS126" i="5"/>
  <c r="AU126" i="5"/>
  <c r="AV126" i="5"/>
  <c r="AW126" i="5"/>
  <c r="AX126" i="5"/>
  <c r="AY126" i="5"/>
  <c r="BA126" i="5"/>
  <c r="A127" i="5"/>
  <c r="B127" i="5"/>
  <c r="C127" i="5"/>
  <c r="D127" i="5"/>
  <c r="E127" i="5"/>
  <c r="F127" i="5"/>
  <c r="G127" i="5"/>
  <c r="H127" i="5"/>
  <c r="I127" i="5"/>
  <c r="AC127" i="5"/>
  <c r="O127" i="5" s="1"/>
  <c r="AD127" i="5"/>
  <c r="AT127" i="5" s="1"/>
  <c r="AL127" i="5"/>
  <c r="AP127" i="5"/>
  <c r="AQ127" i="5"/>
  <c r="AS127" i="5"/>
  <c r="AU127" i="5"/>
  <c r="AV127" i="5"/>
  <c r="AW127" i="5"/>
  <c r="AX127" i="5"/>
  <c r="AY127" i="5"/>
  <c r="BA127" i="5"/>
  <c r="A128" i="5"/>
  <c r="B128" i="5"/>
  <c r="C128" i="5"/>
  <c r="D128" i="5"/>
  <c r="E128" i="5"/>
  <c r="F128" i="5"/>
  <c r="G128" i="5"/>
  <c r="H128" i="5"/>
  <c r="I128" i="5"/>
  <c r="AC128" i="5"/>
  <c r="O128" i="5" s="1"/>
  <c r="AD128" i="5"/>
  <c r="AT128" i="5" s="1"/>
  <c r="AL128" i="5"/>
  <c r="AM128" i="5" s="1"/>
  <c r="AP128" i="5"/>
  <c r="AQ128" i="5"/>
  <c r="AS128" i="5"/>
  <c r="AU128" i="5"/>
  <c r="AV128" i="5"/>
  <c r="AW128" i="5"/>
  <c r="AX128" i="5"/>
  <c r="AY128" i="5"/>
  <c r="BA128" i="5"/>
  <c r="A129" i="5"/>
  <c r="B129" i="5"/>
  <c r="C129" i="5"/>
  <c r="D129" i="5"/>
  <c r="E129" i="5"/>
  <c r="F129" i="5"/>
  <c r="G129" i="5"/>
  <c r="H129" i="5"/>
  <c r="I129" i="5"/>
  <c r="AC129" i="5"/>
  <c r="AD129" i="5"/>
  <c r="AT129" i="5" s="1"/>
  <c r="AL129" i="5"/>
  <c r="AM129" i="5" s="1"/>
  <c r="AP129" i="5"/>
  <c r="AQ129" i="5"/>
  <c r="AS129" i="5"/>
  <c r="AU129" i="5"/>
  <c r="AV129" i="5"/>
  <c r="AW129" i="5"/>
  <c r="AX129" i="5"/>
  <c r="AY129" i="5"/>
  <c r="BA129" i="5"/>
  <c r="A130" i="5"/>
  <c r="B130" i="5"/>
  <c r="C130" i="5"/>
  <c r="D130" i="5"/>
  <c r="E130" i="5"/>
  <c r="F130" i="5"/>
  <c r="G130" i="5"/>
  <c r="H130" i="5"/>
  <c r="I130" i="5"/>
  <c r="AC130" i="5"/>
  <c r="O130" i="5" s="1"/>
  <c r="AD130" i="5"/>
  <c r="AT130" i="5" s="1"/>
  <c r="AL130" i="5"/>
  <c r="AP130" i="5"/>
  <c r="AQ130" i="5"/>
  <c r="AS130" i="5"/>
  <c r="AU130" i="5"/>
  <c r="AV130" i="5"/>
  <c r="AW130" i="5"/>
  <c r="AX130" i="5"/>
  <c r="AY130" i="5"/>
  <c r="BA130" i="5"/>
  <c r="A131" i="5"/>
  <c r="B131" i="5"/>
  <c r="C131" i="5"/>
  <c r="D131" i="5"/>
  <c r="E131" i="5"/>
  <c r="F131" i="5"/>
  <c r="G131" i="5"/>
  <c r="H131" i="5"/>
  <c r="I131" i="5"/>
  <c r="AC131" i="5"/>
  <c r="O131" i="5" s="1"/>
  <c r="AD131" i="5"/>
  <c r="AT131" i="5" s="1"/>
  <c r="AL131" i="5"/>
  <c r="AP131" i="5"/>
  <c r="AQ131" i="5"/>
  <c r="AS131" i="5"/>
  <c r="AU131" i="5"/>
  <c r="AV131" i="5"/>
  <c r="AW131" i="5"/>
  <c r="AX131" i="5"/>
  <c r="AY131" i="5"/>
  <c r="BA131" i="5"/>
  <c r="A132" i="5"/>
  <c r="B132" i="5"/>
  <c r="C132" i="5"/>
  <c r="D132" i="5"/>
  <c r="E132" i="5"/>
  <c r="F132" i="5"/>
  <c r="G132" i="5"/>
  <c r="H132" i="5"/>
  <c r="I132" i="5"/>
  <c r="AC132" i="5"/>
  <c r="O132" i="5" s="1"/>
  <c r="AD132" i="5"/>
  <c r="AT132" i="5" s="1"/>
  <c r="AL132" i="5"/>
  <c r="AM132" i="5" s="1"/>
  <c r="AP132" i="5"/>
  <c r="AQ132" i="5"/>
  <c r="AS132" i="5"/>
  <c r="AU132" i="5"/>
  <c r="AV132" i="5"/>
  <c r="AW132" i="5"/>
  <c r="AX132" i="5"/>
  <c r="AY132" i="5"/>
  <c r="BA132" i="5"/>
  <c r="A133" i="5"/>
  <c r="B133" i="5"/>
  <c r="C133" i="5"/>
  <c r="D133" i="5"/>
  <c r="E133" i="5"/>
  <c r="F133" i="5"/>
  <c r="G133" i="5"/>
  <c r="H133" i="5"/>
  <c r="I133" i="5"/>
  <c r="AC133" i="5"/>
  <c r="AD133" i="5"/>
  <c r="AT133" i="5" s="1"/>
  <c r="AL133" i="5"/>
  <c r="AM133" i="5" s="1"/>
  <c r="AP133" i="5"/>
  <c r="AQ133" i="5"/>
  <c r="AS133" i="5"/>
  <c r="AU133" i="5"/>
  <c r="AV133" i="5"/>
  <c r="AW133" i="5"/>
  <c r="AX133" i="5"/>
  <c r="AY133" i="5"/>
  <c r="BA133" i="5"/>
  <c r="A134" i="5"/>
  <c r="B134" i="5"/>
  <c r="C134" i="5"/>
  <c r="D134" i="5"/>
  <c r="E134" i="5"/>
  <c r="F134" i="5"/>
  <c r="G134" i="5"/>
  <c r="H134" i="5"/>
  <c r="I134" i="5"/>
  <c r="AC134" i="5"/>
  <c r="O134" i="5" s="1"/>
  <c r="AD134" i="5"/>
  <c r="AT134" i="5" s="1"/>
  <c r="AL134" i="5"/>
  <c r="AM134" i="5" s="1"/>
  <c r="AP134" i="5"/>
  <c r="AQ134" i="5"/>
  <c r="AS134" i="5"/>
  <c r="AU134" i="5"/>
  <c r="AV134" i="5"/>
  <c r="AW134" i="5"/>
  <c r="AX134" i="5"/>
  <c r="AY134" i="5"/>
  <c r="BA134" i="5"/>
  <c r="A135" i="5"/>
  <c r="B135" i="5"/>
  <c r="C135" i="5"/>
  <c r="D135" i="5"/>
  <c r="E135" i="5"/>
  <c r="F135" i="5"/>
  <c r="G135" i="5"/>
  <c r="H135" i="5"/>
  <c r="I135" i="5"/>
  <c r="AC135" i="5"/>
  <c r="O135" i="5" s="1"/>
  <c r="AD135" i="5"/>
  <c r="AT135" i="5" s="1"/>
  <c r="AL135" i="5"/>
  <c r="AP135" i="5"/>
  <c r="AQ135" i="5"/>
  <c r="AS135" i="5"/>
  <c r="AU135" i="5"/>
  <c r="AV135" i="5"/>
  <c r="AW135" i="5"/>
  <c r="AX135" i="5"/>
  <c r="AY135" i="5"/>
  <c r="BA135" i="5"/>
  <c r="A136" i="5"/>
  <c r="B136" i="5"/>
  <c r="C136" i="5"/>
  <c r="D136" i="5"/>
  <c r="E136" i="5"/>
  <c r="F136" i="5"/>
  <c r="G136" i="5"/>
  <c r="H136" i="5"/>
  <c r="I136" i="5"/>
  <c r="AC136" i="5"/>
  <c r="O136" i="5" s="1"/>
  <c r="AD136" i="5"/>
  <c r="AT136" i="5" s="1"/>
  <c r="AL136" i="5"/>
  <c r="AM136" i="5" s="1"/>
  <c r="AP136" i="5"/>
  <c r="AQ136" i="5"/>
  <c r="AS136" i="5"/>
  <c r="AU136" i="5"/>
  <c r="AV136" i="5"/>
  <c r="AW136" i="5"/>
  <c r="AX136" i="5"/>
  <c r="AY136" i="5"/>
  <c r="BA136" i="5"/>
  <c r="A137" i="5"/>
  <c r="B137" i="5"/>
  <c r="C137" i="5"/>
  <c r="D137" i="5"/>
  <c r="E137" i="5"/>
  <c r="F137" i="5"/>
  <c r="G137" i="5"/>
  <c r="H137" i="5"/>
  <c r="I137" i="5"/>
  <c r="AC137" i="5"/>
  <c r="AD137" i="5"/>
  <c r="AT137" i="5" s="1"/>
  <c r="AL137" i="5"/>
  <c r="AM137" i="5" s="1"/>
  <c r="AP137" i="5"/>
  <c r="AQ137" i="5"/>
  <c r="AS137" i="5"/>
  <c r="AU137" i="5"/>
  <c r="AV137" i="5"/>
  <c r="AW137" i="5"/>
  <c r="AX137" i="5"/>
  <c r="AY137" i="5"/>
  <c r="BA137" i="5"/>
  <c r="A138" i="5"/>
  <c r="B138" i="5"/>
  <c r="C138" i="5"/>
  <c r="D138" i="5"/>
  <c r="E138" i="5"/>
  <c r="F138" i="5"/>
  <c r="G138" i="5"/>
  <c r="H138" i="5"/>
  <c r="I138" i="5"/>
  <c r="AC138" i="5"/>
  <c r="O138" i="5" s="1"/>
  <c r="AD138" i="5"/>
  <c r="AT138" i="5" s="1"/>
  <c r="AL138" i="5"/>
  <c r="AM138" i="5" s="1"/>
  <c r="AP138" i="5"/>
  <c r="AQ138" i="5"/>
  <c r="AS138" i="5"/>
  <c r="AU138" i="5"/>
  <c r="AV138" i="5"/>
  <c r="AW138" i="5"/>
  <c r="AX138" i="5"/>
  <c r="AY138" i="5"/>
  <c r="BA138" i="5"/>
  <c r="A139" i="5"/>
  <c r="B139" i="5"/>
  <c r="C139" i="5"/>
  <c r="D139" i="5"/>
  <c r="E139" i="5"/>
  <c r="F139" i="5"/>
  <c r="G139" i="5"/>
  <c r="H139" i="5"/>
  <c r="I139" i="5"/>
  <c r="AC139" i="5"/>
  <c r="AD139" i="5"/>
  <c r="AT139" i="5" s="1"/>
  <c r="AL139" i="5"/>
  <c r="AP139" i="5"/>
  <c r="AQ139" i="5"/>
  <c r="AS139" i="5"/>
  <c r="AU139" i="5"/>
  <c r="AV139" i="5"/>
  <c r="AW139" i="5"/>
  <c r="AX139" i="5"/>
  <c r="AY139" i="5"/>
  <c r="BA139" i="5"/>
  <c r="A140" i="5"/>
  <c r="B140" i="5"/>
  <c r="C140" i="5"/>
  <c r="D140" i="5"/>
  <c r="E140" i="5"/>
  <c r="F140" i="5"/>
  <c r="G140" i="5"/>
  <c r="H140" i="5"/>
  <c r="I140" i="5"/>
  <c r="AC140" i="5"/>
  <c r="O140" i="5" s="1"/>
  <c r="AD140" i="5"/>
  <c r="AT140" i="5" s="1"/>
  <c r="AL140" i="5"/>
  <c r="AM140" i="5" s="1"/>
  <c r="AP140" i="5"/>
  <c r="AQ140" i="5"/>
  <c r="AS140" i="5"/>
  <c r="AU140" i="5"/>
  <c r="AV140" i="5"/>
  <c r="AW140" i="5"/>
  <c r="AX140" i="5"/>
  <c r="AY140" i="5"/>
  <c r="BA140" i="5"/>
  <c r="A141" i="5"/>
  <c r="B141" i="5"/>
  <c r="C141" i="5"/>
  <c r="D141" i="5"/>
  <c r="E141" i="5"/>
  <c r="F141" i="5"/>
  <c r="G141" i="5"/>
  <c r="H141" i="5"/>
  <c r="I141" i="5"/>
  <c r="AC141" i="5"/>
  <c r="AD141" i="5"/>
  <c r="AT141" i="5" s="1"/>
  <c r="AL141" i="5"/>
  <c r="AM141" i="5" s="1"/>
  <c r="AP141" i="5"/>
  <c r="AQ141" i="5"/>
  <c r="AS141" i="5"/>
  <c r="AU141" i="5"/>
  <c r="AV141" i="5"/>
  <c r="AW141" i="5"/>
  <c r="AX141" i="5"/>
  <c r="AY141" i="5"/>
  <c r="BA141" i="5"/>
  <c r="A142" i="5"/>
  <c r="B142" i="5"/>
  <c r="C142" i="5"/>
  <c r="D142" i="5"/>
  <c r="E142" i="5"/>
  <c r="F142" i="5"/>
  <c r="G142" i="5"/>
  <c r="H142" i="5"/>
  <c r="I142" i="5"/>
  <c r="AC142" i="5"/>
  <c r="O142" i="5" s="1"/>
  <c r="AD142" i="5"/>
  <c r="AT142" i="5" s="1"/>
  <c r="AL142" i="5"/>
  <c r="AM142" i="5" s="1"/>
  <c r="AP142" i="5"/>
  <c r="AQ142" i="5"/>
  <c r="AS142" i="5"/>
  <c r="AU142" i="5"/>
  <c r="AV142" i="5"/>
  <c r="AW142" i="5"/>
  <c r="AX142" i="5"/>
  <c r="AY142" i="5"/>
  <c r="BA142" i="5"/>
  <c r="A143" i="5"/>
  <c r="B143" i="5"/>
  <c r="C143" i="5"/>
  <c r="D143" i="5"/>
  <c r="E143" i="5"/>
  <c r="F143" i="5"/>
  <c r="G143" i="5"/>
  <c r="H143" i="5"/>
  <c r="I143" i="5"/>
  <c r="AC143" i="5"/>
  <c r="O143" i="5" s="1"/>
  <c r="AD143" i="5"/>
  <c r="AT143" i="5" s="1"/>
  <c r="AL143" i="5"/>
  <c r="AP143" i="5"/>
  <c r="AQ143" i="5"/>
  <c r="AS143" i="5"/>
  <c r="AU143" i="5"/>
  <c r="AV143" i="5"/>
  <c r="AW143" i="5"/>
  <c r="AX143" i="5"/>
  <c r="AY143" i="5"/>
  <c r="BA143" i="5"/>
  <c r="A144" i="5"/>
  <c r="B144" i="5"/>
  <c r="C144" i="5"/>
  <c r="D144" i="5"/>
  <c r="E144" i="5"/>
  <c r="F144" i="5"/>
  <c r="G144" i="5"/>
  <c r="H144" i="5"/>
  <c r="I144" i="5"/>
  <c r="AC144" i="5"/>
  <c r="O144" i="5" s="1"/>
  <c r="AD144" i="5"/>
  <c r="AT144" i="5" s="1"/>
  <c r="AL144" i="5"/>
  <c r="AM144" i="5" s="1"/>
  <c r="AP144" i="5"/>
  <c r="AQ144" i="5"/>
  <c r="AS144" i="5"/>
  <c r="AU144" i="5"/>
  <c r="AV144" i="5"/>
  <c r="AW144" i="5"/>
  <c r="AX144" i="5"/>
  <c r="AY144" i="5"/>
  <c r="BA144" i="5"/>
  <c r="A145" i="5"/>
  <c r="B145" i="5"/>
  <c r="C145" i="5"/>
  <c r="D145" i="5"/>
  <c r="E145" i="5"/>
  <c r="F145" i="5"/>
  <c r="G145" i="5"/>
  <c r="H145" i="5"/>
  <c r="I145" i="5"/>
  <c r="AC145" i="5"/>
  <c r="AD145" i="5"/>
  <c r="AT145" i="5" s="1"/>
  <c r="AL145" i="5"/>
  <c r="AM145" i="5" s="1"/>
  <c r="AP145" i="5"/>
  <c r="AQ145" i="5"/>
  <c r="AS145" i="5"/>
  <c r="AU145" i="5"/>
  <c r="AV145" i="5"/>
  <c r="AW145" i="5"/>
  <c r="AX145" i="5"/>
  <c r="AY145" i="5"/>
  <c r="BA145" i="5"/>
  <c r="A146" i="5"/>
  <c r="B146" i="5"/>
  <c r="C146" i="5"/>
  <c r="D146" i="5"/>
  <c r="E146" i="5"/>
  <c r="F146" i="5"/>
  <c r="G146" i="5"/>
  <c r="H146" i="5"/>
  <c r="I146" i="5"/>
  <c r="AC146" i="5"/>
  <c r="O146" i="5" s="1"/>
  <c r="AD146" i="5"/>
  <c r="AT146" i="5" s="1"/>
  <c r="AL146" i="5"/>
  <c r="AP146" i="5"/>
  <c r="AQ146" i="5"/>
  <c r="AS146" i="5"/>
  <c r="AU146" i="5"/>
  <c r="AV146" i="5"/>
  <c r="AW146" i="5"/>
  <c r="AX146" i="5"/>
  <c r="AY146" i="5"/>
  <c r="BA146" i="5"/>
  <c r="A147" i="5"/>
  <c r="B147" i="5"/>
  <c r="C147" i="5"/>
  <c r="D147" i="5"/>
  <c r="E147" i="5"/>
  <c r="F147" i="5"/>
  <c r="G147" i="5"/>
  <c r="H147" i="5"/>
  <c r="I147" i="5"/>
  <c r="AC147" i="5"/>
  <c r="O147" i="5" s="1"/>
  <c r="AD147" i="5"/>
  <c r="AT147" i="5" s="1"/>
  <c r="AL147" i="5"/>
  <c r="AP147" i="5"/>
  <c r="AQ147" i="5"/>
  <c r="AS147" i="5"/>
  <c r="AU147" i="5"/>
  <c r="AV147" i="5"/>
  <c r="AW147" i="5"/>
  <c r="AX147" i="5"/>
  <c r="AY147" i="5"/>
  <c r="BA147" i="5"/>
  <c r="A148" i="5"/>
  <c r="B148" i="5"/>
  <c r="C148" i="5"/>
  <c r="D148" i="5"/>
  <c r="E148" i="5"/>
  <c r="F148" i="5"/>
  <c r="G148" i="5"/>
  <c r="H148" i="5"/>
  <c r="I148" i="5"/>
  <c r="AC148" i="5"/>
  <c r="O148" i="5" s="1"/>
  <c r="AD148" i="5"/>
  <c r="AT148" i="5" s="1"/>
  <c r="AL148" i="5"/>
  <c r="AM148" i="5" s="1"/>
  <c r="AP148" i="5"/>
  <c r="AQ148" i="5"/>
  <c r="AS148" i="5"/>
  <c r="AU148" i="5"/>
  <c r="AV148" i="5"/>
  <c r="AW148" i="5"/>
  <c r="AX148" i="5"/>
  <c r="AY148" i="5"/>
  <c r="BA148" i="5"/>
  <c r="A149" i="5"/>
  <c r="B149" i="5"/>
  <c r="C149" i="5"/>
  <c r="D149" i="5"/>
  <c r="E149" i="5"/>
  <c r="F149" i="5"/>
  <c r="G149" i="5"/>
  <c r="H149" i="5"/>
  <c r="I149" i="5"/>
  <c r="AC149" i="5"/>
  <c r="O149" i="5" s="1"/>
  <c r="AD149" i="5"/>
  <c r="AT149" i="5" s="1"/>
  <c r="AL149" i="5"/>
  <c r="AM149" i="5" s="1"/>
  <c r="AP149" i="5"/>
  <c r="AQ149" i="5"/>
  <c r="AS149" i="5"/>
  <c r="AU149" i="5"/>
  <c r="AV149" i="5"/>
  <c r="AW149" i="5"/>
  <c r="AX149" i="5"/>
  <c r="AY149" i="5"/>
  <c r="BA149" i="5"/>
  <c r="A150" i="5"/>
  <c r="B150" i="5"/>
  <c r="C150" i="5"/>
  <c r="D150" i="5"/>
  <c r="E150" i="5"/>
  <c r="F150" i="5"/>
  <c r="G150" i="5"/>
  <c r="H150" i="5"/>
  <c r="I150" i="5"/>
  <c r="AC150" i="5"/>
  <c r="O150" i="5" s="1"/>
  <c r="AD150" i="5"/>
  <c r="AT150" i="5" s="1"/>
  <c r="AL150" i="5"/>
  <c r="AP150" i="5"/>
  <c r="AQ150" i="5"/>
  <c r="AS150" i="5"/>
  <c r="AU150" i="5"/>
  <c r="AV150" i="5"/>
  <c r="AW150" i="5"/>
  <c r="AX150" i="5"/>
  <c r="AY150" i="5"/>
  <c r="BA150" i="5"/>
  <c r="A151" i="5"/>
  <c r="B151" i="5"/>
  <c r="C151" i="5"/>
  <c r="D151" i="5"/>
  <c r="E151" i="5"/>
  <c r="F151" i="5"/>
  <c r="G151" i="5"/>
  <c r="H151" i="5"/>
  <c r="I151" i="5"/>
  <c r="AC151" i="5"/>
  <c r="AD151" i="5"/>
  <c r="AT151" i="5" s="1"/>
  <c r="AL151" i="5"/>
  <c r="AP151" i="5"/>
  <c r="AQ151" i="5"/>
  <c r="AS151" i="5"/>
  <c r="AU151" i="5"/>
  <c r="AV151" i="5"/>
  <c r="AW151" i="5"/>
  <c r="AX151" i="5"/>
  <c r="AY151" i="5"/>
  <c r="BA151" i="5"/>
  <c r="A152" i="5"/>
  <c r="B152" i="5"/>
  <c r="C152" i="5"/>
  <c r="D152" i="5"/>
  <c r="E152" i="5"/>
  <c r="F152" i="5"/>
  <c r="G152" i="5"/>
  <c r="H152" i="5"/>
  <c r="I152" i="5"/>
  <c r="AC152" i="5"/>
  <c r="O152" i="5" s="1"/>
  <c r="AD152" i="5"/>
  <c r="AT152" i="5" s="1"/>
  <c r="AL152" i="5"/>
  <c r="AM152" i="5" s="1"/>
  <c r="AP152" i="5"/>
  <c r="AQ152" i="5"/>
  <c r="AS152" i="5"/>
  <c r="AU152" i="5"/>
  <c r="AV152" i="5"/>
  <c r="AW152" i="5"/>
  <c r="AX152" i="5"/>
  <c r="AY152" i="5"/>
  <c r="BA152" i="5"/>
  <c r="A153" i="5"/>
  <c r="B153" i="5"/>
  <c r="C153" i="5"/>
  <c r="D153" i="5"/>
  <c r="E153" i="5"/>
  <c r="F153" i="5"/>
  <c r="G153" i="5"/>
  <c r="H153" i="5"/>
  <c r="I153" i="5"/>
  <c r="AC153" i="5"/>
  <c r="AD153" i="5"/>
  <c r="AT153" i="5" s="1"/>
  <c r="AL153" i="5"/>
  <c r="AP153" i="5"/>
  <c r="AQ153" i="5"/>
  <c r="AS153" i="5"/>
  <c r="AU153" i="5"/>
  <c r="AV153" i="5"/>
  <c r="AW153" i="5"/>
  <c r="AX153" i="5"/>
  <c r="AY153" i="5"/>
  <c r="BA153" i="5"/>
  <c r="A154" i="5"/>
  <c r="B154" i="5"/>
  <c r="C154" i="5"/>
  <c r="D154" i="5"/>
  <c r="E154" i="5"/>
  <c r="F154" i="5"/>
  <c r="G154" i="5"/>
  <c r="H154" i="5"/>
  <c r="I154" i="5"/>
  <c r="AC154" i="5"/>
  <c r="O154" i="5" s="1"/>
  <c r="AD154" i="5"/>
  <c r="AT154" i="5" s="1"/>
  <c r="AL154" i="5"/>
  <c r="AM154" i="5" s="1"/>
  <c r="AP154" i="5"/>
  <c r="AQ154" i="5"/>
  <c r="AS154" i="5"/>
  <c r="AU154" i="5"/>
  <c r="AV154" i="5"/>
  <c r="AW154" i="5"/>
  <c r="AX154" i="5"/>
  <c r="AY154" i="5"/>
  <c r="BA154" i="5"/>
  <c r="A155" i="5"/>
  <c r="B155" i="5"/>
  <c r="C155" i="5"/>
  <c r="D155" i="5"/>
  <c r="E155" i="5"/>
  <c r="F155" i="5"/>
  <c r="G155" i="5"/>
  <c r="H155" i="5"/>
  <c r="I155" i="5"/>
  <c r="AC155" i="5"/>
  <c r="O155" i="5" s="1"/>
  <c r="AD155" i="5"/>
  <c r="AT155" i="5" s="1"/>
  <c r="AL155" i="5"/>
  <c r="AP155" i="5"/>
  <c r="AQ155" i="5"/>
  <c r="AS155" i="5"/>
  <c r="AU155" i="5"/>
  <c r="AV155" i="5"/>
  <c r="AW155" i="5"/>
  <c r="AX155" i="5"/>
  <c r="AY155" i="5"/>
  <c r="BA155" i="5"/>
  <c r="A156" i="5"/>
  <c r="B156" i="5"/>
  <c r="C156" i="5"/>
  <c r="D156" i="5"/>
  <c r="E156" i="5"/>
  <c r="F156" i="5"/>
  <c r="G156" i="5"/>
  <c r="H156" i="5"/>
  <c r="I156" i="5"/>
  <c r="AC156" i="5"/>
  <c r="O156" i="5" s="1"/>
  <c r="AD156" i="5"/>
  <c r="AT156" i="5" s="1"/>
  <c r="AL156" i="5"/>
  <c r="AM156" i="5" s="1"/>
  <c r="AP156" i="5"/>
  <c r="AQ156" i="5"/>
  <c r="AS156" i="5"/>
  <c r="AU156" i="5"/>
  <c r="AV156" i="5"/>
  <c r="AW156" i="5"/>
  <c r="AX156" i="5"/>
  <c r="AY156" i="5"/>
  <c r="BA156" i="5"/>
  <c r="A157" i="5"/>
  <c r="B157" i="5"/>
  <c r="C157" i="5"/>
  <c r="D157" i="5"/>
  <c r="E157" i="5"/>
  <c r="F157" i="5"/>
  <c r="G157" i="5"/>
  <c r="H157" i="5"/>
  <c r="I157" i="5"/>
  <c r="AC157" i="5"/>
  <c r="AD157" i="5"/>
  <c r="AT157" i="5" s="1"/>
  <c r="AL157" i="5"/>
  <c r="AP157" i="5"/>
  <c r="AQ157" i="5"/>
  <c r="AS157" i="5"/>
  <c r="AU157" i="5"/>
  <c r="AV157" i="5"/>
  <c r="AW157" i="5"/>
  <c r="AX157" i="5"/>
  <c r="AY157" i="5"/>
  <c r="BA157" i="5"/>
  <c r="A158" i="5"/>
  <c r="B158" i="5"/>
  <c r="C158" i="5"/>
  <c r="D158" i="5"/>
  <c r="E158" i="5"/>
  <c r="F158" i="5"/>
  <c r="G158" i="5"/>
  <c r="H158" i="5"/>
  <c r="I158" i="5"/>
  <c r="AC158" i="5"/>
  <c r="O158" i="5" s="1"/>
  <c r="AD158" i="5"/>
  <c r="AT158" i="5" s="1"/>
  <c r="AL158" i="5"/>
  <c r="AM158" i="5" s="1"/>
  <c r="AP158" i="5"/>
  <c r="AQ158" i="5"/>
  <c r="AS158" i="5"/>
  <c r="AU158" i="5"/>
  <c r="AV158" i="5"/>
  <c r="AW158" i="5"/>
  <c r="AX158" i="5"/>
  <c r="AY158" i="5"/>
  <c r="BA158" i="5"/>
  <c r="A159" i="5"/>
  <c r="B159" i="5"/>
  <c r="C159" i="5"/>
  <c r="D159" i="5"/>
  <c r="E159" i="5"/>
  <c r="F159" i="5"/>
  <c r="G159" i="5"/>
  <c r="H159" i="5"/>
  <c r="I159" i="5"/>
  <c r="AC159" i="5"/>
  <c r="O159" i="5" s="1"/>
  <c r="AD159" i="5"/>
  <c r="AT159" i="5" s="1"/>
  <c r="AL159" i="5"/>
  <c r="AP159" i="5"/>
  <c r="AQ159" i="5"/>
  <c r="AS159" i="5"/>
  <c r="AU159" i="5"/>
  <c r="AV159" i="5"/>
  <c r="AW159" i="5"/>
  <c r="AX159" i="5"/>
  <c r="AY159" i="5"/>
  <c r="BA159" i="5"/>
  <c r="A160" i="5"/>
  <c r="B160" i="5"/>
  <c r="C160" i="5"/>
  <c r="D160" i="5"/>
  <c r="E160" i="5"/>
  <c r="F160" i="5"/>
  <c r="G160" i="5"/>
  <c r="H160" i="5"/>
  <c r="I160" i="5"/>
  <c r="AC160" i="5"/>
  <c r="O160" i="5" s="1"/>
  <c r="AD160" i="5"/>
  <c r="AT160" i="5" s="1"/>
  <c r="AL160" i="5"/>
  <c r="AM160" i="5" s="1"/>
  <c r="AP160" i="5"/>
  <c r="AQ160" i="5"/>
  <c r="AS160" i="5"/>
  <c r="AU160" i="5"/>
  <c r="AV160" i="5"/>
  <c r="AW160" i="5"/>
  <c r="AX160" i="5"/>
  <c r="AY160" i="5"/>
  <c r="BA160" i="5"/>
  <c r="A161" i="5"/>
  <c r="B161" i="5"/>
  <c r="C161" i="5"/>
  <c r="D161" i="5"/>
  <c r="E161" i="5"/>
  <c r="F161" i="5"/>
  <c r="G161" i="5"/>
  <c r="H161" i="5"/>
  <c r="I161" i="5"/>
  <c r="AC161" i="5"/>
  <c r="AD161" i="5"/>
  <c r="AT161" i="5" s="1"/>
  <c r="AL161" i="5"/>
  <c r="AP161" i="5"/>
  <c r="AQ161" i="5"/>
  <c r="AS161" i="5"/>
  <c r="AU161" i="5"/>
  <c r="AV161" i="5"/>
  <c r="AW161" i="5"/>
  <c r="AX161" i="5"/>
  <c r="AY161" i="5"/>
  <c r="BA161" i="5"/>
  <c r="A162" i="5"/>
  <c r="B162" i="5"/>
  <c r="C162" i="5"/>
  <c r="D162" i="5"/>
  <c r="E162" i="5"/>
  <c r="F162" i="5"/>
  <c r="G162" i="5"/>
  <c r="H162" i="5"/>
  <c r="I162" i="5"/>
  <c r="AC162" i="5"/>
  <c r="O162" i="5" s="1"/>
  <c r="AD162" i="5"/>
  <c r="AT162" i="5" s="1"/>
  <c r="AL162" i="5"/>
  <c r="AM162" i="5" s="1"/>
  <c r="AP162" i="5"/>
  <c r="AQ162" i="5"/>
  <c r="AS162" i="5"/>
  <c r="AU162" i="5"/>
  <c r="AV162" i="5"/>
  <c r="AW162" i="5"/>
  <c r="AX162" i="5"/>
  <c r="AY162" i="5"/>
  <c r="BA162" i="5"/>
  <c r="A163" i="5"/>
  <c r="B163" i="5"/>
  <c r="C163" i="5"/>
  <c r="D163" i="5"/>
  <c r="E163" i="5"/>
  <c r="F163" i="5"/>
  <c r="G163" i="5"/>
  <c r="H163" i="5"/>
  <c r="I163" i="5"/>
  <c r="AC163" i="5"/>
  <c r="O163" i="5" s="1"/>
  <c r="AD163" i="5"/>
  <c r="AT163" i="5" s="1"/>
  <c r="AL163" i="5"/>
  <c r="AP163" i="5"/>
  <c r="AQ163" i="5"/>
  <c r="AS163" i="5"/>
  <c r="AU163" i="5"/>
  <c r="AV163" i="5"/>
  <c r="AW163" i="5"/>
  <c r="AX163" i="5"/>
  <c r="AY163" i="5"/>
  <c r="BA163" i="5"/>
  <c r="A164" i="5"/>
  <c r="B164" i="5"/>
  <c r="C164" i="5"/>
  <c r="D164" i="5"/>
  <c r="E164" i="5"/>
  <c r="F164" i="5"/>
  <c r="G164" i="5"/>
  <c r="H164" i="5"/>
  <c r="I164" i="5"/>
  <c r="AC164" i="5"/>
  <c r="O164" i="5" s="1"/>
  <c r="AD164" i="5"/>
  <c r="AT164" i="5" s="1"/>
  <c r="AL164" i="5"/>
  <c r="AM164" i="5" s="1"/>
  <c r="AP164" i="5"/>
  <c r="AQ164" i="5"/>
  <c r="AS164" i="5"/>
  <c r="AU164" i="5"/>
  <c r="AV164" i="5"/>
  <c r="AW164" i="5"/>
  <c r="AX164" i="5"/>
  <c r="AY164" i="5"/>
  <c r="BA164" i="5"/>
  <c r="A165" i="5"/>
  <c r="B165" i="5"/>
  <c r="C165" i="5"/>
  <c r="D165" i="5"/>
  <c r="E165" i="5"/>
  <c r="F165" i="5"/>
  <c r="G165" i="5"/>
  <c r="H165" i="5"/>
  <c r="I165" i="5"/>
  <c r="AC165" i="5"/>
  <c r="AD165" i="5"/>
  <c r="AT165" i="5" s="1"/>
  <c r="AL165" i="5"/>
  <c r="AP165" i="5"/>
  <c r="AQ165" i="5"/>
  <c r="AS165" i="5"/>
  <c r="AU165" i="5"/>
  <c r="AV165" i="5"/>
  <c r="AW165" i="5"/>
  <c r="AX165" i="5"/>
  <c r="AY165" i="5"/>
  <c r="BA165" i="5"/>
  <c r="A166" i="5"/>
  <c r="B166" i="5"/>
  <c r="C166" i="5"/>
  <c r="D166" i="5"/>
  <c r="E166" i="5"/>
  <c r="F166" i="5"/>
  <c r="G166" i="5"/>
  <c r="H166" i="5"/>
  <c r="I166" i="5"/>
  <c r="AC166" i="5"/>
  <c r="O166" i="5" s="1"/>
  <c r="AD166" i="5"/>
  <c r="AT166" i="5" s="1"/>
  <c r="AL166" i="5"/>
  <c r="AM166" i="5" s="1"/>
  <c r="AP166" i="5"/>
  <c r="AQ166" i="5"/>
  <c r="AS166" i="5"/>
  <c r="AU166" i="5"/>
  <c r="AV166" i="5"/>
  <c r="AW166" i="5"/>
  <c r="AX166" i="5"/>
  <c r="AY166" i="5"/>
  <c r="BA166" i="5"/>
  <c r="A167" i="5"/>
  <c r="B167" i="5"/>
  <c r="C167" i="5"/>
  <c r="D167" i="5"/>
  <c r="E167" i="5"/>
  <c r="F167" i="5"/>
  <c r="G167" i="5"/>
  <c r="H167" i="5"/>
  <c r="I167" i="5"/>
  <c r="AC167" i="5"/>
  <c r="O167" i="5" s="1"/>
  <c r="AD167" i="5"/>
  <c r="AT167" i="5" s="1"/>
  <c r="AL167" i="5"/>
  <c r="AP167" i="5"/>
  <c r="AQ167" i="5"/>
  <c r="AS167" i="5"/>
  <c r="AU167" i="5"/>
  <c r="AV167" i="5"/>
  <c r="AW167" i="5"/>
  <c r="AX167" i="5"/>
  <c r="AY167" i="5"/>
  <c r="BA167" i="5"/>
  <c r="A168" i="5"/>
  <c r="B168" i="5"/>
  <c r="C168" i="5"/>
  <c r="D168" i="5"/>
  <c r="E168" i="5"/>
  <c r="F168" i="5"/>
  <c r="G168" i="5"/>
  <c r="H168" i="5"/>
  <c r="I168" i="5"/>
  <c r="AC168" i="5"/>
  <c r="O168" i="5" s="1"/>
  <c r="AD168" i="5"/>
  <c r="AT168" i="5" s="1"/>
  <c r="AL168" i="5"/>
  <c r="AM168" i="5" s="1"/>
  <c r="AP168" i="5"/>
  <c r="AQ168" i="5"/>
  <c r="AS168" i="5"/>
  <c r="AU168" i="5"/>
  <c r="AV168" i="5"/>
  <c r="AW168" i="5"/>
  <c r="AX168" i="5"/>
  <c r="AY168" i="5"/>
  <c r="BA168" i="5"/>
  <c r="A169" i="5"/>
  <c r="B169" i="5"/>
  <c r="C169" i="5"/>
  <c r="D169" i="5"/>
  <c r="E169" i="5"/>
  <c r="F169" i="5"/>
  <c r="G169" i="5"/>
  <c r="H169" i="5"/>
  <c r="I169" i="5"/>
  <c r="AC169" i="5"/>
  <c r="AD169" i="5"/>
  <c r="AT169" i="5" s="1"/>
  <c r="AL169" i="5"/>
  <c r="AP169" i="5"/>
  <c r="AQ169" i="5"/>
  <c r="AS169" i="5"/>
  <c r="AU169" i="5"/>
  <c r="AV169" i="5"/>
  <c r="AW169" i="5"/>
  <c r="AX169" i="5"/>
  <c r="AY169" i="5"/>
  <c r="BA169" i="5"/>
  <c r="A170" i="5"/>
  <c r="B170" i="5"/>
  <c r="C170" i="5"/>
  <c r="D170" i="5"/>
  <c r="E170" i="5"/>
  <c r="F170" i="5"/>
  <c r="G170" i="5"/>
  <c r="H170" i="5"/>
  <c r="I170" i="5"/>
  <c r="AC170" i="5"/>
  <c r="O170" i="5" s="1"/>
  <c r="AD170" i="5"/>
  <c r="AT170" i="5" s="1"/>
  <c r="AL170" i="5"/>
  <c r="AM170" i="5" s="1"/>
  <c r="AP170" i="5"/>
  <c r="AQ170" i="5"/>
  <c r="AS170" i="5"/>
  <c r="AU170" i="5"/>
  <c r="AV170" i="5"/>
  <c r="AW170" i="5"/>
  <c r="AX170" i="5"/>
  <c r="AY170" i="5"/>
  <c r="BA170" i="5"/>
  <c r="A171" i="5"/>
  <c r="B171" i="5"/>
  <c r="C171" i="5"/>
  <c r="D171" i="5"/>
  <c r="E171" i="5"/>
  <c r="F171" i="5"/>
  <c r="G171" i="5"/>
  <c r="H171" i="5"/>
  <c r="I171" i="5"/>
  <c r="AC171" i="5"/>
  <c r="O171" i="5" s="1"/>
  <c r="AD171" i="5"/>
  <c r="AT171" i="5" s="1"/>
  <c r="AL171" i="5"/>
  <c r="AP171" i="5"/>
  <c r="AQ171" i="5"/>
  <c r="AS171" i="5"/>
  <c r="AU171" i="5"/>
  <c r="AV171" i="5"/>
  <c r="AW171" i="5"/>
  <c r="AX171" i="5"/>
  <c r="AY171" i="5"/>
  <c r="BA171" i="5"/>
  <c r="A172" i="5"/>
  <c r="B172" i="5"/>
  <c r="C172" i="5"/>
  <c r="D172" i="5"/>
  <c r="E172" i="5"/>
  <c r="F172" i="5"/>
  <c r="G172" i="5"/>
  <c r="H172" i="5"/>
  <c r="I172" i="5"/>
  <c r="AC172" i="5"/>
  <c r="O172" i="5" s="1"/>
  <c r="AD172" i="5"/>
  <c r="AT172" i="5" s="1"/>
  <c r="AL172" i="5"/>
  <c r="AM172" i="5" s="1"/>
  <c r="AP172" i="5"/>
  <c r="AQ172" i="5"/>
  <c r="AS172" i="5"/>
  <c r="AU172" i="5"/>
  <c r="AV172" i="5"/>
  <c r="AW172" i="5"/>
  <c r="AX172" i="5"/>
  <c r="AY172" i="5"/>
  <c r="BA172" i="5"/>
  <c r="A173" i="5"/>
  <c r="B173" i="5"/>
  <c r="C173" i="5"/>
  <c r="D173" i="5"/>
  <c r="E173" i="5"/>
  <c r="F173" i="5"/>
  <c r="G173" i="5"/>
  <c r="H173" i="5"/>
  <c r="I173" i="5"/>
  <c r="AC173" i="5"/>
  <c r="AD173" i="5"/>
  <c r="AT173" i="5" s="1"/>
  <c r="AL173" i="5"/>
  <c r="AP173" i="5"/>
  <c r="AQ173" i="5"/>
  <c r="AS173" i="5"/>
  <c r="AU173" i="5"/>
  <c r="AV173" i="5"/>
  <c r="AW173" i="5"/>
  <c r="AX173" i="5"/>
  <c r="AY173" i="5"/>
  <c r="BA173" i="5"/>
  <c r="A174" i="5"/>
  <c r="B174" i="5"/>
  <c r="C174" i="5"/>
  <c r="D174" i="5"/>
  <c r="E174" i="5"/>
  <c r="F174" i="5"/>
  <c r="G174" i="5"/>
  <c r="H174" i="5"/>
  <c r="I174" i="5"/>
  <c r="AC174" i="5"/>
  <c r="O174" i="5" s="1"/>
  <c r="AD174" i="5"/>
  <c r="AT174" i="5" s="1"/>
  <c r="AL174" i="5"/>
  <c r="AM174" i="5" s="1"/>
  <c r="AP174" i="5"/>
  <c r="AQ174" i="5"/>
  <c r="AS174" i="5"/>
  <c r="AU174" i="5"/>
  <c r="AV174" i="5"/>
  <c r="AW174" i="5"/>
  <c r="AX174" i="5"/>
  <c r="AY174" i="5"/>
  <c r="BA174" i="5"/>
  <c r="A175" i="5"/>
  <c r="B175" i="5"/>
  <c r="C175" i="5"/>
  <c r="D175" i="5"/>
  <c r="E175" i="5"/>
  <c r="F175" i="5"/>
  <c r="G175" i="5"/>
  <c r="H175" i="5"/>
  <c r="I175" i="5"/>
  <c r="AC175" i="5"/>
  <c r="O175" i="5" s="1"/>
  <c r="AD175" i="5"/>
  <c r="AT175" i="5" s="1"/>
  <c r="AL175" i="5"/>
  <c r="AP175" i="5"/>
  <c r="AQ175" i="5"/>
  <c r="AS175" i="5"/>
  <c r="AU175" i="5"/>
  <c r="AV175" i="5"/>
  <c r="AW175" i="5"/>
  <c r="AX175" i="5"/>
  <c r="AY175" i="5"/>
  <c r="BA175" i="5"/>
  <c r="A176" i="5"/>
  <c r="B176" i="5"/>
  <c r="C176" i="5"/>
  <c r="D176" i="5"/>
  <c r="E176" i="5"/>
  <c r="F176" i="5"/>
  <c r="G176" i="5"/>
  <c r="H176" i="5"/>
  <c r="I176" i="5"/>
  <c r="AC176" i="5"/>
  <c r="O176" i="5" s="1"/>
  <c r="AD176" i="5"/>
  <c r="AT176" i="5" s="1"/>
  <c r="AL176" i="5"/>
  <c r="AM176" i="5" s="1"/>
  <c r="AP176" i="5"/>
  <c r="AQ176" i="5"/>
  <c r="AS176" i="5"/>
  <c r="AU176" i="5"/>
  <c r="AV176" i="5"/>
  <c r="AW176" i="5"/>
  <c r="AX176" i="5"/>
  <c r="AY176" i="5"/>
  <c r="BA176" i="5"/>
  <c r="A177" i="5"/>
  <c r="B177" i="5"/>
  <c r="C177" i="5"/>
  <c r="D177" i="5"/>
  <c r="E177" i="5"/>
  <c r="F177" i="5"/>
  <c r="G177" i="5"/>
  <c r="H177" i="5"/>
  <c r="I177" i="5"/>
  <c r="AC177" i="5"/>
  <c r="AD177" i="5"/>
  <c r="AT177" i="5" s="1"/>
  <c r="AL177" i="5"/>
  <c r="AP177" i="5"/>
  <c r="AQ177" i="5"/>
  <c r="AS177" i="5"/>
  <c r="AU177" i="5"/>
  <c r="AV177" i="5"/>
  <c r="AW177" i="5"/>
  <c r="AX177" i="5"/>
  <c r="AY177" i="5"/>
  <c r="BA177" i="5"/>
  <c r="A178" i="5"/>
  <c r="B178" i="5"/>
  <c r="C178" i="5"/>
  <c r="D178" i="5"/>
  <c r="E178" i="5"/>
  <c r="F178" i="5"/>
  <c r="G178" i="5"/>
  <c r="H178" i="5"/>
  <c r="I178" i="5"/>
  <c r="AC178" i="5"/>
  <c r="O178" i="5" s="1"/>
  <c r="AD178" i="5"/>
  <c r="AT178" i="5" s="1"/>
  <c r="AL178" i="5"/>
  <c r="AM178" i="5" s="1"/>
  <c r="AP178" i="5"/>
  <c r="AQ178" i="5"/>
  <c r="AS178" i="5"/>
  <c r="AU178" i="5"/>
  <c r="AV178" i="5"/>
  <c r="AW178" i="5"/>
  <c r="AX178" i="5"/>
  <c r="AY178" i="5"/>
  <c r="BA178" i="5"/>
  <c r="A179" i="5"/>
  <c r="B179" i="5"/>
  <c r="C179" i="5"/>
  <c r="D179" i="5"/>
  <c r="E179" i="5"/>
  <c r="F179" i="5"/>
  <c r="G179" i="5"/>
  <c r="H179" i="5"/>
  <c r="I179" i="5"/>
  <c r="AC179" i="5"/>
  <c r="O179" i="5" s="1"/>
  <c r="AD179" i="5"/>
  <c r="AT179" i="5" s="1"/>
  <c r="AL179" i="5"/>
  <c r="AP179" i="5"/>
  <c r="AQ179" i="5"/>
  <c r="AS179" i="5"/>
  <c r="AU179" i="5"/>
  <c r="AV179" i="5"/>
  <c r="AW179" i="5"/>
  <c r="AX179" i="5"/>
  <c r="AY179" i="5"/>
  <c r="BA179" i="5"/>
  <c r="A180" i="5"/>
  <c r="B180" i="5"/>
  <c r="C180" i="5"/>
  <c r="D180" i="5"/>
  <c r="E180" i="5"/>
  <c r="F180" i="5"/>
  <c r="G180" i="5"/>
  <c r="H180" i="5"/>
  <c r="I180" i="5"/>
  <c r="AC180" i="5"/>
  <c r="O180" i="5" s="1"/>
  <c r="AD180" i="5"/>
  <c r="AT180" i="5" s="1"/>
  <c r="AL180" i="5"/>
  <c r="AM180" i="5" s="1"/>
  <c r="AP180" i="5"/>
  <c r="AQ180" i="5"/>
  <c r="AS180" i="5"/>
  <c r="AU180" i="5"/>
  <c r="AV180" i="5"/>
  <c r="AW180" i="5"/>
  <c r="AX180" i="5"/>
  <c r="AY180" i="5"/>
  <c r="BA180" i="5"/>
  <c r="A181" i="5"/>
  <c r="B181" i="5"/>
  <c r="C181" i="5"/>
  <c r="D181" i="5"/>
  <c r="E181" i="5"/>
  <c r="F181" i="5"/>
  <c r="G181" i="5"/>
  <c r="H181" i="5"/>
  <c r="I181" i="5"/>
  <c r="AC181" i="5"/>
  <c r="AD181" i="5"/>
  <c r="AT181" i="5" s="1"/>
  <c r="AL181" i="5"/>
  <c r="AP181" i="5"/>
  <c r="AQ181" i="5"/>
  <c r="AS181" i="5"/>
  <c r="AU181" i="5"/>
  <c r="AV181" i="5"/>
  <c r="AW181" i="5"/>
  <c r="AX181" i="5"/>
  <c r="AY181" i="5"/>
  <c r="BA181" i="5"/>
  <c r="A182" i="5"/>
  <c r="B182" i="5"/>
  <c r="C182" i="5"/>
  <c r="D182" i="5"/>
  <c r="E182" i="5"/>
  <c r="F182" i="5"/>
  <c r="G182" i="5"/>
  <c r="H182" i="5"/>
  <c r="I182" i="5"/>
  <c r="AC182" i="5"/>
  <c r="O182" i="5" s="1"/>
  <c r="AD182" i="5"/>
  <c r="AT182" i="5" s="1"/>
  <c r="AL182" i="5"/>
  <c r="AM182" i="5" s="1"/>
  <c r="AP182" i="5"/>
  <c r="AQ182" i="5"/>
  <c r="AS182" i="5"/>
  <c r="AU182" i="5"/>
  <c r="AV182" i="5"/>
  <c r="AW182" i="5"/>
  <c r="AX182" i="5"/>
  <c r="AY182" i="5"/>
  <c r="BA182" i="5"/>
  <c r="A183" i="5"/>
  <c r="B183" i="5"/>
  <c r="C183" i="5"/>
  <c r="D183" i="5"/>
  <c r="E183" i="5"/>
  <c r="F183" i="5"/>
  <c r="G183" i="5"/>
  <c r="H183" i="5"/>
  <c r="I183" i="5"/>
  <c r="AC183" i="5"/>
  <c r="O183" i="5" s="1"/>
  <c r="AD183" i="5"/>
  <c r="AT183" i="5" s="1"/>
  <c r="AL183" i="5"/>
  <c r="AP183" i="5"/>
  <c r="AQ183" i="5"/>
  <c r="AS183" i="5"/>
  <c r="AU183" i="5"/>
  <c r="AV183" i="5"/>
  <c r="AW183" i="5"/>
  <c r="AX183" i="5"/>
  <c r="AY183" i="5"/>
  <c r="BA183" i="5"/>
  <c r="A184" i="5"/>
  <c r="B184" i="5"/>
  <c r="C184" i="5"/>
  <c r="D184" i="5"/>
  <c r="E184" i="5"/>
  <c r="F184" i="5"/>
  <c r="G184" i="5"/>
  <c r="H184" i="5"/>
  <c r="I184" i="5"/>
  <c r="AC184" i="5"/>
  <c r="O184" i="5" s="1"/>
  <c r="AD184" i="5"/>
  <c r="AT184" i="5" s="1"/>
  <c r="AL184" i="5"/>
  <c r="AM184" i="5" s="1"/>
  <c r="AP184" i="5"/>
  <c r="AQ184" i="5"/>
  <c r="AS184" i="5"/>
  <c r="AU184" i="5"/>
  <c r="AV184" i="5"/>
  <c r="AW184" i="5"/>
  <c r="AX184" i="5"/>
  <c r="AY184" i="5"/>
  <c r="BA184" i="5"/>
  <c r="A185" i="5"/>
  <c r="B185" i="5"/>
  <c r="C185" i="5"/>
  <c r="D185" i="5"/>
  <c r="E185" i="5"/>
  <c r="F185" i="5"/>
  <c r="G185" i="5"/>
  <c r="H185" i="5"/>
  <c r="I185" i="5"/>
  <c r="AC185" i="5"/>
  <c r="O185" i="5" s="1"/>
  <c r="AD185" i="5"/>
  <c r="AT185" i="5" s="1"/>
  <c r="AL185" i="5"/>
  <c r="AP185" i="5"/>
  <c r="AQ185" i="5"/>
  <c r="AS185" i="5"/>
  <c r="AU185" i="5"/>
  <c r="AV185" i="5"/>
  <c r="AW185" i="5"/>
  <c r="AX185" i="5"/>
  <c r="AY185" i="5"/>
  <c r="BA185" i="5"/>
  <c r="A186" i="5"/>
  <c r="B186" i="5"/>
  <c r="C186" i="5"/>
  <c r="D186" i="5"/>
  <c r="E186" i="5"/>
  <c r="F186" i="5"/>
  <c r="G186" i="5"/>
  <c r="H186" i="5"/>
  <c r="I186" i="5"/>
  <c r="AC186" i="5"/>
  <c r="O186" i="5" s="1"/>
  <c r="AD186" i="5"/>
  <c r="AT186" i="5" s="1"/>
  <c r="AL186" i="5"/>
  <c r="AM186" i="5" s="1"/>
  <c r="AP186" i="5"/>
  <c r="AQ186" i="5"/>
  <c r="AS186" i="5"/>
  <c r="AU186" i="5"/>
  <c r="AV186" i="5"/>
  <c r="AW186" i="5"/>
  <c r="AX186" i="5"/>
  <c r="AY186" i="5"/>
  <c r="BA186" i="5"/>
  <c r="A187" i="5"/>
  <c r="B187" i="5"/>
  <c r="C187" i="5"/>
  <c r="D187" i="5"/>
  <c r="E187" i="5"/>
  <c r="F187" i="5"/>
  <c r="G187" i="5"/>
  <c r="H187" i="5"/>
  <c r="I187" i="5"/>
  <c r="AC187" i="5"/>
  <c r="O187" i="5" s="1"/>
  <c r="AD187" i="5"/>
  <c r="AT187" i="5" s="1"/>
  <c r="AL187" i="5"/>
  <c r="AP187" i="5"/>
  <c r="AQ187" i="5"/>
  <c r="AS187" i="5"/>
  <c r="AU187" i="5"/>
  <c r="AV187" i="5"/>
  <c r="AW187" i="5"/>
  <c r="AX187" i="5"/>
  <c r="AY187" i="5"/>
  <c r="BA187" i="5"/>
  <c r="A188" i="5"/>
  <c r="B188" i="5"/>
  <c r="C188" i="5"/>
  <c r="D188" i="5"/>
  <c r="E188" i="5"/>
  <c r="F188" i="5"/>
  <c r="G188" i="5"/>
  <c r="H188" i="5"/>
  <c r="I188" i="5"/>
  <c r="AC188" i="5"/>
  <c r="O188" i="5" s="1"/>
  <c r="AD188" i="5"/>
  <c r="AT188" i="5" s="1"/>
  <c r="AL188" i="5"/>
  <c r="AM188" i="5" s="1"/>
  <c r="AP188" i="5"/>
  <c r="AQ188" i="5"/>
  <c r="AS188" i="5"/>
  <c r="AU188" i="5"/>
  <c r="AV188" i="5"/>
  <c r="AW188" i="5"/>
  <c r="AX188" i="5"/>
  <c r="AY188" i="5"/>
  <c r="BA188" i="5"/>
  <c r="A189" i="5"/>
  <c r="B189" i="5"/>
  <c r="C189" i="5"/>
  <c r="D189" i="5"/>
  <c r="E189" i="5"/>
  <c r="F189" i="5"/>
  <c r="G189" i="5"/>
  <c r="H189" i="5"/>
  <c r="I189" i="5"/>
  <c r="AC189" i="5"/>
  <c r="O189" i="5" s="1"/>
  <c r="AD189" i="5"/>
  <c r="AT189" i="5" s="1"/>
  <c r="AL189" i="5"/>
  <c r="AP189" i="5"/>
  <c r="AQ189" i="5"/>
  <c r="AS189" i="5"/>
  <c r="AU189" i="5"/>
  <c r="AV189" i="5"/>
  <c r="AW189" i="5"/>
  <c r="AX189" i="5"/>
  <c r="AY189" i="5"/>
  <c r="BA189" i="5"/>
  <c r="A190" i="5"/>
  <c r="B190" i="5"/>
  <c r="C190" i="5"/>
  <c r="D190" i="5"/>
  <c r="E190" i="5"/>
  <c r="F190" i="5"/>
  <c r="G190" i="5"/>
  <c r="H190" i="5"/>
  <c r="I190" i="5"/>
  <c r="AC190" i="5"/>
  <c r="O190" i="5" s="1"/>
  <c r="AD190" i="5"/>
  <c r="AT190" i="5" s="1"/>
  <c r="AL190" i="5"/>
  <c r="AM190" i="5" s="1"/>
  <c r="AP190" i="5"/>
  <c r="AQ190" i="5"/>
  <c r="AS190" i="5"/>
  <c r="AU190" i="5"/>
  <c r="AV190" i="5"/>
  <c r="AW190" i="5"/>
  <c r="AX190" i="5"/>
  <c r="AY190" i="5"/>
  <c r="BA190" i="5"/>
  <c r="A191" i="5"/>
  <c r="B191" i="5"/>
  <c r="C191" i="5"/>
  <c r="D191" i="5"/>
  <c r="E191" i="5"/>
  <c r="F191" i="5"/>
  <c r="G191" i="5"/>
  <c r="H191" i="5"/>
  <c r="I191" i="5"/>
  <c r="AC191" i="5"/>
  <c r="AD191" i="5"/>
  <c r="AT191" i="5" s="1"/>
  <c r="AL191" i="5"/>
  <c r="AP191" i="5"/>
  <c r="AQ191" i="5"/>
  <c r="AS191" i="5"/>
  <c r="AU191" i="5"/>
  <c r="AV191" i="5"/>
  <c r="AW191" i="5"/>
  <c r="AX191" i="5"/>
  <c r="AY191" i="5"/>
  <c r="BA191" i="5"/>
  <c r="A192" i="5"/>
  <c r="B192" i="5"/>
  <c r="C192" i="5"/>
  <c r="D192" i="5"/>
  <c r="E192" i="5"/>
  <c r="F192" i="5"/>
  <c r="G192" i="5"/>
  <c r="H192" i="5"/>
  <c r="I192" i="5"/>
  <c r="AC192" i="5"/>
  <c r="O192" i="5" s="1"/>
  <c r="AD192" i="5"/>
  <c r="AT192" i="5" s="1"/>
  <c r="AL192" i="5"/>
  <c r="AM192" i="5" s="1"/>
  <c r="AP192" i="5"/>
  <c r="AQ192" i="5"/>
  <c r="AS192" i="5"/>
  <c r="AU192" i="5"/>
  <c r="AV192" i="5"/>
  <c r="AW192" i="5"/>
  <c r="AX192" i="5"/>
  <c r="AY192" i="5"/>
  <c r="BA192" i="5"/>
  <c r="A193" i="5"/>
  <c r="B193" i="5"/>
  <c r="C193" i="5"/>
  <c r="D193" i="5"/>
  <c r="E193" i="5"/>
  <c r="F193" i="5"/>
  <c r="G193" i="5"/>
  <c r="H193" i="5"/>
  <c r="I193" i="5"/>
  <c r="AC193" i="5"/>
  <c r="AD193" i="5"/>
  <c r="AT193" i="5" s="1"/>
  <c r="AL193" i="5"/>
  <c r="AP193" i="5"/>
  <c r="AQ193" i="5"/>
  <c r="AS193" i="5"/>
  <c r="AU193" i="5"/>
  <c r="AV193" i="5"/>
  <c r="AW193" i="5"/>
  <c r="AX193" i="5"/>
  <c r="AY193" i="5"/>
  <c r="BA193" i="5"/>
  <c r="A194" i="5"/>
  <c r="B194" i="5"/>
  <c r="C194" i="5"/>
  <c r="D194" i="5"/>
  <c r="E194" i="5"/>
  <c r="F194" i="5"/>
  <c r="G194" i="5"/>
  <c r="H194" i="5"/>
  <c r="I194" i="5"/>
  <c r="AC194" i="5"/>
  <c r="O194" i="5" s="1"/>
  <c r="AD194" i="5"/>
  <c r="AT194" i="5" s="1"/>
  <c r="AL194" i="5"/>
  <c r="AM194" i="5" s="1"/>
  <c r="AP194" i="5"/>
  <c r="AQ194" i="5"/>
  <c r="AS194" i="5"/>
  <c r="AU194" i="5"/>
  <c r="AV194" i="5"/>
  <c r="AW194" i="5"/>
  <c r="AX194" i="5"/>
  <c r="AY194" i="5"/>
  <c r="BA194" i="5"/>
  <c r="A195" i="5"/>
  <c r="B195" i="5"/>
  <c r="C195" i="5"/>
  <c r="D195" i="5"/>
  <c r="E195" i="5"/>
  <c r="F195" i="5"/>
  <c r="G195" i="5"/>
  <c r="H195" i="5"/>
  <c r="I195" i="5"/>
  <c r="AC195" i="5"/>
  <c r="AD195" i="5"/>
  <c r="AT195" i="5" s="1"/>
  <c r="AL195" i="5"/>
  <c r="AP195" i="5"/>
  <c r="AQ195" i="5"/>
  <c r="AS195" i="5"/>
  <c r="AU195" i="5"/>
  <c r="AV195" i="5"/>
  <c r="AW195" i="5"/>
  <c r="AX195" i="5"/>
  <c r="AY195" i="5"/>
  <c r="BA195" i="5"/>
  <c r="A196" i="5"/>
  <c r="B196" i="5"/>
  <c r="C196" i="5"/>
  <c r="D196" i="5"/>
  <c r="E196" i="5"/>
  <c r="F196" i="5"/>
  <c r="G196" i="5"/>
  <c r="H196" i="5"/>
  <c r="I196" i="5"/>
  <c r="AC196" i="5"/>
  <c r="O196" i="5" s="1"/>
  <c r="AD196" i="5"/>
  <c r="AT196" i="5" s="1"/>
  <c r="AL196" i="5"/>
  <c r="AM196" i="5" s="1"/>
  <c r="AP196" i="5"/>
  <c r="AQ196" i="5"/>
  <c r="AS196" i="5"/>
  <c r="AU196" i="5"/>
  <c r="AV196" i="5"/>
  <c r="AW196" i="5"/>
  <c r="AX196" i="5"/>
  <c r="AY196" i="5"/>
  <c r="BA196" i="5"/>
  <c r="A197" i="5"/>
  <c r="B197" i="5"/>
  <c r="C197" i="5"/>
  <c r="D197" i="5"/>
  <c r="E197" i="5"/>
  <c r="F197" i="5"/>
  <c r="G197" i="5"/>
  <c r="H197" i="5"/>
  <c r="I197" i="5"/>
  <c r="AC197" i="5"/>
  <c r="AD197" i="5"/>
  <c r="AT197" i="5" s="1"/>
  <c r="AL197" i="5"/>
  <c r="AP197" i="5"/>
  <c r="AQ197" i="5"/>
  <c r="AS197" i="5"/>
  <c r="AU197" i="5"/>
  <c r="AV197" i="5"/>
  <c r="AW197" i="5"/>
  <c r="AX197" i="5"/>
  <c r="AY197" i="5"/>
  <c r="BA197" i="5"/>
  <c r="A198" i="5"/>
  <c r="B198" i="5"/>
  <c r="C198" i="5"/>
  <c r="D198" i="5"/>
  <c r="E198" i="5"/>
  <c r="F198" i="5"/>
  <c r="G198" i="5"/>
  <c r="H198" i="5"/>
  <c r="I198" i="5"/>
  <c r="AC198" i="5"/>
  <c r="O198" i="5" s="1"/>
  <c r="AD198" i="5"/>
  <c r="AT198" i="5" s="1"/>
  <c r="AL198" i="5"/>
  <c r="AM198" i="5" s="1"/>
  <c r="AP198" i="5"/>
  <c r="AQ198" i="5"/>
  <c r="AS198" i="5"/>
  <c r="AU198" i="5"/>
  <c r="AV198" i="5"/>
  <c r="AW198" i="5"/>
  <c r="AX198" i="5"/>
  <c r="AY198" i="5"/>
  <c r="BA198" i="5"/>
  <c r="A199" i="5"/>
  <c r="B199" i="5"/>
  <c r="C199" i="5"/>
  <c r="D199" i="5"/>
  <c r="E199" i="5"/>
  <c r="F199" i="5"/>
  <c r="G199" i="5"/>
  <c r="H199" i="5"/>
  <c r="I199" i="5"/>
  <c r="AC199" i="5"/>
  <c r="AD199" i="5"/>
  <c r="AT199" i="5" s="1"/>
  <c r="AL199" i="5"/>
  <c r="AP199" i="5"/>
  <c r="AQ199" i="5"/>
  <c r="AS199" i="5"/>
  <c r="AU199" i="5"/>
  <c r="AV199" i="5"/>
  <c r="AW199" i="5"/>
  <c r="AX199" i="5"/>
  <c r="AY199" i="5"/>
  <c r="BA199" i="5"/>
  <c r="A200" i="5"/>
  <c r="B200" i="5"/>
  <c r="C200" i="5"/>
  <c r="D200" i="5"/>
  <c r="E200" i="5"/>
  <c r="F200" i="5"/>
  <c r="G200" i="5"/>
  <c r="H200" i="5"/>
  <c r="I200" i="5"/>
  <c r="AC200" i="5"/>
  <c r="O200" i="5" s="1"/>
  <c r="AD200" i="5"/>
  <c r="AT200" i="5" s="1"/>
  <c r="AL200" i="5"/>
  <c r="AM200" i="5" s="1"/>
  <c r="AP200" i="5"/>
  <c r="AQ200" i="5"/>
  <c r="AS200" i="5"/>
  <c r="AU200" i="5"/>
  <c r="AV200" i="5"/>
  <c r="AW200" i="5"/>
  <c r="AX200" i="5"/>
  <c r="AY200" i="5"/>
  <c r="BA200" i="5"/>
  <c r="A201" i="5"/>
  <c r="B201" i="5"/>
  <c r="C201" i="5"/>
  <c r="D201" i="5"/>
  <c r="E201" i="5"/>
  <c r="F201" i="5"/>
  <c r="G201" i="5"/>
  <c r="H201" i="5"/>
  <c r="I201" i="5"/>
  <c r="AC201" i="5"/>
  <c r="AD201" i="5"/>
  <c r="AT201" i="5" s="1"/>
  <c r="AL201" i="5"/>
  <c r="AP201" i="5"/>
  <c r="AQ201" i="5"/>
  <c r="AS201" i="5"/>
  <c r="AU201" i="5"/>
  <c r="AV201" i="5"/>
  <c r="AW201" i="5"/>
  <c r="AX201" i="5"/>
  <c r="AY201" i="5"/>
  <c r="BA201" i="5"/>
  <c r="A202" i="5"/>
  <c r="B202" i="5"/>
  <c r="C202" i="5"/>
  <c r="D202" i="5"/>
  <c r="E202" i="5"/>
  <c r="F202" i="5"/>
  <c r="G202" i="5"/>
  <c r="H202" i="5"/>
  <c r="I202" i="5"/>
  <c r="AC202" i="5"/>
  <c r="O202" i="5" s="1"/>
  <c r="AD202" i="5"/>
  <c r="AT202" i="5" s="1"/>
  <c r="AL202" i="5"/>
  <c r="AP202" i="5"/>
  <c r="AQ202" i="5"/>
  <c r="AS202" i="5"/>
  <c r="AU202" i="5"/>
  <c r="AV202" i="5"/>
  <c r="AW202" i="5"/>
  <c r="AX202" i="5"/>
  <c r="AY202" i="5"/>
  <c r="BA202" i="5"/>
  <c r="A203" i="5"/>
  <c r="B203" i="5"/>
  <c r="C203" i="5"/>
  <c r="D203" i="5"/>
  <c r="E203" i="5"/>
  <c r="F203" i="5"/>
  <c r="G203" i="5"/>
  <c r="H203" i="5"/>
  <c r="I203" i="5"/>
  <c r="AC203" i="5"/>
  <c r="AD203" i="5"/>
  <c r="AT203" i="5" s="1"/>
  <c r="AL203" i="5"/>
  <c r="AP203" i="5"/>
  <c r="AQ203" i="5"/>
  <c r="AS203" i="5"/>
  <c r="AU203" i="5"/>
  <c r="AV203" i="5"/>
  <c r="AW203" i="5"/>
  <c r="AX203" i="5"/>
  <c r="AY203" i="5"/>
  <c r="BA203" i="5"/>
  <c r="A204" i="5"/>
  <c r="B204" i="5"/>
  <c r="C204" i="5"/>
  <c r="D204" i="5"/>
  <c r="E204" i="5"/>
  <c r="F204" i="5"/>
  <c r="G204" i="5"/>
  <c r="H204" i="5"/>
  <c r="I204" i="5"/>
  <c r="AC204" i="5"/>
  <c r="O204" i="5" s="1"/>
  <c r="AD204" i="5"/>
  <c r="AT204" i="5" s="1"/>
  <c r="AL204" i="5"/>
  <c r="AP204" i="5"/>
  <c r="AQ204" i="5"/>
  <c r="AS204" i="5"/>
  <c r="AU204" i="5"/>
  <c r="AV204" i="5"/>
  <c r="AW204" i="5"/>
  <c r="AX204" i="5"/>
  <c r="AY204" i="5"/>
  <c r="BA204" i="5"/>
  <c r="A205" i="5"/>
  <c r="B205" i="5"/>
  <c r="C205" i="5"/>
  <c r="D205" i="5"/>
  <c r="E205" i="5"/>
  <c r="F205" i="5"/>
  <c r="G205" i="5"/>
  <c r="H205" i="5"/>
  <c r="I205" i="5"/>
  <c r="AC205" i="5"/>
  <c r="O205" i="5" s="1"/>
  <c r="AD205" i="5"/>
  <c r="AT205" i="5" s="1"/>
  <c r="AL205" i="5"/>
  <c r="AP205" i="5"/>
  <c r="AQ205" i="5"/>
  <c r="AS205" i="5"/>
  <c r="AU205" i="5"/>
  <c r="AV205" i="5"/>
  <c r="AW205" i="5"/>
  <c r="AX205" i="5"/>
  <c r="AY205" i="5"/>
  <c r="BA205" i="5"/>
  <c r="A206" i="5"/>
  <c r="B206" i="5"/>
  <c r="C206" i="5"/>
  <c r="D206" i="5"/>
  <c r="E206" i="5"/>
  <c r="F206" i="5"/>
  <c r="G206" i="5"/>
  <c r="H206" i="5"/>
  <c r="I206" i="5"/>
  <c r="AC206" i="5"/>
  <c r="O206" i="5" s="1"/>
  <c r="AD206" i="5"/>
  <c r="AT206" i="5" s="1"/>
  <c r="AL206" i="5"/>
  <c r="AM206" i="5" s="1"/>
  <c r="AP206" i="5"/>
  <c r="AQ206" i="5"/>
  <c r="AS206" i="5"/>
  <c r="AU206" i="5"/>
  <c r="AV206" i="5"/>
  <c r="AW206" i="5"/>
  <c r="AX206" i="5"/>
  <c r="AY206" i="5"/>
  <c r="BA206" i="5"/>
  <c r="A207" i="5"/>
  <c r="B207" i="5"/>
  <c r="C207" i="5"/>
  <c r="D207" i="5"/>
  <c r="E207" i="5"/>
  <c r="F207" i="5"/>
  <c r="G207" i="5"/>
  <c r="H207" i="5"/>
  <c r="I207" i="5"/>
  <c r="AC207" i="5"/>
  <c r="AD207" i="5"/>
  <c r="AT207" i="5" s="1"/>
  <c r="AL207" i="5"/>
  <c r="AP207" i="5"/>
  <c r="AQ207" i="5"/>
  <c r="AS207" i="5"/>
  <c r="AU207" i="5"/>
  <c r="AV207" i="5"/>
  <c r="AW207" i="5"/>
  <c r="AX207" i="5"/>
  <c r="AY207" i="5"/>
  <c r="BA207" i="5"/>
  <c r="A208" i="5"/>
  <c r="B208" i="5"/>
  <c r="C208" i="5"/>
  <c r="D208" i="5"/>
  <c r="E208" i="5"/>
  <c r="F208" i="5"/>
  <c r="G208" i="5"/>
  <c r="H208" i="5"/>
  <c r="I208" i="5"/>
  <c r="AC208" i="5"/>
  <c r="O208" i="5" s="1"/>
  <c r="AD208" i="5"/>
  <c r="AT208" i="5" s="1"/>
  <c r="AL208" i="5"/>
  <c r="AM208" i="5" s="1"/>
  <c r="AP208" i="5"/>
  <c r="AQ208" i="5"/>
  <c r="AS208" i="5"/>
  <c r="AU208" i="5"/>
  <c r="AV208" i="5"/>
  <c r="AW208" i="5"/>
  <c r="AX208" i="5"/>
  <c r="AY208" i="5"/>
  <c r="BA208" i="5"/>
  <c r="A209" i="5"/>
  <c r="B209" i="5"/>
  <c r="C209" i="5"/>
  <c r="D209" i="5"/>
  <c r="E209" i="5"/>
  <c r="F209" i="5"/>
  <c r="G209" i="5"/>
  <c r="H209" i="5"/>
  <c r="I209" i="5"/>
  <c r="AC209" i="5"/>
  <c r="AD209" i="5"/>
  <c r="AT209" i="5" s="1"/>
  <c r="AL209" i="5"/>
  <c r="AP209" i="5"/>
  <c r="AQ209" i="5"/>
  <c r="AS209" i="5"/>
  <c r="AU209" i="5"/>
  <c r="AV209" i="5"/>
  <c r="AW209" i="5"/>
  <c r="AX209" i="5"/>
  <c r="AY209" i="5"/>
  <c r="BA209" i="5"/>
  <c r="A210" i="5"/>
  <c r="B210" i="5"/>
  <c r="C210" i="5"/>
  <c r="D210" i="5"/>
  <c r="E210" i="5"/>
  <c r="F210" i="5"/>
  <c r="G210" i="5"/>
  <c r="H210" i="5"/>
  <c r="I210" i="5"/>
  <c r="AC210" i="5"/>
  <c r="O210" i="5" s="1"/>
  <c r="AD210" i="5"/>
  <c r="AT210" i="5" s="1"/>
  <c r="AL210" i="5"/>
  <c r="AM210" i="5" s="1"/>
  <c r="AP210" i="5"/>
  <c r="AQ210" i="5"/>
  <c r="AS210" i="5"/>
  <c r="AU210" i="5"/>
  <c r="AV210" i="5"/>
  <c r="AW210" i="5"/>
  <c r="AX210" i="5"/>
  <c r="AY210" i="5"/>
  <c r="BA210" i="5"/>
  <c r="A211" i="5"/>
  <c r="B211" i="5"/>
  <c r="C211" i="5"/>
  <c r="D211" i="5"/>
  <c r="E211" i="5"/>
  <c r="F211" i="5"/>
  <c r="G211" i="5"/>
  <c r="H211" i="5"/>
  <c r="I211" i="5"/>
  <c r="AC211" i="5"/>
  <c r="O211" i="5" s="1"/>
  <c r="AD211" i="5"/>
  <c r="AT211" i="5" s="1"/>
  <c r="AL211" i="5"/>
  <c r="AM211" i="5" s="1"/>
  <c r="AP211" i="5"/>
  <c r="AQ211" i="5"/>
  <c r="AS211" i="5"/>
  <c r="AU211" i="5"/>
  <c r="AV211" i="5"/>
  <c r="AW211" i="5"/>
  <c r="AX211" i="5"/>
  <c r="AY211" i="5"/>
  <c r="BA211" i="5"/>
  <c r="A212" i="5"/>
  <c r="B212" i="5"/>
  <c r="C212" i="5"/>
  <c r="D212" i="5"/>
  <c r="E212" i="5"/>
  <c r="F212" i="5"/>
  <c r="G212" i="5"/>
  <c r="H212" i="5"/>
  <c r="I212" i="5"/>
  <c r="AC212" i="5"/>
  <c r="O212" i="5" s="1"/>
  <c r="AD212" i="5"/>
  <c r="AT212" i="5" s="1"/>
  <c r="AL212" i="5"/>
  <c r="AM212" i="5" s="1"/>
  <c r="AP212" i="5"/>
  <c r="AQ212" i="5"/>
  <c r="AS212" i="5"/>
  <c r="AU212" i="5"/>
  <c r="AV212" i="5"/>
  <c r="AW212" i="5"/>
  <c r="AX212" i="5"/>
  <c r="AY212" i="5"/>
  <c r="BA212" i="5"/>
  <c r="BA4" i="5"/>
  <c r="AX4" i="5"/>
  <c r="AW4" i="5"/>
  <c r="AV4" i="5"/>
  <c r="AU4" i="5"/>
  <c r="AS4" i="5"/>
  <c r="AQ4" i="5"/>
  <c r="AP4" i="5"/>
  <c r="AL4" i="5"/>
  <c r="AD4" i="5"/>
  <c r="AT4" i="5" s="1"/>
  <c r="AC4" i="5"/>
  <c r="S5" i="6" l="1"/>
  <c r="Q5" i="6"/>
  <c r="U5" i="6"/>
  <c r="W3" i="7"/>
  <c r="S6" i="6"/>
  <c r="W11" i="7"/>
  <c r="S14" i="6"/>
  <c r="W19" i="7"/>
  <c r="S22" i="6"/>
  <c r="W27" i="7"/>
  <c r="S30" i="6"/>
  <c r="W35" i="7"/>
  <c r="S38" i="6"/>
  <c r="W43" i="7"/>
  <c r="S46" i="6"/>
  <c r="U47" i="7"/>
  <c r="Q50" i="6"/>
  <c r="W51" i="7"/>
  <c r="S54" i="6"/>
  <c r="W59" i="7"/>
  <c r="S62" i="6"/>
  <c r="U63" i="7"/>
  <c r="Q66" i="6"/>
  <c r="W67" i="7"/>
  <c r="S70" i="6"/>
  <c r="W75" i="7"/>
  <c r="S78" i="6"/>
  <c r="U79" i="7"/>
  <c r="Q82" i="6"/>
  <c r="W83" i="7"/>
  <c r="S86" i="6"/>
  <c r="W91" i="7"/>
  <c r="S94" i="6"/>
  <c r="U95" i="7"/>
  <c r="Q98" i="6"/>
  <c r="U99" i="7"/>
  <c r="Q102" i="6"/>
  <c r="W99" i="7"/>
  <c r="S102" i="6"/>
  <c r="W119" i="7"/>
  <c r="S122" i="6"/>
  <c r="W123" i="7"/>
  <c r="S126" i="6"/>
  <c r="W127" i="7"/>
  <c r="S130" i="6"/>
  <c r="W131" i="7"/>
  <c r="S134" i="6"/>
  <c r="W135" i="7"/>
  <c r="S138" i="6"/>
  <c r="W139" i="7"/>
  <c r="S142" i="6"/>
  <c r="W143" i="7"/>
  <c r="S146" i="6"/>
  <c r="W147" i="7"/>
  <c r="S150" i="6"/>
  <c r="W151" i="7"/>
  <c r="S154" i="6"/>
  <c r="U163" i="7"/>
  <c r="Q166" i="6"/>
  <c r="M167" i="7"/>
  <c r="I170" i="6"/>
  <c r="M171" i="7"/>
  <c r="I174" i="6"/>
  <c r="M175" i="7"/>
  <c r="I178" i="6"/>
  <c r="M179" i="7"/>
  <c r="I182" i="6"/>
  <c r="M183" i="7"/>
  <c r="I186" i="6"/>
  <c r="M187" i="7"/>
  <c r="I190" i="6"/>
  <c r="Y191" i="7"/>
  <c r="U194" i="6"/>
  <c r="W66" i="7"/>
  <c r="S69" i="6"/>
  <c r="W8" i="7"/>
  <c r="S11" i="6"/>
  <c r="W12" i="7"/>
  <c r="S15" i="6"/>
  <c r="W20" i="7"/>
  <c r="S23" i="6"/>
  <c r="W28" i="7"/>
  <c r="S31" i="6"/>
  <c r="W40" i="7"/>
  <c r="S43" i="6"/>
  <c r="W48" i="7"/>
  <c r="S51" i="6"/>
  <c r="W56" i="7"/>
  <c r="S59" i="6"/>
  <c r="W64" i="7"/>
  <c r="S67" i="6"/>
  <c r="M72" i="7"/>
  <c r="I75" i="6"/>
  <c r="W80" i="7"/>
  <c r="S83" i="6"/>
  <c r="W88" i="7"/>
  <c r="S91" i="6"/>
  <c r="W92" i="7"/>
  <c r="S95" i="6"/>
  <c r="W100" i="7"/>
  <c r="S103" i="6"/>
  <c r="W108" i="7"/>
  <c r="S111" i="6"/>
  <c r="W116" i="7"/>
  <c r="S119" i="6"/>
  <c r="W124" i="7"/>
  <c r="S127" i="6"/>
  <c r="W132" i="7"/>
  <c r="S135" i="6"/>
  <c r="M140" i="7"/>
  <c r="I143" i="6"/>
  <c r="Y148" i="7"/>
  <c r="U151" i="6"/>
  <c r="W156" i="7"/>
  <c r="S159" i="6"/>
  <c r="M164" i="7"/>
  <c r="I167" i="6"/>
  <c r="W172" i="7"/>
  <c r="S175" i="6"/>
  <c r="W180" i="7"/>
  <c r="S183" i="6"/>
  <c r="W188" i="7"/>
  <c r="S191" i="6"/>
  <c r="M196" i="7"/>
  <c r="I199" i="6"/>
  <c r="M204" i="7"/>
  <c r="I207" i="6"/>
  <c r="W94" i="7"/>
  <c r="S97" i="6"/>
  <c r="W142" i="7"/>
  <c r="S145" i="6"/>
  <c r="W5" i="7"/>
  <c r="S8" i="6"/>
  <c r="W9" i="7"/>
  <c r="S12" i="6"/>
  <c r="W13" i="7"/>
  <c r="S16" i="6"/>
  <c r="W17" i="7"/>
  <c r="S20" i="6"/>
  <c r="W21" i="7"/>
  <c r="S24" i="6"/>
  <c r="W25" i="7"/>
  <c r="S28" i="6"/>
  <c r="W29" i="7"/>
  <c r="S32" i="6"/>
  <c r="W33" i="7"/>
  <c r="S36" i="6"/>
  <c r="W37" i="7"/>
  <c r="S40" i="6"/>
  <c r="W41" i="7"/>
  <c r="S44" i="6"/>
  <c r="W45" i="7"/>
  <c r="S48" i="6"/>
  <c r="W49" i="7"/>
  <c r="S52" i="6"/>
  <c r="W53" i="7"/>
  <c r="S56" i="6"/>
  <c r="W57" i="7"/>
  <c r="S60" i="6"/>
  <c r="W61" i="7"/>
  <c r="S64" i="6"/>
  <c r="W65" i="7"/>
  <c r="S68" i="6"/>
  <c r="W69" i="7"/>
  <c r="S72" i="6"/>
  <c r="W73" i="7"/>
  <c r="S76" i="6"/>
  <c r="W77" i="7"/>
  <c r="S80" i="6"/>
  <c r="M189" i="7"/>
  <c r="I192" i="6"/>
  <c r="Y197" i="7"/>
  <c r="U200" i="6"/>
  <c r="U201" i="7"/>
  <c r="Q204" i="6"/>
  <c r="U205" i="7"/>
  <c r="Q208" i="6"/>
  <c r="W209" i="7"/>
  <c r="S212" i="6"/>
  <c r="U10" i="7"/>
  <c r="Q13" i="6"/>
  <c r="W18" i="7"/>
  <c r="S21" i="6"/>
  <c r="W50" i="7"/>
  <c r="S53" i="6"/>
  <c r="U3" i="7"/>
  <c r="Q6" i="6"/>
  <c r="U7" i="7"/>
  <c r="Q10" i="6"/>
  <c r="U11" i="7"/>
  <c r="Q14" i="6"/>
  <c r="U15" i="7"/>
  <c r="Q18" i="6"/>
  <c r="U19" i="7"/>
  <c r="Q22" i="6"/>
  <c r="U23" i="7"/>
  <c r="Q26" i="6"/>
  <c r="U27" i="7"/>
  <c r="Q30" i="6"/>
  <c r="U31" i="7"/>
  <c r="Q34" i="6"/>
  <c r="U35" i="7"/>
  <c r="Q38" i="6"/>
  <c r="U67" i="7"/>
  <c r="Q70" i="6"/>
  <c r="U131" i="7"/>
  <c r="Q134" i="6"/>
  <c r="M191" i="7"/>
  <c r="I194" i="6"/>
  <c r="M195" i="7"/>
  <c r="I198" i="6"/>
  <c r="W42" i="7"/>
  <c r="S45" i="6"/>
  <c r="W54" i="7"/>
  <c r="S57" i="6"/>
  <c r="U78" i="7"/>
  <c r="Q81" i="6"/>
  <c r="W90" i="7"/>
  <c r="S93" i="6"/>
  <c r="W102" i="7"/>
  <c r="S105" i="6"/>
  <c r="U126" i="7"/>
  <c r="Q129" i="6"/>
  <c r="W138" i="7"/>
  <c r="S141" i="6"/>
  <c r="W150" i="7"/>
  <c r="S153" i="6"/>
  <c r="W174" i="7"/>
  <c r="S177" i="6"/>
  <c r="U174" i="7"/>
  <c r="Q177" i="6"/>
  <c r="W186" i="7"/>
  <c r="S189" i="6"/>
  <c r="W198" i="7"/>
  <c r="S201" i="6"/>
  <c r="U16" i="7"/>
  <c r="Q19" i="6"/>
  <c r="U32" i="7"/>
  <c r="Q35" i="6"/>
  <c r="U36" i="7"/>
  <c r="Q39" i="6"/>
  <c r="U40" i="7"/>
  <c r="Q43" i="6"/>
  <c r="U44" i="7"/>
  <c r="Q47" i="6"/>
  <c r="U48" i="7"/>
  <c r="Q51" i="6"/>
  <c r="U52" i="7"/>
  <c r="Q55" i="6"/>
  <c r="U56" i="7"/>
  <c r="Q59" i="6"/>
  <c r="U60" i="7"/>
  <c r="Q63" i="6"/>
  <c r="U64" i="7"/>
  <c r="Q67" i="6"/>
  <c r="U68" i="7"/>
  <c r="Q71" i="6"/>
  <c r="U72" i="7"/>
  <c r="Q75" i="6"/>
  <c r="U76" i="7"/>
  <c r="Q79" i="6"/>
  <c r="U80" i="7"/>
  <c r="Q83" i="6"/>
  <c r="U84" i="7"/>
  <c r="Q87" i="6"/>
  <c r="U88" i="7"/>
  <c r="Q91" i="6"/>
  <c r="U92" i="7"/>
  <c r="Q95" i="6"/>
  <c r="U96" i="7"/>
  <c r="Q99" i="6"/>
  <c r="U100" i="7"/>
  <c r="Q103" i="6"/>
  <c r="U104" i="7"/>
  <c r="Q107" i="6"/>
  <c r="U108" i="7"/>
  <c r="Q111" i="6"/>
  <c r="U112" i="7"/>
  <c r="Q115" i="6"/>
  <c r="U116" i="7"/>
  <c r="Q119" i="6"/>
  <c r="U120" i="7"/>
  <c r="Q123" i="6"/>
  <c r="U124" i="7"/>
  <c r="Q127" i="6"/>
  <c r="U128" i="7"/>
  <c r="Q131" i="6"/>
  <c r="U132" i="7"/>
  <c r="Q135" i="6"/>
  <c r="M136" i="7"/>
  <c r="I139" i="6"/>
  <c r="U140" i="7"/>
  <c r="Q143" i="6"/>
  <c r="U144" i="7"/>
  <c r="Q147" i="6"/>
  <c r="U148" i="7"/>
  <c r="Q151" i="6"/>
  <c r="U152" i="7"/>
  <c r="Q155" i="6"/>
  <c r="U156" i="7"/>
  <c r="Q159" i="6"/>
  <c r="U160" i="7"/>
  <c r="Q163" i="6"/>
  <c r="U164" i="7"/>
  <c r="Q167" i="6"/>
  <c r="Y168" i="7"/>
  <c r="U171" i="6"/>
  <c r="U172" i="7"/>
  <c r="Q175" i="6"/>
  <c r="U176" i="7"/>
  <c r="Q179" i="6"/>
  <c r="U180" i="7"/>
  <c r="Q183" i="6"/>
  <c r="U184" i="7"/>
  <c r="Q187" i="6"/>
  <c r="U188" i="7"/>
  <c r="Q191" i="6"/>
  <c r="U192" i="7"/>
  <c r="Q195" i="6"/>
  <c r="U196" i="7"/>
  <c r="Q199" i="6"/>
  <c r="U200" i="7"/>
  <c r="Q203" i="6"/>
  <c r="U204" i="7"/>
  <c r="Q207" i="6"/>
  <c r="U208" i="7"/>
  <c r="Q211" i="6"/>
  <c r="W22" i="7"/>
  <c r="S25" i="6"/>
  <c r="U46" i="7"/>
  <c r="Q49" i="6"/>
  <c r="W58" i="7"/>
  <c r="S61" i="6"/>
  <c r="W70" i="7"/>
  <c r="S73" i="6"/>
  <c r="U94" i="7"/>
  <c r="Q97" i="6"/>
  <c r="W106" i="7"/>
  <c r="S109" i="6"/>
  <c r="W118" i="7"/>
  <c r="S121" i="6"/>
  <c r="U142" i="7"/>
  <c r="Q145" i="6"/>
  <c r="W154" i="7"/>
  <c r="S157" i="6"/>
  <c r="Y166" i="7"/>
  <c r="U169" i="6"/>
  <c r="Y178" i="7"/>
  <c r="U181" i="6"/>
  <c r="U190" i="7"/>
  <c r="Q193" i="6"/>
  <c r="W202" i="7"/>
  <c r="S205" i="6"/>
  <c r="U5" i="7"/>
  <c r="Q8" i="6"/>
  <c r="U17" i="7"/>
  <c r="Q20" i="6"/>
  <c r="U21" i="7"/>
  <c r="Q24" i="6"/>
  <c r="U33" i="7"/>
  <c r="Q36" i="6"/>
  <c r="U37" i="7"/>
  <c r="Q40" i="6"/>
  <c r="U41" i="7"/>
  <c r="Q44" i="6"/>
  <c r="U45" i="7"/>
  <c r="Q48" i="6"/>
  <c r="U49" i="7"/>
  <c r="Q52" i="6"/>
  <c r="U53" i="7"/>
  <c r="Q56" i="6"/>
  <c r="U57" i="7"/>
  <c r="Q60" i="6"/>
  <c r="U61" i="7"/>
  <c r="Q64" i="6"/>
  <c r="U65" i="7"/>
  <c r="Q68" i="6"/>
  <c r="U69" i="7"/>
  <c r="Q72" i="6"/>
  <c r="U73" i="7"/>
  <c r="Q76" i="6"/>
  <c r="U77" i="7"/>
  <c r="Q80" i="6"/>
  <c r="U81" i="7"/>
  <c r="Q84" i="6"/>
  <c r="U85" i="7"/>
  <c r="Q88" i="6"/>
  <c r="U89" i="7"/>
  <c r="Q92" i="6"/>
  <c r="U93" i="7"/>
  <c r="Q96" i="6"/>
  <c r="U97" i="7"/>
  <c r="Q100" i="6"/>
  <c r="U101" i="7"/>
  <c r="Q104" i="6"/>
  <c r="U105" i="7"/>
  <c r="Q108" i="6"/>
  <c r="U109" i="7"/>
  <c r="Q112" i="6"/>
  <c r="U113" i="7"/>
  <c r="Q116" i="6"/>
  <c r="U117" i="7"/>
  <c r="Q120" i="6"/>
  <c r="U121" i="7"/>
  <c r="Q124" i="6"/>
  <c r="U125" i="7"/>
  <c r="Q128" i="6"/>
  <c r="U129" i="7"/>
  <c r="Q132" i="6"/>
  <c r="U133" i="7"/>
  <c r="Q136" i="6"/>
  <c r="U137" i="7"/>
  <c r="Q140" i="6"/>
  <c r="U141" i="7"/>
  <c r="Q144" i="6"/>
  <c r="U145" i="7"/>
  <c r="Q148" i="6"/>
  <c r="U149" i="7"/>
  <c r="Q152" i="6"/>
  <c r="U153" i="7"/>
  <c r="Q156" i="6"/>
  <c r="U157" i="7"/>
  <c r="Q160" i="6"/>
  <c r="U161" i="7"/>
  <c r="Q164" i="6"/>
  <c r="U165" i="7"/>
  <c r="Q168" i="6"/>
  <c r="U169" i="7"/>
  <c r="Q172" i="6"/>
  <c r="U173" i="7"/>
  <c r="Q176" i="6"/>
  <c r="M177" i="7"/>
  <c r="I180" i="6"/>
  <c r="U181" i="7"/>
  <c r="Q184" i="6"/>
  <c r="U185" i="7"/>
  <c r="Q188" i="6"/>
  <c r="U189" i="7"/>
  <c r="Q192" i="6"/>
  <c r="U197" i="7"/>
  <c r="Q200" i="6"/>
  <c r="Y201" i="7"/>
  <c r="U204" i="6"/>
  <c r="Y205" i="7"/>
  <c r="U208" i="6"/>
  <c r="U209" i="7"/>
  <c r="Q212" i="6"/>
  <c r="W6" i="7"/>
  <c r="S9" i="6"/>
  <c r="W38" i="7"/>
  <c r="S41" i="6"/>
  <c r="U62" i="7"/>
  <c r="Q65" i="6"/>
  <c r="W74" i="7"/>
  <c r="S77" i="6"/>
  <c r="W86" i="7"/>
  <c r="S89" i="6"/>
  <c r="W110" i="7"/>
  <c r="S113" i="6"/>
  <c r="U110" i="7"/>
  <c r="Q113" i="6"/>
  <c r="W122" i="7"/>
  <c r="S125" i="6"/>
  <c r="W134" i="7"/>
  <c r="S137" i="6"/>
  <c r="U158" i="7"/>
  <c r="Q161" i="6"/>
  <c r="U170" i="7"/>
  <c r="Q173" i="6"/>
  <c r="W182" i="7"/>
  <c r="S185" i="6"/>
  <c r="U206" i="7"/>
  <c r="Q209" i="6"/>
  <c r="W7" i="7"/>
  <c r="S10" i="6"/>
  <c r="W15" i="7"/>
  <c r="S18" i="6"/>
  <c r="W23" i="7"/>
  <c r="S26" i="6"/>
  <c r="W31" i="7"/>
  <c r="S34" i="6"/>
  <c r="W39" i="7"/>
  <c r="S42" i="6"/>
  <c r="W47" i="7"/>
  <c r="S50" i="6"/>
  <c r="U51" i="7"/>
  <c r="Q54" i="6"/>
  <c r="W55" i="7"/>
  <c r="S58" i="6"/>
  <c r="W63" i="7"/>
  <c r="S66" i="6"/>
  <c r="W71" i="7"/>
  <c r="S74" i="6"/>
  <c r="W79" i="7"/>
  <c r="S82" i="6"/>
  <c r="M87" i="7"/>
  <c r="I90" i="6"/>
  <c r="W95" i="7"/>
  <c r="S98" i="6"/>
  <c r="W103" i="7"/>
  <c r="S106" i="6"/>
  <c r="M107" i="7"/>
  <c r="I110" i="6"/>
  <c r="W111" i="7"/>
  <c r="S114" i="6"/>
  <c r="W115" i="7"/>
  <c r="S118" i="6"/>
  <c r="W155" i="7"/>
  <c r="S158" i="6"/>
  <c r="W159" i="7"/>
  <c r="S162" i="6"/>
  <c r="W163" i="7"/>
  <c r="S166" i="6"/>
  <c r="Y195" i="7"/>
  <c r="U198" i="6"/>
  <c r="M199" i="7"/>
  <c r="I202" i="6"/>
  <c r="W203" i="7"/>
  <c r="S206" i="6"/>
  <c r="W207" i="7"/>
  <c r="S210" i="6"/>
  <c r="W78" i="7"/>
  <c r="S81" i="6"/>
  <c r="W114" i="7"/>
  <c r="S117" i="6"/>
  <c r="W162" i="7"/>
  <c r="S165" i="6"/>
  <c r="U4" i="7"/>
  <c r="Q7" i="6"/>
  <c r="W16" i="7"/>
  <c r="S19" i="6"/>
  <c r="W24" i="7"/>
  <c r="S27" i="6"/>
  <c r="W32" i="7"/>
  <c r="S35" i="6"/>
  <c r="W36" i="7"/>
  <c r="S39" i="6"/>
  <c r="W44" i="7"/>
  <c r="S47" i="6"/>
  <c r="W52" i="7"/>
  <c r="S55" i="6"/>
  <c r="W60" i="7"/>
  <c r="S63" i="6"/>
  <c r="W68" i="7"/>
  <c r="S71" i="6"/>
  <c r="W76" i="7"/>
  <c r="S79" i="6"/>
  <c r="W84" i="7"/>
  <c r="S87" i="6"/>
  <c r="W96" i="7"/>
  <c r="S99" i="6"/>
  <c r="W104" i="7"/>
  <c r="S107" i="6"/>
  <c r="W112" i="7"/>
  <c r="S115" i="6"/>
  <c r="W120" i="7"/>
  <c r="S123" i="6"/>
  <c r="W128" i="7"/>
  <c r="S131" i="6"/>
  <c r="U136" i="7"/>
  <c r="Q139" i="6"/>
  <c r="W144" i="7"/>
  <c r="S147" i="6"/>
  <c r="W152" i="7"/>
  <c r="S155" i="6"/>
  <c r="W160" i="7"/>
  <c r="S163" i="6"/>
  <c r="U168" i="7"/>
  <c r="Q171" i="6"/>
  <c r="W176" i="7"/>
  <c r="S179" i="6"/>
  <c r="W184" i="7"/>
  <c r="S187" i="6"/>
  <c r="M192" i="7"/>
  <c r="I195" i="6"/>
  <c r="M200" i="7"/>
  <c r="I203" i="6"/>
  <c r="M208" i="7"/>
  <c r="I211" i="6"/>
  <c r="W81" i="7"/>
  <c r="S84" i="6"/>
  <c r="W85" i="7"/>
  <c r="S88" i="6"/>
  <c r="W89" i="7"/>
  <c r="S92" i="6"/>
  <c r="W93" i="7"/>
  <c r="S96" i="6"/>
  <c r="W97" i="7"/>
  <c r="S100" i="6"/>
  <c r="W101" i="7"/>
  <c r="S104" i="6"/>
  <c r="W105" i="7"/>
  <c r="S108" i="6"/>
  <c r="W109" i="7"/>
  <c r="S112" i="6"/>
  <c r="W113" i="7"/>
  <c r="S116" i="6"/>
  <c r="W117" i="7"/>
  <c r="S120" i="6"/>
  <c r="W121" i="7"/>
  <c r="S124" i="6"/>
  <c r="W125" i="7"/>
  <c r="S128" i="6"/>
  <c r="W129" i="7"/>
  <c r="S132" i="6"/>
  <c r="W133" i="7"/>
  <c r="S136" i="6"/>
  <c r="W137" i="7"/>
  <c r="S140" i="6"/>
  <c r="W141" i="7"/>
  <c r="S144" i="6"/>
  <c r="W145" i="7"/>
  <c r="S148" i="6"/>
  <c r="W149" i="7"/>
  <c r="S152" i="6"/>
  <c r="W153" i="7"/>
  <c r="S156" i="6"/>
  <c r="W157" i="7"/>
  <c r="S160" i="6"/>
  <c r="W161" i="7"/>
  <c r="S164" i="6"/>
  <c r="W165" i="7"/>
  <c r="S168" i="6"/>
  <c r="W169" i="7"/>
  <c r="S172" i="6"/>
  <c r="U193" i="7"/>
  <c r="Q196" i="6"/>
  <c r="W98" i="7"/>
  <c r="S101" i="6"/>
  <c r="W146" i="7"/>
  <c r="S149" i="6"/>
  <c r="W158" i="7"/>
  <c r="S161" i="6"/>
  <c r="W170" i="7"/>
  <c r="S173" i="6"/>
  <c r="W194" i="7"/>
  <c r="S197" i="6"/>
  <c r="M3" i="7"/>
  <c r="I6" i="6"/>
  <c r="M7" i="7"/>
  <c r="I10" i="6"/>
  <c r="M11" i="7"/>
  <c r="I14" i="6"/>
  <c r="M15" i="7"/>
  <c r="I18" i="6"/>
  <c r="M19" i="7"/>
  <c r="I22" i="6"/>
  <c r="M23" i="7"/>
  <c r="I26" i="6"/>
  <c r="M27" i="7"/>
  <c r="I30" i="6"/>
  <c r="M31" i="7"/>
  <c r="I34" i="6"/>
  <c r="M35" i="7"/>
  <c r="I38" i="6"/>
  <c r="M39" i="7"/>
  <c r="I42" i="6"/>
  <c r="U43" i="7"/>
  <c r="Q46" i="6"/>
  <c r="M43" i="7"/>
  <c r="I46" i="6"/>
  <c r="M47" i="7"/>
  <c r="I50" i="6"/>
  <c r="M51" i="7"/>
  <c r="I54" i="6"/>
  <c r="M55" i="7"/>
  <c r="I58" i="6"/>
  <c r="U59" i="7"/>
  <c r="Q62" i="6"/>
  <c r="M59" i="7"/>
  <c r="I62" i="6"/>
  <c r="M63" i="7"/>
  <c r="I66" i="6"/>
  <c r="M67" i="7"/>
  <c r="I70" i="6"/>
  <c r="M71" i="7"/>
  <c r="I74" i="6"/>
  <c r="U75" i="7"/>
  <c r="Q78" i="6"/>
  <c r="M75" i="7"/>
  <c r="I78" i="6"/>
  <c r="M79" i="7"/>
  <c r="I82" i="6"/>
  <c r="U83" i="7"/>
  <c r="Q86" i="6"/>
  <c r="M83" i="7"/>
  <c r="I86" i="6"/>
  <c r="Y87" i="7"/>
  <c r="U90" i="6"/>
  <c r="M91" i="7"/>
  <c r="I94" i="6"/>
  <c r="M95" i="7"/>
  <c r="I98" i="6"/>
  <c r="M99" i="7"/>
  <c r="I102" i="6"/>
  <c r="M103" i="7"/>
  <c r="I106" i="6"/>
  <c r="Y107" i="7"/>
  <c r="U110" i="6"/>
  <c r="M111" i="7"/>
  <c r="I114" i="6"/>
  <c r="U115" i="7"/>
  <c r="Q118" i="6"/>
  <c r="M115" i="7"/>
  <c r="I118" i="6"/>
  <c r="M119" i="7"/>
  <c r="I122" i="6"/>
  <c r="M123" i="7"/>
  <c r="I126" i="6"/>
  <c r="M127" i="7"/>
  <c r="I130" i="6"/>
  <c r="M131" i="7"/>
  <c r="I134" i="6"/>
  <c r="M135" i="7"/>
  <c r="I138" i="6"/>
  <c r="M139" i="7"/>
  <c r="I142" i="6"/>
  <c r="M143" i="7"/>
  <c r="I146" i="6"/>
  <c r="U147" i="7"/>
  <c r="Q150" i="6"/>
  <c r="M147" i="7"/>
  <c r="I150" i="6"/>
  <c r="M151" i="7"/>
  <c r="I154" i="6"/>
  <c r="M155" i="7"/>
  <c r="I158" i="6"/>
  <c r="M159" i="7"/>
  <c r="I162" i="6"/>
  <c r="M163" i="7"/>
  <c r="I166" i="6"/>
  <c r="Y167" i="7"/>
  <c r="U170" i="6"/>
  <c r="Y171" i="7"/>
  <c r="U174" i="6"/>
  <c r="U175" i="7"/>
  <c r="Q178" i="6"/>
  <c r="Y175" i="7"/>
  <c r="U178" i="6"/>
  <c r="U179" i="7"/>
  <c r="Q182" i="6"/>
  <c r="Y179" i="7"/>
  <c r="U182" i="6"/>
  <c r="Y183" i="7"/>
  <c r="U186" i="6"/>
  <c r="Y187" i="7"/>
  <c r="U190" i="6"/>
  <c r="U191" i="7"/>
  <c r="Q194" i="6"/>
  <c r="U195" i="7"/>
  <c r="Q198" i="6"/>
  <c r="Y199" i="7"/>
  <c r="U202" i="6"/>
  <c r="M203" i="7"/>
  <c r="I206" i="6"/>
  <c r="U207" i="7"/>
  <c r="Q210" i="6"/>
  <c r="M207" i="7"/>
  <c r="I210" i="6"/>
  <c r="M26" i="7"/>
  <c r="I29" i="6"/>
  <c r="M42" i="7"/>
  <c r="I45" i="6"/>
  <c r="Y54" i="7"/>
  <c r="U57" i="6"/>
  <c r="M66" i="7"/>
  <c r="I69" i="6"/>
  <c r="Y78" i="7"/>
  <c r="U81" i="6"/>
  <c r="M90" i="7"/>
  <c r="I93" i="6"/>
  <c r="Y102" i="7"/>
  <c r="U105" i="6"/>
  <c r="M114" i="7"/>
  <c r="I117" i="6"/>
  <c r="W126" i="7"/>
  <c r="S129" i="6"/>
  <c r="M126" i="7"/>
  <c r="I129" i="6"/>
  <c r="M138" i="7"/>
  <c r="I141" i="6"/>
  <c r="Y150" i="7"/>
  <c r="U153" i="6"/>
  <c r="Y162" i="7"/>
  <c r="U165" i="6"/>
  <c r="Y174" i="7"/>
  <c r="U177" i="6"/>
  <c r="M186" i="7"/>
  <c r="I189" i="6"/>
  <c r="M198" i="7"/>
  <c r="I201" i="6"/>
  <c r="M210" i="7"/>
  <c r="I213" i="6"/>
  <c r="Y4" i="7"/>
  <c r="U7" i="6"/>
  <c r="M8" i="7"/>
  <c r="I11" i="6"/>
  <c r="M12" i="7"/>
  <c r="I15" i="6"/>
  <c r="M16" i="7"/>
  <c r="I19" i="6"/>
  <c r="U20" i="7"/>
  <c r="Q23" i="6"/>
  <c r="Y20" i="7"/>
  <c r="U23" i="6"/>
  <c r="M24" i="7"/>
  <c r="I27" i="6"/>
  <c r="M28" i="7"/>
  <c r="I31" i="6"/>
  <c r="M32" i="7"/>
  <c r="I35" i="6"/>
  <c r="Y36" i="7"/>
  <c r="U39" i="6"/>
  <c r="M40" i="7"/>
  <c r="I43" i="6"/>
  <c r="M44" i="7"/>
  <c r="I47" i="6"/>
  <c r="M48" i="7"/>
  <c r="I51" i="6"/>
  <c r="Y52" i="7"/>
  <c r="U55" i="6"/>
  <c r="M56" i="7"/>
  <c r="I59" i="6"/>
  <c r="M60" i="7"/>
  <c r="I63" i="6"/>
  <c r="M64" i="7"/>
  <c r="I67" i="6"/>
  <c r="M68" i="7"/>
  <c r="I71" i="6"/>
  <c r="W72" i="7"/>
  <c r="S75" i="6"/>
  <c r="Y76" i="7"/>
  <c r="U79" i="6"/>
  <c r="Y80" i="7"/>
  <c r="U83" i="6"/>
  <c r="M84" i="7"/>
  <c r="I87" i="6"/>
  <c r="M88" i="7"/>
  <c r="I91" i="6"/>
  <c r="M92" i="7"/>
  <c r="I95" i="6"/>
  <c r="Y96" i="7"/>
  <c r="U99" i="6"/>
  <c r="Y100" i="7"/>
  <c r="U103" i="6"/>
  <c r="M104" i="7"/>
  <c r="I107" i="6"/>
  <c r="M108" i="7"/>
  <c r="I111" i="6"/>
  <c r="M112" i="7"/>
  <c r="I115" i="6"/>
  <c r="M116" i="7"/>
  <c r="I119" i="6"/>
  <c r="M120" i="7"/>
  <c r="I123" i="6"/>
  <c r="M124" i="7"/>
  <c r="I127" i="6"/>
  <c r="M128" i="7"/>
  <c r="I131" i="6"/>
  <c r="M132" i="7"/>
  <c r="I135" i="6"/>
  <c r="W136" i="7"/>
  <c r="S139" i="6"/>
  <c r="Y140" i="7"/>
  <c r="U143" i="6"/>
  <c r="Y144" i="7"/>
  <c r="U147" i="6"/>
  <c r="W148" i="7"/>
  <c r="S151" i="6"/>
  <c r="Y152" i="7"/>
  <c r="U155" i="6"/>
  <c r="M156" i="7"/>
  <c r="I159" i="6"/>
  <c r="M160" i="7"/>
  <c r="I163" i="6"/>
  <c r="W164" i="7"/>
  <c r="S167" i="6"/>
  <c r="W168" i="7"/>
  <c r="S171" i="6"/>
  <c r="M172" i="7"/>
  <c r="I175" i="6"/>
  <c r="M176" i="7"/>
  <c r="I179" i="6"/>
  <c r="M180" i="7"/>
  <c r="I183" i="6"/>
  <c r="M184" i="7"/>
  <c r="I187" i="6"/>
  <c r="M188" i="7"/>
  <c r="I191" i="6"/>
  <c r="W192" i="7"/>
  <c r="S195" i="6"/>
  <c r="W196" i="7"/>
  <c r="S199" i="6"/>
  <c r="W200" i="7"/>
  <c r="S203" i="6"/>
  <c r="Y204" i="7"/>
  <c r="U207" i="6"/>
  <c r="Y208" i="7"/>
  <c r="U211" i="6"/>
  <c r="U14" i="7"/>
  <c r="Q17" i="6"/>
  <c r="W14" i="7"/>
  <c r="S17" i="6"/>
  <c r="M14" i="7"/>
  <c r="I17" i="6"/>
  <c r="Y22" i="7"/>
  <c r="U25" i="6"/>
  <c r="M34" i="7"/>
  <c r="I37" i="6"/>
  <c r="W46" i="7"/>
  <c r="S49" i="6"/>
  <c r="M46" i="7"/>
  <c r="I49" i="6"/>
  <c r="M58" i="7"/>
  <c r="I61" i="6"/>
  <c r="M70" i="7"/>
  <c r="I73" i="6"/>
  <c r="Y82" i="7"/>
  <c r="U85" i="6"/>
  <c r="M94" i="7"/>
  <c r="I97" i="6"/>
  <c r="M106" i="7"/>
  <c r="I109" i="6"/>
  <c r="M118" i="7"/>
  <c r="I121" i="6"/>
  <c r="M130" i="7"/>
  <c r="I133" i="6"/>
  <c r="M142" i="7"/>
  <c r="I145" i="6"/>
  <c r="W178" i="7"/>
  <c r="S181" i="6"/>
  <c r="M190" i="7"/>
  <c r="I193" i="6"/>
  <c r="M202" i="7"/>
  <c r="I205" i="6"/>
  <c r="M5" i="7"/>
  <c r="I8" i="6"/>
  <c r="U9" i="7"/>
  <c r="Q12" i="6"/>
  <c r="M9" i="7"/>
  <c r="I12" i="6"/>
  <c r="Y13" i="7"/>
  <c r="U16" i="6"/>
  <c r="M17" i="7"/>
  <c r="I20" i="6"/>
  <c r="M21" i="7"/>
  <c r="I24" i="6"/>
  <c r="M25" i="7"/>
  <c r="I28" i="6"/>
  <c r="Y29" i="7"/>
  <c r="U32" i="6"/>
  <c r="M33" i="7"/>
  <c r="I36" i="6"/>
  <c r="M37" i="7"/>
  <c r="I40" i="6"/>
  <c r="M41" i="7"/>
  <c r="I44" i="6"/>
  <c r="Y45" i="7"/>
  <c r="U48" i="6"/>
  <c r="M49" i="7"/>
  <c r="I52" i="6"/>
  <c r="M53" i="7"/>
  <c r="I56" i="6"/>
  <c r="M57" i="7"/>
  <c r="I60" i="6"/>
  <c r="Y61" i="7"/>
  <c r="U64" i="6"/>
  <c r="M65" i="7"/>
  <c r="I68" i="6"/>
  <c r="Y69" i="7"/>
  <c r="U72" i="6"/>
  <c r="Y73" i="7"/>
  <c r="U76" i="6"/>
  <c r="M77" i="7"/>
  <c r="I80" i="6"/>
  <c r="M81" i="7"/>
  <c r="I84" i="6"/>
  <c r="Y85" i="7"/>
  <c r="U88" i="6"/>
  <c r="Y89" i="7"/>
  <c r="U92" i="6"/>
  <c r="M93" i="7"/>
  <c r="I96" i="6"/>
  <c r="M97" i="7"/>
  <c r="I100" i="6"/>
  <c r="M101" i="7"/>
  <c r="I104" i="6"/>
  <c r="M105" i="7"/>
  <c r="I108" i="6"/>
  <c r="Y109" i="7"/>
  <c r="U112" i="6"/>
  <c r="M113" i="7"/>
  <c r="I116" i="6"/>
  <c r="Y117" i="7"/>
  <c r="U120" i="6"/>
  <c r="Y121" i="7"/>
  <c r="U124" i="6"/>
  <c r="Y125" i="7"/>
  <c r="U128" i="6"/>
  <c r="M129" i="7"/>
  <c r="I132" i="6"/>
  <c r="M133" i="7"/>
  <c r="I136" i="6"/>
  <c r="M137" i="7"/>
  <c r="I140" i="6"/>
  <c r="M141" i="7"/>
  <c r="I144" i="6"/>
  <c r="M145" i="7"/>
  <c r="I148" i="6"/>
  <c r="M149" i="7"/>
  <c r="I152" i="6"/>
  <c r="M153" i="7"/>
  <c r="I156" i="6"/>
  <c r="M157" i="7"/>
  <c r="I160" i="6"/>
  <c r="M161" i="7"/>
  <c r="I164" i="6"/>
  <c r="M165" i="7"/>
  <c r="I168" i="6"/>
  <c r="M169" i="7"/>
  <c r="I172" i="6"/>
  <c r="M173" i="7"/>
  <c r="I176" i="6"/>
  <c r="W177" i="7"/>
  <c r="S180" i="6"/>
  <c r="W181" i="7"/>
  <c r="S184" i="6"/>
  <c r="W185" i="7"/>
  <c r="S188" i="6"/>
  <c r="W189" i="7"/>
  <c r="S192" i="6"/>
  <c r="W193" i="7"/>
  <c r="S196" i="6"/>
  <c r="W197" i="7"/>
  <c r="S200" i="6"/>
  <c r="W201" i="7"/>
  <c r="S204" i="6"/>
  <c r="W205" i="7"/>
  <c r="S208" i="6"/>
  <c r="M209" i="7"/>
  <c r="I212" i="6"/>
  <c r="Y6" i="7"/>
  <c r="U9" i="6"/>
  <c r="M10" i="7"/>
  <c r="I13" i="6"/>
  <c r="M18" i="7"/>
  <c r="I21" i="6"/>
  <c r="W30" i="7"/>
  <c r="S33" i="6"/>
  <c r="M30" i="7"/>
  <c r="I33" i="6"/>
  <c r="Y38" i="7"/>
  <c r="U41" i="6"/>
  <c r="M50" i="7"/>
  <c r="I53" i="6"/>
  <c r="W62" i="7"/>
  <c r="S65" i="6"/>
  <c r="M62" i="7"/>
  <c r="I65" i="6"/>
  <c r="M74" i="7"/>
  <c r="I77" i="6"/>
  <c r="M86" i="7"/>
  <c r="I89" i="6"/>
  <c r="M98" i="7"/>
  <c r="I101" i="6"/>
  <c r="M122" i="7"/>
  <c r="I125" i="6"/>
  <c r="M134" i="7"/>
  <c r="I137" i="6"/>
  <c r="M146" i="7"/>
  <c r="I149" i="6"/>
  <c r="Y158" i="7"/>
  <c r="U161" i="6"/>
  <c r="Y170" i="7"/>
  <c r="U173" i="6"/>
  <c r="M182" i="7"/>
  <c r="I185" i="6"/>
  <c r="M194" i="7"/>
  <c r="I197" i="6"/>
  <c r="W206" i="7"/>
  <c r="S209" i="6"/>
  <c r="M206" i="7"/>
  <c r="I209" i="6"/>
  <c r="U111" i="7"/>
  <c r="Q114" i="6"/>
  <c r="U127" i="7"/>
  <c r="Q130" i="6"/>
  <c r="U143" i="7"/>
  <c r="Q146" i="6"/>
  <c r="U159" i="7"/>
  <c r="Q162" i="6"/>
  <c r="U26" i="7"/>
  <c r="Q29" i="6"/>
  <c r="W210" i="7"/>
  <c r="S213" i="6"/>
  <c r="W4" i="7"/>
  <c r="S7" i="6"/>
  <c r="W34" i="7"/>
  <c r="S37" i="6"/>
  <c r="W82" i="7"/>
  <c r="S85" i="6"/>
  <c r="W130" i="7"/>
  <c r="S133" i="6"/>
  <c r="Y154" i="7"/>
  <c r="U157" i="6"/>
  <c r="W166" i="7"/>
  <c r="S169" i="6"/>
  <c r="W173" i="7"/>
  <c r="S176" i="6"/>
  <c r="U177" i="7"/>
  <c r="Q180" i="6"/>
  <c r="M181" i="7"/>
  <c r="I184" i="6"/>
  <c r="M185" i="7"/>
  <c r="I188" i="6"/>
  <c r="U30" i="7"/>
  <c r="Q33" i="6"/>
  <c r="M110" i="7"/>
  <c r="I113" i="6"/>
  <c r="H242" i="6" a="1"/>
  <c r="H242" i="6" s="1"/>
  <c r="H241" i="6" a="1"/>
  <c r="H241" i="6" s="1"/>
  <c r="H263" i="6" a="1"/>
  <c r="H263" i="6" s="1"/>
  <c r="H255" i="6" a="1"/>
  <c r="H255" i="6" s="1"/>
  <c r="H245" i="6" a="1"/>
  <c r="H245" i="6" s="1"/>
  <c r="H273" i="6" a="1"/>
  <c r="H273" i="6" s="1"/>
  <c r="H264" i="6" a="1"/>
  <c r="H264" i="6" s="1"/>
  <c r="H246" i="6" a="1"/>
  <c r="H246" i="6" s="1"/>
  <c r="H266" i="6" a="1"/>
  <c r="H266" i="6" s="1"/>
  <c r="H267" i="6" a="1"/>
  <c r="H267" i="6" s="1"/>
  <c r="H244" i="6" a="1"/>
  <c r="H244" i="6" s="1"/>
  <c r="H260" i="6" a="1"/>
  <c r="H260" i="6" s="1"/>
  <c r="H274" i="6" a="1"/>
  <c r="H274" i="6" s="1"/>
  <c r="H275" i="6" a="1"/>
  <c r="H275" i="6" s="1"/>
  <c r="H254" i="6" a="1"/>
  <c r="H254" i="6" s="1"/>
  <c r="H256" i="6" a="1"/>
  <c r="H256" i="6" s="1"/>
  <c r="H247" i="6" a="1"/>
  <c r="H247" i="6" s="1"/>
  <c r="H243" i="6" a="1"/>
  <c r="H243" i="6" s="1"/>
  <c r="H261" i="6" a="1"/>
  <c r="H261" i="6" s="1"/>
  <c r="H265" i="6" a="1"/>
  <c r="H265" i="6" s="1"/>
  <c r="H248" i="6" a="1"/>
  <c r="H248" i="6" s="1"/>
  <c r="H262" i="6" a="1"/>
  <c r="H262" i="6" s="1"/>
  <c r="H271" i="6" a="1"/>
  <c r="H271" i="6" s="1"/>
  <c r="H252" i="6" a="1"/>
  <c r="H252" i="6" s="1"/>
  <c r="H272" i="6" a="1"/>
  <c r="H272" i="6" s="1"/>
  <c r="H253" i="6" a="1"/>
  <c r="H253" i="6" s="1"/>
  <c r="Y3" i="7"/>
  <c r="U6" i="6"/>
  <c r="U241" i="6" s="1" a="1"/>
  <c r="U241" i="6" s="1"/>
  <c r="Y7" i="7"/>
  <c r="U10" i="6"/>
  <c r="U263" i="6" s="1" a="1"/>
  <c r="U263" i="6" s="1"/>
  <c r="Y11" i="7"/>
  <c r="U14" i="6"/>
  <c r="Y15" i="7"/>
  <c r="U18" i="6"/>
  <c r="Y19" i="7"/>
  <c r="U22" i="6"/>
  <c r="Y23" i="7"/>
  <c r="U26" i="6"/>
  <c r="Y27" i="7"/>
  <c r="U30" i="6"/>
  <c r="Y31" i="7"/>
  <c r="U34" i="6"/>
  <c r="Y35" i="7"/>
  <c r="U38" i="6"/>
  <c r="U39" i="7"/>
  <c r="Q42" i="6"/>
  <c r="Y39" i="7"/>
  <c r="U42" i="6"/>
  <c r="Y43" i="7"/>
  <c r="U46" i="6"/>
  <c r="Y47" i="7"/>
  <c r="U50" i="6"/>
  <c r="Y51" i="7"/>
  <c r="U54" i="6"/>
  <c r="U55" i="7"/>
  <c r="Q58" i="6"/>
  <c r="Y55" i="7"/>
  <c r="U58" i="6"/>
  <c r="Y59" i="7"/>
  <c r="U62" i="6"/>
  <c r="Y63" i="7"/>
  <c r="U66" i="6"/>
  <c r="Y67" i="7"/>
  <c r="U70" i="6"/>
  <c r="U71" i="7"/>
  <c r="Q74" i="6"/>
  <c r="Y71" i="7"/>
  <c r="U74" i="6"/>
  <c r="Y75" i="7"/>
  <c r="U78" i="6"/>
  <c r="Y79" i="7"/>
  <c r="U82" i="6"/>
  <c r="Y83" i="7"/>
  <c r="U86" i="6"/>
  <c r="U87" i="7"/>
  <c r="Q90" i="6"/>
  <c r="W87" i="7"/>
  <c r="S90" i="6"/>
  <c r="U91" i="7"/>
  <c r="Q94" i="6"/>
  <c r="Y91" i="7"/>
  <c r="U94" i="6"/>
  <c r="Y95" i="7"/>
  <c r="U98" i="6"/>
  <c r="Y99" i="7"/>
  <c r="U102" i="6"/>
  <c r="U103" i="7"/>
  <c r="Q106" i="6"/>
  <c r="Y103" i="7"/>
  <c r="U106" i="6"/>
  <c r="U107" i="7"/>
  <c r="Q110" i="6"/>
  <c r="W107" i="7"/>
  <c r="S110" i="6"/>
  <c r="Y111" i="7"/>
  <c r="U114" i="6"/>
  <c r="Y115" i="7"/>
  <c r="U118" i="6"/>
  <c r="U119" i="7"/>
  <c r="Q122" i="6"/>
  <c r="Y119" i="7"/>
  <c r="U122" i="6"/>
  <c r="U123" i="7"/>
  <c r="Q126" i="6"/>
  <c r="Y123" i="7"/>
  <c r="U126" i="6"/>
  <c r="Y127" i="7"/>
  <c r="U130" i="6"/>
  <c r="Y131" i="7"/>
  <c r="U134" i="6"/>
  <c r="U135" i="7"/>
  <c r="Q138" i="6"/>
  <c r="Y135" i="7"/>
  <c r="U138" i="6"/>
  <c r="U139" i="7"/>
  <c r="Q142" i="6"/>
  <c r="Y139" i="7"/>
  <c r="U142" i="6"/>
  <c r="Y143" i="7"/>
  <c r="U146" i="6"/>
  <c r="Y147" i="7"/>
  <c r="U150" i="6"/>
  <c r="U151" i="7"/>
  <c r="Q154" i="6"/>
  <c r="Y151" i="7"/>
  <c r="U154" i="6"/>
  <c r="U155" i="7"/>
  <c r="Q158" i="6"/>
  <c r="Y155" i="7"/>
  <c r="U158" i="6"/>
  <c r="Y159" i="7"/>
  <c r="U162" i="6"/>
  <c r="Y163" i="7"/>
  <c r="U166" i="6"/>
  <c r="U167" i="7"/>
  <c r="Q170" i="6"/>
  <c r="W167" i="7"/>
  <c r="S170" i="6"/>
  <c r="U171" i="7"/>
  <c r="Q174" i="6"/>
  <c r="W171" i="7"/>
  <c r="S174" i="6"/>
  <c r="W175" i="7"/>
  <c r="S178" i="6"/>
  <c r="W179" i="7"/>
  <c r="S182" i="6"/>
  <c r="U183" i="7"/>
  <c r="Q186" i="6"/>
  <c r="W183" i="7"/>
  <c r="S186" i="6"/>
  <c r="U187" i="7"/>
  <c r="Q190" i="6"/>
  <c r="W187" i="7"/>
  <c r="S190" i="6"/>
  <c r="W191" i="7"/>
  <c r="S194" i="6"/>
  <c r="W195" i="7"/>
  <c r="S198" i="6"/>
  <c r="U199" i="7"/>
  <c r="Q202" i="6"/>
  <c r="W199" i="7"/>
  <c r="S202" i="6"/>
  <c r="U203" i="7"/>
  <c r="Q206" i="6"/>
  <c r="Y203" i="7"/>
  <c r="U206" i="6"/>
  <c r="Y207" i="7"/>
  <c r="U210" i="6"/>
  <c r="W26" i="7"/>
  <c r="S29" i="6"/>
  <c r="S254" i="6" s="1" a="1"/>
  <c r="S254" i="6" s="1"/>
  <c r="Y26" i="7"/>
  <c r="U29" i="6"/>
  <c r="U42" i="7"/>
  <c r="Q45" i="6"/>
  <c r="Y42" i="7"/>
  <c r="U45" i="6"/>
  <c r="U54" i="7"/>
  <c r="Q57" i="6"/>
  <c r="M54" i="7"/>
  <c r="I57" i="6"/>
  <c r="U66" i="7"/>
  <c r="Q69" i="6"/>
  <c r="Y66" i="7"/>
  <c r="U69" i="6"/>
  <c r="M78" i="7"/>
  <c r="I81" i="6"/>
  <c r="U90" i="7"/>
  <c r="Q93" i="6"/>
  <c r="Y90" i="7"/>
  <c r="U93" i="6"/>
  <c r="U102" i="7"/>
  <c r="Q105" i="6"/>
  <c r="M102" i="7"/>
  <c r="I105" i="6"/>
  <c r="U114" i="7"/>
  <c r="Q117" i="6"/>
  <c r="Y114" i="7"/>
  <c r="U117" i="6"/>
  <c r="Y126" i="7"/>
  <c r="U129" i="6"/>
  <c r="U138" i="7"/>
  <c r="Q141" i="6"/>
  <c r="Y138" i="7"/>
  <c r="U141" i="6"/>
  <c r="U150" i="7"/>
  <c r="Q153" i="6"/>
  <c r="M150" i="7"/>
  <c r="I153" i="6"/>
  <c r="U162" i="7"/>
  <c r="Q165" i="6"/>
  <c r="M162" i="7"/>
  <c r="I165" i="6"/>
  <c r="M174" i="7"/>
  <c r="I177" i="6"/>
  <c r="U186" i="7"/>
  <c r="Q189" i="6"/>
  <c r="Y186" i="7"/>
  <c r="U189" i="6"/>
  <c r="U198" i="7"/>
  <c r="Q201" i="6"/>
  <c r="Y198" i="7"/>
  <c r="U201" i="6"/>
  <c r="U210" i="7"/>
  <c r="Q213" i="6"/>
  <c r="Y210" i="7"/>
  <c r="U213" i="6"/>
  <c r="M4" i="7"/>
  <c r="I7" i="6"/>
  <c r="U8" i="7"/>
  <c r="Q11" i="6"/>
  <c r="Q255" i="6" s="1" a="1"/>
  <c r="Q255" i="6" s="1"/>
  <c r="Y8" i="7"/>
  <c r="U11" i="6"/>
  <c r="U12" i="7"/>
  <c r="Q15" i="6"/>
  <c r="Y12" i="7"/>
  <c r="U15" i="6"/>
  <c r="Y16" i="7"/>
  <c r="U19" i="6"/>
  <c r="M20" i="7"/>
  <c r="I23" i="6"/>
  <c r="U24" i="7"/>
  <c r="Q27" i="6"/>
  <c r="Y24" i="7"/>
  <c r="U27" i="6"/>
  <c r="U28" i="7"/>
  <c r="Q31" i="6"/>
  <c r="Y28" i="7"/>
  <c r="U31" i="6"/>
  <c r="Y32" i="7"/>
  <c r="U35" i="6"/>
  <c r="M36" i="7"/>
  <c r="I39" i="6"/>
  <c r="Y40" i="7"/>
  <c r="U43" i="6"/>
  <c r="Y44" i="7"/>
  <c r="U47" i="6"/>
  <c r="Y48" i="7"/>
  <c r="U51" i="6"/>
  <c r="M52" i="7"/>
  <c r="I55" i="6"/>
  <c r="Y56" i="7"/>
  <c r="U59" i="6"/>
  <c r="Y60" i="7"/>
  <c r="U63" i="6"/>
  <c r="Y64" i="7"/>
  <c r="U67" i="6"/>
  <c r="Y68" i="7"/>
  <c r="U71" i="6"/>
  <c r="Y72" i="7"/>
  <c r="U75" i="6"/>
  <c r="M76" i="7"/>
  <c r="I79" i="6"/>
  <c r="M80" i="7"/>
  <c r="I83" i="6"/>
  <c r="Y84" i="7"/>
  <c r="U87" i="6"/>
  <c r="Y88" i="7"/>
  <c r="U91" i="6"/>
  <c r="Y92" i="7"/>
  <c r="U95" i="6"/>
  <c r="M96" i="7"/>
  <c r="I99" i="6"/>
  <c r="M100" i="7"/>
  <c r="I103" i="6"/>
  <c r="Y104" i="7"/>
  <c r="U107" i="6"/>
  <c r="Y108" i="7"/>
  <c r="U111" i="6"/>
  <c r="Y112" i="7"/>
  <c r="U115" i="6"/>
  <c r="Y116" i="7"/>
  <c r="U119" i="6"/>
  <c r="Y120" i="7"/>
  <c r="U123" i="6"/>
  <c r="Y124" i="7"/>
  <c r="U127" i="6"/>
  <c r="Y128" i="7"/>
  <c r="U131" i="6"/>
  <c r="Y132" i="7"/>
  <c r="U135" i="6"/>
  <c r="Y136" i="7"/>
  <c r="U139" i="6"/>
  <c r="W140" i="7"/>
  <c r="S143" i="6"/>
  <c r="M144" i="7"/>
  <c r="I147" i="6"/>
  <c r="M148" i="7"/>
  <c r="I151" i="6"/>
  <c r="M152" i="7"/>
  <c r="I155" i="6"/>
  <c r="Y156" i="7"/>
  <c r="U159" i="6"/>
  <c r="Y160" i="7"/>
  <c r="U163" i="6"/>
  <c r="Y164" i="7"/>
  <c r="U167" i="6"/>
  <c r="M168" i="7"/>
  <c r="I171" i="6"/>
  <c r="Y172" i="7"/>
  <c r="U175" i="6"/>
  <c r="Y176" i="7"/>
  <c r="U179" i="6"/>
  <c r="Y180" i="7"/>
  <c r="U183" i="6"/>
  <c r="Y184" i="7"/>
  <c r="U187" i="6"/>
  <c r="Y188" i="7"/>
  <c r="U191" i="6"/>
  <c r="Y192" i="7"/>
  <c r="U195" i="6"/>
  <c r="Y196" i="7"/>
  <c r="U199" i="6"/>
  <c r="Y200" i="7"/>
  <c r="U203" i="6"/>
  <c r="W204" i="7"/>
  <c r="S207" i="6"/>
  <c r="W208" i="7"/>
  <c r="S211" i="6"/>
  <c r="Y14" i="7"/>
  <c r="U17" i="6"/>
  <c r="U22" i="7"/>
  <c r="Q25" i="6"/>
  <c r="M22" i="7"/>
  <c r="I25" i="6"/>
  <c r="U34" i="7"/>
  <c r="Q37" i="6"/>
  <c r="Y34" i="7"/>
  <c r="U37" i="6"/>
  <c r="Y46" i="7"/>
  <c r="U49" i="6"/>
  <c r="U58" i="7"/>
  <c r="Q61" i="6"/>
  <c r="Y58" i="7"/>
  <c r="U61" i="6"/>
  <c r="U70" i="7"/>
  <c r="Q73" i="6"/>
  <c r="Y70" i="7"/>
  <c r="U73" i="6"/>
  <c r="U82" i="7"/>
  <c r="Q85" i="6"/>
  <c r="M82" i="7"/>
  <c r="I85" i="6"/>
  <c r="Y94" i="7"/>
  <c r="U97" i="6"/>
  <c r="U106" i="7"/>
  <c r="Q109" i="6"/>
  <c r="Y106" i="7"/>
  <c r="U109" i="6"/>
  <c r="U118" i="7"/>
  <c r="Q121" i="6"/>
  <c r="Y118" i="7"/>
  <c r="U121" i="6"/>
  <c r="U130" i="7"/>
  <c r="Q133" i="6"/>
  <c r="Y130" i="7"/>
  <c r="U133" i="6"/>
  <c r="Y142" i="7"/>
  <c r="U145" i="6"/>
  <c r="U154" i="7"/>
  <c r="Q157" i="6"/>
  <c r="M154" i="7"/>
  <c r="I157" i="6"/>
  <c r="U166" i="7"/>
  <c r="Q169" i="6"/>
  <c r="M166" i="7"/>
  <c r="I169" i="6"/>
  <c r="U178" i="7"/>
  <c r="Q181" i="6"/>
  <c r="M178" i="7"/>
  <c r="I181" i="6"/>
  <c r="W190" i="7"/>
  <c r="S193" i="6"/>
  <c r="Y190" i="7"/>
  <c r="U193" i="6"/>
  <c r="U202" i="7"/>
  <c r="Q205" i="6"/>
  <c r="Y202" i="7"/>
  <c r="U205" i="6"/>
  <c r="Y5" i="7"/>
  <c r="U8" i="6"/>
  <c r="Y9" i="7"/>
  <c r="U12" i="6"/>
  <c r="U13" i="7"/>
  <c r="Q16" i="6"/>
  <c r="M13" i="7"/>
  <c r="I16" i="6"/>
  <c r="Y17" i="7"/>
  <c r="U20" i="6"/>
  <c r="Y21" i="7"/>
  <c r="U24" i="6"/>
  <c r="U25" i="7"/>
  <c r="Q28" i="6"/>
  <c r="Y25" i="7"/>
  <c r="U28" i="6"/>
  <c r="U29" i="7"/>
  <c r="Q32" i="6"/>
  <c r="M29" i="7"/>
  <c r="I32" i="6"/>
  <c r="Y33" i="7"/>
  <c r="U36" i="6"/>
  <c r="Y37" i="7"/>
  <c r="U40" i="6"/>
  <c r="Y41" i="7"/>
  <c r="U44" i="6"/>
  <c r="M45" i="7"/>
  <c r="I48" i="6"/>
  <c r="Y49" i="7"/>
  <c r="U52" i="6"/>
  <c r="Y53" i="7"/>
  <c r="U56" i="6"/>
  <c r="Y57" i="7"/>
  <c r="U60" i="6"/>
  <c r="M61" i="7"/>
  <c r="I64" i="6"/>
  <c r="Y65" i="7"/>
  <c r="U68" i="6"/>
  <c r="M69" i="7"/>
  <c r="I72" i="6"/>
  <c r="M73" i="7"/>
  <c r="I76" i="6"/>
  <c r="Y77" i="7"/>
  <c r="U80" i="6"/>
  <c r="Y81" i="7"/>
  <c r="U84" i="6"/>
  <c r="M85" i="7"/>
  <c r="I88" i="6"/>
  <c r="M89" i="7"/>
  <c r="I92" i="6"/>
  <c r="Y93" i="7"/>
  <c r="U96" i="6"/>
  <c r="Y97" i="7"/>
  <c r="U100" i="6"/>
  <c r="Y101" i="7"/>
  <c r="U104" i="6"/>
  <c r="Y105" i="7"/>
  <c r="U108" i="6"/>
  <c r="M109" i="7"/>
  <c r="I112" i="6"/>
  <c r="Y113" i="7"/>
  <c r="U116" i="6"/>
  <c r="M117" i="7"/>
  <c r="I120" i="6"/>
  <c r="M121" i="7"/>
  <c r="I124" i="6"/>
  <c r="M125" i="7"/>
  <c r="I128" i="6"/>
  <c r="Y129" i="7"/>
  <c r="U132" i="6"/>
  <c r="Y133" i="7"/>
  <c r="U136" i="6"/>
  <c r="Y137" i="7"/>
  <c r="U140" i="6"/>
  <c r="Y141" i="7"/>
  <c r="U144" i="6"/>
  <c r="Y145" i="7"/>
  <c r="U148" i="6"/>
  <c r="Y149" i="7"/>
  <c r="U152" i="6"/>
  <c r="Y153" i="7"/>
  <c r="U156" i="6"/>
  <c r="Y157" i="7"/>
  <c r="U160" i="6"/>
  <c r="Y161" i="7"/>
  <c r="U164" i="6"/>
  <c r="Y165" i="7"/>
  <c r="U168" i="6"/>
  <c r="Y169" i="7"/>
  <c r="U172" i="6"/>
  <c r="Y173" i="7"/>
  <c r="U176" i="6"/>
  <c r="Y177" i="7"/>
  <c r="U180" i="6"/>
  <c r="Y181" i="7"/>
  <c r="U184" i="6"/>
  <c r="Y185" i="7"/>
  <c r="U188" i="6"/>
  <c r="Y189" i="7"/>
  <c r="U192" i="6"/>
  <c r="Y193" i="7"/>
  <c r="U196" i="6"/>
  <c r="M193" i="7"/>
  <c r="I196" i="6"/>
  <c r="M197" i="7"/>
  <c r="I200" i="6"/>
  <c r="M201" i="7"/>
  <c r="I204" i="6"/>
  <c r="M205" i="7"/>
  <c r="I208" i="6"/>
  <c r="Y209" i="7"/>
  <c r="U212" i="6"/>
  <c r="U6" i="7"/>
  <c r="Q9" i="6"/>
  <c r="M6" i="7"/>
  <c r="I9" i="6"/>
  <c r="W10" i="7"/>
  <c r="S13" i="6"/>
  <c r="Y10" i="7"/>
  <c r="U13" i="6"/>
  <c r="U18" i="7"/>
  <c r="Q21" i="6"/>
  <c r="Y18" i="7"/>
  <c r="U21" i="6"/>
  <c r="Y30" i="7"/>
  <c r="U33" i="6"/>
  <c r="U38" i="7"/>
  <c r="Q41" i="6"/>
  <c r="M38" i="7"/>
  <c r="I41" i="6"/>
  <c r="U50" i="7"/>
  <c r="Q53" i="6"/>
  <c r="Y50" i="7"/>
  <c r="U53" i="6"/>
  <c r="Y62" i="7"/>
  <c r="U65" i="6"/>
  <c r="U74" i="7"/>
  <c r="Q77" i="6"/>
  <c r="Y74" i="7"/>
  <c r="U77" i="6"/>
  <c r="U86" i="7"/>
  <c r="Q89" i="6"/>
  <c r="Y86" i="7"/>
  <c r="U89" i="6"/>
  <c r="U98" i="7"/>
  <c r="Q101" i="6"/>
  <c r="Y98" i="7"/>
  <c r="U101" i="6"/>
  <c r="Y110" i="7"/>
  <c r="U113" i="6"/>
  <c r="U122" i="7"/>
  <c r="Q125" i="6"/>
  <c r="Y122" i="7"/>
  <c r="U125" i="6"/>
  <c r="U134" i="7"/>
  <c r="Q137" i="6"/>
  <c r="Y134" i="7"/>
  <c r="U137" i="6"/>
  <c r="U146" i="7"/>
  <c r="Q149" i="6"/>
  <c r="Y146" i="7"/>
  <c r="U149" i="6"/>
  <c r="M158" i="7"/>
  <c r="I161" i="6"/>
  <c r="M170" i="7"/>
  <c r="I173" i="6"/>
  <c r="U182" i="7"/>
  <c r="Q185" i="6"/>
  <c r="Y182" i="7"/>
  <c r="U185" i="6"/>
  <c r="U194" i="7"/>
  <c r="Q197" i="6"/>
  <c r="Y194" i="7"/>
  <c r="U197" i="6"/>
  <c r="Y206" i="7"/>
  <c r="U209" i="6"/>
  <c r="R160" i="5"/>
  <c r="R156" i="5"/>
  <c r="R148" i="5"/>
  <c r="R144" i="5"/>
  <c r="R136" i="5"/>
  <c r="R132" i="5"/>
  <c r="R128" i="5"/>
  <c r="R124" i="5"/>
  <c r="R120" i="5"/>
  <c r="R116" i="5"/>
  <c r="R108" i="5"/>
  <c r="R104" i="5"/>
  <c r="R102" i="5"/>
  <c r="R100" i="5"/>
  <c r="R98" i="5"/>
  <c r="R96" i="5"/>
  <c r="R94" i="5"/>
  <c r="R90" i="5"/>
  <c r="R88" i="5"/>
  <c r="R86" i="5"/>
  <c r="R84" i="5"/>
  <c r="R82" i="5"/>
  <c r="R80" i="5"/>
  <c r="R76" i="5"/>
  <c r="R72" i="5"/>
  <c r="R70" i="5"/>
  <c r="R68" i="5"/>
  <c r="R66" i="5"/>
  <c r="R64" i="5"/>
  <c r="R62" i="5"/>
  <c r="R60" i="5"/>
  <c r="R56" i="5"/>
  <c r="R54" i="5"/>
  <c r="R52" i="5"/>
  <c r="R50" i="5"/>
  <c r="R48" i="5"/>
  <c r="R46" i="5"/>
  <c r="R42" i="5"/>
  <c r="R40" i="5"/>
  <c r="R38" i="5"/>
  <c r="R36" i="5"/>
  <c r="R32" i="5"/>
  <c r="R28" i="5"/>
  <c r="R26" i="5"/>
  <c r="R24" i="5"/>
  <c r="R22" i="5"/>
  <c r="R20" i="5"/>
  <c r="R18" i="5"/>
  <c r="R14" i="5"/>
  <c r="R10" i="5"/>
  <c r="R6" i="5"/>
  <c r="R159" i="5"/>
  <c r="R157" i="5"/>
  <c r="R155" i="5"/>
  <c r="R153" i="5"/>
  <c r="R151" i="5"/>
  <c r="R145" i="5"/>
  <c r="R143" i="5"/>
  <c r="R139" i="5"/>
  <c r="R135" i="5"/>
  <c r="R133" i="5"/>
  <c r="R131" i="5"/>
  <c r="R127" i="5"/>
  <c r="R125" i="5"/>
  <c r="R119" i="5"/>
  <c r="R117" i="5"/>
  <c r="R115" i="5"/>
  <c r="R109" i="5"/>
  <c r="R105" i="5"/>
  <c r="R101" i="5"/>
  <c r="R97" i="5"/>
  <c r="R93" i="5"/>
  <c r="R89" i="5"/>
  <c r="R81" i="5"/>
  <c r="R77" i="5"/>
  <c r="R69" i="5"/>
  <c r="R65" i="5"/>
  <c r="R61" i="5"/>
  <c r="R59" i="5"/>
  <c r="R55" i="5"/>
  <c r="R51" i="5"/>
  <c r="R47" i="5"/>
  <c r="R43" i="5"/>
  <c r="R39" i="5"/>
  <c r="R35" i="5"/>
  <c r="R33" i="5"/>
  <c r="R29" i="5"/>
  <c r="R23" i="5"/>
  <c r="R19" i="5"/>
  <c r="R17" i="5"/>
  <c r="R15" i="5"/>
  <c r="R13" i="5"/>
  <c r="R9" i="5"/>
  <c r="R7" i="5"/>
  <c r="R5" i="5"/>
  <c r="R196" i="5"/>
  <c r="R212" i="5"/>
  <c r="R208" i="5"/>
  <c r="R204" i="5"/>
  <c r="R192" i="5"/>
  <c r="R188" i="5"/>
  <c r="R180" i="5"/>
  <c r="R168" i="5"/>
  <c r="R210" i="5"/>
  <c r="R206" i="5"/>
  <c r="R202" i="5"/>
  <c r="R198" i="5"/>
  <c r="R194" i="5"/>
  <c r="R176" i="5"/>
  <c r="R172" i="5"/>
  <c r="R164" i="5"/>
  <c r="R211" i="5"/>
  <c r="R209" i="5"/>
  <c r="R207" i="5"/>
  <c r="R205" i="5"/>
  <c r="R203" i="5"/>
  <c r="R201" i="5"/>
  <c r="R199" i="5"/>
  <c r="R197" i="5"/>
  <c r="R195" i="5"/>
  <c r="R193" i="5"/>
  <c r="R191" i="5"/>
  <c r="R189" i="5"/>
  <c r="R187" i="5"/>
  <c r="R185" i="5"/>
  <c r="R183" i="5"/>
  <c r="R179" i="5"/>
  <c r="R177" i="5"/>
  <c r="R175" i="5"/>
  <c r="R169" i="5"/>
  <c r="R167" i="5"/>
  <c r="R165" i="5"/>
  <c r="R163" i="5"/>
  <c r="R161" i="5"/>
  <c r="R200" i="5"/>
  <c r="R190" i="5"/>
  <c r="X3" i="4"/>
  <c r="M2" i="7"/>
  <c r="BL3" i="4"/>
  <c r="U2" i="7"/>
  <c r="BV3" i="4"/>
  <c r="W2" i="7"/>
  <c r="Y2" i="7"/>
  <c r="CF3" i="4"/>
  <c r="AF47" i="5"/>
  <c r="AF166" i="5"/>
  <c r="AE164" i="5"/>
  <c r="AF162" i="5"/>
  <c r="AF158" i="5"/>
  <c r="AE156" i="5"/>
  <c r="AF154" i="5"/>
  <c r="BC137" i="5"/>
  <c r="BB12" i="5"/>
  <c r="AE117" i="5"/>
  <c r="AF69" i="5"/>
  <c r="BB67" i="5"/>
  <c r="AG145" i="5"/>
  <c r="R137" i="5"/>
  <c r="AF200" i="5"/>
  <c r="BB196" i="5"/>
  <c r="R11" i="5"/>
  <c r="BB8" i="5"/>
  <c r="BC110" i="5"/>
  <c r="AF61" i="5"/>
  <c r="AE48" i="5"/>
  <c r="BB138" i="5"/>
  <c r="BB79" i="5"/>
  <c r="AF77" i="5"/>
  <c r="BB75" i="5"/>
  <c r="BB31" i="5"/>
  <c r="R181" i="5"/>
  <c r="R173" i="5"/>
  <c r="R171" i="5"/>
  <c r="AG149" i="5"/>
  <c r="R123" i="5"/>
  <c r="R112" i="5"/>
  <c r="AE101" i="5"/>
  <c r="R85" i="5"/>
  <c r="AM62" i="5"/>
  <c r="AE62" i="5" s="1"/>
  <c r="AM52" i="5"/>
  <c r="BC52" i="5" s="1"/>
  <c r="BB47" i="5"/>
  <c r="R129" i="5"/>
  <c r="R113" i="5"/>
  <c r="R110" i="5"/>
  <c r="R92" i="5"/>
  <c r="AM78" i="5"/>
  <c r="BB78" i="5" s="1"/>
  <c r="R73" i="5"/>
  <c r="BB63" i="5"/>
  <c r="R140" i="5"/>
  <c r="AG190" i="5"/>
  <c r="AE188" i="5"/>
  <c r="R147" i="5"/>
  <c r="AF99" i="5"/>
  <c r="R74" i="5"/>
  <c r="R44" i="5"/>
  <c r="BC144" i="5"/>
  <c r="BB134" i="5"/>
  <c r="BC113" i="5"/>
  <c r="R78" i="5"/>
  <c r="BB53" i="5"/>
  <c r="BB37" i="5"/>
  <c r="BB30" i="5"/>
  <c r="AE29" i="5"/>
  <c r="BB23" i="5"/>
  <c r="BB16" i="5"/>
  <c r="BB11" i="5"/>
  <c r="AE7" i="5"/>
  <c r="AF144" i="5"/>
  <c r="BB142" i="5"/>
  <c r="BB126" i="5"/>
  <c r="BC48" i="5"/>
  <c r="BB44" i="5"/>
  <c r="AF25" i="5"/>
  <c r="AF15" i="5"/>
  <c r="BC148" i="5"/>
  <c r="AG111" i="5"/>
  <c r="AG110" i="5"/>
  <c r="BB70" i="5"/>
  <c r="BB57" i="5"/>
  <c r="AE56" i="5"/>
  <c r="BB51" i="5"/>
  <c r="BB45" i="5"/>
  <c r="BB41" i="5"/>
  <c r="AF33" i="5"/>
  <c r="AG31" i="5"/>
  <c r="AF208" i="5"/>
  <c r="BB208" i="5"/>
  <c r="AF192" i="5"/>
  <c r="BB192" i="5"/>
  <c r="BB206" i="5"/>
  <c r="AE144" i="5"/>
  <c r="R141" i="5"/>
  <c r="BB140" i="5"/>
  <c r="BB137" i="5"/>
  <c r="BC129" i="5"/>
  <c r="BC128" i="5"/>
  <c r="BC121" i="5"/>
  <c r="R121" i="5"/>
  <c r="BB110" i="5"/>
  <c r="AM105" i="5"/>
  <c r="AE105" i="5" s="1"/>
  <c r="BB93" i="5"/>
  <c r="BB83" i="5"/>
  <c r="BB190" i="5"/>
  <c r="AE212" i="5"/>
  <c r="BB200" i="5"/>
  <c r="AG200" i="5"/>
  <c r="AF186" i="5"/>
  <c r="AF182" i="5"/>
  <c r="AE180" i="5"/>
  <c r="AF174" i="5"/>
  <c r="AG141" i="5"/>
  <c r="AF138" i="5"/>
  <c r="AG132" i="5"/>
  <c r="AG124" i="5"/>
  <c r="AG121" i="5"/>
  <c r="AG116" i="5"/>
  <c r="AM109" i="5"/>
  <c r="BB109" i="5" s="1"/>
  <c r="AF103" i="5"/>
  <c r="BB103" i="5"/>
  <c r="AM89" i="5"/>
  <c r="BB89" i="5" s="1"/>
  <c r="AM87" i="5"/>
  <c r="BB87" i="5" s="1"/>
  <c r="BB212" i="5"/>
  <c r="AG212" i="5"/>
  <c r="AE210" i="5"/>
  <c r="BB198" i="5"/>
  <c r="AG196" i="5"/>
  <c r="AE194" i="5"/>
  <c r="BB186" i="5"/>
  <c r="AG186" i="5"/>
  <c r="BB149" i="5"/>
  <c r="AE148" i="5"/>
  <c r="AG140" i="5"/>
  <c r="AG137" i="5"/>
  <c r="AE133" i="5"/>
  <c r="BC132" i="5"/>
  <c r="AF132" i="5"/>
  <c r="BC124" i="5"/>
  <c r="AF124" i="5"/>
  <c r="BB118" i="5"/>
  <c r="BC116" i="5"/>
  <c r="AF116" i="5"/>
  <c r="BC93" i="5"/>
  <c r="AE198" i="5"/>
  <c r="AF196" i="5"/>
  <c r="AF178" i="5"/>
  <c r="AE172" i="5"/>
  <c r="AF170" i="5"/>
  <c r="AF210" i="5"/>
  <c r="AG208" i="5"/>
  <c r="AE206" i="5"/>
  <c r="AM204" i="5"/>
  <c r="AE204" i="5" s="1"/>
  <c r="AM202" i="5"/>
  <c r="AE202" i="5" s="1"/>
  <c r="BB194" i="5"/>
  <c r="AG192" i="5"/>
  <c r="BB188" i="5"/>
  <c r="BB180" i="5"/>
  <c r="BB176" i="5"/>
  <c r="BB172" i="5"/>
  <c r="BB168" i="5"/>
  <c r="BB164" i="5"/>
  <c r="BB160" i="5"/>
  <c r="BB156" i="5"/>
  <c r="BB152" i="5"/>
  <c r="BB141" i="5"/>
  <c r="BC140" i="5"/>
  <c r="AF140" i="5"/>
  <c r="BB132" i="5"/>
  <c r="AM130" i="5"/>
  <c r="BB130" i="5" s="1"/>
  <c r="BB129" i="5"/>
  <c r="AM125" i="5"/>
  <c r="BB125" i="5" s="1"/>
  <c r="BB124" i="5"/>
  <c r="AM122" i="5"/>
  <c r="BB122" i="5" s="1"/>
  <c r="BB121" i="5"/>
  <c r="AM114" i="5"/>
  <c r="BB114" i="5" s="1"/>
  <c r="BB101" i="5"/>
  <c r="AE93" i="5"/>
  <c r="AM82" i="5"/>
  <c r="AG82" i="5" s="1"/>
  <c r="BC77" i="5"/>
  <c r="BC69" i="5"/>
  <c r="BC61" i="5"/>
  <c r="AF23" i="5"/>
  <c r="BB77" i="5"/>
  <c r="BB74" i="5"/>
  <c r="BB71" i="5"/>
  <c r="BB69" i="5"/>
  <c r="BB66" i="5"/>
  <c r="BB61" i="5"/>
  <c r="BB58" i="5"/>
  <c r="AE57" i="5"/>
  <c r="BC51" i="5"/>
  <c r="BC47" i="5"/>
  <c r="AF45" i="5"/>
  <c r="BC44" i="5"/>
  <c r="AE40" i="5"/>
  <c r="BB36" i="5"/>
  <c r="BC33" i="5"/>
  <c r="AE33" i="5"/>
  <c r="AE30" i="5"/>
  <c r="BB116" i="5"/>
  <c r="BB113" i="5"/>
  <c r="AG103" i="5"/>
  <c r="AG101" i="5"/>
  <c r="AF83" i="5"/>
  <c r="AF75" i="5"/>
  <c r="BC74" i="5"/>
  <c r="BC73" i="5"/>
  <c r="AG70" i="5"/>
  <c r="AF67" i="5"/>
  <c r="BC66" i="5"/>
  <c r="BC57" i="5"/>
  <c r="AF57" i="5"/>
  <c r="AG51" i="5"/>
  <c r="AG39" i="5"/>
  <c r="BB33" i="5"/>
  <c r="BC30" i="5"/>
  <c r="AG30" i="5"/>
  <c r="BB15" i="5"/>
  <c r="AF12" i="5"/>
  <c r="AG11" i="5"/>
  <c r="AF6" i="5"/>
  <c r="AG77" i="5"/>
  <c r="AG69" i="5"/>
  <c r="AG66" i="5"/>
  <c r="AG61" i="5"/>
  <c r="AF51" i="5"/>
  <c r="BB48" i="5"/>
  <c r="BC39" i="5"/>
  <c r="AG36" i="5"/>
  <c r="AM35" i="5"/>
  <c r="BC35" i="5" s="1"/>
  <c r="AE23" i="5"/>
  <c r="AM21" i="5"/>
  <c r="BB21" i="5" s="1"/>
  <c r="BC15" i="5"/>
  <c r="AF14" i="5"/>
  <c r="AF8" i="5"/>
  <c r="AE211" i="5"/>
  <c r="BC211" i="5"/>
  <c r="AF194" i="5"/>
  <c r="AM185" i="5"/>
  <c r="BB185" i="5" s="1"/>
  <c r="AE184" i="5"/>
  <c r="BC184" i="5"/>
  <c r="AM127" i="5"/>
  <c r="BC127" i="5" s="1"/>
  <c r="AF212" i="5"/>
  <c r="AG211" i="5"/>
  <c r="BB210" i="5"/>
  <c r="BC212" i="5"/>
  <c r="AF211" i="5"/>
  <c r="AG210" i="5"/>
  <c r="AM209" i="5"/>
  <c r="AE209" i="5" s="1"/>
  <c r="BC208" i="5"/>
  <c r="AE208" i="5"/>
  <c r="O207" i="5"/>
  <c r="AG206" i="5"/>
  <c r="AM205" i="5"/>
  <c r="AE205" i="5" s="1"/>
  <c r="O203" i="5"/>
  <c r="AM201" i="5"/>
  <c r="AE201" i="5" s="1"/>
  <c r="BC200" i="5"/>
  <c r="AE200" i="5"/>
  <c r="O199" i="5"/>
  <c r="AG198" i="5"/>
  <c r="AM197" i="5"/>
  <c r="AE197" i="5" s="1"/>
  <c r="BC196" i="5"/>
  <c r="AE196" i="5"/>
  <c r="O195" i="5"/>
  <c r="AG194" i="5"/>
  <c r="AM193" i="5"/>
  <c r="AF193" i="5" s="1"/>
  <c r="BC192" i="5"/>
  <c r="AE192" i="5"/>
  <c r="O191" i="5"/>
  <c r="AE190" i="5"/>
  <c r="AF190" i="5"/>
  <c r="BC188" i="5"/>
  <c r="AM187" i="5"/>
  <c r="R182" i="5"/>
  <c r="AF180" i="5"/>
  <c r="AM179" i="5"/>
  <c r="AG179" i="5" s="1"/>
  <c r="BB178" i="5"/>
  <c r="AG178" i="5"/>
  <c r="AG176" i="5"/>
  <c r="R174" i="5"/>
  <c r="AF172" i="5"/>
  <c r="AM171" i="5"/>
  <c r="AG171" i="5" s="1"/>
  <c r="BB170" i="5"/>
  <c r="AG170" i="5"/>
  <c r="AG168" i="5"/>
  <c r="R166" i="5"/>
  <c r="AF164" i="5"/>
  <c r="AM163" i="5"/>
  <c r="AG163" i="5" s="1"/>
  <c r="BB162" i="5"/>
  <c r="AG162" i="5"/>
  <c r="AG160" i="5"/>
  <c r="R158" i="5"/>
  <c r="AF156" i="5"/>
  <c r="AM155" i="5"/>
  <c r="AG155" i="5" s="1"/>
  <c r="BB154" i="5"/>
  <c r="AG154" i="5"/>
  <c r="AG152" i="5"/>
  <c r="R149" i="5"/>
  <c r="AM143" i="5"/>
  <c r="BC143" i="5" s="1"/>
  <c r="BC120" i="5"/>
  <c r="AF120" i="5"/>
  <c r="BB117" i="5"/>
  <c r="BC117" i="5"/>
  <c r="O110" i="5"/>
  <c r="BB107" i="5"/>
  <c r="AG107" i="5"/>
  <c r="BB97" i="5"/>
  <c r="AF97" i="5"/>
  <c r="AF198" i="5"/>
  <c r="R130" i="5"/>
  <c r="BB211" i="5"/>
  <c r="BC210" i="5"/>
  <c r="O209" i="5"/>
  <c r="AM207" i="5"/>
  <c r="AF207" i="5" s="1"/>
  <c r="BC206" i="5"/>
  <c r="AM203" i="5"/>
  <c r="O201" i="5"/>
  <c r="AM199" i="5"/>
  <c r="BC198" i="5"/>
  <c r="O197" i="5"/>
  <c r="AM195" i="5"/>
  <c r="BB195" i="5" s="1"/>
  <c r="BC194" i="5"/>
  <c r="O193" i="5"/>
  <c r="AM191" i="5"/>
  <c r="BB191" i="5" s="1"/>
  <c r="BC190" i="5"/>
  <c r="AM189" i="5"/>
  <c r="AG188" i="5"/>
  <c r="AF188" i="5"/>
  <c r="BB184" i="5"/>
  <c r="AG184" i="5"/>
  <c r="R184" i="5"/>
  <c r="AM183" i="5"/>
  <c r="BB182" i="5"/>
  <c r="AG182" i="5"/>
  <c r="AG180" i="5"/>
  <c r="R178" i="5"/>
  <c r="AF176" i="5"/>
  <c r="AM175" i="5"/>
  <c r="AG175" i="5" s="1"/>
  <c r="BB174" i="5"/>
  <c r="AG174" i="5"/>
  <c r="AG172" i="5"/>
  <c r="R170" i="5"/>
  <c r="AF168" i="5"/>
  <c r="AM167" i="5"/>
  <c r="BB166" i="5"/>
  <c r="AG166" i="5"/>
  <c r="AG164" i="5"/>
  <c r="R162" i="5"/>
  <c r="AF160" i="5"/>
  <c r="AM159" i="5"/>
  <c r="AG159" i="5" s="1"/>
  <c r="BB158" i="5"/>
  <c r="AG158" i="5"/>
  <c r="AG156" i="5"/>
  <c r="R154" i="5"/>
  <c r="AF152" i="5"/>
  <c r="AF148" i="5"/>
  <c r="BB148" i="5"/>
  <c r="BB145" i="5"/>
  <c r="BC145" i="5"/>
  <c r="O139" i="5"/>
  <c r="R114" i="5"/>
  <c r="AF206" i="5"/>
  <c r="R186" i="5"/>
  <c r="AF184" i="5"/>
  <c r="AE176" i="5"/>
  <c r="AE168" i="5"/>
  <c r="AE160" i="5"/>
  <c r="AE152" i="5"/>
  <c r="AM150" i="5"/>
  <c r="AF150" i="5" s="1"/>
  <c r="AM147" i="5"/>
  <c r="BC147" i="5" s="1"/>
  <c r="BC136" i="5"/>
  <c r="AF136" i="5"/>
  <c r="BB133" i="5"/>
  <c r="BC133" i="5"/>
  <c r="O123" i="5"/>
  <c r="R111" i="5"/>
  <c r="O96" i="5"/>
  <c r="BC186" i="5"/>
  <c r="AE186" i="5"/>
  <c r="BC182" i="5"/>
  <c r="AE182" i="5"/>
  <c r="O181" i="5"/>
  <c r="BC178" i="5"/>
  <c r="AE178" i="5"/>
  <c r="O177" i="5"/>
  <c r="BC174" i="5"/>
  <c r="AE174" i="5"/>
  <c r="O173" i="5"/>
  <c r="BC170" i="5"/>
  <c r="AE170" i="5"/>
  <c r="O169" i="5"/>
  <c r="BC166" i="5"/>
  <c r="AE166" i="5"/>
  <c r="O165" i="5"/>
  <c r="BC162" i="5"/>
  <c r="AE162" i="5"/>
  <c r="O161" i="5"/>
  <c r="BC158" i="5"/>
  <c r="AE158" i="5"/>
  <c r="O157" i="5"/>
  <c r="BC154" i="5"/>
  <c r="AE154" i="5"/>
  <c r="O153" i="5"/>
  <c r="R152" i="5"/>
  <c r="O151" i="5"/>
  <c r="AF149" i="5"/>
  <c r="AE149" i="5"/>
  <c r="R146" i="5"/>
  <c r="BB144" i="5"/>
  <c r="AF142" i="5"/>
  <c r="BC141" i="5"/>
  <c r="AE137" i="5"/>
  <c r="AG136" i="5"/>
  <c r="R134" i="5"/>
  <c r="AM131" i="5"/>
  <c r="AG131" i="5" s="1"/>
  <c r="AG129" i="5"/>
  <c r="BB128" i="5"/>
  <c r="AF128" i="5"/>
  <c r="AF126" i="5"/>
  <c r="AE121" i="5"/>
  <c r="AG120" i="5"/>
  <c r="R118" i="5"/>
  <c r="AM115" i="5"/>
  <c r="AG113" i="5"/>
  <c r="AM86" i="5"/>
  <c r="O84" i="5"/>
  <c r="AM181" i="5"/>
  <c r="BB181" i="5" s="1"/>
  <c r="BC180" i="5"/>
  <c r="AM177" i="5"/>
  <c r="BC176" i="5"/>
  <c r="AM173" i="5"/>
  <c r="AF173" i="5" s="1"/>
  <c r="BC172" i="5"/>
  <c r="AM169" i="5"/>
  <c r="AG169" i="5" s="1"/>
  <c r="BC168" i="5"/>
  <c r="AM165" i="5"/>
  <c r="BC164" i="5"/>
  <c r="AM161" i="5"/>
  <c r="BC160" i="5"/>
  <c r="AM157" i="5"/>
  <c r="AF157" i="5" s="1"/>
  <c r="BC156" i="5"/>
  <c r="AM153" i="5"/>
  <c r="AG153" i="5" s="1"/>
  <c r="BC152" i="5"/>
  <c r="R150" i="5"/>
  <c r="BC149" i="5"/>
  <c r="AM146" i="5"/>
  <c r="AF146" i="5" s="1"/>
  <c r="AF145" i="5"/>
  <c r="AE145" i="5"/>
  <c r="AG144" i="5"/>
  <c r="R142" i="5"/>
  <c r="AM139" i="5"/>
  <c r="BB139" i="5" s="1"/>
  <c r="BB136" i="5"/>
  <c r="AF134" i="5"/>
  <c r="AE129" i="5"/>
  <c r="AG128" i="5"/>
  <c r="R126" i="5"/>
  <c r="AM123" i="5"/>
  <c r="AG123" i="5" s="1"/>
  <c r="BB120" i="5"/>
  <c r="AF118" i="5"/>
  <c r="AE113" i="5"/>
  <c r="AM106" i="5"/>
  <c r="AE106" i="5" s="1"/>
  <c r="R103" i="5"/>
  <c r="AM151" i="5"/>
  <c r="BC151" i="5" s="1"/>
  <c r="AG148" i="5"/>
  <c r="AE141" i="5"/>
  <c r="R138" i="5"/>
  <c r="AM135" i="5"/>
  <c r="AE135" i="5" s="1"/>
  <c r="AG133" i="5"/>
  <c r="R122" i="5"/>
  <c r="AM119" i="5"/>
  <c r="AG117" i="5"/>
  <c r="AM104" i="5"/>
  <c r="BB104" i="5" s="1"/>
  <c r="AF95" i="5"/>
  <c r="BB95" i="5"/>
  <c r="BB85" i="5"/>
  <c r="AE85" i="5"/>
  <c r="O145" i="5"/>
  <c r="BC142" i="5"/>
  <c r="AE142" i="5"/>
  <c r="AF141" i="5"/>
  <c r="O141" i="5"/>
  <c r="BC138" i="5"/>
  <c r="AE138" i="5"/>
  <c r="AF137" i="5"/>
  <c r="O137" i="5"/>
  <c r="BC134" i="5"/>
  <c r="AE134" i="5"/>
  <c r="AF133" i="5"/>
  <c r="O133" i="5"/>
  <c r="AF129" i="5"/>
  <c r="O129" i="5"/>
  <c r="BC126" i="5"/>
  <c r="AE126" i="5"/>
  <c r="O125" i="5"/>
  <c r="AF121" i="5"/>
  <c r="O121" i="5"/>
  <c r="BC118" i="5"/>
  <c r="AE118" i="5"/>
  <c r="AF117" i="5"/>
  <c r="O117" i="5"/>
  <c r="AF113" i="5"/>
  <c r="BB111" i="5"/>
  <c r="AE111" i="5"/>
  <c r="BC111" i="5"/>
  <c r="AF111" i="5"/>
  <c r="O111" i="5"/>
  <c r="AM108" i="5"/>
  <c r="BB108" i="5" s="1"/>
  <c r="AF101" i="5"/>
  <c r="AM100" i="5"/>
  <c r="AE100" i="5" s="1"/>
  <c r="BB99" i="5"/>
  <c r="AG99" i="5"/>
  <c r="AG97" i="5"/>
  <c r="R95" i="5"/>
  <c r="R75" i="5"/>
  <c r="AM72" i="5"/>
  <c r="BB72" i="5" s="1"/>
  <c r="AG142" i="5"/>
  <c r="AE140" i="5"/>
  <c r="AG138" i="5"/>
  <c r="AE136" i="5"/>
  <c r="AG134" i="5"/>
  <c r="AE132" i="5"/>
  <c r="AE128" i="5"/>
  <c r="AG126" i="5"/>
  <c r="AE124" i="5"/>
  <c r="AE120" i="5"/>
  <c r="AG118" i="5"/>
  <c r="AE116" i="5"/>
  <c r="AM112" i="5"/>
  <c r="AE107" i="5"/>
  <c r="BC107" i="5"/>
  <c r="AF107" i="5"/>
  <c r="R106" i="5"/>
  <c r="R99" i="5"/>
  <c r="AM96" i="5"/>
  <c r="AE96" i="5" s="1"/>
  <c r="AG95" i="5"/>
  <c r="R91" i="5"/>
  <c r="BC81" i="5"/>
  <c r="AF81" i="5"/>
  <c r="O68" i="5"/>
  <c r="AF110" i="5"/>
  <c r="AE110" i="5"/>
  <c r="R107" i="5"/>
  <c r="AE97" i="5"/>
  <c r="AG91" i="5"/>
  <c r="BC85" i="5"/>
  <c r="BC65" i="5"/>
  <c r="AF65" i="5"/>
  <c r="BC103" i="5"/>
  <c r="AE103" i="5"/>
  <c r="O102" i="5"/>
  <c r="BC99" i="5"/>
  <c r="AE99" i="5"/>
  <c r="O98" i="5"/>
  <c r="BC95" i="5"/>
  <c r="AE95" i="5"/>
  <c r="O94" i="5"/>
  <c r="AG93" i="5"/>
  <c r="AF93" i="5"/>
  <c r="BB91" i="5"/>
  <c r="AE91" i="5"/>
  <c r="BC91" i="5"/>
  <c r="AF91" i="5"/>
  <c r="O91" i="5"/>
  <c r="AM88" i="5"/>
  <c r="BB88" i="5" s="1"/>
  <c r="AG85" i="5"/>
  <c r="AF85" i="5"/>
  <c r="AM84" i="5"/>
  <c r="BB84" i="5" s="1"/>
  <c r="AG81" i="5"/>
  <c r="R79" i="5"/>
  <c r="AM76" i="5"/>
  <c r="AG76" i="5" s="1"/>
  <c r="AG74" i="5"/>
  <c r="BB73" i="5"/>
  <c r="AF73" i="5"/>
  <c r="AF71" i="5"/>
  <c r="BC70" i="5"/>
  <c r="AE66" i="5"/>
  <c r="AG65" i="5"/>
  <c r="R63" i="5"/>
  <c r="AM60" i="5"/>
  <c r="AG60" i="5" s="1"/>
  <c r="R57" i="5"/>
  <c r="AM102" i="5"/>
  <c r="BB102" i="5" s="1"/>
  <c r="BC101" i="5"/>
  <c r="AM98" i="5"/>
  <c r="AF98" i="5" s="1"/>
  <c r="BC97" i="5"/>
  <c r="AM94" i="5"/>
  <c r="BB94" i="5" s="1"/>
  <c r="AM92" i="5"/>
  <c r="BB92" i="5" s="1"/>
  <c r="AM90" i="5"/>
  <c r="BC90" i="5" s="1"/>
  <c r="BB81" i="5"/>
  <c r="AF79" i="5"/>
  <c r="AE74" i="5"/>
  <c r="AG73" i="5"/>
  <c r="R71" i="5"/>
  <c r="AM68" i="5"/>
  <c r="BB68" i="5" s="1"/>
  <c r="BB65" i="5"/>
  <c r="AF63" i="5"/>
  <c r="R87" i="5"/>
  <c r="R83" i="5"/>
  <c r="AM80" i="5"/>
  <c r="AG80" i="5" s="1"/>
  <c r="AE70" i="5"/>
  <c r="R67" i="5"/>
  <c r="AM64" i="5"/>
  <c r="AE64" i="5" s="1"/>
  <c r="AM59" i="5"/>
  <c r="AE59" i="5" s="1"/>
  <c r="BC83" i="5"/>
  <c r="AE83" i="5"/>
  <c r="O82" i="5"/>
  <c r="BC79" i="5"/>
  <c r="AE79" i="5"/>
  <c r="O78" i="5"/>
  <c r="BC75" i="5"/>
  <c r="AE75" i="5"/>
  <c r="AF74" i="5"/>
  <c r="O74" i="5"/>
  <c r="BC71" i="5"/>
  <c r="AE71" i="5"/>
  <c r="AF70" i="5"/>
  <c r="O70" i="5"/>
  <c r="BC67" i="5"/>
  <c r="AE67" i="5"/>
  <c r="AF66" i="5"/>
  <c r="O66" i="5"/>
  <c r="BC63" i="5"/>
  <c r="AE63" i="5"/>
  <c r="O62" i="5"/>
  <c r="AG56" i="5"/>
  <c r="AG83" i="5"/>
  <c r="AE81" i="5"/>
  <c r="AG79" i="5"/>
  <c r="AE77" i="5"/>
  <c r="AG75" i="5"/>
  <c r="AE73" i="5"/>
  <c r="AG71" i="5"/>
  <c r="AE69" i="5"/>
  <c r="AG67" i="5"/>
  <c r="AE65" i="5"/>
  <c r="AG63" i="5"/>
  <c r="AE61" i="5"/>
  <c r="AG58" i="5"/>
  <c r="BB56" i="5"/>
  <c r="AM49" i="5"/>
  <c r="AE49" i="5" s="1"/>
  <c r="O46" i="5"/>
  <c r="R30" i="5"/>
  <c r="AE58" i="5"/>
  <c r="BC58" i="5"/>
  <c r="AF58" i="5"/>
  <c r="R58" i="5"/>
  <c r="BC56" i="5"/>
  <c r="AF56" i="5"/>
  <c r="AM54" i="5"/>
  <c r="BB54" i="5" s="1"/>
  <c r="R49" i="5"/>
  <c r="BC43" i="5"/>
  <c r="AF43" i="5"/>
  <c r="BB40" i="5"/>
  <c r="BC40" i="5"/>
  <c r="R37" i="5"/>
  <c r="AG57" i="5"/>
  <c r="O54" i="5"/>
  <c r="AG53" i="5"/>
  <c r="AE51" i="5"/>
  <c r="AG47" i="5"/>
  <c r="AE47" i="5"/>
  <c r="AM46" i="5"/>
  <c r="AE46" i="5" s="1"/>
  <c r="AG44" i="5"/>
  <c r="BB43" i="5"/>
  <c r="AF41" i="5"/>
  <c r="AE36" i="5"/>
  <c r="O28" i="5"/>
  <c r="AM55" i="5"/>
  <c r="AF55" i="5" s="1"/>
  <c r="AE53" i="5"/>
  <c r="BC53" i="5"/>
  <c r="AF53" i="5"/>
  <c r="AM50" i="5"/>
  <c r="AG48" i="5"/>
  <c r="R45" i="5"/>
  <c r="AM42" i="5"/>
  <c r="AG42" i="5" s="1"/>
  <c r="AG40" i="5"/>
  <c r="BB39" i="5"/>
  <c r="AF39" i="5"/>
  <c r="AF37" i="5"/>
  <c r="BC36" i="5"/>
  <c r="AM34" i="5"/>
  <c r="AE34" i="5" s="1"/>
  <c r="R53" i="5"/>
  <c r="AE44" i="5"/>
  <c r="AG43" i="5"/>
  <c r="R41" i="5"/>
  <c r="AM38" i="5"/>
  <c r="BB38" i="5" s="1"/>
  <c r="AM27" i="5"/>
  <c r="BB27" i="5" s="1"/>
  <c r="AF48" i="5"/>
  <c r="O48" i="5"/>
  <c r="BC45" i="5"/>
  <c r="AE45" i="5"/>
  <c r="AF44" i="5"/>
  <c r="O44" i="5"/>
  <c r="BC41" i="5"/>
  <c r="AE41" i="5"/>
  <c r="AF40" i="5"/>
  <c r="O40" i="5"/>
  <c r="BC37" i="5"/>
  <c r="AE37" i="5"/>
  <c r="AF36" i="5"/>
  <c r="O36" i="5"/>
  <c r="AG33" i="5"/>
  <c r="AF31" i="5"/>
  <c r="AE31" i="5"/>
  <c r="BC31" i="5"/>
  <c r="AG29" i="5"/>
  <c r="AM28" i="5"/>
  <c r="AE28" i="5" s="1"/>
  <c r="R27" i="5"/>
  <c r="AE25" i="5"/>
  <c r="BC25" i="5"/>
  <c r="BB25" i="5"/>
  <c r="BB19" i="5"/>
  <c r="AF19" i="5"/>
  <c r="O18" i="5"/>
  <c r="AG45" i="5"/>
  <c r="AE43" i="5"/>
  <c r="AG41" i="5"/>
  <c r="AE39" i="5"/>
  <c r="AG37" i="5"/>
  <c r="R34" i="5"/>
  <c r="AM32" i="5"/>
  <c r="BB32" i="5" s="1"/>
  <c r="BB29" i="5"/>
  <c r="AM26" i="5"/>
  <c r="BB26" i="5" s="1"/>
  <c r="AM13" i="5"/>
  <c r="R12" i="5"/>
  <c r="R31" i="5"/>
  <c r="BC29" i="5"/>
  <c r="AF29" i="5"/>
  <c r="AF30" i="5"/>
  <c r="O30" i="5"/>
  <c r="AM22" i="5"/>
  <c r="AF22" i="5" s="1"/>
  <c r="AE19" i="5"/>
  <c r="BB7" i="5"/>
  <c r="BC7" i="5"/>
  <c r="AG25" i="5"/>
  <c r="R25" i="5"/>
  <c r="AM24" i="5"/>
  <c r="AM18" i="5"/>
  <c r="AE18" i="5" s="1"/>
  <c r="R21" i="5"/>
  <c r="AE10" i="5"/>
  <c r="BC10" i="5"/>
  <c r="AF10" i="5"/>
  <c r="AG23" i="5"/>
  <c r="O20" i="5"/>
  <c r="AG19" i="5"/>
  <c r="AM17" i="5"/>
  <c r="AG17" i="5" s="1"/>
  <c r="AF16" i="5"/>
  <c r="AE15" i="5"/>
  <c r="BC11" i="5"/>
  <c r="AF11" i="5"/>
  <c r="BC23" i="5"/>
  <c r="AM20" i="5"/>
  <c r="BC19" i="5"/>
  <c r="R16" i="5"/>
  <c r="AG15" i="5"/>
  <c r="BB14" i="5"/>
  <c r="AE14" i="5"/>
  <c r="BC14" i="5"/>
  <c r="AF7" i="5"/>
  <c r="AM5" i="5"/>
  <c r="AG5" i="5" s="1"/>
  <c r="AE11" i="5"/>
  <c r="AM9" i="5"/>
  <c r="AE9" i="5" s="1"/>
  <c r="R8" i="5"/>
  <c r="AG7" i="5"/>
  <c r="BB6" i="5"/>
  <c r="AE6" i="5"/>
  <c r="BC6" i="5"/>
  <c r="BC16" i="5"/>
  <c r="AE16" i="5"/>
  <c r="AG14" i="5"/>
  <c r="BC12" i="5"/>
  <c r="AE12" i="5"/>
  <c r="AG10" i="5"/>
  <c r="BC8" i="5"/>
  <c r="AE8" i="5"/>
  <c r="AG6" i="5"/>
  <c r="AG16" i="5"/>
  <c r="AG12" i="5"/>
  <c r="AG8" i="5"/>
  <c r="BB10" i="5"/>
  <c r="V17" i="4"/>
  <c r="W17" i="4"/>
  <c r="AF17" i="4"/>
  <c r="AG17" i="4"/>
  <c r="AK17" i="4"/>
  <c r="AL17" i="4"/>
  <c r="AU17" i="4"/>
  <c r="AV17" i="4"/>
  <c r="AZ17" i="4"/>
  <c r="BA17" i="4"/>
  <c r="BE17" i="4"/>
  <c r="BF17" i="4"/>
  <c r="BJ17" i="4"/>
  <c r="BK17" i="4"/>
  <c r="BO17" i="4"/>
  <c r="BP17" i="4"/>
  <c r="BY17" i="4"/>
  <c r="BZ17" i="4"/>
  <c r="V18" i="4"/>
  <c r="W18" i="4"/>
  <c r="AF18" i="4"/>
  <c r="AG18" i="4"/>
  <c r="AK18" i="4"/>
  <c r="AL18" i="4"/>
  <c r="AU18" i="4"/>
  <c r="AV18" i="4"/>
  <c r="AZ18" i="4"/>
  <c r="BA18" i="4"/>
  <c r="BE18" i="4"/>
  <c r="BF18" i="4"/>
  <c r="BJ18" i="4"/>
  <c r="BK18" i="4"/>
  <c r="BO18" i="4"/>
  <c r="BP18" i="4"/>
  <c r="BY18" i="4"/>
  <c r="BZ18" i="4"/>
  <c r="V19" i="4"/>
  <c r="W19" i="4"/>
  <c r="AF19" i="4"/>
  <c r="AG19" i="4"/>
  <c r="AK19" i="4"/>
  <c r="AL19" i="4"/>
  <c r="AU19" i="4"/>
  <c r="AV19" i="4"/>
  <c r="AZ19" i="4"/>
  <c r="BA19" i="4"/>
  <c r="BE19" i="4"/>
  <c r="BF19" i="4"/>
  <c r="BJ19" i="4"/>
  <c r="BK19" i="4"/>
  <c r="BO19" i="4"/>
  <c r="BP19" i="4"/>
  <c r="BY19" i="4"/>
  <c r="BZ19" i="4"/>
  <c r="V20" i="4"/>
  <c r="W20" i="4"/>
  <c r="AF20" i="4"/>
  <c r="AG20" i="4"/>
  <c r="AK20" i="4"/>
  <c r="AL20" i="4"/>
  <c r="AU20" i="4"/>
  <c r="AV20" i="4"/>
  <c r="AZ20" i="4"/>
  <c r="BA20" i="4"/>
  <c r="BE20" i="4"/>
  <c r="BF20" i="4"/>
  <c r="BJ20" i="4"/>
  <c r="BK20" i="4"/>
  <c r="BO20" i="4"/>
  <c r="BP20" i="4"/>
  <c r="BY20" i="4"/>
  <c r="BZ20" i="4"/>
  <c r="V21" i="4"/>
  <c r="W21" i="4"/>
  <c r="AF21" i="4"/>
  <c r="AG21" i="4"/>
  <c r="AK21" i="4"/>
  <c r="AL21" i="4"/>
  <c r="AU21" i="4"/>
  <c r="AV21" i="4"/>
  <c r="AZ21" i="4"/>
  <c r="BA21" i="4"/>
  <c r="BE21" i="4"/>
  <c r="BF21" i="4"/>
  <c r="BJ21" i="4"/>
  <c r="BK21" i="4"/>
  <c r="BO21" i="4"/>
  <c r="BP21" i="4"/>
  <c r="BY21" i="4"/>
  <c r="BZ21" i="4"/>
  <c r="V22" i="4"/>
  <c r="W22" i="4"/>
  <c r="AF22" i="4"/>
  <c r="AG22" i="4"/>
  <c r="AK22" i="4"/>
  <c r="AL22" i="4"/>
  <c r="AU22" i="4"/>
  <c r="AV22" i="4"/>
  <c r="AZ22" i="4"/>
  <c r="BA22" i="4"/>
  <c r="BE22" i="4"/>
  <c r="BF22" i="4"/>
  <c r="BJ22" i="4"/>
  <c r="BK22" i="4"/>
  <c r="BO22" i="4"/>
  <c r="BP22" i="4"/>
  <c r="BY22" i="4"/>
  <c r="BZ22" i="4"/>
  <c r="V23" i="4"/>
  <c r="W23" i="4"/>
  <c r="AF23" i="4"/>
  <c r="AG23" i="4"/>
  <c r="AK23" i="4"/>
  <c r="AL23" i="4"/>
  <c r="AU23" i="4"/>
  <c r="AV23" i="4"/>
  <c r="AZ23" i="4"/>
  <c r="BA23" i="4"/>
  <c r="BE23" i="4"/>
  <c r="BF23" i="4"/>
  <c r="BJ23" i="4"/>
  <c r="BK23" i="4"/>
  <c r="BO23" i="4"/>
  <c r="BP23" i="4"/>
  <c r="BY23" i="4"/>
  <c r="BZ23" i="4"/>
  <c r="V24" i="4"/>
  <c r="W24" i="4"/>
  <c r="AF24" i="4"/>
  <c r="AG24" i="4"/>
  <c r="AK24" i="4"/>
  <c r="AL24" i="4"/>
  <c r="AU24" i="4"/>
  <c r="AV24" i="4"/>
  <c r="AZ24" i="4"/>
  <c r="BA24" i="4"/>
  <c r="BE24" i="4"/>
  <c r="BF24" i="4"/>
  <c r="BJ24" i="4"/>
  <c r="BK24" i="4"/>
  <c r="BO24" i="4"/>
  <c r="BP24" i="4"/>
  <c r="BY24" i="4"/>
  <c r="BZ24" i="4"/>
  <c r="V25" i="4"/>
  <c r="W25" i="4"/>
  <c r="AF25" i="4"/>
  <c r="AG25" i="4"/>
  <c r="AK25" i="4"/>
  <c r="AL25" i="4"/>
  <c r="AU25" i="4"/>
  <c r="AV25" i="4"/>
  <c r="AZ25" i="4"/>
  <c r="BA25" i="4"/>
  <c r="BE25" i="4"/>
  <c r="BF25" i="4"/>
  <c r="BJ25" i="4"/>
  <c r="BK25" i="4"/>
  <c r="BO25" i="4"/>
  <c r="BP25" i="4"/>
  <c r="BY25" i="4"/>
  <c r="BZ25" i="4"/>
  <c r="V26" i="4"/>
  <c r="W26" i="4"/>
  <c r="AF26" i="4"/>
  <c r="AG26" i="4"/>
  <c r="AK26" i="4"/>
  <c r="AL26" i="4"/>
  <c r="AU26" i="4"/>
  <c r="AV26" i="4"/>
  <c r="AZ26" i="4"/>
  <c r="BA26" i="4"/>
  <c r="BE26" i="4"/>
  <c r="BF26" i="4"/>
  <c r="BJ26" i="4"/>
  <c r="BK26" i="4"/>
  <c r="BO26" i="4"/>
  <c r="BP26" i="4"/>
  <c r="BY26" i="4"/>
  <c r="BZ26" i="4"/>
  <c r="V27" i="4"/>
  <c r="W27" i="4"/>
  <c r="AF27" i="4"/>
  <c r="AG27" i="4"/>
  <c r="AK27" i="4"/>
  <c r="AL27" i="4"/>
  <c r="AU27" i="4"/>
  <c r="AV27" i="4"/>
  <c r="AZ27" i="4"/>
  <c r="BA27" i="4"/>
  <c r="BE27" i="4"/>
  <c r="BF27" i="4"/>
  <c r="BJ27" i="4"/>
  <c r="BK27" i="4"/>
  <c r="BO27" i="4"/>
  <c r="BP27" i="4"/>
  <c r="BY27" i="4"/>
  <c r="BZ27" i="4"/>
  <c r="V28" i="4"/>
  <c r="W28" i="4"/>
  <c r="AF28" i="4"/>
  <c r="AG28" i="4"/>
  <c r="AK28" i="4"/>
  <c r="AL28" i="4"/>
  <c r="AU28" i="4"/>
  <c r="AV28" i="4"/>
  <c r="AZ28" i="4"/>
  <c r="BA28" i="4"/>
  <c r="BE28" i="4"/>
  <c r="BF28" i="4"/>
  <c r="BJ28" i="4"/>
  <c r="BK28" i="4"/>
  <c r="BO28" i="4"/>
  <c r="BP28" i="4"/>
  <c r="BY28" i="4"/>
  <c r="BZ28" i="4"/>
  <c r="V29" i="4"/>
  <c r="W29" i="4"/>
  <c r="AF29" i="4"/>
  <c r="AG29" i="4"/>
  <c r="AK29" i="4"/>
  <c r="AL29" i="4"/>
  <c r="AU29" i="4"/>
  <c r="AV29" i="4"/>
  <c r="AZ29" i="4"/>
  <c r="BA29" i="4"/>
  <c r="BE29" i="4"/>
  <c r="BF29" i="4"/>
  <c r="BJ29" i="4"/>
  <c r="BK29" i="4"/>
  <c r="BO29" i="4"/>
  <c r="BP29" i="4"/>
  <c r="BY29" i="4"/>
  <c r="BZ29" i="4"/>
  <c r="V30" i="4"/>
  <c r="W30" i="4"/>
  <c r="AF30" i="4"/>
  <c r="AG30" i="4"/>
  <c r="AK30" i="4"/>
  <c r="AL30" i="4"/>
  <c r="AU30" i="4"/>
  <c r="AV30" i="4"/>
  <c r="AZ30" i="4"/>
  <c r="BA30" i="4"/>
  <c r="BE30" i="4"/>
  <c r="BF30" i="4"/>
  <c r="BJ30" i="4"/>
  <c r="BK30" i="4"/>
  <c r="BO30" i="4"/>
  <c r="BP30" i="4"/>
  <c r="BY30" i="4"/>
  <c r="BZ30" i="4"/>
  <c r="V31" i="4"/>
  <c r="W31" i="4"/>
  <c r="AF31" i="4"/>
  <c r="AG31" i="4"/>
  <c r="AK31" i="4"/>
  <c r="AL31" i="4"/>
  <c r="AU31" i="4"/>
  <c r="AV31" i="4"/>
  <c r="AZ31" i="4"/>
  <c r="BA31" i="4"/>
  <c r="BE31" i="4"/>
  <c r="BF31" i="4"/>
  <c r="BJ31" i="4"/>
  <c r="BK31" i="4"/>
  <c r="BO31" i="4"/>
  <c r="BP31" i="4"/>
  <c r="BY31" i="4"/>
  <c r="BZ31" i="4"/>
  <c r="V32" i="4"/>
  <c r="W32" i="4"/>
  <c r="AF32" i="4"/>
  <c r="AG32" i="4"/>
  <c r="AK32" i="4"/>
  <c r="AL32" i="4"/>
  <c r="AU32" i="4"/>
  <c r="AV32" i="4"/>
  <c r="AZ32" i="4"/>
  <c r="BA32" i="4"/>
  <c r="BE32" i="4"/>
  <c r="BF32" i="4"/>
  <c r="BJ32" i="4"/>
  <c r="BK32" i="4"/>
  <c r="BO32" i="4"/>
  <c r="BP32" i="4"/>
  <c r="BY32" i="4"/>
  <c r="BZ32" i="4"/>
  <c r="V33" i="4"/>
  <c r="W33" i="4"/>
  <c r="AF33" i="4"/>
  <c r="AG33" i="4"/>
  <c r="AK33" i="4"/>
  <c r="AL33" i="4"/>
  <c r="AU33" i="4"/>
  <c r="AV33" i="4"/>
  <c r="AZ33" i="4"/>
  <c r="BA33" i="4"/>
  <c r="BE33" i="4"/>
  <c r="BF33" i="4"/>
  <c r="BJ33" i="4"/>
  <c r="BK33" i="4"/>
  <c r="BO33" i="4"/>
  <c r="BP33" i="4"/>
  <c r="BY33" i="4"/>
  <c r="BZ33" i="4"/>
  <c r="V34" i="4"/>
  <c r="W34" i="4"/>
  <c r="AF34" i="4"/>
  <c r="AG34" i="4"/>
  <c r="AK34" i="4"/>
  <c r="AL34" i="4"/>
  <c r="AU34" i="4"/>
  <c r="AV34" i="4"/>
  <c r="AZ34" i="4"/>
  <c r="BA34" i="4"/>
  <c r="BE34" i="4"/>
  <c r="BF34" i="4"/>
  <c r="BJ34" i="4"/>
  <c r="BK34" i="4"/>
  <c r="BO34" i="4"/>
  <c r="BP34" i="4"/>
  <c r="BY34" i="4"/>
  <c r="BZ34" i="4"/>
  <c r="V35" i="4"/>
  <c r="W35" i="4"/>
  <c r="AF35" i="4"/>
  <c r="AG35" i="4"/>
  <c r="AK35" i="4"/>
  <c r="AL35" i="4"/>
  <c r="AU35" i="4"/>
  <c r="AV35" i="4"/>
  <c r="AZ35" i="4"/>
  <c r="BA35" i="4"/>
  <c r="BE35" i="4"/>
  <c r="BF35" i="4"/>
  <c r="BJ35" i="4"/>
  <c r="BK35" i="4"/>
  <c r="BO35" i="4"/>
  <c r="BP35" i="4"/>
  <c r="BY35" i="4"/>
  <c r="BZ35" i="4"/>
  <c r="V36" i="4"/>
  <c r="W36" i="4"/>
  <c r="AF36" i="4"/>
  <c r="AG36" i="4"/>
  <c r="AK36" i="4"/>
  <c r="AL36" i="4"/>
  <c r="AU36" i="4"/>
  <c r="AV36" i="4"/>
  <c r="AZ36" i="4"/>
  <c r="BA36" i="4"/>
  <c r="BE36" i="4"/>
  <c r="BF36" i="4"/>
  <c r="BJ36" i="4"/>
  <c r="BK36" i="4"/>
  <c r="BO36" i="4"/>
  <c r="BP36" i="4"/>
  <c r="BY36" i="4"/>
  <c r="BZ36" i="4"/>
  <c r="V37" i="4"/>
  <c r="W37" i="4"/>
  <c r="AF37" i="4"/>
  <c r="AG37" i="4"/>
  <c r="AK37" i="4"/>
  <c r="AL37" i="4"/>
  <c r="AU37" i="4"/>
  <c r="AV37" i="4"/>
  <c r="AZ37" i="4"/>
  <c r="BA37" i="4"/>
  <c r="BE37" i="4"/>
  <c r="BF37" i="4"/>
  <c r="BJ37" i="4"/>
  <c r="BK37" i="4"/>
  <c r="BO37" i="4"/>
  <c r="BP37" i="4"/>
  <c r="BY37" i="4"/>
  <c r="BZ37" i="4"/>
  <c r="V38" i="4"/>
  <c r="W38" i="4"/>
  <c r="AF38" i="4"/>
  <c r="AG38" i="4"/>
  <c r="AK38" i="4"/>
  <c r="AL38" i="4"/>
  <c r="AU38" i="4"/>
  <c r="AV38" i="4"/>
  <c r="AZ38" i="4"/>
  <c r="BA38" i="4"/>
  <c r="BE38" i="4"/>
  <c r="BF38" i="4"/>
  <c r="BJ38" i="4"/>
  <c r="BK38" i="4"/>
  <c r="BO38" i="4"/>
  <c r="BP38" i="4"/>
  <c r="BY38" i="4"/>
  <c r="BZ38" i="4"/>
  <c r="V39" i="4"/>
  <c r="W39" i="4"/>
  <c r="AF39" i="4"/>
  <c r="AG39" i="4"/>
  <c r="AK39" i="4"/>
  <c r="AL39" i="4"/>
  <c r="AU39" i="4"/>
  <c r="AV39" i="4"/>
  <c r="AZ39" i="4"/>
  <c r="BA39" i="4"/>
  <c r="BE39" i="4"/>
  <c r="BF39" i="4"/>
  <c r="BJ39" i="4"/>
  <c r="BK39" i="4"/>
  <c r="BO39" i="4"/>
  <c r="BP39" i="4"/>
  <c r="BY39" i="4"/>
  <c r="BZ39" i="4"/>
  <c r="V40" i="4"/>
  <c r="W40" i="4"/>
  <c r="AF40" i="4"/>
  <c r="AG40" i="4"/>
  <c r="AK40" i="4"/>
  <c r="AL40" i="4"/>
  <c r="AU40" i="4"/>
  <c r="AV40" i="4"/>
  <c r="AZ40" i="4"/>
  <c r="BA40" i="4"/>
  <c r="BE40" i="4"/>
  <c r="BF40" i="4"/>
  <c r="BJ40" i="4"/>
  <c r="BK40" i="4"/>
  <c r="BO40" i="4"/>
  <c r="BP40" i="4"/>
  <c r="BY40" i="4"/>
  <c r="BZ40" i="4"/>
  <c r="V41" i="4"/>
  <c r="W41" i="4"/>
  <c r="AF41" i="4"/>
  <c r="AG41" i="4"/>
  <c r="AK41" i="4"/>
  <c r="AL41" i="4"/>
  <c r="AU41" i="4"/>
  <c r="AV41" i="4"/>
  <c r="AZ41" i="4"/>
  <c r="BA41" i="4"/>
  <c r="BE41" i="4"/>
  <c r="BF41" i="4"/>
  <c r="BJ41" i="4"/>
  <c r="BK41" i="4"/>
  <c r="BO41" i="4"/>
  <c r="BP41" i="4"/>
  <c r="BY41" i="4"/>
  <c r="BZ41" i="4"/>
  <c r="V42" i="4"/>
  <c r="W42" i="4"/>
  <c r="AF42" i="4"/>
  <c r="AG42" i="4"/>
  <c r="AK42" i="4"/>
  <c r="AL42" i="4"/>
  <c r="AU42" i="4"/>
  <c r="AV42" i="4"/>
  <c r="AZ42" i="4"/>
  <c r="BA42" i="4"/>
  <c r="BE42" i="4"/>
  <c r="BF42" i="4"/>
  <c r="BJ42" i="4"/>
  <c r="BK42" i="4"/>
  <c r="BO42" i="4"/>
  <c r="BP42" i="4"/>
  <c r="BY42" i="4"/>
  <c r="BZ42" i="4"/>
  <c r="V43" i="4"/>
  <c r="W43" i="4"/>
  <c r="AF43" i="4"/>
  <c r="AG43" i="4"/>
  <c r="AK43" i="4"/>
  <c r="AL43" i="4"/>
  <c r="AU43" i="4"/>
  <c r="AV43" i="4"/>
  <c r="AZ43" i="4"/>
  <c r="BA43" i="4"/>
  <c r="BE43" i="4"/>
  <c r="BF43" i="4"/>
  <c r="BJ43" i="4"/>
  <c r="BK43" i="4"/>
  <c r="BO43" i="4"/>
  <c r="BP43" i="4"/>
  <c r="BY43" i="4"/>
  <c r="BZ43" i="4"/>
  <c r="V44" i="4"/>
  <c r="W44" i="4"/>
  <c r="AF44" i="4"/>
  <c r="AG44" i="4"/>
  <c r="AK44" i="4"/>
  <c r="AL44" i="4"/>
  <c r="AU44" i="4"/>
  <c r="AV44" i="4"/>
  <c r="AZ44" i="4"/>
  <c r="BA44" i="4"/>
  <c r="BE44" i="4"/>
  <c r="BF44" i="4"/>
  <c r="BJ44" i="4"/>
  <c r="BK44" i="4"/>
  <c r="BO44" i="4"/>
  <c r="BP44" i="4"/>
  <c r="BY44" i="4"/>
  <c r="BZ44" i="4"/>
  <c r="V45" i="4"/>
  <c r="W45" i="4"/>
  <c r="AF45" i="4"/>
  <c r="AG45" i="4"/>
  <c r="AK45" i="4"/>
  <c r="AL45" i="4"/>
  <c r="AU45" i="4"/>
  <c r="AV45" i="4"/>
  <c r="AZ45" i="4"/>
  <c r="BA45" i="4"/>
  <c r="BE45" i="4"/>
  <c r="BF45" i="4"/>
  <c r="BJ45" i="4"/>
  <c r="BK45" i="4"/>
  <c r="BO45" i="4"/>
  <c r="BP45" i="4"/>
  <c r="BY45" i="4"/>
  <c r="BZ45" i="4"/>
  <c r="V46" i="4"/>
  <c r="W46" i="4"/>
  <c r="AF46" i="4"/>
  <c r="AG46" i="4"/>
  <c r="AK46" i="4"/>
  <c r="AL46" i="4"/>
  <c r="AU46" i="4"/>
  <c r="AV46" i="4"/>
  <c r="AZ46" i="4"/>
  <c r="BA46" i="4"/>
  <c r="BE46" i="4"/>
  <c r="BF46" i="4"/>
  <c r="BJ46" i="4"/>
  <c r="BK46" i="4"/>
  <c r="BO46" i="4"/>
  <c r="BP46" i="4"/>
  <c r="BY46" i="4"/>
  <c r="BZ46" i="4"/>
  <c r="V47" i="4"/>
  <c r="W47" i="4"/>
  <c r="AF47" i="4"/>
  <c r="AG47" i="4"/>
  <c r="AK47" i="4"/>
  <c r="AL47" i="4"/>
  <c r="AU47" i="4"/>
  <c r="AV47" i="4"/>
  <c r="AZ47" i="4"/>
  <c r="BA47" i="4"/>
  <c r="BE47" i="4"/>
  <c r="BF47" i="4"/>
  <c r="BJ47" i="4"/>
  <c r="BK47" i="4"/>
  <c r="BO47" i="4"/>
  <c r="BP47" i="4"/>
  <c r="BY47" i="4"/>
  <c r="BZ47" i="4"/>
  <c r="V48" i="4"/>
  <c r="W48" i="4"/>
  <c r="AF48" i="4"/>
  <c r="AG48" i="4"/>
  <c r="AK48" i="4"/>
  <c r="AL48" i="4"/>
  <c r="AU48" i="4"/>
  <c r="AV48" i="4"/>
  <c r="AZ48" i="4"/>
  <c r="BA48" i="4"/>
  <c r="BE48" i="4"/>
  <c r="BF48" i="4"/>
  <c r="BJ48" i="4"/>
  <c r="BK48" i="4"/>
  <c r="BO48" i="4"/>
  <c r="BP48" i="4"/>
  <c r="BY48" i="4"/>
  <c r="BZ48" i="4"/>
  <c r="V49" i="4"/>
  <c r="W49" i="4"/>
  <c r="AF49" i="4"/>
  <c r="AG49" i="4"/>
  <c r="AK49" i="4"/>
  <c r="AL49" i="4"/>
  <c r="AU49" i="4"/>
  <c r="AV49" i="4"/>
  <c r="AZ49" i="4"/>
  <c r="BA49" i="4"/>
  <c r="BE49" i="4"/>
  <c r="BF49" i="4"/>
  <c r="BJ49" i="4"/>
  <c r="BK49" i="4"/>
  <c r="BO49" i="4"/>
  <c r="BP49" i="4"/>
  <c r="BY49" i="4"/>
  <c r="BZ49" i="4"/>
  <c r="V50" i="4"/>
  <c r="W50" i="4"/>
  <c r="AF50" i="4"/>
  <c r="AG50" i="4"/>
  <c r="AK50" i="4"/>
  <c r="AL50" i="4"/>
  <c r="AU50" i="4"/>
  <c r="AV50" i="4"/>
  <c r="AZ50" i="4"/>
  <c r="BA50" i="4"/>
  <c r="BE50" i="4"/>
  <c r="BF50" i="4"/>
  <c r="BJ50" i="4"/>
  <c r="BK50" i="4"/>
  <c r="BO50" i="4"/>
  <c r="BP50" i="4"/>
  <c r="BY50" i="4"/>
  <c r="BZ50" i="4"/>
  <c r="V51" i="4"/>
  <c r="W51" i="4"/>
  <c r="AF51" i="4"/>
  <c r="AG51" i="4"/>
  <c r="AK51" i="4"/>
  <c r="AL51" i="4"/>
  <c r="AU51" i="4"/>
  <c r="AV51" i="4"/>
  <c r="AZ51" i="4"/>
  <c r="BA51" i="4"/>
  <c r="BE51" i="4"/>
  <c r="BF51" i="4"/>
  <c r="BJ51" i="4"/>
  <c r="BK51" i="4"/>
  <c r="BO51" i="4"/>
  <c r="BP51" i="4"/>
  <c r="BY51" i="4"/>
  <c r="BZ51" i="4"/>
  <c r="V52" i="4"/>
  <c r="W52" i="4"/>
  <c r="AF52" i="4"/>
  <c r="AG52" i="4"/>
  <c r="AK52" i="4"/>
  <c r="AL52" i="4"/>
  <c r="AU52" i="4"/>
  <c r="AV52" i="4"/>
  <c r="AZ52" i="4"/>
  <c r="BA52" i="4"/>
  <c r="BE52" i="4"/>
  <c r="BF52" i="4"/>
  <c r="BJ52" i="4"/>
  <c r="BK52" i="4"/>
  <c r="BO52" i="4"/>
  <c r="BP52" i="4"/>
  <c r="BY52" i="4"/>
  <c r="BZ52" i="4"/>
  <c r="V53" i="4"/>
  <c r="W53" i="4"/>
  <c r="AF53" i="4"/>
  <c r="AG53" i="4"/>
  <c r="AK53" i="4"/>
  <c r="AL53" i="4"/>
  <c r="AU53" i="4"/>
  <c r="AV53" i="4"/>
  <c r="AZ53" i="4"/>
  <c r="BA53" i="4"/>
  <c r="BE53" i="4"/>
  <c r="BF53" i="4"/>
  <c r="BJ53" i="4"/>
  <c r="BK53" i="4"/>
  <c r="BO53" i="4"/>
  <c r="BP53" i="4"/>
  <c r="BY53" i="4"/>
  <c r="BZ53" i="4"/>
  <c r="V54" i="4"/>
  <c r="W54" i="4"/>
  <c r="AF54" i="4"/>
  <c r="AG54" i="4"/>
  <c r="AK54" i="4"/>
  <c r="AL54" i="4"/>
  <c r="AU54" i="4"/>
  <c r="AV54" i="4"/>
  <c r="AZ54" i="4"/>
  <c r="BA54" i="4"/>
  <c r="BE54" i="4"/>
  <c r="BF54" i="4"/>
  <c r="BJ54" i="4"/>
  <c r="BK54" i="4"/>
  <c r="BO54" i="4"/>
  <c r="BP54" i="4"/>
  <c r="BY54" i="4"/>
  <c r="BZ54" i="4"/>
  <c r="V55" i="4"/>
  <c r="W55" i="4"/>
  <c r="AF55" i="4"/>
  <c r="AG55" i="4"/>
  <c r="AK55" i="4"/>
  <c r="AL55" i="4"/>
  <c r="AU55" i="4"/>
  <c r="AV55" i="4"/>
  <c r="AZ55" i="4"/>
  <c r="BA55" i="4"/>
  <c r="BE55" i="4"/>
  <c r="BF55" i="4"/>
  <c r="BJ55" i="4"/>
  <c r="BK55" i="4"/>
  <c r="BO55" i="4"/>
  <c r="BP55" i="4"/>
  <c r="BY55" i="4"/>
  <c r="BZ55" i="4"/>
  <c r="V56" i="4"/>
  <c r="W56" i="4"/>
  <c r="AF56" i="4"/>
  <c r="AG56" i="4"/>
  <c r="AK56" i="4"/>
  <c r="AL56" i="4"/>
  <c r="AU56" i="4"/>
  <c r="AV56" i="4"/>
  <c r="AZ56" i="4"/>
  <c r="BA56" i="4"/>
  <c r="BE56" i="4"/>
  <c r="BF56" i="4"/>
  <c r="BJ56" i="4"/>
  <c r="BK56" i="4"/>
  <c r="BO56" i="4"/>
  <c r="BP56" i="4"/>
  <c r="BY56" i="4"/>
  <c r="BZ56" i="4"/>
  <c r="V57" i="4"/>
  <c r="W57" i="4"/>
  <c r="AF57" i="4"/>
  <c r="AG57" i="4"/>
  <c r="AK57" i="4"/>
  <c r="AL57" i="4"/>
  <c r="AU57" i="4"/>
  <c r="AV57" i="4"/>
  <c r="AZ57" i="4"/>
  <c r="BA57" i="4"/>
  <c r="BE57" i="4"/>
  <c r="BF57" i="4"/>
  <c r="BJ57" i="4"/>
  <c r="BK57" i="4"/>
  <c r="BO57" i="4"/>
  <c r="BP57" i="4"/>
  <c r="BY57" i="4"/>
  <c r="BZ57" i="4"/>
  <c r="V58" i="4"/>
  <c r="W58" i="4"/>
  <c r="AF58" i="4"/>
  <c r="AG58" i="4"/>
  <c r="AK58" i="4"/>
  <c r="AL58" i="4"/>
  <c r="AU58" i="4"/>
  <c r="AV58" i="4"/>
  <c r="AZ58" i="4"/>
  <c r="BA58" i="4"/>
  <c r="BE58" i="4"/>
  <c r="BF58" i="4"/>
  <c r="BJ58" i="4"/>
  <c r="BK58" i="4"/>
  <c r="BO58" i="4"/>
  <c r="BP58" i="4"/>
  <c r="BY58" i="4"/>
  <c r="BZ58" i="4"/>
  <c r="V59" i="4"/>
  <c r="W59" i="4"/>
  <c r="AF59" i="4"/>
  <c r="AG59" i="4"/>
  <c r="AK59" i="4"/>
  <c r="AL59" i="4"/>
  <c r="AU59" i="4"/>
  <c r="AV59" i="4"/>
  <c r="AZ59" i="4"/>
  <c r="BA59" i="4"/>
  <c r="BE59" i="4"/>
  <c r="BF59" i="4"/>
  <c r="BJ59" i="4"/>
  <c r="BK59" i="4"/>
  <c r="BO59" i="4"/>
  <c r="BP59" i="4"/>
  <c r="BY59" i="4"/>
  <c r="BZ59" i="4"/>
  <c r="V60" i="4"/>
  <c r="W60" i="4"/>
  <c r="AF60" i="4"/>
  <c r="AG60" i="4"/>
  <c r="AK60" i="4"/>
  <c r="AL60" i="4"/>
  <c r="AU60" i="4"/>
  <c r="AV60" i="4"/>
  <c r="AZ60" i="4"/>
  <c r="BA60" i="4"/>
  <c r="BE60" i="4"/>
  <c r="BF60" i="4"/>
  <c r="BJ60" i="4"/>
  <c r="BK60" i="4"/>
  <c r="BO60" i="4"/>
  <c r="BP60" i="4"/>
  <c r="BY60" i="4"/>
  <c r="BZ60" i="4"/>
  <c r="V61" i="4"/>
  <c r="W61" i="4"/>
  <c r="AF61" i="4"/>
  <c r="AG61" i="4"/>
  <c r="AK61" i="4"/>
  <c r="AL61" i="4"/>
  <c r="AU61" i="4"/>
  <c r="AV61" i="4"/>
  <c r="AZ61" i="4"/>
  <c r="BA61" i="4"/>
  <c r="BE61" i="4"/>
  <c r="BF61" i="4"/>
  <c r="BJ61" i="4"/>
  <c r="BK61" i="4"/>
  <c r="BO61" i="4"/>
  <c r="BP61" i="4"/>
  <c r="BY61" i="4"/>
  <c r="BZ61" i="4"/>
  <c r="V62" i="4"/>
  <c r="W62" i="4"/>
  <c r="AF62" i="4"/>
  <c r="AG62" i="4"/>
  <c r="AK62" i="4"/>
  <c r="AL62" i="4"/>
  <c r="AU62" i="4"/>
  <c r="AV62" i="4"/>
  <c r="AZ62" i="4"/>
  <c r="BA62" i="4"/>
  <c r="BE62" i="4"/>
  <c r="BF62" i="4"/>
  <c r="BJ62" i="4"/>
  <c r="BK62" i="4"/>
  <c r="BO62" i="4"/>
  <c r="BP62" i="4"/>
  <c r="BY62" i="4"/>
  <c r="BZ62" i="4"/>
  <c r="V63" i="4"/>
  <c r="W63" i="4"/>
  <c r="AF63" i="4"/>
  <c r="AG63" i="4"/>
  <c r="AK63" i="4"/>
  <c r="AL63" i="4"/>
  <c r="AU63" i="4"/>
  <c r="AV63" i="4"/>
  <c r="AZ63" i="4"/>
  <c r="BA63" i="4"/>
  <c r="BE63" i="4"/>
  <c r="BF63" i="4"/>
  <c r="BJ63" i="4"/>
  <c r="BK63" i="4"/>
  <c r="BO63" i="4"/>
  <c r="BP63" i="4"/>
  <c r="BY63" i="4"/>
  <c r="BZ63" i="4"/>
  <c r="V64" i="4"/>
  <c r="W64" i="4"/>
  <c r="AF64" i="4"/>
  <c r="AG64" i="4"/>
  <c r="AK64" i="4"/>
  <c r="AL64" i="4"/>
  <c r="AU64" i="4"/>
  <c r="AV64" i="4"/>
  <c r="AZ64" i="4"/>
  <c r="BA64" i="4"/>
  <c r="BE64" i="4"/>
  <c r="BF64" i="4"/>
  <c r="BJ64" i="4"/>
  <c r="BK64" i="4"/>
  <c r="BO64" i="4"/>
  <c r="BP64" i="4"/>
  <c r="BY64" i="4"/>
  <c r="BZ64" i="4"/>
  <c r="V65" i="4"/>
  <c r="W65" i="4"/>
  <c r="AF65" i="4"/>
  <c r="AG65" i="4"/>
  <c r="AK65" i="4"/>
  <c r="AL65" i="4"/>
  <c r="AU65" i="4"/>
  <c r="AV65" i="4"/>
  <c r="AZ65" i="4"/>
  <c r="BA65" i="4"/>
  <c r="BE65" i="4"/>
  <c r="BF65" i="4"/>
  <c r="BJ65" i="4"/>
  <c r="BK65" i="4"/>
  <c r="BO65" i="4"/>
  <c r="BP65" i="4"/>
  <c r="BY65" i="4"/>
  <c r="BZ65" i="4"/>
  <c r="V66" i="4"/>
  <c r="W66" i="4"/>
  <c r="AF66" i="4"/>
  <c r="AG66" i="4"/>
  <c r="AK66" i="4"/>
  <c r="AL66" i="4"/>
  <c r="AU66" i="4"/>
  <c r="AV66" i="4"/>
  <c r="AZ66" i="4"/>
  <c r="BA66" i="4"/>
  <c r="BE66" i="4"/>
  <c r="BF66" i="4"/>
  <c r="BJ66" i="4"/>
  <c r="BK66" i="4"/>
  <c r="BO66" i="4"/>
  <c r="BP66" i="4"/>
  <c r="BY66" i="4"/>
  <c r="BZ66" i="4"/>
  <c r="V67" i="4"/>
  <c r="W67" i="4"/>
  <c r="AF67" i="4"/>
  <c r="AG67" i="4"/>
  <c r="AK67" i="4"/>
  <c r="AL67" i="4"/>
  <c r="AU67" i="4"/>
  <c r="AV67" i="4"/>
  <c r="AZ67" i="4"/>
  <c r="BA67" i="4"/>
  <c r="BE67" i="4"/>
  <c r="BF67" i="4"/>
  <c r="BJ67" i="4"/>
  <c r="BK67" i="4"/>
  <c r="BO67" i="4"/>
  <c r="BP67" i="4"/>
  <c r="BY67" i="4"/>
  <c r="BZ67" i="4"/>
  <c r="V68" i="4"/>
  <c r="W68" i="4"/>
  <c r="AF68" i="4"/>
  <c r="AG68" i="4"/>
  <c r="AK68" i="4"/>
  <c r="AL68" i="4"/>
  <c r="AU68" i="4"/>
  <c r="AV68" i="4"/>
  <c r="AZ68" i="4"/>
  <c r="BA68" i="4"/>
  <c r="BE68" i="4"/>
  <c r="BF68" i="4"/>
  <c r="BJ68" i="4"/>
  <c r="BK68" i="4"/>
  <c r="BO68" i="4"/>
  <c r="BP68" i="4"/>
  <c r="BY68" i="4"/>
  <c r="BZ68" i="4"/>
  <c r="V69" i="4"/>
  <c r="W69" i="4"/>
  <c r="AF69" i="4"/>
  <c r="AG69" i="4"/>
  <c r="AK69" i="4"/>
  <c r="AL69" i="4"/>
  <c r="AU69" i="4"/>
  <c r="AV69" i="4"/>
  <c r="AZ69" i="4"/>
  <c r="BA69" i="4"/>
  <c r="BE69" i="4"/>
  <c r="BF69" i="4"/>
  <c r="BJ69" i="4"/>
  <c r="BK69" i="4"/>
  <c r="BO69" i="4"/>
  <c r="BP69" i="4"/>
  <c r="BY69" i="4"/>
  <c r="BZ69" i="4"/>
  <c r="V70" i="4"/>
  <c r="W70" i="4"/>
  <c r="AF70" i="4"/>
  <c r="AG70" i="4"/>
  <c r="AK70" i="4"/>
  <c r="AL70" i="4"/>
  <c r="AU70" i="4"/>
  <c r="AV70" i="4"/>
  <c r="AZ70" i="4"/>
  <c r="BA70" i="4"/>
  <c r="BE70" i="4"/>
  <c r="BF70" i="4"/>
  <c r="BJ70" i="4"/>
  <c r="BK70" i="4"/>
  <c r="BO70" i="4"/>
  <c r="BP70" i="4"/>
  <c r="BY70" i="4"/>
  <c r="BZ70" i="4"/>
  <c r="V71" i="4"/>
  <c r="W71" i="4"/>
  <c r="AF71" i="4"/>
  <c r="AG71" i="4"/>
  <c r="AK71" i="4"/>
  <c r="AL71" i="4"/>
  <c r="AU71" i="4"/>
  <c r="AV71" i="4"/>
  <c r="AZ71" i="4"/>
  <c r="BA71" i="4"/>
  <c r="BE71" i="4"/>
  <c r="BF71" i="4"/>
  <c r="BJ71" i="4"/>
  <c r="BK71" i="4"/>
  <c r="BO71" i="4"/>
  <c r="BP71" i="4"/>
  <c r="BY71" i="4"/>
  <c r="BZ71" i="4"/>
  <c r="V72" i="4"/>
  <c r="W72" i="4"/>
  <c r="AF72" i="4"/>
  <c r="AG72" i="4"/>
  <c r="AK72" i="4"/>
  <c r="AL72" i="4"/>
  <c r="AU72" i="4"/>
  <c r="AV72" i="4"/>
  <c r="AZ72" i="4"/>
  <c r="BA72" i="4"/>
  <c r="BE72" i="4"/>
  <c r="BF72" i="4"/>
  <c r="BJ72" i="4"/>
  <c r="BK72" i="4"/>
  <c r="BO72" i="4"/>
  <c r="BP72" i="4"/>
  <c r="BY72" i="4"/>
  <c r="BZ72" i="4"/>
  <c r="V73" i="4"/>
  <c r="W73" i="4"/>
  <c r="AF73" i="4"/>
  <c r="AG73" i="4"/>
  <c r="AK73" i="4"/>
  <c r="AL73" i="4"/>
  <c r="AU73" i="4"/>
  <c r="AV73" i="4"/>
  <c r="AZ73" i="4"/>
  <c r="BA73" i="4"/>
  <c r="BE73" i="4"/>
  <c r="BF73" i="4"/>
  <c r="BJ73" i="4"/>
  <c r="BK73" i="4"/>
  <c r="BO73" i="4"/>
  <c r="BP73" i="4"/>
  <c r="BY73" i="4"/>
  <c r="BZ73" i="4"/>
  <c r="V74" i="4"/>
  <c r="W74" i="4"/>
  <c r="AF74" i="4"/>
  <c r="AG74" i="4"/>
  <c r="AK74" i="4"/>
  <c r="AL74" i="4"/>
  <c r="AU74" i="4"/>
  <c r="AV74" i="4"/>
  <c r="AZ74" i="4"/>
  <c r="BA74" i="4"/>
  <c r="BE74" i="4"/>
  <c r="BF74" i="4"/>
  <c r="BJ74" i="4"/>
  <c r="BK74" i="4"/>
  <c r="BO74" i="4"/>
  <c r="BP74" i="4"/>
  <c r="BY74" i="4"/>
  <c r="BZ74" i="4"/>
  <c r="V75" i="4"/>
  <c r="W75" i="4"/>
  <c r="AF75" i="4"/>
  <c r="AG75" i="4"/>
  <c r="AK75" i="4"/>
  <c r="AL75" i="4"/>
  <c r="AU75" i="4"/>
  <c r="AV75" i="4"/>
  <c r="AZ75" i="4"/>
  <c r="BA75" i="4"/>
  <c r="BE75" i="4"/>
  <c r="BF75" i="4"/>
  <c r="BJ75" i="4"/>
  <c r="BK75" i="4"/>
  <c r="BO75" i="4"/>
  <c r="BP75" i="4"/>
  <c r="BY75" i="4"/>
  <c r="BZ75" i="4"/>
  <c r="V76" i="4"/>
  <c r="W76" i="4"/>
  <c r="AF76" i="4"/>
  <c r="AG76" i="4"/>
  <c r="AK76" i="4"/>
  <c r="AL76" i="4"/>
  <c r="AU76" i="4"/>
  <c r="AV76" i="4"/>
  <c r="AZ76" i="4"/>
  <c r="BA76" i="4"/>
  <c r="BE76" i="4"/>
  <c r="BF76" i="4"/>
  <c r="BJ76" i="4"/>
  <c r="BK76" i="4"/>
  <c r="BO76" i="4"/>
  <c r="BP76" i="4"/>
  <c r="BY76" i="4"/>
  <c r="BZ76" i="4"/>
  <c r="V77" i="4"/>
  <c r="W77" i="4"/>
  <c r="AF77" i="4"/>
  <c r="AG77" i="4"/>
  <c r="AK77" i="4"/>
  <c r="AL77" i="4"/>
  <c r="AU77" i="4"/>
  <c r="AV77" i="4"/>
  <c r="AZ77" i="4"/>
  <c r="BA77" i="4"/>
  <c r="BE77" i="4"/>
  <c r="BF77" i="4"/>
  <c r="BJ77" i="4"/>
  <c r="BK77" i="4"/>
  <c r="BO77" i="4"/>
  <c r="BP77" i="4"/>
  <c r="BY77" i="4"/>
  <c r="BZ77" i="4"/>
  <c r="V78" i="4"/>
  <c r="W78" i="4"/>
  <c r="AF78" i="4"/>
  <c r="AG78" i="4"/>
  <c r="AK78" i="4"/>
  <c r="AL78" i="4"/>
  <c r="AU78" i="4"/>
  <c r="AV78" i="4"/>
  <c r="AZ78" i="4"/>
  <c r="BA78" i="4"/>
  <c r="BE78" i="4"/>
  <c r="BF78" i="4"/>
  <c r="BJ78" i="4"/>
  <c r="BK78" i="4"/>
  <c r="BO78" i="4"/>
  <c r="BP78" i="4"/>
  <c r="BY78" i="4"/>
  <c r="BZ78" i="4"/>
  <c r="V79" i="4"/>
  <c r="W79" i="4"/>
  <c r="AF79" i="4"/>
  <c r="AG79" i="4"/>
  <c r="AK79" i="4"/>
  <c r="AL79" i="4"/>
  <c r="AU79" i="4"/>
  <c r="AV79" i="4"/>
  <c r="AZ79" i="4"/>
  <c r="BA79" i="4"/>
  <c r="BE79" i="4"/>
  <c r="BF79" i="4"/>
  <c r="BJ79" i="4"/>
  <c r="BK79" i="4"/>
  <c r="BO79" i="4"/>
  <c r="BP79" i="4"/>
  <c r="BY79" i="4"/>
  <c r="BZ79" i="4"/>
  <c r="V80" i="4"/>
  <c r="W80" i="4"/>
  <c r="AF80" i="4"/>
  <c r="AG80" i="4"/>
  <c r="AK80" i="4"/>
  <c r="AL80" i="4"/>
  <c r="AU80" i="4"/>
  <c r="AV80" i="4"/>
  <c r="AZ80" i="4"/>
  <c r="BA80" i="4"/>
  <c r="BE80" i="4"/>
  <c r="BF80" i="4"/>
  <c r="BJ80" i="4"/>
  <c r="BK80" i="4"/>
  <c r="BO80" i="4"/>
  <c r="BP80" i="4"/>
  <c r="BY80" i="4"/>
  <c r="BZ80" i="4"/>
  <c r="V81" i="4"/>
  <c r="W81" i="4"/>
  <c r="AF81" i="4"/>
  <c r="AG81" i="4"/>
  <c r="AK81" i="4"/>
  <c r="AL81" i="4"/>
  <c r="AU81" i="4"/>
  <c r="AV81" i="4"/>
  <c r="AZ81" i="4"/>
  <c r="BA81" i="4"/>
  <c r="BE81" i="4"/>
  <c r="BF81" i="4"/>
  <c r="BJ81" i="4"/>
  <c r="BK81" i="4"/>
  <c r="BO81" i="4"/>
  <c r="BP81" i="4"/>
  <c r="BY81" i="4"/>
  <c r="BZ81" i="4"/>
  <c r="V82" i="4"/>
  <c r="W82" i="4"/>
  <c r="AF82" i="4"/>
  <c r="AG82" i="4"/>
  <c r="AK82" i="4"/>
  <c r="AL82" i="4"/>
  <c r="AU82" i="4"/>
  <c r="AV82" i="4"/>
  <c r="AZ82" i="4"/>
  <c r="BA82" i="4"/>
  <c r="BE82" i="4"/>
  <c r="BF82" i="4"/>
  <c r="BJ82" i="4"/>
  <c r="BK82" i="4"/>
  <c r="BO82" i="4"/>
  <c r="BP82" i="4"/>
  <c r="BY82" i="4"/>
  <c r="BZ82" i="4"/>
  <c r="V83" i="4"/>
  <c r="W83" i="4"/>
  <c r="AF83" i="4"/>
  <c r="AG83" i="4"/>
  <c r="AK83" i="4"/>
  <c r="AL83" i="4"/>
  <c r="AU83" i="4"/>
  <c r="AV83" i="4"/>
  <c r="AZ83" i="4"/>
  <c r="BA83" i="4"/>
  <c r="BE83" i="4"/>
  <c r="BF83" i="4"/>
  <c r="BJ83" i="4"/>
  <c r="BK83" i="4"/>
  <c r="BO83" i="4"/>
  <c r="BP83" i="4"/>
  <c r="BY83" i="4"/>
  <c r="BZ83" i="4"/>
  <c r="V84" i="4"/>
  <c r="W84" i="4"/>
  <c r="AF84" i="4"/>
  <c r="AG84" i="4"/>
  <c r="AK84" i="4"/>
  <c r="AL84" i="4"/>
  <c r="AU84" i="4"/>
  <c r="AV84" i="4"/>
  <c r="AZ84" i="4"/>
  <c r="BA84" i="4"/>
  <c r="BE84" i="4"/>
  <c r="BF84" i="4"/>
  <c r="BJ84" i="4"/>
  <c r="BK84" i="4"/>
  <c r="BO84" i="4"/>
  <c r="BP84" i="4"/>
  <c r="BY84" i="4"/>
  <c r="BZ84" i="4"/>
  <c r="V85" i="4"/>
  <c r="W85" i="4"/>
  <c r="AF85" i="4"/>
  <c r="AG85" i="4"/>
  <c r="AK85" i="4"/>
  <c r="AL85" i="4"/>
  <c r="AU85" i="4"/>
  <c r="AV85" i="4"/>
  <c r="AZ85" i="4"/>
  <c r="BA85" i="4"/>
  <c r="BE85" i="4"/>
  <c r="BF85" i="4"/>
  <c r="BJ85" i="4"/>
  <c r="BK85" i="4"/>
  <c r="BO85" i="4"/>
  <c r="BP85" i="4"/>
  <c r="BY85" i="4"/>
  <c r="BZ85" i="4"/>
  <c r="V86" i="4"/>
  <c r="W86" i="4"/>
  <c r="AF86" i="4"/>
  <c r="AG86" i="4"/>
  <c r="AK86" i="4"/>
  <c r="AL86" i="4"/>
  <c r="AU86" i="4"/>
  <c r="AV86" i="4"/>
  <c r="AZ86" i="4"/>
  <c r="BA86" i="4"/>
  <c r="BE86" i="4"/>
  <c r="BF86" i="4"/>
  <c r="BJ86" i="4"/>
  <c r="BK86" i="4"/>
  <c r="BO86" i="4"/>
  <c r="BP86" i="4"/>
  <c r="BY86" i="4"/>
  <c r="BZ86" i="4"/>
  <c r="V87" i="4"/>
  <c r="W87" i="4"/>
  <c r="AF87" i="4"/>
  <c r="AG87" i="4"/>
  <c r="AK87" i="4"/>
  <c r="AL87" i="4"/>
  <c r="AU87" i="4"/>
  <c r="AV87" i="4"/>
  <c r="AZ87" i="4"/>
  <c r="BA87" i="4"/>
  <c r="BE87" i="4"/>
  <c r="BF87" i="4"/>
  <c r="BJ87" i="4"/>
  <c r="BK87" i="4"/>
  <c r="BO87" i="4"/>
  <c r="BP87" i="4"/>
  <c r="BY87" i="4"/>
  <c r="BZ87" i="4"/>
  <c r="V88" i="4"/>
  <c r="W88" i="4"/>
  <c r="AF88" i="4"/>
  <c r="AG88" i="4"/>
  <c r="AK88" i="4"/>
  <c r="AL88" i="4"/>
  <c r="AU88" i="4"/>
  <c r="AV88" i="4"/>
  <c r="AZ88" i="4"/>
  <c r="BA88" i="4"/>
  <c r="BE88" i="4"/>
  <c r="BF88" i="4"/>
  <c r="BJ88" i="4"/>
  <c r="BK88" i="4"/>
  <c r="BO88" i="4"/>
  <c r="BP88" i="4"/>
  <c r="BY88" i="4"/>
  <c r="BZ88" i="4"/>
  <c r="V89" i="4"/>
  <c r="W89" i="4"/>
  <c r="AF89" i="4"/>
  <c r="AG89" i="4"/>
  <c r="AK89" i="4"/>
  <c r="AL89" i="4"/>
  <c r="AU89" i="4"/>
  <c r="AV89" i="4"/>
  <c r="AZ89" i="4"/>
  <c r="BA89" i="4"/>
  <c r="BE89" i="4"/>
  <c r="BF89" i="4"/>
  <c r="BJ89" i="4"/>
  <c r="BK89" i="4"/>
  <c r="BO89" i="4"/>
  <c r="BP89" i="4"/>
  <c r="BY89" i="4"/>
  <c r="BZ89" i="4"/>
  <c r="V90" i="4"/>
  <c r="W90" i="4"/>
  <c r="AF90" i="4"/>
  <c r="AG90" i="4"/>
  <c r="AK90" i="4"/>
  <c r="AL90" i="4"/>
  <c r="AU90" i="4"/>
  <c r="AV90" i="4"/>
  <c r="AZ90" i="4"/>
  <c r="BA90" i="4"/>
  <c r="BE90" i="4"/>
  <c r="BF90" i="4"/>
  <c r="BJ90" i="4"/>
  <c r="BK90" i="4"/>
  <c r="BO90" i="4"/>
  <c r="BP90" i="4"/>
  <c r="BY90" i="4"/>
  <c r="BZ90" i="4"/>
  <c r="V91" i="4"/>
  <c r="W91" i="4"/>
  <c r="AF91" i="4"/>
  <c r="AG91" i="4"/>
  <c r="AK91" i="4"/>
  <c r="AL91" i="4"/>
  <c r="AU91" i="4"/>
  <c r="AV91" i="4"/>
  <c r="AZ91" i="4"/>
  <c r="BA91" i="4"/>
  <c r="BE91" i="4"/>
  <c r="BF91" i="4"/>
  <c r="BJ91" i="4"/>
  <c r="BK91" i="4"/>
  <c r="BO91" i="4"/>
  <c r="BP91" i="4"/>
  <c r="BY91" i="4"/>
  <c r="BZ91" i="4"/>
  <c r="V92" i="4"/>
  <c r="W92" i="4"/>
  <c r="AF92" i="4"/>
  <c r="AG92" i="4"/>
  <c r="AK92" i="4"/>
  <c r="AL92" i="4"/>
  <c r="AU92" i="4"/>
  <c r="AV92" i="4"/>
  <c r="AZ92" i="4"/>
  <c r="BA92" i="4"/>
  <c r="BE92" i="4"/>
  <c r="BF92" i="4"/>
  <c r="BJ92" i="4"/>
  <c r="BK92" i="4"/>
  <c r="BO92" i="4"/>
  <c r="BP92" i="4"/>
  <c r="BY92" i="4"/>
  <c r="BZ92" i="4"/>
  <c r="V93" i="4"/>
  <c r="W93" i="4"/>
  <c r="AF93" i="4"/>
  <c r="AG93" i="4"/>
  <c r="AK93" i="4"/>
  <c r="AL93" i="4"/>
  <c r="AU93" i="4"/>
  <c r="AV93" i="4"/>
  <c r="AZ93" i="4"/>
  <c r="BA93" i="4"/>
  <c r="BE93" i="4"/>
  <c r="BF93" i="4"/>
  <c r="BJ93" i="4"/>
  <c r="BK93" i="4"/>
  <c r="BO93" i="4"/>
  <c r="BP93" i="4"/>
  <c r="BY93" i="4"/>
  <c r="BZ93" i="4"/>
  <c r="V94" i="4"/>
  <c r="W94" i="4"/>
  <c r="AF94" i="4"/>
  <c r="AG94" i="4"/>
  <c r="AK94" i="4"/>
  <c r="AL94" i="4"/>
  <c r="AU94" i="4"/>
  <c r="AV94" i="4"/>
  <c r="AZ94" i="4"/>
  <c r="BA94" i="4"/>
  <c r="BE94" i="4"/>
  <c r="BF94" i="4"/>
  <c r="BJ94" i="4"/>
  <c r="BK94" i="4"/>
  <c r="BO94" i="4"/>
  <c r="BP94" i="4"/>
  <c r="BY94" i="4"/>
  <c r="BZ94" i="4"/>
  <c r="V95" i="4"/>
  <c r="W95" i="4"/>
  <c r="AF95" i="4"/>
  <c r="AG95" i="4"/>
  <c r="AK95" i="4"/>
  <c r="AL95" i="4"/>
  <c r="AU95" i="4"/>
  <c r="AV95" i="4"/>
  <c r="AZ95" i="4"/>
  <c r="BA95" i="4"/>
  <c r="BE95" i="4"/>
  <c r="BF95" i="4"/>
  <c r="BJ95" i="4"/>
  <c r="BK95" i="4"/>
  <c r="BO95" i="4"/>
  <c r="BP95" i="4"/>
  <c r="BY95" i="4"/>
  <c r="BZ95" i="4"/>
  <c r="V96" i="4"/>
  <c r="W96" i="4"/>
  <c r="AF96" i="4"/>
  <c r="AG96" i="4"/>
  <c r="AK96" i="4"/>
  <c r="AL96" i="4"/>
  <c r="AU96" i="4"/>
  <c r="AV96" i="4"/>
  <c r="AZ96" i="4"/>
  <c r="BA96" i="4"/>
  <c r="BE96" i="4"/>
  <c r="BF96" i="4"/>
  <c r="BJ96" i="4"/>
  <c r="BK96" i="4"/>
  <c r="BO96" i="4"/>
  <c r="BP96" i="4"/>
  <c r="BY96" i="4"/>
  <c r="BZ96" i="4"/>
  <c r="V97" i="4"/>
  <c r="W97" i="4"/>
  <c r="AF97" i="4"/>
  <c r="AG97" i="4"/>
  <c r="AK97" i="4"/>
  <c r="AL97" i="4"/>
  <c r="AU97" i="4"/>
  <c r="AV97" i="4"/>
  <c r="AZ97" i="4"/>
  <c r="BA97" i="4"/>
  <c r="BE97" i="4"/>
  <c r="BF97" i="4"/>
  <c r="BJ97" i="4"/>
  <c r="BK97" i="4"/>
  <c r="BO97" i="4"/>
  <c r="BP97" i="4"/>
  <c r="BY97" i="4"/>
  <c r="BZ97" i="4"/>
  <c r="V98" i="4"/>
  <c r="W98" i="4"/>
  <c r="AF98" i="4"/>
  <c r="AG98" i="4"/>
  <c r="AK98" i="4"/>
  <c r="AL98" i="4"/>
  <c r="AU98" i="4"/>
  <c r="AV98" i="4"/>
  <c r="AZ98" i="4"/>
  <c r="BA98" i="4"/>
  <c r="BE98" i="4"/>
  <c r="BF98" i="4"/>
  <c r="BJ98" i="4"/>
  <c r="BK98" i="4"/>
  <c r="BO98" i="4"/>
  <c r="BP98" i="4"/>
  <c r="BY98" i="4"/>
  <c r="BZ98" i="4"/>
  <c r="V99" i="4"/>
  <c r="W99" i="4"/>
  <c r="AF99" i="4"/>
  <c r="AG99" i="4"/>
  <c r="AK99" i="4"/>
  <c r="AL99" i="4"/>
  <c r="AU99" i="4"/>
  <c r="AV99" i="4"/>
  <c r="AZ99" i="4"/>
  <c r="BA99" i="4"/>
  <c r="BE99" i="4"/>
  <c r="BF99" i="4"/>
  <c r="BJ99" i="4"/>
  <c r="BK99" i="4"/>
  <c r="BO99" i="4"/>
  <c r="BP99" i="4"/>
  <c r="BY99" i="4"/>
  <c r="BZ99" i="4"/>
  <c r="V100" i="4"/>
  <c r="W100" i="4"/>
  <c r="AF100" i="4"/>
  <c r="AG100" i="4"/>
  <c r="AK100" i="4"/>
  <c r="AL100" i="4"/>
  <c r="AU100" i="4"/>
  <c r="AV100" i="4"/>
  <c r="AZ100" i="4"/>
  <c r="BA100" i="4"/>
  <c r="BE100" i="4"/>
  <c r="BF100" i="4"/>
  <c r="BJ100" i="4"/>
  <c r="BK100" i="4"/>
  <c r="BO100" i="4"/>
  <c r="BP100" i="4"/>
  <c r="BY100" i="4"/>
  <c r="BZ100" i="4"/>
  <c r="V101" i="4"/>
  <c r="W101" i="4"/>
  <c r="AF101" i="4"/>
  <c r="AG101" i="4"/>
  <c r="AK101" i="4"/>
  <c r="AL101" i="4"/>
  <c r="AU101" i="4"/>
  <c r="AV101" i="4"/>
  <c r="AZ101" i="4"/>
  <c r="BA101" i="4"/>
  <c r="BE101" i="4"/>
  <c r="BF101" i="4"/>
  <c r="BJ101" i="4"/>
  <c r="BK101" i="4"/>
  <c r="BO101" i="4"/>
  <c r="BP101" i="4"/>
  <c r="BY101" i="4"/>
  <c r="BZ101" i="4"/>
  <c r="V102" i="4"/>
  <c r="W102" i="4"/>
  <c r="AF102" i="4"/>
  <c r="AG102" i="4"/>
  <c r="AK102" i="4"/>
  <c r="AL102" i="4"/>
  <c r="AU102" i="4"/>
  <c r="AV102" i="4"/>
  <c r="AZ102" i="4"/>
  <c r="BA102" i="4"/>
  <c r="BE102" i="4"/>
  <c r="BF102" i="4"/>
  <c r="BJ102" i="4"/>
  <c r="BK102" i="4"/>
  <c r="BO102" i="4"/>
  <c r="BP102" i="4"/>
  <c r="BY102" i="4"/>
  <c r="BZ102" i="4"/>
  <c r="V103" i="4"/>
  <c r="W103" i="4"/>
  <c r="AF103" i="4"/>
  <c r="AG103" i="4"/>
  <c r="AK103" i="4"/>
  <c r="AL103" i="4"/>
  <c r="AU103" i="4"/>
  <c r="AV103" i="4"/>
  <c r="AZ103" i="4"/>
  <c r="BA103" i="4"/>
  <c r="BE103" i="4"/>
  <c r="BF103" i="4"/>
  <c r="BJ103" i="4"/>
  <c r="BK103" i="4"/>
  <c r="BO103" i="4"/>
  <c r="BP103" i="4"/>
  <c r="BY103" i="4"/>
  <c r="BZ103" i="4"/>
  <c r="V104" i="4"/>
  <c r="W104" i="4"/>
  <c r="AF104" i="4"/>
  <c r="AG104" i="4"/>
  <c r="AK104" i="4"/>
  <c r="AL104" i="4"/>
  <c r="AU104" i="4"/>
  <c r="AV104" i="4"/>
  <c r="AZ104" i="4"/>
  <c r="BA104" i="4"/>
  <c r="BE104" i="4"/>
  <c r="BF104" i="4"/>
  <c r="BJ104" i="4"/>
  <c r="BK104" i="4"/>
  <c r="BO104" i="4"/>
  <c r="BP104" i="4"/>
  <c r="BY104" i="4"/>
  <c r="BZ104" i="4"/>
  <c r="V105" i="4"/>
  <c r="W105" i="4"/>
  <c r="AF105" i="4"/>
  <c r="AG105" i="4"/>
  <c r="AK105" i="4"/>
  <c r="AL105" i="4"/>
  <c r="AU105" i="4"/>
  <c r="AV105" i="4"/>
  <c r="AZ105" i="4"/>
  <c r="BA105" i="4"/>
  <c r="BE105" i="4"/>
  <c r="BF105" i="4"/>
  <c r="BJ105" i="4"/>
  <c r="BK105" i="4"/>
  <c r="BO105" i="4"/>
  <c r="BP105" i="4"/>
  <c r="BY105" i="4"/>
  <c r="BZ105" i="4"/>
  <c r="V106" i="4"/>
  <c r="W106" i="4"/>
  <c r="AF106" i="4"/>
  <c r="AG106" i="4"/>
  <c r="AK106" i="4"/>
  <c r="AL106" i="4"/>
  <c r="AU106" i="4"/>
  <c r="AV106" i="4"/>
  <c r="AZ106" i="4"/>
  <c r="BA106" i="4"/>
  <c r="BE106" i="4"/>
  <c r="BF106" i="4"/>
  <c r="BJ106" i="4"/>
  <c r="BK106" i="4"/>
  <c r="BO106" i="4"/>
  <c r="BP106" i="4"/>
  <c r="BY106" i="4"/>
  <c r="BZ106" i="4"/>
  <c r="V107" i="4"/>
  <c r="W107" i="4"/>
  <c r="AF107" i="4"/>
  <c r="AG107" i="4"/>
  <c r="AK107" i="4"/>
  <c r="AL107" i="4"/>
  <c r="AU107" i="4"/>
  <c r="AV107" i="4"/>
  <c r="AZ107" i="4"/>
  <c r="BA107" i="4"/>
  <c r="BE107" i="4"/>
  <c r="BF107" i="4"/>
  <c r="BJ107" i="4"/>
  <c r="BK107" i="4"/>
  <c r="BO107" i="4"/>
  <c r="BP107" i="4"/>
  <c r="BY107" i="4"/>
  <c r="BZ107" i="4"/>
  <c r="V108" i="4"/>
  <c r="W108" i="4"/>
  <c r="AF108" i="4"/>
  <c r="AG108" i="4"/>
  <c r="AK108" i="4"/>
  <c r="AL108" i="4"/>
  <c r="AU108" i="4"/>
  <c r="AV108" i="4"/>
  <c r="AZ108" i="4"/>
  <c r="BA108" i="4"/>
  <c r="BE108" i="4"/>
  <c r="BF108" i="4"/>
  <c r="BJ108" i="4"/>
  <c r="BK108" i="4"/>
  <c r="BO108" i="4"/>
  <c r="BP108" i="4"/>
  <c r="BY108" i="4"/>
  <c r="BZ108" i="4"/>
  <c r="V109" i="4"/>
  <c r="W109" i="4"/>
  <c r="AF109" i="4"/>
  <c r="AG109" i="4"/>
  <c r="AK109" i="4"/>
  <c r="AL109" i="4"/>
  <c r="AU109" i="4"/>
  <c r="AV109" i="4"/>
  <c r="AZ109" i="4"/>
  <c r="BA109" i="4"/>
  <c r="BE109" i="4"/>
  <c r="BF109" i="4"/>
  <c r="BJ109" i="4"/>
  <c r="BK109" i="4"/>
  <c r="BO109" i="4"/>
  <c r="BP109" i="4"/>
  <c r="BY109" i="4"/>
  <c r="BZ109" i="4"/>
  <c r="V110" i="4"/>
  <c r="W110" i="4"/>
  <c r="AF110" i="4"/>
  <c r="AG110" i="4"/>
  <c r="AK110" i="4"/>
  <c r="AL110" i="4"/>
  <c r="AU110" i="4"/>
  <c r="AV110" i="4"/>
  <c r="AZ110" i="4"/>
  <c r="BA110" i="4"/>
  <c r="BE110" i="4"/>
  <c r="BF110" i="4"/>
  <c r="BJ110" i="4"/>
  <c r="BK110" i="4"/>
  <c r="BO110" i="4"/>
  <c r="BP110" i="4"/>
  <c r="BY110" i="4"/>
  <c r="BZ110" i="4"/>
  <c r="V111" i="4"/>
  <c r="W111" i="4"/>
  <c r="AF111" i="4"/>
  <c r="AG111" i="4"/>
  <c r="AK111" i="4"/>
  <c r="AL111" i="4"/>
  <c r="AU111" i="4"/>
  <c r="AV111" i="4"/>
  <c r="AZ111" i="4"/>
  <c r="BA111" i="4"/>
  <c r="BE111" i="4"/>
  <c r="BF111" i="4"/>
  <c r="BJ111" i="4"/>
  <c r="BK111" i="4"/>
  <c r="BO111" i="4"/>
  <c r="BP111" i="4"/>
  <c r="BY111" i="4"/>
  <c r="BZ111" i="4"/>
  <c r="V112" i="4"/>
  <c r="W112" i="4"/>
  <c r="AF112" i="4"/>
  <c r="AG112" i="4"/>
  <c r="AK112" i="4"/>
  <c r="AL112" i="4"/>
  <c r="AU112" i="4"/>
  <c r="AV112" i="4"/>
  <c r="AZ112" i="4"/>
  <c r="BA112" i="4"/>
  <c r="BE112" i="4"/>
  <c r="BF112" i="4"/>
  <c r="BJ112" i="4"/>
  <c r="BK112" i="4"/>
  <c r="BO112" i="4"/>
  <c r="BP112" i="4"/>
  <c r="BY112" i="4"/>
  <c r="BZ112" i="4"/>
  <c r="V113" i="4"/>
  <c r="W113" i="4"/>
  <c r="AF113" i="4"/>
  <c r="AG113" i="4"/>
  <c r="AK113" i="4"/>
  <c r="AL113" i="4"/>
  <c r="AU113" i="4"/>
  <c r="AV113" i="4"/>
  <c r="AZ113" i="4"/>
  <c r="BA113" i="4"/>
  <c r="BE113" i="4"/>
  <c r="BF113" i="4"/>
  <c r="BJ113" i="4"/>
  <c r="BK113" i="4"/>
  <c r="BO113" i="4"/>
  <c r="BP113" i="4"/>
  <c r="BY113" i="4"/>
  <c r="BZ113" i="4"/>
  <c r="V114" i="4"/>
  <c r="W114" i="4"/>
  <c r="AF114" i="4"/>
  <c r="AG114" i="4"/>
  <c r="AK114" i="4"/>
  <c r="AL114" i="4"/>
  <c r="AU114" i="4"/>
  <c r="AV114" i="4"/>
  <c r="AZ114" i="4"/>
  <c r="BA114" i="4"/>
  <c r="BE114" i="4"/>
  <c r="BF114" i="4"/>
  <c r="BJ114" i="4"/>
  <c r="BK114" i="4"/>
  <c r="BO114" i="4"/>
  <c r="BP114" i="4"/>
  <c r="BY114" i="4"/>
  <c r="BZ114" i="4"/>
  <c r="V115" i="4"/>
  <c r="W115" i="4"/>
  <c r="AF115" i="4"/>
  <c r="AG115" i="4"/>
  <c r="AK115" i="4"/>
  <c r="AL115" i="4"/>
  <c r="AU115" i="4"/>
  <c r="AV115" i="4"/>
  <c r="AZ115" i="4"/>
  <c r="BA115" i="4"/>
  <c r="BE115" i="4"/>
  <c r="BF115" i="4"/>
  <c r="BJ115" i="4"/>
  <c r="BK115" i="4"/>
  <c r="BO115" i="4"/>
  <c r="BP115" i="4"/>
  <c r="BY115" i="4"/>
  <c r="BZ115" i="4"/>
  <c r="V116" i="4"/>
  <c r="W116" i="4"/>
  <c r="AF116" i="4"/>
  <c r="AG116" i="4"/>
  <c r="AK116" i="4"/>
  <c r="AL116" i="4"/>
  <c r="AU116" i="4"/>
  <c r="AV116" i="4"/>
  <c r="AZ116" i="4"/>
  <c r="BA116" i="4"/>
  <c r="BE116" i="4"/>
  <c r="BF116" i="4"/>
  <c r="BJ116" i="4"/>
  <c r="BK116" i="4"/>
  <c r="BO116" i="4"/>
  <c r="BP116" i="4"/>
  <c r="BY116" i="4"/>
  <c r="BZ116" i="4"/>
  <c r="V117" i="4"/>
  <c r="W117" i="4"/>
  <c r="AF117" i="4"/>
  <c r="AG117" i="4"/>
  <c r="AK117" i="4"/>
  <c r="AL117" i="4"/>
  <c r="AU117" i="4"/>
  <c r="AV117" i="4"/>
  <c r="AZ117" i="4"/>
  <c r="BA117" i="4"/>
  <c r="BE117" i="4"/>
  <c r="BF117" i="4"/>
  <c r="BJ117" i="4"/>
  <c r="BK117" i="4"/>
  <c r="BO117" i="4"/>
  <c r="BP117" i="4"/>
  <c r="BY117" i="4"/>
  <c r="BZ117" i="4"/>
  <c r="V118" i="4"/>
  <c r="W118" i="4"/>
  <c r="AF118" i="4"/>
  <c r="AG118" i="4"/>
  <c r="AK118" i="4"/>
  <c r="AL118" i="4"/>
  <c r="AU118" i="4"/>
  <c r="AV118" i="4"/>
  <c r="AZ118" i="4"/>
  <c r="BA118" i="4"/>
  <c r="BE118" i="4"/>
  <c r="BF118" i="4"/>
  <c r="BJ118" i="4"/>
  <c r="BK118" i="4"/>
  <c r="BO118" i="4"/>
  <c r="BP118" i="4"/>
  <c r="BY118" i="4"/>
  <c r="BZ118" i="4"/>
  <c r="V119" i="4"/>
  <c r="W119" i="4"/>
  <c r="AF119" i="4"/>
  <c r="AG119" i="4"/>
  <c r="AK119" i="4"/>
  <c r="AL119" i="4"/>
  <c r="AU119" i="4"/>
  <c r="AV119" i="4"/>
  <c r="AZ119" i="4"/>
  <c r="BA119" i="4"/>
  <c r="BE119" i="4"/>
  <c r="BF119" i="4"/>
  <c r="BJ119" i="4"/>
  <c r="BK119" i="4"/>
  <c r="BO119" i="4"/>
  <c r="BP119" i="4"/>
  <c r="BY119" i="4"/>
  <c r="BZ119" i="4"/>
  <c r="V120" i="4"/>
  <c r="W120" i="4"/>
  <c r="AF120" i="4"/>
  <c r="AG120" i="4"/>
  <c r="AK120" i="4"/>
  <c r="AL120" i="4"/>
  <c r="AU120" i="4"/>
  <c r="AV120" i="4"/>
  <c r="AZ120" i="4"/>
  <c r="BA120" i="4"/>
  <c r="BE120" i="4"/>
  <c r="BF120" i="4"/>
  <c r="BJ120" i="4"/>
  <c r="BK120" i="4"/>
  <c r="BO120" i="4"/>
  <c r="BP120" i="4"/>
  <c r="BY120" i="4"/>
  <c r="BZ120" i="4"/>
  <c r="V121" i="4"/>
  <c r="W121" i="4"/>
  <c r="AF121" i="4"/>
  <c r="AG121" i="4"/>
  <c r="AK121" i="4"/>
  <c r="AL121" i="4"/>
  <c r="AU121" i="4"/>
  <c r="AV121" i="4"/>
  <c r="AZ121" i="4"/>
  <c r="BA121" i="4"/>
  <c r="BE121" i="4"/>
  <c r="BF121" i="4"/>
  <c r="BJ121" i="4"/>
  <c r="BK121" i="4"/>
  <c r="BO121" i="4"/>
  <c r="BP121" i="4"/>
  <c r="BY121" i="4"/>
  <c r="BZ121" i="4"/>
  <c r="V122" i="4"/>
  <c r="W122" i="4"/>
  <c r="AF122" i="4"/>
  <c r="AG122" i="4"/>
  <c r="AK122" i="4"/>
  <c r="AL122" i="4"/>
  <c r="AU122" i="4"/>
  <c r="AV122" i="4"/>
  <c r="AZ122" i="4"/>
  <c r="BA122" i="4"/>
  <c r="BE122" i="4"/>
  <c r="BF122" i="4"/>
  <c r="BJ122" i="4"/>
  <c r="BK122" i="4"/>
  <c r="BO122" i="4"/>
  <c r="BP122" i="4"/>
  <c r="BY122" i="4"/>
  <c r="BZ122" i="4"/>
  <c r="V123" i="4"/>
  <c r="W123" i="4"/>
  <c r="AF123" i="4"/>
  <c r="AG123" i="4"/>
  <c r="AK123" i="4"/>
  <c r="AL123" i="4"/>
  <c r="AU123" i="4"/>
  <c r="AV123" i="4"/>
  <c r="AZ123" i="4"/>
  <c r="BA123" i="4"/>
  <c r="BE123" i="4"/>
  <c r="BF123" i="4"/>
  <c r="BJ123" i="4"/>
  <c r="BK123" i="4"/>
  <c r="BO123" i="4"/>
  <c r="BP123" i="4"/>
  <c r="BY123" i="4"/>
  <c r="BZ123" i="4"/>
  <c r="V124" i="4"/>
  <c r="W124" i="4"/>
  <c r="AF124" i="4"/>
  <c r="AG124" i="4"/>
  <c r="AK124" i="4"/>
  <c r="AL124" i="4"/>
  <c r="AU124" i="4"/>
  <c r="AV124" i="4"/>
  <c r="AZ124" i="4"/>
  <c r="BA124" i="4"/>
  <c r="BE124" i="4"/>
  <c r="BF124" i="4"/>
  <c r="BJ124" i="4"/>
  <c r="BK124" i="4"/>
  <c r="BO124" i="4"/>
  <c r="BP124" i="4"/>
  <c r="BY124" i="4"/>
  <c r="BZ124" i="4"/>
  <c r="V125" i="4"/>
  <c r="W125" i="4"/>
  <c r="AF125" i="4"/>
  <c r="AG125" i="4"/>
  <c r="AK125" i="4"/>
  <c r="AL125" i="4"/>
  <c r="AU125" i="4"/>
  <c r="AV125" i="4"/>
  <c r="AZ125" i="4"/>
  <c r="BA125" i="4"/>
  <c r="BE125" i="4"/>
  <c r="BF125" i="4"/>
  <c r="BJ125" i="4"/>
  <c r="BK125" i="4"/>
  <c r="BO125" i="4"/>
  <c r="BP125" i="4"/>
  <c r="BY125" i="4"/>
  <c r="BZ125" i="4"/>
  <c r="V126" i="4"/>
  <c r="W126" i="4"/>
  <c r="AF126" i="4"/>
  <c r="AG126" i="4"/>
  <c r="AK126" i="4"/>
  <c r="AL126" i="4"/>
  <c r="AU126" i="4"/>
  <c r="AV126" i="4"/>
  <c r="AZ126" i="4"/>
  <c r="BA126" i="4"/>
  <c r="BE126" i="4"/>
  <c r="BF126" i="4"/>
  <c r="BJ126" i="4"/>
  <c r="BK126" i="4"/>
  <c r="BO126" i="4"/>
  <c r="BP126" i="4"/>
  <c r="BY126" i="4"/>
  <c r="BZ126" i="4"/>
  <c r="V127" i="4"/>
  <c r="W127" i="4"/>
  <c r="AF127" i="4"/>
  <c r="AG127" i="4"/>
  <c r="AK127" i="4"/>
  <c r="AL127" i="4"/>
  <c r="AU127" i="4"/>
  <c r="AV127" i="4"/>
  <c r="AZ127" i="4"/>
  <c r="BA127" i="4"/>
  <c r="BE127" i="4"/>
  <c r="BF127" i="4"/>
  <c r="BJ127" i="4"/>
  <c r="BK127" i="4"/>
  <c r="BO127" i="4"/>
  <c r="BP127" i="4"/>
  <c r="BY127" i="4"/>
  <c r="BZ127" i="4"/>
  <c r="V128" i="4"/>
  <c r="W128" i="4"/>
  <c r="AF128" i="4"/>
  <c r="AG128" i="4"/>
  <c r="AK128" i="4"/>
  <c r="AL128" i="4"/>
  <c r="AU128" i="4"/>
  <c r="AV128" i="4"/>
  <c r="AZ128" i="4"/>
  <c r="BA128" i="4"/>
  <c r="BE128" i="4"/>
  <c r="BF128" i="4"/>
  <c r="BJ128" i="4"/>
  <c r="BK128" i="4"/>
  <c r="BO128" i="4"/>
  <c r="BP128" i="4"/>
  <c r="BY128" i="4"/>
  <c r="BZ128" i="4"/>
  <c r="V129" i="4"/>
  <c r="W129" i="4"/>
  <c r="AF129" i="4"/>
  <c r="AG129" i="4"/>
  <c r="AK129" i="4"/>
  <c r="AL129" i="4"/>
  <c r="AU129" i="4"/>
  <c r="AV129" i="4"/>
  <c r="AZ129" i="4"/>
  <c r="BA129" i="4"/>
  <c r="BE129" i="4"/>
  <c r="BF129" i="4"/>
  <c r="BJ129" i="4"/>
  <c r="BK129" i="4"/>
  <c r="BO129" i="4"/>
  <c r="BP129" i="4"/>
  <c r="BY129" i="4"/>
  <c r="BZ129" i="4"/>
  <c r="V130" i="4"/>
  <c r="W130" i="4"/>
  <c r="AF130" i="4"/>
  <c r="AG130" i="4"/>
  <c r="AK130" i="4"/>
  <c r="AL130" i="4"/>
  <c r="AU130" i="4"/>
  <c r="AV130" i="4"/>
  <c r="AZ130" i="4"/>
  <c r="BA130" i="4"/>
  <c r="BE130" i="4"/>
  <c r="BF130" i="4"/>
  <c r="BJ130" i="4"/>
  <c r="BK130" i="4"/>
  <c r="BO130" i="4"/>
  <c r="BP130" i="4"/>
  <c r="BY130" i="4"/>
  <c r="BZ130" i="4"/>
  <c r="V131" i="4"/>
  <c r="W131" i="4"/>
  <c r="AF131" i="4"/>
  <c r="AG131" i="4"/>
  <c r="AK131" i="4"/>
  <c r="AL131" i="4"/>
  <c r="AU131" i="4"/>
  <c r="AV131" i="4"/>
  <c r="AZ131" i="4"/>
  <c r="BA131" i="4"/>
  <c r="BE131" i="4"/>
  <c r="BF131" i="4"/>
  <c r="BJ131" i="4"/>
  <c r="BK131" i="4"/>
  <c r="BO131" i="4"/>
  <c r="BP131" i="4"/>
  <c r="BY131" i="4"/>
  <c r="BZ131" i="4"/>
  <c r="V132" i="4"/>
  <c r="W132" i="4"/>
  <c r="AF132" i="4"/>
  <c r="AG132" i="4"/>
  <c r="AK132" i="4"/>
  <c r="AL132" i="4"/>
  <c r="AU132" i="4"/>
  <c r="AV132" i="4"/>
  <c r="AZ132" i="4"/>
  <c r="BA132" i="4"/>
  <c r="BE132" i="4"/>
  <c r="BF132" i="4"/>
  <c r="BJ132" i="4"/>
  <c r="BK132" i="4"/>
  <c r="BO132" i="4"/>
  <c r="BP132" i="4"/>
  <c r="BY132" i="4"/>
  <c r="BZ132" i="4"/>
  <c r="V133" i="4"/>
  <c r="W133" i="4"/>
  <c r="AF133" i="4"/>
  <c r="AG133" i="4"/>
  <c r="AK133" i="4"/>
  <c r="AL133" i="4"/>
  <c r="AU133" i="4"/>
  <c r="AV133" i="4"/>
  <c r="AZ133" i="4"/>
  <c r="BA133" i="4"/>
  <c r="BE133" i="4"/>
  <c r="BF133" i="4"/>
  <c r="BJ133" i="4"/>
  <c r="BK133" i="4"/>
  <c r="BO133" i="4"/>
  <c r="BP133" i="4"/>
  <c r="BY133" i="4"/>
  <c r="BZ133" i="4"/>
  <c r="V134" i="4"/>
  <c r="W134" i="4"/>
  <c r="AF134" i="4"/>
  <c r="AG134" i="4"/>
  <c r="AK134" i="4"/>
  <c r="AL134" i="4"/>
  <c r="AU134" i="4"/>
  <c r="AV134" i="4"/>
  <c r="AZ134" i="4"/>
  <c r="BA134" i="4"/>
  <c r="BE134" i="4"/>
  <c r="BF134" i="4"/>
  <c r="BJ134" i="4"/>
  <c r="BK134" i="4"/>
  <c r="BO134" i="4"/>
  <c r="BP134" i="4"/>
  <c r="BY134" i="4"/>
  <c r="BZ134" i="4"/>
  <c r="V135" i="4"/>
  <c r="W135" i="4"/>
  <c r="AF135" i="4"/>
  <c r="AG135" i="4"/>
  <c r="AK135" i="4"/>
  <c r="AL135" i="4"/>
  <c r="AU135" i="4"/>
  <c r="AV135" i="4"/>
  <c r="AZ135" i="4"/>
  <c r="BA135" i="4"/>
  <c r="BE135" i="4"/>
  <c r="BF135" i="4"/>
  <c r="BJ135" i="4"/>
  <c r="BK135" i="4"/>
  <c r="BO135" i="4"/>
  <c r="BP135" i="4"/>
  <c r="BY135" i="4"/>
  <c r="BZ135" i="4"/>
  <c r="V136" i="4"/>
  <c r="W136" i="4"/>
  <c r="AF136" i="4"/>
  <c r="AG136" i="4"/>
  <c r="AK136" i="4"/>
  <c r="AL136" i="4"/>
  <c r="AU136" i="4"/>
  <c r="AV136" i="4"/>
  <c r="AZ136" i="4"/>
  <c r="BA136" i="4"/>
  <c r="BE136" i="4"/>
  <c r="BF136" i="4"/>
  <c r="BJ136" i="4"/>
  <c r="BK136" i="4"/>
  <c r="BO136" i="4"/>
  <c r="BP136" i="4"/>
  <c r="BY136" i="4"/>
  <c r="BZ136" i="4"/>
  <c r="V137" i="4"/>
  <c r="W137" i="4"/>
  <c r="AF137" i="4"/>
  <c r="AG137" i="4"/>
  <c r="AK137" i="4"/>
  <c r="AL137" i="4"/>
  <c r="AU137" i="4"/>
  <c r="AV137" i="4"/>
  <c r="AZ137" i="4"/>
  <c r="BA137" i="4"/>
  <c r="BE137" i="4"/>
  <c r="BF137" i="4"/>
  <c r="BJ137" i="4"/>
  <c r="BK137" i="4"/>
  <c r="BO137" i="4"/>
  <c r="BP137" i="4"/>
  <c r="BY137" i="4"/>
  <c r="BZ137" i="4"/>
  <c r="V138" i="4"/>
  <c r="W138" i="4"/>
  <c r="AF138" i="4"/>
  <c r="AG138" i="4"/>
  <c r="AK138" i="4"/>
  <c r="AL138" i="4"/>
  <c r="AU138" i="4"/>
  <c r="AV138" i="4"/>
  <c r="AZ138" i="4"/>
  <c r="BA138" i="4"/>
  <c r="BE138" i="4"/>
  <c r="BF138" i="4"/>
  <c r="BJ138" i="4"/>
  <c r="BK138" i="4"/>
  <c r="BO138" i="4"/>
  <c r="BP138" i="4"/>
  <c r="BY138" i="4"/>
  <c r="BZ138" i="4"/>
  <c r="V139" i="4"/>
  <c r="W139" i="4"/>
  <c r="AF139" i="4"/>
  <c r="AG139" i="4"/>
  <c r="AK139" i="4"/>
  <c r="AL139" i="4"/>
  <c r="AU139" i="4"/>
  <c r="AV139" i="4"/>
  <c r="AZ139" i="4"/>
  <c r="BA139" i="4"/>
  <c r="BE139" i="4"/>
  <c r="BF139" i="4"/>
  <c r="BJ139" i="4"/>
  <c r="BK139" i="4"/>
  <c r="BO139" i="4"/>
  <c r="BP139" i="4"/>
  <c r="BY139" i="4"/>
  <c r="BZ139" i="4"/>
  <c r="V140" i="4"/>
  <c r="W140" i="4"/>
  <c r="AF140" i="4"/>
  <c r="AG140" i="4"/>
  <c r="AK140" i="4"/>
  <c r="AL140" i="4"/>
  <c r="AU140" i="4"/>
  <c r="AV140" i="4"/>
  <c r="AZ140" i="4"/>
  <c r="BA140" i="4"/>
  <c r="BE140" i="4"/>
  <c r="BF140" i="4"/>
  <c r="BJ140" i="4"/>
  <c r="BK140" i="4"/>
  <c r="BO140" i="4"/>
  <c r="BP140" i="4"/>
  <c r="BY140" i="4"/>
  <c r="BZ140" i="4"/>
  <c r="V141" i="4"/>
  <c r="W141" i="4"/>
  <c r="AF141" i="4"/>
  <c r="AG141" i="4"/>
  <c r="AK141" i="4"/>
  <c r="AL141" i="4"/>
  <c r="AU141" i="4"/>
  <c r="AV141" i="4"/>
  <c r="AZ141" i="4"/>
  <c r="BA141" i="4"/>
  <c r="BE141" i="4"/>
  <c r="BF141" i="4"/>
  <c r="BJ141" i="4"/>
  <c r="BK141" i="4"/>
  <c r="BO141" i="4"/>
  <c r="BP141" i="4"/>
  <c r="BY141" i="4"/>
  <c r="BZ141" i="4"/>
  <c r="V142" i="4"/>
  <c r="W142" i="4"/>
  <c r="AF142" i="4"/>
  <c r="AG142" i="4"/>
  <c r="AK142" i="4"/>
  <c r="AL142" i="4"/>
  <c r="AU142" i="4"/>
  <c r="AV142" i="4"/>
  <c r="AZ142" i="4"/>
  <c r="BA142" i="4"/>
  <c r="BE142" i="4"/>
  <c r="BF142" i="4"/>
  <c r="BJ142" i="4"/>
  <c r="BK142" i="4"/>
  <c r="BO142" i="4"/>
  <c r="BP142" i="4"/>
  <c r="BY142" i="4"/>
  <c r="BZ142" i="4"/>
  <c r="V143" i="4"/>
  <c r="W143" i="4"/>
  <c r="AF143" i="4"/>
  <c r="AG143" i="4"/>
  <c r="AK143" i="4"/>
  <c r="AL143" i="4"/>
  <c r="AU143" i="4"/>
  <c r="AV143" i="4"/>
  <c r="AZ143" i="4"/>
  <c r="BA143" i="4"/>
  <c r="BE143" i="4"/>
  <c r="BF143" i="4"/>
  <c r="BJ143" i="4"/>
  <c r="BK143" i="4"/>
  <c r="BO143" i="4"/>
  <c r="BP143" i="4"/>
  <c r="BY143" i="4"/>
  <c r="BZ143" i="4"/>
  <c r="V144" i="4"/>
  <c r="W144" i="4"/>
  <c r="AF144" i="4"/>
  <c r="AG144" i="4"/>
  <c r="AK144" i="4"/>
  <c r="AL144" i="4"/>
  <c r="AU144" i="4"/>
  <c r="AV144" i="4"/>
  <c r="AZ144" i="4"/>
  <c r="BA144" i="4"/>
  <c r="BE144" i="4"/>
  <c r="BF144" i="4"/>
  <c r="BJ144" i="4"/>
  <c r="BK144" i="4"/>
  <c r="BO144" i="4"/>
  <c r="BP144" i="4"/>
  <c r="BY144" i="4"/>
  <c r="BZ144" i="4"/>
  <c r="V145" i="4"/>
  <c r="W145" i="4"/>
  <c r="AF145" i="4"/>
  <c r="AG145" i="4"/>
  <c r="AK145" i="4"/>
  <c r="AL145" i="4"/>
  <c r="AU145" i="4"/>
  <c r="AV145" i="4"/>
  <c r="AZ145" i="4"/>
  <c r="BA145" i="4"/>
  <c r="BE145" i="4"/>
  <c r="BF145" i="4"/>
  <c r="BJ145" i="4"/>
  <c r="BK145" i="4"/>
  <c r="BO145" i="4"/>
  <c r="BP145" i="4"/>
  <c r="BY145" i="4"/>
  <c r="BZ145" i="4"/>
  <c r="V146" i="4"/>
  <c r="W146" i="4"/>
  <c r="AF146" i="4"/>
  <c r="AG146" i="4"/>
  <c r="AK146" i="4"/>
  <c r="AL146" i="4"/>
  <c r="AU146" i="4"/>
  <c r="AV146" i="4"/>
  <c r="AZ146" i="4"/>
  <c r="BA146" i="4"/>
  <c r="BE146" i="4"/>
  <c r="BF146" i="4"/>
  <c r="BJ146" i="4"/>
  <c r="BK146" i="4"/>
  <c r="BO146" i="4"/>
  <c r="BP146" i="4"/>
  <c r="BY146" i="4"/>
  <c r="BZ146" i="4"/>
  <c r="V147" i="4"/>
  <c r="W147" i="4"/>
  <c r="AF147" i="4"/>
  <c r="AG147" i="4"/>
  <c r="AK147" i="4"/>
  <c r="AL147" i="4"/>
  <c r="AU147" i="4"/>
  <c r="AV147" i="4"/>
  <c r="AZ147" i="4"/>
  <c r="BA147" i="4"/>
  <c r="BE147" i="4"/>
  <c r="BF147" i="4"/>
  <c r="BJ147" i="4"/>
  <c r="BK147" i="4"/>
  <c r="BO147" i="4"/>
  <c r="BP147" i="4"/>
  <c r="BY147" i="4"/>
  <c r="BZ147" i="4"/>
  <c r="V148" i="4"/>
  <c r="W148" i="4"/>
  <c r="AF148" i="4"/>
  <c r="AG148" i="4"/>
  <c r="AK148" i="4"/>
  <c r="AL148" i="4"/>
  <c r="AU148" i="4"/>
  <c r="AV148" i="4"/>
  <c r="AZ148" i="4"/>
  <c r="BA148" i="4"/>
  <c r="BE148" i="4"/>
  <c r="BF148" i="4"/>
  <c r="BJ148" i="4"/>
  <c r="BK148" i="4"/>
  <c r="BO148" i="4"/>
  <c r="BP148" i="4"/>
  <c r="BY148" i="4"/>
  <c r="BZ148" i="4"/>
  <c r="V149" i="4"/>
  <c r="W149" i="4"/>
  <c r="AF149" i="4"/>
  <c r="AG149" i="4"/>
  <c r="AK149" i="4"/>
  <c r="AL149" i="4"/>
  <c r="AU149" i="4"/>
  <c r="AV149" i="4"/>
  <c r="AZ149" i="4"/>
  <c r="BA149" i="4"/>
  <c r="BE149" i="4"/>
  <c r="BF149" i="4"/>
  <c r="BJ149" i="4"/>
  <c r="BK149" i="4"/>
  <c r="BO149" i="4"/>
  <c r="BP149" i="4"/>
  <c r="BY149" i="4"/>
  <c r="BZ149" i="4"/>
  <c r="V150" i="4"/>
  <c r="W150" i="4"/>
  <c r="AF150" i="4"/>
  <c r="AG150" i="4"/>
  <c r="AK150" i="4"/>
  <c r="AL150" i="4"/>
  <c r="AU150" i="4"/>
  <c r="AV150" i="4"/>
  <c r="AZ150" i="4"/>
  <c r="BA150" i="4"/>
  <c r="BE150" i="4"/>
  <c r="BF150" i="4"/>
  <c r="BJ150" i="4"/>
  <c r="BK150" i="4"/>
  <c r="BO150" i="4"/>
  <c r="BP150" i="4"/>
  <c r="BY150" i="4"/>
  <c r="BZ150" i="4"/>
  <c r="V151" i="4"/>
  <c r="W151" i="4"/>
  <c r="AF151" i="4"/>
  <c r="AG151" i="4"/>
  <c r="AK151" i="4"/>
  <c r="AL151" i="4"/>
  <c r="AU151" i="4"/>
  <c r="AV151" i="4"/>
  <c r="AZ151" i="4"/>
  <c r="BA151" i="4"/>
  <c r="BE151" i="4"/>
  <c r="BF151" i="4"/>
  <c r="BJ151" i="4"/>
  <c r="BK151" i="4"/>
  <c r="BO151" i="4"/>
  <c r="BP151" i="4"/>
  <c r="BY151" i="4"/>
  <c r="BZ151" i="4"/>
  <c r="V152" i="4"/>
  <c r="W152" i="4"/>
  <c r="AF152" i="4"/>
  <c r="AG152" i="4"/>
  <c r="AK152" i="4"/>
  <c r="AL152" i="4"/>
  <c r="AU152" i="4"/>
  <c r="AV152" i="4"/>
  <c r="AZ152" i="4"/>
  <c r="BA152" i="4"/>
  <c r="BE152" i="4"/>
  <c r="BF152" i="4"/>
  <c r="BJ152" i="4"/>
  <c r="BK152" i="4"/>
  <c r="BO152" i="4"/>
  <c r="BP152" i="4"/>
  <c r="BY152" i="4"/>
  <c r="BZ152" i="4"/>
  <c r="V153" i="4"/>
  <c r="W153" i="4"/>
  <c r="AF153" i="4"/>
  <c r="AG153" i="4"/>
  <c r="AK153" i="4"/>
  <c r="AL153" i="4"/>
  <c r="AU153" i="4"/>
  <c r="AV153" i="4"/>
  <c r="AZ153" i="4"/>
  <c r="BA153" i="4"/>
  <c r="BE153" i="4"/>
  <c r="BF153" i="4"/>
  <c r="BJ153" i="4"/>
  <c r="BK153" i="4"/>
  <c r="BO153" i="4"/>
  <c r="BP153" i="4"/>
  <c r="BY153" i="4"/>
  <c r="BZ153" i="4"/>
  <c r="V154" i="4"/>
  <c r="W154" i="4"/>
  <c r="AF154" i="4"/>
  <c r="AG154" i="4"/>
  <c r="AK154" i="4"/>
  <c r="AL154" i="4"/>
  <c r="AU154" i="4"/>
  <c r="AV154" i="4"/>
  <c r="AZ154" i="4"/>
  <c r="BA154" i="4"/>
  <c r="BE154" i="4"/>
  <c r="BF154" i="4"/>
  <c r="BJ154" i="4"/>
  <c r="BK154" i="4"/>
  <c r="BO154" i="4"/>
  <c r="BP154" i="4"/>
  <c r="BY154" i="4"/>
  <c r="BZ154" i="4"/>
  <c r="V155" i="4"/>
  <c r="W155" i="4"/>
  <c r="AF155" i="4"/>
  <c r="AG155" i="4"/>
  <c r="AK155" i="4"/>
  <c r="AL155" i="4"/>
  <c r="AU155" i="4"/>
  <c r="AV155" i="4"/>
  <c r="AZ155" i="4"/>
  <c r="BA155" i="4"/>
  <c r="BE155" i="4"/>
  <c r="BF155" i="4"/>
  <c r="BJ155" i="4"/>
  <c r="BK155" i="4"/>
  <c r="BO155" i="4"/>
  <c r="BP155" i="4"/>
  <c r="BY155" i="4"/>
  <c r="BZ155" i="4"/>
  <c r="V156" i="4"/>
  <c r="W156" i="4"/>
  <c r="AF156" i="4"/>
  <c r="AG156" i="4"/>
  <c r="AK156" i="4"/>
  <c r="AL156" i="4"/>
  <c r="AU156" i="4"/>
  <c r="AV156" i="4"/>
  <c r="AZ156" i="4"/>
  <c r="BA156" i="4"/>
  <c r="BE156" i="4"/>
  <c r="BF156" i="4"/>
  <c r="BJ156" i="4"/>
  <c r="BK156" i="4"/>
  <c r="BO156" i="4"/>
  <c r="BP156" i="4"/>
  <c r="BY156" i="4"/>
  <c r="BZ156" i="4"/>
  <c r="V157" i="4"/>
  <c r="W157" i="4"/>
  <c r="AF157" i="4"/>
  <c r="AG157" i="4"/>
  <c r="AK157" i="4"/>
  <c r="AL157" i="4"/>
  <c r="AU157" i="4"/>
  <c r="AV157" i="4"/>
  <c r="AZ157" i="4"/>
  <c r="BA157" i="4"/>
  <c r="BE157" i="4"/>
  <c r="BF157" i="4"/>
  <c r="BJ157" i="4"/>
  <c r="BK157" i="4"/>
  <c r="BO157" i="4"/>
  <c r="BP157" i="4"/>
  <c r="BY157" i="4"/>
  <c r="BZ157" i="4"/>
  <c r="V158" i="4"/>
  <c r="W158" i="4"/>
  <c r="AF158" i="4"/>
  <c r="AG158" i="4"/>
  <c r="AK158" i="4"/>
  <c r="AL158" i="4"/>
  <c r="AU158" i="4"/>
  <c r="AV158" i="4"/>
  <c r="AZ158" i="4"/>
  <c r="BA158" i="4"/>
  <c r="BE158" i="4"/>
  <c r="BF158" i="4"/>
  <c r="BJ158" i="4"/>
  <c r="BK158" i="4"/>
  <c r="BO158" i="4"/>
  <c r="BP158" i="4"/>
  <c r="BY158" i="4"/>
  <c r="BZ158" i="4"/>
  <c r="V159" i="4"/>
  <c r="W159" i="4"/>
  <c r="AF159" i="4"/>
  <c r="AG159" i="4"/>
  <c r="AK159" i="4"/>
  <c r="AL159" i="4"/>
  <c r="AU159" i="4"/>
  <c r="AV159" i="4"/>
  <c r="AZ159" i="4"/>
  <c r="BA159" i="4"/>
  <c r="BE159" i="4"/>
  <c r="BF159" i="4"/>
  <c r="BJ159" i="4"/>
  <c r="BK159" i="4"/>
  <c r="BO159" i="4"/>
  <c r="BP159" i="4"/>
  <c r="BY159" i="4"/>
  <c r="BZ159" i="4"/>
  <c r="V160" i="4"/>
  <c r="W160" i="4"/>
  <c r="AF160" i="4"/>
  <c r="AG160" i="4"/>
  <c r="AK160" i="4"/>
  <c r="AL160" i="4"/>
  <c r="AU160" i="4"/>
  <c r="AV160" i="4"/>
  <c r="AZ160" i="4"/>
  <c r="BA160" i="4"/>
  <c r="BE160" i="4"/>
  <c r="BF160" i="4"/>
  <c r="BJ160" i="4"/>
  <c r="BK160" i="4"/>
  <c r="BO160" i="4"/>
  <c r="BP160" i="4"/>
  <c r="BY160" i="4"/>
  <c r="BZ160" i="4"/>
  <c r="V161" i="4"/>
  <c r="W161" i="4"/>
  <c r="AF161" i="4"/>
  <c r="AG161" i="4"/>
  <c r="AK161" i="4"/>
  <c r="AL161" i="4"/>
  <c r="AU161" i="4"/>
  <c r="AV161" i="4"/>
  <c r="AZ161" i="4"/>
  <c r="BA161" i="4"/>
  <c r="BE161" i="4"/>
  <c r="BF161" i="4"/>
  <c r="BJ161" i="4"/>
  <c r="BK161" i="4"/>
  <c r="BO161" i="4"/>
  <c r="BP161" i="4"/>
  <c r="BY161" i="4"/>
  <c r="BZ161" i="4"/>
  <c r="V162" i="4"/>
  <c r="W162" i="4"/>
  <c r="AF162" i="4"/>
  <c r="AG162" i="4"/>
  <c r="AK162" i="4"/>
  <c r="AL162" i="4"/>
  <c r="AU162" i="4"/>
  <c r="AV162" i="4"/>
  <c r="AZ162" i="4"/>
  <c r="BA162" i="4"/>
  <c r="BE162" i="4"/>
  <c r="BF162" i="4"/>
  <c r="BJ162" i="4"/>
  <c r="BK162" i="4"/>
  <c r="BO162" i="4"/>
  <c r="BP162" i="4"/>
  <c r="BY162" i="4"/>
  <c r="BZ162" i="4"/>
  <c r="V163" i="4"/>
  <c r="W163" i="4"/>
  <c r="AF163" i="4"/>
  <c r="AG163" i="4"/>
  <c r="AK163" i="4"/>
  <c r="AL163" i="4"/>
  <c r="AU163" i="4"/>
  <c r="AV163" i="4"/>
  <c r="AZ163" i="4"/>
  <c r="BA163" i="4"/>
  <c r="BE163" i="4"/>
  <c r="BF163" i="4"/>
  <c r="BJ163" i="4"/>
  <c r="BK163" i="4"/>
  <c r="BO163" i="4"/>
  <c r="BP163" i="4"/>
  <c r="BY163" i="4"/>
  <c r="BZ163" i="4"/>
  <c r="V164" i="4"/>
  <c r="W164" i="4"/>
  <c r="AF164" i="4"/>
  <c r="AG164" i="4"/>
  <c r="AK164" i="4"/>
  <c r="AL164" i="4"/>
  <c r="AU164" i="4"/>
  <c r="AV164" i="4"/>
  <c r="AZ164" i="4"/>
  <c r="BA164" i="4"/>
  <c r="BE164" i="4"/>
  <c r="BF164" i="4"/>
  <c r="BJ164" i="4"/>
  <c r="BK164" i="4"/>
  <c r="BO164" i="4"/>
  <c r="BP164" i="4"/>
  <c r="BY164" i="4"/>
  <c r="BZ164" i="4"/>
  <c r="V165" i="4"/>
  <c r="W165" i="4"/>
  <c r="AF165" i="4"/>
  <c r="AG165" i="4"/>
  <c r="AK165" i="4"/>
  <c r="AL165" i="4"/>
  <c r="AU165" i="4"/>
  <c r="AV165" i="4"/>
  <c r="AZ165" i="4"/>
  <c r="BA165" i="4"/>
  <c r="BE165" i="4"/>
  <c r="BF165" i="4"/>
  <c r="BJ165" i="4"/>
  <c r="BK165" i="4"/>
  <c r="BO165" i="4"/>
  <c r="BP165" i="4"/>
  <c r="BY165" i="4"/>
  <c r="BZ165" i="4"/>
  <c r="V166" i="4"/>
  <c r="W166" i="4"/>
  <c r="AF166" i="4"/>
  <c r="AG166" i="4"/>
  <c r="AK166" i="4"/>
  <c r="AL166" i="4"/>
  <c r="AU166" i="4"/>
  <c r="AV166" i="4"/>
  <c r="AZ166" i="4"/>
  <c r="BA166" i="4"/>
  <c r="BE166" i="4"/>
  <c r="BF166" i="4"/>
  <c r="BJ166" i="4"/>
  <c r="BK166" i="4"/>
  <c r="BO166" i="4"/>
  <c r="BP166" i="4"/>
  <c r="BY166" i="4"/>
  <c r="BZ166" i="4"/>
  <c r="V167" i="4"/>
  <c r="W167" i="4"/>
  <c r="AF167" i="4"/>
  <c r="AG167" i="4"/>
  <c r="AK167" i="4"/>
  <c r="AL167" i="4"/>
  <c r="AU167" i="4"/>
  <c r="AV167" i="4"/>
  <c r="AZ167" i="4"/>
  <c r="BA167" i="4"/>
  <c r="BE167" i="4"/>
  <c r="BF167" i="4"/>
  <c r="BJ167" i="4"/>
  <c r="BK167" i="4"/>
  <c r="BO167" i="4"/>
  <c r="BP167" i="4"/>
  <c r="BY167" i="4"/>
  <c r="BZ167" i="4"/>
  <c r="V168" i="4"/>
  <c r="W168" i="4"/>
  <c r="AF168" i="4"/>
  <c r="AG168" i="4"/>
  <c r="AK168" i="4"/>
  <c r="AL168" i="4"/>
  <c r="AU168" i="4"/>
  <c r="AV168" i="4"/>
  <c r="AZ168" i="4"/>
  <c r="BA168" i="4"/>
  <c r="BE168" i="4"/>
  <c r="BF168" i="4"/>
  <c r="BJ168" i="4"/>
  <c r="BK168" i="4"/>
  <c r="BO168" i="4"/>
  <c r="BP168" i="4"/>
  <c r="BY168" i="4"/>
  <c r="BZ168" i="4"/>
  <c r="V169" i="4"/>
  <c r="W169" i="4"/>
  <c r="AF169" i="4"/>
  <c r="AG169" i="4"/>
  <c r="AK169" i="4"/>
  <c r="AL169" i="4"/>
  <c r="AU169" i="4"/>
  <c r="AV169" i="4"/>
  <c r="AZ169" i="4"/>
  <c r="BA169" i="4"/>
  <c r="BE169" i="4"/>
  <c r="BF169" i="4"/>
  <c r="BJ169" i="4"/>
  <c r="BK169" i="4"/>
  <c r="BO169" i="4"/>
  <c r="BP169" i="4"/>
  <c r="BY169" i="4"/>
  <c r="BZ169" i="4"/>
  <c r="V170" i="4"/>
  <c r="W170" i="4"/>
  <c r="AF170" i="4"/>
  <c r="AG170" i="4"/>
  <c r="AK170" i="4"/>
  <c r="AL170" i="4"/>
  <c r="AU170" i="4"/>
  <c r="AV170" i="4"/>
  <c r="AZ170" i="4"/>
  <c r="BA170" i="4"/>
  <c r="BE170" i="4"/>
  <c r="BF170" i="4"/>
  <c r="BJ170" i="4"/>
  <c r="BK170" i="4"/>
  <c r="BO170" i="4"/>
  <c r="BP170" i="4"/>
  <c r="BY170" i="4"/>
  <c r="BZ170" i="4"/>
  <c r="V171" i="4"/>
  <c r="W171" i="4"/>
  <c r="AF171" i="4"/>
  <c r="AG171" i="4"/>
  <c r="AK171" i="4"/>
  <c r="AL171" i="4"/>
  <c r="AU171" i="4"/>
  <c r="AV171" i="4"/>
  <c r="AZ171" i="4"/>
  <c r="BA171" i="4"/>
  <c r="BE171" i="4"/>
  <c r="BF171" i="4"/>
  <c r="BJ171" i="4"/>
  <c r="BK171" i="4"/>
  <c r="BO171" i="4"/>
  <c r="BP171" i="4"/>
  <c r="BY171" i="4"/>
  <c r="BZ171" i="4"/>
  <c r="V172" i="4"/>
  <c r="W172" i="4"/>
  <c r="AF172" i="4"/>
  <c r="AG172" i="4"/>
  <c r="AK172" i="4"/>
  <c r="AL172" i="4"/>
  <c r="AU172" i="4"/>
  <c r="AV172" i="4"/>
  <c r="AZ172" i="4"/>
  <c r="BA172" i="4"/>
  <c r="BE172" i="4"/>
  <c r="BF172" i="4"/>
  <c r="BJ172" i="4"/>
  <c r="BK172" i="4"/>
  <c r="BO172" i="4"/>
  <c r="BP172" i="4"/>
  <c r="BY172" i="4"/>
  <c r="BZ172" i="4"/>
  <c r="V173" i="4"/>
  <c r="W173" i="4"/>
  <c r="AF173" i="4"/>
  <c r="AG173" i="4"/>
  <c r="AK173" i="4"/>
  <c r="AL173" i="4"/>
  <c r="AU173" i="4"/>
  <c r="AV173" i="4"/>
  <c r="AZ173" i="4"/>
  <c r="BA173" i="4"/>
  <c r="BE173" i="4"/>
  <c r="BF173" i="4"/>
  <c r="BJ173" i="4"/>
  <c r="BK173" i="4"/>
  <c r="BO173" i="4"/>
  <c r="BP173" i="4"/>
  <c r="BY173" i="4"/>
  <c r="BZ173" i="4"/>
  <c r="V174" i="4"/>
  <c r="W174" i="4"/>
  <c r="AF174" i="4"/>
  <c r="AG174" i="4"/>
  <c r="AK174" i="4"/>
  <c r="AL174" i="4"/>
  <c r="AU174" i="4"/>
  <c r="AV174" i="4"/>
  <c r="AZ174" i="4"/>
  <c r="BA174" i="4"/>
  <c r="BE174" i="4"/>
  <c r="BF174" i="4"/>
  <c r="BJ174" i="4"/>
  <c r="BK174" i="4"/>
  <c r="BO174" i="4"/>
  <c r="BP174" i="4"/>
  <c r="BY174" i="4"/>
  <c r="BZ174" i="4"/>
  <c r="V175" i="4"/>
  <c r="W175" i="4"/>
  <c r="AF175" i="4"/>
  <c r="AG175" i="4"/>
  <c r="AK175" i="4"/>
  <c r="AL175" i="4"/>
  <c r="AU175" i="4"/>
  <c r="AV175" i="4"/>
  <c r="AZ175" i="4"/>
  <c r="BA175" i="4"/>
  <c r="BE175" i="4"/>
  <c r="BF175" i="4"/>
  <c r="BJ175" i="4"/>
  <c r="BK175" i="4"/>
  <c r="BO175" i="4"/>
  <c r="BP175" i="4"/>
  <c r="BY175" i="4"/>
  <c r="BZ175" i="4"/>
  <c r="V176" i="4"/>
  <c r="W176" i="4"/>
  <c r="AF176" i="4"/>
  <c r="AG176" i="4"/>
  <c r="AK176" i="4"/>
  <c r="AL176" i="4"/>
  <c r="AU176" i="4"/>
  <c r="AV176" i="4"/>
  <c r="AZ176" i="4"/>
  <c r="BA176" i="4"/>
  <c r="BE176" i="4"/>
  <c r="BF176" i="4"/>
  <c r="BJ176" i="4"/>
  <c r="BK176" i="4"/>
  <c r="BO176" i="4"/>
  <c r="BP176" i="4"/>
  <c r="BY176" i="4"/>
  <c r="BZ176" i="4"/>
  <c r="V177" i="4"/>
  <c r="W177" i="4"/>
  <c r="AF177" i="4"/>
  <c r="AG177" i="4"/>
  <c r="AK177" i="4"/>
  <c r="AL177" i="4"/>
  <c r="AU177" i="4"/>
  <c r="AV177" i="4"/>
  <c r="AZ177" i="4"/>
  <c r="BA177" i="4"/>
  <c r="BE177" i="4"/>
  <c r="BF177" i="4"/>
  <c r="BJ177" i="4"/>
  <c r="BK177" i="4"/>
  <c r="BO177" i="4"/>
  <c r="BP177" i="4"/>
  <c r="BY177" i="4"/>
  <c r="BZ177" i="4"/>
  <c r="V178" i="4"/>
  <c r="W178" i="4"/>
  <c r="AF178" i="4"/>
  <c r="AG178" i="4"/>
  <c r="AK178" i="4"/>
  <c r="AL178" i="4"/>
  <c r="AU178" i="4"/>
  <c r="AV178" i="4"/>
  <c r="AZ178" i="4"/>
  <c r="BA178" i="4"/>
  <c r="BE178" i="4"/>
  <c r="BF178" i="4"/>
  <c r="BJ178" i="4"/>
  <c r="BK178" i="4"/>
  <c r="BO178" i="4"/>
  <c r="BP178" i="4"/>
  <c r="BY178" i="4"/>
  <c r="BZ178" i="4"/>
  <c r="V179" i="4"/>
  <c r="W179" i="4"/>
  <c r="AF179" i="4"/>
  <c r="AG179" i="4"/>
  <c r="AK179" i="4"/>
  <c r="AL179" i="4"/>
  <c r="AU179" i="4"/>
  <c r="AV179" i="4"/>
  <c r="AZ179" i="4"/>
  <c r="BA179" i="4"/>
  <c r="BE179" i="4"/>
  <c r="BF179" i="4"/>
  <c r="BJ179" i="4"/>
  <c r="BK179" i="4"/>
  <c r="BO179" i="4"/>
  <c r="BP179" i="4"/>
  <c r="BY179" i="4"/>
  <c r="BZ179" i="4"/>
  <c r="V180" i="4"/>
  <c r="W180" i="4"/>
  <c r="AF180" i="4"/>
  <c r="AG180" i="4"/>
  <c r="AK180" i="4"/>
  <c r="AL180" i="4"/>
  <c r="AU180" i="4"/>
  <c r="AV180" i="4"/>
  <c r="AZ180" i="4"/>
  <c r="BA180" i="4"/>
  <c r="BE180" i="4"/>
  <c r="BF180" i="4"/>
  <c r="BJ180" i="4"/>
  <c r="BK180" i="4"/>
  <c r="BO180" i="4"/>
  <c r="BP180" i="4"/>
  <c r="BY180" i="4"/>
  <c r="BZ180" i="4"/>
  <c r="V181" i="4"/>
  <c r="W181" i="4"/>
  <c r="AF181" i="4"/>
  <c r="AG181" i="4"/>
  <c r="AK181" i="4"/>
  <c r="AL181" i="4"/>
  <c r="AU181" i="4"/>
  <c r="AV181" i="4"/>
  <c r="AZ181" i="4"/>
  <c r="BA181" i="4"/>
  <c r="BE181" i="4"/>
  <c r="BF181" i="4"/>
  <c r="BJ181" i="4"/>
  <c r="BK181" i="4"/>
  <c r="BO181" i="4"/>
  <c r="BP181" i="4"/>
  <c r="BY181" i="4"/>
  <c r="BZ181" i="4"/>
  <c r="V182" i="4"/>
  <c r="W182" i="4"/>
  <c r="AF182" i="4"/>
  <c r="AG182" i="4"/>
  <c r="AK182" i="4"/>
  <c r="AL182" i="4"/>
  <c r="AU182" i="4"/>
  <c r="AV182" i="4"/>
  <c r="AZ182" i="4"/>
  <c r="BA182" i="4"/>
  <c r="BE182" i="4"/>
  <c r="BF182" i="4"/>
  <c r="BJ182" i="4"/>
  <c r="BK182" i="4"/>
  <c r="BO182" i="4"/>
  <c r="BP182" i="4"/>
  <c r="BY182" i="4"/>
  <c r="BZ182" i="4"/>
  <c r="V183" i="4"/>
  <c r="W183" i="4"/>
  <c r="AF183" i="4"/>
  <c r="AG183" i="4"/>
  <c r="AK183" i="4"/>
  <c r="AL183" i="4"/>
  <c r="AU183" i="4"/>
  <c r="AV183" i="4"/>
  <c r="AZ183" i="4"/>
  <c r="BA183" i="4"/>
  <c r="BE183" i="4"/>
  <c r="BF183" i="4"/>
  <c r="BJ183" i="4"/>
  <c r="BK183" i="4"/>
  <c r="BO183" i="4"/>
  <c r="BP183" i="4"/>
  <c r="BY183" i="4"/>
  <c r="BZ183" i="4"/>
  <c r="V184" i="4"/>
  <c r="W184" i="4"/>
  <c r="AF184" i="4"/>
  <c r="AG184" i="4"/>
  <c r="AK184" i="4"/>
  <c r="AL184" i="4"/>
  <c r="AU184" i="4"/>
  <c r="AV184" i="4"/>
  <c r="AZ184" i="4"/>
  <c r="BA184" i="4"/>
  <c r="BE184" i="4"/>
  <c r="BF184" i="4"/>
  <c r="BJ184" i="4"/>
  <c r="BK184" i="4"/>
  <c r="BO184" i="4"/>
  <c r="BP184" i="4"/>
  <c r="BY184" i="4"/>
  <c r="BZ184" i="4"/>
  <c r="V185" i="4"/>
  <c r="W185" i="4"/>
  <c r="AF185" i="4"/>
  <c r="AG185" i="4"/>
  <c r="AK185" i="4"/>
  <c r="AL185" i="4"/>
  <c r="AU185" i="4"/>
  <c r="AV185" i="4"/>
  <c r="AZ185" i="4"/>
  <c r="BA185" i="4"/>
  <c r="BE185" i="4"/>
  <c r="BF185" i="4"/>
  <c r="BJ185" i="4"/>
  <c r="BK185" i="4"/>
  <c r="BO185" i="4"/>
  <c r="BP185" i="4"/>
  <c r="BY185" i="4"/>
  <c r="BZ185" i="4"/>
  <c r="V186" i="4"/>
  <c r="W186" i="4"/>
  <c r="AF186" i="4"/>
  <c r="AG186" i="4"/>
  <c r="AK186" i="4"/>
  <c r="AL186" i="4"/>
  <c r="AU186" i="4"/>
  <c r="AV186" i="4"/>
  <c r="AZ186" i="4"/>
  <c r="BA186" i="4"/>
  <c r="BE186" i="4"/>
  <c r="BF186" i="4"/>
  <c r="BJ186" i="4"/>
  <c r="BK186" i="4"/>
  <c r="BO186" i="4"/>
  <c r="BP186" i="4"/>
  <c r="BY186" i="4"/>
  <c r="BZ186" i="4"/>
  <c r="V187" i="4"/>
  <c r="W187" i="4"/>
  <c r="AF187" i="4"/>
  <c r="AG187" i="4"/>
  <c r="AK187" i="4"/>
  <c r="AL187" i="4"/>
  <c r="AU187" i="4"/>
  <c r="AV187" i="4"/>
  <c r="AZ187" i="4"/>
  <c r="BA187" i="4"/>
  <c r="BE187" i="4"/>
  <c r="BF187" i="4"/>
  <c r="BJ187" i="4"/>
  <c r="BK187" i="4"/>
  <c r="BO187" i="4"/>
  <c r="BP187" i="4"/>
  <c r="BY187" i="4"/>
  <c r="BZ187" i="4"/>
  <c r="V188" i="4"/>
  <c r="W188" i="4"/>
  <c r="AF188" i="4"/>
  <c r="AG188" i="4"/>
  <c r="AK188" i="4"/>
  <c r="AL188" i="4"/>
  <c r="AU188" i="4"/>
  <c r="AV188" i="4"/>
  <c r="AZ188" i="4"/>
  <c r="BA188" i="4"/>
  <c r="BE188" i="4"/>
  <c r="BF188" i="4"/>
  <c r="BJ188" i="4"/>
  <c r="BK188" i="4"/>
  <c r="BO188" i="4"/>
  <c r="BP188" i="4"/>
  <c r="BY188" i="4"/>
  <c r="BZ188" i="4"/>
  <c r="V189" i="4"/>
  <c r="W189" i="4"/>
  <c r="AF189" i="4"/>
  <c r="AG189" i="4"/>
  <c r="AK189" i="4"/>
  <c r="AL189" i="4"/>
  <c r="AU189" i="4"/>
  <c r="AV189" i="4"/>
  <c r="AZ189" i="4"/>
  <c r="BA189" i="4"/>
  <c r="BE189" i="4"/>
  <c r="BF189" i="4"/>
  <c r="BJ189" i="4"/>
  <c r="BK189" i="4"/>
  <c r="BO189" i="4"/>
  <c r="BP189" i="4"/>
  <c r="BY189" i="4"/>
  <c r="BZ189" i="4"/>
  <c r="V190" i="4"/>
  <c r="W190" i="4"/>
  <c r="AF190" i="4"/>
  <c r="AG190" i="4"/>
  <c r="AK190" i="4"/>
  <c r="AL190" i="4"/>
  <c r="AU190" i="4"/>
  <c r="AV190" i="4"/>
  <c r="AZ190" i="4"/>
  <c r="BA190" i="4"/>
  <c r="BE190" i="4"/>
  <c r="BF190" i="4"/>
  <c r="BJ190" i="4"/>
  <c r="BK190" i="4"/>
  <c r="BO190" i="4"/>
  <c r="BP190" i="4"/>
  <c r="BY190" i="4"/>
  <c r="BZ190" i="4"/>
  <c r="V191" i="4"/>
  <c r="W191" i="4"/>
  <c r="AF191" i="4"/>
  <c r="AG191" i="4"/>
  <c r="AK191" i="4"/>
  <c r="AL191" i="4"/>
  <c r="AU191" i="4"/>
  <c r="AV191" i="4"/>
  <c r="AZ191" i="4"/>
  <c r="BA191" i="4"/>
  <c r="BE191" i="4"/>
  <c r="BF191" i="4"/>
  <c r="BJ191" i="4"/>
  <c r="BK191" i="4"/>
  <c r="BO191" i="4"/>
  <c r="BP191" i="4"/>
  <c r="BY191" i="4"/>
  <c r="BZ191" i="4"/>
  <c r="V192" i="4"/>
  <c r="W192" i="4"/>
  <c r="AF192" i="4"/>
  <c r="AG192" i="4"/>
  <c r="AK192" i="4"/>
  <c r="AL192" i="4"/>
  <c r="AU192" i="4"/>
  <c r="AV192" i="4"/>
  <c r="AZ192" i="4"/>
  <c r="BA192" i="4"/>
  <c r="BE192" i="4"/>
  <c r="BF192" i="4"/>
  <c r="BJ192" i="4"/>
  <c r="BK192" i="4"/>
  <c r="BO192" i="4"/>
  <c r="BP192" i="4"/>
  <c r="BY192" i="4"/>
  <c r="BZ192" i="4"/>
  <c r="V193" i="4"/>
  <c r="W193" i="4"/>
  <c r="AF193" i="4"/>
  <c r="AG193" i="4"/>
  <c r="AK193" i="4"/>
  <c r="AL193" i="4"/>
  <c r="AU193" i="4"/>
  <c r="AV193" i="4"/>
  <c r="AZ193" i="4"/>
  <c r="BA193" i="4"/>
  <c r="BE193" i="4"/>
  <c r="BF193" i="4"/>
  <c r="BJ193" i="4"/>
  <c r="BK193" i="4"/>
  <c r="BO193" i="4"/>
  <c r="BP193" i="4"/>
  <c r="BY193" i="4"/>
  <c r="BZ193" i="4"/>
  <c r="V194" i="4"/>
  <c r="W194" i="4"/>
  <c r="AF194" i="4"/>
  <c r="AG194" i="4"/>
  <c r="AK194" i="4"/>
  <c r="AL194" i="4"/>
  <c r="AU194" i="4"/>
  <c r="AV194" i="4"/>
  <c r="AZ194" i="4"/>
  <c r="BA194" i="4"/>
  <c r="BE194" i="4"/>
  <c r="BF194" i="4"/>
  <c r="BJ194" i="4"/>
  <c r="BK194" i="4"/>
  <c r="BO194" i="4"/>
  <c r="BP194" i="4"/>
  <c r="BY194" i="4"/>
  <c r="BZ194" i="4"/>
  <c r="V195" i="4"/>
  <c r="W195" i="4"/>
  <c r="AF195" i="4"/>
  <c r="AG195" i="4"/>
  <c r="AK195" i="4"/>
  <c r="AL195" i="4"/>
  <c r="AU195" i="4"/>
  <c r="AV195" i="4"/>
  <c r="AZ195" i="4"/>
  <c r="BA195" i="4"/>
  <c r="BE195" i="4"/>
  <c r="BF195" i="4"/>
  <c r="BJ195" i="4"/>
  <c r="BK195" i="4"/>
  <c r="BO195" i="4"/>
  <c r="BP195" i="4"/>
  <c r="BY195" i="4"/>
  <c r="BZ195" i="4"/>
  <c r="V196" i="4"/>
  <c r="W196" i="4"/>
  <c r="AF196" i="4"/>
  <c r="AG196" i="4"/>
  <c r="AK196" i="4"/>
  <c r="AL196" i="4"/>
  <c r="AU196" i="4"/>
  <c r="AV196" i="4"/>
  <c r="AZ196" i="4"/>
  <c r="BA196" i="4"/>
  <c r="BE196" i="4"/>
  <c r="BF196" i="4"/>
  <c r="BJ196" i="4"/>
  <c r="BK196" i="4"/>
  <c r="BO196" i="4"/>
  <c r="BP196" i="4"/>
  <c r="BY196" i="4"/>
  <c r="BZ196" i="4"/>
  <c r="V197" i="4"/>
  <c r="W197" i="4"/>
  <c r="AF197" i="4"/>
  <c r="AG197" i="4"/>
  <c r="AK197" i="4"/>
  <c r="AL197" i="4"/>
  <c r="AU197" i="4"/>
  <c r="AV197" i="4"/>
  <c r="AZ197" i="4"/>
  <c r="BA197" i="4"/>
  <c r="BE197" i="4"/>
  <c r="BF197" i="4"/>
  <c r="BJ197" i="4"/>
  <c r="BK197" i="4"/>
  <c r="BO197" i="4"/>
  <c r="BP197" i="4"/>
  <c r="BY197" i="4"/>
  <c r="BZ197" i="4"/>
  <c r="V198" i="4"/>
  <c r="W198" i="4"/>
  <c r="AF198" i="4"/>
  <c r="AG198" i="4"/>
  <c r="AK198" i="4"/>
  <c r="AL198" i="4"/>
  <c r="AU198" i="4"/>
  <c r="AV198" i="4"/>
  <c r="AZ198" i="4"/>
  <c r="BA198" i="4"/>
  <c r="BE198" i="4"/>
  <c r="BF198" i="4"/>
  <c r="BJ198" i="4"/>
  <c r="BK198" i="4"/>
  <c r="BO198" i="4"/>
  <c r="BP198" i="4"/>
  <c r="BY198" i="4"/>
  <c r="BZ198" i="4"/>
  <c r="V199" i="4"/>
  <c r="W199" i="4"/>
  <c r="AF199" i="4"/>
  <c r="AG199" i="4"/>
  <c r="AK199" i="4"/>
  <c r="AL199" i="4"/>
  <c r="AU199" i="4"/>
  <c r="AV199" i="4"/>
  <c r="AZ199" i="4"/>
  <c r="BA199" i="4"/>
  <c r="BE199" i="4"/>
  <c r="BF199" i="4"/>
  <c r="BJ199" i="4"/>
  <c r="BK199" i="4"/>
  <c r="BO199" i="4"/>
  <c r="BP199" i="4"/>
  <c r="BY199" i="4"/>
  <c r="BZ199" i="4"/>
  <c r="V200" i="4"/>
  <c r="W200" i="4"/>
  <c r="AF200" i="4"/>
  <c r="AG200" i="4"/>
  <c r="AK200" i="4"/>
  <c r="AL200" i="4"/>
  <c r="AU200" i="4"/>
  <c r="AV200" i="4"/>
  <c r="AZ200" i="4"/>
  <c r="BA200" i="4"/>
  <c r="BE200" i="4"/>
  <c r="BF200" i="4"/>
  <c r="BJ200" i="4"/>
  <c r="BK200" i="4"/>
  <c r="BO200" i="4"/>
  <c r="BP200" i="4"/>
  <c r="BY200" i="4"/>
  <c r="BZ200" i="4"/>
  <c r="V201" i="4"/>
  <c r="W201" i="4"/>
  <c r="AF201" i="4"/>
  <c r="AG201" i="4"/>
  <c r="AK201" i="4"/>
  <c r="AL201" i="4"/>
  <c r="AU201" i="4"/>
  <c r="AV201" i="4"/>
  <c r="AZ201" i="4"/>
  <c r="BA201" i="4"/>
  <c r="BE201" i="4"/>
  <c r="BF201" i="4"/>
  <c r="BJ201" i="4"/>
  <c r="BK201" i="4"/>
  <c r="BO201" i="4"/>
  <c r="BP201" i="4"/>
  <c r="BY201" i="4"/>
  <c r="BZ201" i="4"/>
  <c r="V202" i="4"/>
  <c r="W202" i="4"/>
  <c r="AF202" i="4"/>
  <c r="AG202" i="4"/>
  <c r="AK202" i="4"/>
  <c r="AL202" i="4"/>
  <c r="AU202" i="4"/>
  <c r="AV202" i="4"/>
  <c r="AZ202" i="4"/>
  <c r="BA202" i="4"/>
  <c r="BE202" i="4"/>
  <c r="BF202" i="4"/>
  <c r="BJ202" i="4"/>
  <c r="BK202" i="4"/>
  <c r="BO202" i="4"/>
  <c r="BP202" i="4"/>
  <c r="BY202" i="4"/>
  <c r="BZ202" i="4"/>
  <c r="V203" i="4"/>
  <c r="W203" i="4"/>
  <c r="AF203" i="4"/>
  <c r="AG203" i="4"/>
  <c r="AK203" i="4"/>
  <c r="AL203" i="4"/>
  <c r="AU203" i="4"/>
  <c r="AV203" i="4"/>
  <c r="AZ203" i="4"/>
  <c r="BA203" i="4"/>
  <c r="BE203" i="4"/>
  <c r="BF203" i="4"/>
  <c r="BJ203" i="4"/>
  <c r="BK203" i="4"/>
  <c r="BO203" i="4"/>
  <c r="BP203" i="4"/>
  <c r="BY203" i="4"/>
  <c r="BZ203" i="4"/>
  <c r="V204" i="4"/>
  <c r="W204" i="4"/>
  <c r="AF204" i="4"/>
  <c r="AG204" i="4"/>
  <c r="AK204" i="4"/>
  <c r="AL204" i="4"/>
  <c r="AU204" i="4"/>
  <c r="AV204" i="4"/>
  <c r="AZ204" i="4"/>
  <c r="BA204" i="4"/>
  <c r="BE204" i="4"/>
  <c r="BF204" i="4"/>
  <c r="BJ204" i="4"/>
  <c r="BK204" i="4"/>
  <c r="BO204" i="4"/>
  <c r="BP204" i="4"/>
  <c r="BY204" i="4"/>
  <c r="BZ204" i="4"/>
  <c r="V205" i="4"/>
  <c r="W205" i="4"/>
  <c r="AF205" i="4"/>
  <c r="AG205" i="4"/>
  <c r="AK205" i="4"/>
  <c r="AL205" i="4"/>
  <c r="AU205" i="4"/>
  <c r="AV205" i="4"/>
  <c r="AZ205" i="4"/>
  <c r="BA205" i="4"/>
  <c r="BE205" i="4"/>
  <c r="BF205" i="4"/>
  <c r="BJ205" i="4"/>
  <c r="BK205" i="4"/>
  <c r="BO205" i="4"/>
  <c r="BP205" i="4"/>
  <c r="BY205" i="4"/>
  <c r="BZ205" i="4"/>
  <c r="V206" i="4"/>
  <c r="W206" i="4"/>
  <c r="AF206" i="4"/>
  <c r="AG206" i="4"/>
  <c r="AK206" i="4"/>
  <c r="AL206" i="4"/>
  <c r="AU206" i="4"/>
  <c r="AV206" i="4"/>
  <c r="AZ206" i="4"/>
  <c r="BA206" i="4"/>
  <c r="BE206" i="4"/>
  <c r="BF206" i="4"/>
  <c r="BJ206" i="4"/>
  <c r="BK206" i="4"/>
  <c r="BO206" i="4"/>
  <c r="BP206" i="4"/>
  <c r="BY206" i="4"/>
  <c r="BZ206" i="4"/>
  <c r="V207" i="4"/>
  <c r="W207" i="4"/>
  <c r="AF207" i="4"/>
  <c r="AG207" i="4"/>
  <c r="AK207" i="4"/>
  <c r="AL207" i="4"/>
  <c r="AU207" i="4"/>
  <c r="AV207" i="4"/>
  <c r="AZ207" i="4"/>
  <c r="BA207" i="4"/>
  <c r="BE207" i="4"/>
  <c r="BF207" i="4"/>
  <c r="BJ207" i="4"/>
  <c r="BK207" i="4"/>
  <c r="BO207" i="4"/>
  <c r="BP207" i="4"/>
  <c r="BY207" i="4"/>
  <c r="BZ207" i="4"/>
  <c r="V208" i="4"/>
  <c r="W208" i="4"/>
  <c r="AF208" i="4"/>
  <c r="AG208" i="4"/>
  <c r="AK208" i="4"/>
  <c r="AL208" i="4"/>
  <c r="AU208" i="4"/>
  <c r="AV208" i="4"/>
  <c r="AZ208" i="4"/>
  <c r="BA208" i="4"/>
  <c r="BE208" i="4"/>
  <c r="BF208" i="4"/>
  <c r="BJ208" i="4"/>
  <c r="BK208" i="4"/>
  <c r="BO208" i="4"/>
  <c r="BP208" i="4"/>
  <c r="BY208" i="4"/>
  <c r="BZ208" i="4"/>
  <c r="V209" i="4"/>
  <c r="W209" i="4"/>
  <c r="AF209" i="4"/>
  <c r="AG209" i="4"/>
  <c r="AK209" i="4"/>
  <c r="AL209" i="4"/>
  <c r="AU209" i="4"/>
  <c r="AV209" i="4"/>
  <c r="AZ209" i="4"/>
  <c r="BA209" i="4"/>
  <c r="BE209" i="4"/>
  <c r="BF209" i="4"/>
  <c r="BJ209" i="4"/>
  <c r="BK209" i="4"/>
  <c r="BO209" i="4"/>
  <c r="BP209" i="4"/>
  <c r="BY209" i="4"/>
  <c r="BZ209" i="4"/>
  <c r="V210" i="4"/>
  <c r="W210" i="4"/>
  <c r="AF210" i="4"/>
  <c r="AG210" i="4"/>
  <c r="AK210" i="4"/>
  <c r="AL210" i="4"/>
  <c r="AU210" i="4"/>
  <c r="AV210" i="4"/>
  <c r="AZ210" i="4"/>
  <c r="BA210" i="4"/>
  <c r="BE210" i="4"/>
  <c r="BF210" i="4"/>
  <c r="BJ210" i="4"/>
  <c r="BK210" i="4"/>
  <c r="BO210" i="4"/>
  <c r="BP210" i="4"/>
  <c r="BY210" i="4"/>
  <c r="BZ210" i="4"/>
  <c r="V211" i="4"/>
  <c r="W211" i="4"/>
  <c r="AF211" i="4"/>
  <c r="AG211" i="4"/>
  <c r="AK211" i="4"/>
  <c r="AL211" i="4"/>
  <c r="AU211" i="4"/>
  <c r="AV211" i="4"/>
  <c r="AZ211" i="4"/>
  <c r="BA211" i="4"/>
  <c r="BE211" i="4"/>
  <c r="BF211" i="4"/>
  <c r="BJ211" i="4"/>
  <c r="BK211" i="4"/>
  <c r="BO211" i="4"/>
  <c r="BP211" i="4"/>
  <c r="BY211" i="4"/>
  <c r="BZ211" i="4"/>
  <c r="V212" i="4"/>
  <c r="W212" i="4"/>
  <c r="AF212" i="4"/>
  <c r="AG212" i="4"/>
  <c r="AK212" i="4"/>
  <c r="AL212" i="4"/>
  <c r="AU212" i="4"/>
  <c r="AV212" i="4"/>
  <c r="AZ212" i="4"/>
  <c r="BA212" i="4"/>
  <c r="BE212" i="4"/>
  <c r="BF212" i="4"/>
  <c r="BJ212" i="4"/>
  <c r="BK212" i="4"/>
  <c r="BO212" i="4"/>
  <c r="BP212" i="4"/>
  <c r="BY212" i="4"/>
  <c r="BZ212" i="4"/>
  <c r="V213" i="4"/>
  <c r="W213" i="4"/>
  <c r="AF213" i="4"/>
  <c r="AG213" i="4"/>
  <c r="AK213" i="4"/>
  <c r="AL213" i="4"/>
  <c r="AU213" i="4"/>
  <c r="AV213" i="4"/>
  <c r="AZ213" i="4"/>
  <c r="BA213" i="4"/>
  <c r="BE213" i="4"/>
  <c r="BF213" i="4"/>
  <c r="BJ213" i="4"/>
  <c r="BK213" i="4"/>
  <c r="BO213" i="4"/>
  <c r="BP213" i="4"/>
  <c r="BY213" i="4"/>
  <c r="BZ213" i="4"/>
  <c r="V214" i="4"/>
  <c r="W214" i="4"/>
  <c r="AF214" i="4"/>
  <c r="AG214" i="4"/>
  <c r="AK214" i="4"/>
  <c r="AL214" i="4"/>
  <c r="AU214" i="4"/>
  <c r="AV214" i="4"/>
  <c r="AZ214" i="4"/>
  <c r="BA214" i="4"/>
  <c r="BE214" i="4"/>
  <c r="BF214" i="4"/>
  <c r="BJ214" i="4"/>
  <c r="BK214" i="4"/>
  <c r="BO214" i="4"/>
  <c r="BP214" i="4"/>
  <c r="BY214" i="4"/>
  <c r="BZ214" i="4"/>
  <c r="V215" i="4"/>
  <c r="W215" i="4"/>
  <c r="AF215" i="4"/>
  <c r="AG215" i="4"/>
  <c r="AK215" i="4"/>
  <c r="AL215" i="4"/>
  <c r="AU215" i="4"/>
  <c r="AV215" i="4"/>
  <c r="AZ215" i="4"/>
  <c r="BA215" i="4"/>
  <c r="BE215" i="4"/>
  <c r="BF215" i="4"/>
  <c r="BJ215" i="4"/>
  <c r="BK215" i="4"/>
  <c r="BO215" i="4"/>
  <c r="BP215" i="4"/>
  <c r="BY215" i="4"/>
  <c r="BZ215" i="4"/>
  <c r="V216" i="4"/>
  <c r="W216" i="4"/>
  <c r="AF216" i="4"/>
  <c r="AG216" i="4"/>
  <c r="AK216" i="4"/>
  <c r="AL216" i="4"/>
  <c r="AU216" i="4"/>
  <c r="AV216" i="4"/>
  <c r="AZ216" i="4"/>
  <c r="BA216" i="4"/>
  <c r="BE216" i="4"/>
  <c r="BF216" i="4"/>
  <c r="BJ216" i="4"/>
  <c r="BK216" i="4"/>
  <c r="BO216" i="4"/>
  <c r="BP216" i="4"/>
  <c r="BY216" i="4"/>
  <c r="BZ216" i="4"/>
  <c r="V217" i="4"/>
  <c r="W217" i="4"/>
  <c r="AF217" i="4"/>
  <c r="AG217" i="4"/>
  <c r="AK217" i="4"/>
  <c r="AL217" i="4"/>
  <c r="AU217" i="4"/>
  <c r="AV217" i="4"/>
  <c r="AZ217" i="4"/>
  <c r="BA217" i="4"/>
  <c r="BE217" i="4"/>
  <c r="BF217" i="4"/>
  <c r="BJ217" i="4"/>
  <c r="BK217" i="4"/>
  <c r="BO217" i="4"/>
  <c r="BP217" i="4"/>
  <c r="BY217" i="4"/>
  <c r="BZ217" i="4"/>
  <c r="V218" i="4"/>
  <c r="W218" i="4"/>
  <c r="AF218" i="4"/>
  <c r="AG218" i="4"/>
  <c r="AK218" i="4"/>
  <c r="AL218" i="4"/>
  <c r="AU218" i="4"/>
  <c r="AV218" i="4"/>
  <c r="AZ218" i="4"/>
  <c r="BA218" i="4"/>
  <c r="BE218" i="4"/>
  <c r="BF218" i="4"/>
  <c r="BJ218" i="4"/>
  <c r="BK218" i="4"/>
  <c r="BO218" i="4"/>
  <c r="BP218" i="4"/>
  <c r="BY218" i="4"/>
  <c r="BZ218" i="4"/>
  <c r="V219" i="4"/>
  <c r="W219" i="4"/>
  <c r="AF219" i="4"/>
  <c r="AG219" i="4"/>
  <c r="AK219" i="4"/>
  <c r="AL219" i="4"/>
  <c r="AU219" i="4"/>
  <c r="AV219" i="4"/>
  <c r="AZ219" i="4"/>
  <c r="BA219" i="4"/>
  <c r="BE219" i="4"/>
  <c r="BF219" i="4"/>
  <c r="BJ219" i="4"/>
  <c r="BK219" i="4"/>
  <c r="BO219" i="4"/>
  <c r="BP219" i="4"/>
  <c r="BY219" i="4"/>
  <c r="BZ219" i="4"/>
  <c r="V220" i="4"/>
  <c r="W220" i="4"/>
  <c r="AF220" i="4"/>
  <c r="AG220" i="4"/>
  <c r="AK220" i="4"/>
  <c r="AL220" i="4"/>
  <c r="AU220" i="4"/>
  <c r="AV220" i="4"/>
  <c r="AZ220" i="4"/>
  <c r="BA220" i="4"/>
  <c r="BE220" i="4"/>
  <c r="BF220" i="4"/>
  <c r="BJ220" i="4"/>
  <c r="BK220" i="4"/>
  <c r="BO220" i="4"/>
  <c r="BP220" i="4"/>
  <c r="BY220" i="4"/>
  <c r="BZ220" i="4"/>
  <c r="V221" i="4"/>
  <c r="W221" i="4"/>
  <c r="AF221" i="4"/>
  <c r="AG221" i="4"/>
  <c r="AK221" i="4"/>
  <c r="AL221" i="4"/>
  <c r="AU221" i="4"/>
  <c r="AV221" i="4"/>
  <c r="AZ221" i="4"/>
  <c r="BA221" i="4"/>
  <c r="BE221" i="4"/>
  <c r="BF221" i="4"/>
  <c r="BJ221" i="4"/>
  <c r="BK221" i="4"/>
  <c r="BO221" i="4"/>
  <c r="BP221" i="4"/>
  <c r="BY221" i="4"/>
  <c r="BZ221" i="4"/>
  <c r="V222" i="4"/>
  <c r="W222" i="4"/>
  <c r="AF222" i="4"/>
  <c r="AG222" i="4"/>
  <c r="AK222" i="4"/>
  <c r="AL222" i="4"/>
  <c r="AU222" i="4"/>
  <c r="AV222" i="4"/>
  <c r="AZ222" i="4"/>
  <c r="BA222" i="4"/>
  <c r="BE222" i="4"/>
  <c r="BF222" i="4"/>
  <c r="BJ222" i="4"/>
  <c r="BK222" i="4"/>
  <c r="BO222" i="4"/>
  <c r="BP222" i="4"/>
  <c r="BY222" i="4"/>
  <c r="BZ222" i="4"/>
  <c r="V223" i="4"/>
  <c r="W223" i="4"/>
  <c r="AF223" i="4"/>
  <c r="AG223" i="4"/>
  <c r="AK223" i="4"/>
  <c r="AL223" i="4"/>
  <c r="AU223" i="4"/>
  <c r="AV223" i="4"/>
  <c r="AZ223" i="4"/>
  <c r="BA223" i="4"/>
  <c r="BE223" i="4"/>
  <c r="BF223" i="4"/>
  <c r="BJ223" i="4"/>
  <c r="BK223" i="4"/>
  <c r="BO223" i="4"/>
  <c r="BP223" i="4"/>
  <c r="BY223" i="4"/>
  <c r="BZ223" i="4"/>
  <c r="V224" i="4"/>
  <c r="W224" i="4"/>
  <c r="AF224" i="4"/>
  <c r="AG224" i="4"/>
  <c r="AK224" i="4"/>
  <c r="AL224" i="4"/>
  <c r="AU224" i="4"/>
  <c r="AV224" i="4"/>
  <c r="AZ224" i="4"/>
  <c r="BA224" i="4"/>
  <c r="BE224" i="4"/>
  <c r="BF224" i="4"/>
  <c r="BJ224" i="4"/>
  <c r="BK224" i="4"/>
  <c r="BO224" i="4"/>
  <c r="BP224" i="4"/>
  <c r="BY224" i="4"/>
  <c r="BZ224" i="4"/>
  <c r="AB16" i="4"/>
  <c r="X13" i="4" s="1"/>
  <c r="CJ16" i="4"/>
  <c r="CF9" i="4" s="1"/>
  <c r="BZ16" i="4"/>
  <c r="BP16" i="4"/>
  <c r="BK16" i="4"/>
  <c r="BF16" i="4"/>
  <c r="BA16" i="4"/>
  <c r="AV16" i="4"/>
  <c r="AL16" i="4"/>
  <c r="AG16" i="4"/>
  <c r="W16" i="4"/>
  <c r="AA16" i="4"/>
  <c r="CI16" i="4"/>
  <c r="BY16" i="4"/>
  <c r="BO16" i="4"/>
  <c r="BJ16" i="4"/>
  <c r="BE16" i="4"/>
  <c r="AZ16" i="4"/>
  <c r="AU16" i="4"/>
  <c r="AK16" i="4"/>
  <c r="AF16" i="4"/>
  <c r="V16" i="4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Y270" i="7" l="1" a="1"/>
  <c r="Y270" i="7" s="1"/>
  <c r="Y251" i="7" a="1"/>
  <c r="Y251" i="7" s="1"/>
  <c r="Y271" i="7" a="1"/>
  <c r="Y271" i="7" s="1"/>
  <c r="Y252" i="7" a="1"/>
  <c r="Y252" i="7" s="1"/>
  <c r="W271" i="7" a="1"/>
  <c r="W271" i="7" s="1"/>
  <c r="W251" i="7" a="1"/>
  <c r="W251" i="7" s="1"/>
  <c r="W270" i="7" a="1"/>
  <c r="W270" i="7" s="1"/>
  <c r="W252" i="7" a="1"/>
  <c r="W252" i="7" s="1"/>
  <c r="M270" i="7" a="1"/>
  <c r="M270" i="7" s="1"/>
  <c r="M271" i="7" a="1"/>
  <c r="M271" i="7" s="1"/>
  <c r="M252" i="7" a="1"/>
  <c r="M252" i="7" s="1"/>
  <c r="M251" i="7" a="1"/>
  <c r="M251" i="7" s="1"/>
  <c r="U251" i="7" a="1"/>
  <c r="U251" i="7" s="1"/>
  <c r="U271" i="7" a="1"/>
  <c r="U271" i="7" s="1"/>
  <c r="U270" i="7" a="1"/>
  <c r="U270" i="7" s="1"/>
  <c r="U252" i="7" a="1"/>
  <c r="U252" i="7" s="1"/>
  <c r="Y272" i="7" a="1"/>
  <c r="Y272" i="7" s="1"/>
  <c r="Y253" i="7" a="1"/>
  <c r="Y253" i="7" s="1"/>
  <c r="W272" i="7" a="1"/>
  <c r="W272" i="7" s="1"/>
  <c r="W253" i="7" a="1"/>
  <c r="W253" i="7" s="1"/>
  <c r="M272" i="7" a="1"/>
  <c r="M272" i="7" s="1"/>
  <c r="M253" i="7" a="1"/>
  <c r="M253" i="7" s="1"/>
  <c r="U253" i="7" a="1"/>
  <c r="U253" i="7" s="1"/>
  <c r="U272" i="7" a="1"/>
  <c r="U272" i="7" s="1"/>
  <c r="BV11" i="4"/>
  <c r="BV14" i="4"/>
  <c r="BV10" i="4"/>
  <c r="BV6" i="4"/>
  <c r="BV13" i="4"/>
  <c r="BV7" i="4"/>
  <c r="BV9" i="4"/>
  <c r="BV12" i="4"/>
  <c r="BV8" i="4"/>
  <c r="M275" i="7"/>
  <c r="I2" i="6" s="1"/>
  <c r="W275" i="7"/>
  <c r="S2" i="6" s="1"/>
  <c r="Y275" i="7"/>
  <c r="U2" i="6" s="1"/>
  <c r="U275" i="7"/>
  <c r="Q2" i="6" s="1"/>
  <c r="BL12" i="4"/>
  <c r="AC13" i="4"/>
  <c r="AC14" i="4"/>
  <c r="CF6" i="4"/>
  <c r="CF7" i="4"/>
  <c r="X8" i="4"/>
  <c r="BL5" i="4"/>
  <c r="BL8" i="4"/>
  <c r="CF10" i="4"/>
  <c r="BL14" i="4"/>
  <c r="BL13" i="4"/>
  <c r="AR14" i="4"/>
  <c r="AR13" i="4"/>
  <c r="X7" i="4"/>
  <c r="X12" i="4"/>
  <c r="X6" i="4"/>
  <c r="CF13" i="4"/>
  <c r="X11" i="4"/>
  <c r="BL9" i="4"/>
  <c r="BL11" i="4"/>
  <c r="CF5" i="4"/>
  <c r="CF14" i="4"/>
  <c r="X10" i="4"/>
  <c r="AW13" i="4"/>
  <c r="AW14" i="4"/>
  <c r="BL6" i="4"/>
  <c r="X5" i="4"/>
  <c r="BV5" i="4"/>
  <c r="BL10" i="4"/>
  <c r="X14" i="4"/>
  <c r="BB14" i="4"/>
  <c r="BB13" i="4"/>
  <c r="CF11" i="4"/>
  <c r="BL7" i="4"/>
  <c r="CF12" i="4"/>
  <c r="CF8" i="4"/>
  <c r="X9" i="4"/>
  <c r="S3" i="6"/>
  <c r="AC12" i="16" s="1"/>
  <c r="Q1" i="6"/>
  <c r="AD11" i="16" s="1"/>
  <c r="S1" i="6"/>
  <c r="AD12" i="16" s="1"/>
  <c r="Q3" i="6"/>
  <c r="AC11" i="16" s="1"/>
  <c r="I3" i="6"/>
  <c r="AC3" i="16" s="1"/>
  <c r="I1" i="6"/>
  <c r="AD3" i="16" s="1"/>
  <c r="U1" i="6"/>
  <c r="AD15" i="16" s="1"/>
  <c r="U3" i="6"/>
  <c r="AC15" i="16" s="1"/>
  <c r="U51" i="5"/>
  <c r="I240" i="6"/>
  <c r="S259" i="6"/>
  <c r="Q259" i="6"/>
  <c r="I271" i="6" a="1"/>
  <c r="I271" i="6" s="1"/>
  <c r="I273" i="6" a="1"/>
  <c r="I273" i="6" s="1"/>
  <c r="I261" i="6" a="1"/>
  <c r="I261" i="6" s="1"/>
  <c r="P273" i="6" a="1"/>
  <c r="P273" i="6" s="1"/>
  <c r="P241" i="6" a="1"/>
  <c r="P241" i="6" s="1"/>
  <c r="K267" i="6" a="1"/>
  <c r="K267" i="6" s="1"/>
  <c r="O260" i="6" a="1"/>
  <c r="O260" i="6" s="1"/>
  <c r="O273" i="6" a="1"/>
  <c r="O273" i="6" s="1"/>
  <c r="U267" i="6" a="1"/>
  <c r="U267" i="6" s="1"/>
  <c r="U254" i="6" a="1"/>
  <c r="U254" i="6" s="1"/>
  <c r="U259" i="6"/>
  <c r="N264" i="6" a="1"/>
  <c r="N264" i="6" s="1"/>
  <c r="N260" i="6" a="1"/>
  <c r="N260" i="6" s="1"/>
  <c r="Q244" i="6" a="1"/>
  <c r="Q244" i="6" s="1"/>
  <c r="Q241" i="6" a="1"/>
  <c r="Q241" i="6" s="1"/>
  <c r="S252" i="6" a="1"/>
  <c r="S252" i="6" s="1"/>
  <c r="S246" i="6" a="1"/>
  <c r="S246" i="6" s="1"/>
  <c r="M272" i="6" a="1"/>
  <c r="M272" i="6" s="1"/>
  <c r="M256" i="6" a="1"/>
  <c r="M256" i="6" s="1"/>
  <c r="M241" i="6" a="1"/>
  <c r="M241" i="6" s="1"/>
  <c r="J242" i="6" a="1"/>
  <c r="J242" i="6" s="1"/>
  <c r="J274" i="6" a="1"/>
  <c r="J274" i="6" s="1"/>
  <c r="I253" i="6" a="1"/>
  <c r="I253" i="6" s="1"/>
  <c r="I266" i="6" a="1"/>
  <c r="I266" i="6" s="1"/>
  <c r="I254" i="6" a="1"/>
  <c r="I254" i="6" s="1"/>
  <c r="I264" i="6" a="1"/>
  <c r="I264" i="6" s="1"/>
  <c r="I262" i="6" a="1"/>
  <c r="I262" i="6" s="1"/>
  <c r="I256" i="6" a="1"/>
  <c r="I256" i="6" s="1"/>
  <c r="I241" i="6" a="1"/>
  <c r="I241" i="6" s="1"/>
  <c r="P252" i="6" a="1"/>
  <c r="P252" i="6" s="1"/>
  <c r="P263" i="6" a="1"/>
  <c r="P263" i="6" s="1"/>
  <c r="P264" i="6" a="1"/>
  <c r="P264" i="6" s="1"/>
  <c r="P254" i="6" a="1"/>
  <c r="P254" i="6" s="1"/>
  <c r="P246" i="6" a="1"/>
  <c r="P246" i="6" s="1"/>
  <c r="P248" i="6" a="1"/>
  <c r="P248" i="6" s="1"/>
  <c r="K253" i="6" a="1"/>
  <c r="K253" i="6" s="1"/>
  <c r="K263" i="6" a="1"/>
  <c r="K263" i="6" s="1"/>
  <c r="K262" i="6" a="1"/>
  <c r="K262" i="6" s="1"/>
  <c r="K255" i="6" a="1"/>
  <c r="K255" i="6" s="1"/>
  <c r="K248" i="6" a="1"/>
  <c r="K248" i="6" s="1"/>
  <c r="K256" i="6" a="1"/>
  <c r="K256" i="6" s="1"/>
  <c r="K242" i="6" a="1"/>
  <c r="K242" i="6" s="1"/>
  <c r="O272" i="6" a="1"/>
  <c r="O272" i="6" s="1"/>
  <c r="O245" i="6" a="1"/>
  <c r="O245" i="6" s="1"/>
  <c r="O265" i="6" a="1"/>
  <c r="O265" i="6" s="1"/>
  <c r="O274" i="6" a="1"/>
  <c r="O274" i="6" s="1"/>
  <c r="O266" i="6" a="1"/>
  <c r="O266" i="6" s="1"/>
  <c r="O256" i="6" a="1"/>
  <c r="O256" i="6" s="1"/>
  <c r="O241" i="6" a="1"/>
  <c r="O241" i="6" s="1"/>
  <c r="U272" i="6" a="1"/>
  <c r="U272" i="6" s="1"/>
  <c r="U266" i="6" a="1"/>
  <c r="U266" i="6" s="1"/>
  <c r="U248" i="6" a="1"/>
  <c r="U248" i="6" s="1"/>
  <c r="U273" i="6" a="1"/>
  <c r="U273" i="6" s="1"/>
  <c r="U262" i="6" a="1"/>
  <c r="U262" i="6" s="1"/>
  <c r="U255" i="6" a="1"/>
  <c r="U255" i="6" s="1"/>
  <c r="U242" i="6" a="1"/>
  <c r="U242" i="6" s="1"/>
  <c r="N271" i="6" a="1"/>
  <c r="N271" i="6" s="1"/>
  <c r="N246" i="6" a="1"/>
  <c r="N246" i="6" s="1"/>
  <c r="N243" i="6" a="1"/>
  <c r="N243" i="6" s="1"/>
  <c r="N256" i="6" a="1"/>
  <c r="N256" i="6" s="1"/>
  <c r="N244" i="6" a="1"/>
  <c r="N244" i="6" s="1"/>
  <c r="N254" i="6" a="1"/>
  <c r="N254" i="6" s="1"/>
  <c r="N242" i="6" a="1"/>
  <c r="N242" i="6" s="1"/>
  <c r="Q271" i="6" a="1"/>
  <c r="Q271" i="6" s="1"/>
  <c r="Q267" i="6" a="1"/>
  <c r="Q267" i="6" s="1"/>
  <c r="Q264" i="6" a="1"/>
  <c r="Q264" i="6" s="1"/>
  <c r="Q254" i="6" a="1"/>
  <c r="Q254" i="6" s="1"/>
  <c r="Q247" i="6" a="1"/>
  <c r="Q247" i="6" s="1"/>
  <c r="Q261" i="6" a="1"/>
  <c r="Q261" i="6" s="1"/>
  <c r="Q240" i="6"/>
  <c r="S272" i="6" a="1"/>
  <c r="S272" i="6" s="1"/>
  <c r="S267" i="6" a="1"/>
  <c r="S267" i="6" s="1"/>
  <c r="S264" i="6" a="1"/>
  <c r="S264" i="6" s="1"/>
  <c r="S245" i="6" a="1"/>
  <c r="S245" i="6" s="1"/>
  <c r="S262" i="6" a="1"/>
  <c r="S262" i="6" s="1"/>
  <c r="S266" i="6" a="1"/>
  <c r="S266" i="6" s="1"/>
  <c r="S243" i="6" a="1"/>
  <c r="S243" i="6" s="1"/>
  <c r="M253" i="6" a="1"/>
  <c r="M253" i="6" s="1"/>
  <c r="M248" i="6" a="1"/>
  <c r="M248" i="6" s="1"/>
  <c r="M274" i="6" a="1"/>
  <c r="M274" i="6" s="1"/>
  <c r="M262" i="6" a="1"/>
  <c r="M262" i="6" s="1"/>
  <c r="M264" i="6" a="1"/>
  <c r="M264" i="6" s="1"/>
  <c r="M246" i="6" a="1"/>
  <c r="M246" i="6" s="1"/>
  <c r="M244" i="6" a="1"/>
  <c r="M244" i="6" s="1"/>
  <c r="J271" i="6" a="1"/>
  <c r="J271" i="6" s="1"/>
  <c r="J248" i="6" a="1"/>
  <c r="J248" i="6" s="1"/>
  <c r="J275" i="6" a="1"/>
  <c r="J275" i="6" s="1"/>
  <c r="J246" i="6" a="1"/>
  <c r="J246" i="6" s="1"/>
  <c r="J262" i="6" a="1"/>
  <c r="J262" i="6" s="1"/>
  <c r="J273" i="6" a="1"/>
  <c r="J273" i="6" s="1"/>
  <c r="I248" i="6" a="1"/>
  <c r="I248" i="6" s="1"/>
  <c r="I247" i="6" a="1"/>
  <c r="I247" i="6" s="1"/>
  <c r="P271" i="6" a="1"/>
  <c r="P271" i="6" s="1"/>
  <c r="P275" i="6" a="1"/>
  <c r="P275" i="6" s="1"/>
  <c r="P267" i="6" a="1"/>
  <c r="P267" i="6" s="1"/>
  <c r="K266" i="6" a="1"/>
  <c r="K266" i="6" s="1"/>
  <c r="K243" i="6" a="1"/>
  <c r="K243" i="6" s="1"/>
  <c r="K247" i="6" a="1"/>
  <c r="K247" i="6" s="1"/>
  <c r="O252" i="6" a="1"/>
  <c r="O252" i="6" s="1"/>
  <c r="O261" i="6" a="1"/>
  <c r="O261" i="6" s="1"/>
  <c r="U253" i="6" a="1"/>
  <c r="U253" i="6" s="1"/>
  <c r="U274" i="6" a="1"/>
  <c r="U274" i="6" s="1"/>
  <c r="N272" i="6" a="1"/>
  <c r="N272" i="6" s="1"/>
  <c r="N273" i="6" a="1"/>
  <c r="N273" i="6" s="1"/>
  <c r="Q253" i="6" a="1"/>
  <c r="Q253" i="6" s="1"/>
  <c r="Q275" i="6" a="1"/>
  <c r="Q275" i="6" s="1"/>
  <c r="Q246" i="6" a="1"/>
  <c r="Q246" i="6" s="1"/>
  <c r="S256" i="6" a="1"/>
  <c r="S256" i="6" s="1"/>
  <c r="S275" i="6" a="1"/>
  <c r="S275" i="6" s="1"/>
  <c r="S240" i="6"/>
  <c r="M260" i="6" a="1"/>
  <c r="M260" i="6" s="1"/>
  <c r="M265" i="6" a="1"/>
  <c r="M265" i="6" s="1"/>
  <c r="J254" i="6" a="1"/>
  <c r="J254" i="6" s="1"/>
  <c r="J247" i="6" a="1"/>
  <c r="J247" i="6" s="1"/>
  <c r="I252" i="6" a="1"/>
  <c r="I252" i="6" s="1"/>
  <c r="I245" i="6" a="1"/>
  <c r="I245" i="6" s="1"/>
  <c r="I274" i="6" a="1"/>
  <c r="I274" i="6" s="1"/>
  <c r="I275" i="6" a="1"/>
  <c r="I275" i="6" s="1"/>
  <c r="I267" i="6" a="1"/>
  <c r="I267" i="6" s="1"/>
  <c r="I260" i="6" a="1"/>
  <c r="I260" i="6" s="1"/>
  <c r="I259" i="6"/>
  <c r="P253" i="6" a="1"/>
  <c r="P253" i="6" s="1"/>
  <c r="P242" i="6" a="1"/>
  <c r="P242" i="6" s="1"/>
  <c r="P261" i="6" a="1"/>
  <c r="P261" i="6" s="1"/>
  <c r="P260" i="6" a="1"/>
  <c r="P260" i="6" s="1"/>
  <c r="P243" i="6" a="1"/>
  <c r="P243" i="6" s="1"/>
  <c r="P265" i="6" a="1"/>
  <c r="P265" i="6" s="1"/>
  <c r="K271" i="6" a="1"/>
  <c r="K271" i="6" s="1"/>
  <c r="K273" i="6" a="1"/>
  <c r="K273" i="6" s="1"/>
  <c r="K245" i="6" a="1"/>
  <c r="K245" i="6" s="1"/>
  <c r="K274" i="6" a="1"/>
  <c r="K274" i="6" s="1"/>
  <c r="K246" i="6" a="1"/>
  <c r="K246" i="6" s="1"/>
  <c r="K261" i="6" a="1"/>
  <c r="K261" i="6" s="1"/>
  <c r="O253" i="6" a="1"/>
  <c r="O253" i="6" s="1"/>
  <c r="O243" i="6" a="1"/>
  <c r="O243" i="6" s="1"/>
  <c r="O255" i="6" a="1"/>
  <c r="O255" i="6" s="1"/>
  <c r="O263" i="6" a="1"/>
  <c r="O263" i="6" s="1"/>
  <c r="O267" i="6" a="1"/>
  <c r="O267" i="6" s="1"/>
  <c r="O254" i="6" a="1"/>
  <c r="O254" i="6" s="1"/>
  <c r="O242" i="6" a="1"/>
  <c r="O242" i="6" s="1"/>
  <c r="U252" i="6" a="1"/>
  <c r="U252" i="6" s="1"/>
  <c r="U244" i="6" a="1"/>
  <c r="U244" i="6" s="1"/>
  <c r="U275" i="6" a="1"/>
  <c r="U275" i="6" s="1"/>
  <c r="U265" i="6" a="1"/>
  <c r="U265" i="6" s="1"/>
  <c r="U261" i="6" a="1"/>
  <c r="U261" i="6" s="1"/>
  <c r="U245" i="6" a="1"/>
  <c r="U245" i="6" s="1"/>
  <c r="U240" i="6"/>
  <c r="N252" i="6" a="1"/>
  <c r="N252" i="6" s="1"/>
  <c r="N247" i="6" a="1"/>
  <c r="N247" i="6" s="1"/>
  <c r="N274" i="6" a="1"/>
  <c r="N274" i="6" s="1"/>
  <c r="N266" i="6" a="1"/>
  <c r="N266" i="6" s="1"/>
  <c r="N275" i="6" a="1"/>
  <c r="N275" i="6" s="1"/>
  <c r="N245" i="6" a="1"/>
  <c r="N245" i="6" s="1"/>
  <c r="Q252" i="6" a="1"/>
  <c r="Q252" i="6" s="1"/>
  <c r="Q248" i="6" a="1"/>
  <c r="Q248" i="6" s="1"/>
  <c r="Q273" i="6" a="1"/>
  <c r="Q273" i="6" s="1"/>
  <c r="Q263" i="6" a="1"/>
  <c r="Q263" i="6" s="1"/>
  <c r="Q265" i="6" a="1"/>
  <c r="Q265" i="6" s="1"/>
  <c r="Q243" i="6" a="1"/>
  <c r="Q243" i="6" s="1"/>
  <c r="Q242" i="6" a="1"/>
  <c r="Q242" i="6" s="1"/>
  <c r="S253" i="6" a="1"/>
  <c r="S253" i="6" s="1"/>
  <c r="S248" i="6" a="1"/>
  <c r="S248" i="6" s="1"/>
  <c r="S274" i="6" a="1"/>
  <c r="S274" i="6" s="1"/>
  <c r="S273" i="6" a="1"/>
  <c r="S273" i="6" s="1"/>
  <c r="S263" i="6" a="1"/>
  <c r="S263" i="6" s="1"/>
  <c r="S260" i="6" a="1"/>
  <c r="S260" i="6" s="1"/>
  <c r="S241" i="6" a="1"/>
  <c r="S241" i="6" s="1"/>
  <c r="M252" i="6" a="1"/>
  <c r="M252" i="6" s="1"/>
  <c r="M247" i="6" a="1"/>
  <c r="M247" i="6" s="1"/>
  <c r="M261" i="6" a="1"/>
  <c r="M261" i="6" s="1"/>
  <c r="M273" i="6" a="1"/>
  <c r="M273" i="6" s="1"/>
  <c r="M266" i="6" a="1"/>
  <c r="M266" i="6" s="1"/>
  <c r="M255" i="6" a="1"/>
  <c r="M255" i="6" s="1"/>
  <c r="J252" i="6" a="1"/>
  <c r="J252" i="6" s="1"/>
  <c r="J263" i="6" a="1"/>
  <c r="J263" i="6" s="1"/>
  <c r="J261" i="6" a="1"/>
  <c r="J261" i="6" s="1"/>
  <c r="J266" i="6" a="1"/>
  <c r="J266" i="6" s="1"/>
  <c r="J267" i="6" a="1"/>
  <c r="J267" i="6" s="1"/>
  <c r="J260" i="6" a="1"/>
  <c r="J260" i="6" s="1"/>
  <c r="J241" i="6" a="1"/>
  <c r="J241" i="6" s="1"/>
  <c r="I255" i="6" a="1"/>
  <c r="I255" i="6" s="1"/>
  <c r="I242" i="6" a="1"/>
  <c r="I242" i="6" s="1"/>
  <c r="P256" i="6" a="1"/>
  <c r="P256" i="6" s="1"/>
  <c r="K272" i="6" a="1"/>
  <c r="K272" i="6" s="1"/>
  <c r="O246" i="6" a="1"/>
  <c r="O246" i="6" s="1"/>
  <c r="U246" i="6" a="1"/>
  <c r="U246" i="6" s="1"/>
  <c r="N248" i="6" a="1"/>
  <c r="N248" i="6" s="1"/>
  <c r="N263" i="6" a="1"/>
  <c r="N263" i="6" s="1"/>
  <c r="Q260" i="6" a="1"/>
  <c r="Q260" i="6" s="1"/>
  <c r="S244" i="6" a="1"/>
  <c r="S244" i="6" s="1"/>
  <c r="M267" i="6" a="1"/>
  <c r="M267" i="6" s="1"/>
  <c r="J272" i="6" a="1"/>
  <c r="J272" i="6" s="1"/>
  <c r="J255" i="6" a="1"/>
  <c r="J255" i="6" s="1"/>
  <c r="I272" i="6" a="1"/>
  <c r="I272" i="6" s="1"/>
  <c r="I263" i="6" a="1"/>
  <c r="I263" i="6" s="1"/>
  <c r="I246" i="6" a="1"/>
  <c r="I246" i="6" s="1"/>
  <c r="I244" i="6" a="1"/>
  <c r="I244" i="6" s="1"/>
  <c r="I243" i="6" a="1"/>
  <c r="I243" i="6" s="1"/>
  <c r="I265" i="6" a="1"/>
  <c r="I265" i="6" s="1"/>
  <c r="P272" i="6" a="1"/>
  <c r="P272" i="6" s="1"/>
  <c r="P266" i="6" a="1"/>
  <c r="P266" i="6" s="1"/>
  <c r="P245" i="6" a="1"/>
  <c r="P245" i="6" s="1"/>
  <c r="P247" i="6" a="1"/>
  <c r="P247" i="6" s="1"/>
  <c r="P244" i="6" a="1"/>
  <c r="P244" i="6" s="1"/>
  <c r="P262" i="6" a="1"/>
  <c r="P262" i="6" s="1"/>
  <c r="P274" i="6" a="1"/>
  <c r="P274" i="6" s="1"/>
  <c r="K252" i="6" a="1"/>
  <c r="K252" i="6" s="1"/>
  <c r="K244" i="6" a="1"/>
  <c r="K244" i="6" s="1"/>
  <c r="K275" i="6" a="1"/>
  <c r="K275" i="6" s="1"/>
  <c r="K265" i="6" a="1"/>
  <c r="K265" i="6" s="1"/>
  <c r="K260" i="6" a="1"/>
  <c r="K260" i="6" s="1"/>
  <c r="K264" i="6" a="1"/>
  <c r="K264" i="6" s="1"/>
  <c r="O271" i="6" a="1"/>
  <c r="O271" i="6" s="1"/>
  <c r="O262" i="6" a="1"/>
  <c r="O262" i="6" s="1"/>
  <c r="O247" i="6" a="1"/>
  <c r="O247" i="6" s="1"/>
  <c r="O248" i="6" a="1"/>
  <c r="O248" i="6" s="1"/>
  <c r="O244" i="6" a="1"/>
  <c r="O244" i="6" s="1"/>
  <c r="O275" i="6" a="1"/>
  <c r="O275" i="6" s="1"/>
  <c r="U271" i="6" a="1"/>
  <c r="U271" i="6" s="1"/>
  <c r="U243" i="6" a="1"/>
  <c r="U243" i="6" s="1"/>
  <c r="U260" i="6" a="1"/>
  <c r="U260" i="6" s="1"/>
  <c r="U264" i="6" a="1"/>
  <c r="U264" i="6" s="1"/>
  <c r="U247" i="6" a="1"/>
  <c r="U247" i="6" s="1"/>
  <c r="U256" i="6" a="1"/>
  <c r="U256" i="6" s="1"/>
  <c r="N253" i="6" a="1"/>
  <c r="N253" i="6" s="1"/>
  <c r="N267" i="6" a="1"/>
  <c r="N267" i="6" s="1"/>
  <c r="N261" i="6" a="1"/>
  <c r="N261" i="6" s="1"/>
  <c r="N265" i="6" a="1"/>
  <c r="N265" i="6" s="1"/>
  <c r="N262" i="6" a="1"/>
  <c r="N262" i="6" s="1"/>
  <c r="N255" i="6" a="1"/>
  <c r="N255" i="6" s="1"/>
  <c r="Q272" i="6" a="1"/>
  <c r="Q272" i="6" s="1"/>
  <c r="Q266" i="6" a="1"/>
  <c r="Q266" i="6" s="1"/>
  <c r="Q245" i="6" a="1"/>
  <c r="Q245" i="6" s="1"/>
  <c r="Q262" i="6" a="1"/>
  <c r="Q262" i="6" s="1"/>
  <c r="Q256" i="6" a="1"/>
  <c r="Q256" i="6" s="1"/>
  <c r="Q274" i="6" a="1"/>
  <c r="Q274" i="6" s="1"/>
  <c r="S271" i="6" a="1"/>
  <c r="S271" i="6" s="1"/>
  <c r="S265" i="6" a="1"/>
  <c r="S265" i="6" s="1"/>
  <c r="S242" i="6" a="1"/>
  <c r="S242" i="6" s="1"/>
  <c r="S255" i="6" a="1"/>
  <c r="S255" i="6" s="1"/>
  <c r="S247" i="6" a="1"/>
  <c r="S247" i="6" s="1"/>
  <c r="S261" i="6" a="1"/>
  <c r="S261" i="6" s="1"/>
  <c r="M271" i="6" a="1"/>
  <c r="M271" i="6" s="1"/>
  <c r="M254" i="6" a="1"/>
  <c r="M254" i="6" s="1"/>
  <c r="M243" i="6" a="1"/>
  <c r="M243" i="6" s="1"/>
  <c r="M242" i="6" a="1"/>
  <c r="M242" i="6" s="1"/>
  <c r="M245" i="6" a="1"/>
  <c r="M245" i="6" s="1"/>
  <c r="M275" i="6" a="1"/>
  <c r="M275" i="6" s="1"/>
  <c r="J253" i="6" a="1"/>
  <c r="J253" i="6" s="1"/>
  <c r="J256" i="6" a="1"/>
  <c r="J256" i="6" s="1"/>
  <c r="J244" i="6" a="1"/>
  <c r="J244" i="6" s="1"/>
  <c r="J265" i="6" a="1"/>
  <c r="J265" i="6" s="1"/>
  <c r="J264" i="6" a="1"/>
  <c r="J264" i="6" s="1"/>
  <c r="J243" i="6" a="1"/>
  <c r="J243" i="6" s="1"/>
  <c r="W61" i="5"/>
  <c r="W69" i="5"/>
  <c r="W77" i="5"/>
  <c r="AF205" i="5"/>
  <c r="W164" i="5"/>
  <c r="U166" i="5"/>
  <c r="AE52" i="5"/>
  <c r="AH137" i="5"/>
  <c r="AG52" i="5"/>
  <c r="AF78" i="5"/>
  <c r="BC78" i="5"/>
  <c r="AH78" i="5" s="1"/>
  <c r="AJ116" i="5"/>
  <c r="AE78" i="5"/>
  <c r="W144" i="5"/>
  <c r="AH30" i="5"/>
  <c r="AG78" i="5"/>
  <c r="U99" i="5"/>
  <c r="U124" i="5"/>
  <c r="U132" i="5"/>
  <c r="U140" i="5"/>
  <c r="AE125" i="5"/>
  <c r="U162" i="5"/>
  <c r="U12" i="5"/>
  <c r="W14" i="5"/>
  <c r="W10" i="5"/>
  <c r="U97" i="5"/>
  <c r="U118" i="5"/>
  <c r="W152" i="5"/>
  <c r="U116" i="5"/>
  <c r="U136" i="5"/>
  <c r="U16" i="5"/>
  <c r="W53" i="5"/>
  <c r="U47" i="5"/>
  <c r="U63" i="5"/>
  <c r="U67" i="5"/>
  <c r="U71" i="5"/>
  <c r="U75" i="5"/>
  <c r="U79" i="5"/>
  <c r="W91" i="5"/>
  <c r="U120" i="5"/>
  <c r="W138" i="5"/>
  <c r="AF105" i="5"/>
  <c r="U168" i="5"/>
  <c r="W30" i="5"/>
  <c r="W95" i="5"/>
  <c r="U8" i="5"/>
  <c r="W93" i="5"/>
  <c r="W148" i="5"/>
  <c r="W6" i="5"/>
  <c r="W65" i="5"/>
  <c r="W73" i="5"/>
  <c r="W81" i="5"/>
  <c r="U83" i="5"/>
  <c r="U128" i="5"/>
  <c r="W85" i="5"/>
  <c r="U154" i="5"/>
  <c r="U160" i="5"/>
  <c r="W57" i="5"/>
  <c r="AH148" i="5"/>
  <c r="AH129" i="5"/>
  <c r="AG114" i="5"/>
  <c r="AE179" i="5"/>
  <c r="AE185" i="5"/>
  <c r="BC204" i="5"/>
  <c r="BB105" i="5"/>
  <c r="AI47" i="5"/>
  <c r="AH121" i="5"/>
  <c r="AF62" i="5"/>
  <c r="AF52" i="5"/>
  <c r="AG62" i="5"/>
  <c r="AG105" i="5"/>
  <c r="AF125" i="5"/>
  <c r="BC89" i="5"/>
  <c r="AH89" i="5" s="1"/>
  <c r="BC125" i="5"/>
  <c r="AI125" i="5" s="1"/>
  <c r="AI113" i="5"/>
  <c r="AJ129" i="5"/>
  <c r="BC105" i="5"/>
  <c r="AJ121" i="5"/>
  <c r="AI120" i="5"/>
  <c r="AI140" i="5"/>
  <c r="T212" i="5"/>
  <c r="Q212" i="5"/>
  <c r="S212" i="5" s="1"/>
  <c r="X212" i="5"/>
  <c r="N212" i="5"/>
  <c r="P212" i="5" s="1"/>
  <c r="X200" i="5"/>
  <c r="N200" i="5"/>
  <c r="P200" i="5" s="1"/>
  <c r="T200" i="5"/>
  <c r="Q200" i="5"/>
  <c r="S200" i="5" s="1"/>
  <c r="T188" i="5"/>
  <c r="N188" i="5"/>
  <c r="P188" i="5" s="1"/>
  <c r="Q188" i="5"/>
  <c r="S188" i="5" s="1"/>
  <c r="X188" i="5"/>
  <c r="T176" i="5"/>
  <c r="X176" i="5"/>
  <c r="Q176" i="5"/>
  <c r="S176" i="5" s="1"/>
  <c r="N176" i="5"/>
  <c r="P176" i="5" s="1"/>
  <c r="T164" i="5"/>
  <c r="Q164" i="5"/>
  <c r="S164" i="5" s="1"/>
  <c r="X164" i="5"/>
  <c r="N164" i="5"/>
  <c r="P164" i="5" s="1"/>
  <c r="X152" i="5"/>
  <c r="T152" i="5"/>
  <c r="N152" i="5"/>
  <c r="P152" i="5" s="1"/>
  <c r="Q152" i="5"/>
  <c r="S152" i="5" s="1"/>
  <c r="T92" i="5"/>
  <c r="X92" i="5"/>
  <c r="N92" i="5"/>
  <c r="P92" i="5" s="1"/>
  <c r="Q92" i="5"/>
  <c r="S92" i="5" s="1"/>
  <c r="X80" i="5"/>
  <c r="T80" i="5"/>
  <c r="Q80" i="5"/>
  <c r="S80" i="5" s="1"/>
  <c r="N80" i="5"/>
  <c r="P80" i="5" s="1"/>
  <c r="T68" i="5"/>
  <c r="Q68" i="5"/>
  <c r="S68" i="5" s="1"/>
  <c r="N68" i="5"/>
  <c r="P68" i="5" s="1"/>
  <c r="X68" i="5"/>
  <c r="X56" i="5"/>
  <c r="T56" i="5"/>
  <c r="N56" i="5"/>
  <c r="P56" i="5" s="1"/>
  <c r="Q56" i="5"/>
  <c r="S56" i="5" s="1"/>
  <c r="X48" i="5"/>
  <c r="T48" i="5"/>
  <c r="Q48" i="5"/>
  <c r="S48" i="5" s="1"/>
  <c r="N48" i="5"/>
  <c r="P48" i="5" s="1"/>
  <c r="T36" i="5"/>
  <c r="X36" i="5"/>
  <c r="Q36" i="5"/>
  <c r="S36" i="5" s="1"/>
  <c r="N36" i="5"/>
  <c r="P36" i="5" s="1"/>
  <c r="X24" i="5"/>
  <c r="T24" i="5"/>
  <c r="N24" i="5"/>
  <c r="P24" i="5" s="1"/>
  <c r="Q24" i="5"/>
  <c r="S24" i="5" s="1"/>
  <c r="X8" i="5"/>
  <c r="T8" i="5"/>
  <c r="N8" i="5"/>
  <c r="P8" i="5" s="1"/>
  <c r="Q8" i="5"/>
  <c r="S8" i="5" s="1"/>
  <c r="X210" i="5"/>
  <c r="N210" i="5"/>
  <c r="P210" i="5" s="1"/>
  <c r="T210" i="5"/>
  <c r="Q210" i="5"/>
  <c r="S210" i="5" s="1"/>
  <c r="X198" i="5"/>
  <c r="T198" i="5"/>
  <c r="Q198" i="5"/>
  <c r="S198" i="5" s="1"/>
  <c r="N198" i="5"/>
  <c r="P198" i="5" s="1"/>
  <c r="X190" i="5"/>
  <c r="Q190" i="5"/>
  <c r="S190" i="5" s="1"/>
  <c r="N190" i="5"/>
  <c r="P190" i="5" s="1"/>
  <c r="T190" i="5"/>
  <c r="X182" i="5"/>
  <c r="T182" i="5"/>
  <c r="Q182" i="5"/>
  <c r="S182" i="5" s="1"/>
  <c r="N182" i="5"/>
  <c r="P182" i="5" s="1"/>
  <c r="X174" i="5"/>
  <c r="Q174" i="5"/>
  <c r="S174" i="5" s="1"/>
  <c r="N174" i="5"/>
  <c r="P174" i="5" s="1"/>
  <c r="T174" i="5"/>
  <c r="X166" i="5"/>
  <c r="T166" i="5"/>
  <c r="Q166" i="5"/>
  <c r="S166" i="5" s="1"/>
  <c r="N166" i="5"/>
  <c r="P166" i="5" s="1"/>
  <c r="X158" i="5"/>
  <c r="Q158" i="5"/>
  <c r="S158" i="5" s="1"/>
  <c r="N158" i="5"/>
  <c r="P158" i="5" s="1"/>
  <c r="T158" i="5"/>
  <c r="X130" i="5"/>
  <c r="T130" i="5"/>
  <c r="N130" i="5"/>
  <c r="P130" i="5" s="1"/>
  <c r="Q130" i="5"/>
  <c r="S130" i="5" s="1"/>
  <c r="X126" i="5"/>
  <c r="T126" i="5"/>
  <c r="Q126" i="5"/>
  <c r="S126" i="5" s="1"/>
  <c r="N126" i="5"/>
  <c r="P126" i="5" s="1"/>
  <c r="X122" i="5"/>
  <c r="T122" i="5"/>
  <c r="Q122" i="5"/>
  <c r="S122" i="5" s="1"/>
  <c r="N122" i="5"/>
  <c r="P122" i="5" s="1"/>
  <c r="X118" i="5"/>
  <c r="T118" i="5"/>
  <c r="Q118" i="5"/>
  <c r="S118" i="5" s="1"/>
  <c r="N118" i="5"/>
  <c r="P118" i="5" s="1"/>
  <c r="X114" i="5"/>
  <c r="T114" i="5"/>
  <c r="Q114" i="5"/>
  <c r="S114" i="5" s="1"/>
  <c r="N114" i="5"/>
  <c r="P114" i="5" s="1"/>
  <c r="X110" i="5"/>
  <c r="T110" i="5"/>
  <c r="N110" i="5"/>
  <c r="P110" i="5" s="1"/>
  <c r="Q110" i="5"/>
  <c r="S110" i="5" s="1"/>
  <c r="X106" i="5"/>
  <c r="T106" i="5"/>
  <c r="Q106" i="5"/>
  <c r="S106" i="5" s="1"/>
  <c r="N106" i="5"/>
  <c r="P106" i="5" s="1"/>
  <c r="X102" i="5"/>
  <c r="Q102" i="5"/>
  <c r="S102" i="5" s="1"/>
  <c r="T102" i="5"/>
  <c r="N102" i="5"/>
  <c r="P102" i="5" s="1"/>
  <c r="X98" i="5"/>
  <c r="T98" i="5"/>
  <c r="Q98" i="5"/>
  <c r="S98" i="5" s="1"/>
  <c r="N98" i="5"/>
  <c r="P98" i="5" s="1"/>
  <c r="X94" i="5"/>
  <c r="T94" i="5"/>
  <c r="N94" i="5"/>
  <c r="P94" i="5" s="1"/>
  <c r="Q94" i="5"/>
  <c r="S94" i="5" s="1"/>
  <c r="X90" i="5"/>
  <c r="T90" i="5"/>
  <c r="Q90" i="5"/>
  <c r="S90" i="5" s="1"/>
  <c r="N90" i="5"/>
  <c r="P90" i="5" s="1"/>
  <c r="X86" i="5"/>
  <c r="T86" i="5"/>
  <c r="Q86" i="5"/>
  <c r="S86" i="5" s="1"/>
  <c r="N86" i="5"/>
  <c r="P86" i="5" s="1"/>
  <c r="X82" i="5"/>
  <c r="T82" i="5"/>
  <c r="Q82" i="5"/>
  <c r="S82" i="5" s="1"/>
  <c r="N82" i="5"/>
  <c r="P82" i="5" s="1"/>
  <c r="X78" i="5"/>
  <c r="T78" i="5"/>
  <c r="N78" i="5"/>
  <c r="P78" i="5" s="1"/>
  <c r="Q78" i="5"/>
  <c r="S78" i="5" s="1"/>
  <c r="X74" i="5"/>
  <c r="Q74" i="5"/>
  <c r="S74" i="5" s="1"/>
  <c r="T74" i="5"/>
  <c r="N74" i="5"/>
  <c r="P74" i="5" s="1"/>
  <c r="X70" i="5"/>
  <c r="T70" i="5"/>
  <c r="Q70" i="5"/>
  <c r="S70" i="5" s="1"/>
  <c r="N70" i="5"/>
  <c r="P70" i="5" s="1"/>
  <c r="X66" i="5"/>
  <c r="Q66" i="5"/>
  <c r="S66" i="5" s="1"/>
  <c r="N66" i="5"/>
  <c r="P66" i="5" s="1"/>
  <c r="T66" i="5"/>
  <c r="X62" i="5"/>
  <c r="T62" i="5"/>
  <c r="N62" i="5"/>
  <c r="P62" i="5" s="1"/>
  <c r="Q62" i="5"/>
  <c r="S62" i="5" s="1"/>
  <c r="X58" i="5"/>
  <c r="T58" i="5"/>
  <c r="Q58" i="5"/>
  <c r="S58" i="5" s="1"/>
  <c r="N58" i="5"/>
  <c r="P58" i="5" s="1"/>
  <c r="X54" i="5"/>
  <c r="T54" i="5"/>
  <c r="Q54" i="5"/>
  <c r="S54" i="5" s="1"/>
  <c r="N54" i="5"/>
  <c r="P54" i="5" s="1"/>
  <c r="X50" i="5"/>
  <c r="Q50" i="5"/>
  <c r="S50" i="5" s="1"/>
  <c r="N50" i="5"/>
  <c r="P50" i="5" s="1"/>
  <c r="T50" i="5"/>
  <c r="X46" i="5"/>
  <c r="T46" i="5"/>
  <c r="N46" i="5"/>
  <c r="P46" i="5" s="1"/>
  <c r="Q46" i="5"/>
  <c r="S46" i="5" s="1"/>
  <c r="X42" i="5"/>
  <c r="Q42" i="5"/>
  <c r="S42" i="5" s="1"/>
  <c r="T42" i="5"/>
  <c r="N42" i="5"/>
  <c r="P42" i="5" s="1"/>
  <c r="X38" i="5"/>
  <c r="T38" i="5"/>
  <c r="Q38" i="5"/>
  <c r="S38" i="5" s="1"/>
  <c r="N38" i="5"/>
  <c r="P38" i="5" s="1"/>
  <c r="X34" i="5"/>
  <c r="Q34" i="5"/>
  <c r="S34" i="5" s="1"/>
  <c r="N34" i="5"/>
  <c r="P34" i="5" s="1"/>
  <c r="T34" i="5"/>
  <c r="X30" i="5"/>
  <c r="T30" i="5"/>
  <c r="N30" i="5"/>
  <c r="P30" i="5" s="1"/>
  <c r="Q30" i="5"/>
  <c r="S30" i="5" s="1"/>
  <c r="X26" i="5"/>
  <c r="T26" i="5"/>
  <c r="Q26" i="5"/>
  <c r="S26" i="5" s="1"/>
  <c r="N26" i="5"/>
  <c r="P26" i="5" s="1"/>
  <c r="X22" i="5"/>
  <c r="T22" i="5"/>
  <c r="Q22" i="5"/>
  <c r="S22" i="5" s="1"/>
  <c r="N22" i="5"/>
  <c r="P22" i="5" s="1"/>
  <c r="X18" i="5"/>
  <c r="Q18" i="5"/>
  <c r="S18" i="5" s="1"/>
  <c r="N18" i="5"/>
  <c r="P18" i="5" s="1"/>
  <c r="T18" i="5"/>
  <c r="X14" i="5"/>
  <c r="T14" i="5"/>
  <c r="N14" i="5"/>
  <c r="P14" i="5" s="1"/>
  <c r="Q14" i="5"/>
  <c r="S14" i="5" s="1"/>
  <c r="X10" i="5"/>
  <c r="Q10" i="5"/>
  <c r="S10" i="5" s="1"/>
  <c r="T10" i="5"/>
  <c r="N10" i="5"/>
  <c r="P10" i="5" s="1"/>
  <c r="X6" i="5"/>
  <c r="T6" i="5"/>
  <c r="Q6" i="5"/>
  <c r="S6" i="5" s="1"/>
  <c r="N6" i="5"/>
  <c r="P6" i="5" s="1"/>
  <c r="T204" i="5"/>
  <c r="N204" i="5"/>
  <c r="P204" i="5" s="1"/>
  <c r="X204" i="5"/>
  <c r="Q204" i="5"/>
  <c r="S204" i="5" s="1"/>
  <c r="X192" i="5"/>
  <c r="T192" i="5"/>
  <c r="Q192" i="5"/>
  <c r="S192" i="5" s="1"/>
  <c r="N192" i="5"/>
  <c r="P192" i="5" s="1"/>
  <c r="T180" i="5"/>
  <c r="Q180" i="5"/>
  <c r="S180" i="5" s="1"/>
  <c r="X180" i="5"/>
  <c r="N180" i="5"/>
  <c r="P180" i="5" s="1"/>
  <c r="X168" i="5"/>
  <c r="T168" i="5"/>
  <c r="N168" i="5"/>
  <c r="P168" i="5" s="1"/>
  <c r="Q168" i="5"/>
  <c r="S168" i="5" s="1"/>
  <c r="X156" i="5"/>
  <c r="T156" i="5"/>
  <c r="N156" i="5"/>
  <c r="P156" i="5" s="1"/>
  <c r="Q156" i="5"/>
  <c r="S156" i="5" s="1"/>
  <c r="T144" i="5"/>
  <c r="X144" i="5"/>
  <c r="Q144" i="5"/>
  <c r="S144" i="5" s="1"/>
  <c r="N144" i="5"/>
  <c r="P144" i="5" s="1"/>
  <c r="X136" i="5"/>
  <c r="T136" i="5"/>
  <c r="N136" i="5"/>
  <c r="P136" i="5" s="1"/>
  <c r="Q136" i="5"/>
  <c r="S136" i="5" s="1"/>
  <c r="X128" i="5"/>
  <c r="T128" i="5"/>
  <c r="Q128" i="5"/>
  <c r="S128" i="5" s="1"/>
  <c r="N128" i="5"/>
  <c r="P128" i="5" s="1"/>
  <c r="X120" i="5"/>
  <c r="T120" i="5"/>
  <c r="N120" i="5"/>
  <c r="P120" i="5" s="1"/>
  <c r="Q120" i="5"/>
  <c r="S120" i="5" s="1"/>
  <c r="X112" i="5"/>
  <c r="T112" i="5"/>
  <c r="Q112" i="5"/>
  <c r="S112" i="5" s="1"/>
  <c r="N112" i="5"/>
  <c r="P112" i="5" s="1"/>
  <c r="X104" i="5"/>
  <c r="T104" i="5"/>
  <c r="N104" i="5"/>
  <c r="P104" i="5" s="1"/>
  <c r="Q104" i="5"/>
  <c r="S104" i="5" s="1"/>
  <c r="X96" i="5"/>
  <c r="T96" i="5"/>
  <c r="N96" i="5"/>
  <c r="P96" i="5" s="1"/>
  <c r="Q96" i="5"/>
  <c r="S96" i="5" s="1"/>
  <c r="T84" i="5"/>
  <c r="X84" i="5"/>
  <c r="Q84" i="5"/>
  <c r="S84" i="5" s="1"/>
  <c r="N84" i="5"/>
  <c r="P84" i="5" s="1"/>
  <c r="X72" i="5"/>
  <c r="T72" i="5"/>
  <c r="N72" i="5"/>
  <c r="P72" i="5" s="1"/>
  <c r="Q72" i="5"/>
  <c r="S72" i="5" s="1"/>
  <c r="T60" i="5"/>
  <c r="X60" i="5"/>
  <c r="N60" i="5"/>
  <c r="P60" i="5" s="1"/>
  <c r="Q60" i="5"/>
  <c r="S60" i="5" s="1"/>
  <c r="T44" i="5"/>
  <c r="X44" i="5"/>
  <c r="N44" i="5"/>
  <c r="P44" i="5" s="1"/>
  <c r="Q44" i="5"/>
  <c r="S44" i="5" s="1"/>
  <c r="X32" i="5"/>
  <c r="T32" i="5"/>
  <c r="N32" i="5"/>
  <c r="P32" i="5" s="1"/>
  <c r="Q32" i="5"/>
  <c r="S32" i="5" s="1"/>
  <c r="T20" i="5"/>
  <c r="X20" i="5"/>
  <c r="Q20" i="5"/>
  <c r="S20" i="5" s="1"/>
  <c r="N20" i="5"/>
  <c r="P20" i="5" s="1"/>
  <c r="X206" i="5"/>
  <c r="Q206" i="5"/>
  <c r="S206" i="5" s="1"/>
  <c r="T206" i="5"/>
  <c r="N206" i="5"/>
  <c r="P206" i="5" s="1"/>
  <c r="X202" i="5"/>
  <c r="Q202" i="5"/>
  <c r="S202" i="5" s="1"/>
  <c r="N202" i="5"/>
  <c r="P202" i="5" s="1"/>
  <c r="T202" i="5"/>
  <c r="X194" i="5"/>
  <c r="T194" i="5"/>
  <c r="N194" i="5"/>
  <c r="P194" i="5" s="1"/>
  <c r="Q194" i="5"/>
  <c r="S194" i="5" s="1"/>
  <c r="X186" i="5"/>
  <c r="Q186" i="5"/>
  <c r="S186" i="5" s="1"/>
  <c r="T186" i="5"/>
  <c r="N186" i="5"/>
  <c r="P186" i="5" s="1"/>
  <c r="X178" i="5"/>
  <c r="T178" i="5"/>
  <c r="N178" i="5"/>
  <c r="P178" i="5" s="1"/>
  <c r="Q178" i="5"/>
  <c r="S178" i="5" s="1"/>
  <c r="X170" i="5"/>
  <c r="Q170" i="5"/>
  <c r="S170" i="5" s="1"/>
  <c r="T170" i="5"/>
  <c r="N170" i="5"/>
  <c r="P170" i="5" s="1"/>
  <c r="X162" i="5"/>
  <c r="T162" i="5"/>
  <c r="N162" i="5"/>
  <c r="P162" i="5" s="1"/>
  <c r="Q162" i="5"/>
  <c r="S162" i="5" s="1"/>
  <c r="X154" i="5"/>
  <c r="Q154" i="5"/>
  <c r="S154" i="5" s="1"/>
  <c r="T154" i="5"/>
  <c r="N154" i="5"/>
  <c r="P154" i="5" s="1"/>
  <c r="X150" i="5"/>
  <c r="T150" i="5"/>
  <c r="Q150" i="5"/>
  <c r="S150" i="5" s="1"/>
  <c r="N150" i="5"/>
  <c r="P150" i="5" s="1"/>
  <c r="X146" i="5"/>
  <c r="T146" i="5"/>
  <c r="N146" i="5"/>
  <c r="P146" i="5" s="1"/>
  <c r="Q146" i="5"/>
  <c r="S146" i="5" s="1"/>
  <c r="X142" i="5"/>
  <c r="Q142" i="5"/>
  <c r="S142" i="5" s="1"/>
  <c r="N142" i="5"/>
  <c r="P142" i="5" s="1"/>
  <c r="T142" i="5"/>
  <c r="X138" i="5"/>
  <c r="Q138" i="5"/>
  <c r="S138" i="5" s="1"/>
  <c r="T138" i="5"/>
  <c r="N138" i="5"/>
  <c r="P138" i="5" s="1"/>
  <c r="X134" i="5"/>
  <c r="T134" i="5"/>
  <c r="Q134" i="5"/>
  <c r="S134" i="5" s="1"/>
  <c r="N134" i="5"/>
  <c r="P134" i="5" s="1"/>
  <c r="X209" i="5"/>
  <c r="T209" i="5"/>
  <c r="N209" i="5"/>
  <c r="P209" i="5" s="1"/>
  <c r="Q209" i="5"/>
  <c r="S209" i="5" s="1"/>
  <c r="X205" i="5"/>
  <c r="T205" i="5"/>
  <c r="N205" i="5"/>
  <c r="P205" i="5" s="1"/>
  <c r="Q205" i="5"/>
  <c r="S205" i="5" s="1"/>
  <c r="X201" i="5"/>
  <c r="T201" i="5"/>
  <c r="N201" i="5"/>
  <c r="P201" i="5" s="1"/>
  <c r="Q201" i="5"/>
  <c r="S201" i="5" s="1"/>
  <c r="X197" i="5"/>
  <c r="T197" i="5"/>
  <c r="N197" i="5"/>
  <c r="P197" i="5" s="1"/>
  <c r="Q197" i="5"/>
  <c r="S197" i="5" s="1"/>
  <c r="X193" i="5"/>
  <c r="T193" i="5"/>
  <c r="N193" i="5"/>
  <c r="P193" i="5" s="1"/>
  <c r="Q193" i="5"/>
  <c r="S193" i="5" s="1"/>
  <c r="X189" i="5"/>
  <c r="T189" i="5"/>
  <c r="N189" i="5"/>
  <c r="P189" i="5" s="1"/>
  <c r="Q189" i="5"/>
  <c r="S189" i="5" s="1"/>
  <c r="X185" i="5"/>
  <c r="T185" i="5"/>
  <c r="N185" i="5"/>
  <c r="P185" i="5" s="1"/>
  <c r="Q185" i="5"/>
  <c r="S185" i="5" s="1"/>
  <c r="X181" i="5"/>
  <c r="T181" i="5"/>
  <c r="N181" i="5"/>
  <c r="P181" i="5" s="1"/>
  <c r="Q181" i="5"/>
  <c r="S181" i="5" s="1"/>
  <c r="X177" i="5"/>
  <c r="T177" i="5"/>
  <c r="N177" i="5"/>
  <c r="P177" i="5" s="1"/>
  <c r="Q177" i="5"/>
  <c r="S177" i="5" s="1"/>
  <c r="X173" i="5"/>
  <c r="T173" i="5"/>
  <c r="N173" i="5"/>
  <c r="P173" i="5" s="1"/>
  <c r="Q173" i="5"/>
  <c r="S173" i="5" s="1"/>
  <c r="X169" i="5"/>
  <c r="T169" i="5"/>
  <c r="N169" i="5"/>
  <c r="P169" i="5" s="1"/>
  <c r="Q169" i="5"/>
  <c r="S169" i="5" s="1"/>
  <c r="X165" i="5"/>
  <c r="T165" i="5"/>
  <c r="N165" i="5"/>
  <c r="P165" i="5" s="1"/>
  <c r="Q165" i="5"/>
  <c r="S165" i="5" s="1"/>
  <c r="X161" i="5"/>
  <c r="T161" i="5"/>
  <c r="N161" i="5"/>
  <c r="P161" i="5" s="1"/>
  <c r="Q161" i="5"/>
  <c r="S161" i="5" s="1"/>
  <c r="X157" i="5"/>
  <c r="T157" i="5"/>
  <c r="N157" i="5"/>
  <c r="P157" i="5" s="1"/>
  <c r="Q157" i="5"/>
  <c r="S157" i="5" s="1"/>
  <c r="X153" i="5"/>
  <c r="T153" i="5"/>
  <c r="N153" i="5"/>
  <c r="P153" i="5" s="1"/>
  <c r="Q153" i="5"/>
  <c r="S153" i="5" s="1"/>
  <c r="X149" i="5"/>
  <c r="T149" i="5"/>
  <c r="N149" i="5"/>
  <c r="P149" i="5" s="1"/>
  <c r="Q149" i="5"/>
  <c r="S149" i="5" s="1"/>
  <c r="X145" i="5"/>
  <c r="T145" i="5"/>
  <c r="N145" i="5"/>
  <c r="P145" i="5" s="1"/>
  <c r="Q145" i="5"/>
  <c r="S145" i="5" s="1"/>
  <c r="X141" i="5"/>
  <c r="T141" i="5"/>
  <c r="N141" i="5"/>
  <c r="P141" i="5" s="1"/>
  <c r="Q141" i="5"/>
  <c r="S141" i="5" s="1"/>
  <c r="X137" i="5"/>
  <c r="T137" i="5"/>
  <c r="N137" i="5"/>
  <c r="P137" i="5" s="1"/>
  <c r="Q137" i="5"/>
  <c r="S137" i="5" s="1"/>
  <c r="X133" i="5"/>
  <c r="T133" i="5"/>
  <c r="N133" i="5"/>
  <c r="P133" i="5" s="1"/>
  <c r="Q133" i="5"/>
  <c r="S133" i="5" s="1"/>
  <c r="X129" i="5"/>
  <c r="T129" i="5"/>
  <c r="N129" i="5"/>
  <c r="P129" i="5" s="1"/>
  <c r="Q129" i="5"/>
  <c r="S129" i="5" s="1"/>
  <c r="X125" i="5"/>
  <c r="T125" i="5"/>
  <c r="N125" i="5"/>
  <c r="P125" i="5" s="1"/>
  <c r="Q125" i="5"/>
  <c r="S125" i="5" s="1"/>
  <c r="X121" i="5"/>
  <c r="T121" i="5"/>
  <c r="N121" i="5"/>
  <c r="P121" i="5" s="1"/>
  <c r="Q121" i="5"/>
  <c r="S121" i="5" s="1"/>
  <c r="X117" i="5"/>
  <c r="T117" i="5"/>
  <c r="Q117" i="5"/>
  <c r="S117" i="5" s="1"/>
  <c r="N117" i="5"/>
  <c r="P117" i="5" s="1"/>
  <c r="X113" i="5"/>
  <c r="T113" i="5"/>
  <c r="Q113" i="5"/>
  <c r="S113" i="5" s="1"/>
  <c r="N113" i="5"/>
  <c r="P113" i="5" s="1"/>
  <c r="X109" i="5"/>
  <c r="T109" i="5"/>
  <c r="Q109" i="5"/>
  <c r="S109" i="5" s="1"/>
  <c r="N109" i="5"/>
  <c r="P109" i="5" s="1"/>
  <c r="X105" i="5"/>
  <c r="T105" i="5"/>
  <c r="Q105" i="5"/>
  <c r="S105" i="5" s="1"/>
  <c r="N105" i="5"/>
  <c r="P105" i="5" s="1"/>
  <c r="X101" i="5"/>
  <c r="T101" i="5"/>
  <c r="Q101" i="5"/>
  <c r="S101" i="5" s="1"/>
  <c r="N101" i="5"/>
  <c r="P101" i="5" s="1"/>
  <c r="X97" i="5"/>
  <c r="T97" i="5"/>
  <c r="Q97" i="5"/>
  <c r="S97" i="5" s="1"/>
  <c r="N97" i="5"/>
  <c r="P97" i="5" s="1"/>
  <c r="X93" i="5"/>
  <c r="T93" i="5"/>
  <c r="Q93" i="5"/>
  <c r="S93" i="5" s="1"/>
  <c r="N93" i="5"/>
  <c r="P93" i="5" s="1"/>
  <c r="X89" i="5"/>
  <c r="T89" i="5"/>
  <c r="Q89" i="5"/>
  <c r="S89" i="5" s="1"/>
  <c r="N89" i="5"/>
  <c r="P89" i="5" s="1"/>
  <c r="X85" i="5"/>
  <c r="T85" i="5"/>
  <c r="Q85" i="5"/>
  <c r="S85" i="5" s="1"/>
  <c r="N85" i="5"/>
  <c r="P85" i="5" s="1"/>
  <c r="X81" i="5"/>
  <c r="T81" i="5"/>
  <c r="Q81" i="5"/>
  <c r="S81" i="5" s="1"/>
  <c r="N81" i="5"/>
  <c r="P81" i="5" s="1"/>
  <c r="X77" i="5"/>
  <c r="T77" i="5"/>
  <c r="Q77" i="5"/>
  <c r="S77" i="5" s="1"/>
  <c r="N77" i="5"/>
  <c r="P77" i="5" s="1"/>
  <c r="X73" i="5"/>
  <c r="T73" i="5"/>
  <c r="Q73" i="5"/>
  <c r="S73" i="5" s="1"/>
  <c r="N73" i="5"/>
  <c r="P73" i="5" s="1"/>
  <c r="X69" i="5"/>
  <c r="T69" i="5"/>
  <c r="Q69" i="5"/>
  <c r="S69" i="5" s="1"/>
  <c r="N69" i="5"/>
  <c r="P69" i="5" s="1"/>
  <c r="X65" i="5"/>
  <c r="T65" i="5"/>
  <c r="Q65" i="5"/>
  <c r="S65" i="5" s="1"/>
  <c r="N65" i="5"/>
  <c r="P65" i="5" s="1"/>
  <c r="X61" i="5"/>
  <c r="T61" i="5"/>
  <c r="Q61" i="5"/>
  <c r="S61" i="5" s="1"/>
  <c r="N61" i="5"/>
  <c r="P61" i="5" s="1"/>
  <c r="X57" i="5"/>
  <c r="T57" i="5"/>
  <c r="Q57" i="5"/>
  <c r="S57" i="5" s="1"/>
  <c r="N57" i="5"/>
  <c r="P57" i="5" s="1"/>
  <c r="X53" i="5"/>
  <c r="T53" i="5"/>
  <c r="Q53" i="5"/>
  <c r="S53" i="5" s="1"/>
  <c r="N53" i="5"/>
  <c r="P53" i="5" s="1"/>
  <c r="X49" i="5"/>
  <c r="T49" i="5"/>
  <c r="Q49" i="5"/>
  <c r="S49" i="5" s="1"/>
  <c r="N49" i="5"/>
  <c r="P49" i="5" s="1"/>
  <c r="X45" i="5"/>
  <c r="T45" i="5"/>
  <c r="Q45" i="5"/>
  <c r="S45" i="5" s="1"/>
  <c r="N45" i="5"/>
  <c r="P45" i="5" s="1"/>
  <c r="X41" i="5"/>
  <c r="T41" i="5"/>
  <c r="Q41" i="5"/>
  <c r="S41" i="5" s="1"/>
  <c r="N41" i="5"/>
  <c r="P41" i="5" s="1"/>
  <c r="X37" i="5"/>
  <c r="T37" i="5"/>
  <c r="Q37" i="5"/>
  <c r="S37" i="5" s="1"/>
  <c r="N37" i="5"/>
  <c r="P37" i="5" s="1"/>
  <c r="X33" i="5"/>
  <c r="T33" i="5"/>
  <c r="Q33" i="5"/>
  <c r="S33" i="5" s="1"/>
  <c r="N33" i="5"/>
  <c r="P33" i="5" s="1"/>
  <c r="X29" i="5"/>
  <c r="T29" i="5"/>
  <c r="Q29" i="5"/>
  <c r="S29" i="5" s="1"/>
  <c r="N29" i="5"/>
  <c r="P29" i="5" s="1"/>
  <c r="X25" i="5"/>
  <c r="T25" i="5"/>
  <c r="Q25" i="5"/>
  <c r="S25" i="5" s="1"/>
  <c r="N25" i="5"/>
  <c r="P25" i="5" s="1"/>
  <c r="X21" i="5"/>
  <c r="T21" i="5"/>
  <c r="Q21" i="5"/>
  <c r="S21" i="5" s="1"/>
  <c r="N21" i="5"/>
  <c r="P21" i="5" s="1"/>
  <c r="X17" i="5"/>
  <c r="T17" i="5"/>
  <c r="Q17" i="5"/>
  <c r="S17" i="5" s="1"/>
  <c r="N17" i="5"/>
  <c r="P17" i="5" s="1"/>
  <c r="X13" i="5"/>
  <c r="T13" i="5"/>
  <c r="Q13" i="5"/>
  <c r="S13" i="5" s="1"/>
  <c r="N13" i="5"/>
  <c r="P13" i="5" s="1"/>
  <c r="X9" i="5"/>
  <c r="T9" i="5"/>
  <c r="Q9" i="5"/>
  <c r="S9" i="5" s="1"/>
  <c r="N9" i="5"/>
  <c r="P9" i="5" s="1"/>
  <c r="X5" i="5"/>
  <c r="T5" i="5"/>
  <c r="Q5" i="5"/>
  <c r="S5" i="5" s="1"/>
  <c r="N5" i="5"/>
  <c r="P5" i="5" s="1"/>
  <c r="X208" i="5"/>
  <c r="Q208" i="5"/>
  <c r="S208" i="5" s="1"/>
  <c r="T208" i="5"/>
  <c r="N208" i="5"/>
  <c r="P208" i="5" s="1"/>
  <c r="T196" i="5"/>
  <c r="X196" i="5"/>
  <c r="Q196" i="5"/>
  <c r="S196" i="5" s="1"/>
  <c r="N196" i="5"/>
  <c r="P196" i="5" s="1"/>
  <c r="X184" i="5"/>
  <c r="T184" i="5"/>
  <c r="N184" i="5"/>
  <c r="P184" i="5" s="1"/>
  <c r="Q184" i="5"/>
  <c r="S184" i="5" s="1"/>
  <c r="X172" i="5"/>
  <c r="T172" i="5"/>
  <c r="N172" i="5"/>
  <c r="P172" i="5" s="1"/>
  <c r="Q172" i="5"/>
  <c r="S172" i="5" s="1"/>
  <c r="T160" i="5"/>
  <c r="X160" i="5"/>
  <c r="Q160" i="5"/>
  <c r="S160" i="5" s="1"/>
  <c r="N160" i="5"/>
  <c r="P160" i="5" s="1"/>
  <c r="T148" i="5"/>
  <c r="X148" i="5"/>
  <c r="Q148" i="5"/>
  <c r="S148" i="5" s="1"/>
  <c r="N148" i="5"/>
  <c r="P148" i="5" s="1"/>
  <c r="X140" i="5"/>
  <c r="T140" i="5"/>
  <c r="N140" i="5"/>
  <c r="P140" i="5" s="1"/>
  <c r="Q140" i="5"/>
  <c r="S140" i="5" s="1"/>
  <c r="T132" i="5"/>
  <c r="Q132" i="5"/>
  <c r="S132" i="5" s="1"/>
  <c r="N132" i="5"/>
  <c r="P132" i="5" s="1"/>
  <c r="X132" i="5"/>
  <c r="T124" i="5"/>
  <c r="X124" i="5"/>
  <c r="N124" i="5"/>
  <c r="P124" i="5" s="1"/>
  <c r="Q124" i="5"/>
  <c r="S124" i="5" s="1"/>
  <c r="T116" i="5"/>
  <c r="Q116" i="5"/>
  <c r="S116" i="5" s="1"/>
  <c r="X116" i="5"/>
  <c r="N116" i="5"/>
  <c r="P116" i="5" s="1"/>
  <c r="T108" i="5"/>
  <c r="X108" i="5"/>
  <c r="N108" i="5"/>
  <c r="P108" i="5" s="1"/>
  <c r="Q108" i="5"/>
  <c r="S108" i="5" s="1"/>
  <c r="T100" i="5"/>
  <c r="X100" i="5"/>
  <c r="Q100" i="5"/>
  <c r="S100" i="5" s="1"/>
  <c r="N100" i="5"/>
  <c r="P100" i="5" s="1"/>
  <c r="X88" i="5"/>
  <c r="T88" i="5"/>
  <c r="N88" i="5"/>
  <c r="P88" i="5" s="1"/>
  <c r="Q88" i="5"/>
  <c r="S88" i="5" s="1"/>
  <c r="T76" i="5"/>
  <c r="X76" i="5"/>
  <c r="N76" i="5"/>
  <c r="P76" i="5" s="1"/>
  <c r="Q76" i="5"/>
  <c r="S76" i="5" s="1"/>
  <c r="X64" i="5"/>
  <c r="T64" i="5"/>
  <c r="N64" i="5"/>
  <c r="P64" i="5" s="1"/>
  <c r="Q64" i="5"/>
  <c r="S64" i="5" s="1"/>
  <c r="T52" i="5"/>
  <c r="Q52" i="5"/>
  <c r="S52" i="5" s="1"/>
  <c r="X52" i="5"/>
  <c r="N52" i="5"/>
  <c r="P52" i="5" s="1"/>
  <c r="X40" i="5"/>
  <c r="T40" i="5"/>
  <c r="N40" i="5"/>
  <c r="P40" i="5" s="1"/>
  <c r="Q40" i="5"/>
  <c r="S40" i="5" s="1"/>
  <c r="T28" i="5"/>
  <c r="X28" i="5"/>
  <c r="N28" i="5"/>
  <c r="P28" i="5" s="1"/>
  <c r="Q28" i="5"/>
  <c r="S28" i="5" s="1"/>
  <c r="X16" i="5"/>
  <c r="T16" i="5"/>
  <c r="Q16" i="5"/>
  <c r="S16" i="5" s="1"/>
  <c r="N16" i="5"/>
  <c r="P16" i="5" s="1"/>
  <c r="T12" i="5"/>
  <c r="X12" i="5"/>
  <c r="N12" i="5"/>
  <c r="P12" i="5" s="1"/>
  <c r="Q12" i="5"/>
  <c r="S12" i="5" s="1"/>
  <c r="X211" i="5"/>
  <c r="T211" i="5"/>
  <c r="Q211" i="5"/>
  <c r="S211" i="5" s="1"/>
  <c r="N211" i="5"/>
  <c r="P211" i="5" s="1"/>
  <c r="X207" i="5"/>
  <c r="T207" i="5"/>
  <c r="Q207" i="5"/>
  <c r="S207" i="5" s="1"/>
  <c r="N207" i="5"/>
  <c r="P207" i="5" s="1"/>
  <c r="X203" i="5"/>
  <c r="T203" i="5"/>
  <c r="Q203" i="5"/>
  <c r="S203" i="5" s="1"/>
  <c r="N203" i="5"/>
  <c r="P203" i="5" s="1"/>
  <c r="X199" i="5"/>
  <c r="T199" i="5"/>
  <c r="Q199" i="5"/>
  <c r="S199" i="5" s="1"/>
  <c r="N199" i="5"/>
  <c r="P199" i="5" s="1"/>
  <c r="X195" i="5"/>
  <c r="T195" i="5"/>
  <c r="Q195" i="5"/>
  <c r="S195" i="5" s="1"/>
  <c r="N195" i="5"/>
  <c r="P195" i="5" s="1"/>
  <c r="X191" i="5"/>
  <c r="T191" i="5"/>
  <c r="Q191" i="5"/>
  <c r="S191" i="5" s="1"/>
  <c r="N191" i="5"/>
  <c r="P191" i="5" s="1"/>
  <c r="X187" i="5"/>
  <c r="T187" i="5"/>
  <c r="Q187" i="5"/>
  <c r="S187" i="5" s="1"/>
  <c r="N187" i="5"/>
  <c r="P187" i="5" s="1"/>
  <c r="X183" i="5"/>
  <c r="T183" i="5"/>
  <c r="Q183" i="5"/>
  <c r="S183" i="5" s="1"/>
  <c r="N183" i="5"/>
  <c r="P183" i="5" s="1"/>
  <c r="X179" i="5"/>
  <c r="T179" i="5"/>
  <c r="Q179" i="5"/>
  <c r="S179" i="5" s="1"/>
  <c r="N179" i="5"/>
  <c r="P179" i="5" s="1"/>
  <c r="X175" i="5"/>
  <c r="T175" i="5"/>
  <c r="Q175" i="5"/>
  <c r="S175" i="5" s="1"/>
  <c r="N175" i="5"/>
  <c r="P175" i="5" s="1"/>
  <c r="X171" i="5"/>
  <c r="T171" i="5"/>
  <c r="Q171" i="5"/>
  <c r="S171" i="5" s="1"/>
  <c r="N171" i="5"/>
  <c r="P171" i="5" s="1"/>
  <c r="X167" i="5"/>
  <c r="T167" i="5"/>
  <c r="Q167" i="5"/>
  <c r="S167" i="5" s="1"/>
  <c r="N167" i="5"/>
  <c r="P167" i="5" s="1"/>
  <c r="X163" i="5"/>
  <c r="T163" i="5"/>
  <c r="Q163" i="5"/>
  <c r="S163" i="5" s="1"/>
  <c r="N163" i="5"/>
  <c r="P163" i="5" s="1"/>
  <c r="X159" i="5"/>
  <c r="T159" i="5"/>
  <c r="Q159" i="5"/>
  <c r="S159" i="5" s="1"/>
  <c r="N159" i="5"/>
  <c r="P159" i="5" s="1"/>
  <c r="X155" i="5"/>
  <c r="T155" i="5"/>
  <c r="Q155" i="5"/>
  <c r="S155" i="5" s="1"/>
  <c r="N155" i="5"/>
  <c r="P155" i="5" s="1"/>
  <c r="X151" i="5"/>
  <c r="T151" i="5"/>
  <c r="Q151" i="5"/>
  <c r="S151" i="5" s="1"/>
  <c r="N151" i="5"/>
  <c r="P151" i="5" s="1"/>
  <c r="X147" i="5"/>
  <c r="T147" i="5"/>
  <c r="Q147" i="5"/>
  <c r="S147" i="5" s="1"/>
  <c r="N147" i="5"/>
  <c r="P147" i="5" s="1"/>
  <c r="X143" i="5"/>
  <c r="T143" i="5"/>
  <c r="Q143" i="5"/>
  <c r="S143" i="5" s="1"/>
  <c r="N143" i="5"/>
  <c r="P143" i="5" s="1"/>
  <c r="X139" i="5"/>
  <c r="T139" i="5"/>
  <c r="Q139" i="5"/>
  <c r="S139" i="5" s="1"/>
  <c r="N139" i="5"/>
  <c r="P139" i="5" s="1"/>
  <c r="X135" i="5"/>
  <c r="T135" i="5"/>
  <c r="Q135" i="5"/>
  <c r="S135" i="5" s="1"/>
  <c r="N135" i="5"/>
  <c r="P135" i="5" s="1"/>
  <c r="X131" i="5"/>
  <c r="T131" i="5"/>
  <c r="Q131" i="5"/>
  <c r="S131" i="5" s="1"/>
  <c r="N131" i="5"/>
  <c r="P131" i="5" s="1"/>
  <c r="X127" i="5"/>
  <c r="T127" i="5"/>
  <c r="Q127" i="5"/>
  <c r="S127" i="5" s="1"/>
  <c r="N127" i="5"/>
  <c r="P127" i="5" s="1"/>
  <c r="X123" i="5"/>
  <c r="Q123" i="5"/>
  <c r="S123" i="5" s="1"/>
  <c r="N123" i="5"/>
  <c r="P123" i="5" s="1"/>
  <c r="T123" i="5"/>
  <c r="X119" i="5"/>
  <c r="T119" i="5"/>
  <c r="Q119" i="5"/>
  <c r="S119" i="5" s="1"/>
  <c r="N119" i="5"/>
  <c r="P119" i="5" s="1"/>
  <c r="X115" i="5"/>
  <c r="T115" i="5"/>
  <c r="Q115" i="5"/>
  <c r="S115" i="5" s="1"/>
  <c r="N115" i="5"/>
  <c r="P115" i="5" s="1"/>
  <c r="X111" i="5"/>
  <c r="T111" i="5"/>
  <c r="Q111" i="5"/>
  <c r="S111" i="5" s="1"/>
  <c r="N111" i="5"/>
  <c r="P111" i="5" s="1"/>
  <c r="X107" i="5"/>
  <c r="Q107" i="5"/>
  <c r="S107" i="5" s="1"/>
  <c r="T107" i="5"/>
  <c r="N107" i="5"/>
  <c r="P107" i="5" s="1"/>
  <c r="X103" i="5"/>
  <c r="T103" i="5"/>
  <c r="Q103" i="5"/>
  <c r="S103" i="5" s="1"/>
  <c r="N103" i="5"/>
  <c r="P103" i="5" s="1"/>
  <c r="X99" i="5"/>
  <c r="T99" i="5"/>
  <c r="Q99" i="5"/>
  <c r="S99" i="5" s="1"/>
  <c r="N99" i="5"/>
  <c r="P99" i="5" s="1"/>
  <c r="X95" i="5"/>
  <c r="T95" i="5"/>
  <c r="Q95" i="5"/>
  <c r="S95" i="5" s="1"/>
  <c r="N95" i="5"/>
  <c r="P95" i="5" s="1"/>
  <c r="X91" i="5"/>
  <c r="Q91" i="5"/>
  <c r="S91" i="5" s="1"/>
  <c r="T91" i="5"/>
  <c r="N91" i="5"/>
  <c r="P91" i="5" s="1"/>
  <c r="X87" i="5"/>
  <c r="T87" i="5"/>
  <c r="Q87" i="5"/>
  <c r="S87" i="5" s="1"/>
  <c r="N87" i="5"/>
  <c r="P87" i="5" s="1"/>
  <c r="X83" i="5"/>
  <c r="T83" i="5"/>
  <c r="Q83" i="5"/>
  <c r="S83" i="5" s="1"/>
  <c r="N83" i="5"/>
  <c r="P83" i="5" s="1"/>
  <c r="X79" i="5"/>
  <c r="T79" i="5"/>
  <c r="Q79" i="5"/>
  <c r="S79" i="5" s="1"/>
  <c r="N79" i="5"/>
  <c r="P79" i="5" s="1"/>
  <c r="T75" i="5"/>
  <c r="X75" i="5"/>
  <c r="Q75" i="5"/>
  <c r="S75" i="5" s="1"/>
  <c r="N75" i="5"/>
  <c r="P75" i="5" s="1"/>
  <c r="T71" i="5"/>
  <c r="X71" i="5"/>
  <c r="Q71" i="5"/>
  <c r="S71" i="5" s="1"/>
  <c r="N71" i="5"/>
  <c r="P71" i="5" s="1"/>
  <c r="T67" i="5"/>
  <c r="X67" i="5"/>
  <c r="Q67" i="5"/>
  <c r="S67" i="5" s="1"/>
  <c r="N67" i="5"/>
  <c r="P67" i="5" s="1"/>
  <c r="T63" i="5"/>
  <c r="X63" i="5"/>
  <c r="Q63" i="5"/>
  <c r="S63" i="5" s="1"/>
  <c r="N63" i="5"/>
  <c r="P63" i="5" s="1"/>
  <c r="T59" i="5"/>
  <c r="X59" i="5"/>
  <c r="Q59" i="5"/>
  <c r="S59" i="5" s="1"/>
  <c r="N59" i="5"/>
  <c r="P59" i="5" s="1"/>
  <c r="T55" i="5"/>
  <c r="X55" i="5"/>
  <c r="Q55" i="5"/>
  <c r="S55" i="5" s="1"/>
  <c r="N55" i="5"/>
  <c r="P55" i="5" s="1"/>
  <c r="T51" i="5"/>
  <c r="X51" i="5"/>
  <c r="Q51" i="5"/>
  <c r="S51" i="5" s="1"/>
  <c r="N51" i="5"/>
  <c r="P51" i="5" s="1"/>
  <c r="T47" i="5"/>
  <c r="X47" i="5"/>
  <c r="Q47" i="5"/>
  <c r="S47" i="5" s="1"/>
  <c r="N47" i="5"/>
  <c r="P47" i="5" s="1"/>
  <c r="T43" i="5"/>
  <c r="X43" i="5"/>
  <c r="Q43" i="5"/>
  <c r="S43" i="5" s="1"/>
  <c r="N43" i="5"/>
  <c r="P43" i="5" s="1"/>
  <c r="T39" i="5"/>
  <c r="X39" i="5"/>
  <c r="Q39" i="5"/>
  <c r="S39" i="5" s="1"/>
  <c r="N39" i="5"/>
  <c r="P39" i="5" s="1"/>
  <c r="T35" i="5"/>
  <c r="X35" i="5"/>
  <c r="Q35" i="5"/>
  <c r="S35" i="5" s="1"/>
  <c r="N35" i="5"/>
  <c r="P35" i="5" s="1"/>
  <c r="T31" i="5"/>
  <c r="X31" i="5"/>
  <c r="Q31" i="5"/>
  <c r="S31" i="5" s="1"/>
  <c r="N31" i="5"/>
  <c r="P31" i="5" s="1"/>
  <c r="T27" i="5"/>
  <c r="X27" i="5"/>
  <c r="Q27" i="5"/>
  <c r="S27" i="5" s="1"/>
  <c r="N27" i="5"/>
  <c r="P27" i="5" s="1"/>
  <c r="T23" i="5"/>
  <c r="X23" i="5"/>
  <c r="Q23" i="5"/>
  <c r="S23" i="5" s="1"/>
  <c r="N23" i="5"/>
  <c r="P23" i="5" s="1"/>
  <c r="T19" i="5"/>
  <c r="X19" i="5"/>
  <c r="Q19" i="5"/>
  <c r="S19" i="5" s="1"/>
  <c r="N19" i="5"/>
  <c r="P19" i="5" s="1"/>
  <c r="T15" i="5"/>
  <c r="X15" i="5"/>
  <c r="Q15" i="5"/>
  <c r="S15" i="5" s="1"/>
  <c r="N15" i="5"/>
  <c r="P15" i="5" s="1"/>
  <c r="T11" i="5"/>
  <c r="X11" i="5"/>
  <c r="Q11" i="5"/>
  <c r="S11" i="5" s="1"/>
  <c r="N11" i="5"/>
  <c r="P11" i="5" s="1"/>
  <c r="T7" i="5"/>
  <c r="X7" i="5"/>
  <c r="Q7" i="5"/>
  <c r="S7" i="5" s="1"/>
  <c r="N7" i="5"/>
  <c r="P7" i="5" s="1"/>
  <c r="U11" i="5"/>
  <c r="W11" i="5"/>
  <c r="U15" i="5"/>
  <c r="W15" i="5"/>
  <c r="U43" i="5"/>
  <c r="W43" i="5"/>
  <c r="W74" i="5"/>
  <c r="U74" i="5"/>
  <c r="U111" i="5"/>
  <c r="W111" i="5"/>
  <c r="U126" i="5"/>
  <c r="AH120" i="5"/>
  <c r="BC106" i="5"/>
  <c r="W145" i="5"/>
  <c r="U145" i="5"/>
  <c r="U182" i="5"/>
  <c r="W182" i="5"/>
  <c r="U198" i="5"/>
  <c r="W198" i="5"/>
  <c r="U56" i="5"/>
  <c r="W56" i="5"/>
  <c r="U7" i="5"/>
  <c r="W7" i="5"/>
  <c r="W101" i="5"/>
  <c r="U101" i="5"/>
  <c r="W117" i="5"/>
  <c r="U117" i="5"/>
  <c r="U156" i="5"/>
  <c r="U6" i="5"/>
  <c r="U10" i="5"/>
  <c r="U14" i="5"/>
  <c r="U30" i="5"/>
  <c r="U53" i="5"/>
  <c r="U57" i="5"/>
  <c r="U61" i="5"/>
  <c r="U65" i="5"/>
  <c r="U69" i="5"/>
  <c r="U73" i="5"/>
  <c r="U77" i="5"/>
  <c r="U81" i="5"/>
  <c r="U85" i="5"/>
  <c r="U91" i="5"/>
  <c r="U93" i="5"/>
  <c r="U95" i="5"/>
  <c r="W99" i="5"/>
  <c r="W120" i="5"/>
  <c r="W128" i="5"/>
  <c r="W136" i="5"/>
  <c r="W160" i="5"/>
  <c r="W168" i="5"/>
  <c r="U31" i="5"/>
  <c r="W31" i="5"/>
  <c r="U66" i="5"/>
  <c r="W66" i="5"/>
  <c r="W103" i="5"/>
  <c r="U103" i="5"/>
  <c r="U141" i="5"/>
  <c r="W141" i="5"/>
  <c r="W113" i="5"/>
  <c r="U113" i="5"/>
  <c r="W129" i="5"/>
  <c r="U129" i="5"/>
  <c r="U121" i="5"/>
  <c r="W121" i="5"/>
  <c r="W178" i="5"/>
  <c r="U178" i="5"/>
  <c r="W176" i="5"/>
  <c r="U176" i="5"/>
  <c r="W190" i="5"/>
  <c r="U190" i="5"/>
  <c r="W196" i="5"/>
  <c r="U196" i="5"/>
  <c r="U208" i="5"/>
  <c r="W208" i="5"/>
  <c r="U33" i="5"/>
  <c r="W33" i="5"/>
  <c r="U40" i="5"/>
  <c r="W40" i="5"/>
  <c r="U206" i="5"/>
  <c r="W206" i="5"/>
  <c r="U172" i="5"/>
  <c r="W172" i="5"/>
  <c r="AH212" i="5"/>
  <c r="U29" i="5"/>
  <c r="W29" i="5"/>
  <c r="AI77" i="5"/>
  <c r="U188" i="5"/>
  <c r="W188" i="5"/>
  <c r="U48" i="5"/>
  <c r="W48" i="5"/>
  <c r="W8" i="5"/>
  <c r="W12" i="5"/>
  <c r="W16" i="5"/>
  <c r="W51" i="5"/>
  <c r="W67" i="5"/>
  <c r="W75" i="5"/>
  <c r="W83" i="5"/>
  <c r="W97" i="5"/>
  <c r="W154" i="5"/>
  <c r="W162" i="5"/>
  <c r="U19" i="5"/>
  <c r="W19" i="5"/>
  <c r="U39" i="5"/>
  <c r="W39" i="5"/>
  <c r="W37" i="5"/>
  <c r="U37" i="5"/>
  <c r="W41" i="5"/>
  <c r="U41" i="5"/>
  <c r="W45" i="5"/>
  <c r="U45" i="5"/>
  <c r="U36" i="5"/>
  <c r="W36" i="5"/>
  <c r="U58" i="5"/>
  <c r="W58" i="5"/>
  <c r="U110" i="5"/>
  <c r="U107" i="5"/>
  <c r="W107" i="5"/>
  <c r="U134" i="5"/>
  <c r="U138" i="5"/>
  <c r="U142" i="5"/>
  <c r="W149" i="5"/>
  <c r="U149" i="5"/>
  <c r="U158" i="5"/>
  <c r="W174" i="5"/>
  <c r="U174" i="5"/>
  <c r="W186" i="5"/>
  <c r="U186" i="5"/>
  <c r="U152" i="5"/>
  <c r="U184" i="5"/>
  <c r="W184" i="5"/>
  <c r="U211" i="5"/>
  <c r="W211" i="5"/>
  <c r="U23" i="5"/>
  <c r="W23" i="5"/>
  <c r="AH132" i="5"/>
  <c r="U194" i="5"/>
  <c r="W194" i="5"/>
  <c r="U180" i="5"/>
  <c r="W180" i="5"/>
  <c r="AH69" i="5"/>
  <c r="W47" i="5"/>
  <c r="W63" i="5"/>
  <c r="W71" i="5"/>
  <c r="W79" i="5"/>
  <c r="W110" i="5"/>
  <c r="W116" i="5"/>
  <c r="W124" i="5"/>
  <c r="W132" i="5"/>
  <c r="W140" i="5"/>
  <c r="W156" i="5"/>
  <c r="U25" i="5"/>
  <c r="W25" i="5"/>
  <c r="U44" i="5"/>
  <c r="W44" i="5"/>
  <c r="U70" i="5"/>
  <c r="W70" i="5"/>
  <c r="W137" i="5"/>
  <c r="U137" i="5"/>
  <c r="U170" i="5"/>
  <c r="W170" i="5"/>
  <c r="U192" i="5"/>
  <c r="W192" i="5"/>
  <c r="W200" i="5"/>
  <c r="U200" i="5"/>
  <c r="U133" i="5"/>
  <c r="W133" i="5"/>
  <c r="U148" i="5"/>
  <c r="W210" i="5"/>
  <c r="U210" i="5"/>
  <c r="U212" i="5"/>
  <c r="W212" i="5"/>
  <c r="U144" i="5"/>
  <c r="U164" i="5"/>
  <c r="W118" i="5"/>
  <c r="W126" i="5"/>
  <c r="W134" i="5"/>
  <c r="W142" i="5"/>
  <c r="W158" i="5"/>
  <c r="W166" i="5"/>
  <c r="P1" i="4"/>
  <c r="BC62" i="5"/>
  <c r="AG150" i="5"/>
  <c r="AF201" i="5"/>
  <c r="AJ70" i="5"/>
  <c r="AI30" i="5"/>
  <c r="AE38" i="5"/>
  <c r="AG34" i="5"/>
  <c r="AI71" i="5"/>
  <c r="AE90" i="5"/>
  <c r="AJ120" i="5"/>
  <c r="AE150" i="5"/>
  <c r="AI48" i="5"/>
  <c r="AJ47" i="5"/>
  <c r="BB90" i="5"/>
  <c r="AJ90" i="5" s="1"/>
  <c r="BB153" i="5"/>
  <c r="BB157" i="5"/>
  <c r="AG185" i="5"/>
  <c r="AF209" i="5"/>
  <c r="AG209" i="5"/>
  <c r="AJ30" i="5"/>
  <c r="AH47" i="5"/>
  <c r="BC123" i="5"/>
  <c r="BC209" i="5"/>
  <c r="BB179" i="5"/>
  <c r="AI188" i="5"/>
  <c r="AH196" i="5"/>
  <c r="AG202" i="5"/>
  <c r="AF202" i="5"/>
  <c r="AJ33" i="5"/>
  <c r="AJ51" i="5"/>
  <c r="BC87" i="5"/>
  <c r="AJ87" i="5" s="1"/>
  <c r="AH73" i="5"/>
  <c r="AJ138" i="5"/>
  <c r="AJ141" i="5"/>
  <c r="AJ154" i="5"/>
  <c r="AI69" i="5"/>
  <c r="AJ117" i="5"/>
  <c r="AJ6" i="5"/>
  <c r="AI11" i="5"/>
  <c r="BC54" i="5"/>
  <c r="AH54" i="5" s="1"/>
  <c r="AF87" i="5"/>
  <c r="BB76" i="5"/>
  <c r="BC130" i="5"/>
  <c r="AH130" i="5" s="1"/>
  <c r="AH117" i="5"/>
  <c r="AH180" i="5"/>
  <c r="AH128" i="5"/>
  <c r="AI166" i="5"/>
  <c r="AI117" i="5"/>
  <c r="AJ69" i="5"/>
  <c r="AI129" i="5"/>
  <c r="AG125" i="5"/>
  <c r="AH74" i="5"/>
  <c r="AH93" i="5"/>
  <c r="AH110" i="5"/>
  <c r="AJ66" i="5"/>
  <c r="AE35" i="5"/>
  <c r="AJ41" i="5"/>
  <c r="AG54" i="5"/>
  <c r="AE87" i="5"/>
  <c r="AF76" i="5"/>
  <c r="BB62" i="5"/>
  <c r="AF109" i="5"/>
  <c r="AJ152" i="5"/>
  <c r="BC193" i="5"/>
  <c r="BC175" i="5"/>
  <c r="AG201" i="5"/>
  <c r="AI192" i="5"/>
  <c r="AJ77" i="5"/>
  <c r="AJ132" i="5"/>
  <c r="AJ124" i="5"/>
  <c r="BC42" i="5"/>
  <c r="AJ37" i="5"/>
  <c r="AE54" i="5"/>
  <c r="AH81" i="5"/>
  <c r="AH77" i="5"/>
  <c r="AF88" i="5"/>
  <c r="AG130" i="5"/>
  <c r="AE130" i="5"/>
  <c r="BC201" i="5"/>
  <c r="AI148" i="5"/>
  <c r="BC202" i="5"/>
  <c r="AH15" i="5"/>
  <c r="AI57" i="5"/>
  <c r="AI132" i="5"/>
  <c r="AJ44" i="5"/>
  <c r="AI37" i="5"/>
  <c r="AJ61" i="5"/>
  <c r="AH16" i="5"/>
  <c r="AG18" i="5"/>
  <c r="BC18" i="5"/>
  <c r="BC21" i="5"/>
  <c r="AH21" i="5" s="1"/>
  <c r="AJ29" i="5"/>
  <c r="AG27" i="5"/>
  <c r="BB42" i="5"/>
  <c r="AE42" i="5"/>
  <c r="AJ43" i="5"/>
  <c r="AJ74" i="5"/>
  <c r="BC80" i="5"/>
  <c r="AI97" i="5"/>
  <c r="AH79" i="5"/>
  <c r="AH66" i="5"/>
  <c r="AG109" i="5"/>
  <c r="AJ95" i="5"/>
  <c r="AJ113" i="5"/>
  <c r="AF135" i="5"/>
  <c r="AF89" i="5"/>
  <c r="AE109" i="5"/>
  <c r="AH124" i="5"/>
  <c r="AH142" i="5"/>
  <c r="AI164" i="5"/>
  <c r="AI180" i="5"/>
  <c r="AF153" i="5"/>
  <c r="BC197" i="5"/>
  <c r="AI184" i="5"/>
  <c r="AJ194" i="5"/>
  <c r="AI198" i="5"/>
  <c r="AJ208" i="5"/>
  <c r="AI81" i="5"/>
  <c r="AI74" i="5"/>
  <c r="AG87" i="5"/>
  <c r="AJ93" i="5"/>
  <c r="BB52" i="5"/>
  <c r="AE21" i="5"/>
  <c r="BC27" i="5"/>
  <c r="AJ27" i="5" s="1"/>
  <c r="AH39" i="5"/>
  <c r="AG89" i="5"/>
  <c r="AI93" i="5"/>
  <c r="AH61" i="5"/>
  <c r="BC122" i="5"/>
  <c r="AJ122" i="5" s="1"/>
  <c r="AE89" i="5"/>
  <c r="AH160" i="5"/>
  <c r="AH176" i="5"/>
  <c r="AJ118" i="5"/>
  <c r="AI134" i="5"/>
  <c r="AI182" i="5"/>
  <c r="AF191" i="5"/>
  <c r="AJ212" i="5"/>
  <c r="AH33" i="5"/>
  <c r="AJ36" i="5"/>
  <c r="AI44" i="5"/>
  <c r="AH51" i="5"/>
  <c r="AI61" i="5"/>
  <c r="AI124" i="5"/>
  <c r="AJ11" i="5"/>
  <c r="AJ15" i="5"/>
  <c r="BC5" i="5"/>
  <c r="AH23" i="5"/>
  <c r="AJ25" i="5"/>
  <c r="AH7" i="5"/>
  <c r="AF21" i="5"/>
  <c r="AI39" i="5"/>
  <c r="AF42" i="5"/>
  <c r="AI51" i="5"/>
  <c r="AJ67" i="5"/>
  <c r="AF54" i="5"/>
  <c r="BB98" i="5"/>
  <c r="AE76" i="5"/>
  <c r="AG122" i="5"/>
  <c r="AH113" i="5"/>
  <c r="BC109" i="5"/>
  <c r="AJ109" i="5" s="1"/>
  <c r="AH136" i="5"/>
  <c r="AJ168" i="5"/>
  <c r="AH152" i="5"/>
  <c r="AH206" i="5"/>
  <c r="AF171" i="5"/>
  <c r="AI196" i="5"/>
  <c r="BB201" i="5"/>
  <c r="AI33" i="5"/>
  <c r="AI66" i="5"/>
  <c r="AJ133" i="5"/>
  <c r="AJ7" i="5"/>
  <c r="AF5" i="5"/>
  <c r="AF18" i="5"/>
  <c r="AH29" i="5"/>
  <c r="AE26" i="5"/>
  <c r="AF32" i="5"/>
  <c r="AI25" i="5"/>
  <c r="BB28" i="5"/>
  <c r="BB55" i="5"/>
  <c r="AH44" i="5"/>
  <c r="AF49" i="5"/>
  <c r="AJ57" i="5"/>
  <c r="AJ75" i="5"/>
  <c r="AF80" i="5"/>
  <c r="AF90" i="5"/>
  <c r="AH71" i="5"/>
  <c r="AJ97" i="5"/>
  <c r="AH57" i="5"/>
  <c r="AE82" i="5"/>
  <c r="AJ99" i="5"/>
  <c r="AH65" i="5"/>
  <c r="AI107" i="5"/>
  <c r="BB100" i="5"/>
  <c r="AE122" i="5"/>
  <c r="AI142" i="5"/>
  <c r="BB151" i="5"/>
  <c r="AH151" i="5" s="1"/>
  <c r="AG106" i="5"/>
  <c r="AF123" i="5"/>
  <c r="AH140" i="5"/>
  <c r="AI160" i="5"/>
  <c r="AJ145" i="5"/>
  <c r="BB147" i="5"/>
  <c r="AH147" i="5" s="1"/>
  <c r="AG193" i="5"/>
  <c r="BB159" i="5"/>
  <c r="AE159" i="5"/>
  <c r="AF175" i="5"/>
  <c r="BB143" i="5"/>
  <c r="AJ143" i="5" s="1"/>
  <c r="BB150" i="5"/>
  <c r="BB155" i="5"/>
  <c r="BB205" i="5"/>
  <c r="AI208" i="5"/>
  <c r="AE193" i="5"/>
  <c r="AG195" i="5"/>
  <c r="AI15" i="5"/>
  <c r="AG21" i="5"/>
  <c r="BC82" i="5"/>
  <c r="BB202" i="5"/>
  <c r="AF122" i="5"/>
  <c r="AF130" i="5"/>
  <c r="AI23" i="5"/>
  <c r="AJ63" i="5"/>
  <c r="AH97" i="5"/>
  <c r="AH186" i="5"/>
  <c r="AG151" i="5"/>
  <c r="AF195" i="5"/>
  <c r="AJ12" i="5"/>
  <c r="AF9" i="5"/>
  <c r="AJ16" i="5"/>
  <c r="AI19" i="5"/>
  <c r="BB18" i="5"/>
  <c r="AI7" i="5"/>
  <c r="AF26" i="5"/>
  <c r="BC28" i="5"/>
  <c r="AI29" i="5"/>
  <c r="AI41" i="5"/>
  <c r="BC34" i="5"/>
  <c r="AH45" i="5"/>
  <c r="AF46" i="5"/>
  <c r="AJ48" i="5"/>
  <c r="AH37" i="5"/>
  <c r="BB49" i="5"/>
  <c r="AG55" i="5"/>
  <c r="AF82" i="5"/>
  <c r="AF64" i="5"/>
  <c r="BB80" i="5"/>
  <c r="AE80" i="5"/>
  <c r="AF60" i="5"/>
  <c r="BC76" i="5"/>
  <c r="AJ107" i="5"/>
  <c r="AG64" i="5"/>
  <c r="AF96" i="5"/>
  <c r="AE114" i="5"/>
  <c r="BC135" i="5"/>
  <c r="BB123" i="5"/>
  <c r="AE123" i="5"/>
  <c r="AI152" i="5"/>
  <c r="BB169" i="5"/>
  <c r="BB173" i="5"/>
  <c r="AH116" i="5"/>
  <c r="AF131" i="5"/>
  <c r="AE151" i="5"/>
  <c r="BC150" i="5"/>
  <c r="AH182" i="5"/>
  <c r="AJ166" i="5"/>
  <c r="AG135" i="5"/>
  <c r="AF159" i="5"/>
  <c r="BB175" i="5"/>
  <c r="AE175" i="5"/>
  <c r="AI194" i="5"/>
  <c r="AI206" i="5"/>
  <c r="AH208" i="5"/>
  <c r="AE143" i="5"/>
  <c r="AE155" i="5"/>
  <c r="BC171" i="5"/>
  <c r="BB193" i="5"/>
  <c r="AJ200" i="5"/>
  <c r="AI212" i="5"/>
  <c r="AI210" i="5"/>
  <c r="AH145" i="5"/>
  <c r="BB35" i="5"/>
  <c r="AF35" i="5"/>
  <c r="BB82" i="5"/>
  <c r="AG35" i="5"/>
  <c r="AF114" i="5"/>
  <c r="AJ140" i="5"/>
  <c r="AF204" i="5"/>
  <c r="BB204" i="5"/>
  <c r="AI137" i="5"/>
  <c r="AH164" i="5"/>
  <c r="AJ196" i="5"/>
  <c r="AH48" i="5"/>
  <c r="AI10" i="5"/>
  <c r="BC9" i="5"/>
  <c r="AG9" i="5"/>
  <c r="BC26" i="5"/>
  <c r="AJ26" i="5" s="1"/>
  <c r="BC46" i="5"/>
  <c r="BC64" i="5"/>
  <c r="BC60" i="5"/>
  <c r="AG96" i="5"/>
  <c r="BC96" i="5"/>
  <c r="AJ110" i="5"/>
  <c r="BC114" i="5"/>
  <c r="AI114" i="5" s="1"/>
  <c r="AJ137" i="5"/>
  <c r="AF151" i="5"/>
  <c r="AI118" i="5"/>
  <c r="BC131" i="5"/>
  <c r="AF169" i="5"/>
  <c r="AJ182" i="5"/>
  <c r="AI111" i="5"/>
  <c r="AJ128" i="5"/>
  <c r="AH166" i="5"/>
  <c r="AJ184" i="5"/>
  <c r="AH188" i="5"/>
  <c r="AH158" i="5"/>
  <c r="BC159" i="5"/>
  <c r="AI110" i="5"/>
  <c r="AJ170" i="5"/>
  <c r="AJ188" i="5"/>
  <c r="AI116" i="5"/>
  <c r="AI121" i="5"/>
  <c r="AG204" i="5"/>
  <c r="AI6" i="5"/>
  <c r="AE20" i="5"/>
  <c r="BC20" i="5"/>
  <c r="AF20" i="5"/>
  <c r="AG20" i="5"/>
  <c r="BB20" i="5"/>
  <c r="AF17" i="5"/>
  <c r="BB17" i="5"/>
  <c r="AE17" i="5"/>
  <c r="AH31" i="5"/>
  <c r="AI31" i="5"/>
  <c r="BC13" i="5"/>
  <c r="AG13" i="5"/>
  <c r="AF13" i="5"/>
  <c r="AH58" i="5"/>
  <c r="AJ58" i="5"/>
  <c r="AI58" i="5"/>
  <c r="AI63" i="5"/>
  <c r="AJ85" i="5"/>
  <c r="AI85" i="5"/>
  <c r="AH85" i="5"/>
  <c r="AJ8" i="5"/>
  <c r="AH8" i="5"/>
  <c r="AI8" i="5"/>
  <c r="AI16" i="5"/>
  <c r="AG22" i="5"/>
  <c r="AE22" i="5"/>
  <c r="BB22" i="5"/>
  <c r="BC22" i="5"/>
  <c r="AJ23" i="5"/>
  <c r="BB13" i="5"/>
  <c r="AJ10" i="5"/>
  <c r="AJ56" i="5"/>
  <c r="AH56" i="5"/>
  <c r="AI56" i="5"/>
  <c r="AI65" i="5"/>
  <c r="AI75" i="5"/>
  <c r="AE94" i="5"/>
  <c r="BC94" i="5"/>
  <c r="AJ94" i="5" s="1"/>
  <c r="AG94" i="5"/>
  <c r="AF94" i="5"/>
  <c r="AH70" i="5"/>
  <c r="AI70" i="5"/>
  <c r="AI73" i="5"/>
  <c r="AJ79" i="5"/>
  <c r="AJ73" i="5"/>
  <c r="AH63" i="5"/>
  <c r="AH75" i="5"/>
  <c r="AG100" i="5"/>
  <c r="BC100" i="5"/>
  <c r="AF100" i="5"/>
  <c r="AJ65" i="5"/>
  <c r="AH103" i="5"/>
  <c r="AJ103" i="5"/>
  <c r="AI103" i="5"/>
  <c r="AJ136" i="5"/>
  <c r="AI136" i="5"/>
  <c r="AI168" i="5"/>
  <c r="AI176" i="5"/>
  <c r="AE181" i="5"/>
  <c r="BC181" i="5"/>
  <c r="AH181" i="5" s="1"/>
  <c r="AG181" i="5"/>
  <c r="AF181" i="5"/>
  <c r="AF86" i="5"/>
  <c r="BB86" i="5"/>
  <c r="AG86" i="5"/>
  <c r="BC86" i="5"/>
  <c r="AE86" i="5"/>
  <c r="AI144" i="5"/>
  <c r="AH144" i="5"/>
  <c r="AJ144" i="5"/>
  <c r="AH133" i="5"/>
  <c r="AI133" i="5"/>
  <c r="AJ158" i="5"/>
  <c r="AH184" i="5"/>
  <c r="BC189" i="5"/>
  <c r="AE189" i="5"/>
  <c r="AG189" i="5"/>
  <c r="BB189" i="5"/>
  <c r="AF189" i="5"/>
  <c r="BC199" i="5"/>
  <c r="AE199" i="5"/>
  <c r="AG199" i="5"/>
  <c r="AF199" i="5"/>
  <c r="BB199" i="5"/>
  <c r="AH83" i="5"/>
  <c r="AJ83" i="5"/>
  <c r="AI83" i="5"/>
  <c r="AJ101" i="5"/>
  <c r="AI101" i="5"/>
  <c r="AH101" i="5"/>
  <c r="BC72" i="5"/>
  <c r="AI72" i="5" s="1"/>
  <c r="AG72" i="5"/>
  <c r="AF72" i="5"/>
  <c r="AH109" i="5"/>
  <c r="AE165" i="5"/>
  <c r="BC165" i="5"/>
  <c r="AF165" i="5"/>
  <c r="AG165" i="5"/>
  <c r="AH178" i="5"/>
  <c r="AJ178" i="5"/>
  <c r="AI178" i="5"/>
  <c r="AH6" i="5"/>
  <c r="AJ14" i="5"/>
  <c r="AI14" i="5"/>
  <c r="BC17" i="5"/>
  <c r="AH10" i="5"/>
  <c r="BC24" i="5"/>
  <c r="AE24" i="5"/>
  <c r="BB24" i="5"/>
  <c r="AG24" i="5"/>
  <c r="AF24" i="5"/>
  <c r="AH12" i="5"/>
  <c r="AI12" i="5"/>
  <c r="AE13" i="5"/>
  <c r="AG38" i="5"/>
  <c r="BC38" i="5"/>
  <c r="AH38" i="5" s="1"/>
  <c r="AF38" i="5"/>
  <c r="AI45" i="5"/>
  <c r="AJ53" i="5"/>
  <c r="AH53" i="5"/>
  <c r="AI53" i="5"/>
  <c r="AE50" i="5"/>
  <c r="BC50" i="5"/>
  <c r="AG50" i="5"/>
  <c r="BB50" i="5"/>
  <c r="AF50" i="5"/>
  <c r="AI43" i="5"/>
  <c r="AH43" i="5"/>
  <c r="BB59" i="5"/>
  <c r="AF59" i="5"/>
  <c r="AG59" i="5"/>
  <c r="BC59" i="5"/>
  <c r="AG68" i="5"/>
  <c r="BC68" i="5"/>
  <c r="AH68" i="5" s="1"/>
  <c r="AF68" i="5"/>
  <c r="AE92" i="5"/>
  <c r="BC92" i="5"/>
  <c r="AI92" i="5" s="1"/>
  <c r="AG92" i="5"/>
  <c r="AF92" i="5"/>
  <c r="AH99" i="5"/>
  <c r="AI99" i="5"/>
  <c r="BC112" i="5"/>
  <c r="AG112" i="5"/>
  <c r="BB112" i="5"/>
  <c r="AF112" i="5"/>
  <c r="AE112" i="5"/>
  <c r="AE72" i="5"/>
  <c r="AJ81" i="5"/>
  <c r="AE119" i="5"/>
  <c r="BB119" i="5"/>
  <c r="BC119" i="5"/>
  <c r="AG139" i="5"/>
  <c r="BC139" i="5"/>
  <c r="AH139" i="5" s="1"/>
  <c r="AF139" i="5"/>
  <c r="AI149" i="5"/>
  <c r="AJ149" i="5"/>
  <c r="AH149" i="5"/>
  <c r="BB165" i="5"/>
  <c r="AJ172" i="5"/>
  <c r="AI172" i="5"/>
  <c r="AH172" i="5"/>
  <c r="BC177" i="5"/>
  <c r="AE177" i="5"/>
  <c r="AF177" i="5"/>
  <c r="AG177" i="5"/>
  <c r="BB177" i="5"/>
  <c r="AH141" i="5"/>
  <c r="AI141" i="5"/>
  <c r="AG167" i="5"/>
  <c r="AE167" i="5"/>
  <c r="BB167" i="5"/>
  <c r="AF167" i="5"/>
  <c r="BC167" i="5"/>
  <c r="AJ174" i="5"/>
  <c r="AH174" i="5"/>
  <c r="AG183" i="5"/>
  <c r="BC183" i="5"/>
  <c r="BB183" i="5"/>
  <c r="AF183" i="5"/>
  <c r="AE183" i="5"/>
  <c r="AJ190" i="5"/>
  <c r="AH190" i="5"/>
  <c r="AI190" i="5"/>
  <c r="AI158" i="5"/>
  <c r="AI36" i="5"/>
  <c r="AH36" i="5"/>
  <c r="AH67" i="5"/>
  <c r="AI67" i="5"/>
  <c r="AJ91" i="5"/>
  <c r="AH91" i="5"/>
  <c r="AI91" i="5"/>
  <c r="AI95" i="5"/>
  <c r="AH95" i="5"/>
  <c r="AH111" i="5"/>
  <c r="AJ111" i="5"/>
  <c r="AH162" i="5"/>
  <c r="AJ162" i="5"/>
  <c r="AI162" i="5"/>
  <c r="AH14" i="5"/>
  <c r="AJ31" i="5"/>
  <c r="AJ45" i="5"/>
  <c r="AI40" i="5"/>
  <c r="AH40" i="5"/>
  <c r="AJ40" i="5"/>
  <c r="BC49" i="5"/>
  <c r="AG49" i="5"/>
  <c r="AE68" i="5"/>
  <c r="AF84" i="5"/>
  <c r="AG84" i="5"/>
  <c r="AE84" i="5"/>
  <c r="BC84" i="5"/>
  <c r="AI84" i="5" s="1"/>
  <c r="AI79" i="5"/>
  <c r="AJ39" i="5"/>
  <c r="AG108" i="5"/>
  <c r="BC108" i="5"/>
  <c r="AH108" i="5" s="1"/>
  <c r="AE108" i="5"/>
  <c r="AF108" i="5"/>
  <c r="BC104" i="5"/>
  <c r="AH104" i="5" s="1"/>
  <c r="AG104" i="5"/>
  <c r="AF104" i="5"/>
  <c r="AE104" i="5"/>
  <c r="AF119" i="5"/>
  <c r="AH138" i="5"/>
  <c r="AI138" i="5"/>
  <c r="AH126" i="5"/>
  <c r="AJ126" i="5"/>
  <c r="AI126" i="5"/>
  <c r="AE139" i="5"/>
  <c r="BB146" i="5"/>
  <c r="AE146" i="5"/>
  <c r="BC146" i="5"/>
  <c r="AG146" i="5"/>
  <c r="AJ156" i="5"/>
  <c r="AI156" i="5"/>
  <c r="AH156" i="5"/>
  <c r="BC161" i="5"/>
  <c r="AE161" i="5"/>
  <c r="AF161" i="5"/>
  <c r="AG161" i="5"/>
  <c r="BB161" i="5"/>
  <c r="AG115" i="5"/>
  <c r="AE115" i="5"/>
  <c r="BB115" i="5"/>
  <c r="AF115" i="5"/>
  <c r="BC115" i="5"/>
  <c r="AG119" i="5"/>
  <c r="AH168" i="5"/>
  <c r="AI174" i="5"/>
  <c r="AH211" i="5"/>
  <c r="AJ211" i="5"/>
  <c r="AI211" i="5"/>
  <c r="AH134" i="5"/>
  <c r="AG187" i="5"/>
  <c r="BC187" i="5"/>
  <c r="AE187" i="5"/>
  <c r="AH210" i="5"/>
  <c r="BB127" i="5"/>
  <c r="AE127" i="5"/>
  <c r="AH192" i="5"/>
  <c r="AJ192" i="5"/>
  <c r="AF147" i="5"/>
  <c r="AE203" i="5"/>
  <c r="BC203" i="5"/>
  <c r="AF203" i="5"/>
  <c r="BB9" i="5"/>
  <c r="BB5" i="5"/>
  <c r="AE5" i="5"/>
  <c r="AH11" i="5"/>
  <c r="AE32" i="5"/>
  <c r="AG26" i="5"/>
  <c r="AH25" i="5"/>
  <c r="AF28" i="5"/>
  <c r="AG28" i="5"/>
  <c r="AE27" i="5"/>
  <c r="BB34" i="5"/>
  <c r="AF34" i="5"/>
  <c r="AG46" i="5"/>
  <c r="BB46" i="5"/>
  <c r="AE55" i="5"/>
  <c r="AH41" i="5"/>
  <c r="BB64" i="5"/>
  <c r="AJ71" i="5"/>
  <c r="AE102" i="5"/>
  <c r="BC102" i="5"/>
  <c r="AH102" i="5" s="1"/>
  <c r="BB60" i="5"/>
  <c r="AE60" i="5"/>
  <c r="AF102" i="5"/>
  <c r="BB96" i="5"/>
  <c r="BB135" i="5"/>
  <c r="AJ142" i="5"/>
  <c r="BB106" i="5"/>
  <c r="AF106" i="5"/>
  <c r="AE157" i="5"/>
  <c r="BC157" i="5"/>
  <c r="AJ164" i="5"/>
  <c r="AE173" i="5"/>
  <c r="BC173" i="5"/>
  <c r="AJ180" i="5"/>
  <c r="AI128" i="5"/>
  <c r="BB131" i="5"/>
  <c r="AE131" i="5"/>
  <c r="AG147" i="5"/>
  <c r="AI154" i="5"/>
  <c r="AI170" i="5"/>
  <c r="AG173" i="5"/>
  <c r="AH154" i="5"/>
  <c r="AH170" i="5"/>
  <c r="AJ186" i="5"/>
  <c r="AE191" i="5"/>
  <c r="BC191" i="5"/>
  <c r="AJ191" i="5" s="1"/>
  <c r="AJ198" i="5"/>
  <c r="BB203" i="5"/>
  <c r="BB207" i="5"/>
  <c r="AJ210" i="5"/>
  <c r="AH118" i="5"/>
  <c r="AG157" i="5"/>
  <c r="AG205" i="5"/>
  <c r="AG102" i="5"/>
  <c r="AH107" i="5"/>
  <c r="AJ134" i="5"/>
  <c r="AF143" i="5"/>
  <c r="AF155" i="5"/>
  <c r="BC163" i="5"/>
  <c r="BB171" i="5"/>
  <c r="AE171" i="5"/>
  <c r="AF179" i="5"/>
  <c r="AF187" i="5"/>
  <c r="BB197" i="5"/>
  <c r="BB209" i="5"/>
  <c r="AF127" i="5"/>
  <c r="AI145" i="5"/>
  <c r="AF185" i="5"/>
  <c r="AG191" i="5"/>
  <c r="AH194" i="5"/>
  <c r="AG203" i="5"/>
  <c r="AE207" i="5"/>
  <c r="BC207" i="5"/>
  <c r="AF163" i="5"/>
  <c r="AI186" i="5"/>
  <c r="AJ19" i="5"/>
  <c r="AH19" i="5"/>
  <c r="BC32" i="5"/>
  <c r="AI32" i="5" s="1"/>
  <c r="AG32" i="5"/>
  <c r="AF27" i="5"/>
  <c r="BC55" i="5"/>
  <c r="BC98" i="5"/>
  <c r="AE98" i="5"/>
  <c r="AG88" i="5"/>
  <c r="BC88" i="5"/>
  <c r="AI88" i="5" s="1"/>
  <c r="AE88" i="5"/>
  <c r="AG98" i="5"/>
  <c r="BC153" i="5"/>
  <c r="AE153" i="5"/>
  <c r="AJ160" i="5"/>
  <c r="BC169" i="5"/>
  <c r="AE169" i="5"/>
  <c r="AJ176" i="5"/>
  <c r="AJ148" i="5"/>
  <c r="AE147" i="5"/>
  <c r="BC205" i="5"/>
  <c r="BC185" i="5"/>
  <c r="AJ185" i="5" s="1"/>
  <c r="AG197" i="5"/>
  <c r="BC195" i="5"/>
  <c r="AI195" i="5" s="1"/>
  <c r="AE195" i="5"/>
  <c r="AF197" i="5"/>
  <c r="AJ206" i="5"/>
  <c r="AH200" i="5"/>
  <c r="AG90" i="5"/>
  <c r="AG143" i="5"/>
  <c r="BC155" i="5"/>
  <c r="BB163" i="5"/>
  <c r="AE163" i="5"/>
  <c r="BC179" i="5"/>
  <c r="BB187" i="5"/>
  <c r="AI200" i="5"/>
  <c r="AG127" i="5"/>
  <c r="AG207" i="5"/>
  <c r="AH198" i="5"/>
  <c r="AH26" i="5" l="1"/>
  <c r="AI87" i="5"/>
  <c r="W205" i="5"/>
  <c r="AH122" i="5"/>
  <c r="AH179" i="5"/>
  <c r="Y129" i="5"/>
  <c r="Z129" i="5" s="1"/>
  <c r="V168" i="5"/>
  <c r="W185" i="5"/>
  <c r="AH201" i="5"/>
  <c r="AI109" i="5"/>
  <c r="Y109" i="5" s="1"/>
  <c r="Z109" i="5" s="1"/>
  <c r="AI122" i="5"/>
  <c r="AJ78" i="5"/>
  <c r="U125" i="5"/>
  <c r="V125" i="5" s="1"/>
  <c r="U52" i="5"/>
  <c r="V52" i="5" s="1"/>
  <c r="AI78" i="5"/>
  <c r="AI201" i="5"/>
  <c r="W78" i="5"/>
  <c r="U78" i="5"/>
  <c r="V78" i="5" s="1"/>
  <c r="C245" i="6"/>
  <c r="C243" i="6"/>
  <c r="C240" i="6"/>
  <c r="AI130" i="5"/>
  <c r="AJ89" i="5"/>
  <c r="U62" i="5"/>
  <c r="V62" i="5" s="1"/>
  <c r="U105" i="5"/>
  <c r="V105" i="5" s="1"/>
  <c r="C257" i="6"/>
  <c r="C248" i="6"/>
  <c r="C256" i="6"/>
  <c r="C254" i="6"/>
  <c r="AH55" i="5"/>
  <c r="U179" i="5"/>
  <c r="V179" i="5" s="1"/>
  <c r="AI89" i="5"/>
  <c r="AH87" i="5"/>
  <c r="AH204" i="5"/>
  <c r="C244" i="6"/>
  <c r="C252" i="6"/>
  <c r="C242" i="6"/>
  <c r="V99" i="5"/>
  <c r="C255" i="6"/>
  <c r="C246" i="6"/>
  <c r="C253" i="6"/>
  <c r="C241" i="6"/>
  <c r="W52" i="5"/>
  <c r="U106" i="5"/>
  <c r="V106" i="5" s="1"/>
  <c r="AI155" i="5"/>
  <c r="AJ130" i="5"/>
  <c r="K184" i="5"/>
  <c r="L184" i="5" s="1"/>
  <c r="AI54" i="5"/>
  <c r="AI147" i="5"/>
  <c r="K121" i="5"/>
  <c r="L121" i="5" s="1"/>
  <c r="V31" i="5"/>
  <c r="K113" i="5"/>
  <c r="L113" i="5" s="1"/>
  <c r="K137" i="5"/>
  <c r="L137" i="5" s="1"/>
  <c r="AH42" i="5"/>
  <c r="V23" i="5"/>
  <c r="V39" i="5"/>
  <c r="AH150" i="5"/>
  <c r="AI123" i="5"/>
  <c r="AH27" i="5"/>
  <c r="AI98" i="5"/>
  <c r="AI49" i="5"/>
  <c r="AJ54" i="5"/>
  <c r="AI27" i="5"/>
  <c r="AH125" i="5"/>
  <c r="K77" i="5"/>
  <c r="L77" i="5" s="1"/>
  <c r="K30" i="5"/>
  <c r="L30" i="5" s="1"/>
  <c r="AH62" i="5"/>
  <c r="V10" i="5"/>
  <c r="V107" i="5"/>
  <c r="V61" i="5"/>
  <c r="AI62" i="5"/>
  <c r="K196" i="5"/>
  <c r="L196" i="5" s="1"/>
  <c r="K158" i="5"/>
  <c r="L158" i="5" s="1"/>
  <c r="AI105" i="5"/>
  <c r="W105" i="5"/>
  <c r="AJ169" i="5"/>
  <c r="W34" i="5"/>
  <c r="K129" i="5"/>
  <c r="L129" i="5" s="1"/>
  <c r="AJ125" i="5"/>
  <c r="U201" i="5"/>
  <c r="V201" i="5" s="1"/>
  <c r="AH105" i="5"/>
  <c r="AJ105" i="5"/>
  <c r="W62" i="5"/>
  <c r="AI153" i="5"/>
  <c r="AI143" i="5"/>
  <c r="AH143" i="5"/>
  <c r="AJ175" i="5"/>
  <c r="AJ76" i="5"/>
  <c r="AJ80" i="5"/>
  <c r="U209" i="5"/>
  <c r="V209" i="5" s="1"/>
  <c r="W9" i="5"/>
  <c r="U64" i="5"/>
  <c r="V64" i="5" s="1"/>
  <c r="K69" i="5"/>
  <c r="L69" i="5" s="1"/>
  <c r="W197" i="5"/>
  <c r="U28" i="5"/>
  <c r="V28" i="5" s="1"/>
  <c r="U135" i="5"/>
  <c r="V135" i="5" s="1"/>
  <c r="Y148" i="5"/>
  <c r="Z148" i="5" s="1"/>
  <c r="W125" i="5"/>
  <c r="W59" i="5"/>
  <c r="U100" i="5"/>
  <c r="V100" i="5" s="1"/>
  <c r="U204" i="5"/>
  <c r="U96" i="5"/>
  <c r="V96" i="5" s="1"/>
  <c r="U49" i="5"/>
  <c r="V49" i="5" s="1"/>
  <c r="W18" i="5"/>
  <c r="U202" i="5"/>
  <c r="V202" i="5" s="1"/>
  <c r="Y30" i="5"/>
  <c r="Z30" i="5" s="1"/>
  <c r="AA137" i="5"/>
  <c r="U46" i="5"/>
  <c r="V46" i="5" s="1"/>
  <c r="AI102" i="5"/>
  <c r="AJ68" i="5"/>
  <c r="K132" i="5"/>
  <c r="L132" i="5" s="1"/>
  <c r="V145" i="5"/>
  <c r="V56" i="5"/>
  <c r="V101" i="5"/>
  <c r="V30" i="5"/>
  <c r="K15" i="5"/>
  <c r="L15" i="5" s="1"/>
  <c r="Y198" i="5"/>
  <c r="Z198" i="5" s="1"/>
  <c r="AA198" i="5"/>
  <c r="W147" i="5"/>
  <c r="U147" i="5"/>
  <c r="V147" i="5" s="1"/>
  <c r="W88" i="5"/>
  <c r="U88" i="5"/>
  <c r="V88" i="5" s="1"/>
  <c r="U98" i="5"/>
  <c r="V98" i="5" s="1"/>
  <c r="W98" i="5"/>
  <c r="W207" i="5"/>
  <c r="U207" i="5"/>
  <c r="V207" i="5" s="1"/>
  <c r="Y154" i="5"/>
  <c r="Z154" i="5" s="1"/>
  <c r="AA154" i="5"/>
  <c r="U102" i="5"/>
  <c r="V102" i="5" s="1"/>
  <c r="W102" i="5"/>
  <c r="U55" i="5"/>
  <c r="V55" i="5" s="1"/>
  <c r="W55" i="5"/>
  <c r="Y11" i="5"/>
  <c r="Z11" i="5" s="1"/>
  <c r="AA11" i="5"/>
  <c r="W203" i="5"/>
  <c r="U203" i="5"/>
  <c r="V203" i="5" s="1"/>
  <c r="U127" i="5"/>
  <c r="V127" i="5" s="1"/>
  <c r="W127" i="5"/>
  <c r="W115" i="5"/>
  <c r="U115" i="5"/>
  <c r="V115" i="5" s="1"/>
  <c r="U146" i="5"/>
  <c r="V146" i="5" s="1"/>
  <c r="W146" i="5"/>
  <c r="Y138" i="5"/>
  <c r="Z138" i="5" s="1"/>
  <c r="AA138" i="5"/>
  <c r="Y40" i="5"/>
  <c r="Z40" i="5" s="1"/>
  <c r="AA40" i="5"/>
  <c r="AA111" i="5"/>
  <c r="Y111" i="5"/>
  <c r="Z111" i="5" s="1"/>
  <c r="Y174" i="5"/>
  <c r="Z174" i="5" s="1"/>
  <c r="AA174" i="5"/>
  <c r="AA141" i="5"/>
  <c r="Y141" i="5"/>
  <c r="Z141" i="5" s="1"/>
  <c r="U177" i="5"/>
  <c r="V177" i="5" s="1"/>
  <c r="W177" i="5"/>
  <c r="Y99" i="5"/>
  <c r="Z99" i="5" s="1"/>
  <c r="AA99" i="5"/>
  <c r="AA12" i="5"/>
  <c r="Y12" i="5"/>
  <c r="Z12" i="5" s="1"/>
  <c r="U24" i="5"/>
  <c r="V24" i="5" s="1"/>
  <c r="W24" i="5"/>
  <c r="AA63" i="5"/>
  <c r="Y63" i="5"/>
  <c r="Z63" i="5" s="1"/>
  <c r="Y85" i="5"/>
  <c r="Z85" i="5" s="1"/>
  <c r="AA85" i="5"/>
  <c r="U17" i="5"/>
  <c r="V17" i="5" s="1"/>
  <c r="W17" i="5"/>
  <c r="Y158" i="5"/>
  <c r="Z158" i="5" s="1"/>
  <c r="AA158" i="5"/>
  <c r="AA164" i="5"/>
  <c r="Y164" i="5"/>
  <c r="Z164" i="5" s="1"/>
  <c r="U155" i="5"/>
  <c r="W155" i="5"/>
  <c r="W151" i="5"/>
  <c r="U151" i="5"/>
  <c r="V151" i="5" s="1"/>
  <c r="K37" i="5"/>
  <c r="L37" i="5" s="1"/>
  <c r="AA37" i="5"/>
  <c r="Y37" i="5"/>
  <c r="Z37" i="5" s="1"/>
  <c r="Y97" i="5"/>
  <c r="Z97" i="5" s="1"/>
  <c r="AA97" i="5"/>
  <c r="U122" i="5"/>
  <c r="V122" i="5" s="1"/>
  <c r="W122" i="5"/>
  <c r="Y65" i="5"/>
  <c r="Z65" i="5" s="1"/>
  <c r="AA65" i="5"/>
  <c r="W26" i="5"/>
  <c r="U26" i="5"/>
  <c r="V26" i="5" s="1"/>
  <c r="Y23" i="5"/>
  <c r="Z23" i="5" s="1"/>
  <c r="AA23" i="5"/>
  <c r="Y160" i="5"/>
  <c r="Z160" i="5" s="1"/>
  <c r="AA160" i="5"/>
  <c r="U21" i="5"/>
  <c r="V21" i="5" s="1"/>
  <c r="W21" i="5"/>
  <c r="Y124" i="5"/>
  <c r="Z124" i="5" s="1"/>
  <c r="AA124" i="5"/>
  <c r="AA79" i="5"/>
  <c r="Y79" i="5"/>
  <c r="AA16" i="5"/>
  <c r="Y16" i="5"/>
  <c r="Z16" i="5" s="1"/>
  <c r="Y77" i="5"/>
  <c r="Z77" i="5" s="1"/>
  <c r="AA77" i="5"/>
  <c r="K152" i="5"/>
  <c r="L152" i="5" s="1"/>
  <c r="U87" i="5"/>
  <c r="V87" i="5" s="1"/>
  <c r="W87" i="5"/>
  <c r="U35" i="5"/>
  <c r="V35" i="5" s="1"/>
  <c r="W35" i="5"/>
  <c r="Y74" i="5"/>
  <c r="Z74" i="5" s="1"/>
  <c r="AA74" i="5"/>
  <c r="Y117" i="5"/>
  <c r="Z117" i="5" s="1"/>
  <c r="AA117" i="5"/>
  <c r="Y73" i="5"/>
  <c r="Z73" i="5" s="1"/>
  <c r="AA73" i="5"/>
  <c r="U90" i="5"/>
  <c r="V90" i="5" s="1"/>
  <c r="W90" i="5"/>
  <c r="Y137" i="5"/>
  <c r="Z137" i="5" s="1"/>
  <c r="AA148" i="5"/>
  <c r="Y132" i="5"/>
  <c r="Z132" i="5" s="1"/>
  <c r="AA132" i="5"/>
  <c r="W201" i="5"/>
  <c r="AA212" i="5"/>
  <c r="Y212" i="5"/>
  <c r="Z212" i="5" s="1"/>
  <c r="W179" i="5"/>
  <c r="U34" i="5"/>
  <c r="V34" i="5" s="1"/>
  <c r="W209" i="5"/>
  <c r="AA129" i="5"/>
  <c r="U59" i="5"/>
  <c r="V59" i="5" s="1"/>
  <c r="W171" i="5"/>
  <c r="U171" i="5"/>
  <c r="W191" i="5"/>
  <c r="U191" i="5"/>
  <c r="V191" i="5" s="1"/>
  <c r="U60" i="5"/>
  <c r="V60" i="5" s="1"/>
  <c r="W60" i="5"/>
  <c r="U27" i="5"/>
  <c r="V27" i="5" s="1"/>
  <c r="W27" i="5"/>
  <c r="Y25" i="5"/>
  <c r="Z25" i="5" s="1"/>
  <c r="AA25" i="5"/>
  <c r="W5" i="5"/>
  <c r="U5" i="5"/>
  <c r="V5" i="5" s="1"/>
  <c r="Y211" i="5"/>
  <c r="Z211" i="5" s="1"/>
  <c r="AA211" i="5"/>
  <c r="W161" i="5"/>
  <c r="U161" i="5"/>
  <c r="V161" i="5" s="1"/>
  <c r="Y126" i="5"/>
  <c r="Z126" i="5" s="1"/>
  <c r="AA126" i="5"/>
  <c r="Y91" i="5"/>
  <c r="Z91" i="5" s="1"/>
  <c r="AA91" i="5"/>
  <c r="AA67" i="5"/>
  <c r="Y67" i="5"/>
  <c r="Y190" i="5"/>
  <c r="Z190" i="5" s="1"/>
  <c r="AA190" i="5"/>
  <c r="U167" i="5"/>
  <c r="V167" i="5" s="1"/>
  <c r="W167" i="5"/>
  <c r="U72" i="5"/>
  <c r="V72" i="5" s="1"/>
  <c r="W72" i="5"/>
  <c r="U92" i="5"/>
  <c r="V92" i="5" s="1"/>
  <c r="W92" i="5"/>
  <c r="U50" i="5"/>
  <c r="V50" i="5" s="1"/>
  <c r="W50" i="5"/>
  <c r="Y178" i="5"/>
  <c r="Z178" i="5" s="1"/>
  <c r="AA178" i="5"/>
  <c r="U165" i="5"/>
  <c r="V165" i="5" s="1"/>
  <c r="W165" i="5"/>
  <c r="Y101" i="5"/>
  <c r="Z101" i="5" s="1"/>
  <c r="AA101" i="5"/>
  <c r="Y184" i="5"/>
  <c r="Z184" i="5" s="1"/>
  <c r="AA184" i="5"/>
  <c r="Y133" i="5"/>
  <c r="Z133" i="5" s="1"/>
  <c r="AA133" i="5"/>
  <c r="Y103" i="5"/>
  <c r="Z103" i="5" s="1"/>
  <c r="AA103" i="5"/>
  <c r="K188" i="5"/>
  <c r="L188" i="5" s="1"/>
  <c r="Y188" i="5"/>
  <c r="Z188" i="5" s="1"/>
  <c r="AA188" i="5"/>
  <c r="W143" i="5"/>
  <c r="U143" i="5"/>
  <c r="V143" i="5" s="1"/>
  <c r="W175" i="5"/>
  <c r="U175" i="5"/>
  <c r="V175" i="5" s="1"/>
  <c r="U80" i="5"/>
  <c r="V80" i="5" s="1"/>
  <c r="W80" i="5"/>
  <c r="U159" i="5"/>
  <c r="V159" i="5" s="1"/>
  <c r="W159" i="5"/>
  <c r="AA71" i="5"/>
  <c r="Y71" i="5"/>
  <c r="Z71" i="5" s="1"/>
  <c r="K29" i="5"/>
  <c r="L29" i="5" s="1"/>
  <c r="Y29" i="5"/>
  <c r="Z29" i="5" s="1"/>
  <c r="AA29" i="5"/>
  <c r="K7" i="5"/>
  <c r="L7" i="5" s="1"/>
  <c r="Y206" i="5"/>
  <c r="Z206" i="5" s="1"/>
  <c r="AA206" i="5"/>
  <c r="Y136" i="5"/>
  <c r="Z136" i="5" s="1"/>
  <c r="AA136" i="5"/>
  <c r="Y33" i="5"/>
  <c r="Z33" i="5" s="1"/>
  <c r="AA33" i="5"/>
  <c r="W89" i="5"/>
  <c r="U89" i="5"/>
  <c r="V89" i="5" s="1"/>
  <c r="K124" i="5"/>
  <c r="L124" i="5" s="1"/>
  <c r="W109" i="5"/>
  <c r="U109" i="5"/>
  <c r="V109" i="5" s="1"/>
  <c r="U42" i="5"/>
  <c r="V42" i="5" s="1"/>
  <c r="W42" i="5"/>
  <c r="AA15" i="5"/>
  <c r="Y15" i="5"/>
  <c r="Z15" i="5" s="1"/>
  <c r="U130" i="5"/>
  <c r="V130" i="5" s="1"/>
  <c r="W130" i="5"/>
  <c r="Y81" i="5"/>
  <c r="Z81" i="5" s="1"/>
  <c r="AA81" i="5"/>
  <c r="W237" i="7"/>
  <c r="W106" i="5"/>
  <c r="W202" i="5"/>
  <c r="U205" i="5"/>
  <c r="V205" i="5" s="1"/>
  <c r="W135" i="5"/>
  <c r="W46" i="5"/>
  <c r="W28" i="5"/>
  <c r="AA121" i="5"/>
  <c r="U185" i="5"/>
  <c r="V185" i="5" s="1"/>
  <c r="W100" i="5"/>
  <c r="W204" i="5"/>
  <c r="U197" i="5"/>
  <c r="V197" i="5" s="1"/>
  <c r="W49" i="5"/>
  <c r="W163" i="5"/>
  <c r="U163" i="5"/>
  <c r="V163" i="5" s="1"/>
  <c r="W195" i="5"/>
  <c r="U195" i="5"/>
  <c r="V195" i="5" s="1"/>
  <c r="W153" i="5"/>
  <c r="U153" i="5"/>
  <c r="V153" i="5" s="1"/>
  <c r="Y194" i="5"/>
  <c r="Z194" i="5" s="1"/>
  <c r="AA194" i="5"/>
  <c r="W131" i="5"/>
  <c r="U131" i="5"/>
  <c r="V131" i="5" s="1"/>
  <c r="U157" i="5"/>
  <c r="V157" i="5" s="1"/>
  <c r="W157" i="5"/>
  <c r="Y210" i="5"/>
  <c r="Z210" i="5" s="1"/>
  <c r="AA210" i="5"/>
  <c r="Y134" i="5"/>
  <c r="Z134" i="5" s="1"/>
  <c r="AA134" i="5"/>
  <c r="W139" i="5"/>
  <c r="U139" i="5"/>
  <c r="V139" i="5" s="1"/>
  <c r="U104" i="5"/>
  <c r="V104" i="5" s="1"/>
  <c r="W104" i="5"/>
  <c r="Y162" i="5"/>
  <c r="Z162" i="5" s="1"/>
  <c r="AA162" i="5"/>
  <c r="AA95" i="5"/>
  <c r="Y95" i="5"/>
  <c r="Z95" i="5" s="1"/>
  <c r="Y36" i="5"/>
  <c r="Z36" i="5" s="1"/>
  <c r="AA36" i="5"/>
  <c r="Y172" i="5"/>
  <c r="Z172" i="5" s="1"/>
  <c r="AA172" i="5"/>
  <c r="AA149" i="5"/>
  <c r="Y149" i="5"/>
  <c r="Z149" i="5" s="1"/>
  <c r="U112" i="5"/>
  <c r="V112" i="5" s="1"/>
  <c r="W112" i="5"/>
  <c r="AA43" i="5"/>
  <c r="Y43" i="5"/>
  <c r="Z43" i="5" s="1"/>
  <c r="U13" i="5"/>
  <c r="V13" i="5" s="1"/>
  <c r="W13" i="5"/>
  <c r="Y10" i="5"/>
  <c r="Z10" i="5" s="1"/>
  <c r="AA10" i="5"/>
  <c r="AA6" i="5"/>
  <c r="Y6" i="5"/>
  <c r="Z6" i="5" s="1"/>
  <c r="AA83" i="5"/>
  <c r="Y83" i="5"/>
  <c r="Z83" i="5" s="1"/>
  <c r="W199" i="5"/>
  <c r="U199" i="5"/>
  <c r="V199" i="5" s="1"/>
  <c r="W86" i="5"/>
  <c r="U86" i="5"/>
  <c r="V86" i="5" s="1"/>
  <c r="W181" i="5"/>
  <c r="U181" i="5"/>
  <c r="V181" i="5" s="1"/>
  <c r="AA70" i="5"/>
  <c r="Y70" i="5"/>
  <c r="Z70" i="5" s="1"/>
  <c r="U94" i="5"/>
  <c r="V94" i="5" s="1"/>
  <c r="W94" i="5"/>
  <c r="Y56" i="5"/>
  <c r="Z56" i="5" s="1"/>
  <c r="AA56" i="5"/>
  <c r="W22" i="5"/>
  <c r="U22" i="5"/>
  <c r="V22" i="5" s="1"/>
  <c r="AA8" i="5"/>
  <c r="Y8" i="5"/>
  <c r="Z8" i="5" s="1"/>
  <c r="Y58" i="5"/>
  <c r="Z58" i="5" s="1"/>
  <c r="AA58" i="5"/>
  <c r="Y48" i="5"/>
  <c r="Z48" i="5" s="1"/>
  <c r="AA48" i="5"/>
  <c r="AA145" i="5"/>
  <c r="Y145" i="5"/>
  <c r="Z145" i="5" s="1"/>
  <c r="K208" i="5"/>
  <c r="L208" i="5" s="1"/>
  <c r="Y208" i="5"/>
  <c r="Z208" i="5" s="1"/>
  <c r="AA208" i="5"/>
  <c r="Y182" i="5"/>
  <c r="Z182" i="5" s="1"/>
  <c r="AA182" i="5"/>
  <c r="AA116" i="5"/>
  <c r="Y116" i="5"/>
  <c r="Z116" i="5" s="1"/>
  <c r="U123" i="5"/>
  <c r="V123" i="5" s="1"/>
  <c r="W123" i="5"/>
  <c r="W193" i="5"/>
  <c r="U193" i="5"/>
  <c r="V193" i="5" s="1"/>
  <c r="W82" i="5"/>
  <c r="U82" i="5"/>
  <c r="V82" i="5" s="1"/>
  <c r="AJ201" i="5"/>
  <c r="Y152" i="5"/>
  <c r="Z152" i="5" s="1"/>
  <c r="AA152" i="5"/>
  <c r="U76" i="5"/>
  <c r="V76" i="5" s="1"/>
  <c r="W76" i="5"/>
  <c r="Y7" i="5"/>
  <c r="Z7" i="5" s="1"/>
  <c r="AA7" i="5"/>
  <c r="AA51" i="5"/>
  <c r="Y51" i="5"/>
  <c r="Z51" i="5" s="1"/>
  <c r="AA39" i="5"/>
  <c r="Y39" i="5"/>
  <c r="Z39" i="5" s="1"/>
  <c r="AI42" i="5"/>
  <c r="U54" i="5"/>
  <c r="V54" i="5" s="1"/>
  <c r="W54" i="5"/>
  <c r="AJ62" i="5"/>
  <c r="Y110" i="5"/>
  <c r="Z110" i="5" s="1"/>
  <c r="AA110" i="5"/>
  <c r="AA128" i="5"/>
  <c r="Y128" i="5"/>
  <c r="Z128" i="5" s="1"/>
  <c r="Y196" i="5"/>
  <c r="Z196" i="5" s="1"/>
  <c r="AA196" i="5"/>
  <c r="W150" i="5"/>
  <c r="U150" i="5"/>
  <c r="V150" i="5" s="1"/>
  <c r="U9" i="5"/>
  <c r="V9" i="5" s="1"/>
  <c r="AA30" i="5"/>
  <c r="Y121" i="5"/>
  <c r="Z121" i="5" s="1"/>
  <c r="U18" i="5"/>
  <c r="V18" i="5" s="1"/>
  <c r="Y120" i="5"/>
  <c r="Z120" i="5" s="1"/>
  <c r="AA120" i="5"/>
  <c r="W96" i="5"/>
  <c r="W64" i="5"/>
  <c r="Y200" i="5"/>
  <c r="Z200" i="5" s="1"/>
  <c r="AA200" i="5"/>
  <c r="U169" i="5"/>
  <c r="V169" i="5" s="1"/>
  <c r="W169" i="5"/>
  <c r="AA19" i="5"/>
  <c r="Y19" i="5"/>
  <c r="Z19" i="5" s="1"/>
  <c r="Y107" i="5"/>
  <c r="Z107" i="5" s="1"/>
  <c r="AA107" i="5"/>
  <c r="Y118" i="5"/>
  <c r="Z118" i="5" s="1"/>
  <c r="AA118" i="5"/>
  <c r="Y170" i="5"/>
  <c r="Z170" i="5" s="1"/>
  <c r="AA170" i="5"/>
  <c r="U173" i="5"/>
  <c r="V173" i="5" s="1"/>
  <c r="W173" i="5"/>
  <c r="Y41" i="5"/>
  <c r="Z41" i="5" s="1"/>
  <c r="AA41" i="5"/>
  <c r="U32" i="5"/>
  <c r="V32" i="5" s="1"/>
  <c r="W32" i="5"/>
  <c r="Y192" i="5"/>
  <c r="Z192" i="5" s="1"/>
  <c r="AA192" i="5"/>
  <c r="W187" i="5"/>
  <c r="U187" i="5"/>
  <c r="V187" i="5" s="1"/>
  <c r="Y168" i="5"/>
  <c r="Z168" i="5" s="1"/>
  <c r="AA168" i="5"/>
  <c r="Y156" i="5"/>
  <c r="Z156" i="5" s="1"/>
  <c r="AA156" i="5"/>
  <c r="U108" i="5"/>
  <c r="V108" i="5" s="1"/>
  <c r="W108" i="5"/>
  <c r="U84" i="5"/>
  <c r="V84" i="5" s="1"/>
  <c r="W84" i="5"/>
  <c r="W68" i="5"/>
  <c r="U68" i="5"/>
  <c r="V68" i="5" s="1"/>
  <c r="Y14" i="5"/>
  <c r="Z14" i="5" s="1"/>
  <c r="AA14" i="5"/>
  <c r="W183" i="5"/>
  <c r="U183" i="5"/>
  <c r="V183" i="5" s="1"/>
  <c r="U119" i="5"/>
  <c r="V119" i="5" s="1"/>
  <c r="W119" i="5"/>
  <c r="Y53" i="5"/>
  <c r="Z53" i="5" s="1"/>
  <c r="AA53" i="5"/>
  <c r="W189" i="5"/>
  <c r="U189" i="5"/>
  <c r="V189" i="5" s="1"/>
  <c r="Y144" i="5"/>
  <c r="Z144" i="5" s="1"/>
  <c r="AA144" i="5"/>
  <c r="AA75" i="5"/>
  <c r="Y75" i="5"/>
  <c r="Z75" i="5" s="1"/>
  <c r="Y31" i="5"/>
  <c r="Z31" i="5" s="1"/>
  <c r="AA31" i="5"/>
  <c r="U20" i="5"/>
  <c r="V20" i="5" s="1"/>
  <c r="W20" i="5"/>
  <c r="Y166" i="5"/>
  <c r="Z166" i="5" s="1"/>
  <c r="AA166" i="5"/>
  <c r="U114" i="5"/>
  <c r="V114" i="5" s="1"/>
  <c r="W114" i="5"/>
  <c r="Y45" i="5"/>
  <c r="Z45" i="5" s="1"/>
  <c r="AA45" i="5"/>
  <c r="Y186" i="5"/>
  <c r="Z186" i="5" s="1"/>
  <c r="AA186" i="5"/>
  <c r="Y140" i="5"/>
  <c r="Z140" i="5" s="1"/>
  <c r="AA140" i="5"/>
  <c r="Y57" i="5"/>
  <c r="Z57" i="5" s="1"/>
  <c r="AA57" i="5"/>
  <c r="Y44" i="5"/>
  <c r="Z44" i="5" s="1"/>
  <c r="AA44" i="5"/>
  <c r="Y113" i="5"/>
  <c r="Z113" i="5" s="1"/>
  <c r="AA113" i="5"/>
  <c r="Y176" i="5"/>
  <c r="Z176" i="5" s="1"/>
  <c r="AA176" i="5"/>
  <c r="Y61" i="5"/>
  <c r="Z61" i="5" s="1"/>
  <c r="AA61" i="5"/>
  <c r="Y142" i="5"/>
  <c r="Z142" i="5" s="1"/>
  <c r="AA142" i="5"/>
  <c r="Y66" i="5"/>
  <c r="Z66" i="5" s="1"/>
  <c r="AA66" i="5"/>
  <c r="Y93" i="5"/>
  <c r="Z93" i="5" s="1"/>
  <c r="AA93" i="5"/>
  <c r="AA180" i="5"/>
  <c r="Y180" i="5"/>
  <c r="Z180" i="5" s="1"/>
  <c r="K47" i="5"/>
  <c r="L47" i="5" s="1"/>
  <c r="AA47" i="5"/>
  <c r="Y47" i="5"/>
  <c r="Z47" i="5" s="1"/>
  <c r="U38" i="5"/>
  <c r="V38" i="5" s="1"/>
  <c r="W38" i="5"/>
  <c r="Y69" i="5"/>
  <c r="Z69" i="5" s="1"/>
  <c r="AA69" i="5"/>
  <c r="V97" i="5"/>
  <c r="V142" i="5"/>
  <c r="V126" i="5"/>
  <c r="V211" i="5"/>
  <c r="W256" i="7"/>
  <c r="X2" i="4"/>
  <c r="X1" i="4"/>
  <c r="CF2" i="4"/>
  <c r="CF1" i="4"/>
  <c r="BV1" i="4"/>
  <c r="BL2" i="4"/>
  <c r="BL1" i="4"/>
  <c r="BV2" i="4"/>
  <c r="X237" i="7"/>
  <c r="U259" i="7" a="1"/>
  <c r="U259" i="7" s="1"/>
  <c r="Y240" i="7" a="1"/>
  <c r="Y240" i="7" s="1"/>
  <c r="AJ102" i="5"/>
  <c r="V44" i="5"/>
  <c r="AH9" i="5"/>
  <c r="AI175" i="5"/>
  <c r="V154" i="5"/>
  <c r="V58" i="5"/>
  <c r="K120" i="5"/>
  <c r="L120" i="5" s="1"/>
  <c r="AH175" i="5"/>
  <c r="K180" i="5"/>
  <c r="L180" i="5" s="1"/>
  <c r="K25" i="5"/>
  <c r="L25" i="5" s="1"/>
  <c r="V164" i="5"/>
  <c r="AI90" i="5"/>
  <c r="V103" i="5"/>
  <c r="V43" i="5"/>
  <c r="K116" i="5"/>
  <c r="L116" i="5" s="1"/>
  <c r="K182" i="5"/>
  <c r="L182" i="5" s="1"/>
  <c r="K117" i="5"/>
  <c r="L117" i="5" s="1"/>
  <c r="K66" i="5"/>
  <c r="L66" i="5" s="1"/>
  <c r="AH18" i="5"/>
  <c r="AH205" i="5"/>
  <c r="V184" i="5"/>
  <c r="K41" i="5"/>
  <c r="L41" i="5" s="1"/>
  <c r="V8" i="5"/>
  <c r="V210" i="5"/>
  <c r="AH90" i="5"/>
  <c r="V95" i="5"/>
  <c r="AJ202" i="5"/>
  <c r="V212" i="5"/>
  <c r="V67" i="5"/>
  <c r="K186" i="5"/>
  <c r="L186" i="5" s="1"/>
  <c r="K128" i="5"/>
  <c r="L128" i="5" s="1"/>
  <c r="K142" i="5"/>
  <c r="L142" i="5" s="1"/>
  <c r="AI80" i="5"/>
  <c r="V198" i="5"/>
  <c r="AH123" i="5"/>
  <c r="K61" i="5"/>
  <c r="L61" i="5" s="1"/>
  <c r="K93" i="5"/>
  <c r="L93" i="5" s="1"/>
  <c r="K70" i="5"/>
  <c r="L70" i="5" s="1"/>
  <c r="V156" i="5"/>
  <c r="AI193" i="5"/>
  <c r="K145" i="5"/>
  <c r="L145" i="5" s="1"/>
  <c r="AJ146" i="5"/>
  <c r="AI76" i="5"/>
  <c r="V148" i="5"/>
  <c r="AJ42" i="5"/>
  <c r="V81" i="5"/>
  <c r="W260" i="7" a="1"/>
  <c r="W260" i="7" s="1"/>
  <c r="W268" i="7" a="1"/>
  <c r="W268" i="7" s="1"/>
  <c r="W257" i="7" a="1"/>
  <c r="W257" i="7" s="1"/>
  <c r="X240" i="7" a="1"/>
  <c r="X240" i="7" s="1"/>
  <c r="X258" i="7" a="1"/>
  <c r="X258" i="7" s="1"/>
  <c r="X260" i="7" a="1"/>
  <c r="X260" i="7" s="1"/>
  <c r="X239" i="7" a="1"/>
  <c r="X239" i="7" s="1"/>
  <c r="X242" i="7" a="1"/>
  <c r="X242" i="7" s="1"/>
  <c r="X243" i="7" a="1"/>
  <c r="X243" i="7" s="1"/>
  <c r="W243" i="7" a="1"/>
  <c r="W243" i="7" s="1"/>
  <c r="W240" i="7" a="1"/>
  <c r="W240" i="7" s="1"/>
  <c r="W261" i="7" a="1"/>
  <c r="W261" i="7" s="1"/>
  <c r="W262" i="7" a="1"/>
  <c r="W262" i="7" s="1"/>
  <c r="W258" i="7" a="1"/>
  <c r="W258" i="7" s="1"/>
  <c r="W264" i="7" a="1"/>
  <c r="W264" i="7" s="1"/>
  <c r="W239" i="7" a="1"/>
  <c r="W239" i="7" s="1"/>
  <c r="M238" i="7" a="1"/>
  <c r="M238" i="7" s="1"/>
  <c r="M245" i="7" a="1"/>
  <c r="M245" i="7" s="1"/>
  <c r="M237" i="7"/>
  <c r="M259" i="7" a="1"/>
  <c r="M259" i="7" s="1"/>
  <c r="M262" i="7" a="1"/>
  <c r="M262" i="7" s="1"/>
  <c r="M268" i="7" a="1"/>
  <c r="M268" i="7" s="1"/>
  <c r="W244" i="7" a="1"/>
  <c r="W244" i="7" s="1"/>
  <c r="W238" i="7" a="1"/>
  <c r="W238" i="7" s="1"/>
  <c r="Y257" i="7" a="1"/>
  <c r="Y257" i="7" s="1"/>
  <c r="Y260" i="7" a="1"/>
  <c r="Y260" i="7" s="1"/>
  <c r="Y241" i="7" a="1"/>
  <c r="Y241" i="7" s="1"/>
  <c r="Y243" i="7" a="1"/>
  <c r="Y243" i="7" s="1"/>
  <c r="W249" i="7" a="1"/>
  <c r="W249" i="7" s="1"/>
  <c r="W242" i="7" a="1"/>
  <c r="W242" i="7" s="1"/>
  <c r="W245" i="7" a="1"/>
  <c r="W245" i="7" s="1"/>
  <c r="W241" i="7" a="1"/>
  <c r="W241" i="7" s="1"/>
  <c r="U249" i="7" a="1"/>
  <c r="U249" i="7" s="1"/>
  <c r="W269" i="7" a="1"/>
  <c r="W269" i="7" s="1"/>
  <c r="W250" i="7" a="1"/>
  <c r="W250" i="7" s="1"/>
  <c r="W263" i="7" a="1"/>
  <c r="W263" i="7" s="1"/>
  <c r="W259" i="7" a="1"/>
  <c r="W259" i="7" s="1"/>
  <c r="K210" i="5"/>
  <c r="L210" i="5" s="1"/>
  <c r="AJ88" i="5"/>
  <c r="AJ195" i="5"/>
  <c r="K95" i="5"/>
  <c r="L95" i="5" s="1"/>
  <c r="K136" i="5"/>
  <c r="L136" i="5" s="1"/>
  <c r="K6" i="5"/>
  <c r="L6" i="5" s="1"/>
  <c r="AH159" i="5"/>
  <c r="K166" i="5"/>
  <c r="L166" i="5" s="1"/>
  <c r="K48" i="5"/>
  <c r="L48" i="5" s="1"/>
  <c r="K44" i="5"/>
  <c r="L44" i="5" s="1"/>
  <c r="AI28" i="5"/>
  <c r="AJ55" i="5"/>
  <c r="K33" i="5"/>
  <c r="L33" i="5" s="1"/>
  <c r="K67" i="5"/>
  <c r="L67" i="5" s="1"/>
  <c r="K43" i="5"/>
  <c r="L43" i="5" s="1"/>
  <c r="AH98" i="5"/>
  <c r="K212" i="5"/>
  <c r="L212" i="5" s="1"/>
  <c r="AI18" i="5"/>
  <c r="AH84" i="5"/>
  <c r="K140" i="5"/>
  <c r="L140" i="5" s="1"/>
  <c r="V129" i="5"/>
  <c r="V174" i="5"/>
  <c r="V208" i="5"/>
  <c r="V178" i="5"/>
  <c r="V47" i="5"/>
  <c r="V137" i="5"/>
  <c r="V152" i="5"/>
  <c r="V117" i="5"/>
  <c r="V7" i="5"/>
  <c r="V79" i="5"/>
  <c r="V29" i="5"/>
  <c r="V75" i="5"/>
  <c r="V37" i="5"/>
  <c r="V172" i="5"/>
  <c r="K81" i="5"/>
  <c r="L81" i="5" s="1"/>
  <c r="K58" i="5"/>
  <c r="L58" i="5" s="1"/>
  <c r="K198" i="5"/>
  <c r="L198" i="5" s="1"/>
  <c r="V160" i="5"/>
  <c r="V77" i="5"/>
  <c r="AJ193" i="5"/>
  <c r="AH193" i="5"/>
  <c r="V190" i="5"/>
  <c r="V53" i="5"/>
  <c r="V186" i="5"/>
  <c r="K211" i="5"/>
  <c r="L211" i="5" s="1"/>
  <c r="K168" i="5"/>
  <c r="L168" i="5" s="1"/>
  <c r="V132" i="5"/>
  <c r="AH88" i="5"/>
  <c r="AH76" i="5"/>
  <c r="AI21" i="5"/>
  <c r="AJ92" i="5"/>
  <c r="AI26" i="5"/>
  <c r="Y26" i="5" s="1"/>
  <c r="Z26" i="5" s="1"/>
  <c r="V206" i="5"/>
  <c r="AJ18" i="5"/>
  <c r="AJ21" i="5"/>
  <c r="AJ147" i="5"/>
  <c r="V85" i="5"/>
  <c r="AH80" i="5"/>
  <c r="K85" i="5"/>
  <c r="L85" i="5" s="1"/>
  <c r="V133" i="5"/>
  <c r="V194" i="5"/>
  <c r="V57" i="5"/>
  <c r="AJ150" i="5"/>
  <c r="AJ159" i="5"/>
  <c r="AJ100" i="5"/>
  <c r="K57" i="5"/>
  <c r="L57" i="5" s="1"/>
  <c r="K51" i="5"/>
  <c r="L51" i="5" s="1"/>
  <c r="AH52" i="5"/>
  <c r="AI52" i="5"/>
  <c r="AJ52" i="5"/>
  <c r="AH92" i="5"/>
  <c r="V14" i="5"/>
  <c r="V200" i="5"/>
  <c r="V192" i="5"/>
  <c r="K110" i="5"/>
  <c r="L110" i="5" s="1"/>
  <c r="V182" i="5"/>
  <c r="V16" i="5"/>
  <c r="V196" i="5"/>
  <c r="K97" i="5"/>
  <c r="L97" i="5" s="1"/>
  <c r="K74" i="5"/>
  <c r="L74" i="5" s="1"/>
  <c r="V33" i="5"/>
  <c r="V116" i="5"/>
  <c r="V188" i="5"/>
  <c r="V121" i="5"/>
  <c r="V113" i="5"/>
  <c r="V15" i="5"/>
  <c r="AJ123" i="5"/>
  <c r="AI151" i="5"/>
  <c r="AJ28" i="5"/>
  <c r="V73" i="5"/>
  <c r="AJ181" i="5"/>
  <c r="AI181" i="5"/>
  <c r="AJ104" i="5"/>
  <c r="K23" i="5"/>
  <c r="L23" i="5" s="1"/>
  <c r="AJ204" i="5"/>
  <c r="AI35" i="5"/>
  <c r="AJ35" i="5"/>
  <c r="AH35" i="5"/>
  <c r="AH202" i="5"/>
  <c r="AI9" i="5"/>
  <c r="AI191" i="5"/>
  <c r="V111" i="5"/>
  <c r="AI202" i="5"/>
  <c r="AI150" i="5"/>
  <c r="AI173" i="5"/>
  <c r="K134" i="5"/>
  <c r="L134" i="5" s="1"/>
  <c r="AI159" i="5"/>
  <c r="AI146" i="5"/>
  <c r="K126" i="5"/>
  <c r="L126" i="5" s="1"/>
  <c r="V70" i="5"/>
  <c r="AJ153" i="5"/>
  <c r="V48" i="5"/>
  <c r="K190" i="5"/>
  <c r="L190" i="5" s="1"/>
  <c r="AJ151" i="5"/>
  <c r="V141" i="5"/>
  <c r="AH28" i="5"/>
  <c r="K12" i="5"/>
  <c r="L12" i="5" s="1"/>
  <c r="K144" i="5"/>
  <c r="L144" i="5" s="1"/>
  <c r="K73" i="5"/>
  <c r="L73" i="5" s="1"/>
  <c r="K10" i="5"/>
  <c r="L10" i="5" s="1"/>
  <c r="V19" i="5"/>
  <c r="AH114" i="5"/>
  <c r="AH94" i="5"/>
  <c r="AJ82" i="5"/>
  <c r="AH82" i="5"/>
  <c r="AI82" i="5"/>
  <c r="K19" i="5"/>
  <c r="L19" i="5" s="1"/>
  <c r="K71" i="5"/>
  <c r="L71" i="5" s="1"/>
  <c r="AI204" i="5"/>
  <c r="V162" i="5"/>
  <c r="AJ114" i="5"/>
  <c r="K176" i="5"/>
  <c r="L176" i="5" s="1"/>
  <c r="K8" i="5"/>
  <c r="L8" i="5" s="1"/>
  <c r="AI94" i="5"/>
  <c r="V204" i="5"/>
  <c r="V136" i="5"/>
  <c r="V74" i="5"/>
  <c r="V158" i="5"/>
  <c r="V124" i="5"/>
  <c r="V69" i="5"/>
  <c r="V134" i="5"/>
  <c r="V128" i="5"/>
  <c r="V120" i="5"/>
  <c r="V83" i="5"/>
  <c r="V166" i="5"/>
  <c r="V140" i="5"/>
  <c r="V180" i="5"/>
  <c r="V149" i="5"/>
  <c r="V36" i="5"/>
  <c r="V45" i="5"/>
  <c r="V176" i="5"/>
  <c r="V41" i="5"/>
  <c r="V51" i="5"/>
  <c r="V25" i="5"/>
  <c r="V138" i="5"/>
  <c r="V110" i="5"/>
  <c r="V65" i="5"/>
  <c r="V66" i="5"/>
  <c r="V63" i="5"/>
  <c r="V11" i="5"/>
  <c r="V40" i="5"/>
  <c r="V12" i="5"/>
  <c r="V71" i="5"/>
  <c r="V93" i="5"/>
  <c r="V6" i="5"/>
  <c r="V170" i="5"/>
  <c r="V118" i="5"/>
  <c r="V144" i="5"/>
  <c r="V91" i="5"/>
  <c r="K148" i="5"/>
  <c r="L148" i="5" s="1"/>
  <c r="AJ135" i="5"/>
  <c r="AH135" i="5"/>
  <c r="AI135" i="5"/>
  <c r="AI127" i="5"/>
  <c r="AH127" i="5"/>
  <c r="AJ127" i="5"/>
  <c r="K149" i="5"/>
  <c r="L149" i="5" s="1"/>
  <c r="K36" i="5"/>
  <c r="L36" i="5" s="1"/>
  <c r="AJ17" i="5"/>
  <c r="AI17" i="5"/>
  <c r="AH17" i="5"/>
  <c r="AJ187" i="5"/>
  <c r="AI187" i="5"/>
  <c r="AH187" i="5"/>
  <c r="K160" i="5"/>
  <c r="L160" i="5" s="1"/>
  <c r="AH171" i="5"/>
  <c r="AJ171" i="5"/>
  <c r="AI171" i="5"/>
  <c r="AJ207" i="5"/>
  <c r="AI207" i="5"/>
  <c r="AH207" i="5"/>
  <c r="AJ155" i="5"/>
  <c r="AH60" i="5"/>
  <c r="AI60" i="5"/>
  <c r="AJ60" i="5"/>
  <c r="AH185" i="5"/>
  <c r="AI139" i="5"/>
  <c r="AH49" i="5"/>
  <c r="K111" i="5"/>
  <c r="L111" i="5" s="1"/>
  <c r="AJ139" i="5"/>
  <c r="K206" i="5"/>
  <c r="L206" i="5" s="1"/>
  <c r="AI177" i="5"/>
  <c r="AH177" i="5"/>
  <c r="AJ177" i="5"/>
  <c r="AI165" i="5"/>
  <c r="AH165" i="5"/>
  <c r="AJ165" i="5"/>
  <c r="AI108" i="5"/>
  <c r="AI112" i="5"/>
  <c r="AH112" i="5"/>
  <c r="AJ112" i="5"/>
  <c r="AJ38" i="5"/>
  <c r="AI55" i="5"/>
  <c r="AJ50" i="5"/>
  <c r="AI50" i="5"/>
  <c r="AH50" i="5"/>
  <c r="K39" i="5"/>
  <c r="L39" i="5" s="1"/>
  <c r="AJ24" i="5"/>
  <c r="AH24" i="5"/>
  <c r="AI24" i="5"/>
  <c r="AH199" i="5"/>
  <c r="AI199" i="5"/>
  <c r="AJ199" i="5"/>
  <c r="AH86" i="5"/>
  <c r="AI86" i="5"/>
  <c r="AJ86" i="5"/>
  <c r="AH169" i="5"/>
  <c r="K75" i="5"/>
  <c r="L75" i="5" s="1"/>
  <c r="K99" i="5"/>
  <c r="L99" i="5" s="1"/>
  <c r="K56" i="5"/>
  <c r="L56" i="5" s="1"/>
  <c r="AH13" i="5"/>
  <c r="AJ13" i="5"/>
  <c r="AI13" i="5"/>
  <c r="AH72" i="5"/>
  <c r="AJ98" i="5"/>
  <c r="AJ49" i="5"/>
  <c r="AI185" i="5"/>
  <c r="AJ167" i="5"/>
  <c r="AI167" i="5"/>
  <c r="AH167" i="5"/>
  <c r="K172" i="5"/>
  <c r="L172" i="5" s="1"/>
  <c r="AI38" i="5"/>
  <c r="K65" i="5"/>
  <c r="L65" i="5" s="1"/>
  <c r="K118" i="5"/>
  <c r="L118" i="5" s="1"/>
  <c r="AH131" i="5"/>
  <c r="AI131" i="5"/>
  <c r="AJ131" i="5"/>
  <c r="AI157" i="5"/>
  <c r="AH157" i="5"/>
  <c r="AJ157" i="5"/>
  <c r="AJ64" i="5"/>
  <c r="AH64" i="5"/>
  <c r="AI64" i="5"/>
  <c r="AH34" i="5"/>
  <c r="AI34" i="5"/>
  <c r="AJ34" i="5"/>
  <c r="V155" i="5"/>
  <c r="K164" i="5"/>
  <c r="L164" i="5" s="1"/>
  <c r="K154" i="5"/>
  <c r="L154" i="5" s="1"/>
  <c r="AH146" i="5"/>
  <c r="AI161" i="5"/>
  <c r="AH161" i="5"/>
  <c r="AJ161" i="5"/>
  <c r="K79" i="5"/>
  <c r="L79" i="5" s="1"/>
  <c r="AH195" i="5"/>
  <c r="AH153" i="5"/>
  <c r="AH155" i="5"/>
  <c r="AH183" i="5"/>
  <c r="AI183" i="5"/>
  <c r="AJ183" i="5"/>
  <c r="AJ108" i="5"/>
  <c r="AH59" i="5"/>
  <c r="AJ59" i="5"/>
  <c r="AI59" i="5"/>
  <c r="K53" i="5"/>
  <c r="L53" i="5" s="1"/>
  <c r="AH191" i="5"/>
  <c r="K162" i="5"/>
  <c r="L162" i="5" s="1"/>
  <c r="K107" i="5"/>
  <c r="L107" i="5" s="1"/>
  <c r="AI68" i="5"/>
  <c r="AH189" i="5"/>
  <c r="AJ189" i="5"/>
  <c r="AI189" i="5"/>
  <c r="K133" i="5"/>
  <c r="L133" i="5" s="1"/>
  <c r="AH100" i="5"/>
  <c r="AI100" i="5"/>
  <c r="K103" i="5"/>
  <c r="L103" i="5" s="1"/>
  <c r="AJ9" i="5"/>
  <c r="Z79" i="5"/>
  <c r="AI104" i="5"/>
  <c r="AJ72" i="5"/>
  <c r="AJ179" i="5"/>
  <c r="AI179" i="5"/>
  <c r="AH203" i="5"/>
  <c r="AJ203" i="5"/>
  <c r="AI203" i="5"/>
  <c r="K192" i="5"/>
  <c r="L192" i="5" s="1"/>
  <c r="Z67" i="5"/>
  <c r="AJ119" i="5"/>
  <c r="AI119" i="5"/>
  <c r="AH119" i="5"/>
  <c r="AI169" i="5"/>
  <c r="K63" i="5"/>
  <c r="L63" i="5" s="1"/>
  <c r="AI22" i="5"/>
  <c r="AH22" i="5"/>
  <c r="AJ22" i="5"/>
  <c r="K11" i="5"/>
  <c r="L11" i="5" s="1"/>
  <c r="K174" i="5"/>
  <c r="L174" i="5" s="1"/>
  <c r="AH163" i="5"/>
  <c r="AJ163" i="5"/>
  <c r="AI163" i="5"/>
  <c r="K200" i="5"/>
  <c r="L200" i="5" s="1"/>
  <c r="AJ205" i="5"/>
  <c r="AJ209" i="5"/>
  <c r="AI209" i="5"/>
  <c r="AH209" i="5"/>
  <c r="AI197" i="5"/>
  <c r="AJ197" i="5"/>
  <c r="AH197" i="5"/>
  <c r="V171" i="5"/>
  <c r="AH173" i="5"/>
  <c r="AJ173" i="5"/>
  <c r="AH106" i="5"/>
  <c r="AI106" i="5"/>
  <c r="AJ106" i="5"/>
  <c r="AH96" i="5"/>
  <c r="AJ96" i="5"/>
  <c r="AI96" i="5"/>
  <c r="AH46" i="5"/>
  <c r="AI46" i="5"/>
  <c r="AJ46" i="5"/>
  <c r="AJ5" i="5"/>
  <c r="AI5" i="5"/>
  <c r="AH5" i="5"/>
  <c r="K194" i="5"/>
  <c r="L194" i="5" s="1"/>
  <c r="AI205" i="5"/>
  <c r="K170" i="5"/>
  <c r="L170" i="5" s="1"/>
  <c r="AI115" i="5"/>
  <c r="AJ115" i="5"/>
  <c r="AH115" i="5"/>
  <c r="K156" i="5"/>
  <c r="L156" i="5" s="1"/>
  <c r="K138" i="5"/>
  <c r="L138" i="5" s="1"/>
  <c r="AJ32" i="5"/>
  <c r="K16" i="5"/>
  <c r="L16" i="5" s="1"/>
  <c r="K91" i="5"/>
  <c r="L91" i="5" s="1"/>
  <c r="K141" i="5"/>
  <c r="L141" i="5" s="1"/>
  <c r="AJ84" i="5"/>
  <c r="K45" i="5"/>
  <c r="L45" i="5" s="1"/>
  <c r="K40" i="5"/>
  <c r="L40" i="5" s="1"/>
  <c r="AH32" i="5"/>
  <c r="K101" i="5"/>
  <c r="L101" i="5" s="1"/>
  <c r="K83" i="5"/>
  <c r="L83" i="5" s="1"/>
  <c r="K178" i="5"/>
  <c r="L178" i="5" s="1"/>
  <c r="K31" i="5"/>
  <c r="L31" i="5" s="1"/>
  <c r="AI20" i="5"/>
  <c r="AH20" i="5"/>
  <c r="AJ20" i="5"/>
  <c r="K14" i="5"/>
  <c r="L14" i="5" s="1"/>
  <c r="J4" i="5"/>
  <c r="I4" i="5"/>
  <c r="H4" i="5"/>
  <c r="G4" i="5"/>
  <c r="F4" i="5"/>
  <c r="E4" i="5"/>
  <c r="D4" i="5"/>
  <c r="C4" i="5"/>
  <c r="B4" i="5"/>
  <c r="A4" i="5"/>
  <c r="J224" i="4"/>
  <c r="I224" i="4"/>
  <c r="E213" i="6" s="1"/>
  <c r="G224" i="4"/>
  <c r="F224" i="4"/>
  <c r="E224" i="4"/>
  <c r="D213" i="6" s="1"/>
  <c r="D224" i="4"/>
  <c r="C224" i="4"/>
  <c r="B224" i="4"/>
  <c r="A224" i="4"/>
  <c r="J223" i="4"/>
  <c r="I223" i="4"/>
  <c r="E212" i="6" s="1"/>
  <c r="G223" i="4"/>
  <c r="F223" i="4"/>
  <c r="E223" i="4"/>
  <c r="D212" i="6" s="1"/>
  <c r="D223" i="4"/>
  <c r="C223" i="4"/>
  <c r="B223" i="4"/>
  <c r="A223" i="4"/>
  <c r="J222" i="4"/>
  <c r="I222" i="4"/>
  <c r="E211" i="6" s="1"/>
  <c r="G222" i="4"/>
  <c r="F222" i="4"/>
  <c r="E222" i="4"/>
  <c r="D211" i="6" s="1"/>
  <c r="D222" i="4"/>
  <c r="C222" i="4"/>
  <c r="B222" i="4"/>
  <c r="A222" i="4"/>
  <c r="J221" i="4"/>
  <c r="I221" i="4"/>
  <c r="E210" i="6" s="1"/>
  <c r="G221" i="4"/>
  <c r="F221" i="4"/>
  <c r="E221" i="4"/>
  <c r="D210" i="6" s="1"/>
  <c r="D221" i="4"/>
  <c r="C221" i="4"/>
  <c r="B221" i="4"/>
  <c r="A221" i="4"/>
  <c r="J220" i="4"/>
  <c r="I220" i="4"/>
  <c r="E209" i="6" s="1"/>
  <c r="G220" i="4"/>
  <c r="F220" i="4"/>
  <c r="E220" i="4"/>
  <c r="D209" i="6" s="1"/>
  <c r="D220" i="4"/>
  <c r="C220" i="4"/>
  <c r="B220" i="4"/>
  <c r="A220" i="4"/>
  <c r="J219" i="4"/>
  <c r="I219" i="4"/>
  <c r="E208" i="6" s="1"/>
  <c r="G219" i="4"/>
  <c r="F219" i="4"/>
  <c r="E219" i="4"/>
  <c r="D208" i="6" s="1"/>
  <c r="D219" i="4"/>
  <c r="C219" i="4"/>
  <c r="B219" i="4"/>
  <c r="A219" i="4"/>
  <c r="J218" i="4"/>
  <c r="I218" i="4"/>
  <c r="E207" i="6" s="1"/>
  <c r="G218" i="4"/>
  <c r="F218" i="4"/>
  <c r="E218" i="4"/>
  <c r="D207" i="6" s="1"/>
  <c r="D218" i="4"/>
  <c r="C218" i="4"/>
  <c r="B218" i="4"/>
  <c r="A218" i="4"/>
  <c r="J217" i="4"/>
  <c r="I217" i="4"/>
  <c r="E206" i="6" s="1"/>
  <c r="G217" i="4"/>
  <c r="F217" i="4"/>
  <c r="E217" i="4"/>
  <c r="D206" i="6" s="1"/>
  <c r="D217" i="4"/>
  <c r="C217" i="4"/>
  <c r="B217" i="4"/>
  <c r="A217" i="4"/>
  <c r="J216" i="4"/>
  <c r="I216" i="4"/>
  <c r="E205" i="6" s="1"/>
  <c r="G216" i="4"/>
  <c r="F216" i="4"/>
  <c r="E216" i="4"/>
  <c r="D205" i="6" s="1"/>
  <c r="D216" i="4"/>
  <c r="C216" i="4"/>
  <c r="B216" i="4"/>
  <c r="A216" i="4"/>
  <c r="J215" i="4"/>
  <c r="I215" i="4"/>
  <c r="E204" i="6" s="1"/>
  <c r="G215" i="4"/>
  <c r="F215" i="4"/>
  <c r="E215" i="4"/>
  <c r="D204" i="6" s="1"/>
  <c r="D215" i="4"/>
  <c r="C215" i="4"/>
  <c r="B215" i="4"/>
  <c r="A215" i="4"/>
  <c r="J214" i="4"/>
  <c r="I214" i="4"/>
  <c r="E203" i="6" s="1"/>
  <c r="G214" i="4"/>
  <c r="F214" i="4"/>
  <c r="E214" i="4"/>
  <c r="D203" i="6" s="1"/>
  <c r="D214" i="4"/>
  <c r="C214" i="4"/>
  <c r="B214" i="4"/>
  <c r="A214" i="4"/>
  <c r="J213" i="4"/>
  <c r="I213" i="4"/>
  <c r="E202" i="6" s="1"/>
  <c r="G213" i="4"/>
  <c r="F213" i="4"/>
  <c r="E213" i="4"/>
  <c r="D202" i="6" s="1"/>
  <c r="D213" i="4"/>
  <c r="C213" i="4"/>
  <c r="B213" i="4"/>
  <c r="A213" i="4"/>
  <c r="J212" i="4"/>
  <c r="I212" i="4"/>
  <c r="E201" i="6" s="1"/>
  <c r="G212" i="4"/>
  <c r="F212" i="4"/>
  <c r="E212" i="4"/>
  <c r="D201" i="6" s="1"/>
  <c r="D212" i="4"/>
  <c r="C212" i="4"/>
  <c r="B212" i="4"/>
  <c r="A212" i="4"/>
  <c r="J211" i="4"/>
  <c r="I211" i="4"/>
  <c r="E200" i="6" s="1"/>
  <c r="G211" i="4"/>
  <c r="F211" i="4"/>
  <c r="E211" i="4"/>
  <c r="D200" i="6" s="1"/>
  <c r="D211" i="4"/>
  <c r="C211" i="4"/>
  <c r="B211" i="4"/>
  <c r="A211" i="4"/>
  <c r="J210" i="4"/>
  <c r="I210" i="4"/>
  <c r="E199" i="6" s="1"/>
  <c r="G210" i="4"/>
  <c r="F210" i="4"/>
  <c r="E210" i="4"/>
  <c r="D199" i="6" s="1"/>
  <c r="D210" i="4"/>
  <c r="C210" i="4"/>
  <c r="B210" i="4"/>
  <c r="A210" i="4"/>
  <c r="J209" i="4"/>
  <c r="I209" i="4"/>
  <c r="E198" i="6" s="1"/>
  <c r="G209" i="4"/>
  <c r="F209" i="4"/>
  <c r="E209" i="4"/>
  <c r="D198" i="6" s="1"/>
  <c r="D209" i="4"/>
  <c r="C209" i="4"/>
  <c r="B209" i="4"/>
  <c r="A209" i="4"/>
  <c r="J208" i="4"/>
  <c r="I208" i="4"/>
  <c r="E197" i="6" s="1"/>
  <c r="G208" i="4"/>
  <c r="F208" i="4"/>
  <c r="E208" i="4"/>
  <c r="D197" i="6" s="1"/>
  <c r="D208" i="4"/>
  <c r="C208" i="4"/>
  <c r="B208" i="4"/>
  <c r="A208" i="4"/>
  <c r="J207" i="4"/>
  <c r="I207" i="4"/>
  <c r="E196" i="6" s="1"/>
  <c r="G207" i="4"/>
  <c r="F207" i="4"/>
  <c r="E207" i="4"/>
  <c r="D196" i="6" s="1"/>
  <c r="D207" i="4"/>
  <c r="C207" i="4"/>
  <c r="B207" i="4"/>
  <c r="A207" i="4"/>
  <c r="J206" i="4"/>
  <c r="I206" i="4"/>
  <c r="E195" i="6" s="1"/>
  <c r="G206" i="4"/>
  <c r="F206" i="4"/>
  <c r="E206" i="4"/>
  <c r="D195" i="6" s="1"/>
  <c r="D206" i="4"/>
  <c r="C206" i="4"/>
  <c r="B206" i="4"/>
  <c r="A206" i="4"/>
  <c r="J205" i="4"/>
  <c r="I205" i="4"/>
  <c r="E194" i="6" s="1"/>
  <c r="G205" i="4"/>
  <c r="F205" i="4"/>
  <c r="E205" i="4"/>
  <c r="D194" i="6" s="1"/>
  <c r="D205" i="4"/>
  <c r="C205" i="4"/>
  <c r="B205" i="4"/>
  <c r="A205" i="4"/>
  <c r="J204" i="4"/>
  <c r="I204" i="4"/>
  <c r="E193" i="6" s="1"/>
  <c r="G204" i="4"/>
  <c r="F204" i="4"/>
  <c r="E204" i="4"/>
  <c r="D193" i="6" s="1"/>
  <c r="D204" i="4"/>
  <c r="C204" i="4"/>
  <c r="B204" i="4"/>
  <c r="A204" i="4"/>
  <c r="J203" i="4"/>
  <c r="I203" i="4"/>
  <c r="E192" i="6" s="1"/>
  <c r="G203" i="4"/>
  <c r="F203" i="4"/>
  <c r="E203" i="4"/>
  <c r="D192" i="6" s="1"/>
  <c r="D203" i="4"/>
  <c r="C203" i="4"/>
  <c r="B203" i="4"/>
  <c r="A203" i="4"/>
  <c r="J202" i="4"/>
  <c r="I202" i="4"/>
  <c r="E191" i="6" s="1"/>
  <c r="G202" i="4"/>
  <c r="F202" i="4"/>
  <c r="E202" i="4"/>
  <c r="D191" i="6" s="1"/>
  <c r="D202" i="4"/>
  <c r="C202" i="4"/>
  <c r="B202" i="4"/>
  <c r="A202" i="4"/>
  <c r="J201" i="4"/>
  <c r="I201" i="4"/>
  <c r="E190" i="6" s="1"/>
  <c r="G201" i="4"/>
  <c r="F201" i="4"/>
  <c r="E201" i="4"/>
  <c r="D190" i="6" s="1"/>
  <c r="D201" i="4"/>
  <c r="C201" i="4"/>
  <c r="B201" i="4"/>
  <c r="A201" i="4"/>
  <c r="J200" i="4"/>
  <c r="I200" i="4"/>
  <c r="E189" i="6" s="1"/>
  <c r="G200" i="4"/>
  <c r="F200" i="4"/>
  <c r="E200" i="4"/>
  <c r="D189" i="6" s="1"/>
  <c r="D200" i="4"/>
  <c r="C200" i="4"/>
  <c r="B200" i="4"/>
  <c r="A200" i="4"/>
  <c r="J199" i="4"/>
  <c r="I199" i="4"/>
  <c r="E188" i="6" s="1"/>
  <c r="G199" i="4"/>
  <c r="F199" i="4"/>
  <c r="E199" i="4"/>
  <c r="D188" i="6" s="1"/>
  <c r="D199" i="4"/>
  <c r="C199" i="4"/>
  <c r="B199" i="4"/>
  <c r="A199" i="4"/>
  <c r="J198" i="4"/>
  <c r="I198" i="4"/>
  <c r="E187" i="6" s="1"/>
  <c r="G198" i="4"/>
  <c r="F198" i="4"/>
  <c r="E198" i="4"/>
  <c r="D187" i="6" s="1"/>
  <c r="D198" i="4"/>
  <c r="C198" i="4"/>
  <c r="B198" i="4"/>
  <c r="A198" i="4"/>
  <c r="J197" i="4"/>
  <c r="I197" i="4"/>
  <c r="E186" i="6" s="1"/>
  <c r="G197" i="4"/>
  <c r="F197" i="4"/>
  <c r="E197" i="4"/>
  <c r="D186" i="6" s="1"/>
  <c r="D197" i="4"/>
  <c r="C197" i="4"/>
  <c r="B197" i="4"/>
  <c r="A197" i="4"/>
  <c r="J196" i="4"/>
  <c r="I196" i="4"/>
  <c r="E185" i="6" s="1"/>
  <c r="G196" i="4"/>
  <c r="F196" i="4"/>
  <c r="E196" i="4"/>
  <c r="D185" i="6" s="1"/>
  <c r="D196" i="4"/>
  <c r="C196" i="4"/>
  <c r="B196" i="4"/>
  <c r="A196" i="4"/>
  <c r="J195" i="4"/>
  <c r="I195" i="4"/>
  <c r="E184" i="6" s="1"/>
  <c r="G195" i="4"/>
  <c r="F195" i="4"/>
  <c r="E195" i="4"/>
  <c r="D184" i="6" s="1"/>
  <c r="D195" i="4"/>
  <c r="C195" i="4"/>
  <c r="B195" i="4"/>
  <c r="A195" i="4"/>
  <c r="J194" i="4"/>
  <c r="I194" i="4"/>
  <c r="E183" i="6" s="1"/>
  <c r="G194" i="4"/>
  <c r="F194" i="4"/>
  <c r="E194" i="4"/>
  <c r="D183" i="6" s="1"/>
  <c r="D194" i="4"/>
  <c r="C194" i="4"/>
  <c r="B194" i="4"/>
  <c r="A194" i="4"/>
  <c r="J193" i="4"/>
  <c r="I193" i="4"/>
  <c r="E182" i="6" s="1"/>
  <c r="G193" i="4"/>
  <c r="F193" i="4"/>
  <c r="E193" i="4"/>
  <c r="D182" i="6" s="1"/>
  <c r="D193" i="4"/>
  <c r="C193" i="4"/>
  <c r="B193" i="4"/>
  <c r="A193" i="4"/>
  <c r="J192" i="4"/>
  <c r="I192" i="4"/>
  <c r="E181" i="6" s="1"/>
  <c r="G192" i="4"/>
  <c r="F192" i="4"/>
  <c r="E192" i="4"/>
  <c r="D181" i="6" s="1"/>
  <c r="D192" i="4"/>
  <c r="C192" i="4"/>
  <c r="B192" i="4"/>
  <c r="A192" i="4"/>
  <c r="J191" i="4"/>
  <c r="I191" i="4"/>
  <c r="E180" i="6" s="1"/>
  <c r="G191" i="4"/>
  <c r="F191" i="4"/>
  <c r="E191" i="4"/>
  <c r="D180" i="6" s="1"/>
  <c r="D191" i="4"/>
  <c r="C191" i="4"/>
  <c r="B191" i="4"/>
  <c r="A191" i="4"/>
  <c r="J190" i="4"/>
  <c r="I190" i="4"/>
  <c r="E179" i="6" s="1"/>
  <c r="G190" i="4"/>
  <c r="F190" i="4"/>
  <c r="E190" i="4"/>
  <c r="D179" i="6" s="1"/>
  <c r="D190" i="4"/>
  <c r="C190" i="4"/>
  <c r="B190" i="4"/>
  <c r="A190" i="4"/>
  <c r="J189" i="4"/>
  <c r="I189" i="4"/>
  <c r="E178" i="6" s="1"/>
  <c r="G189" i="4"/>
  <c r="F189" i="4"/>
  <c r="E189" i="4"/>
  <c r="D178" i="6" s="1"/>
  <c r="D189" i="4"/>
  <c r="C189" i="4"/>
  <c r="B189" i="4"/>
  <c r="A189" i="4"/>
  <c r="J188" i="4"/>
  <c r="I188" i="4"/>
  <c r="E177" i="6" s="1"/>
  <c r="G188" i="4"/>
  <c r="F188" i="4"/>
  <c r="E188" i="4"/>
  <c r="D177" i="6" s="1"/>
  <c r="D188" i="4"/>
  <c r="C188" i="4"/>
  <c r="B188" i="4"/>
  <c r="A188" i="4"/>
  <c r="J187" i="4"/>
  <c r="I187" i="4"/>
  <c r="E176" i="6" s="1"/>
  <c r="G187" i="4"/>
  <c r="F187" i="4"/>
  <c r="E187" i="4"/>
  <c r="D176" i="6" s="1"/>
  <c r="D187" i="4"/>
  <c r="C187" i="4"/>
  <c r="B187" i="4"/>
  <c r="A187" i="4"/>
  <c r="J186" i="4"/>
  <c r="I186" i="4"/>
  <c r="E175" i="6" s="1"/>
  <c r="G186" i="4"/>
  <c r="F186" i="4"/>
  <c r="E186" i="4"/>
  <c r="D175" i="6" s="1"/>
  <c r="D186" i="4"/>
  <c r="C186" i="4"/>
  <c r="B186" i="4"/>
  <c r="A186" i="4"/>
  <c r="J185" i="4"/>
  <c r="I185" i="4"/>
  <c r="E174" i="6" s="1"/>
  <c r="G185" i="4"/>
  <c r="F185" i="4"/>
  <c r="E185" i="4"/>
  <c r="D174" i="6" s="1"/>
  <c r="D185" i="4"/>
  <c r="C185" i="4"/>
  <c r="B185" i="4"/>
  <c r="A185" i="4"/>
  <c r="J184" i="4"/>
  <c r="I184" i="4"/>
  <c r="E173" i="6" s="1"/>
  <c r="G184" i="4"/>
  <c r="F184" i="4"/>
  <c r="E184" i="4"/>
  <c r="D173" i="6" s="1"/>
  <c r="D184" i="4"/>
  <c r="C184" i="4"/>
  <c r="B184" i="4"/>
  <c r="A184" i="4"/>
  <c r="J183" i="4"/>
  <c r="I183" i="4"/>
  <c r="E172" i="6" s="1"/>
  <c r="G183" i="4"/>
  <c r="F183" i="4"/>
  <c r="E183" i="4"/>
  <c r="D172" i="6" s="1"/>
  <c r="D183" i="4"/>
  <c r="C183" i="4"/>
  <c r="B183" i="4"/>
  <c r="A183" i="4"/>
  <c r="J182" i="4"/>
  <c r="I182" i="4"/>
  <c r="E171" i="6" s="1"/>
  <c r="G182" i="4"/>
  <c r="F182" i="4"/>
  <c r="E182" i="4"/>
  <c r="D171" i="6" s="1"/>
  <c r="D182" i="4"/>
  <c r="C182" i="4"/>
  <c r="B182" i="4"/>
  <c r="A182" i="4"/>
  <c r="J181" i="4"/>
  <c r="I181" i="4"/>
  <c r="E170" i="6" s="1"/>
  <c r="G181" i="4"/>
  <c r="F181" i="4"/>
  <c r="E181" i="4"/>
  <c r="D170" i="6" s="1"/>
  <c r="D181" i="4"/>
  <c r="C181" i="4"/>
  <c r="B181" i="4"/>
  <c r="A181" i="4"/>
  <c r="J180" i="4"/>
  <c r="I180" i="4"/>
  <c r="E169" i="6" s="1"/>
  <c r="G180" i="4"/>
  <c r="F180" i="4"/>
  <c r="E180" i="4"/>
  <c r="D169" i="6" s="1"/>
  <c r="D180" i="4"/>
  <c r="C180" i="4"/>
  <c r="B180" i="4"/>
  <c r="A180" i="4"/>
  <c r="J179" i="4"/>
  <c r="I179" i="4"/>
  <c r="E168" i="6" s="1"/>
  <c r="G179" i="4"/>
  <c r="F179" i="4"/>
  <c r="E179" i="4"/>
  <c r="D168" i="6" s="1"/>
  <c r="D179" i="4"/>
  <c r="C179" i="4"/>
  <c r="B179" i="4"/>
  <c r="A179" i="4"/>
  <c r="J178" i="4"/>
  <c r="I178" i="4"/>
  <c r="E167" i="6" s="1"/>
  <c r="G178" i="4"/>
  <c r="F178" i="4"/>
  <c r="E178" i="4"/>
  <c r="D167" i="6" s="1"/>
  <c r="D178" i="4"/>
  <c r="C178" i="4"/>
  <c r="B178" i="4"/>
  <c r="A178" i="4"/>
  <c r="J177" i="4"/>
  <c r="I177" i="4"/>
  <c r="E166" i="6" s="1"/>
  <c r="G177" i="4"/>
  <c r="F177" i="4"/>
  <c r="E177" i="4"/>
  <c r="D166" i="6" s="1"/>
  <c r="D177" i="4"/>
  <c r="C177" i="4"/>
  <c r="B177" i="4"/>
  <c r="A177" i="4"/>
  <c r="J176" i="4"/>
  <c r="I176" i="4"/>
  <c r="E165" i="6" s="1"/>
  <c r="G176" i="4"/>
  <c r="F176" i="4"/>
  <c r="E176" i="4"/>
  <c r="D165" i="6" s="1"/>
  <c r="D176" i="4"/>
  <c r="C176" i="4"/>
  <c r="B176" i="4"/>
  <c r="A176" i="4"/>
  <c r="J175" i="4"/>
  <c r="I175" i="4"/>
  <c r="E164" i="6" s="1"/>
  <c r="G175" i="4"/>
  <c r="F175" i="4"/>
  <c r="E175" i="4"/>
  <c r="D164" i="6" s="1"/>
  <c r="D175" i="4"/>
  <c r="C175" i="4"/>
  <c r="B175" i="4"/>
  <c r="A175" i="4"/>
  <c r="J174" i="4"/>
  <c r="I174" i="4"/>
  <c r="E163" i="6" s="1"/>
  <c r="G174" i="4"/>
  <c r="F174" i="4"/>
  <c r="E174" i="4"/>
  <c r="D163" i="6" s="1"/>
  <c r="D174" i="4"/>
  <c r="C174" i="4"/>
  <c r="B174" i="4"/>
  <c r="A174" i="4"/>
  <c r="J173" i="4"/>
  <c r="I173" i="4"/>
  <c r="E162" i="6" s="1"/>
  <c r="G173" i="4"/>
  <c r="F173" i="4"/>
  <c r="E173" i="4"/>
  <c r="D162" i="6" s="1"/>
  <c r="D173" i="4"/>
  <c r="C173" i="4"/>
  <c r="B173" i="4"/>
  <c r="A173" i="4"/>
  <c r="J172" i="4"/>
  <c r="I172" i="4"/>
  <c r="E161" i="6" s="1"/>
  <c r="G172" i="4"/>
  <c r="F172" i="4"/>
  <c r="E172" i="4"/>
  <c r="D161" i="6" s="1"/>
  <c r="D172" i="4"/>
  <c r="C172" i="4"/>
  <c r="B172" i="4"/>
  <c r="A172" i="4"/>
  <c r="J171" i="4"/>
  <c r="I171" i="4"/>
  <c r="E160" i="6" s="1"/>
  <c r="G171" i="4"/>
  <c r="F171" i="4"/>
  <c r="E171" i="4"/>
  <c r="D160" i="6" s="1"/>
  <c r="D171" i="4"/>
  <c r="C171" i="4"/>
  <c r="B171" i="4"/>
  <c r="A171" i="4"/>
  <c r="J170" i="4"/>
  <c r="I170" i="4"/>
  <c r="E159" i="6" s="1"/>
  <c r="G170" i="4"/>
  <c r="F170" i="4"/>
  <c r="E170" i="4"/>
  <c r="D159" i="6" s="1"/>
  <c r="D170" i="4"/>
  <c r="C170" i="4"/>
  <c r="B170" i="4"/>
  <c r="A170" i="4"/>
  <c r="J169" i="4"/>
  <c r="I169" i="4"/>
  <c r="E158" i="6" s="1"/>
  <c r="G169" i="4"/>
  <c r="F169" i="4"/>
  <c r="E169" i="4"/>
  <c r="D158" i="6" s="1"/>
  <c r="D169" i="4"/>
  <c r="C169" i="4"/>
  <c r="B169" i="4"/>
  <c r="A169" i="4"/>
  <c r="J168" i="4"/>
  <c r="I168" i="4"/>
  <c r="E157" i="6" s="1"/>
  <c r="G168" i="4"/>
  <c r="F168" i="4"/>
  <c r="E168" i="4"/>
  <c r="D157" i="6" s="1"/>
  <c r="D168" i="4"/>
  <c r="C168" i="4"/>
  <c r="B168" i="4"/>
  <c r="A168" i="4"/>
  <c r="J167" i="4"/>
  <c r="I167" i="4"/>
  <c r="E156" i="6" s="1"/>
  <c r="G167" i="4"/>
  <c r="F167" i="4"/>
  <c r="E167" i="4"/>
  <c r="D156" i="6" s="1"/>
  <c r="D167" i="4"/>
  <c r="C167" i="4"/>
  <c r="B167" i="4"/>
  <c r="A167" i="4"/>
  <c r="J166" i="4"/>
  <c r="I166" i="4"/>
  <c r="E155" i="6" s="1"/>
  <c r="G166" i="4"/>
  <c r="F166" i="4"/>
  <c r="E166" i="4"/>
  <c r="D155" i="6" s="1"/>
  <c r="D166" i="4"/>
  <c r="C166" i="4"/>
  <c r="B166" i="4"/>
  <c r="A166" i="4"/>
  <c r="J165" i="4"/>
  <c r="I165" i="4"/>
  <c r="E154" i="6" s="1"/>
  <c r="G165" i="4"/>
  <c r="F165" i="4"/>
  <c r="E165" i="4"/>
  <c r="D154" i="6" s="1"/>
  <c r="D165" i="4"/>
  <c r="C165" i="4"/>
  <c r="B165" i="4"/>
  <c r="A165" i="4"/>
  <c r="J164" i="4"/>
  <c r="I164" i="4"/>
  <c r="E153" i="6" s="1"/>
  <c r="G164" i="4"/>
  <c r="F164" i="4"/>
  <c r="E164" i="4"/>
  <c r="D153" i="6" s="1"/>
  <c r="D164" i="4"/>
  <c r="C164" i="4"/>
  <c r="B164" i="4"/>
  <c r="A164" i="4"/>
  <c r="J163" i="4"/>
  <c r="I163" i="4"/>
  <c r="E152" i="6" s="1"/>
  <c r="G163" i="4"/>
  <c r="F163" i="4"/>
  <c r="E163" i="4"/>
  <c r="D152" i="6" s="1"/>
  <c r="D163" i="4"/>
  <c r="C163" i="4"/>
  <c r="B163" i="4"/>
  <c r="A163" i="4"/>
  <c r="J162" i="4"/>
  <c r="I162" i="4"/>
  <c r="E151" i="6" s="1"/>
  <c r="G162" i="4"/>
  <c r="F162" i="4"/>
  <c r="E162" i="4"/>
  <c r="D151" i="6" s="1"/>
  <c r="D162" i="4"/>
  <c r="C162" i="4"/>
  <c r="B162" i="4"/>
  <c r="A162" i="4"/>
  <c r="J161" i="4"/>
  <c r="I161" i="4"/>
  <c r="E150" i="6" s="1"/>
  <c r="G161" i="4"/>
  <c r="F161" i="4"/>
  <c r="E161" i="4"/>
  <c r="D150" i="6" s="1"/>
  <c r="D161" i="4"/>
  <c r="C161" i="4"/>
  <c r="B161" i="4"/>
  <c r="A161" i="4"/>
  <c r="J160" i="4"/>
  <c r="I160" i="4"/>
  <c r="E149" i="6" s="1"/>
  <c r="G160" i="4"/>
  <c r="F160" i="4"/>
  <c r="E160" i="4"/>
  <c r="D149" i="6" s="1"/>
  <c r="D160" i="4"/>
  <c r="C160" i="4"/>
  <c r="B160" i="4"/>
  <c r="A160" i="4"/>
  <c r="J159" i="4"/>
  <c r="I159" i="4"/>
  <c r="E148" i="6" s="1"/>
  <c r="G159" i="4"/>
  <c r="F159" i="4"/>
  <c r="E159" i="4"/>
  <c r="D148" i="6" s="1"/>
  <c r="D159" i="4"/>
  <c r="C159" i="4"/>
  <c r="B159" i="4"/>
  <c r="A159" i="4"/>
  <c r="J158" i="4"/>
  <c r="I158" i="4"/>
  <c r="E147" i="6" s="1"/>
  <c r="G158" i="4"/>
  <c r="F158" i="4"/>
  <c r="E158" i="4"/>
  <c r="D147" i="6" s="1"/>
  <c r="D158" i="4"/>
  <c r="C158" i="4"/>
  <c r="B158" i="4"/>
  <c r="A158" i="4"/>
  <c r="J157" i="4"/>
  <c r="I157" i="4"/>
  <c r="E146" i="6" s="1"/>
  <c r="G157" i="4"/>
  <c r="F157" i="4"/>
  <c r="E157" i="4"/>
  <c r="D146" i="6" s="1"/>
  <c r="D157" i="4"/>
  <c r="C157" i="4"/>
  <c r="B157" i="4"/>
  <c r="A157" i="4"/>
  <c r="J156" i="4"/>
  <c r="I156" i="4"/>
  <c r="E145" i="6" s="1"/>
  <c r="G156" i="4"/>
  <c r="F156" i="4"/>
  <c r="E156" i="4"/>
  <c r="D145" i="6" s="1"/>
  <c r="D156" i="4"/>
  <c r="C156" i="4"/>
  <c r="B156" i="4"/>
  <c r="A156" i="4"/>
  <c r="J155" i="4"/>
  <c r="I155" i="4"/>
  <c r="E144" i="6" s="1"/>
  <c r="G155" i="4"/>
  <c r="F155" i="4"/>
  <c r="E155" i="4"/>
  <c r="D144" i="6" s="1"/>
  <c r="D155" i="4"/>
  <c r="C155" i="4"/>
  <c r="B155" i="4"/>
  <c r="A155" i="4"/>
  <c r="J154" i="4"/>
  <c r="I154" i="4"/>
  <c r="E143" i="6" s="1"/>
  <c r="G154" i="4"/>
  <c r="F154" i="4"/>
  <c r="E154" i="4"/>
  <c r="D143" i="6" s="1"/>
  <c r="D154" i="4"/>
  <c r="C154" i="4"/>
  <c r="B154" i="4"/>
  <c r="A154" i="4"/>
  <c r="J153" i="4"/>
  <c r="I153" i="4"/>
  <c r="E142" i="6" s="1"/>
  <c r="G153" i="4"/>
  <c r="F153" i="4"/>
  <c r="E153" i="4"/>
  <c r="D142" i="6" s="1"/>
  <c r="D153" i="4"/>
  <c r="C153" i="4"/>
  <c r="B153" i="4"/>
  <c r="A153" i="4"/>
  <c r="J152" i="4"/>
  <c r="I152" i="4"/>
  <c r="E141" i="6" s="1"/>
  <c r="G152" i="4"/>
  <c r="F152" i="4"/>
  <c r="E152" i="4"/>
  <c r="D141" i="6" s="1"/>
  <c r="D152" i="4"/>
  <c r="C152" i="4"/>
  <c r="B152" i="4"/>
  <c r="A152" i="4"/>
  <c r="J151" i="4"/>
  <c r="I151" i="4"/>
  <c r="E140" i="6" s="1"/>
  <c r="G151" i="4"/>
  <c r="F151" i="4"/>
  <c r="E151" i="4"/>
  <c r="D140" i="6" s="1"/>
  <c r="D151" i="4"/>
  <c r="C151" i="4"/>
  <c r="B151" i="4"/>
  <c r="A151" i="4"/>
  <c r="J150" i="4"/>
  <c r="I150" i="4"/>
  <c r="E139" i="6" s="1"/>
  <c r="G150" i="4"/>
  <c r="F150" i="4"/>
  <c r="E150" i="4"/>
  <c r="D139" i="6" s="1"/>
  <c r="D150" i="4"/>
  <c r="C150" i="4"/>
  <c r="B150" i="4"/>
  <c r="A150" i="4"/>
  <c r="J149" i="4"/>
  <c r="I149" i="4"/>
  <c r="E138" i="6" s="1"/>
  <c r="G149" i="4"/>
  <c r="F149" i="4"/>
  <c r="E149" i="4"/>
  <c r="D138" i="6" s="1"/>
  <c r="D149" i="4"/>
  <c r="C149" i="4"/>
  <c r="B149" i="4"/>
  <c r="A149" i="4"/>
  <c r="J148" i="4"/>
  <c r="I148" i="4"/>
  <c r="E137" i="6" s="1"/>
  <c r="G148" i="4"/>
  <c r="F148" i="4"/>
  <c r="E148" i="4"/>
  <c r="D137" i="6" s="1"/>
  <c r="D148" i="4"/>
  <c r="C148" i="4"/>
  <c r="B148" i="4"/>
  <c r="A148" i="4"/>
  <c r="J147" i="4"/>
  <c r="I147" i="4"/>
  <c r="E136" i="6" s="1"/>
  <c r="G147" i="4"/>
  <c r="F147" i="4"/>
  <c r="E147" i="4"/>
  <c r="D136" i="6" s="1"/>
  <c r="D147" i="4"/>
  <c r="C147" i="4"/>
  <c r="B147" i="4"/>
  <c r="A147" i="4"/>
  <c r="J146" i="4"/>
  <c r="I146" i="4"/>
  <c r="E135" i="6" s="1"/>
  <c r="G146" i="4"/>
  <c r="F146" i="4"/>
  <c r="E146" i="4"/>
  <c r="D135" i="6" s="1"/>
  <c r="D146" i="4"/>
  <c r="C146" i="4"/>
  <c r="B146" i="4"/>
  <c r="A146" i="4"/>
  <c r="J145" i="4"/>
  <c r="I145" i="4"/>
  <c r="E134" i="6" s="1"/>
  <c r="G145" i="4"/>
  <c r="F145" i="4"/>
  <c r="E145" i="4"/>
  <c r="D134" i="6" s="1"/>
  <c r="D145" i="4"/>
  <c r="C145" i="4"/>
  <c r="B145" i="4"/>
  <c r="A145" i="4"/>
  <c r="J144" i="4"/>
  <c r="I144" i="4"/>
  <c r="E133" i="6" s="1"/>
  <c r="G144" i="4"/>
  <c r="F144" i="4"/>
  <c r="E144" i="4"/>
  <c r="D133" i="6" s="1"/>
  <c r="D144" i="4"/>
  <c r="C144" i="4"/>
  <c r="B144" i="4"/>
  <c r="A144" i="4"/>
  <c r="J143" i="4"/>
  <c r="I143" i="4"/>
  <c r="E132" i="6" s="1"/>
  <c r="G143" i="4"/>
  <c r="F143" i="4"/>
  <c r="E143" i="4"/>
  <c r="D132" i="6" s="1"/>
  <c r="D143" i="4"/>
  <c r="C143" i="4"/>
  <c r="B143" i="4"/>
  <c r="A143" i="4"/>
  <c r="J142" i="4"/>
  <c r="I142" i="4"/>
  <c r="E131" i="6" s="1"/>
  <c r="G142" i="4"/>
  <c r="F142" i="4"/>
  <c r="E142" i="4"/>
  <c r="D131" i="6" s="1"/>
  <c r="D142" i="4"/>
  <c r="C142" i="4"/>
  <c r="B142" i="4"/>
  <c r="A142" i="4"/>
  <c r="J141" i="4"/>
  <c r="I141" i="4"/>
  <c r="E130" i="6" s="1"/>
  <c r="G141" i="4"/>
  <c r="F141" i="4"/>
  <c r="E141" i="4"/>
  <c r="D130" i="6" s="1"/>
  <c r="D141" i="4"/>
  <c r="C141" i="4"/>
  <c r="B141" i="4"/>
  <c r="A141" i="4"/>
  <c r="J140" i="4"/>
  <c r="I140" i="4"/>
  <c r="E129" i="6" s="1"/>
  <c r="G140" i="4"/>
  <c r="F140" i="4"/>
  <c r="E140" i="4"/>
  <c r="D129" i="6" s="1"/>
  <c r="D140" i="4"/>
  <c r="C140" i="4"/>
  <c r="B140" i="4"/>
  <c r="A140" i="4"/>
  <c r="J139" i="4"/>
  <c r="I139" i="4"/>
  <c r="E128" i="6" s="1"/>
  <c r="G139" i="4"/>
  <c r="F139" i="4"/>
  <c r="E139" i="4"/>
  <c r="D128" i="6" s="1"/>
  <c r="D139" i="4"/>
  <c r="C139" i="4"/>
  <c r="B139" i="4"/>
  <c r="A139" i="4"/>
  <c r="J138" i="4"/>
  <c r="I138" i="4"/>
  <c r="E127" i="6" s="1"/>
  <c r="G138" i="4"/>
  <c r="F138" i="4"/>
  <c r="E138" i="4"/>
  <c r="D127" i="6" s="1"/>
  <c r="D138" i="4"/>
  <c r="C138" i="4"/>
  <c r="B138" i="4"/>
  <c r="A138" i="4"/>
  <c r="J137" i="4"/>
  <c r="I137" i="4"/>
  <c r="E126" i="6" s="1"/>
  <c r="G137" i="4"/>
  <c r="F137" i="4"/>
  <c r="E137" i="4"/>
  <c r="D126" i="6" s="1"/>
  <c r="D137" i="4"/>
  <c r="C137" i="4"/>
  <c r="B137" i="4"/>
  <c r="A137" i="4"/>
  <c r="J136" i="4"/>
  <c r="I136" i="4"/>
  <c r="E125" i="6" s="1"/>
  <c r="G136" i="4"/>
  <c r="F136" i="4"/>
  <c r="E136" i="4"/>
  <c r="D125" i="6" s="1"/>
  <c r="D136" i="4"/>
  <c r="C136" i="4"/>
  <c r="B136" i="4"/>
  <c r="A136" i="4"/>
  <c r="J135" i="4"/>
  <c r="I135" i="4"/>
  <c r="E124" i="6" s="1"/>
  <c r="G135" i="4"/>
  <c r="F135" i="4"/>
  <c r="E135" i="4"/>
  <c r="D124" i="6" s="1"/>
  <c r="D135" i="4"/>
  <c r="C135" i="4"/>
  <c r="B135" i="4"/>
  <c r="A135" i="4"/>
  <c r="J134" i="4"/>
  <c r="I134" i="4"/>
  <c r="E123" i="6" s="1"/>
  <c r="G134" i="4"/>
  <c r="F134" i="4"/>
  <c r="E134" i="4"/>
  <c r="D123" i="6" s="1"/>
  <c r="D134" i="4"/>
  <c r="C134" i="4"/>
  <c r="B134" i="4"/>
  <c r="A134" i="4"/>
  <c r="J133" i="4"/>
  <c r="I133" i="4"/>
  <c r="E122" i="6" s="1"/>
  <c r="G133" i="4"/>
  <c r="F133" i="4"/>
  <c r="E133" i="4"/>
  <c r="D122" i="6" s="1"/>
  <c r="D133" i="4"/>
  <c r="C133" i="4"/>
  <c r="B133" i="4"/>
  <c r="A133" i="4"/>
  <c r="J132" i="4"/>
  <c r="I132" i="4"/>
  <c r="E121" i="6" s="1"/>
  <c r="G132" i="4"/>
  <c r="F132" i="4"/>
  <c r="E132" i="4"/>
  <c r="D121" i="6" s="1"/>
  <c r="D132" i="4"/>
  <c r="C132" i="4"/>
  <c r="B132" i="4"/>
  <c r="A132" i="4"/>
  <c r="J131" i="4"/>
  <c r="I131" i="4"/>
  <c r="E120" i="6" s="1"/>
  <c r="G131" i="4"/>
  <c r="F131" i="4"/>
  <c r="E131" i="4"/>
  <c r="D120" i="6" s="1"/>
  <c r="D131" i="4"/>
  <c r="C131" i="4"/>
  <c r="B131" i="4"/>
  <c r="A131" i="4"/>
  <c r="J130" i="4"/>
  <c r="I130" i="4"/>
  <c r="E119" i="6" s="1"/>
  <c r="G130" i="4"/>
  <c r="F130" i="4"/>
  <c r="E130" i="4"/>
  <c r="D119" i="6" s="1"/>
  <c r="D130" i="4"/>
  <c r="C130" i="4"/>
  <c r="B130" i="4"/>
  <c r="A130" i="4"/>
  <c r="J129" i="4"/>
  <c r="I129" i="4"/>
  <c r="E118" i="6" s="1"/>
  <c r="G129" i="4"/>
  <c r="F129" i="4"/>
  <c r="E129" i="4"/>
  <c r="D118" i="6" s="1"/>
  <c r="D129" i="4"/>
  <c r="C129" i="4"/>
  <c r="B129" i="4"/>
  <c r="A129" i="4"/>
  <c r="J128" i="4"/>
  <c r="I128" i="4"/>
  <c r="E117" i="6" s="1"/>
  <c r="G128" i="4"/>
  <c r="F128" i="4"/>
  <c r="E128" i="4"/>
  <c r="D117" i="6" s="1"/>
  <c r="D128" i="4"/>
  <c r="C128" i="4"/>
  <c r="B128" i="4"/>
  <c r="A128" i="4"/>
  <c r="J127" i="4"/>
  <c r="I127" i="4"/>
  <c r="E116" i="6" s="1"/>
  <c r="G127" i="4"/>
  <c r="F127" i="4"/>
  <c r="E127" i="4"/>
  <c r="D116" i="6" s="1"/>
  <c r="D127" i="4"/>
  <c r="C127" i="4"/>
  <c r="B127" i="4"/>
  <c r="A127" i="4"/>
  <c r="J126" i="4"/>
  <c r="I126" i="4"/>
  <c r="E115" i="6" s="1"/>
  <c r="G126" i="4"/>
  <c r="F126" i="4"/>
  <c r="E126" i="4"/>
  <c r="D115" i="6" s="1"/>
  <c r="D126" i="4"/>
  <c r="C126" i="4"/>
  <c r="B126" i="4"/>
  <c r="A126" i="4"/>
  <c r="J125" i="4"/>
  <c r="I125" i="4"/>
  <c r="E114" i="6" s="1"/>
  <c r="G125" i="4"/>
  <c r="F125" i="4"/>
  <c r="E125" i="4"/>
  <c r="D114" i="6" s="1"/>
  <c r="D125" i="4"/>
  <c r="C125" i="4"/>
  <c r="B125" i="4"/>
  <c r="A125" i="4"/>
  <c r="J124" i="4"/>
  <c r="I124" i="4"/>
  <c r="E113" i="6" s="1"/>
  <c r="G124" i="4"/>
  <c r="F124" i="4"/>
  <c r="E124" i="4"/>
  <c r="D113" i="6" s="1"/>
  <c r="D124" i="4"/>
  <c r="C124" i="4"/>
  <c r="B124" i="4"/>
  <c r="A124" i="4"/>
  <c r="J123" i="4"/>
  <c r="I123" i="4"/>
  <c r="E112" i="6" s="1"/>
  <c r="G123" i="4"/>
  <c r="F123" i="4"/>
  <c r="E123" i="4"/>
  <c r="D112" i="6" s="1"/>
  <c r="D123" i="4"/>
  <c r="C123" i="4"/>
  <c r="B123" i="4"/>
  <c r="A123" i="4"/>
  <c r="J122" i="4"/>
  <c r="I122" i="4"/>
  <c r="E111" i="6" s="1"/>
  <c r="G122" i="4"/>
  <c r="F122" i="4"/>
  <c r="E122" i="4"/>
  <c r="D111" i="6" s="1"/>
  <c r="D122" i="4"/>
  <c r="C122" i="4"/>
  <c r="B122" i="4"/>
  <c r="A122" i="4"/>
  <c r="J121" i="4"/>
  <c r="I121" i="4"/>
  <c r="E110" i="6" s="1"/>
  <c r="G121" i="4"/>
  <c r="F121" i="4"/>
  <c r="E121" i="4"/>
  <c r="D110" i="6" s="1"/>
  <c r="D121" i="4"/>
  <c r="C121" i="4"/>
  <c r="B121" i="4"/>
  <c r="A121" i="4"/>
  <c r="J120" i="4"/>
  <c r="I120" i="4"/>
  <c r="E109" i="6" s="1"/>
  <c r="G120" i="4"/>
  <c r="F120" i="4"/>
  <c r="E120" i="4"/>
  <c r="D109" i="6" s="1"/>
  <c r="D120" i="4"/>
  <c r="C120" i="4"/>
  <c r="B120" i="4"/>
  <c r="A120" i="4"/>
  <c r="J119" i="4"/>
  <c r="I119" i="4"/>
  <c r="E108" i="6" s="1"/>
  <c r="G119" i="4"/>
  <c r="F119" i="4"/>
  <c r="E119" i="4"/>
  <c r="D108" i="6" s="1"/>
  <c r="D119" i="4"/>
  <c r="C119" i="4"/>
  <c r="B119" i="4"/>
  <c r="A119" i="4"/>
  <c r="J118" i="4"/>
  <c r="I118" i="4"/>
  <c r="E107" i="6" s="1"/>
  <c r="G118" i="4"/>
  <c r="F118" i="4"/>
  <c r="E118" i="4"/>
  <c r="D107" i="6" s="1"/>
  <c r="D118" i="4"/>
  <c r="C118" i="4"/>
  <c r="B118" i="4"/>
  <c r="A118" i="4"/>
  <c r="J117" i="4"/>
  <c r="I117" i="4"/>
  <c r="E106" i="6" s="1"/>
  <c r="G117" i="4"/>
  <c r="F117" i="4"/>
  <c r="E117" i="4"/>
  <c r="D106" i="6" s="1"/>
  <c r="D117" i="4"/>
  <c r="C117" i="4"/>
  <c r="B117" i="4"/>
  <c r="A117" i="4"/>
  <c r="J116" i="4"/>
  <c r="I116" i="4"/>
  <c r="E105" i="6" s="1"/>
  <c r="G116" i="4"/>
  <c r="F116" i="4"/>
  <c r="E116" i="4"/>
  <c r="D105" i="6" s="1"/>
  <c r="D116" i="4"/>
  <c r="C116" i="4"/>
  <c r="B116" i="4"/>
  <c r="A116" i="4"/>
  <c r="J115" i="4"/>
  <c r="I115" i="4"/>
  <c r="E104" i="6" s="1"/>
  <c r="G115" i="4"/>
  <c r="F115" i="4"/>
  <c r="E115" i="4"/>
  <c r="D104" i="6" s="1"/>
  <c r="D115" i="4"/>
  <c r="C115" i="4"/>
  <c r="B115" i="4"/>
  <c r="A115" i="4"/>
  <c r="J114" i="4"/>
  <c r="I114" i="4"/>
  <c r="E103" i="6" s="1"/>
  <c r="G114" i="4"/>
  <c r="F114" i="4"/>
  <c r="E114" i="4"/>
  <c r="D103" i="6" s="1"/>
  <c r="D114" i="4"/>
  <c r="C114" i="4"/>
  <c r="B114" i="4"/>
  <c r="A114" i="4"/>
  <c r="J113" i="4"/>
  <c r="I113" i="4"/>
  <c r="E102" i="6" s="1"/>
  <c r="G113" i="4"/>
  <c r="F113" i="4"/>
  <c r="E113" i="4"/>
  <c r="D102" i="6" s="1"/>
  <c r="D113" i="4"/>
  <c r="C113" i="4"/>
  <c r="B113" i="4"/>
  <c r="A113" i="4"/>
  <c r="J112" i="4"/>
  <c r="I112" i="4"/>
  <c r="E101" i="6" s="1"/>
  <c r="G112" i="4"/>
  <c r="F112" i="4"/>
  <c r="E112" i="4"/>
  <c r="D101" i="6" s="1"/>
  <c r="D112" i="4"/>
  <c r="C112" i="4"/>
  <c r="B112" i="4"/>
  <c r="A112" i="4"/>
  <c r="J111" i="4"/>
  <c r="I111" i="4"/>
  <c r="E100" i="6" s="1"/>
  <c r="G111" i="4"/>
  <c r="F111" i="4"/>
  <c r="E111" i="4"/>
  <c r="D100" i="6" s="1"/>
  <c r="D111" i="4"/>
  <c r="C111" i="4"/>
  <c r="B111" i="4"/>
  <c r="A111" i="4"/>
  <c r="J110" i="4"/>
  <c r="I110" i="4"/>
  <c r="E99" i="6" s="1"/>
  <c r="G110" i="4"/>
  <c r="F110" i="4"/>
  <c r="E110" i="4"/>
  <c r="D99" i="6" s="1"/>
  <c r="D110" i="4"/>
  <c r="C110" i="4"/>
  <c r="B110" i="4"/>
  <c r="A110" i="4"/>
  <c r="J109" i="4"/>
  <c r="I109" i="4"/>
  <c r="E98" i="6" s="1"/>
  <c r="G109" i="4"/>
  <c r="F109" i="4"/>
  <c r="E109" i="4"/>
  <c r="D98" i="6" s="1"/>
  <c r="D109" i="4"/>
  <c r="C109" i="4"/>
  <c r="B109" i="4"/>
  <c r="A109" i="4"/>
  <c r="J108" i="4"/>
  <c r="I108" i="4"/>
  <c r="E97" i="6" s="1"/>
  <c r="G108" i="4"/>
  <c r="F108" i="4"/>
  <c r="E108" i="4"/>
  <c r="D97" i="6" s="1"/>
  <c r="D108" i="4"/>
  <c r="C108" i="4"/>
  <c r="B108" i="4"/>
  <c r="A108" i="4"/>
  <c r="J107" i="4"/>
  <c r="I107" i="4"/>
  <c r="E96" i="6" s="1"/>
  <c r="G107" i="4"/>
  <c r="F107" i="4"/>
  <c r="E107" i="4"/>
  <c r="D96" i="6" s="1"/>
  <c r="D107" i="4"/>
  <c r="C107" i="4"/>
  <c r="B107" i="4"/>
  <c r="A107" i="4"/>
  <c r="J106" i="4"/>
  <c r="I106" i="4"/>
  <c r="E95" i="6" s="1"/>
  <c r="G106" i="4"/>
  <c r="F106" i="4"/>
  <c r="E106" i="4"/>
  <c r="D95" i="6" s="1"/>
  <c r="D106" i="4"/>
  <c r="C106" i="4"/>
  <c r="B106" i="4"/>
  <c r="A106" i="4"/>
  <c r="J105" i="4"/>
  <c r="I105" i="4"/>
  <c r="E94" i="6" s="1"/>
  <c r="G105" i="4"/>
  <c r="F105" i="4"/>
  <c r="E105" i="4"/>
  <c r="D94" i="6" s="1"/>
  <c r="D105" i="4"/>
  <c r="C105" i="4"/>
  <c r="B105" i="4"/>
  <c r="A105" i="4"/>
  <c r="J104" i="4"/>
  <c r="I104" i="4"/>
  <c r="E93" i="6" s="1"/>
  <c r="G104" i="4"/>
  <c r="F104" i="4"/>
  <c r="E104" i="4"/>
  <c r="D93" i="6" s="1"/>
  <c r="D104" i="4"/>
  <c r="C104" i="4"/>
  <c r="B104" i="4"/>
  <c r="A104" i="4"/>
  <c r="J103" i="4"/>
  <c r="I103" i="4"/>
  <c r="E92" i="6" s="1"/>
  <c r="G103" i="4"/>
  <c r="F103" i="4"/>
  <c r="E103" i="4"/>
  <c r="D92" i="6" s="1"/>
  <c r="D103" i="4"/>
  <c r="C103" i="4"/>
  <c r="B103" i="4"/>
  <c r="A103" i="4"/>
  <c r="J102" i="4"/>
  <c r="I102" i="4"/>
  <c r="E91" i="6" s="1"/>
  <c r="G102" i="4"/>
  <c r="F102" i="4"/>
  <c r="E102" i="4"/>
  <c r="D91" i="6" s="1"/>
  <c r="D102" i="4"/>
  <c r="C102" i="4"/>
  <c r="B102" i="4"/>
  <c r="A102" i="4"/>
  <c r="J101" i="4"/>
  <c r="I101" i="4"/>
  <c r="E90" i="6" s="1"/>
  <c r="G101" i="4"/>
  <c r="F101" i="4"/>
  <c r="E101" i="4"/>
  <c r="D90" i="6" s="1"/>
  <c r="D101" i="4"/>
  <c r="C101" i="4"/>
  <c r="B101" i="4"/>
  <c r="A101" i="4"/>
  <c r="J100" i="4"/>
  <c r="I100" i="4"/>
  <c r="E89" i="6" s="1"/>
  <c r="G100" i="4"/>
  <c r="F100" i="4"/>
  <c r="E100" i="4"/>
  <c r="D89" i="6" s="1"/>
  <c r="D100" i="4"/>
  <c r="C100" i="4"/>
  <c r="B100" i="4"/>
  <c r="A100" i="4"/>
  <c r="J99" i="4"/>
  <c r="I99" i="4"/>
  <c r="E88" i="6" s="1"/>
  <c r="G99" i="4"/>
  <c r="F99" i="4"/>
  <c r="E99" i="4"/>
  <c r="D88" i="6" s="1"/>
  <c r="D99" i="4"/>
  <c r="C99" i="4"/>
  <c r="B99" i="4"/>
  <c r="A99" i="4"/>
  <c r="J98" i="4"/>
  <c r="I98" i="4"/>
  <c r="E87" i="6" s="1"/>
  <c r="G98" i="4"/>
  <c r="F98" i="4"/>
  <c r="E98" i="4"/>
  <c r="D87" i="6" s="1"/>
  <c r="D98" i="4"/>
  <c r="C98" i="4"/>
  <c r="B98" i="4"/>
  <c r="A98" i="4"/>
  <c r="J97" i="4"/>
  <c r="I97" i="4"/>
  <c r="E86" i="6" s="1"/>
  <c r="G97" i="4"/>
  <c r="F97" i="4"/>
  <c r="E97" i="4"/>
  <c r="D86" i="6" s="1"/>
  <c r="D97" i="4"/>
  <c r="C97" i="4"/>
  <c r="B97" i="4"/>
  <c r="A97" i="4"/>
  <c r="J96" i="4"/>
  <c r="I96" i="4"/>
  <c r="E85" i="6" s="1"/>
  <c r="G96" i="4"/>
  <c r="F96" i="4"/>
  <c r="E96" i="4"/>
  <c r="D85" i="6" s="1"/>
  <c r="D96" i="4"/>
  <c r="C96" i="4"/>
  <c r="B96" i="4"/>
  <c r="A96" i="4"/>
  <c r="J95" i="4"/>
  <c r="I95" i="4"/>
  <c r="E84" i="6" s="1"/>
  <c r="G95" i="4"/>
  <c r="F95" i="4"/>
  <c r="E95" i="4"/>
  <c r="D84" i="6" s="1"/>
  <c r="D95" i="4"/>
  <c r="C95" i="4"/>
  <c r="B95" i="4"/>
  <c r="A95" i="4"/>
  <c r="J94" i="4"/>
  <c r="I94" i="4"/>
  <c r="E83" i="6" s="1"/>
  <c r="G94" i="4"/>
  <c r="F94" i="4"/>
  <c r="E94" i="4"/>
  <c r="D83" i="6" s="1"/>
  <c r="D94" i="4"/>
  <c r="C94" i="4"/>
  <c r="B94" i="4"/>
  <c r="A94" i="4"/>
  <c r="J93" i="4"/>
  <c r="I93" i="4"/>
  <c r="E82" i="6" s="1"/>
  <c r="G93" i="4"/>
  <c r="F93" i="4"/>
  <c r="E93" i="4"/>
  <c r="D82" i="6" s="1"/>
  <c r="D93" i="4"/>
  <c r="C93" i="4"/>
  <c r="B93" i="4"/>
  <c r="A93" i="4"/>
  <c r="J92" i="4"/>
  <c r="I92" i="4"/>
  <c r="E81" i="6" s="1"/>
  <c r="G92" i="4"/>
  <c r="F92" i="4"/>
  <c r="E92" i="4"/>
  <c r="D81" i="6" s="1"/>
  <c r="D92" i="4"/>
  <c r="C92" i="4"/>
  <c r="B92" i="4"/>
  <c r="A92" i="4"/>
  <c r="J91" i="4"/>
  <c r="I91" i="4"/>
  <c r="E80" i="6" s="1"/>
  <c r="G91" i="4"/>
  <c r="F91" i="4"/>
  <c r="E91" i="4"/>
  <c r="D80" i="6" s="1"/>
  <c r="D91" i="4"/>
  <c r="C91" i="4"/>
  <c r="B91" i="4"/>
  <c r="A91" i="4"/>
  <c r="J90" i="4"/>
  <c r="I90" i="4"/>
  <c r="E79" i="6" s="1"/>
  <c r="G90" i="4"/>
  <c r="F90" i="4"/>
  <c r="E90" i="4"/>
  <c r="D79" i="6" s="1"/>
  <c r="D90" i="4"/>
  <c r="C90" i="4"/>
  <c r="B90" i="4"/>
  <c r="A90" i="4"/>
  <c r="J89" i="4"/>
  <c r="I89" i="4"/>
  <c r="E78" i="6" s="1"/>
  <c r="G89" i="4"/>
  <c r="F89" i="4"/>
  <c r="E89" i="4"/>
  <c r="D78" i="6" s="1"/>
  <c r="D89" i="4"/>
  <c r="C89" i="4"/>
  <c r="B89" i="4"/>
  <c r="A89" i="4"/>
  <c r="J88" i="4"/>
  <c r="I88" i="4"/>
  <c r="E77" i="6" s="1"/>
  <c r="G88" i="4"/>
  <c r="F88" i="4"/>
  <c r="E88" i="4"/>
  <c r="D77" i="6" s="1"/>
  <c r="D88" i="4"/>
  <c r="C88" i="4"/>
  <c r="B88" i="4"/>
  <c r="A88" i="4"/>
  <c r="J87" i="4"/>
  <c r="I87" i="4"/>
  <c r="E76" i="6" s="1"/>
  <c r="G87" i="4"/>
  <c r="F87" i="4"/>
  <c r="E87" i="4"/>
  <c r="D76" i="6" s="1"/>
  <c r="D87" i="4"/>
  <c r="C87" i="4"/>
  <c r="B87" i="4"/>
  <c r="A87" i="4"/>
  <c r="J86" i="4"/>
  <c r="I86" i="4"/>
  <c r="E75" i="6" s="1"/>
  <c r="G86" i="4"/>
  <c r="F86" i="4"/>
  <c r="E86" i="4"/>
  <c r="D75" i="6" s="1"/>
  <c r="D86" i="4"/>
  <c r="C86" i="4"/>
  <c r="B86" i="4"/>
  <c r="A86" i="4"/>
  <c r="J85" i="4"/>
  <c r="I85" i="4"/>
  <c r="E74" i="6" s="1"/>
  <c r="G85" i="4"/>
  <c r="F85" i="4"/>
  <c r="E85" i="4"/>
  <c r="D74" i="6" s="1"/>
  <c r="D85" i="4"/>
  <c r="C85" i="4"/>
  <c r="B85" i="4"/>
  <c r="A85" i="4"/>
  <c r="J84" i="4"/>
  <c r="I84" i="4"/>
  <c r="E73" i="6" s="1"/>
  <c r="G84" i="4"/>
  <c r="F84" i="4"/>
  <c r="E84" i="4"/>
  <c r="D73" i="6" s="1"/>
  <c r="D84" i="4"/>
  <c r="C84" i="4"/>
  <c r="B84" i="4"/>
  <c r="A84" i="4"/>
  <c r="J83" i="4"/>
  <c r="I83" i="4"/>
  <c r="E72" i="6" s="1"/>
  <c r="G83" i="4"/>
  <c r="F83" i="4"/>
  <c r="E83" i="4"/>
  <c r="D72" i="6" s="1"/>
  <c r="D83" i="4"/>
  <c r="C83" i="4"/>
  <c r="B83" i="4"/>
  <c r="A83" i="4"/>
  <c r="J82" i="4"/>
  <c r="I82" i="4"/>
  <c r="E71" i="6" s="1"/>
  <c r="G82" i="4"/>
  <c r="F82" i="4"/>
  <c r="E82" i="4"/>
  <c r="D71" i="6" s="1"/>
  <c r="D82" i="4"/>
  <c r="C82" i="4"/>
  <c r="B82" i="4"/>
  <c r="A82" i="4"/>
  <c r="J81" i="4"/>
  <c r="I81" i="4"/>
  <c r="E70" i="6" s="1"/>
  <c r="G81" i="4"/>
  <c r="F81" i="4"/>
  <c r="E81" i="4"/>
  <c r="D70" i="6" s="1"/>
  <c r="D81" i="4"/>
  <c r="C81" i="4"/>
  <c r="B81" i="4"/>
  <c r="A81" i="4"/>
  <c r="J80" i="4"/>
  <c r="I80" i="4"/>
  <c r="E69" i="6" s="1"/>
  <c r="G80" i="4"/>
  <c r="F80" i="4"/>
  <c r="E80" i="4"/>
  <c r="D69" i="6" s="1"/>
  <c r="D80" i="4"/>
  <c r="C80" i="4"/>
  <c r="B80" i="4"/>
  <c r="A80" i="4"/>
  <c r="J79" i="4"/>
  <c r="I79" i="4"/>
  <c r="E68" i="6" s="1"/>
  <c r="G79" i="4"/>
  <c r="F79" i="4"/>
  <c r="E79" i="4"/>
  <c r="D68" i="6" s="1"/>
  <c r="D79" i="4"/>
  <c r="C79" i="4"/>
  <c r="B79" i="4"/>
  <c r="A79" i="4"/>
  <c r="J78" i="4"/>
  <c r="I78" i="4"/>
  <c r="E67" i="6" s="1"/>
  <c r="G78" i="4"/>
  <c r="F78" i="4"/>
  <c r="E78" i="4"/>
  <c r="D67" i="6" s="1"/>
  <c r="D78" i="4"/>
  <c r="C78" i="4"/>
  <c r="B78" i="4"/>
  <c r="A78" i="4"/>
  <c r="J77" i="4"/>
  <c r="I77" i="4"/>
  <c r="E66" i="6" s="1"/>
  <c r="G77" i="4"/>
  <c r="F77" i="4"/>
  <c r="E77" i="4"/>
  <c r="D66" i="6" s="1"/>
  <c r="D77" i="4"/>
  <c r="C77" i="4"/>
  <c r="B77" i="4"/>
  <c r="A77" i="4"/>
  <c r="J76" i="4"/>
  <c r="I76" i="4"/>
  <c r="E65" i="6" s="1"/>
  <c r="G76" i="4"/>
  <c r="F76" i="4"/>
  <c r="E76" i="4"/>
  <c r="D65" i="6" s="1"/>
  <c r="D76" i="4"/>
  <c r="C76" i="4"/>
  <c r="B76" i="4"/>
  <c r="A76" i="4"/>
  <c r="J75" i="4"/>
  <c r="I75" i="4"/>
  <c r="E64" i="6" s="1"/>
  <c r="G75" i="4"/>
  <c r="F75" i="4"/>
  <c r="E75" i="4"/>
  <c r="D64" i="6" s="1"/>
  <c r="D75" i="4"/>
  <c r="C75" i="4"/>
  <c r="B75" i="4"/>
  <c r="A75" i="4"/>
  <c r="J74" i="4"/>
  <c r="I74" i="4"/>
  <c r="E63" i="6" s="1"/>
  <c r="G74" i="4"/>
  <c r="F74" i="4"/>
  <c r="E74" i="4"/>
  <c r="D63" i="6" s="1"/>
  <c r="D74" i="4"/>
  <c r="C74" i="4"/>
  <c r="B74" i="4"/>
  <c r="A74" i="4"/>
  <c r="J73" i="4"/>
  <c r="I73" i="4"/>
  <c r="E62" i="6" s="1"/>
  <c r="G73" i="4"/>
  <c r="F73" i="4"/>
  <c r="E73" i="4"/>
  <c r="D62" i="6" s="1"/>
  <c r="D73" i="4"/>
  <c r="C73" i="4"/>
  <c r="B73" i="4"/>
  <c r="A73" i="4"/>
  <c r="J72" i="4"/>
  <c r="I72" i="4"/>
  <c r="E61" i="6" s="1"/>
  <c r="G72" i="4"/>
  <c r="F72" i="4"/>
  <c r="E72" i="4"/>
  <c r="D61" i="6" s="1"/>
  <c r="D72" i="4"/>
  <c r="C72" i="4"/>
  <c r="B72" i="4"/>
  <c r="A72" i="4"/>
  <c r="J71" i="4"/>
  <c r="I71" i="4"/>
  <c r="E60" i="6" s="1"/>
  <c r="G71" i="4"/>
  <c r="F71" i="4"/>
  <c r="E71" i="4"/>
  <c r="D60" i="6" s="1"/>
  <c r="D71" i="4"/>
  <c r="C71" i="4"/>
  <c r="B71" i="4"/>
  <c r="A71" i="4"/>
  <c r="J70" i="4"/>
  <c r="I70" i="4"/>
  <c r="E59" i="6" s="1"/>
  <c r="G70" i="4"/>
  <c r="F70" i="4"/>
  <c r="E70" i="4"/>
  <c r="D59" i="6" s="1"/>
  <c r="D70" i="4"/>
  <c r="C70" i="4"/>
  <c r="B70" i="4"/>
  <c r="A70" i="4"/>
  <c r="J69" i="4"/>
  <c r="I69" i="4"/>
  <c r="E58" i="6" s="1"/>
  <c r="G69" i="4"/>
  <c r="F69" i="4"/>
  <c r="E69" i="4"/>
  <c r="D58" i="6" s="1"/>
  <c r="D69" i="4"/>
  <c r="C69" i="4"/>
  <c r="B69" i="4"/>
  <c r="A69" i="4"/>
  <c r="J68" i="4"/>
  <c r="I68" i="4"/>
  <c r="E57" i="6" s="1"/>
  <c r="G68" i="4"/>
  <c r="F68" i="4"/>
  <c r="E68" i="4"/>
  <c r="D57" i="6" s="1"/>
  <c r="D68" i="4"/>
  <c r="C68" i="4"/>
  <c r="B68" i="4"/>
  <c r="A68" i="4"/>
  <c r="J67" i="4"/>
  <c r="I67" i="4"/>
  <c r="E56" i="6" s="1"/>
  <c r="G67" i="4"/>
  <c r="F67" i="4"/>
  <c r="E67" i="4"/>
  <c r="D56" i="6" s="1"/>
  <c r="D67" i="4"/>
  <c r="C67" i="4"/>
  <c r="B67" i="4"/>
  <c r="A67" i="4"/>
  <c r="J66" i="4"/>
  <c r="I66" i="4"/>
  <c r="E55" i="6" s="1"/>
  <c r="G66" i="4"/>
  <c r="F66" i="4"/>
  <c r="E66" i="4"/>
  <c r="D55" i="6" s="1"/>
  <c r="D66" i="4"/>
  <c r="C66" i="4"/>
  <c r="B66" i="4"/>
  <c r="A66" i="4"/>
  <c r="J65" i="4"/>
  <c r="I65" i="4"/>
  <c r="E54" i="6" s="1"/>
  <c r="G65" i="4"/>
  <c r="F65" i="4"/>
  <c r="E65" i="4"/>
  <c r="D54" i="6" s="1"/>
  <c r="D65" i="4"/>
  <c r="C65" i="4"/>
  <c r="B65" i="4"/>
  <c r="A65" i="4"/>
  <c r="J64" i="4"/>
  <c r="I64" i="4"/>
  <c r="E53" i="6" s="1"/>
  <c r="G64" i="4"/>
  <c r="F64" i="4"/>
  <c r="E64" i="4"/>
  <c r="D53" i="6" s="1"/>
  <c r="D64" i="4"/>
  <c r="C64" i="4"/>
  <c r="B64" i="4"/>
  <c r="A64" i="4"/>
  <c r="J63" i="4"/>
  <c r="I63" i="4"/>
  <c r="E52" i="6" s="1"/>
  <c r="G63" i="4"/>
  <c r="F63" i="4"/>
  <c r="E63" i="4"/>
  <c r="D52" i="6" s="1"/>
  <c r="D63" i="4"/>
  <c r="C63" i="4"/>
  <c r="B63" i="4"/>
  <c r="A63" i="4"/>
  <c r="J62" i="4"/>
  <c r="I62" i="4"/>
  <c r="E51" i="6" s="1"/>
  <c r="G62" i="4"/>
  <c r="F62" i="4"/>
  <c r="E62" i="4"/>
  <c r="D51" i="6" s="1"/>
  <c r="D62" i="4"/>
  <c r="C62" i="4"/>
  <c r="B62" i="4"/>
  <c r="A62" i="4"/>
  <c r="J61" i="4"/>
  <c r="I61" i="4"/>
  <c r="E50" i="6" s="1"/>
  <c r="G61" i="4"/>
  <c r="F61" i="4"/>
  <c r="E61" i="4"/>
  <c r="D50" i="6" s="1"/>
  <c r="D61" i="4"/>
  <c r="C61" i="4"/>
  <c r="B61" i="4"/>
  <c r="A61" i="4"/>
  <c r="J60" i="4"/>
  <c r="I60" i="4"/>
  <c r="E49" i="6" s="1"/>
  <c r="G60" i="4"/>
  <c r="F60" i="4"/>
  <c r="E60" i="4"/>
  <c r="D49" i="6" s="1"/>
  <c r="D60" i="4"/>
  <c r="C60" i="4"/>
  <c r="B60" i="4"/>
  <c r="A60" i="4"/>
  <c r="J59" i="4"/>
  <c r="I59" i="4"/>
  <c r="E48" i="6" s="1"/>
  <c r="G59" i="4"/>
  <c r="F59" i="4"/>
  <c r="E59" i="4"/>
  <c r="D48" i="6" s="1"/>
  <c r="D59" i="4"/>
  <c r="C59" i="4"/>
  <c r="B59" i="4"/>
  <c r="A59" i="4"/>
  <c r="J58" i="4"/>
  <c r="I58" i="4"/>
  <c r="E47" i="6" s="1"/>
  <c r="G58" i="4"/>
  <c r="F58" i="4"/>
  <c r="E58" i="4"/>
  <c r="D47" i="6" s="1"/>
  <c r="D58" i="4"/>
  <c r="C58" i="4"/>
  <c r="B58" i="4"/>
  <c r="A58" i="4"/>
  <c r="J57" i="4"/>
  <c r="I57" i="4"/>
  <c r="E46" i="6" s="1"/>
  <c r="G57" i="4"/>
  <c r="F57" i="4"/>
  <c r="E57" i="4"/>
  <c r="D46" i="6" s="1"/>
  <c r="D57" i="4"/>
  <c r="C57" i="4"/>
  <c r="B57" i="4"/>
  <c r="A57" i="4"/>
  <c r="J56" i="4"/>
  <c r="I56" i="4"/>
  <c r="E45" i="6" s="1"/>
  <c r="G56" i="4"/>
  <c r="F56" i="4"/>
  <c r="E56" i="4"/>
  <c r="D45" i="6" s="1"/>
  <c r="D56" i="4"/>
  <c r="C56" i="4"/>
  <c r="B56" i="4"/>
  <c r="A56" i="4"/>
  <c r="J55" i="4"/>
  <c r="I55" i="4"/>
  <c r="E44" i="6" s="1"/>
  <c r="G55" i="4"/>
  <c r="F55" i="4"/>
  <c r="E55" i="4"/>
  <c r="D44" i="6" s="1"/>
  <c r="D55" i="4"/>
  <c r="C55" i="4"/>
  <c r="B55" i="4"/>
  <c r="A55" i="4"/>
  <c r="J54" i="4"/>
  <c r="I54" i="4"/>
  <c r="E43" i="6" s="1"/>
  <c r="G54" i="4"/>
  <c r="F54" i="4"/>
  <c r="E54" i="4"/>
  <c r="D43" i="6" s="1"/>
  <c r="D54" i="4"/>
  <c r="C54" i="4"/>
  <c r="B54" i="4"/>
  <c r="A54" i="4"/>
  <c r="J53" i="4"/>
  <c r="I53" i="4"/>
  <c r="E42" i="6" s="1"/>
  <c r="G53" i="4"/>
  <c r="F53" i="4"/>
  <c r="E53" i="4"/>
  <c r="D42" i="6" s="1"/>
  <c r="D53" i="4"/>
  <c r="C53" i="4"/>
  <c r="B53" i="4"/>
  <c r="A53" i="4"/>
  <c r="J52" i="4"/>
  <c r="I52" i="4"/>
  <c r="E41" i="6" s="1"/>
  <c r="G52" i="4"/>
  <c r="F52" i="4"/>
  <c r="E52" i="4"/>
  <c r="D41" i="6" s="1"/>
  <c r="D52" i="4"/>
  <c r="C52" i="4"/>
  <c r="B52" i="4"/>
  <c r="A52" i="4"/>
  <c r="J51" i="4"/>
  <c r="I51" i="4"/>
  <c r="E40" i="6" s="1"/>
  <c r="G51" i="4"/>
  <c r="F51" i="4"/>
  <c r="E51" i="4"/>
  <c r="D40" i="6" s="1"/>
  <c r="D51" i="4"/>
  <c r="C51" i="4"/>
  <c r="B51" i="4"/>
  <c r="A51" i="4"/>
  <c r="J50" i="4"/>
  <c r="I50" i="4"/>
  <c r="E39" i="6" s="1"/>
  <c r="G50" i="4"/>
  <c r="F50" i="4"/>
  <c r="E50" i="4"/>
  <c r="D39" i="6" s="1"/>
  <c r="D50" i="4"/>
  <c r="C50" i="4"/>
  <c r="B50" i="4"/>
  <c r="A50" i="4"/>
  <c r="J49" i="4"/>
  <c r="I49" i="4"/>
  <c r="E38" i="6" s="1"/>
  <c r="G49" i="4"/>
  <c r="F49" i="4"/>
  <c r="E49" i="4"/>
  <c r="D38" i="6" s="1"/>
  <c r="D49" i="4"/>
  <c r="C49" i="4"/>
  <c r="B49" i="4"/>
  <c r="A49" i="4"/>
  <c r="J48" i="4"/>
  <c r="I48" i="4"/>
  <c r="E37" i="6" s="1"/>
  <c r="G48" i="4"/>
  <c r="F48" i="4"/>
  <c r="E48" i="4"/>
  <c r="D37" i="6" s="1"/>
  <c r="D48" i="4"/>
  <c r="C48" i="4"/>
  <c r="B48" i="4"/>
  <c r="A48" i="4"/>
  <c r="J47" i="4"/>
  <c r="I47" i="4"/>
  <c r="E36" i="6" s="1"/>
  <c r="G47" i="4"/>
  <c r="F47" i="4"/>
  <c r="E47" i="4"/>
  <c r="D36" i="6" s="1"/>
  <c r="D47" i="4"/>
  <c r="C47" i="4"/>
  <c r="B47" i="4"/>
  <c r="A47" i="4"/>
  <c r="J46" i="4"/>
  <c r="I46" i="4"/>
  <c r="E35" i="6" s="1"/>
  <c r="G46" i="4"/>
  <c r="F46" i="4"/>
  <c r="E46" i="4"/>
  <c r="D35" i="6" s="1"/>
  <c r="D46" i="4"/>
  <c r="C46" i="4"/>
  <c r="B46" i="4"/>
  <c r="A46" i="4"/>
  <c r="J45" i="4"/>
  <c r="I45" i="4"/>
  <c r="E34" i="6" s="1"/>
  <c r="G45" i="4"/>
  <c r="F45" i="4"/>
  <c r="E45" i="4"/>
  <c r="D34" i="6" s="1"/>
  <c r="D45" i="4"/>
  <c r="C45" i="4"/>
  <c r="B45" i="4"/>
  <c r="A45" i="4"/>
  <c r="J44" i="4"/>
  <c r="I44" i="4"/>
  <c r="E33" i="6" s="1"/>
  <c r="G44" i="4"/>
  <c r="F44" i="4"/>
  <c r="E44" i="4"/>
  <c r="D33" i="6" s="1"/>
  <c r="D44" i="4"/>
  <c r="C44" i="4"/>
  <c r="B44" i="4"/>
  <c r="A44" i="4"/>
  <c r="J43" i="4"/>
  <c r="I43" i="4"/>
  <c r="E32" i="6" s="1"/>
  <c r="G43" i="4"/>
  <c r="F43" i="4"/>
  <c r="E43" i="4"/>
  <c r="D32" i="6" s="1"/>
  <c r="D43" i="4"/>
  <c r="C43" i="4"/>
  <c r="B43" i="4"/>
  <c r="A43" i="4"/>
  <c r="J42" i="4"/>
  <c r="I42" i="4"/>
  <c r="E31" i="6" s="1"/>
  <c r="G42" i="4"/>
  <c r="F42" i="4"/>
  <c r="E42" i="4"/>
  <c r="D31" i="6" s="1"/>
  <c r="D42" i="4"/>
  <c r="C42" i="4"/>
  <c r="B42" i="4"/>
  <c r="A42" i="4"/>
  <c r="J41" i="4"/>
  <c r="I41" i="4"/>
  <c r="E30" i="6" s="1"/>
  <c r="G41" i="4"/>
  <c r="F41" i="4"/>
  <c r="E41" i="4"/>
  <c r="D30" i="6" s="1"/>
  <c r="D41" i="4"/>
  <c r="C41" i="4"/>
  <c r="B41" i="4"/>
  <c r="A41" i="4"/>
  <c r="J40" i="4"/>
  <c r="I40" i="4"/>
  <c r="E29" i="6" s="1"/>
  <c r="G40" i="4"/>
  <c r="F40" i="4"/>
  <c r="E40" i="4"/>
  <c r="D29" i="6" s="1"/>
  <c r="D40" i="4"/>
  <c r="C40" i="4"/>
  <c r="B40" i="4"/>
  <c r="A40" i="4"/>
  <c r="J39" i="4"/>
  <c r="I39" i="4"/>
  <c r="E28" i="6" s="1"/>
  <c r="G39" i="4"/>
  <c r="F39" i="4"/>
  <c r="E39" i="4"/>
  <c r="D28" i="6" s="1"/>
  <c r="D39" i="4"/>
  <c r="C39" i="4"/>
  <c r="B39" i="4"/>
  <c r="A39" i="4"/>
  <c r="J38" i="4"/>
  <c r="I38" i="4"/>
  <c r="E27" i="6" s="1"/>
  <c r="G38" i="4"/>
  <c r="F38" i="4"/>
  <c r="E38" i="4"/>
  <c r="D27" i="6" s="1"/>
  <c r="D38" i="4"/>
  <c r="C38" i="4"/>
  <c r="B38" i="4"/>
  <c r="A38" i="4"/>
  <c r="J37" i="4"/>
  <c r="I37" i="4"/>
  <c r="E26" i="6" s="1"/>
  <c r="G37" i="4"/>
  <c r="F37" i="4"/>
  <c r="E37" i="4"/>
  <c r="D26" i="6" s="1"/>
  <c r="D37" i="4"/>
  <c r="C37" i="4"/>
  <c r="B37" i="4"/>
  <c r="A37" i="4"/>
  <c r="J36" i="4"/>
  <c r="I36" i="4"/>
  <c r="E25" i="6" s="1"/>
  <c r="G36" i="4"/>
  <c r="F36" i="4"/>
  <c r="E36" i="4"/>
  <c r="D25" i="6" s="1"/>
  <c r="D36" i="4"/>
  <c r="C36" i="4"/>
  <c r="B36" i="4"/>
  <c r="A36" i="4"/>
  <c r="J35" i="4"/>
  <c r="I35" i="4"/>
  <c r="E24" i="6" s="1"/>
  <c r="G35" i="4"/>
  <c r="F35" i="4"/>
  <c r="E35" i="4"/>
  <c r="D24" i="6" s="1"/>
  <c r="D35" i="4"/>
  <c r="C35" i="4"/>
  <c r="B35" i="4"/>
  <c r="A35" i="4"/>
  <c r="J34" i="4"/>
  <c r="I34" i="4"/>
  <c r="E23" i="6" s="1"/>
  <c r="G34" i="4"/>
  <c r="F34" i="4"/>
  <c r="E34" i="4"/>
  <c r="D23" i="6" s="1"/>
  <c r="D34" i="4"/>
  <c r="C34" i="4"/>
  <c r="B34" i="4"/>
  <c r="A34" i="4"/>
  <c r="J33" i="4"/>
  <c r="I33" i="4"/>
  <c r="E22" i="6" s="1"/>
  <c r="G33" i="4"/>
  <c r="F33" i="4"/>
  <c r="E33" i="4"/>
  <c r="D22" i="6" s="1"/>
  <c r="D33" i="4"/>
  <c r="C33" i="4"/>
  <c r="B33" i="4"/>
  <c r="A33" i="4"/>
  <c r="J32" i="4"/>
  <c r="I32" i="4"/>
  <c r="E21" i="6" s="1"/>
  <c r="G32" i="4"/>
  <c r="F32" i="4"/>
  <c r="E32" i="4"/>
  <c r="D21" i="6" s="1"/>
  <c r="D32" i="4"/>
  <c r="C32" i="4"/>
  <c r="B32" i="4"/>
  <c r="A32" i="4"/>
  <c r="J31" i="4"/>
  <c r="I31" i="4"/>
  <c r="E20" i="6" s="1"/>
  <c r="G31" i="4"/>
  <c r="F31" i="4"/>
  <c r="E31" i="4"/>
  <c r="D20" i="6" s="1"/>
  <c r="D31" i="4"/>
  <c r="C31" i="4"/>
  <c r="B31" i="4"/>
  <c r="A31" i="4"/>
  <c r="J30" i="4"/>
  <c r="I30" i="4"/>
  <c r="E19" i="6" s="1"/>
  <c r="G30" i="4"/>
  <c r="F30" i="4"/>
  <c r="E30" i="4"/>
  <c r="D19" i="6" s="1"/>
  <c r="D30" i="4"/>
  <c r="C30" i="4"/>
  <c r="B30" i="4"/>
  <c r="A30" i="4"/>
  <c r="J29" i="4"/>
  <c r="I29" i="4"/>
  <c r="E18" i="6" s="1"/>
  <c r="G29" i="4"/>
  <c r="F29" i="4"/>
  <c r="E29" i="4"/>
  <c r="D18" i="6" s="1"/>
  <c r="D29" i="4"/>
  <c r="C29" i="4"/>
  <c r="B29" i="4"/>
  <c r="A29" i="4"/>
  <c r="J28" i="4"/>
  <c r="I28" i="4"/>
  <c r="E17" i="6" s="1"/>
  <c r="G28" i="4"/>
  <c r="F28" i="4"/>
  <c r="E28" i="4"/>
  <c r="D17" i="6" s="1"/>
  <c r="D28" i="4"/>
  <c r="C28" i="4"/>
  <c r="B28" i="4"/>
  <c r="A28" i="4"/>
  <c r="J27" i="4"/>
  <c r="I27" i="4"/>
  <c r="E16" i="6" s="1"/>
  <c r="G27" i="4"/>
  <c r="F27" i="4"/>
  <c r="E27" i="4"/>
  <c r="D16" i="6" s="1"/>
  <c r="D27" i="4"/>
  <c r="C27" i="4"/>
  <c r="B27" i="4"/>
  <c r="A27" i="4"/>
  <c r="J26" i="4"/>
  <c r="I26" i="4"/>
  <c r="E15" i="6" s="1"/>
  <c r="G26" i="4"/>
  <c r="F26" i="4"/>
  <c r="E26" i="4"/>
  <c r="D15" i="6" s="1"/>
  <c r="D26" i="4"/>
  <c r="C26" i="4"/>
  <c r="B26" i="4"/>
  <c r="A26" i="4"/>
  <c r="J25" i="4"/>
  <c r="I25" i="4"/>
  <c r="E14" i="6" s="1"/>
  <c r="G25" i="4"/>
  <c r="F25" i="4"/>
  <c r="E25" i="4"/>
  <c r="D14" i="6" s="1"/>
  <c r="D25" i="4"/>
  <c r="C25" i="4"/>
  <c r="B25" i="4"/>
  <c r="A25" i="4"/>
  <c r="J24" i="4"/>
  <c r="I24" i="4"/>
  <c r="E13" i="6" s="1"/>
  <c r="G24" i="4"/>
  <c r="F24" i="4"/>
  <c r="E24" i="4"/>
  <c r="D13" i="6" s="1"/>
  <c r="D24" i="4"/>
  <c r="C24" i="4"/>
  <c r="B24" i="4"/>
  <c r="A24" i="4"/>
  <c r="J23" i="4"/>
  <c r="I23" i="4"/>
  <c r="E12" i="6" s="1"/>
  <c r="G23" i="4"/>
  <c r="F23" i="4"/>
  <c r="E23" i="4"/>
  <c r="D12" i="6" s="1"/>
  <c r="D23" i="4"/>
  <c r="C23" i="4"/>
  <c r="B23" i="4"/>
  <c r="A23" i="4"/>
  <c r="J22" i="4"/>
  <c r="I22" i="4"/>
  <c r="E11" i="6" s="1"/>
  <c r="G22" i="4"/>
  <c r="F22" i="4"/>
  <c r="E22" i="4"/>
  <c r="D11" i="6" s="1"/>
  <c r="D22" i="4"/>
  <c r="C22" i="4"/>
  <c r="B22" i="4"/>
  <c r="A22" i="4"/>
  <c r="J21" i="4"/>
  <c r="I21" i="4"/>
  <c r="E10" i="6" s="1"/>
  <c r="G21" i="4"/>
  <c r="F21" i="4"/>
  <c r="E21" i="4"/>
  <c r="D10" i="6" s="1"/>
  <c r="D21" i="4"/>
  <c r="C21" i="4"/>
  <c r="B21" i="4"/>
  <c r="A21" i="4"/>
  <c r="J20" i="4"/>
  <c r="I20" i="4"/>
  <c r="E9" i="6" s="1"/>
  <c r="G20" i="4"/>
  <c r="F20" i="4"/>
  <c r="E20" i="4"/>
  <c r="D9" i="6" s="1"/>
  <c r="D20" i="4"/>
  <c r="C20" i="4"/>
  <c r="B20" i="4"/>
  <c r="A20" i="4"/>
  <c r="J19" i="4"/>
  <c r="I19" i="4"/>
  <c r="E8" i="6" s="1"/>
  <c r="G19" i="4"/>
  <c r="F19" i="4"/>
  <c r="E19" i="4"/>
  <c r="D8" i="6" s="1"/>
  <c r="D19" i="4"/>
  <c r="C19" i="4"/>
  <c r="B19" i="4"/>
  <c r="A19" i="4"/>
  <c r="J18" i="4"/>
  <c r="I18" i="4"/>
  <c r="E7" i="6" s="1"/>
  <c r="G18" i="4"/>
  <c r="F18" i="4"/>
  <c r="E18" i="4"/>
  <c r="D7" i="6" s="1"/>
  <c r="D18" i="4"/>
  <c r="C18" i="4"/>
  <c r="B18" i="4"/>
  <c r="A18" i="4"/>
  <c r="J17" i="4"/>
  <c r="I17" i="4"/>
  <c r="E6" i="6" s="1"/>
  <c r="G17" i="4"/>
  <c r="F17" i="4"/>
  <c r="E17" i="4"/>
  <c r="D6" i="6" s="1"/>
  <c r="D17" i="4"/>
  <c r="C17" i="4"/>
  <c r="B17" i="4"/>
  <c r="A17" i="4"/>
  <c r="J16" i="4"/>
  <c r="I16" i="4"/>
  <c r="E5" i="6" s="1"/>
  <c r="G16" i="4"/>
  <c r="F16" i="4"/>
  <c r="E16" i="4"/>
  <c r="D5" i="6" s="1"/>
  <c r="D16" i="4"/>
  <c r="C16" i="4"/>
  <c r="B16" i="4"/>
  <c r="A16" i="4"/>
  <c r="T16" i="4" s="1"/>
  <c r="O2" i="4"/>
  <c r="J1" i="4"/>
  <c r="I1" i="4"/>
  <c r="G1" i="4"/>
  <c r="F1" i="4"/>
  <c r="E1" i="4"/>
  <c r="D1" i="4"/>
  <c r="C1" i="4"/>
  <c r="B1" i="4"/>
  <c r="R4" i="5"/>
  <c r="R2" i="5" s="1"/>
  <c r="O4" i="5"/>
  <c r="O2" i="5" s="1"/>
  <c r="Y19" i="4" l="1"/>
  <c r="CL19" i="4"/>
  <c r="CB19" i="4"/>
  <c r="CG19" i="4"/>
  <c r="CH19" i="4" s="1"/>
  <c r="BH19" i="4"/>
  <c r="BC19" i="4"/>
  <c r="AS19" i="4"/>
  <c r="BR19" i="4"/>
  <c r="BS19" i="4" s="1"/>
  <c r="BW19" i="4"/>
  <c r="BM19" i="4"/>
  <c r="T19" i="4"/>
  <c r="AX19" i="4"/>
  <c r="AY19" i="4" s="1"/>
  <c r="AN19" i="4"/>
  <c r="AI19" i="4"/>
  <c r="AD19" i="4"/>
  <c r="Y23" i="4"/>
  <c r="Z23" i="4" s="1"/>
  <c r="CL23" i="4"/>
  <c r="CB23" i="4"/>
  <c r="CG23" i="4"/>
  <c r="BW23" i="4"/>
  <c r="BX23" i="4" s="1"/>
  <c r="BM23" i="4"/>
  <c r="AS23" i="4"/>
  <c r="BH23" i="4"/>
  <c r="BC23" i="4"/>
  <c r="BR23" i="4"/>
  <c r="AX23" i="4"/>
  <c r="AI23" i="4"/>
  <c r="AD23" i="4"/>
  <c r="AC23" i="4" s="1"/>
  <c r="AN23" i="4"/>
  <c r="T23" i="4"/>
  <c r="CB27" i="4"/>
  <c r="Y27" i="4"/>
  <c r="Z27" i="4" s="1"/>
  <c r="CL27" i="4"/>
  <c r="BR27" i="4"/>
  <c r="CG27" i="4"/>
  <c r="BW27" i="4"/>
  <c r="BX27" i="4" s="1"/>
  <c r="AS27" i="4"/>
  <c r="BM27" i="4"/>
  <c r="AN27" i="4"/>
  <c r="BH27" i="4"/>
  <c r="BI27" i="4" s="1"/>
  <c r="AI27" i="4"/>
  <c r="AD27" i="4"/>
  <c r="BC27" i="4"/>
  <c r="T27" i="4"/>
  <c r="AX27" i="4"/>
  <c r="Y31" i="4"/>
  <c r="CB31" i="4"/>
  <c r="CL31" i="4"/>
  <c r="CM31" i="4" s="1"/>
  <c r="CG31" i="4"/>
  <c r="BW31" i="4"/>
  <c r="AS31" i="4"/>
  <c r="BR31" i="4"/>
  <c r="BS31" i="4" s="1"/>
  <c r="BH31" i="4"/>
  <c r="AN31" i="4"/>
  <c r="BM31" i="4"/>
  <c r="AD31" i="4"/>
  <c r="AC31" i="4" s="1"/>
  <c r="BC31" i="4"/>
  <c r="AX31" i="4"/>
  <c r="T31" i="4"/>
  <c r="AI31" i="4"/>
  <c r="AH31" i="4" s="1"/>
  <c r="Y35" i="4"/>
  <c r="CB35" i="4"/>
  <c r="CG35" i="4"/>
  <c r="BR35" i="4"/>
  <c r="BS35" i="4" s="1"/>
  <c r="BH35" i="4"/>
  <c r="BC35" i="4"/>
  <c r="AS35" i="4"/>
  <c r="CL35" i="4"/>
  <c r="CM35" i="4" s="1"/>
  <c r="BW35" i="4"/>
  <c r="BM35" i="4"/>
  <c r="AX35" i="4"/>
  <c r="T35" i="4"/>
  <c r="AD35" i="4"/>
  <c r="AI35" i="4"/>
  <c r="AN35" i="4"/>
  <c r="CL39" i="4"/>
  <c r="CM39" i="4" s="1"/>
  <c r="CB39" i="4"/>
  <c r="CG39" i="4"/>
  <c r="BW39" i="4"/>
  <c r="BM39" i="4"/>
  <c r="BN39" i="4" s="1"/>
  <c r="AS39" i="4"/>
  <c r="BH39" i="4"/>
  <c r="BC39" i="4"/>
  <c r="Y39" i="4"/>
  <c r="Z39" i="4" s="1"/>
  <c r="BR39" i="4"/>
  <c r="AI39" i="4"/>
  <c r="AN39" i="4"/>
  <c r="AX39" i="4"/>
  <c r="AD39" i="4"/>
  <c r="T39" i="4"/>
  <c r="CB43" i="4"/>
  <c r="Y43" i="4"/>
  <c r="Z43" i="4" s="1"/>
  <c r="CL43" i="4"/>
  <c r="CG43" i="4"/>
  <c r="BR43" i="4"/>
  <c r="AS43" i="4"/>
  <c r="AR43" i="4" s="1"/>
  <c r="BM43" i="4"/>
  <c r="BW43" i="4"/>
  <c r="BH43" i="4"/>
  <c r="BC43" i="4"/>
  <c r="BB43" i="4" s="1"/>
  <c r="AX43" i="4"/>
  <c r="AI43" i="4"/>
  <c r="AD43" i="4"/>
  <c r="T43" i="4"/>
  <c r="U43" i="4" s="1"/>
  <c r="AN43" i="4"/>
  <c r="Y47" i="4"/>
  <c r="CB47" i="4"/>
  <c r="CL47" i="4"/>
  <c r="CM47" i="4" s="1"/>
  <c r="BW47" i="4"/>
  <c r="AS47" i="4"/>
  <c r="CG47" i="4"/>
  <c r="BR47" i="4"/>
  <c r="BS47" i="4" s="1"/>
  <c r="BC47" i="4"/>
  <c r="AN47" i="4"/>
  <c r="BH47" i="4"/>
  <c r="AD47" i="4"/>
  <c r="AC47" i="4" s="1"/>
  <c r="BM47" i="4"/>
  <c r="T47" i="4"/>
  <c r="AI47" i="4"/>
  <c r="AX47" i="4"/>
  <c r="AW47" i="4" s="1"/>
  <c r="Y51" i="4"/>
  <c r="CB51" i="4"/>
  <c r="CG51" i="4"/>
  <c r="CL51" i="4"/>
  <c r="CM51" i="4" s="1"/>
  <c r="BH51" i="4"/>
  <c r="BC51" i="4"/>
  <c r="AS51" i="4"/>
  <c r="BR51" i="4"/>
  <c r="BS51" i="4" s="1"/>
  <c r="BM51" i="4"/>
  <c r="BW51" i="4"/>
  <c r="T51" i="4"/>
  <c r="AX51" i="4"/>
  <c r="AW51" i="4" s="1"/>
  <c r="AN51" i="4"/>
  <c r="AD51" i="4"/>
  <c r="AI51" i="4"/>
  <c r="Y55" i="4"/>
  <c r="Z55" i="4" s="1"/>
  <c r="CL55" i="4"/>
  <c r="CB55" i="4"/>
  <c r="CG55" i="4"/>
  <c r="BW55" i="4"/>
  <c r="BX55" i="4" s="1"/>
  <c r="BM55" i="4"/>
  <c r="AS55" i="4"/>
  <c r="BR55" i="4"/>
  <c r="BH55" i="4"/>
  <c r="BI55" i="4" s="1"/>
  <c r="BC55" i="4"/>
  <c r="AX55" i="4"/>
  <c r="AN55" i="4"/>
  <c r="AI55" i="4"/>
  <c r="AJ55" i="4" s="1"/>
  <c r="AD55" i="4"/>
  <c r="T55" i="4"/>
  <c r="BR16" i="4"/>
  <c r="CL16" i="4"/>
  <c r="CM16" i="4" s="1"/>
  <c r="Y16" i="4"/>
  <c r="CB16" i="4"/>
  <c r="BM16" i="4"/>
  <c r="BN16" i="4" s="1"/>
  <c r="BC16" i="4"/>
  <c r="BW16" i="4"/>
  <c r="AX16" i="4"/>
  <c r="AN16" i="4"/>
  <c r="AD16" i="4"/>
  <c r="AE16" i="4" s="1"/>
  <c r="CG16" i="4"/>
  <c r="AS16" i="4"/>
  <c r="BH16" i="4"/>
  <c r="BG16" i="4" s="1"/>
  <c r="AI16" i="4"/>
  <c r="AH16" i="4" s="1"/>
  <c r="Y20" i="4"/>
  <c r="CB20" i="4"/>
  <c r="BR20" i="4"/>
  <c r="CG20" i="4"/>
  <c r="CH20" i="4" s="1"/>
  <c r="BM20" i="4"/>
  <c r="BC20" i="4"/>
  <c r="AX20" i="4"/>
  <c r="AN20" i="4"/>
  <c r="T20" i="4"/>
  <c r="BW20" i="4"/>
  <c r="CL20" i="4"/>
  <c r="BH20" i="4"/>
  <c r="BI20" i="4" s="1"/>
  <c r="AS20" i="4"/>
  <c r="AD20" i="4"/>
  <c r="AI20" i="4"/>
  <c r="AH20" i="4" s="1"/>
  <c r="Y24" i="4"/>
  <c r="Z24" i="4" s="1"/>
  <c r="CL24" i="4"/>
  <c r="CG24" i="4"/>
  <c r="BR24" i="4"/>
  <c r="BS24" i="4" s="1"/>
  <c r="CB24" i="4"/>
  <c r="CC24" i="4" s="1"/>
  <c r="BM24" i="4"/>
  <c r="BC24" i="4"/>
  <c r="BH24" i="4"/>
  <c r="BW24" i="4"/>
  <c r="BX24" i="4" s="1"/>
  <c r="AX24" i="4"/>
  <c r="AN24" i="4"/>
  <c r="T24" i="4"/>
  <c r="AS24" i="4"/>
  <c r="AR24" i="4" s="1"/>
  <c r="AI24" i="4"/>
  <c r="AD24" i="4"/>
  <c r="CL28" i="4"/>
  <c r="CM28" i="4" s="1"/>
  <c r="Y28" i="4"/>
  <c r="Z28" i="4" s="1"/>
  <c r="BR28" i="4"/>
  <c r="CG28" i="4"/>
  <c r="CB28" i="4"/>
  <c r="CC28" i="4" s="1"/>
  <c r="BM28" i="4"/>
  <c r="BC28" i="4"/>
  <c r="BH28" i="4"/>
  <c r="AX28" i="4"/>
  <c r="AN28" i="4"/>
  <c r="T28" i="4"/>
  <c r="AI28" i="4"/>
  <c r="AS28" i="4"/>
  <c r="AR28" i="4" s="1"/>
  <c r="BW28" i="4"/>
  <c r="BX28" i="4" s="1"/>
  <c r="AD28" i="4"/>
  <c r="Y40" i="4"/>
  <c r="CG40" i="4"/>
  <c r="CH40" i="4" s="1"/>
  <c r="BR40" i="4"/>
  <c r="BS40" i="4" s="1"/>
  <c r="CL40" i="4"/>
  <c r="CB40" i="4"/>
  <c r="BM40" i="4"/>
  <c r="BN40" i="4" s="1"/>
  <c r="BC40" i="4"/>
  <c r="BB40" i="4" s="1"/>
  <c r="BH40" i="4"/>
  <c r="AX40" i="4"/>
  <c r="AN40" i="4"/>
  <c r="T40" i="4"/>
  <c r="S40" i="4" s="1"/>
  <c r="BW40" i="4"/>
  <c r="AS40" i="4"/>
  <c r="AI40" i="4"/>
  <c r="AD40" i="4"/>
  <c r="AC40" i="4" s="1"/>
  <c r="Y56" i="4"/>
  <c r="CG56" i="4"/>
  <c r="BR56" i="4"/>
  <c r="BS56" i="4" s="1"/>
  <c r="CB56" i="4"/>
  <c r="CC56" i="4" s="1"/>
  <c r="BM56" i="4"/>
  <c r="BC56" i="4"/>
  <c r="BH56" i="4"/>
  <c r="BG56" i="4" s="1"/>
  <c r="BW56" i="4"/>
  <c r="BX56" i="4" s="1"/>
  <c r="AX56" i="4"/>
  <c r="AN56" i="4"/>
  <c r="T56" i="4"/>
  <c r="CL56" i="4"/>
  <c r="CM56" i="4" s="1"/>
  <c r="AS56" i="4"/>
  <c r="AD56" i="4"/>
  <c r="AI56" i="4"/>
  <c r="Y17" i="4"/>
  <c r="Z17" i="4" s="1"/>
  <c r="CG17" i="4"/>
  <c r="CL17" i="4"/>
  <c r="BW17" i="4"/>
  <c r="CB17" i="4"/>
  <c r="CC17" i="4" s="1"/>
  <c r="BR17" i="4"/>
  <c r="AX17" i="4"/>
  <c r="BM17" i="4"/>
  <c r="BH17" i="4"/>
  <c r="BG17" i="4" s="1"/>
  <c r="AN17" i="4"/>
  <c r="AI17" i="4"/>
  <c r="BC17" i="4"/>
  <c r="AS17" i="4"/>
  <c r="AR17" i="4" s="1"/>
  <c r="AD17" i="4"/>
  <c r="T17" i="4"/>
  <c r="Y21" i="4"/>
  <c r="CG21" i="4"/>
  <c r="CH21" i="4" s="1"/>
  <c r="BW21" i="4"/>
  <c r="BR21" i="4"/>
  <c r="AX21" i="4"/>
  <c r="CB21" i="4"/>
  <c r="CC21" i="4" s="1"/>
  <c r="CL21" i="4"/>
  <c r="BC21" i="4"/>
  <c r="AN21" i="4"/>
  <c r="AI21" i="4"/>
  <c r="AH21" i="4" s="1"/>
  <c r="AD21" i="4"/>
  <c r="T21" i="4"/>
  <c r="BM21" i="4"/>
  <c r="BH21" i="4"/>
  <c r="BG21" i="4" s="1"/>
  <c r="AS21" i="4"/>
  <c r="Y25" i="4"/>
  <c r="CL25" i="4"/>
  <c r="CM25" i="4" s="1"/>
  <c r="CG25" i="4"/>
  <c r="CH25" i="4" s="1"/>
  <c r="CB25" i="4"/>
  <c r="BW25" i="4"/>
  <c r="BC25" i="4"/>
  <c r="AX25" i="4"/>
  <c r="AW25" i="4" s="1"/>
  <c r="BR25" i="4"/>
  <c r="BM25" i="4"/>
  <c r="AD25" i="4"/>
  <c r="T25" i="4"/>
  <c r="BH25" i="4"/>
  <c r="AS25" i="4"/>
  <c r="AN25" i="4"/>
  <c r="AI25" i="4"/>
  <c r="AH25" i="4" s="1"/>
  <c r="Y29" i="4"/>
  <c r="CL29" i="4"/>
  <c r="CG29" i="4"/>
  <c r="CH29" i="4" s="1"/>
  <c r="CB29" i="4"/>
  <c r="CC29" i="4" s="1"/>
  <c r="BW29" i="4"/>
  <c r="BR29" i="4"/>
  <c r="BM29" i="4"/>
  <c r="BH29" i="4"/>
  <c r="AX29" i="4"/>
  <c r="BC29" i="4"/>
  <c r="AS29" i="4"/>
  <c r="AT29" i="4" s="1"/>
  <c r="AI29" i="4"/>
  <c r="AN29" i="4"/>
  <c r="AD29" i="4"/>
  <c r="T29" i="4"/>
  <c r="S29" i="4" s="1"/>
  <c r="Y33" i="4"/>
  <c r="Z33" i="4" s="1"/>
  <c r="CL33" i="4"/>
  <c r="CG33" i="4"/>
  <c r="BW33" i="4"/>
  <c r="BR33" i="4"/>
  <c r="BS33" i="4" s="1"/>
  <c r="AX33" i="4"/>
  <c r="BM33" i="4"/>
  <c r="BH33" i="4"/>
  <c r="CB33" i="4"/>
  <c r="CC33" i="4" s="1"/>
  <c r="BC33" i="4"/>
  <c r="AI33" i="4"/>
  <c r="AN33" i="4"/>
  <c r="AD33" i="4"/>
  <c r="AC33" i="4" s="1"/>
  <c r="T33" i="4"/>
  <c r="AS33" i="4"/>
  <c r="Y37" i="4"/>
  <c r="CL37" i="4"/>
  <c r="CM37" i="4" s="1"/>
  <c r="CG37" i="4"/>
  <c r="BW37" i="4"/>
  <c r="CB37" i="4"/>
  <c r="CC37" i="4" s="1"/>
  <c r="AX37" i="4"/>
  <c r="AY37" i="4" s="1"/>
  <c r="BR37" i="4"/>
  <c r="BC37" i="4"/>
  <c r="AN37" i="4"/>
  <c r="AS37" i="4"/>
  <c r="AI37" i="4"/>
  <c r="AD37" i="4"/>
  <c r="T37" i="4"/>
  <c r="BH37" i="4"/>
  <c r="BG37" i="4" s="1"/>
  <c r="BM37" i="4"/>
  <c r="Y41" i="4"/>
  <c r="CL41" i="4"/>
  <c r="CM41" i="4" s="1"/>
  <c r="CG41" i="4"/>
  <c r="CH41" i="4" s="1"/>
  <c r="CB41" i="4"/>
  <c r="BW41" i="4"/>
  <c r="BC41" i="4"/>
  <c r="BB41" i="4" s="1"/>
  <c r="AX41" i="4"/>
  <c r="AY41" i="4" s="1"/>
  <c r="BR41" i="4"/>
  <c r="BM41" i="4"/>
  <c r="BH41" i="4"/>
  <c r="BG41" i="4" s="1"/>
  <c r="AS41" i="4"/>
  <c r="AN41" i="4"/>
  <c r="AD41" i="4"/>
  <c r="T41" i="4"/>
  <c r="S41" i="4" s="1"/>
  <c r="AI41" i="4"/>
  <c r="AH41" i="4" s="1"/>
  <c r="Y45" i="4"/>
  <c r="CL45" i="4"/>
  <c r="CG45" i="4"/>
  <c r="CH45" i="4" s="1"/>
  <c r="CB45" i="4"/>
  <c r="CC45" i="4" s="1"/>
  <c r="BW45" i="4"/>
  <c r="BM45" i="4"/>
  <c r="BH45" i="4"/>
  <c r="AX45" i="4"/>
  <c r="AW45" i="4" s="1"/>
  <c r="BC45" i="4"/>
  <c r="BR45" i="4"/>
  <c r="AS45" i="4"/>
  <c r="AT45" i="4" s="1"/>
  <c r="AN45" i="4"/>
  <c r="AI45" i="4"/>
  <c r="T45" i="4"/>
  <c r="AD45" i="4"/>
  <c r="Y49" i="4"/>
  <c r="Z49" i="4" s="1"/>
  <c r="CL49" i="4"/>
  <c r="CG49" i="4"/>
  <c r="BW49" i="4"/>
  <c r="BX49" i="4" s="1"/>
  <c r="CB49" i="4"/>
  <c r="CC49" i="4" s="1"/>
  <c r="BR49" i="4"/>
  <c r="AX49" i="4"/>
  <c r="BM49" i="4"/>
  <c r="BN49" i="4" s="1"/>
  <c r="BH49" i="4"/>
  <c r="BC49" i="4"/>
  <c r="AN49" i="4"/>
  <c r="AI49" i="4"/>
  <c r="AH49" i="4" s="1"/>
  <c r="AS49" i="4"/>
  <c r="AD49" i="4"/>
  <c r="T49" i="4"/>
  <c r="Y53" i="4"/>
  <c r="CL53" i="4"/>
  <c r="CM53" i="4" s="1"/>
  <c r="CG53" i="4"/>
  <c r="BW53" i="4"/>
  <c r="AX53" i="4"/>
  <c r="BR53" i="4"/>
  <c r="BS53" i="4" s="1"/>
  <c r="CB53" i="4"/>
  <c r="AN53" i="4"/>
  <c r="BM53" i="4"/>
  <c r="BN53" i="4" s="1"/>
  <c r="AS53" i="4"/>
  <c r="AI53" i="4"/>
  <c r="AD53" i="4"/>
  <c r="T53" i="4"/>
  <c r="BH53" i="4"/>
  <c r="BG53" i="4" s="1"/>
  <c r="BC53" i="4"/>
  <c r="Y57" i="4"/>
  <c r="CL57" i="4"/>
  <c r="CM57" i="4" s="1"/>
  <c r="CG57" i="4"/>
  <c r="CH57" i="4" s="1"/>
  <c r="CB57" i="4"/>
  <c r="BW57" i="4"/>
  <c r="BR57" i="4"/>
  <c r="BS57" i="4" s="1"/>
  <c r="BC57" i="4"/>
  <c r="AX57" i="4"/>
  <c r="BM57" i="4"/>
  <c r="AD57" i="4"/>
  <c r="AC57" i="4" s="1"/>
  <c r="T57" i="4"/>
  <c r="BH57" i="4"/>
  <c r="AS57" i="4"/>
  <c r="AI57" i="4"/>
  <c r="AN57" i="4"/>
  <c r="Y61" i="4"/>
  <c r="CL61" i="4"/>
  <c r="CG61" i="4"/>
  <c r="CB61" i="4"/>
  <c r="CC61" i="4" s="1"/>
  <c r="BW61" i="4"/>
  <c r="BM61" i="4"/>
  <c r="BH61" i="4"/>
  <c r="BG61" i="4" s="1"/>
  <c r="AX61" i="4"/>
  <c r="AW61" i="4" s="1"/>
  <c r="BC61" i="4"/>
  <c r="BR61" i="4"/>
  <c r="AS61" i="4"/>
  <c r="AR61" i="4" s="1"/>
  <c r="AN61" i="4"/>
  <c r="AI61" i="4"/>
  <c r="T61" i="4"/>
  <c r="AD61" i="4"/>
  <c r="AC61" i="4" s="1"/>
  <c r="Y65" i="4"/>
  <c r="Z65" i="4" s="1"/>
  <c r="CL65" i="4"/>
  <c r="CG65" i="4"/>
  <c r="BW65" i="4"/>
  <c r="BX65" i="4" s="1"/>
  <c r="BR65" i="4"/>
  <c r="BS65" i="4" s="1"/>
  <c r="CB65" i="4"/>
  <c r="AX65" i="4"/>
  <c r="BM65" i="4"/>
  <c r="BH65" i="4"/>
  <c r="AI65" i="4"/>
  <c r="AD65" i="4"/>
  <c r="T65" i="4"/>
  <c r="BC65" i="4"/>
  <c r="AS65" i="4"/>
  <c r="AN65" i="4"/>
  <c r="Y69" i="4"/>
  <c r="Z69" i="4" s="1"/>
  <c r="CL69" i="4"/>
  <c r="CM69" i="4" s="1"/>
  <c r="CG69" i="4"/>
  <c r="BW69" i="4"/>
  <c r="CB69" i="4"/>
  <c r="CC69" i="4" s="1"/>
  <c r="AX69" i="4"/>
  <c r="AW69" i="4" s="1"/>
  <c r="BR69" i="4"/>
  <c r="BC69" i="4"/>
  <c r="AN69" i="4"/>
  <c r="BM69" i="4"/>
  <c r="BN69" i="4" s="1"/>
  <c r="BH69" i="4"/>
  <c r="AS69" i="4"/>
  <c r="AI69" i="4"/>
  <c r="AH69" i="4" s="1"/>
  <c r="AD69" i="4"/>
  <c r="AC69" i="4" s="1"/>
  <c r="T69" i="4"/>
  <c r="Y73" i="4"/>
  <c r="CL73" i="4"/>
  <c r="CM73" i="4" s="1"/>
  <c r="CG73" i="4"/>
  <c r="CH73" i="4" s="1"/>
  <c r="CB73" i="4"/>
  <c r="BW73" i="4"/>
  <c r="BC73" i="4"/>
  <c r="BB73" i="4" s="1"/>
  <c r="AX73" i="4"/>
  <c r="AW73" i="4" s="1"/>
  <c r="BM73" i="4"/>
  <c r="BR73" i="4"/>
  <c r="BH73" i="4"/>
  <c r="BG73" i="4" s="1"/>
  <c r="AS73" i="4"/>
  <c r="AR73" i="4" s="1"/>
  <c r="AD73" i="4"/>
  <c r="T73" i="4"/>
  <c r="AN73" i="4"/>
  <c r="AI73" i="4"/>
  <c r="Y77" i="4"/>
  <c r="CL77" i="4"/>
  <c r="CG77" i="4"/>
  <c r="CH77" i="4" s="1"/>
  <c r="CB77" i="4"/>
  <c r="CC77" i="4" s="1"/>
  <c r="BW77" i="4"/>
  <c r="BM77" i="4"/>
  <c r="BH77" i="4"/>
  <c r="BR77" i="4"/>
  <c r="BS77" i="4" s="1"/>
  <c r="BC77" i="4"/>
  <c r="AX77" i="4"/>
  <c r="AN77" i="4"/>
  <c r="AS77" i="4"/>
  <c r="AR77" i="4" s="1"/>
  <c r="T77" i="4"/>
  <c r="AD77" i="4"/>
  <c r="AI77" i="4"/>
  <c r="Y81" i="4"/>
  <c r="Z81" i="4" s="1"/>
  <c r="CL81" i="4"/>
  <c r="CG81" i="4"/>
  <c r="BW81" i="4"/>
  <c r="BX81" i="4" s="1"/>
  <c r="CB81" i="4"/>
  <c r="CC81" i="4" s="1"/>
  <c r="BR81" i="4"/>
  <c r="BM81" i="4"/>
  <c r="BH81" i="4"/>
  <c r="BG81" i="4" s="1"/>
  <c r="AI81" i="4"/>
  <c r="AS81" i="4"/>
  <c r="AN81" i="4"/>
  <c r="AD81" i="4"/>
  <c r="AC81" i="4" s="1"/>
  <c r="T81" i="4"/>
  <c r="S81" i="4" s="1"/>
  <c r="BC81" i="4"/>
  <c r="AX81" i="4"/>
  <c r="Y85" i="4"/>
  <c r="Z85" i="4" s="1"/>
  <c r="CL85" i="4"/>
  <c r="CM85" i="4" s="1"/>
  <c r="CG85" i="4"/>
  <c r="BW85" i="4"/>
  <c r="BR85" i="4"/>
  <c r="BS85" i="4" s="1"/>
  <c r="CB85" i="4"/>
  <c r="CC85" i="4" s="1"/>
  <c r="AX85" i="4"/>
  <c r="AN85" i="4"/>
  <c r="BH85" i="4"/>
  <c r="BG85" i="4" s="1"/>
  <c r="AI85" i="4"/>
  <c r="AH85" i="4" s="1"/>
  <c r="AD85" i="4"/>
  <c r="T85" i="4"/>
  <c r="BM85" i="4"/>
  <c r="BN85" i="4" s="1"/>
  <c r="BC85" i="4"/>
  <c r="BB85" i="4" s="1"/>
  <c r="AS85" i="4"/>
  <c r="Y89" i="4"/>
  <c r="CL89" i="4"/>
  <c r="CM89" i="4" s="1"/>
  <c r="CG89" i="4"/>
  <c r="CH89" i="4" s="1"/>
  <c r="CB89" i="4"/>
  <c r="BW89" i="4"/>
  <c r="BC89" i="4"/>
  <c r="AX89" i="4"/>
  <c r="AW89" i="4" s="1"/>
  <c r="BR89" i="4"/>
  <c r="BM89" i="4"/>
  <c r="BH89" i="4"/>
  <c r="BG89" i="4" s="1"/>
  <c r="AD89" i="4"/>
  <c r="AC89" i="4" s="1"/>
  <c r="T89" i="4"/>
  <c r="AN89" i="4"/>
  <c r="AS89" i="4"/>
  <c r="AI89" i="4"/>
  <c r="AH89" i="4" s="1"/>
  <c r="Y93" i="4"/>
  <c r="CL93" i="4"/>
  <c r="CG93" i="4"/>
  <c r="CB93" i="4"/>
  <c r="CC93" i="4" s="1"/>
  <c r="BW93" i="4"/>
  <c r="BR93" i="4"/>
  <c r="BM93" i="4"/>
  <c r="BN93" i="4" s="1"/>
  <c r="BH93" i="4"/>
  <c r="BI93" i="4" s="1"/>
  <c r="BC93" i="4"/>
  <c r="AX93" i="4"/>
  <c r="AS93" i="4"/>
  <c r="AN93" i="4"/>
  <c r="AD93" i="4"/>
  <c r="AI93" i="4"/>
  <c r="T93" i="4"/>
  <c r="Y97" i="4"/>
  <c r="Z97" i="4" s="1"/>
  <c r="CL97" i="4"/>
  <c r="CG97" i="4"/>
  <c r="BW97" i="4"/>
  <c r="BR97" i="4"/>
  <c r="BS97" i="4" s="1"/>
  <c r="BM97" i="4"/>
  <c r="BH97" i="4"/>
  <c r="CB97" i="4"/>
  <c r="AI97" i="4"/>
  <c r="AH97" i="4" s="1"/>
  <c r="AN97" i="4"/>
  <c r="BC97" i="4"/>
  <c r="AD97" i="4"/>
  <c r="T97" i="4"/>
  <c r="S97" i="4" s="1"/>
  <c r="AX97" i="4"/>
  <c r="AS97" i="4"/>
  <c r="Y101" i="4"/>
  <c r="CL101" i="4"/>
  <c r="CM101" i="4" s="1"/>
  <c r="CG101" i="4"/>
  <c r="BW101" i="4"/>
  <c r="CB101" i="4"/>
  <c r="CC101" i="4" s="1"/>
  <c r="BR101" i="4"/>
  <c r="BS101" i="4" s="1"/>
  <c r="BC101" i="4"/>
  <c r="AN101" i="4"/>
  <c r="BH101" i="4"/>
  <c r="BG101" i="4" s="1"/>
  <c r="AS101" i="4"/>
  <c r="AR101" i="4" s="1"/>
  <c r="AI101" i="4"/>
  <c r="AD101" i="4"/>
  <c r="T101" i="4"/>
  <c r="U101" i="4" s="1"/>
  <c r="AX101" i="4"/>
  <c r="AW101" i="4" s="1"/>
  <c r="BM101" i="4"/>
  <c r="Y105" i="4"/>
  <c r="CL105" i="4"/>
  <c r="CM105" i="4" s="1"/>
  <c r="CG105" i="4"/>
  <c r="CH105" i="4" s="1"/>
  <c r="CB105" i="4"/>
  <c r="BW105" i="4"/>
  <c r="BC105" i="4"/>
  <c r="BB105" i="4" s="1"/>
  <c r="AX105" i="4"/>
  <c r="AW105" i="4" s="1"/>
  <c r="BR105" i="4"/>
  <c r="BM105" i="4"/>
  <c r="BH105" i="4"/>
  <c r="BG105" i="4" s="1"/>
  <c r="AS105" i="4"/>
  <c r="AR105" i="4" s="1"/>
  <c r="AN105" i="4"/>
  <c r="AD105" i="4"/>
  <c r="T105" i="4"/>
  <c r="S105" i="4" s="1"/>
  <c r="AI105" i="4"/>
  <c r="AH105" i="4" s="1"/>
  <c r="Y109" i="4"/>
  <c r="CL109" i="4"/>
  <c r="CG109" i="4"/>
  <c r="CH109" i="4" s="1"/>
  <c r="CB109" i="4"/>
  <c r="CC109" i="4" s="1"/>
  <c r="BW109" i="4"/>
  <c r="BM109" i="4"/>
  <c r="BH109" i="4"/>
  <c r="BI109" i="4" s="1"/>
  <c r="BC109" i="4"/>
  <c r="BB109" i="4" s="1"/>
  <c r="AX109" i="4"/>
  <c r="AS109" i="4"/>
  <c r="AN109" i="4"/>
  <c r="BR109" i="4"/>
  <c r="BS109" i="4" s="1"/>
  <c r="AI109" i="4"/>
  <c r="T109" i="4"/>
  <c r="AD109" i="4"/>
  <c r="Y113" i="4"/>
  <c r="Z113" i="4" s="1"/>
  <c r="CL113" i="4"/>
  <c r="CG113" i="4"/>
  <c r="BW113" i="4"/>
  <c r="BX113" i="4" s="1"/>
  <c r="CB113" i="4"/>
  <c r="CC113" i="4" s="1"/>
  <c r="BR113" i="4"/>
  <c r="BM113" i="4"/>
  <c r="BH113" i="4"/>
  <c r="BG113" i="4" s="1"/>
  <c r="AN113" i="4"/>
  <c r="AI113" i="4"/>
  <c r="AS113" i="4"/>
  <c r="BC113" i="4"/>
  <c r="AX113" i="4"/>
  <c r="AW113" i="4" s="1"/>
  <c r="AD113" i="4"/>
  <c r="T113" i="4"/>
  <c r="Y117" i="4"/>
  <c r="Z117" i="4" s="1"/>
  <c r="CL117" i="4"/>
  <c r="CM117" i="4" s="1"/>
  <c r="CG117" i="4"/>
  <c r="BW117" i="4"/>
  <c r="BR117" i="4"/>
  <c r="BS117" i="4" s="1"/>
  <c r="CB117" i="4"/>
  <c r="CC117" i="4" s="1"/>
  <c r="AX117" i="4"/>
  <c r="AN117" i="4"/>
  <c r="BM117" i="4"/>
  <c r="BN117" i="4" s="1"/>
  <c r="BH117" i="4"/>
  <c r="BC117" i="4"/>
  <c r="AI117" i="4"/>
  <c r="AD117" i="4"/>
  <c r="AC117" i="4" s="1"/>
  <c r="T117" i="4"/>
  <c r="AS117" i="4"/>
  <c r="Y121" i="4"/>
  <c r="CL121" i="4"/>
  <c r="CM121" i="4" s="1"/>
  <c r="CG121" i="4"/>
  <c r="CH121" i="4" s="1"/>
  <c r="CB121" i="4"/>
  <c r="BW121" i="4"/>
  <c r="BR121" i="4"/>
  <c r="BS121" i="4" s="1"/>
  <c r="BC121" i="4"/>
  <c r="BD121" i="4" s="1"/>
  <c r="AX121" i="4"/>
  <c r="BM121" i="4"/>
  <c r="AD121" i="4"/>
  <c r="AC121" i="4" s="1"/>
  <c r="T121" i="4"/>
  <c r="AS121" i="4"/>
  <c r="AI121" i="4"/>
  <c r="BH121" i="4"/>
  <c r="AN121" i="4"/>
  <c r="Y125" i="4"/>
  <c r="CL125" i="4"/>
  <c r="CG125" i="4"/>
  <c r="CH125" i="4" s="1"/>
  <c r="CB125" i="4"/>
  <c r="CC125" i="4" s="1"/>
  <c r="BW125" i="4"/>
  <c r="BM125" i="4"/>
  <c r="BH125" i="4"/>
  <c r="BC125" i="4"/>
  <c r="AX125" i="4"/>
  <c r="BR125" i="4"/>
  <c r="AS125" i="4"/>
  <c r="AR125" i="4" s="1"/>
  <c r="AN125" i="4"/>
  <c r="AI125" i="4"/>
  <c r="T125" i="4"/>
  <c r="AD125" i="4"/>
  <c r="Y129" i="4"/>
  <c r="Z129" i="4" s="1"/>
  <c r="CL129" i="4"/>
  <c r="CG129" i="4"/>
  <c r="BW129" i="4"/>
  <c r="BR129" i="4"/>
  <c r="BS129" i="4" s="1"/>
  <c r="CB129" i="4"/>
  <c r="BM129" i="4"/>
  <c r="BH129" i="4"/>
  <c r="BG129" i="4" s="1"/>
  <c r="AI129" i="4"/>
  <c r="BC129" i="4"/>
  <c r="AX129" i="4"/>
  <c r="AD129" i="4"/>
  <c r="T129" i="4"/>
  <c r="S129" i="4" s="1"/>
  <c r="AS129" i="4"/>
  <c r="AN129" i="4"/>
  <c r="Y133" i="4"/>
  <c r="Z133" i="4" s="1"/>
  <c r="CL133" i="4"/>
  <c r="CM133" i="4" s="1"/>
  <c r="CG133" i="4"/>
  <c r="BW133" i="4"/>
  <c r="CB133" i="4"/>
  <c r="BR133" i="4"/>
  <c r="BS133" i="4" s="1"/>
  <c r="BC133" i="4"/>
  <c r="AN133" i="4"/>
  <c r="BH133" i="4"/>
  <c r="BM133" i="4"/>
  <c r="BN133" i="4" s="1"/>
  <c r="AX133" i="4"/>
  <c r="AS133" i="4"/>
  <c r="AI133" i="4"/>
  <c r="AJ133" i="4" s="1"/>
  <c r="AD133" i="4"/>
  <c r="AC133" i="4" s="1"/>
  <c r="T133" i="4"/>
  <c r="Y137" i="4"/>
  <c r="CL137" i="4"/>
  <c r="CM137" i="4" s="1"/>
  <c r="CG137" i="4"/>
  <c r="CH137" i="4" s="1"/>
  <c r="CB137" i="4"/>
  <c r="BW137" i="4"/>
  <c r="BC137" i="4"/>
  <c r="BB137" i="4" s="1"/>
  <c r="AX137" i="4"/>
  <c r="AY137" i="4" s="1"/>
  <c r="BM137" i="4"/>
  <c r="BH137" i="4"/>
  <c r="AS137" i="4"/>
  <c r="AR137" i="4" s="1"/>
  <c r="AD137" i="4"/>
  <c r="AC137" i="4" s="1"/>
  <c r="T137" i="4"/>
  <c r="BR137" i="4"/>
  <c r="AN137" i="4"/>
  <c r="AI137" i="4"/>
  <c r="Y141" i="4"/>
  <c r="CG141" i="4"/>
  <c r="CB141" i="4"/>
  <c r="CC141" i="4" s="1"/>
  <c r="BW141" i="4"/>
  <c r="BX141" i="4" s="1"/>
  <c r="CL141" i="4"/>
  <c r="BM141" i="4"/>
  <c r="BH141" i="4"/>
  <c r="BR141" i="4"/>
  <c r="BS141" i="4" s="1"/>
  <c r="BC141" i="4"/>
  <c r="AX141" i="4"/>
  <c r="AN141" i="4"/>
  <c r="AS141" i="4"/>
  <c r="AR141" i="4" s="1"/>
  <c r="T141" i="4"/>
  <c r="AD141" i="4"/>
  <c r="AI141" i="4"/>
  <c r="AH141" i="4" s="1"/>
  <c r="Y145" i="4"/>
  <c r="Z145" i="4" s="1"/>
  <c r="CG145" i="4"/>
  <c r="CL145" i="4"/>
  <c r="BW145" i="4"/>
  <c r="BX145" i="4" s="1"/>
  <c r="CB145" i="4"/>
  <c r="CC145" i="4" s="1"/>
  <c r="BR145" i="4"/>
  <c r="BM145" i="4"/>
  <c r="BH145" i="4"/>
  <c r="AI145" i="4"/>
  <c r="AH145" i="4" s="1"/>
  <c r="BC145" i="4"/>
  <c r="AX145" i="4"/>
  <c r="AS145" i="4"/>
  <c r="AN145" i="4"/>
  <c r="AD145" i="4"/>
  <c r="T145" i="4"/>
  <c r="Y149" i="4"/>
  <c r="Z149" i="4" s="1"/>
  <c r="CL149" i="4"/>
  <c r="CM149" i="4" s="1"/>
  <c r="CG149" i="4"/>
  <c r="BW149" i="4"/>
  <c r="BR149" i="4"/>
  <c r="BS149" i="4" s="1"/>
  <c r="CB149" i="4"/>
  <c r="CC149" i="4" s="1"/>
  <c r="AX149" i="4"/>
  <c r="AN149" i="4"/>
  <c r="BC149" i="4"/>
  <c r="BB149" i="4" s="1"/>
  <c r="BH149" i="4"/>
  <c r="BG149" i="4" s="1"/>
  <c r="AI149" i="4"/>
  <c r="AD149" i="4"/>
  <c r="T149" i="4"/>
  <c r="BM149" i="4"/>
  <c r="BN149" i="4" s="1"/>
  <c r="AS149" i="4"/>
  <c r="Y153" i="4"/>
  <c r="CL153" i="4"/>
  <c r="CM153" i="4" s="1"/>
  <c r="CG153" i="4"/>
  <c r="CH153" i="4" s="1"/>
  <c r="CB153" i="4"/>
  <c r="BW153" i="4"/>
  <c r="BC153" i="4"/>
  <c r="BB153" i="4" s="1"/>
  <c r="AX153" i="4"/>
  <c r="BR153" i="4"/>
  <c r="BH153" i="4"/>
  <c r="BM153" i="4"/>
  <c r="BN153" i="4" s="1"/>
  <c r="AD153" i="4"/>
  <c r="AC153" i="4" s="1"/>
  <c r="T153" i="4"/>
  <c r="AN153" i="4"/>
  <c r="AS153" i="4"/>
  <c r="AR153" i="4" s="1"/>
  <c r="AI153" i="4"/>
  <c r="AJ153" i="4" s="1"/>
  <c r="Y157" i="4"/>
  <c r="CL157" i="4"/>
  <c r="CG157" i="4"/>
  <c r="CH157" i="4" s="1"/>
  <c r="CB157" i="4"/>
  <c r="CC157" i="4" s="1"/>
  <c r="BW157" i="4"/>
  <c r="BR157" i="4"/>
  <c r="BM157" i="4"/>
  <c r="BN157" i="4" s="1"/>
  <c r="BH157" i="4"/>
  <c r="BG157" i="4" s="1"/>
  <c r="BC157" i="4"/>
  <c r="AX157" i="4"/>
  <c r="AS157" i="4"/>
  <c r="AT157" i="4" s="1"/>
  <c r="AN157" i="4"/>
  <c r="T157" i="4"/>
  <c r="AD157" i="4"/>
  <c r="AI157" i="4"/>
  <c r="AH157" i="4" s="1"/>
  <c r="Y161" i="4"/>
  <c r="Z161" i="4" s="1"/>
  <c r="CG161" i="4"/>
  <c r="BW161" i="4"/>
  <c r="CL161" i="4"/>
  <c r="CM161" i="4" s="1"/>
  <c r="BR161" i="4"/>
  <c r="BS161" i="4" s="1"/>
  <c r="BM161" i="4"/>
  <c r="BH161" i="4"/>
  <c r="CB161" i="4"/>
  <c r="BC161" i="4"/>
  <c r="BD161" i="4" s="1"/>
  <c r="AI161" i="4"/>
  <c r="AX161" i="4"/>
  <c r="AN161" i="4"/>
  <c r="AD161" i="4"/>
  <c r="AC161" i="4" s="1"/>
  <c r="T161" i="4"/>
  <c r="AS161" i="4"/>
  <c r="Y165" i="4"/>
  <c r="CL165" i="4"/>
  <c r="CM165" i="4" s="1"/>
  <c r="CG165" i="4"/>
  <c r="BW165" i="4"/>
  <c r="CB165" i="4"/>
  <c r="CC165" i="4" s="1"/>
  <c r="BC165" i="4"/>
  <c r="BB165" i="4" s="1"/>
  <c r="AN165" i="4"/>
  <c r="AX165" i="4"/>
  <c r="BR165" i="4"/>
  <c r="AS165" i="4"/>
  <c r="AI165" i="4"/>
  <c r="AD165" i="4"/>
  <c r="T165" i="4"/>
  <c r="S165" i="4" s="1"/>
  <c r="BH165" i="4"/>
  <c r="BG165" i="4" s="1"/>
  <c r="BM165" i="4"/>
  <c r="Y169" i="4"/>
  <c r="CL169" i="4"/>
  <c r="CM169" i="4" s="1"/>
  <c r="CG169" i="4"/>
  <c r="CH169" i="4" s="1"/>
  <c r="CB169" i="4"/>
  <c r="BW169" i="4"/>
  <c r="BC169" i="4"/>
  <c r="AX169" i="4"/>
  <c r="AW169" i="4" s="1"/>
  <c r="BR169" i="4"/>
  <c r="BM169" i="4"/>
  <c r="BH169" i="4"/>
  <c r="AS169" i="4"/>
  <c r="AR169" i="4" s="1"/>
  <c r="AN169" i="4"/>
  <c r="AD169" i="4"/>
  <c r="T169" i="4"/>
  <c r="S169" i="4" s="1"/>
  <c r="AI169" i="4"/>
  <c r="AH169" i="4" s="1"/>
  <c r="Y173" i="4"/>
  <c r="CG173" i="4"/>
  <c r="CL173" i="4"/>
  <c r="CM173" i="4" s="1"/>
  <c r="CB173" i="4"/>
  <c r="CC173" i="4" s="1"/>
  <c r="BW173" i="4"/>
  <c r="BM173" i="4"/>
  <c r="BH173" i="4"/>
  <c r="BC173" i="4"/>
  <c r="BD173" i="4" s="1"/>
  <c r="AX173" i="4"/>
  <c r="BR173" i="4"/>
  <c r="AS173" i="4"/>
  <c r="AT173" i="4" s="1"/>
  <c r="AN173" i="4"/>
  <c r="AI173" i="4"/>
  <c r="T173" i="4"/>
  <c r="AD173" i="4"/>
  <c r="AC173" i="4" s="1"/>
  <c r="Y177" i="4"/>
  <c r="Z177" i="4" s="1"/>
  <c r="CG177" i="4"/>
  <c r="CL177" i="4"/>
  <c r="BW177" i="4"/>
  <c r="BX177" i="4" s="1"/>
  <c r="CB177" i="4"/>
  <c r="CC177" i="4" s="1"/>
  <c r="BR177" i="4"/>
  <c r="BM177" i="4"/>
  <c r="BH177" i="4"/>
  <c r="BC177" i="4"/>
  <c r="BB177" i="4" s="1"/>
  <c r="AX177" i="4"/>
  <c r="AN177" i="4"/>
  <c r="AI177" i="4"/>
  <c r="AH177" i="4" s="1"/>
  <c r="AS177" i="4"/>
  <c r="AR177" i="4" s="1"/>
  <c r="AD177" i="4"/>
  <c r="T177" i="4"/>
  <c r="Y181" i="4"/>
  <c r="CL181" i="4"/>
  <c r="CM181" i="4" s="1"/>
  <c r="CG181" i="4"/>
  <c r="BW181" i="4"/>
  <c r="AN181" i="4"/>
  <c r="BR181" i="4"/>
  <c r="BS181" i="4" s="1"/>
  <c r="AX181" i="4"/>
  <c r="CB181" i="4"/>
  <c r="BM181" i="4"/>
  <c r="BN181" i="4" s="1"/>
  <c r="AI181" i="4"/>
  <c r="AH181" i="4" s="1"/>
  <c r="AD181" i="4"/>
  <c r="T181" i="4"/>
  <c r="BH181" i="4"/>
  <c r="BC181" i="4"/>
  <c r="BB181" i="4" s="1"/>
  <c r="AS181" i="4"/>
  <c r="Y185" i="4"/>
  <c r="CL185" i="4"/>
  <c r="CM185" i="4" s="1"/>
  <c r="CG185" i="4"/>
  <c r="CH185" i="4" s="1"/>
  <c r="CB185" i="4"/>
  <c r="BW185" i="4"/>
  <c r="BR185" i="4"/>
  <c r="BS185" i="4" s="1"/>
  <c r="BC185" i="4"/>
  <c r="AX185" i="4"/>
  <c r="AN185" i="4"/>
  <c r="BH185" i="4"/>
  <c r="BG185" i="4" s="1"/>
  <c r="BM185" i="4"/>
  <c r="BN185" i="4" s="1"/>
  <c r="AD185" i="4"/>
  <c r="T185" i="4"/>
  <c r="AS185" i="4"/>
  <c r="AR185" i="4" s="1"/>
  <c r="AI185" i="4"/>
  <c r="AH185" i="4" s="1"/>
  <c r="Y189" i="4"/>
  <c r="CL189" i="4"/>
  <c r="CG189" i="4"/>
  <c r="CH189" i="4" s="1"/>
  <c r="CB189" i="4"/>
  <c r="CC189" i="4" s="1"/>
  <c r="BW189" i="4"/>
  <c r="BM189" i="4"/>
  <c r="BH189" i="4"/>
  <c r="BG189" i="4" s="1"/>
  <c r="AN189" i="4"/>
  <c r="BC189" i="4"/>
  <c r="AX189" i="4"/>
  <c r="BR189" i="4"/>
  <c r="BS189" i="4" s="1"/>
  <c r="AS189" i="4"/>
  <c r="AR189" i="4" s="1"/>
  <c r="AI189" i="4"/>
  <c r="T189" i="4"/>
  <c r="AD189" i="4"/>
  <c r="AC189" i="4" s="1"/>
  <c r="Y193" i="4"/>
  <c r="Z193" i="4" s="1"/>
  <c r="CG193" i="4"/>
  <c r="CL193" i="4"/>
  <c r="BW193" i="4"/>
  <c r="BX193" i="4" s="1"/>
  <c r="BR193" i="4"/>
  <c r="BS193" i="4" s="1"/>
  <c r="CB193" i="4"/>
  <c r="AN193" i="4"/>
  <c r="BM193" i="4"/>
  <c r="BN193" i="4" s="1"/>
  <c r="BH193" i="4"/>
  <c r="BG193" i="4" s="1"/>
  <c r="AX193" i="4"/>
  <c r="AI193" i="4"/>
  <c r="AD193" i="4"/>
  <c r="T193" i="4"/>
  <c r="S193" i="4" s="1"/>
  <c r="BC193" i="4"/>
  <c r="AS193" i="4"/>
  <c r="Y197" i="4"/>
  <c r="Z197" i="4" s="1"/>
  <c r="CL197" i="4"/>
  <c r="CM197" i="4" s="1"/>
  <c r="CG197" i="4"/>
  <c r="BW197" i="4"/>
  <c r="CB197" i="4"/>
  <c r="AN197" i="4"/>
  <c r="BR197" i="4"/>
  <c r="BM197" i="4"/>
  <c r="BC197" i="4"/>
  <c r="BB197" i="4" s="1"/>
  <c r="BH197" i="4"/>
  <c r="BG197" i="4" s="1"/>
  <c r="AS197" i="4"/>
  <c r="AI197" i="4"/>
  <c r="AD197" i="4"/>
  <c r="AC197" i="4" s="1"/>
  <c r="T197" i="4"/>
  <c r="AX197" i="4"/>
  <c r="Y201" i="4"/>
  <c r="CL201" i="4"/>
  <c r="CM201" i="4" s="1"/>
  <c r="CG201" i="4"/>
  <c r="CH201" i="4" s="1"/>
  <c r="CB201" i="4"/>
  <c r="BW201" i="4"/>
  <c r="BC201" i="4"/>
  <c r="BB201" i="4" s="1"/>
  <c r="AX201" i="4"/>
  <c r="AW201" i="4" s="1"/>
  <c r="AN201" i="4"/>
  <c r="BR201" i="4"/>
  <c r="BH201" i="4"/>
  <c r="BG201" i="4" s="1"/>
  <c r="AS201" i="4"/>
  <c r="AR201" i="4" s="1"/>
  <c r="AD201" i="4"/>
  <c r="T201" i="4"/>
  <c r="BM201" i="4"/>
  <c r="AI201" i="4"/>
  <c r="AH201" i="4" s="1"/>
  <c r="Y205" i="4"/>
  <c r="CG205" i="4"/>
  <c r="CB205" i="4"/>
  <c r="CC205" i="4" s="1"/>
  <c r="BW205" i="4"/>
  <c r="BX205" i="4" s="1"/>
  <c r="CL205" i="4"/>
  <c r="BM205" i="4"/>
  <c r="BH205" i="4"/>
  <c r="BG205" i="4" s="1"/>
  <c r="AN205" i="4"/>
  <c r="BR205" i="4"/>
  <c r="BC205" i="4"/>
  <c r="AX205" i="4"/>
  <c r="AW205" i="4" s="1"/>
  <c r="AS205" i="4"/>
  <c r="AR205" i="4" s="1"/>
  <c r="T205" i="4"/>
  <c r="AD205" i="4"/>
  <c r="AI205" i="4"/>
  <c r="Y209" i="4"/>
  <c r="Z209" i="4" s="1"/>
  <c r="CG209" i="4"/>
  <c r="CL209" i="4"/>
  <c r="BW209" i="4"/>
  <c r="BX209" i="4" s="1"/>
  <c r="CB209" i="4"/>
  <c r="CC209" i="4" s="1"/>
  <c r="BR209" i="4"/>
  <c r="AN209" i="4"/>
  <c r="BM209" i="4"/>
  <c r="BN209" i="4" s="1"/>
  <c r="BH209" i="4"/>
  <c r="AI209" i="4"/>
  <c r="AS209" i="4"/>
  <c r="AD209" i="4"/>
  <c r="AC209" i="4" s="1"/>
  <c r="T209" i="4"/>
  <c r="S209" i="4" s="1"/>
  <c r="BC209" i="4"/>
  <c r="AX209" i="4"/>
  <c r="Y213" i="4"/>
  <c r="Z213" i="4" s="1"/>
  <c r="CL213" i="4"/>
  <c r="CM213" i="4" s="1"/>
  <c r="CG213" i="4"/>
  <c r="BW213" i="4"/>
  <c r="BR213" i="4"/>
  <c r="AN213" i="4"/>
  <c r="CB213" i="4"/>
  <c r="BM213" i="4"/>
  <c r="AX213" i="4"/>
  <c r="AW213" i="4" s="1"/>
  <c r="BH213" i="4"/>
  <c r="BG213" i="4" s="1"/>
  <c r="AI213" i="4"/>
  <c r="AD213" i="4"/>
  <c r="T213" i="4"/>
  <c r="S213" i="4" s="1"/>
  <c r="BC213" i="4"/>
  <c r="BB213" i="4" s="1"/>
  <c r="AS213" i="4"/>
  <c r="Y217" i="4"/>
  <c r="CL217" i="4"/>
  <c r="CG217" i="4"/>
  <c r="CH217" i="4" s="1"/>
  <c r="CB217" i="4"/>
  <c r="BW217" i="4"/>
  <c r="BC217" i="4"/>
  <c r="AX217" i="4"/>
  <c r="AW217" i="4" s="1"/>
  <c r="AN217" i="4"/>
  <c r="BR217" i="4"/>
  <c r="BH217" i="4"/>
  <c r="BG217" i="4" s="1"/>
  <c r="BM217" i="4"/>
  <c r="BN217" i="4" s="1"/>
  <c r="AD217" i="4"/>
  <c r="T217" i="4"/>
  <c r="AS217" i="4"/>
  <c r="AR217" i="4" s="1"/>
  <c r="AI217" i="4"/>
  <c r="Y221" i="4"/>
  <c r="CL221" i="4"/>
  <c r="CG221" i="4"/>
  <c r="CH221" i="4" s="1"/>
  <c r="BW221" i="4"/>
  <c r="BX221" i="4" s="1"/>
  <c r="CB221" i="4"/>
  <c r="BR221" i="4"/>
  <c r="BM221" i="4"/>
  <c r="BH221" i="4"/>
  <c r="BG221" i="4" s="1"/>
  <c r="AN221" i="4"/>
  <c r="BC221" i="4"/>
  <c r="AX221" i="4"/>
  <c r="AW221" i="4" s="1"/>
  <c r="AS221" i="4"/>
  <c r="AR221" i="4" s="1"/>
  <c r="T221" i="4"/>
  <c r="AD221" i="4"/>
  <c r="AI221" i="4"/>
  <c r="Y32" i="4"/>
  <c r="Z32" i="4" s="1"/>
  <c r="CL32" i="4"/>
  <c r="BR32" i="4"/>
  <c r="CG32" i="4"/>
  <c r="CH32" i="4" s="1"/>
  <c r="BM32" i="4"/>
  <c r="BN32" i="4" s="1"/>
  <c r="BC32" i="4"/>
  <c r="AX32" i="4"/>
  <c r="AN32" i="4"/>
  <c r="T32" i="4"/>
  <c r="S32" i="4" s="1"/>
  <c r="BW32" i="4"/>
  <c r="CB32" i="4"/>
  <c r="AS32" i="4"/>
  <c r="BH32" i="4"/>
  <c r="BG32" i="4" s="1"/>
  <c r="AI32" i="4"/>
  <c r="AD32" i="4"/>
  <c r="Y36" i="4"/>
  <c r="Z36" i="4" s="1"/>
  <c r="CB36" i="4"/>
  <c r="CC36" i="4" s="1"/>
  <c r="BR36" i="4"/>
  <c r="BM36" i="4"/>
  <c r="BC36" i="4"/>
  <c r="BD36" i="4" s="1"/>
  <c r="CL36" i="4"/>
  <c r="CM36" i="4" s="1"/>
  <c r="BW36" i="4"/>
  <c r="AX36" i="4"/>
  <c r="AN36" i="4"/>
  <c r="T36" i="4"/>
  <c r="S36" i="4" s="1"/>
  <c r="AD36" i="4"/>
  <c r="AS36" i="4"/>
  <c r="AI36" i="4"/>
  <c r="CG36" i="4"/>
  <c r="CH36" i="4" s="1"/>
  <c r="BH36" i="4"/>
  <c r="Y44" i="4"/>
  <c r="CL44" i="4"/>
  <c r="CM44" i="4" s="1"/>
  <c r="BR44" i="4"/>
  <c r="BS44" i="4" s="1"/>
  <c r="CG44" i="4"/>
  <c r="BM44" i="4"/>
  <c r="BC44" i="4"/>
  <c r="CB44" i="4"/>
  <c r="CC44" i="4" s="1"/>
  <c r="BW44" i="4"/>
  <c r="BH44" i="4"/>
  <c r="AX44" i="4"/>
  <c r="AW44" i="4" s="1"/>
  <c r="AN44" i="4"/>
  <c r="T44" i="4"/>
  <c r="AI44" i="4"/>
  <c r="AS44" i="4"/>
  <c r="AD44" i="4"/>
  <c r="AC44" i="4" s="1"/>
  <c r="CL48" i="4"/>
  <c r="BR48" i="4"/>
  <c r="Y48" i="4"/>
  <c r="Z48" i="4" s="1"/>
  <c r="CB48" i="4"/>
  <c r="CC48" i="4" s="1"/>
  <c r="BM48" i="4"/>
  <c r="BC48" i="4"/>
  <c r="CG48" i="4"/>
  <c r="CH48" i="4" s="1"/>
  <c r="BW48" i="4"/>
  <c r="BX48" i="4" s="1"/>
  <c r="AX48" i="4"/>
  <c r="AN48" i="4"/>
  <c r="T48" i="4"/>
  <c r="S48" i="4" s="1"/>
  <c r="AS48" i="4"/>
  <c r="AR48" i="4" s="1"/>
  <c r="AI48" i="4"/>
  <c r="AD48" i="4"/>
  <c r="BH48" i="4"/>
  <c r="BG48" i="4" s="1"/>
  <c r="CL60" i="4"/>
  <c r="CM60" i="4" s="1"/>
  <c r="BR60" i="4"/>
  <c r="CG60" i="4"/>
  <c r="Y60" i="4"/>
  <c r="Z60" i="4" s="1"/>
  <c r="CB60" i="4"/>
  <c r="CC60" i="4" s="1"/>
  <c r="BM60" i="4"/>
  <c r="BC60" i="4"/>
  <c r="BH60" i="4"/>
  <c r="BG60" i="4" s="1"/>
  <c r="AX60" i="4"/>
  <c r="AW60" i="4" s="1"/>
  <c r="AN60" i="4"/>
  <c r="T60" i="4"/>
  <c r="BW60" i="4"/>
  <c r="BX60" i="4" s="1"/>
  <c r="AI60" i="4"/>
  <c r="AH60" i="4" s="1"/>
  <c r="AS60" i="4"/>
  <c r="AD60" i="4"/>
  <c r="CL18" i="4"/>
  <c r="CM18" i="4" s="1"/>
  <c r="BW18" i="4"/>
  <c r="BX18" i="4" s="1"/>
  <c r="CG18" i="4"/>
  <c r="CB18" i="4"/>
  <c r="Y18" i="4"/>
  <c r="Z18" i="4" s="1"/>
  <c r="BH18" i="4"/>
  <c r="BG18" i="4" s="1"/>
  <c r="BM18" i="4"/>
  <c r="BC18" i="4"/>
  <c r="AS18" i="4"/>
  <c r="AI18" i="4"/>
  <c r="AD18" i="4"/>
  <c r="BR18" i="4"/>
  <c r="AX18" i="4"/>
  <c r="AY18" i="4" s="1"/>
  <c r="T18" i="4"/>
  <c r="U18" i="4" s="1"/>
  <c r="AN18" i="4"/>
  <c r="Y22" i="4"/>
  <c r="BW22" i="4"/>
  <c r="BX22" i="4" s="1"/>
  <c r="CL22" i="4"/>
  <c r="CM22" i="4" s="1"/>
  <c r="CG22" i="4"/>
  <c r="BR22" i="4"/>
  <c r="BH22" i="4"/>
  <c r="BG22" i="4" s="1"/>
  <c r="CB22" i="4"/>
  <c r="CC22" i="4" s="1"/>
  <c r="BM22" i="4"/>
  <c r="AS22" i="4"/>
  <c r="AI22" i="4"/>
  <c r="AH22" i="4" s="1"/>
  <c r="AD22" i="4"/>
  <c r="AC22" i="4" s="1"/>
  <c r="AN22" i="4"/>
  <c r="AX22" i="4"/>
  <c r="T22" i="4"/>
  <c r="BC22" i="4"/>
  <c r="BB22" i="4" s="1"/>
  <c r="Y26" i="4"/>
  <c r="BW26" i="4"/>
  <c r="CL26" i="4"/>
  <c r="CM26" i="4" s="1"/>
  <c r="CB26" i="4"/>
  <c r="CC26" i="4" s="1"/>
  <c r="BH26" i="4"/>
  <c r="CG26" i="4"/>
  <c r="BR26" i="4"/>
  <c r="BS26" i="4" s="1"/>
  <c r="AS26" i="4"/>
  <c r="AR26" i="4" s="1"/>
  <c r="AI26" i="4"/>
  <c r="AD26" i="4"/>
  <c r="BC26" i="4"/>
  <c r="AX26" i="4"/>
  <c r="AW26" i="4" s="1"/>
  <c r="BM26" i="4"/>
  <c r="AN26" i="4"/>
  <c r="T26" i="4"/>
  <c r="S26" i="4" s="1"/>
  <c r="Y30" i="4"/>
  <c r="Z30" i="4" s="1"/>
  <c r="CG30" i="4"/>
  <c r="CB30" i="4"/>
  <c r="BW30" i="4"/>
  <c r="BX30" i="4" s="1"/>
  <c r="CL30" i="4"/>
  <c r="CM30" i="4" s="1"/>
  <c r="BH30" i="4"/>
  <c r="BC30" i="4"/>
  <c r="AS30" i="4"/>
  <c r="AR30" i="4" s="1"/>
  <c r="AI30" i="4"/>
  <c r="AH30" i="4" s="1"/>
  <c r="AD30" i="4"/>
  <c r="BM30" i="4"/>
  <c r="T30" i="4"/>
  <c r="BR30" i="4"/>
  <c r="BS30" i="4" s="1"/>
  <c r="AX30" i="4"/>
  <c r="AN30" i="4"/>
  <c r="Y34" i="4"/>
  <c r="Z34" i="4" s="1"/>
  <c r="CL34" i="4"/>
  <c r="CM34" i="4" s="1"/>
  <c r="BW34" i="4"/>
  <c r="CG34" i="4"/>
  <c r="CB34" i="4"/>
  <c r="CC34" i="4" s="1"/>
  <c r="BH34" i="4"/>
  <c r="BM34" i="4"/>
  <c r="BR34" i="4"/>
  <c r="BC34" i="4"/>
  <c r="BD34" i="4" s="1"/>
  <c r="AS34" i="4"/>
  <c r="AI34" i="4"/>
  <c r="AD34" i="4"/>
  <c r="AX34" i="4"/>
  <c r="AW34" i="4" s="1"/>
  <c r="AN34" i="4"/>
  <c r="T34" i="4"/>
  <c r="CL38" i="4"/>
  <c r="BW38" i="4"/>
  <c r="BX38" i="4" s="1"/>
  <c r="CB38" i="4"/>
  <c r="CC38" i="4" s="1"/>
  <c r="BR38" i="4"/>
  <c r="BH38" i="4"/>
  <c r="BM38" i="4"/>
  <c r="AS38" i="4"/>
  <c r="AR38" i="4" s="1"/>
  <c r="AI38" i="4"/>
  <c r="AD38" i="4"/>
  <c r="CG38" i="4"/>
  <c r="Y38" i="4"/>
  <c r="Z38" i="4" s="1"/>
  <c r="AN38" i="4"/>
  <c r="T38" i="4"/>
  <c r="BC38" i="4"/>
  <c r="AX38" i="4"/>
  <c r="Y42" i="4"/>
  <c r="CL42" i="4"/>
  <c r="BW42" i="4"/>
  <c r="BX42" i="4" s="1"/>
  <c r="CG42" i="4"/>
  <c r="CH42" i="4" s="1"/>
  <c r="BH42" i="4"/>
  <c r="BR42" i="4"/>
  <c r="CB42" i="4"/>
  <c r="AS42" i="4"/>
  <c r="AR42" i="4" s="1"/>
  <c r="AI42" i="4"/>
  <c r="AD42" i="4"/>
  <c r="AX42" i="4"/>
  <c r="AW42" i="4" s="1"/>
  <c r="AN42" i="4"/>
  <c r="T42" i="4"/>
  <c r="BM42" i="4"/>
  <c r="BC42" i="4"/>
  <c r="BB42" i="4" s="1"/>
  <c r="Y46" i="4"/>
  <c r="Z46" i="4" s="1"/>
  <c r="CG46" i="4"/>
  <c r="CB46" i="4"/>
  <c r="BW46" i="4"/>
  <c r="BX46" i="4" s="1"/>
  <c r="CL46" i="4"/>
  <c r="CM46" i="4" s="1"/>
  <c r="BH46" i="4"/>
  <c r="BC46" i="4"/>
  <c r="AS46" i="4"/>
  <c r="AR46" i="4" s="1"/>
  <c r="AI46" i="4"/>
  <c r="AH46" i="4" s="1"/>
  <c r="AD46" i="4"/>
  <c r="BR46" i="4"/>
  <c r="BM46" i="4"/>
  <c r="BN46" i="4" s="1"/>
  <c r="AX46" i="4"/>
  <c r="AW46" i="4" s="1"/>
  <c r="T46" i="4"/>
  <c r="AN46" i="4"/>
  <c r="CL50" i="4"/>
  <c r="Y50" i="4"/>
  <c r="Z50" i="4" s="1"/>
  <c r="BW50" i="4"/>
  <c r="CG50" i="4"/>
  <c r="CB50" i="4"/>
  <c r="CC50" i="4" s="1"/>
  <c r="BH50" i="4"/>
  <c r="BG50" i="4" s="1"/>
  <c r="BR50" i="4"/>
  <c r="BM50" i="4"/>
  <c r="BC50" i="4"/>
  <c r="AS50" i="4"/>
  <c r="AR50" i="4" s="1"/>
  <c r="AI50" i="4"/>
  <c r="AD50" i="4"/>
  <c r="AX50" i="4"/>
  <c r="AW50" i="4" s="1"/>
  <c r="T50" i="4"/>
  <c r="AN50" i="4"/>
  <c r="Y54" i="4"/>
  <c r="CL54" i="4"/>
  <c r="CM54" i="4" s="1"/>
  <c r="BW54" i="4"/>
  <c r="BX54" i="4" s="1"/>
  <c r="CG54" i="4"/>
  <c r="BR54" i="4"/>
  <c r="BH54" i="4"/>
  <c r="BM54" i="4"/>
  <c r="BN54" i="4" s="1"/>
  <c r="AS54" i="4"/>
  <c r="AI54" i="4"/>
  <c r="AD54" i="4"/>
  <c r="AE54" i="4" s="1"/>
  <c r="CB54" i="4"/>
  <c r="CC54" i="4" s="1"/>
  <c r="AX54" i="4"/>
  <c r="AN54" i="4"/>
  <c r="BC54" i="4"/>
  <c r="BB54" i="4" s="1"/>
  <c r="T54" i="4"/>
  <c r="S54" i="4" s="1"/>
  <c r="Y58" i="4"/>
  <c r="BW58" i="4"/>
  <c r="CB58" i="4"/>
  <c r="CC58" i="4" s="1"/>
  <c r="BH58" i="4"/>
  <c r="BG58" i="4" s="1"/>
  <c r="AS58" i="4"/>
  <c r="AI58" i="4"/>
  <c r="AD58" i="4"/>
  <c r="AC58" i="4" s="1"/>
  <c r="CL58" i="4"/>
  <c r="CM58" i="4" s="1"/>
  <c r="CG58" i="4"/>
  <c r="BC58" i="4"/>
  <c r="AX58" i="4"/>
  <c r="AW58" i="4" s="1"/>
  <c r="AN58" i="4"/>
  <c r="BR58" i="4"/>
  <c r="T58" i="4"/>
  <c r="BM58" i="4"/>
  <c r="BN58" i="4" s="1"/>
  <c r="Y62" i="4"/>
  <c r="Z62" i="4" s="1"/>
  <c r="CG62" i="4"/>
  <c r="CB62" i="4"/>
  <c r="BW62" i="4"/>
  <c r="BX62" i="4" s="1"/>
  <c r="CL62" i="4"/>
  <c r="CM62" i="4" s="1"/>
  <c r="BH62" i="4"/>
  <c r="BC62" i="4"/>
  <c r="BR62" i="4"/>
  <c r="BS62" i="4" s="1"/>
  <c r="AS62" i="4"/>
  <c r="AR62" i="4" s="1"/>
  <c r="AI62" i="4"/>
  <c r="AD62" i="4"/>
  <c r="BM62" i="4"/>
  <c r="BN62" i="4" s="1"/>
  <c r="AN62" i="4"/>
  <c r="T62" i="4"/>
  <c r="AX62" i="4"/>
  <c r="Y66" i="4"/>
  <c r="CL66" i="4"/>
  <c r="CM66" i="4" s="1"/>
  <c r="BW66" i="4"/>
  <c r="CG66" i="4"/>
  <c r="CB66" i="4"/>
  <c r="CC66" i="4" s="1"/>
  <c r="BH66" i="4"/>
  <c r="BG66" i="4" s="1"/>
  <c r="BM66" i="4"/>
  <c r="BC66" i="4"/>
  <c r="AS66" i="4"/>
  <c r="AI66" i="4"/>
  <c r="AH66" i="4" s="1"/>
  <c r="AD66" i="4"/>
  <c r="BR66" i="4"/>
  <c r="AX66" i="4"/>
  <c r="AW66" i="4" s="1"/>
  <c r="AN66" i="4"/>
  <c r="T66" i="4"/>
  <c r="CL70" i="4"/>
  <c r="BW70" i="4"/>
  <c r="Y70" i="4"/>
  <c r="Z70" i="4" s="1"/>
  <c r="CB70" i="4"/>
  <c r="BR70" i="4"/>
  <c r="BH70" i="4"/>
  <c r="BG70" i="4" s="1"/>
  <c r="CG70" i="4"/>
  <c r="CH70" i="4" s="1"/>
  <c r="BM70" i="4"/>
  <c r="AS70" i="4"/>
  <c r="AI70" i="4"/>
  <c r="AH70" i="4" s="1"/>
  <c r="AD70" i="4"/>
  <c r="AC70" i="4" s="1"/>
  <c r="AN70" i="4"/>
  <c r="BC70" i="4"/>
  <c r="T70" i="4"/>
  <c r="S70" i="4" s="1"/>
  <c r="AX70" i="4"/>
  <c r="AW70" i="4" s="1"/>
  <c r="Y74" i="4"/>
  <c r="CL74" i="4"/>
  <c r="BW74" i="4"/>
  <c r="CG74" i="4"/>
  <c r="CH74" i="4" s="1"/>
  <c r="BH74" i="4"/>
  <c r="AX74" i="4"/>
  <c r="AS74" i="4"/>
  <c r="AT74" i="4" s="1"/>
  <c r="AI74" i="4"/>
  <c r="AH74" i="4" s="1"/>
  <c r="AD74" i="4"/>
  <c r="BR74" i="4"/>
  <c r="CB74" i="4"/>
  <c r="CC74" i="4" s="1"/>
  <c r="AN74" i="4"/>
  <c r="BM74" i="4"/>
  <c r="BC74" i="4"/>
  <c r="T74" i="4"/>
  <c r="S74" i="4" s="1"/>
  <c r="Y78" i="4"/>
  <c r="Z78" i="4" s="1"/>
  <c r="CG78" i="4"/>
  <c r="CB78" i="4"/>
  <c r="BW78" i="4"/>
  <c r="BX78" i="4" s="1"/>
  <c r="BH78" i="4"/>
  <c r="BG78" i="4" s="1"/>
  <c r="AX78" i="4"/>
  <c r="BR78" i="4"/>
  <c r="BC78" i="4"/>
  <c r="BB78" i="4" s="1"/>
  <c r="CL78" i="4"/>
  <c r="CM78" i="4" s="1"/>
  <c r="AS78" i="4"/>
  <c r="AI78" i="4"/>
  <c r="AD78" i="4"/>
  <c r="AC78" i="4" s="1"/>
  <c r="BM78" i="4"/>
  <c r="BN78" i="4" s="1"/>
  <c r="T78" i="4"/>
  <c r="AN78" i="4"/>
  <c r="CL82" i="4"/>
  <c r="CM82" i="4" s="1"/>
  <c r="BW82" i="4"/>
  <c r="BX82" i="4" s="1"/>
  <c r="CG82" i="4"/>
  <c r="CB82" i="4"/>
  <c r="BH82" i="4"/>
  <c r="BG82" i="4" s="1"/>
  <c r="AX82" i="4"/>
  <c r="AY82" i="4" s="1"/>
  <c r="Y82" i="4"/>
  <c r="BM82" i="4"/>
  <c r="BC82" i="4"/>
  <c r="BB82" i="4" s="1"/>
  <c r="AS82" i="4"/>
  <c r="AR82" i="4" s="1"/>
  <c r="AI82" i="4"/>
  <c r="AD82" i="4"/>
  <c r="BR82" i="4"/>
  <c r="BS82" i="4" s="1"/>
  <c r="AN82" i="4"/>
  <c r="T82" i="4"/>
  <c r="CL86" i="4"/>
  <c r="Y86" i="4"/>
  <c r="BW86" i="4"/>
  <c r="BX86" i="4" s="1"/>
  <c r="CG86" i="4"/>
  <c r="BR86" i="4"/>
  <c r="BH86" i="4"/>
  <c r="BG86" i="4" s="1"/>
  <c r="AX86" i="4"/>
  <c r="AW86" i="4" s="1"/>
  <c r="CB86" i="4"/>
  <c r="BM86" i="4"/>
  <c r="AS86" i="4"/>
  <c r="AR86" i="4" s="1"/>
  <c r="AI86" i="4"/>
  <c r="AH86" i="4" s="1"/>
  <c r="AD86" i="4"/>
  <c r="BC86" i="4"/>
  <c r="T86" i="4"/>
  <c r="S86" i="4" s="1"/>
  <c r="AN86" i="4"/>
  <c r="Y90" i="4"/>
  <c r="CL90" i="4"/>
  <c r="BW90" i="4"/>
  <c r="BX90" i="4" s="1"/>
  <c r="CB90" i="4"/>
  <c r="CC90" i="4" s="1"/>
  <c r="BH90" i="4"/>
  <c r="AX90" i="4"/>
  <c r="CG90" i="4"/>
  <c r="CH90" i="4" s="1"/>
  <c r="BR90" i="4"/>
  <c r="BS90" i="4" s="1"/>
  <c r="AS90" i="4"/>
  <c r="AI90" i="4"/>
  <c r="AD90" i="4"/>
  <c r="BC90" i="4"/>
  <c r="BB90" i="4" s="1"/>
  <c r="AN90" i="4"/>
  <c r="BM90" i="4"/>
  <c r="T90" i="4"/>
  <c r="S90" i="4" s="1"/>
  <c r="CL94" i="4"/>
  <c r="CM94" i="4" s="1"/>
  <c r="Y94" i="4"/>
  <c r="CG94" i="4"/>
  <c r="CB94" i="4"/>
  <c r="BW94" i="4"/>
  <c r="BX94" i="4" s="1"/>
  <c r="BH94" i="4"/>
  <c r="AX94" i="4"/>
  <c r="BC94" i="4"/>
  <c r="AS94" i="4"/>
  <c r="AR94" i="4" s="1"/>
  <c r="AI94" i="4"/>
  <c r="AD94" i="4"/>
  <c r="BM94" i="4"/>
  <c r="BR94" i="4"/>
  <c r="BS94" i="4" s="1"/>
  <c r="T94" i="4"/>
  <c r="AN94" i="4"/>
  <c r="CL98" i="4"/>
  <c r="CM98" i="4" s="1"/>
  <c r="Y98" i="4"/>
  <c r="Z98" i="4" s="1"/>
  <c r="BW98" i="4"/>
  <c r="CG98" i="4"/>
  <c r="CB98" i="4"/>
  <c r="CC98" i="4" s="1"/>
  <c r="BH98" i="4"/>
  <c r="BG98" i="4" s="1"/>
  <c r="AX98" i="4"/>
  <c r="BM98" i="4"/>
  <c r="BR98" i="4"/>
  <c r="BS98" i="4" s="1"/>
  <c r="BC98" i="4"/>
  <c r="BB98" i="4" s="1"/>
  <c r="AS98" i="4"/>
  <c r="AI98" i="4"/>
  <c r="AD98" i="4"/>
  <c r="AC98" i="4" s="1"/>
  <c r="AN98" i="4"/>
  <c r="T98" i="4"/>
  <c r="CL102" i="4"/>
  <c r="BW102" i="4"/>
  <c r="BX102" i="4" s="1"/>
  <c r="CB102" i="4"/>
  <c r="CC102" i="4" s="1"/>
  <c r="Y102" i="4"/>
  <c r="BR102" i="4"/>
  <c r="BH102" i="4"/>
  <c r="BG102" i="4" s="1"/>
  <c r="AX102" i="4"/>
  <c r="AW102" i="4" s="1"/>
  <c r="BM102" i="4"/>
  <c r="AS102" i="4"/>
  <c r="AI102" i="4"/>
  <c r="AH102" i="4" s="1"/>
  <c r="AD102" i="4"/>
  <c r="AC102" i="4" s="1"/>
  <c r="CG102" i="4"/>
  <c r="BC102" i="4"/>
  <c r="AN102" i="4"/>
  <c r="T102" i="4"/>
  <c r="S102" i="4" s="1"/>
  <c r="Y106" i="4"/>
  <c r="CL106" i="4"/>
  <c r="BW106" i="4"/>
  <c r="BX106" i="4" s="1"/>
  <c r="CG106" i="4"/>
  <c r="CH106" i="4" s="1"/>
  <c r="BH106" i="4"/>
  <c r="AX106" i="4"/>
  <c r="BR106" i="4"/>
  <c r="CB106" i="4"/>
  <c r="CC106" i="4" s="1"/>
  <c r="AS106" i="4"/>
  <c r="AI106" i="4"/>
  <c r="AD106" i="4"/>
  <c r="AC106" i="4" s="1"/>
  <c r="AN106" i="4"/>
  <c r="BC106" i="4"/>
  <c r="T106" i="4"/>
  <c r="BM106" i="4"/>
  <c r="BN106" i="4" s="1"/>
  <c r="CL110" i="4"/>
  <c r="CM110" i="4" s="1"/>
  <c r="Y110" i="4"/>
  <c r="CG110" i="4"/>
  <c r="CB110" i="4"/>
  <c r="CC110" i="4" s="1"/>
  <c r="BW110" i="4"/>
  <c r="BX110" i="4" s="1"/>
  <c r="BH110" i="4"/>
  <c r="AX110" i="4"/>
  <c r="BC110" i="4"/>
  <c r="BB110" i="4" s="1"/>
  <c r="AS110" i="4"/>
  <c r="AR110" i="4" s="1"/>
  <c r="AI110" i="4"/>
  <c r="AD110" i="4"/>
  <c r="BR110" i="4"/>
  <c r="BS110" i="4" s="1"/>
  <c r="BM110" i="4"/>
  <c r="BN110" i="4" s="1"/>
  <c r="T110" i="4"/>
  <c r="AN110" i="4"/>
  <c r="CL114" i="4"/>
  <c r="CM114" i="4" s="1"/>
  <c r="Y114" i="4"/>
  <c r="Z114" i="4" s="1"/>
  <c r="BW114" i="4"/>
  <c r="CG114" i="4"/>
  <c r="CB114" i="4"/>
  <c r="BH114" i="4"/>
  <c r="BG114" i="4" s="1"/>
  <c r="AX114" i="4"/>
  <c r="BR114" i="4"/>
  <c r="BM114" i="4"/>
  <c r="BN114" i="4" s="1"/>
  <c r="BC114" i="4"/>
  <c r="AS114" i="4"/>
  <c r="AI114" i="4"/>
  <c r="AD114" i="4"/>
  <c r="AC114" i="4" s="1"/>
  <c r="AN114" i="4"/>
  <c r="T114" i="4"/>
  <c r="CL118" i="4"/>
  <c r="Y118" i="4"/>
  <c r="Z118" i="4" s="1"/>
  <c r="BW118" i="4"/>
  <c r="BX118" i="4" s="1"/>
  <c r="CG118" i="4"/>
  <c r="BR118" i="4"/>
  <c r="BH118" i="4"/>
  <c r="BG118" i="4" s="1"/>
  <c r="AX118" i="4"/>
  <c r="AW118" i="4" s="1"/>
  <c r="BM118" i="4"/>
  <c r="AS118" i="4"/>
  <c r="AI118" i="4"/>
  <c r="AD118" i="4"/>
  <c r="AC118" i="4" s="1"/>
  <c r="CB118" i="4"/>
  <c r="BC118" i="4"/>
  <c r="AN118" i="4"/>
  <c r="T118" i="4"/>
  <c r="S118" i="4" s="1"/>
  <c r="Y122" i="4"/>
  <c r="CL122" i="4"/>
  <c r="BW122" i="4"/>
  <c r="BX122" i="4" s="1"/>
  <c r="CB122" i="4"/>
  <c r="CC122" i="4" s="1"/>
  <c r="BH122" i="4"/>
  <c r="AX122" i="4"/>
  <c r="AS122" i="4"/>
  <c r="AR122" i="4" s="1"/>
  <c r="AI122" i="4"/>
  <c r="AH122" i="4" s="1"/>
  <c r="AD122" i="4"/>
  <c r="BR122" i="4"/>
  <c r="BC122" i="4"/>
  <c r="BB122" i="4" s="1"/>
  <c r="AN122" i="4"/>
  <c r="T122" i="4"/>
  <c r="CG122" i="4"/>
  <c r="BM122" i="4"/>
  <c r="BN122" i="4" s="1"/>
  <c r="CL126" i="4"/>
  <c r="CM126" i="4" s="1"/>
  <c r="Y126" i="4"/>
  <c r="CG126" i="4"/>
  <c r="CB126" i="4"/>
  <c r="BW126" i="4"/>
  <c r="BX126" i="4" s="1"/>
  <c r="BH126" i="4"/>
  <c r="AX126" i="4"/>
  <c r="BC126" i="4"/>
  <c r="BB126" i="4" s="1"/>
  <c r="BR126" i="4"/>
  <c r="BS126" i="4" s="1"/>
  <c r="AS126" i="4"/>
  <c r="AI126" i="4"/>
  <c r="AD126" i="4"/>
  <c r="AC126" i="4" s="1"/>
  <c r="BM126" i="4"/>
  <c r="BN126" i="4" s="1"/>
  <c r="AN126" i="4"/>
  <c r="T126" i="4"/>
  <c r="CL130" i="4"/>
  <c r="CM130" i="4" s="1"/>
  <c r="Y130" i="4"/>
  <c r="Z130" i="4" s="1"/>
  <c r="BW130" i="4"/>
  <c r="CG130" i="4"/>
  <c r="CB130" i="4"/>
  <c r="BH130" i="4"/>
  <c r="BG130" i="4" s="1"/>
  <c r="AX130" i="4"/>
  <c r="BM130" i="4"/>
  <c r="BC130" i="4"/>
  <c r="BB130" i="4" s="1"/>
  <c r="AS130" i="4"/>
  <c r="AR130" i="4" s="1"/>
  <c r="AI130" i="4"/>
  <c r="AD130" i="4"/>
  <c r="BR130" i="4"/>
  <c r="BS130" i="4" s="1"/>
  <c r="AN130" i="4"/>
  <c r="T130" i="4"/>
  <c r="CL134" i="4"/>
  <c r="BW134" i="4"/>
  <c r="BX134" i="4" s="1"/>
  <c r="Y134" i="4"/>
  <c r="Z134" i="4" s="1"/>
  <c r="CB134" i="4"/>
  <c r="BR134" i="4"/>
  <c r="BH134" i="4"/>
  <c r="BG134" i="4" s="1"/>
  <c r="AX134" i="4"/>
  <c r="AW134" i="4" s="1"/>
  <c r="CG134" i="4"/>
  <c r="BM134" i="4"/>
  <c r="AS134" i="4"/>
  <c r="AR134" i="4" s="1"/>
  <c r="AI134" i="4"/>
  <c r="AH134" i="4" s="1"/>
  <c r="AD134" i="4"/>
  <c r="BC134" i="4"/>
  <c r="AN134" i="4"/>
  <c r="T134" i="4"/>
  <c r="S134" i="4" s="1"/>
  <c r="CL138" i="4"/>
  <c r="Y138" i="4"/>
  <c r="BW138" i="4"/>
  <c r="CG138" i="4"/>
  <c r="CH138" i="4" s="1"/>
  <c r="BH138" i="4"/>
  <c r="AX138" i="4"/>
  <c r="AS138" i="4"/>
  <c r="AR138" i="4" s="1"/>
  <c r="AI138" i="4"/>
  <c r="AH138" i="4" s="1"/>
  <c r="AD138" i="4"/>
  <c r="BR138" i="4"/>
  <c r="CB138" i="4"/>
  <c r="CC138" i="4" s="1"/>
  <c r="AN138" i="4"/>
  <c r="BM138" i="4"/>
  <c r="T138" i="4"/>
  <c r="BC138" i="4"/>
  <c r="BB138" i="4" s="1"/>
  <c r="CL142" i="4"/>
  <c r="CM142" i="4" s="1"/>
  <c r="Y142" i="4"/>
  <c r="CG142" i="4"/>
  <c r="CB142" i="4"/>
  <c r="CC142" i="4" s="1"/>
  <c r="BW142" i="4"/>
  <c r="BX142" i="4" s="1"/>
  <c r="BH142" i="4"/>
  <c r="AX142" i="4"/>
  <c r="BR142" i="4"/>
  <c r="BC142" i="4"/>
  <c r="BB142" i="4" s="1"/>
  <c r="AS142" i="4"/>
  <c r="AI142" i="4"/>
  <c r="AD142" i="4"/>
  <c r="AC142" i="4" s="1"/>
  <c r="BM142" i="4"/>
  <c r="BN142" i="4" s="1"/>
  <c r="T142" i="4"/>
  <c r="AN142" i="4"/>
  <c r="Y146" i="4"/>
  <c r="Z146" i="4" s="1"/>
  <c r="CL146" i="4"/>
  <c r="CM146" i="4" s="1"/>
  <c r="BW146" i="4"/>
  <c r="CG146" i="4"/>
  <c r="CB146" i="4"/>
  <c r="BH146" i="4"/>
  <c r="BG146" i="4" s="1"/>
  <c r="AX146" i="4"/>
  <c r="BM146" i="4"/>
  <c r="BC146" i="4"/>
  <c r="BB146" i="4" s="1"/>
  <c r="AS146" i="4"/>
  <c r="AR146" i="4" s="1"/>
  <c r="AI146" i="4"/>
  <c r="AD146" i="4"/>
  <c r="BR146" i="4"/>
  <c r="BS146" i="4" s="1"/>
  <c r="AN146" i="4"/>
  <c r="T146" i="4"/>
  <c r="BW150" i="4"/>
  <c r="CL150" i="4"/>
  <c r="CM150" i="4" s="1"/>
  <c r="CG150" i="4"/>
  <c r="CH150" i="4" s="1"/>
  <c r="Y150" i="4"/>
  <c r="BR150" i="4"/>
  <c r="BS150" i="4" s="1"/>
  <c r="BH150" i="4"/>
  <c r="BG150" i="4" s="1"/>
  <c r="AX150" i="4"/>
  <c r="AW150" i="4" s="1"/>
  <c r="CB150" i="4"/>
  <c r="BM150" i="4"/>
  <c r="AS150" i="4"/>
  <c r="AR150" i="4" s="1"/>
  <c r="AI150" i="4"/>
  <c r="AH150" i="4" s="1"/>
  <c r="AD150" i="4"/>
  <c r="T150" i="4"/>
  <c r="BC150" i="4"/>
  <c r="BB150" i="4" s="1"/>
  <c r="AN150" i="4"/>
  <c r="CL154" i="4"/>
  <c r="Y154" i="4"/>
  <c r="BW154" i="4"/>
  <c r="CB154" i="4"/>
  <c r="CC154" i="4" s="1"/>
  <c r="BH154" i="4"/>
  <c r="AX154" i="4"/>
  <c r="CG154" i="4"/>
  <c r="CH154" i="4" s="1"/>
  <c r="BR154" i="4"/>
  <c r="BS154" i="4" s="1"/>
  <c r="AS154" i="4"/>
  <c r="AI154" i="4"/>
  <c r="AD154" i="4"/>
  <c r="BC154" i="4"/>
  <c r="BB154" i="4" s="1"/>
  <c r="AN154" i="4"/>
  <c r="BM154" i="4"/>
  <c r="T154" i="4"/>
  <c r="S154" i="4" s="1"/>
  <c r="CL158" i="4"/>
  <c r="CM158" i="4" s="1"/>
  <c r="Y158" i="4"/>
  <c r="CG158" i="4"/>
  <c r="CH158" i="4" s="1"/>
  <c r="CB158" i="4"/>
  <c r="CC158" i="4" s="1"/>
  <c r="BW158" i="4"/>
  <c r="BX158" i="4" s="1"/>
  <c r="BH158" i="4"/>
  <c r="AX158" i="4"/>
  <c r="AW158" i="4" s="1"/>
  <c r="BC158" i="4"/>
  <c r="AS158" i="4"/>
  <c r="AR158" i="4" s="1"/>
  <c r="AI158" i="4"/>
  <c r="AD158" i="4"/>
  <c r="BR158" i="4"/>
  <c r="BS158" i="4" s="1"/>
  <c r="BM158" i="4"/>
  <c r="BN158" i="4" s="1"/>
  <c r="T158" i="4"/>
  <c r="AN158" i="4"/>
  <c r="Y162" i="4"/>
  <c r="Z162" i="4" s="1"/>
  <c r="BW162" i="4"/>
  <c r="BX162" i="4" s="1"/>
  <c r="CG162" i="4"/>
  <c r="CB162" i="4"/>
  <c r="CL162" i="4"/>
  <c r="CM162" i="4" s="1"/>
  <c r="BH162" i="4"/>
  <c r="BG162" i="4" s="1"/>
  <c r="AX162" i="4"/>
  <c r="BM162" i="4"/>
  <c r="BR162" i="4"/>
  <c r="BS162" i="4" s="1"/>
  <c r="BC162" i="4"/>
  <c r="BB162" i="4" s="1"/>
  <c r="AS162" i="4"/>
  <c r="AI162" i="4"/>
  <c r="AH162" i="4" s="1"/>
  <c r="AD162" i="4"/>
  <c r="AC162" i="4" s="1"/>
  <c r="AN162" i="4"/>
  <c r="T162" i="4"/>
  <c r="CL166" i="4"/>
  <c r="BW166" i="4"/>
  <c r="BX166" i="4" s="1"/>
  <c r="Y166" i="4"/>
  <c r="Z166" i="4" s="1"/>
  <c r="CB166" i="4"/>
  <c r="BR166" i="4"/>
  <c r="BH166" i="4"/>
  <c r="BG166" i="4" s="1"/>
  <c r="AX166" i="4"/>
  <c r="AW166" i="4" s="1"/>
  <c r="BM166" i="4"/>
  <c r="AS166" i="4"/>
  <c r="AR166" i="4" s="1"/>
  <c r="AI166" i="4"/>
  <c r="AD166" i="4"/>
  <c r="AC166" i="4" s="1"/>
  <c r="CG166" i="4"/>
  <c r="AN166" i="4"/>
  <c r="T166" i="4"/>
  <c r="S166" i="4" s="1"/>
  <c r="BC166" i="4"/>
  <c r="BB166" i="4" s="1"/>
  <c r="CL170" i="4"/>
  <c r="CM170" i="4" s="1"/>
  <c r="Y170" i="4"/>
  <c r="BW170" i="4"/>
  <c r="BX170" i="4" s="1"/>
  <c r="CG170" i="4"/>
  <c r="CH170" i="4" s="1"/>
  <c r="BH170" i="4"/>
  <c r="AX170" i="4"/>
  <c r="BR170" i="4"/>
  <c r="CB170" i="4"/>
  <c r="CC170" i="4" s="1"/>
  <c r="AS170" i="4"/>
  <c r="AR170" i="4" s="1"/>
  <c r="AI170" i="4"/>
  <c r="AD170" i="4"/>
  <c r="AN170" i="4"/>
  <c r="T170" i="4"/>
  <c r="BM170" i="4"/>
  <c r="BN170" i="4" s="1"/>
  <c r="BC170" i="4"/>
  <c r="BB170" i="4" s="1"/>
  <c r="CL174" i="4"/>
  <c r="CM174" i="4" s="1"/>
  <c r="Y174" i="4"/>
  <c r="CG174" i="4"/>
  <c r="CB174" i="4"/>
  <c r="CC174" i="4" s="1"/>
  <c r="BW174" i="4"/>
  <c r="BX174" i="4" s="1"/>
  <c r="BH174" i="4"/>
  <c r="AX174" i="4"/>
  <c r="AW174" i="4" s="1"/>
  <c r="BC174" i="4"/>
  <c r="BB174" i="4" s="1"/>
  <c r="AS174" i="4"/>
  <c r="AT174" i="4" s="1"/>
  <c r="AI174" i="4"/>
  <c r="AD174" i="4"/>
  <c r="BR174" i="4"/>
  <c r="BS174" i="4" s="1"/>
  <c r="BM174" i="4"/>
  <c r="BN174" i="4" s="1"/>
  <c r="T174" i="4"/>
  <c r="AN174" i="4"/>
  <c r="Y178" i="4"/>
  <c r="Z178" i="4" s="1"/>
  <c r="CL178" i="4"/>
  <c r="CM178" i="4" s="1"/>
  <c r="BW178" i="4"/>
  <c r="CG178" i="4"/>
  <c r="CB178" i="4"/>
  <c r="CC178" i="4" s="1"/>
  <c r="BH178" i="4"/>
  <c r="BG178" i="4" s="1"/>
  <c r="AX178" i="4"/>
  <c r="BR178" i="4"/>
  <c r="BM178" i="4"/>
  <c r="BN178" i="4" s="1"/>
  <c r="BC178" i="4"/>
  <c r="BB178" i="4" s="1"/>
  <c r="AS178" i="4"/>
  <c r="AI178" i="4"/>
  <c r="AD178" i="4"/>
  <c r="AC178" i="4" s="1"/>
  <c r="AN178" i="4"/>
  <c r="T178" i="4"/>
  <c r="BW182" i="4"/>
  <c r="CG182" i="4"/>
  <c r="CH182" i="4" s="1"/>
  <c r="BR182" i="4"/>
  <c r="BS182" i="4" s="1"/>
  <c r="BH182" i="4"/>
  <c r="AX182" i="4"/>
  <c r="Y182" i="4"/>
  <c r="BM182" i="4"/>
  <c r="BN182" i="4" s="1"/>
  <c r="AS182" i="4"/>
  <c r="AI182" i="4"/>
  <c r="AH182" i="4" s="1"/>
  <c r="AD182" i="4"/>
  <c r="AC182" i="4" s="1"/>
  <c r="CB182" i="4"/>
  <c r="CC182" i="4" s="1"/>
  <c r="CL182" i="4"/>
  <c r="AN182" i="4"/>
  <c r="BC182" i="4"/>
  <c r="BB182" i="4" s="1"/>
  <c r="T182" i="4"/>
  <c r="S182" i="4" s="1"/>
  <c r="CL186" i="4"/>
  <c r="Y186" i="4"/>
  <c r="BW186" i="4"/>
  <c r="CB186" i="4"/>
  <c r="CC186" i="4" s="1"/>
  <c r="BH186" i="4"/>
  <c r="AX186" i="4"/>
  <c r="AS186" i="4"/>
  <c r="AI186" i="4"/>
  <c r="AH186" i="4" s="1"/>
  <c r="AD186" i="4"/>
  <c r="CG186" i="4"/>
  <c r="CH186" i="4" s="1"/>
  <c r="BR186" i="4"/>
  <c r="BS186" i="4" s="1"/>
  <c r="BC186" i="4"/>
  <c r="BB186" i="4" s="1"/>
  <c r="AN186" i="4"/>
  <c r="T186" i="4"/>
  <c r="S186" i="4" s="1"/>
  <c r="BM186" i="4"/>
  <c r="BN186" i="4" s="1"/>
  <c r="CL190" i="4"/>
  <c r="CM190" i="4" s="1"/>
  <c r="Y190" i="4"/>
  <c r="CG190" i="4"/>
  <c r="CB190" i="4"/>
  <c r="BW190" i="4"/>
  <c r="BX190" i="4" s="1"/>
  <c r="BH190" i="4"/>
  <c r="AX190" i="4"/>
  <c r="BC190" i="4"/>
  <c r="BB190" i="4" s="1"/>
  <c r="BR190" i="4"/>
  <c r="BS190" i="4" s="1"/>
  <c r="AS190" i="4"/>
  <c r="AI190" i="4"/>
  <c r="AD190" i="4"/>
  <c r="BM190" i="4"/>
  <c r="BN190" i="4" s="1"/>
  <c r="AN190" i="4"/>
  <c r="T190" i="4"/>
  <c r="Y194" i="4"/>
  <c r="Z194" i="4" s="1"/>
  <c r="CL194" i="4"/>
  <c r="CM194" i="4" s="1"/>
  <c r="BW194" i="4"/>
  <c r="CG194" i="4"/>
  <c r="CB194" i="4"/>
  <c r="CC194" i="4" s="1"/>
  <c r="BH194" i="4"/>
  <c r="BG194" i="4" s="1"/>
  <c r="AX194" i="4"/>
  <c r="AW194" i="4" s="1"/>
  <c r="BM194" i="4"/>
  <c r="BC194" i="4"/>
  <c r="BB194" i="4" s="1"/>
  <c r="AS194" i="4"/>
  <c r="AR194" i="4" s="1"/>
  <c r="AI194" i="4"/>
  <c r="AD194" i="4"/>
  <c r="AC194" i="4" s="1"/>
  <c r="BR194" i="4"/>
  <c r="BS194" i="4" s="1"/>
  <c r="AN194" i="4"/>
  <c r="T194" i="4"/>
  <c r="CL198" i="4"/>
  <c r="CM198" i="4" s="1"/>
  <c r="BW198" i="4"/>
  <c r="Y198" i="4"/>
  <c r="Z198" i="4" s="1"/>
  <c r="CB198" i="4"/>
  <c r="BR198" i="4"/>
  <c r="BH198" i="4"/>
  <c r="BG198" i="4" s="1"/>
  <c r="AX198" i="4"/>
  <c r="AW198" i="4" s="1"/>
  <c r="CG198" i="4"/>
  <c r="BM198" i="4"/>
  <c r="AS198" i="4"/>
  <c r="AR198" i="4" s="1"/>
  <c r="AI198" i="4"/>
  <c r="AH198" i="4" s="1"/>
  <c r="AD198" i="4"/>
  <c r="AN198" i="4"/>
  <c r="BC198" i="4"/>
  <c r="BB198" i="4" s="1"/>
  <c r="T198" i="4"/>
  <c r="S198" i="4" s="1"/>
  <c r="CL202" i="4"/>
  <c r="Y202" i="4"/>
  <c r="BW202" i="4"/>
  <c r="BX202" i="4" s="1"/>
  <c r="CG202" i="4"/>
  <c r="CH202" i="4" s="1"/>
  <c r="BH202" i="4"/>
  <c r="AX202" i="4"/>
  <c r="AS202" i="4"/>
  <c r="AR202" i="4" s="1"/>
  <c r="AI202" i="4"/>
  <c r="AH202" i="4" s="1"/>
  <c r="AD202" i="4"/>
  <c r="AC202" i="4" s="1"/>
  <c r="BR202" i="4"/>
  <c r="BM202" i="4"/>
  <c r="BN202" i="4" s="1"/>
  <c r="CB202" i="4"/>
  <c r="CC202" i="4" s="1"/>
  <c r="BC202" i="4"/>
  <c r="T202" i="4"/>
  <c r="AN202" i="4"/>
  <c r="CL206" i="4"/>
  <c r="CM206" i="4" s="1"/>
  <c r="Y206" i="4"/>
  <c r="CG206" i="4"/>
  <c r="CB206" i="4"/>
  <c r="CC206" i="4" s="1"/>
  <c r="BW206" i="4"/>
  <c r="BX206" i="4" s="1"/>
  <c r="BH206" i="4"/>
  <c r="AX206" i="4"/>
  <c r="AW206" i="4" s="1"/>
  <c r="BR206" i="4"/>
  <c r="BS206" i="4" s="1"/>
  <c r="BC206" i="4"/>
  <c r="BB206" i="4" s="1"/>
  <c r="AS206" i="4"/>
  <c r="AR206" i="4" s="1"/>
  <c r="AI206" i="4"/>
  <c r="AH206" i="4" s="1"/>
  <c r="AD206" i="4"/>
  <c r="AC206" i="4" s="1"/>
  <c r="BM206" i="4"/>
  <c r="BN206" i="4" s="1"/>
  <c r="AN206" i="4"/>
  <c r="T206" i="4"/>
  <c r="Y210" i="4"/>
  <c r="Z210" i="4" s="1"/>
  <c r="CL210" i="4"/>
  <c r="CM210" i="4" s="1"/>
  <c r="BW210" i="4"/>
  <c r="CG210" i="4"/>
  <c r="CB210" i="4"/>
  <c r="CC210" i="4" s="1"/>
  <c r="BH210" i="4"/>
  <c r="BG210" i="4" s="1"/>
  <c r="AX210" i="4"/>
  <c r="AW210" i="4" s="1"/>
  <c r="BM210" i="4"/>
  <c r="BC210" i="4"/>
  <c r="BB210" i="4" s="1"/>
  <c r="AS210" i="4"/>
  <c r="AR210" i="4" s="1"/>
  <c r="AI210" i="4"/>
  <c r="AH210" i="4" s="1"/>
  <c r="AD210" i="4"/>
  <c r="AC210" i="4" s="1"/>
  <c r="BR210" i="4"/>
  <c r="BS210" i="4" s="1"/>
  <c r="AN210" i="4"/>
  <c r="T210" i="4"/>
  <c r="BW214" i="4"/>
  <c r="BX214" i="4" s="1"/>
  <c r="CL214" i="4"/>
  <c r="CM214" i="4" s="1"/>
  <c r="CG214" i="4"/>
  <c r="CH214" i="4" s="1"/>
  <c r="Y214" i="4"/>
  <c r="BR214" i="4"/>
  <c r="BH214" i="4"/>
  <c r="BG214" i="4" s="1"/>
  <c r="AX214" i="4"/>
  <c r="AW214" i="4" s="1"/>
  <c r="CB214" i="4"/>
  <c r="BM214" i="4"/>
  <c r="AS214" i="4"/>
  <c r="AR214" i="4" s="1"/>
  <c r="AI214" i="4"/>
  <c r="AH214" i="4" s="1"/>
  <c r="AD214" i="4"/>
  <c r="AN214" i="4"/>
  <c r="BC214" i="4"/>
  <c r="BB214" i="4" s="1"/>
  <c r="T214" i="4"/>
  <c r="S214" i="4" s="1"/>
  <c r="CL218" i="4"/>
  <c r="CM218" i="4" s="1"/>
  <c r="Y218" i="4"/>
  <c r="Z218" i="4" s="1"/>
  <c r="BW218" i="4"/>
  <c r="BX218" i="4" s="1"/>
  <c r="CB218" i="4"/>
  <c r="CC218" i="4" s="1"/>
  <c r="BH218" i="4"/>
  <c r="AX218" i="4"/>
  <c r="CG218" i="4"/>
  <c r="CH218" i="4" s="1"/>
  <c r="BR218" i="4"/>
  <c r="BS218" i="4" s="1"/>
  <c r="AS218" i="4"/>
  <c r="AR218" i="4" s="1"/>
  <c r="AI218" i="4"/>
  <c r="AD218" i="4"/>
  <c r="AC218" i="4" s="1"/>
  <c r="BM218" i="4"/>
  <c r="BN218" i="4" s="1"/>
  <c r="BC218" i="4"/>
  <c r="AN218" i="4"/>
  <c r="T218" i="4"/>
  <c r="S218" i="4" s="1"/>
  <c r="CL222" i="4"/>
  <c r="CM222" i="4" s="1"/>
  <c r="Y222" i="4"/>
  <c r="CG222" i="4"/>
  <c r="CB222" i="4"/>
  <c r="CC222" i="4" s="1"/>
  <c r="BW222" i="4"/>
  <c r="BX222" i="4" s="1"/>
  <c r="BH222" i="4"/>
  <c r="AX222" i="4"/>
  <c r="BC222" i="4"/>
  <c r="BB222" i="4" s="1"/>
  <c r="AS222" i="4"/>
  <c r="AR222" i="4" s="1"/>
  <c r="AI222" i="4"/>
  <c r="AD222" i="4"/>
  <c r="BM222" i="4"/>
  <c r="BN222" i="4" s="1"/>
  <c r="AN222" i="4"/>
  <c r="T222" i="4"/>
  <c r="BR222" i="4"/>
  <c r="CB59" i="4"/>
  <c r="CC59" i="4" s="1"/>
  <c r="CL59" i="4"/>
  <c r="CM59" i="4" s="1"/>
  <c r="Y59" i="4"/>
  <c r="BR59" i="4"/>
  <c r="BW59" i="4"/>
  <c r="BX59" i="4" s="1"/>
  <c r="AS59" i="4"/>
  <c r="AR59" i="4" s="1"/>
  <c r="BM59" i="4"/>
  <c r="BN59" i="4" s="1"/>
  <c r="CG59" i="4"/>
  <c r="BH59" i="4"/>
  <c r="BG59" i="4" s="1"/>
  <c r="BC59" i="4"/>
  <c r="AI59" i="4"/>
  <c r="AD59" i="4"/>
  <c r="AN59" i="4"/>
  <c r="T59" i="4"/>
  <c r="AX59" i="4"/>
  <c r="AW59" i="4" s="1"/>
  <c r="Y63" i="4"/>
  <c r="Z63" i="4" s="1"/>
  <c r="CB63" i="4"/>
  <c r="CC63" i="4" s="1"/>
  <c r="CL63" i="4"/>
  <c r="CM63" i="4" s="1"/>
  <c r="CG63" i="4"/>
  <c r="BW63" i="4"/>
  <c r="BR63" i="4"/>
  <c r="BS63" i="4" s="1"/>
  <c r="AS63" i="4"/>
  <c r="AT63" i="4" s="1"/>
  <c r="BH63" i="4"/>
  <c r="BG63" i="4" s="1"/>
  <c r="AN63" i="4"/>
  <c r="BC63" i="4"/>
  <c r="BB63" i="4" s="1"/>
  <c r="AD63" i="4"/>
  <c r="AE63" i="4" s="1"/>
  <c r="AX63" i="4"/>
  <c r="AY63" i="4" s="1"/>
  <c r="T63" i="4"/>
  <c r="BM63" i="4"/>
  <c r="BN63" i="4" s="1"/>
  <c r="AI63" i="4"/>
  <c r="AH63" i="4" s="1"/>
  <c r="Y67" i="4"/>
  <c r="CB67" i="4"/>
  <c r="CG67" i="4"/>
  <c r="CH67" i="4" s="1"/>
  <c r="CL67" i="4"/>
  <c r="CM67" i="4" s="1"/>
  <c r="BH67" i="4"/>
  <c r="BC67" i="4"/>
  <c r="AS67" i="4"/>
  <c r="BW67" i="4"/>
  <c r="BX67" i="4" s="1"/>
  <c r="BR67" i="4"/>
  <c r="BS67" i="4" s="1"/>
  <c r="BM67" i="4"/>
  <c r="AX67" i="4"/>
  <c r="T67" i="4"/>
  <c r="S67" i="4" s="1"/>
  <c r="AN67" i="4"/>
  <c r="AD67" i="4"/>
  <c r="AI67" i="4"/>
  <c r="AH67" i="4" s="1"/>
  <c r="CL71" i="4"/>
  <c r="CM71" i="4" s="1"/>
  <c r="CB71" i="4"/>
  <c r="CC71" i="4" s="1"/>
  <c r="Y71" i="4"/>
  <c r="Z71" i="4" s="1"/>
  <c r="CG71" i="4"/>
  <c r="CH71" i="4" s="1"/>
  <c r="BW71" i="4"/>
  <c r="BX71" i="4" s="1"/>
  <c r="BR71" i="4"/>
  <c r="BS71" i="4" s="1"/>
  <c r="BM71" i="4"/>
  <c r="AS71" i="4"/>
  <c r="AT71" i="4" s="1"/>
  <c r="BH71" i="4"/>
  <c r="BI71" i="4" s="1"/>
  <c r="BC71" i="4"/>
  <c r="BD71" i="4" s="1"/>
  <c r="AI71" i="4"/>
  <c r="AH71" i="4" s="1"/>
  <c r="AX71" i="4"/>
  <c r="AY71" i="4" s="1"/>
  <c r="AD71" i="4"/>
  <c r="AE71" i="4" s="1"/>
  <c r="AN71" i="4"/>
  <c r="T71" i="4"/>
  <c r="CB75" i="4"/>
  <c r="CC75" i="4" s="1"/>
  <c r="Y75" i="4"/>
  <c r="Z75" i="4" s="1"/>
  <c r="CL75" i="4"/>
  <c r="CM75" i="4" s="1"/>
  <c r="CG75" i="4"/>
  <c r="BR75" i="4"/>
  <c r="BS75" i="4" s="1"/>
  <c r="AS75" i="4"/>
  <c r="AR75" i="4" s="1"/>
  <c r="BM75" i="4"/>
  <c r="BN75" i="4" s="1"/>
  <c r="BW75" i="4"/>
  <c r="AX75" i="4"/>
  <c r="BH75" i="4"/>
  <c r="BC75" i="4"/>
  <c r="BD75" i="4" s="1"/>
  <c r="AN75" i="4"/>
  <c r="AI75" i="4"/>
  <c r="AD75" i="4"/>
  <c r="AC75" i="4" s="1"/>
  <c r="T75" i="4"/>
  <c r="S75" i="4" s="1"/>
  <c r="Y79" i="4"/>
  <c r="Z79" i="4" s="1"/>
  <c r="CB79" i="4"/>
  <c r="CC79" i="4" s="1"/>
  <c r="BW79" i="4"/>
  <c r="BX79" i="4" s="1"/>
  <c r="CL79" i="4"/>
  <c r="CM79" i="4" s="1"/>
  <c r="AX79" i="4"/>
  <c r="AS79" i="4"/>
  <c r="AT79" i="4" s="1"/>
  <c r="BR79" i="4"/>
  <c r="BS79" i="4" s="1"/>
  <c r="CG79" i="4"/>
  <c r="CH79" i="4" s="1"/>
  <c r="BC79" i="4"/>
  <c r="AN79" i="4"/>
  <c r="AD79" i="4"/>
  <c r="T79" i="4"/>
  <c r="U79" i="4" s="1"/>
  <c r="AI79" i="4"/>
  <c r="BM79" i="4"/>
  <c r="BN79" i="4" s="1"/>
  <c r="BH79" i="4"/>
  <c r="BI79" i="4" s="1"/>
  <c r="Y83" i="4"/>
  <c r="Z83" i="4" s="1"/>
  <c r="CB83" i="4"/>
  <c r="CC83" i="4" s="1"/>
  <c r="CG83" i="4"/>
  <c r="CH83" i="4" s="1"/>
  <c r="CL83" i="4"/>
  <c r="CM83" i="4" s="1"/>
  <c r="BH83" i="4"/>
  <c r="BG83" i="4" s="1"/>
  <c r="BC83" i="4"/>
  <c r="AS83" i="4"/>
  <c r="AR83" i="4" s="1"/>
  <c r="BR83" i="4"/>
  <c r="BS83" i="4" s="1"/>
  <c r="AX83" i="4"/>
  <c r="AW83" i="4" s="1"/>
  <c r="BM83" i="4"/>
  <c r="BW83" i="4"/>
  <c r="BX83" i="4" s="1"/>
  <c r="AN83" i="4"/>
  <c r="T83" i="4"/>
  <c r="S83" i="4" s="1"/>
  <c r="AI83" i="4"/>
  <c r="AD83" i="4"/>
  <c r="AC83" i="4" s="1"/>
  <c r="Y87" i="4"/>
  <c r="Z87" i="4" s="1"/>
  <c r="CB87" i="4"/>
  <c r="CC87" i="4" s="1"/>
  <c r="CL87" i="4"/>
  <c r="CG87" i="4"/>
  <c r="CH87" i="4" s="1"/>
  <c r="BW87" i="4"/>
  <c r="BX87" i="4" s="1"/>
  <c r="BM87" i="4"/>
  <c r="BN87" i="4" s="1"/>
  <c r="AS87" i="4"/>
  <c r="AR87" i="4" s="1"/>
  <c r="BH87" i="4"/>
  <c r="BI87" i="4" s="1"/>
  <c r="BC87" i="4"/>
  <c r="BR87" i="4"/>
  <c r="BS87" i="4" s="1"/>
  <c r="AI87" i="4"/>
  <c r="AX87" i="4"/>
  <c r="AW87" i="4" s="1"/>
  <c r="AN87" i="4"/>
  <c r="AD87" i="4"/>
  <c r="T87" i="4"/>
  <c r="CB91" i="4"/>
  <c r="CC91" i="4" s="1"/>
  <c r="Y91" i="4"/>
  <c r="Z91" i="4" s="1"/>
  <c r="CL91" i="4"/>
  <c r="CM91" i="4" s="1"/>
  <c r="BR91" i="4"/>
  <c r="CG91" i="4"/>
  <c r="CH91" i="4" s="1"/>
  <c r="BW91" i="4"/>
  <c r="BX91" i="4" s="1"/>
  <c r="AS91" i="4"/>
  <c r="AR91" i="4" s="1"/>
  <c r="BM91" i="4"/>
  <c r="BC91" i="4"/>
  <c r="BD91" i="4" s="1"/>
  <c r="AN91" i="4"/>
  <c r="AX91" i="4"/>
  <c r="AY91" i="4" s="1"/>
  <c r="AI91" i="4"/>
  <c r="AJ91" i="4" s="1"/>
  <c r="AD91" i="4"/>
  <c r="T91" i="4"/>
  <c r="U91" i="4" s="1"/>
  <c r="BH91" i="4"/>
  <c r="BG91" i="4" s="1"/>
  <c r="Y95" i="4"/>
  <c r="Z95" i="4" s="1"/>
  <c r="CB95" i="4"/>
  <c r="CC95" i="4" s="1"/>
  <c r="CL95" i="4"/>
  <c r="CM95" i="4" s="1"/>
  <c r="CG95" i="4"/>
  <c r="CH95" i="4" s="1"/>
  <c r="BW95" i="4"/>
  <c r="BX95" i="4" s="1"/>
  <c r="AX95" i="4"/>
  <c r="AS95" i="4"/>
  <c r="AR95" i="4" s="1"/>
  <c r="BR95" i="4"/>
  <c r="BS95" i="4" s="1"/>
  <c r="BH95" i="4"/>
  <c r="AN95" i="4"/>
  <c r="BM95" i="4"/>
  <c r="BN95" i="4" s="1"/>
  <c r="AD95" i="4"/>
  <c r="AC95" i="4" s="1"/>
  <c r="T95" i="4"/>
  <c r="AI95" i="4"/>
  <c r="BC95" i="4"/>
  <c r="BB95" i="4" s="1"/>
  <c r="Y99" i="4"/>
  <c r="Z99" i="4" s="1"/>
  <c r="CB99" i="4"/>
  <c r="CG99" i="4"/>
  <c r="CH99" i="4" s="1"/>
  <c r="CL99" i="4"/>
  <c r="CM99" i="4" s="1"/>
  <c r="BR99" i="4"/>
  <c r="BS99" i="4" s="1"/>
  <c r="BH99" i="4"/>
  <c r="BC99" i="4"/>
  <c r="BB99" i="4" s="1"/>
  <c r="AS99" i="4"/>
  <c r="AR99" i="4" s="1"/>
  <c r="BW99" i="4"/>
  <c r="BX99" i="4" s="1"/>
  <c r="AX99" i="4"/>
  <c r="BM99" i="4"/>
  <c r="BN99" i="4" s="1"/>
  <c r="T99" i="4"/>
  <c r="U99" i="4" s="1"/>
  <c r="AN99" i="4"/>
  <c r="AD99" i="4"/>
  <c r="AE99" i="4" s="1"/>
  <c r="AI99" i="4"/>
  <c r="CB103" i="4"/>
  <c r="CC103" i="4" s="1"/>
  <c r="CL103" i="4"/>
  <c r="CM103" i="4" s="1"/>
  <c r="CG103" i="4"/>
  <c r="Y103" i="4"/>
  <c r="Z103" i="4" s="1"/>
  <c r="BW103" i="4"/>
  <c r="BX103" i="4" s="1"/>
  <c r="BM103" i="4"/>
  <c r="BN103" i="4" s="1"/>
  <c r="AS103" i="4"/>
  <c r="BH103" i="4"/>
  <c r="BC103" i="4"/>
  <c r="BR103" i="4"/>
  <c r="BS103" i="4" s="1"/>
  <c r="AI103" i="4"/>
  <c r="AX103" i="4"/>
  <c r="AW103" i="4" s="1"/>
  <c r="AN103" i="4"/>
  <c r="AD103" i="4"/>
  <c r="AC103" i="4" s="1"/>
  <c r="T103" i="4"/>
  <c r="CB107" i="4"/>
  <c r="CC107" i="4" s="1"/>
  <c r="Y107" i="4"/>
  <c r="Z107" i="4" s="1"/>
  <c r="CG107" i="4"/>
  <c r="CH107" i="4" s="1"/>
  <c r="BR107" i="4"/>
  <c r="AS107" i="4"/>
  <c r="AR107" i="4" s="1"/>
  <c r="BM107" i="4"/>
  <c r="BN107" i="4" s="1"/>
  <c r="BW107" i="4"/>
  <c r="BX107" i="4" s="1"/>
  <c r="AX107" i="4"/>
  <c r="AY107" i="4" s="1"/>
  <c r="CL107" i="4"/>
  <c r="CM107" i="4" s="1"/>
  <c r="AI107" i="4"/>
  <c r="AH107" i="4" s="1"/>
  <c r="AD107" i="4"/>
  <c r="T107" i="4"/>
  <c r="BH107" i="4"/>
  <c r="BC107" i="4"/>
  <c r="BD107" i="4" s="1"/>
  <c r="AN107" i="4"/>
  <c r="Y111" i="4"/>
  <c r="CB111" i="4"/>
  <c r="CC111" i="4" s="1"/>
  <c r="CL111" i="4"/>
  <c r="CM111" i="4" s="1"/>
  <c r="BW111" i="4"/>
  <c r="BX111" i="4" s="1"/>
  <c r="AX111" i="4"/>
  <c r="AW111" i="4" s="1"/>
  <c r="AS111" i="4"/>
  <c r="AR111" i="4" s="1"/>
  <c r="CG111" i="4"/>
  <c r="CH111" i="4" s="1"/>
  <c r="BR111" i="4"/>
  <c r="BS111" i="4" s="1"/>
  <c r="BC111" i="4"/>
  <c r="AN111" i="4"/>
  <c r="AD111" i="4"/>
  <c r="AC111" i="4" s="1"/>
  <c r="BM111" i="4"/>
  <c r="BN111" i="4" s="1"/>
  <c r="T111" i="4"/>
  <c r="BH111" i="4"/>
  <c r="AI111" i="4"/>
  <c r="Y115" i="4"/>
  <c r="Z115" i="4" s="1"/>
  <c r="CB115" i="4"/>
  <c r="CC115" i="4" s="1"/>
  <c r="CG115" i="4"/>
  <c r="CH115" i="4" s="1"/>
  <c r="CL115" i="4"/>
  <c r="CM115" i="4" s="1"/>
  <c r="BH115" i="4"/>
  <c r="BG115" i="4" s="1"/>
  <c r="BC115" i="4"/>
  <c r="AS115" i="4"/>
  <c r="AT115" i="4" s="1"/>
  <c r="AX115" i="4"/>
  <c r="AW115" i="4" s="1"/>
  <c r="BM115" i="4"/>
  <c r="BN115" i="4" s="1"/>
  <c r="BR115" i="4"/>
  <c r="BW115" i="4"/>
  <c r="BX115" i="4" s="1"/>
  <c r="T115" i="4"/>
  <c r="U115" i="4" s="1"/>
  <c r="AN115" i="4"/>
  <c r="AD115" i="4"/>
  <c r="AC115" i="4" s="1"/>
  <c r="AI115" i="4"/>
  <c r="AH115" i="4" s="1"/>
  <c r="Y119" i="4"/>
  <c r="Z119" i="4" s="1"/>
  <c r="CB119" i="4"/>
  <c r="CC119" i="4" s="1"/>
  <c r="CL119" i="4"/>
  <c r="CG119" i="4"/>
  <c r="CH119" i="4" s="1"/>
  <c r="BW119" i="4"/>
  <c r="BX119" i="4" s="1"/>
  <c r="BM119" i="4"/>
  <c r="BN119" i="4" s="1"/>
  <c r="AS119" i="4"/>
  <c r="BR119" i="4"/>
  <c r="BS119" i="4" s="1"/>
  <c r="BH119" i="4"/>
  <c r="BG119" i="4" s="1"/>
  <c r="BC119" i="4"/>
  <c r="BB119" i="4" s="1"/>
  <c r="AN119" i="4"/>
  <c r="AI119" i="4"/>
  <c r="AH119" i="4" s="1"/>
  <c r="AX119" i="4"/>
  <c r="AW119" i="4" s="1"/>
  <c r="AD119" i="4"/>
  <c r="AE119" i="4" s="1"/>
  <c r="T119" i="4"/>
  <c r="U119" i="4" s="1"/>
  <c r="CB123" i="4"/>
  <c r="CC123" i="4" s="1"/>
  <c r="CL123" i="4"/>
  <c r="CM123" i="4" s="1"/>
  <c r="BR123" i="4"/>
  <c r="BS123" i="4" s="1"/>
  <c r="BW123" i="4"/>
  <c r="AS123" i="4"/>
  <c r="AR123" i="4" s="1"/>
  <c r="BM123" i="4"/>
  <c r="BN123" i="4" s="1"/>
  <c r="CG123" i="4"/>
  <c r="CH123" i="4" s="1"/>
  <c r="Y123" i="4"/>
  <c r="AX123" i="4"/>
  <c r="AW123" i="4" s="1"/>
  <c r="AI123" i="4"/>
  <c r="AJ123" i="4" s="1"/>
  <c r="AD123" i="4"/>
  <c r="AC123" i="4" s="1"/>
  <c r="BH123" i="4"/>
  <c r="BI123" i="4" s="1"/>
  <c r="AN123" i="4"/>
  <c r="T123" i="4"/>
  <c r="S123" i="4" s="1"/>
  <c r="BC123" i="4"/>
  <c r="BB123" i="4" s="1"/>
  <c r="Y127" i="4"/>
  <c r="Z127" i="4" s="1"/>
  <c r="CB127" i="4"/>
  <c r="CC127" i="4" s="1"/>
  <c r="CL127" i="4"/>
  <c r="CM127" i="4" s="1"/>
  <c r="CG127" i="4"/>
  <c r="CH127" i="4" s="1"/>
  <c r="BW127" i="4"/>
  <c r="BR127" i="4"/>
  <c r="BS127" i="4" s="1"/>
  <c r="AX127" i="4"/>
  <c r="AW127" i="4" s="1"/>
  <c r="AS127" i="4"/>
  <c r="AR127" i="4" s="1"/>
  <c r="BH127" i="4"/>
  <c r="BG127" i="4" s="1"/>
  <c r="AN127" i="4"/>
  <c r="AD127" i="4"/>
  <c r="AC127" i="4" s="1"/>
  <c r="T127" i="4"/>
  <c r="BM127" i="4"/>
  <c r="BC127" i="4"/>
  <c r="BB127" i="4" s="1"/>
  <c r="AI127" i="4"/>
  <c r="AH127" i="4" s="1"/>
  <c r="Y131" i="4"/>
  <c r="Z131" i="4" s="1"/>
  <c r="CB131" i="4"/>
  <c r="CC131" i="4" s="1"/>
  <c r="CG131" i="4"/>
  <c r="CH131" i="4" s="1"/>
  <c r="CL131" i="4"/>
  <c r="CM131" i="4" s="1"/>
  <c r="BH131" i="4"/>
  <c r="BI131" i="4" s="1"/>
  <c r="BC131" i="4"/>
  <c r="AS131" i="4"/>
  <c r="AR131" i="4" s="1"/>
  <c r="BW131" i="4"/>
  <c r="BX131" i="4" s="1"/>
  <c r="AX131" i="4"/>
  <c r="BR131" i="4"/>
  <c r="BM131" i="4"/>
  <c r="BN131" i="4" s="1"/>
  <c r="T131" i="4"/>
  <c r="U131" i="4" s="1"/>
  <c r="AN131" i="4"/>
  <c r="AI131" i="4"/>
  <c r="AH131" i="4" s="1"/>
  <c r="AD131" i="4"/>
  <c r="AE131" i="4" s="1"/>
  <c r="CB135" i="4"/>
  <c r="CC135" i="4" s="1"/>
  <c r="CL135" i="4"/>
  <c r="CM135" i="4" s="1"/>
  <c r="Y135" i="4"/>
  <c r="Z135" i="4" s="1"/>
  <c r="CG135" i="4"/>
  <c r="CH135" i="4" s="1"/>
  <c r="BW135" i="4"/>
  <c r="BX135" i="4" s="1"/>
  <c r="BR135" i="4"/>
  <c r="BS135" i="4" s="1"/>
  <c r="BM135" i="4"/>
  <c r="AS135" i="4"/>
  <c r="AR135" i="4" s="1"/>
  <c r="BH135" i="4"/>
  <c r="BG135" i="4" s="1"/>
  <c r="BC135" i="4"/>
  <c r="AX135" i="4"/>
  <c r="AW135" i="4" s="1"/>
  <c r="AI135" i="4"/>
  <c r="AD135" i="4"/>
  <c r="AN135" i="4"/>
  <c r="T135" i="4"/>
  <c r="CL139" i="4"/>
  <c r="CM139" i="4" s="1"/>
  <c r="Y139" i="4"/>
  <c r="Z139" i="4" s="1"/>
  <c r="CB139" i="4"/>
  <c r="CC139" i="4" s="1"/>
  <c r="CG139" i="4"/>
  <c r="CH139" i="4" s="1"/>
  <c r="BR139" i="4"/>
  <c r="BS139" i="4" s="1"/>
  <c r="AS139" i="4"/>
  <c r="AR139" i="4" s="1"/>
  <c r="BM139" i="4"/>
  <c r="BN139" i="4" s="1"/>
  <c r="BW139" i="4"/>
  <c r="AX139" i="4"/>
  <c r="AY139" i="4" s="1"/>
  <c r="AN139" i="4"/>
  <c r="AI139" i="4"/>
  <c r="AJ139" i="4" s="1"/>
  <c r="AD139" i="4"/>
  <c r="AE139" i="4" s="1"/>
  <c r="BC139" i="4"/>
  <c r="BB139" i="4" s="1"/>
  <c r="T139" i="4"/>
  <c r="U139" i="4" s="1"/>
  <c r="BH139" i="4"/>
  <c r="BI139" i="4" s="1"/>
  <c r="CL143" i="4"/>
  <c r="CM143" i="4" s="1"/>
  <c r="Y143" i="4"/>
  <c r="Z143" i="4" s="1"/>
  <c r="CB143" i="4"/>
  <c r="CC143" i="4" s="1"/>
  <c r="BW143" i="4"/>
  <c r="BX143" i="4" s="1"/>
  <c r="AX143" i="4"/>
  <c r="AS143" i="4"/>
  <c r="AR143" i="4" s="1"/>
  <c r="BH143" i="4"/>
  <c r="BG143" i="4" s="1"/>
  <c r="CG143" i="4"/>
  <c r="CH143" i="4" s="1"/>
  <c r="BR143" i="4"/>
  <c r="BC143" i="4"/>
  <c r="BB143" i="4" s="1"/>
  <c r="AN143" i="4"/>
  <c r="AD143" i="4"/>
  <c r="T143" i="4"/>
  <c r="AI143" i="4"/>
  <c r="AJ143" i="4" s="1"/>
  <c r="BM143" i="4"/>
  <c r="BN143" i="4" s="1"/>
  <c r="CL147" i="4"/>
  <c r="CM147" i="4" s="1"/>
  <c r="Y147" i="4"/>
  <c r="CB147" i="4"/>
  <c r="CC147" i="4" s="1"/>
  <c r="CG147" i="4"/>
  <c r="CH147" i="4" s="1"/>
  <c r="BH147" i="4"/>
  <c r="BG147" i="4" s="1"/>
  <c r="BC147" i="4"/>
  <c r="BD147" i="4" s="1"/>
  <c r="AS147" i="4"/>
  <c r="AT147" i="4" s="1"/>
  <c r="BW147" i="4"/>
  <c r="BX147" i="4" s="1"/>
  <c r="BR147" i="4"/>
  <c r="BS147" i="4" s="1"/>
  <c r="AX147" i="4"/>
  <c r="BM147" i="4"/>
  <c r="BN147" i="4" s="1"/>
  <c r="AN147" i="4"/>
  <c r="T147" i="4"/>
  <c r="S147" i="4" s="1"/>
  <c r="AI147" i="4"/>
  <c r="AD147" i="4"/>
  <c r="AC147" i="4" s="1"/>
  <c r="CL151" i="4"/>
  <c r="CM151" i="4" s="1"/>
  <c r="CB151" i="4"/>
  <c r="CC151" i="4" s="1"/>
  <c r="CG151" i="4"/>
  <c r="Y151" i="4"/>
  <c r="Z151" i="4" s="1"/>
  <c r="BW151" i="4"/>
  <c r="BX151" i="4" s="1"/>
  <c r="BM151" i="4"/>
  <c r="BN151" i="4" s="1"/>
  <c r="AS151" i="4"/>
  <c r="AR151" i="4" s="1"/>
  <c r="BH151" i="4"/>
  <c r="BC151" i="4"/>
  <c r="BB151" i="4" s="1"/>
  <c r="BR151" i="4"/>
  <c r="BS151" i="4" s="1"/>
  <c r="AX151" i="4"/>
  <c r="AW151" i="4" s="1"/>
  <c r="AI151" i="4"/>
  <c r="AH151" i="4" s="1"/>
  <c r="AN151" i="4"/>
  <c r="AD151" i="4"/>
  <c r="AE151" i="4" s="1"/>
  <c r="T151" i="4"/>
  <c r="S151" i="4" s="1"/>
  <c r="CL155" i="4"/>
  <c r="CM155" i="4" s="1"/>
  <c r="Y155" i="4"/>
  <c r="Z155" i="4" s="1"/>
  <c r="CB155" i="4"/>
  <c r="CC155" i="4" s="1"/>
  <c r="BR155" i="4"/>
  <c r="CG155" i="4"/>
  <c r="CH155" i="4" s="1"/>
  <c r="AS155" i="4"/>
  <c r="AT155" i="4" s="1"/>
  <c r="BM155" i="4"/>
  <c r="BN155" i="4" s="1"/>
  <c r="BW155" i="4"/>
  <c r="BX155" i="4" s="1"/>
  <c r="BH155" i="4"/>
  <c r="BG155" i="4" s="1"/>
  <c r="AN155" i="4"/>
  <c r="AI155" i="4"/>
  <c r="AJ155" i="4" s="1"/>
  <c r="AD155" i="4"/>
  <c r="BC155" i="4"/>
  <c r="BB155" i="4" s="1"/>
  <c r="T155" i="4"/>
  <c r="AX155" i="4"/>
  <c r="AW155" i="4" s="1"/>
  <c r="CL159" i="4"/>
  <c r="Y159" i="4"/>
  <c r="Z159" i="4" s="1"/>
  <c r="CB159" i="4"/>
  <c r="CC159" i="4" s="1"/>
  <c r="CG159" i="4"/>
  <c r="CH159" i="4" s="1"/>
  <c r="BW159" i="4"/>
  <c r="AX159" i="4"/>
  <c r="AY159" i="4" s="1"/>
  <c r="AS159" i="4"/>
  <c r="AR159" i="4" s="1"/>
  <c r="BR159" i="4"/>
  <c r="BS159" i="4" s="1"/>
  <c r="BH159" i="4"/>
  <c r="AN159" i="4"/>
  <c r="BM159" i="4"/>
  <c r="BN159" i="4" s="1"/>
  <c r="AD159" i="4"/>
  <c r="AE159" i="4" s="1"/>
  <c r="BC159" i="4"/>
  <c r="T159" i="4"/>
  <c r="S159" i="4" s="1"/>
  <c r="AI159" i="4"/>
  <c r="CL163" i="4"/>
  <c r="CM163" i="4" s="1"/>
  <c r="Y163" i="4"/>
  <c r="Z163" i="4" s="1"/>
  <c r="CB163" i="4"/>
  <c r="CC163" i="4" s="1"/>
  <c r="CG163" i="4"/>
  <c r="CH163" i="4" s="1"/>
  <c r="BR163" i="4"/>
  <c r="BS163" i="4" s="1"/>
  <c r="BH163" i="4"/>
  <c r="BC163" i="4"/>
  <c r="AS163" i="4"/>
  <c r="AT163" i="4" s="1"/>
  <c r="BW163" i="4"/>
  <c r="BX163" i="4" s="1"/>
  <c r="AX163" i="4"/>
  <c r="BM163" i="4"/>
  <c r="BN163" i="4" s="1"/>
  <c r="T163" i="4"/>
  <c r="S163" i="4" s="1"/>
  <c r="AN163" i="4"/>
  <c r="AD163" i="4"/>
  <c r="AC163" i="4" s="1"/>
  <c r="AI163" i="4"/>
  <c r="AH163" i="4" s="1"/>
  <c r="CL167" i="4"/>
  <c r="CM167" i="4" s="1"/>
  <c r="CB167" i="4"/>
  <c r="CC167" i="4" s="1"/>
  <c r="Y167" i="4"/>
  <c r="CG167" i="4"/>
  <c r="CH167" i="4" s="1"/>
  <c r="BW167" i="4"/>
  <c r="BX167" i="4" s="1"/>
  <c r="BM167" i="4"/>
  <c r="BN167" i="4" s="1"/>
  <c r="AS167" i="4"/>
  <c r="BH167" i="4"/>
  <c r="BG167" i="4" s="1"/>
  <c r="BC167" i="4"/>
  <c r="BB167" i="4" s="1"/>
  <c r="BR167" i="4"/>
  <c r="BS167" i="4" s="1"/>
  <c r="AI167" i="4"/>
  <c r="AN167" i="4"/>
  <c r="AD167" i="4"/>
  <c r="AX167" i="4"/>
  <c r="AW167" i="4" s="1"/>
  <c r="T167" i="4"/>
  <c r="S167" i="4" s="1"/>
  <c r="CL171" i="4"/>
  <c r="CM171" i="4" s="1"/>
  <c r="Y171" i="4"/>
  <c r="Z171" i="4" s="1"/>
  <c r="CB171" i="4"/>
  <c r="CC171" i="4" s="1"/>
  <c r="CG171" i="4"/>
  <c r="BR171" i="4"/>
  <c r="BS171" i="4" s="1"/>
  <c r="AS171" i="4"/>
  <c r="AR171" i="4" s="1"/>
  <c r="BM171" i="4"/>
  <c r="BN171" i="4" s="1"/>
  <c r="AX171" i="4"/>
  <c r="AW171" i="4" s="1"/>
  <c r="BH171" i="4"/>
  <c r="BI171" i="4" s="1"/>
  <c r="BC171" i="4"/>
  <c r="BD171" i="4" s="1"/>
  <c r="AI171" i="4"/>
  <c r="AH171" i="4" s="1"/>
  <c r="AD171" i="4"/>
  <c r="T171" i="4"/>
  <c r="S171" i="4" s="1"/>
  <c r="BW171" i="4"/>
  <c r="BX171" i="4" s="1"/>
  <c r="AN171" i="4"/>
  <c r="CL175" i="4"/>
  <c r="CM175" i="4" s="1"/>
  <c r="Y175" i="4"/>
  <c r="Z175" i="4" s="1"/>
  <c r="CB175" i="4"/>
  <c r="CC175" i="4" s="1"/>
  <c r="BW175" i="4"/>
  <c r="BX175" i="4" s="1"/>
  <c r="AX175" i="4"/>
  <c r="AS175" i="4"/>
  <c r="AR175" i="4" s="1"/>
  <c r="CG175" i="4"/>
  <c r="CH175" i="4" s="1"/>
  <c r="BR175" i="4"/>
  <c r="BS175" i="4" s="1"/>
  <c r="BH175" i="4"/>
  <c r="BC175" i="4"/>
  <c r="BB175" i="4" s="1"/>
  <c r="AN175" i="4"/>
  <c r="AD175" i="4"/>
  <c r="AC175" i="4" s="1"/>
  <c r="BM175" i="4"/>
  <c r="BN175" i="4" s="1"/>
  <c r="T175" i="4"/>
  <c r="AI175" i="4"/>
  <c r="AH175" i="4" s="1"/>
  <c r="CL179" i="4"/>
  <c r="CM179" i="4" s="1"/>
  <c r="Y179" i="4"/>
  <c r="CB179" i="4"/>
  <c r="CC179" i="4" s="1"/>
  <c r="CG179" i="4"/>
  <c r="CH179" i="4" s="1"/>
  <c r="BH179" i="4"/>
  <c r="BG179" i="4" s="1"/>
  <c r="BC179" i="4"/>
  <c r="BB179" i="4" s="1"/>
  <c r="AS179" i="4"/>
  <c r="AR179" i="4" s="1"/>
  <c r="BW179" i="4"/>
  <c r="BX179" i="4" s="1"/>
  <c r="AX179" i="4"/>
  <c r="AW179" i="4" s="1"/>
  <c r="BM179" i="4"/>
  <c r="BN179" i="4" s="1"/>
  <c r="BR179" i="4"/>
  <c r="BS179" i="4" s="1"/>
  <c r="T179" i="4"/>
  <c r="S179" i="4" s="1"/>
  <c r="AN179" i="4"/>
  <c r="AD179" i="4"/>
  <c r="AI179" i="4"/>
  <c r="AH179" i="4" s="1"/>
  <c r="CL183" i="4"/>
  <c r="CM183" i="4" s="1"/>
  <c r="CB183" i="4"/>
  <c r="CC183" i="4" s="1"/>
  <c r="CG183" i="4"/>
  <c r="BW183" i="4"/>
  <c r="BX183" i="4" s="1"/>
  <c r="Y183" i="4"/>
  <c r="Z183" i="4" s="1"/>
  <c r="BM183" i="4"/>
  <c r="BN183" i="4" s="1"/>
  <c r="AS183" i="4"/>
  <c r="BR183" i="4"/>
  <c r="BS183" i="4" s="1"/>
  <c r="BH183" i="4"/>
  <c r="BG183" i="4" s="1"/>
  <c r="BC183" i="4"/>
  <c r="BB183" i="4" s="1"/>
  <c r="AI183" i="4"/>
  <c r="AH183" i="4" s="1"/>
  <c r="AN183" i="4"/>
  <c r="AD183" i="4"/>
  <c r="AC183" i="4" s="1"/>
  <c r="AX183" i="4"/>
  <c r="AY183" i="4" s="1"/>
  <c r="T183" i="4"/>
  <c r="CL187" i="4"/>
  <c r="CM187" i="4" s="1"/>
  <c r="Y187" i="4"/>
  <c r="Z187" i="4" s="1"/>
  <c r="CB187" i="4"/>
  <c r="CC187" i="4" s="1"/>
  <c r="BR187" i="4"/>
  <c r="BS187" i="4" s="1"/>
  <c r="AS187" i="4"/>
  <c r="AR187" i="4" s="1"/>
  <c r="BM187" i="4"/>
  <c r="BN187" i="4" s="1"/>
  <c r="CG187" i="4"/>
  <c r="CH187" i="4" s="1"/>
  <c r="BW187" i="4"/>
  <c r="BX187" i="4" s="1"/>
  <c r="BC187" i="4"/>
  <c r="BD187" i="4" s="1"/>
  <c r="AI187" i="4"/>
  <c r="AH187" i="4" s="1"/>
  <c r="AD187" i="4"/>
  <c r="AC187" i="4" s="1"/>
  <c r="BH187" i="4"/>
  <c r="AX187" i="4"/>
  <c r="T187" i="4"/>
  <c r="AN187" i="4"/>
  <c r="CL191" i="4"/>
  <c r="CM191" i="4" s="1"/>
  <c r="Y191" i="4"/>
  <c r="Z191" i="4" s="1"/>
  <c r="CB191" i="4"/>
  <c r="CC191" i="4" s="1"/>
  <c r="CG191" i="4"/>
  <c r="CH191" i="4" s="1"/>
  <c r="BW191" i="4"/>
  <c r="BR191" i="4"/>
  <c r="BS191" i="4" s="1"/>
  <c r="AX191" i="4"/>
  <c r="AW191" i="4" s="1"/>
  <c r="AS191" i="4"/>
  <c r="AR191" i="4" s="1"/>
  <c r="BH191" i="4"/>
  <c r="BC191" i="4"/>
  <c r="BB191" i="4" s="1"/>
  <c r="AD191" i="4"/>
  <c r="AC191" i="4" s="1"/>
  <c r="T191" i="4"/>
  <c r="BM191" i="4"/>
  <c r="BN191" i="4" s="1"/>
  <c r="AN191" i="4"/>
  <c r="AI191" i="4"/>
  <c r="AH191" i="4" s="1"/>
  <c r="CL195" i="4"/>
  <c r="CM195" i="4" s="1"/>
  <c r="Y195" i="4"/>
  <c r="CB195" i="4"/>
  <c r="CC195" i="4" s="1"/>
  <c r="CG195" i="4"/>
  <c r="CH195" i="4" s="1"/>
  <c r="BH195" i="4"/>
  <c r="BG195" i="4" s="1"/>
  <c r="BC195" i="4"/>
  <c r="AS195" i="4"/>
  <c r="AR195" i="4" s="1"/>
  <c r="BW195" i="4"/>
  <c r="BX195" i="4" s="1"/>
  <c r="AX195" i="4"/>
  <c r="AW195" i="4" s="1"/>
  <c r="BR195" i="4"/>
  <c r="BM195" i="4"/>
  <c r="BN195" i="4" s="1"/>
  <c r="AN195" i="4"/>
  <c r="T195" i="4"/>
  <c r="U195" i="4" s="1"/>
  <c r="AI195" i="4"/>
  <c r="AD195" i="4"/>
  <c r="AC195" i="4" s="1"/>
  <c r="CL199" i="4"/>
  <c r="CM199" i="4" s="1"/>
  <c r="CB199" i="4"/>
  <c r="CC199" i="4" s="1"/>
  <c r="Y199" i="4"/>
  <c r="CG199" i="4"/>
  <c r="CH199" i="4" s="1"/>
  <c r="BW199" i="4"/>
  <c r="BX199" i="4" s="1"/>
  <c r="BR199" i="4"/>
  <c r="BS199" i="4" s="1"/>
  <c r="BM199" i="4"/>
  <c r="AS199" i="4"/>
  <c r="AR199" i="4" s="1"/>
  <c r="BH199" i="4"/>
  <c r="BG199" i="4" s="1"/>
  <c r="BC199" i="4"/>
  <c r="BB199" i="4" s="1"/>
  <c r="AI199" i="4"/>
  <c r="AJ199" i="4" s="1"/>
  <c r="AX199" i="4"/>
  <c r="AD199" i="4"/>
  <c r="AE199" i="4" s="1"/>
  <c r="AN199" i="4"/>
  <c r="T199" i="4"/>
  <c r="U199" i="4" s="1"/>
  <c r="CL203" i="4"/>
  <c r="CM203" i="4" s="1"/>
  <c r="Y203" i="4"/>
  <c r="Z203" i="4" s="1"/>
  <c r="CB203" i="4"/>
  <c r="CC203" i="4" s="1"/>
  <c r="CG203" i="4"/>
  <c r="BR203" i="4"/>
  <c r="BS203" i="4" s="1"/>
  <c r="AS203" i="4"/>
  <c r="AR203" i="4" s="1"/>
  <c r="BM203" i="4"/>
  <c r="BN203" i="4" s="1"/>
  <c r="BW203" i="4"/>
  <c r="AX203" i="4"/>
  <c r="BC203" i="4"/>
  <c r="BD203" i="4" s="1"/>
  <c r="AN203" i="4"/>
  <c r="AI203" i="4"/>
  <c r="AD203" i="4"/>
  <c r="AE203" i="4" s="1"/>
  <c r="T203" i="4"/>
  <c r="BH203" i="4"/>
  <c r="BG203" i="4" s="1"/>
  <c r="CL207" i="4"/>
  <c r="CM207" i="4" s="1"/>
  <c r="Y207" i="4"/>
  <c r="Z207" i="4" s="1"/>
  <c r="CB207" i="4"/>
  <c r="CC207" i="4" s="1"/>
  <c r="BW207" i="4"/>
  <c r="BX207" i="4" s="1"/>
  <c r="AX207" i="4"/>
  <c r="AS207" i="4"/>
  <c r="AR207" i="4" s="1"/>
  <c r="BM207" i="4"/>
  <c r="BN207" i="4" s="1"/>
  <c r="BH207" i="4"/>
  <c r="BG207" i="4" s="1"/>
  <c r="BR207" i="4"/>
  <c r="BS207" i="4" s="1"/>
  <c r="BC207" i="4"/>
  <c r="AN207" i="4"/>
  <c r="AD207" i="4"/>
  <c r="CG207" i="4"/>
  <c r="T207" i="4"/>
  <c r="S207" i="4" s="1"/>
  <c r="AI207" i="4"/>
  <c r="AH207" i="4" s="1"/>
  <c r="CL211" i="4"/>
  <c r="CM211" i="4" s="1"/>
  <c r="Y211" i="4"/>
  <c r="Z211" i="4" s="1"/>
  <c r="CB211" i="4"/>
  <c r="CC211" i="4" s="1"/>
  <c r="CG211" i="4"/>
  <c r="CH211" i="4" s="1"/>
  <c r="BH211" i="4"/>
  <c r="BG211" i="4" s="1"/>
  <c r="BC211" i="4"/>
  <c r="BD211" i="4" s="1"/>
  <c r="AS211" i="4"/>
  <c r="BW211" i="4"/>
  <c r="BX211" i="4" s="1"/>
  <c r="BR211" i="4"/>
  <c r="BS211" i="4" s="1"/>
  <c r="AX211" i="4"/>
  <c r="AW211" i="4" s="1"/>
  <c r="BM211" i="4"/>
  <c r="BN211" i="4" s="1"/>
  <c r="T211" i="4"/>
  <c r="U211" i="4" s="1"/>
  <c r="AN211" i="4"/>
  <c r="AI211" i="4"/>
  <c r="AD211" i="4"/>
  <c r="CL215" i="4"/>
  <c r="CM215" i="4" s="1"/>
  <c r="CB215" i="4"/>
  <c r="CC215" i="4" s="1"/>
  <c r="CG215" i="4"/>
  <c r="CH215" i="4" s="1"/>
  <c r="Y215" i="4"/>
  <c r="Z215" i="4" s="1"/>
  <c r="BW215" i="4"/>
  <c r="BX215" i="4" s="1"/>
  <c r="BM215" i="4"/>
  <c r="BN215" i="4" s="1"/>
  <c r="AS215" i="4"/>
  <c r="BH215" i="4"/>
  <c r="BG215" i="4" s="1"/>
  <c r="BC215" i="4"/>
  <c r="BR215" i="4"/>
  <c r="BS215" i="4" s="1"/>
  <c r="AI215" i="4"/>
  <c r="AN215" i="4"/>
  <c r="AX215" i="4"/>
  <c r="AW215" i="4" s="1"/>
  <c r="AD215" i="4"/>
  <c r="AC215" i="4" s="1"/>
  <c r="T215" i="4"/>
  <c r="S215" i="4" s="1"/>
  <c r="CL219" i="4"/>
  <c r="CM219" i="4" s="1"/>
  <c r="Y219" i="4"/>
  <c r="Z219" i="4" s="1"/>
  <c r="CB219" i="4"/>
  <c r="CC219" i="4" s="1"/>
  <c r="BR219" i="4"/>
  <c r="BS219" i="4" s="1"/>
  <c r="CG219" i="4"/>
  <c r="CH219" i="4" s="1"/>
  <c r="AS219" i="4"/>
  <c r="AR219" i="4" s="1"/>
  <c r="BM219" i="4"/>
  <c r="BN219" i="4" s="1"/>
  <c r="BW219" i="4"/>
  <c r="BH219" i="4"/>
  <c r="BG219" i="4" s="1"/>
  <c r="BC219" i="4"/>
  <c r="BB219" i="4" s="1"/>
  <c r="AX219" i="4"/>
  <c r="AW219" i="4" s="1"/>
  <c r="AI219" i="4"/>
  <c r="AH219" i="4" s="1"/>
  <c r="AD219" i="4"/>
  <c r="AC219" i="4" s="1"/>
  <c r="T219" i="4"/>
  <c r="S219" i="4" s="1"/>
  <c r="AN219" i="4"/>
  <c r="CL223" i="4"/>
  <c r="CM223" i="4" s="1"/>
  <c r="Y223" i="4"/>
  <c r="Z223" i="4" s="1"/>
  <c r="CB223" i="4"/>
  <c r="CC223" i="4" s="1"/>
  <c r="BW223" i="4"/>
  <c r="BX223" i="4" s="1"/>
  <c r="CG223" i="4"/>
  <c r="CH223" i="4" s="1"/>
  <c r="AX223" i="4"/>
  <c r="AY223" i="4" s="1"/>
  <c r="AS223" i="4"/>
  <c r="AT223" i="4" s="1"/>
  <c r="BR223" i="4"/>
  <c r="BS223" i="4" s="1"/>
  <c r="BM223" i="4"/>
  <c r="BN223" i="4" s="1"/>
  <c r="BH223" i="4"/>
  <c r="AD223" i="4"/>
  <c r="AC223" i="4" s="1"/>
  <c r="T223" i="4"/>
  <c r="AN223" i="4"/>
  <c r="AI223" i="4"/>
  <c r="BC223" i="4"/>
  <c r="Y52" i="4"/>
  <c r="Z52" i="4" s="1"/>
  <c r="CL52" i="4"/>
  <c r="CM52" i="4" s="1"/>
  <c r="CB52" i="4"/>
  <c r="CC52" i="4" s="1"/>
  <c r="BR52" i="4"/>
  <c r="BS52" i="4" s="1"/>
  <c r="CG52" i="4"/>
  <c r="CH52" i="4" s="1"/>
  <c r="BM52" i="4"/>
  <c r="BN52" i="4" s="1"/>
  <c r="BC52" i="4"/>
  <c r="BB52" i="4" s="1"/>
  <c r="AX52" i="4"/>
  <c r="AN52" i="4"/>
  <c r="T52" i="4"/>
  <c r="S52" i="4" s="1"/>
  <c r="BW52" i="4"/>
  <c r="BX52" i="4" s="1"/>
  <c r="BH52" i="4"/>
  <c r="BG52" i="4" s="1"/>
  <c r="AS52" i="4"/>
  <c r="AR52" i="4" s="1"/>
  <c r="AD52" i="4"/>
  <c r="AI52" i="4"/>
  <c r="AH52" i="4" s="1"/>
  <c r="Y64" i="4"/>
  <c r="Z64" i="4" s="1"/>
  <c r="CL64" i="4"/>
  <c r="CM64" i="4" s="1"/>
  <c r="BR64" i="4"/>
  <c r="CG64" i="4"/>
  <c r="CH64" i="4" s="1"/>
  <c r="BM64" i="4"/>
  <c r="BN64" i="4" s="1"/>
  <c r="BC64" i="4"/>
  <c r="BB64" i="4" s="1"/>
  <c r="CB64" i="4"/>
  <c r="CC64" i="4" s="1"/>
  <c r="AX64" i="4"/>
  <c r="AW64" i="4" s="1"/>
  <c r="AN64" i="4"/>
  <c r="T64" i="4"/>
  <c r="S64" i="4" s="1"/>
  <c r="BW64" i="4"/>
  <c r="BX64" i="4" s="1"/>
  <c r="AS64" i="4"/>
  <c r="AR64" i="4" s="1"/>
  <c r="AI64" i="4"/>
  <c r="AH64" i="4" s="1"/>
  <c r="AD64" i="4"/>
  <c r="AC64" i="4" s="1"/>
  <c r="BH64" i="4"/>
  <c r="BG64" i="4" s="1"/>
  <c r="Y68" i="4"/>
  <c r="Z68" i="4" s="1"/>
  <c r="CB68" i="4"/>
  <c r="CC68" i="4" s="1"/>
  <c r="BR68" i="4"/>
  <c r="BS68" i="4" s="1"/>
  <c r="CL68" i="4"/>
  <c r="BM68" i="4"/>
  <c r="BN68" i="4" s="1"/>
  <c r="BC68" i="4"/>
  <c r="BD68" i="4" s="1"/>
  <c r="BW68" i="4"/>
  <c r="BX68" i="4" s="1"/>
  <c r="CG68" i="4"/>
  <c r="AX68" i="4"/>
  <c r="AW68" i="4" s="1"/>
  <c r="AN68" i="4"/>
  <c r="T68" i="4"/>
  <c r="S68" i="4" s="1"/>
  <c r="AD68" i="4"/>
  <c r="AC68" i="4" s="1"/>
  <c r="BH68" i="4"/>
  <c r="BG68" i="4" s="1"/>
  <c r="AS68" i="4"/>
  <c r="AR68" i="4" s="1"/>
  <c r="AI68" i="4"/>
  <c r="Y72" i="4"/>
  <c r="Z72" i="4" s="1"/>
  <c r="CG72" i="4"/>
  <c r="CH72" i="4" s="1"/>
  <c r="BR72" i="4"/>
  <c r="BS72" i="4" s="1"/>
  <c r="CL72" i="4"/>
  <c r="CM72" i="4" s="1"/>
  <c r="CB72" i="4"/>
  <c r="CC72" i="4" s="1"/>
  <c r="BM72" i="4"/>
  <c r="BN72" i="4" s="1"/>
  <c r="BC72" i="4"/>
  <c r="BB72" i="4" s="1"/>
  <c r="BH72" i="4"/>
  <c r="BG72" i="4" s="1"/>
  <c r="AX72" i="4"/>
  <c r="AW72" i="4" s="1"/>
  <c r="AN72" i="4"/>
  <c r="T72" i="4"/>
  <c r="S72" i="4" s="1"/>
  <c r="AS72" i="4"/>
  <c r="AR72" i="4" s="1"/>
  <c r="BW72" i="4"/>
  <c r="BX72" i="4" s="1"/>
  <c r="AD72" i="4"/>
  <c r="AE72" i="4" s="1"/>
  <c r="AI72" i="4"/>
  <c r="AJ72" i="4" s="1"/>
  <c r="Y76" i="4"/>
  <c r="Z76" i="4" s="1"/>
  <c r="CL76" i="4"/>
  <c r="BR76" i="4"/>
  <c r="BS76" i="4" s="1"/>
  <c r="CG76" i="4"/>
  <c r="CH76" i="4" s="1"/>
  <c r="BM76" i="4"/>
  <c r="BN76" i="4" s="1"/>
  <c r="BC76" i="4"/>
  <c r="BD76" i="4" s="1"/>
  <c r="BW76" i="4"/>
  <c r="BX76" i="4" s="1"/>
  <c r="BH76" i="4"/>
  <c r="BG76" i="4" s="1"/>
  <c r="AN76" i="4"/>
  <c r="T76" i="4"/>
  <c r="CB76" i="4"/>
  <c r="CC76" i="4" s="1"/>
  <c r="AI76" i="4"/>
  <c r="AJ76" i="4" s="1"/>
  <c r="AX76" i="4"/>
  <c r="AY76" i="4" s="1"/>
  <c r="AD76" i="4"/>
  <c r="AC76" i="4" s="1"/>
  <c r="AS76" i="4"/>
  <c r="AR76" i="4" s="1"/>
  <c r="CL80" i="4"/>
  <c r="CM80" i="4" s="1"/>
  <c r="BR80" i="4"/>
  <c r="BS80" i="4" s="1"/>
  <c r="CB80" i="4"/>
  <c r="CC80" i="4" s="1"/>
  <c r="BM80" i="4"/>
  <c r="BN80" i="4" s="1"/>
  <c r="BC80" i="4"/>
  <c r="BB80" i="4" s="1"/>
  <c r="BW80" i="4"/>
  <c r="BX80" i="4" s="1"/>
  <c r="Y80" i="4"/>
  <c r="AN80" i="4"/>
  <c r="T80" i="4"/>
  <c r="S80" i="4" s="1"/>
  <c r="CG80" i="4"/>
  <c r="CH80" i="4" s="1"/>
  <c r="AS80" i="4"/>
  <c r="AX80" i="4"/>
  <c r="AW80" i="4" s="1"/>
  <c r="AI80" i="4"/>
  <c r="AH80" i="4" s="1"/>
  <c r="AD80" i="4"/>
  <c r="AC80" i="4" s="1"/>
  <c r="BH80" i="4"/>
  <c r="Y84" i="4"/>
  <c r="Z84" i="4" s="1"/>
  <c r="CL84" i="4"/>
  <c r="CM84" i="4" s="1"/>
  <c r="CB84" i="4"/>
  <c r="CC84" i="4" s="1"/>
  <c r="BR84" i="4"/>
  <c r="CG84" i="4"/>
  <c r="CH84" i="4" s="1"/>
  <c r="BM84" i="4"/>
  <c r="BN84" i="4" s="1"/>
  <c r="BC84" i="4"/>
  <c r="BB84" i="4" s="1"/>
  <c r="AX84" i="4"/>
  <c r="AW84" i="4" s="1"/>
  <c r="AN84" i="4"/>
  <c r="T84" i="4"/>
  <c r="S84" i="4" s="1"/>
  <c r="BW84" i="4"/>
  <c r="BX84" i="4" s="1"/>
  <c r="BH84" i="4"/>
  <c r="AS84" i="4"/>
  <c r="AR84" i="4" s="1"/>
  <c r="AD84" i="4"/>
  <c r="AC84" i="4" s="1"/>
  <c r="AI84" i="4"/>
  <c r="AH84" i="4" s="1"/>
  <c r="Y88" i="4"/>
  <c r="CL88" i="4"/>
  <c r="CM88" i="4" s="1"/>
  <c r="CG88" i="4"/>
  <c r="CH88" i="4" s="1"/>
  <c r="BR88" i="4"/>
  <c r="BS88" i="4" s="1"/>
  <c r="CB88" i="4"/>
  <c r="BM88" i="4"/>
  <c r="BN88" i="4" s="1"/>
  <c r="BC88" i="4"/>
  <c r="BB88" i="4" s="1"/>
  <c r="BH88" i="4"/>
  <c r="BW88" i="4"/>
  <c r="BX88" i="4" s="1"/>
  <c r="AX88" i="4"/>
  <c r="AW88" i="4" s="1"/>
  <c r="AN88" i="4"/>
  <c r="T88" i="4"/>
  <c r="S88" i="4" s="1"/>
  <c r="AS88" i="4"/>
  <c r="AT88" i="4" s="1"/>
  <c r="AI88" i="4"/>
  <c r="AH88" i="4" s="1"/>
  <c r="AD88" i="4"/>
  <c r="AC88" i="4" s="1"/>
  <c r="Y92" i="4"/>
  <c r="Z92" i="4" s="1"/>
  <c r="BR92" i="4"/>
  <c r="BS92" i="4" s="1"/>
  <c r="CG92" i="4"/>
  <c r="CH92" i="4" s="1"/>
  <c r="CL92" i="4"/>
  <c r="CM92" i="4" s="1"/>
  <c r="CB92" i="4"/>
  <c r="CC92" i="4" s="1"/>
  <c r="BM92" i="4"/>
  <c r="BN92" i="4" s="1"/>
  <c r="BC92" i="4"/>
  <c r="BB92" i="4" s="1"/>
  <c r="BH92" i="4"/>
  <c r="BI92" i="4" s="1"/>
  <c r="AN92" i="4"/>
  <c r="T92" i="4"/>
  <c r="S92" i="4" s="1"/>
  <c r="BW92" i="4"/>
  <c r="BX92" i="4" s="1"/>
  <c r="AX92" i="4"/>
  <c r="AW92" i="4" s="1"/>
  <c r="AI92" i="4"/>
  <c r="AH92" i="4" s="1"/>
  <c r="AS92" i="4"/>
  <c r="AR92" i="4" s="1"/>
  <c r="AD92" i="4"/>
  <c r="AC92" i="4" s="1"/>
  <c r="CL96" i="4"/>
  <c r="CM96" i="4" s="1"/>
  <c r="Y96" i="4"/>
  <c r="Z96" i="4" s="1"/>
  <c r="BR96" i="4"/>
  <c r="BS96" i="4" s="1"/>
  <c r="CG96" i="4"/>
  <c r="CH96" i="4" s="1"/>
  <c r="BM96" i="4"/>
  <c r="BN96" i="4" s="1"/>
  <c r="BC96" i="4"/>
  <c r="BB96" i="4" s="1"/>
  <c r="AN96" i="4"/>
  <c r="T96" i="4"/>
  <c r="S96" i="4" s="1"/>
  <c r="BW96" i="4"/>
  <c r="BX96" i="4" s="1"/>
  <c r="AX96" i="4"/>
  <c r="AW96" i="4" s="1"/>
  <c r="AS96" i="4"/>
  <c r="CB96" i="4"/>
  <c r="CC96" i="4" s="1"/>
  <c r="AI96" i="4"/>
  <c r="AH96" i="4" s="1"/>
  <c r="AD96" i="4"/>
  <c r="AC96" i="4" s="1"/>
  <c r="BH96" i="4"/>
  <c r="BG96" i="4" s="1"/>
  <c r="Y100" i="4"/>
  <c r="Z100" i="4" s="1"/>
  <c r="CL100" i="4"/>
  <c r="CM100" i="4" s="1"/>
  <c r="CB100" i="4"/>
  <c r="CC100" i="4" s="1"/>
  <c r="BR100" i="4"/>
  <c r="BS100" i="4" s="1"/>
  <c r="BM100" i="4"/>
  <c r="BN100" i="4" s="1"/>
  <c r="BC100" i="4"/>
  <c r="BB100" i="4" s="1"/>
  <c r="BW100" i="4"/>
  <c r="BX100" i="4" s="1"/>
  <c r="AX100" i="4"/>
  <c r="AY100" i="4" s="1"/>
  <c r="AN100" i="4"/>
  <c r="T100" i="4"/>
  <c r="S100" i="4" s="1"/>
  <c r="CG100" i="4"/>
  <c r="CH100" i="4" s="1"/>
  <c r="AD100" i="4"/>
  <c r="AE100" i="4" s="1"/>
  <c r="BH100" i="4"/>
  <c r="BG100" i="4" s="1"/>
  <c r="AS100" i="4"/>
  <c r="AR100" i="4" s="1"/>
  <c r="AI100" i="4"/>
  <c r="AH100" i="4" s="1"/>
  <c r="Y104" i="4"/>
  <c r="Z104" i="4" s="1"/>
  <c r="CL104" i="4"/>
  <c r="CM104" i="4" s="1"/>
  <c r="CG104" i="4"/>
  <c r="CH104" i="4" s="1"/>
  <c r="BR104" i="4"/>
  <c r="BS104" i="4" s="1"/>
  <c r="CB104" i="4"/>
  <c r="CC104" i="4" s="1"/>
  <c r="BM104" i="4"/>
  <c r="BN104" i="4" s="1"/>
  <c r="BC104" i="4"/>
  <c r="BB104" i="4" s="1"/>
  <c r="BH104" i="4"/>
  <c r="BG104" i="4" s="1"/>
  <c r="AX104" i="4"/>
  <c r="AW104" i="4" s="1"/>
  <c r="AN104" i="4"/>
  <c r="T104" i="4"/>
  <c r="S104" i="4" s="1"/>
  <c r="BW104" i="4"/>
  <c r="BX104" i="4" s="1"/>
  <c r="AS104" i="4"/>
  <c r="AR104" i="4" s="1"/>
  <c r="AI104" i="4"/>
  <c r="AH104" i="4" s="1"/>
  <c r="AD104" i="4"/>
  <c r="AC104" i="4" s="1"/>
  <c r="Y108" i="4"/>
  <c r="Z108" i="4" s="1"/>
  <c r="BR108" i="4"/>
  <c r="BS108" i="4" s="1"/>
  <c r="CG108" i="4"/>
  <c r="CH108" i="4" s="1"/>
  <c r="BM108" i="4"/>
  <c r="BN108" i="4" s="1"/>
  <c r="BC108" i="4"/>
  <c r="CB108" i="4"/>
  <c r="CC108" i="4" s="1"/>
  <c r="BW108" i="4"/>
  <c r="BX108" i="4" s="1"/>
  <c r="BH108" i="4"/>
  <c r="BI108" i="4" s="1"/>
  <c r="AN108" i="4"/>
  <c r="T108" i="4"/>
  <c r="U108" i="4" s="1"/>
  <c r="CL108" i="4"/>
  <c r="CM108" i="4" s="1"/>
  <c r="AX108" i="4"/>
  <c r="AY108" i="4" s="1"/>
  <c r="AI108" i="4"/>
  <c r="AH108" i="4" s="1"/>
  <c r="AD108" i="4"/>
  <c r="AC108" i="4" s="1"/>
  <c r="AS108" i="4"/>
  <c r="AR108" i="4" s="1"/>
  <c r="CL112" i="4"/>
  <c r="CM112" i="4" s="1"/>
  <c r="BR112" i="4"/>
  <c r="BS112" i="4" s="1"/>
  <c r="Y112" i="4"/>
  <c r="Z112" i="4" s="1"/>
  <c r="CB112" i="4"/>
  <c r="CC112" i="4" s="1"/>
  <c r="BM112" i="4"/>
  <c r="BN112" i="4" s="1"/>
  <c r="BC112" i="4"/>
  <c r="BB112" i="4" s="1"/>
  <c r="CG112" i="4"/>
  <c r="CH112" i="4" s="1"/>
  <c r="BW112" i="4"/>
  <c r="BX112" i="4" s="1"/>
  <c r="AN112" i="4"/>
  <c r="T112" i="4"/>
  <c r="S112" i="4" s="1"/>
  <c r="AS112" i="4"/>
  <c r="BH112" i="4"/>
  <c r="BG112" i="4" s="1"/>
  <c r="AI112" i="4"/>
  <c r="AH112" i="4" s="1"/>
  <c r="AD112" i="4"/>
  <c r="AC112" i="4" s="1"/>
  <c r="AX112" i="4"/>
  <c r="AW112" i="4" s="1"/>
  <c r="Y116" i="4"/>
  <c r="Z116" i="4" s="1"/>
  <c r="CL116" i="4"/>
  <c r="CM116" i="4" s="1"/>
  <c r="CB116" i="4"/>
  <c r="CC116" i="4" s="1"/>
  <c r="BR116" i="4"/>
  <c r="BS116" i="4" s="1"/>
  <c r="CG116" i="4"/>
  <c r="CH116" i="4" s="1"/>
  <c r="BM116" i="4"/>
  <c r="BN116" i="4" s="1"/>
  <c r="BC116" i="4"/>
  <c r="BB116" i="4" s="1"/>
  <c r="AX116" i="4"/>
  <c r="AW116" i="4" s="1"/>
  <c r="AN116" i="4"/>
  <c r="T116" i="4"/>
  <c r="S116" i="4" s="1"/>
  <c r="BW116" i="4"/>
  <c r="BX116" i="4" s="1"/>
  <c r="BH116" i="4"/>
  <c r="BI116" i="4" s="1"/>
  <c r="AS116" i="4"/>
  <c r="AR116" i="4" s="1"/>
  <c r="AD116" i="4"/>
  <c r="AC116" i="4" s="1"/>
  <c r="AI116" i="4"/>
  <c r="AH116" i="4" s="1"/>
  <c r="Y120" i="4"/>
  <c r="Z120" i="4" s="1"/>
  <c r="CL120" i="4"/>
  <c r="CM120" i="4" s="1"/>
  <c r="CG120" i="4"/>
  <c r="CH120" i="4" s="1"/>
  <c r="BR120" i="4"/>
  <c r="BS120" i="4" s="1"/>
  <c r="CB120" i="4"/>
  <c r="CC120" i="4" s="1"/>
  <c r="BM120" i="4"/>
  <c r="BN120" i="4" s="1"/>
  <c r="BC120" i="4"/>
  <c r="BD120" i="4" s="1"/>
  <c r="BH120" i="4"/>
  <c r="BI120" i="4" s="1"/>
  <c r="BW120" i="4"/>
  <c r="BX120" i="4" s="1"/>
  <c r="AX120" i="4"/>
  <c r="AN120" i="4"/>
  <c r="T120" i="4"/>
  <c r="S120" i="4" s="1"/>
  <c r="AS120" i="4"/>
  <c r="AR120" i="4" s="1"/>
  <c r="AD120" i="4"/>
  <c r="AC120" i="4" s="1"/>
  <c r="AI120" i="4"/>
  <c r="AH120" i="4" s="1"/>
  <c r="BR124" i="4"/>
  <c r="BS124" i="4" s="1"/>
  <c r="CG124" i="4"/>
  <c r="CH124" i="4" s="1"/>
  <c r="CL124" i="4"/>
  <c r="CM124" i="4" s="1"/>
  <c r="CB124" i="4"/>
  <c r="CC124" i="4" s="1"/>
  <c r="BM124" i="4"/>
  <c r="BN124" i="4" s="1"/>
  <c r="BC124" i="4"/>
  <c r="BB124" i="4" s="1"/>
  <c r="BH124" i="4"/>
  <c r="BG124" i="4" s="1"/>
  <c r="AN124" i="4"/>
  <c r="T124" i="4"/>
  <c r="U124" i="4" s="1"/>
  <c r="Y124" i="4"/>
  <c r="Z124" i="4" s="1"/>
  <c r="BW124" i="4"/>
  <c r="BX124" i="4" s="1"/>
  <c r="AI124" i="4"/>
  <c r="AH124" i="4" s="1"/>
  <c r="AS124" i="4"/>
  <c r="AR124" i="4" s="1"/>
  <c r="AD124" i="4"/>
  <c r="AE124" i="4" s="1"/>
  <c r="AX124" i="4"/>
  <c r="AW124" i="4" s="1"/>
  <c r="CL128" i="4"/>
  <c r="CM128" i="4" s="1"/>
  <c r="Y128" i="4"/>
  <c r="Z128" i="4" s="1"/>
  <c r="BR128" i="4"/>
  <c r="BS128" i="4" s="1"/>
  <c r="CG128" i="4"/>
  <c r="CH128" i="4" s="1"/>
  <c r="BM128" i="4"/>
  <c r="BN128" i="4" s="1"/>
  <c r="BC128" i="4"/>
  <c r="BB128" i="4" s="1"/>
  <c r="CB128" i="4"/>
  <c r="CC128" i="4" s="1"/>
  <c r="AN128" i="4"/>
  <c r="T128" i="4"/>
  <c r="U128" i="4" s="1"/>
  <c r="BW128" i="4"/>
  <c r="BX128" i="4" s="1"/>
  <c r="AX128" i="4"/>
  <c r="AW128" i="4" s="1"/>
  <c r="AS128" i="4"/>
  <c r="BH128" i="4"/>
  <c r="BG128" i="4" s="1"/>
  <c r="AI128" i="4"/>
  <c r="AH128" i="4" s="1"/>
  <c r="AD128" i="4"/>
  <c r="Y132" i="4"/>
  <c r="Z132" i="4" s="1"/>
  <c r="CL132" i="4"/>
  <c r="CM132" i="4" s="1"/>
  <c r="CB132" i="4"/>
  <c r="CC132" i="4" s="1"/>
  <c r="BR132" i="4"/>
  <c r="BS132" i="4" s="1"/>
  <c r="BM132" i="4"/>
  <c r="BN132" i="4" s="1"/>
  <c r="BC132" i="4"/>
  <c r="BD132" i="4" s="1"/>
  <c r="BW132" i="4"/>
  <c r="BX132" i="4" s="1"/>
  <c r="AX132" i="4"/>
  <c r="AW132" i="4" s="1"/>
  <c r="CG132" i="4"/>
  <c r="CH132" i="4" s="1"/>
  <c r="AN132" i="4"/>
  <c r="T132" i="4"/>
  <c r="S132" i="4" s="1"/>
  <c r="BH132" i="4"/>
  <c r="BG132" i="4" s="1"/>
  <c r="AD132" i="4"/>
  <c r="AC132" i="4" s="1"/>
  <c r="AS132" i="4"/>
  <c r="AT132" i="4" s="1"/>
  <c r="AI132" i="4"/>
  <c r="AH132" i="4" s="1"/>
  <c r="Y136" i="4"/>
  <c r="Z136" i="4" s="1"/>
  <c r="CL136" i="4"/>
  <c r="CM136" i="4" s="1"/>
  <c r="CG136" i="4"/>
  <c r="CH136" i="4" s="1"/>
  <c r="BR136" i="4"/>
  <c r="BS136" i="4" s="1"/>
  <c r="CB136" i="4"/>
  <c r="CC136" i="4" s="1"/>
  <c r="BW136" i="4"/>
  <c r="BX136" i="4" s="1"/>
  <c r="BM136" i="4"/>
  <c r="BN136" i="4" s="1"/>
  <c r="BC136" i="4"/>
  <c r="BD136" i="4" s="1"/>
  <c r="BH136" i="4"/>
  <c r="BG136" i="4" s="1"/>
  <c r="AX136" i="4"/>
  <c r="AW136" i="4" s="1"/>
  <c r="AN136" i="4"/>
  <c r="T136" i="4"/>
  <c r="S136" i="4" s="1"/>
  <c r="AS136" i="4"/>
  <c r="AT136" i="4" s="1"/>
  <c r="AD136" i="4"/>
  <c r="AC136" i="4" s="1"/>
  <c r="AI136" i="4"/>
  <c r="AH136" i="4" s="1"/>
  <c r="Y140" i="4"/>
  <c r="Z140" i="4" s="1"/>
  <c r="BR140" i="4"/>
  <c r="BS140" i="4" s="1"/>
  <c r="CG140" i="4"/>
  <c r="CH140" i="4" s="1"/>
  <c r="BM140" i="4"/>
  <c r="BN140" i="4" s="1"/>
  <c r="BC140" i="4"/>
  <c r="BB140" i="4" s="1"/>
  <c r="CL140" i="4"/>
  <c r="CM140" i="4" s="1"/>
  <c r="BH140" i="4"/>
  <c r="BG140" i="4" s="1"/>
  <c r="AN140" i="4"/>
  <c r="T140" i="4"/>
  <c r="S140" i="4" s="1"/>
  <c r="CB140" i="4"/>
  <c r="CC140" i="4" s="1"/>
  <c r="BW140" i="4"/>
  <c r="BX140" i="4" s="1"/>
  <c r="AI140" i="4"/>
  <c r="AH140" i="4" s="1"/>
  <c r="AD140" i="4"/>
  <c r="AE140" i="4" s="1"/>
  <c r="AX140" i="4"/>
  <c r="AW140" i="4" s="1"/>
  <c r="AS140" i="4"/>
  <c r="AR140" i="4" s="1"/>
  <c r="Y144" i="4"/>
  <c r="Z144" i="4" s="1"/>
  <c r="CL144" i="4"/>
  <c r="CM144" i="4" s="1"/>
  <c r="BR144" i="4"/>
  <c r="BS144" i="4" s="1"/>
  <c r="BW144" i="4"/>
  <c r="BX144" i="4" s="1"/>
  <c r="CB144" i="4"/>
  <c r="CC144" i="4" s="1"/>
  <c r="BM144" i="4"/>
  <c r="BN144" i="4" s="1"/>
  <c r="BC144" i="4"/>
  <c r="BB144" i="4" s="1"/>
  <c r="AN144" i="4"/>
  <c r="T144" i="4"/>
  <c r="S144" i="4" s="1"/>
  <c r="CG144" i="4"/>
  <c r="CH144" i="4" s="1"/>
  <c r="AS144" i="4"/>
  <c r="AI144" i="4"/>
  <c r="AH144" i="4" s="1"/>
  <c r="AD144" i="4"/>
  <c r="BH144" i="4"/>
  <c r="BG144" i="4" s="1"/>
  <c r="AX144" i="4"/>
  <c r="AW144" i="4" s="1"/>
  <c r="Y148" i="4"/>
  <c r="Z148" i="4" s="1"/>
  <c r="CL148" i="4"/>
  <c r="CM148" i="4" s="1"/>
  <c r="CB148" i="4"/>
  <c r="CC148" i="4" s="1"/>
  <c r="BR148" i="4"/>
  <c r="BS148" i="4" s="1"/>
  <c r="CG148" i="4"/>
  <c r="CH148" i="4" s="1"/>
  <c r="BM148" i="4"/>
  <c r="BN148" i="4" s="1"/>
  <c r="BC148" i="4"/>
  <c r="BB148" i="4" s="1"/>
  <c r="BW148" i="4"/>
  <c r="BX148" i="4" s="1"/>
  <c r="AX148" i="4"/>
  <c r="AN148" i="4"/>
  <c r="T148" i="4"/>
  <c r="S148" i="4" s="1"/>
  <c r="BH148" i="4"/>
  <c r="BG148" i="4" s="1"/>
  <c r="AS148" i="4"/>
  <c r="AT148" i="4" s="1"/>
  <c r="AD148" i="4"/>
  <c r="AE148" i="4" s="1"/>
  <c r="AI148" i="4"/>
  <c r="Y152" i="4"/>
  <c r="Z152" i="4" s="1"/>
  <c r="CL152" i="4"/>
  <c r="CM152" i="4" s="1"/>
  <c r="CG152" i="4"/>
  <c r="CH152" i="4" s="1"/>
  <c r="BR152" i="4"/>
  <c r="BS152" i="4" s="1"/>
  <c r="CB152" i="4"/>
  <c r="CC152" i="4" s="1"/>
  <c r="BW152" i="4"/>
  <c r="BX152" i="4" s="1"/>
  <c r="BM152" i="4"/>
  <c r="BN152" i="4" s="1"/>
  <c r="BC152" i="4"/>
  <c r="BD152" i="4" s="1"/>
  <c r="BH152" i="4"/>
  <c r="AX152" i="4"/>
  <c r="AN152" i="4"/>
  <c r="T152" i="4"/>
  <c r="AS152" i="4"/>
  <c r="AR152" i="4" s="1"/>
  <c r="AD152" i="4"/>
  <c r="AC152" i="4" s="1"/>
  <c r="AI152" i="4"/>
  <c r="AJ152" i="4" s="1"/>
  <c r="Y156" i="4"/>
  <c r="Z156" i="4" s="1"/>
  <c r="CL156" i="4"/>
  <c r="CM156" i="4" s="1"/>
  <c r="BR156" i="4"/>
  <c r="BS156" i="4" s="1"/>
  <c r="CG156" i="4"/>
  <c r="CH156" i="4" s="1"/>
  <c r="CB156" i="4"/>
  <c r="CC156" i="4" s="1"/>
  <c r="BM156" i="4"/>
  <c r="BN156" i="4" s="1"/>
  <c r="BC156" i="4"/>
  <c r="BB156" i="4" s="1"/>
  <c r="BH156" i="4"/>
  <c r="BG156" i="4" s="1"/>
  <c r="AN156" i="4"/>
  <c r="T156" i="4"/>
  <c r="S156" i="4" s="1"/>
  <c r="BW156" i="4"/>
  <c r="BX156" i="4" s="1"/>
  <c r="AI156" i="4"/>
  <c r="AJ156" i="4" s="1"/>
  <c r="AS156" i="4"/>
  <c r="AR156" i="4" s="1"/>
  <c r="AX156" i="4"/>
  <c r="AW156" i="4" s="1"/>
  <c r="AD156" i="4"/>
  <c r="AC156" i="4" s="1"/>
  <c r="Y160" i="4"/>
  <c r="Z160" i="4" s="1"/>
  <c r="CL160" i="4"/>
  <c r="CM160" i="4" s="1"/>
  <c r="BR160" i="4"/>
  <c r="BS160" i="4" s="1"/>
  <c r="CG160" i="4"/>
  <c r="CH160" i="4" s="1"/>
  <c r="BW160" i="4"/>
  <c r="BX160" i="4" s="1"/>
  <c r="BM160" i="4"/>
  <c r="BN160" i="4" s="1"/>
  <c r="BC160" i="4"/>
  <c r="BB160" i="4" s="1"/>
  <c r="AN160" i="4"/>
  <c r="T160" i="4"/>
  <c r="S160" i="4" s="1"/>
  <c r="CB160" i="4"/>
  <c r="CC160" i="4" s="1"/>
  <c r="AX160" i="4"/>
  <c r="AW160" i="4" s="1"/>
  <c r="AS160" i="4"/>
  <c r="AR160" i="4" s="1"/>
  <c r="AI160" i="4"/>
  <c r="AH160" i="4" s="1"/>
  <c r="AD160" i="4"/>
  <c r="AC160" i="4" s="1"/>
  <c r="BH160" i="4"/>
  <c r="BG160" i="4" s="1"/>
  <c r="Y164" i="4"/>
  <c r="Z164" i="4" s="1"/>
  <c r="CL164" i="4"/>
  <c r="CM164" i="4" s="1"/>
  <c r="CB164" i="4"/>
  <c r="CC164" i="4" s="1"/>
  <c r="BR164" i="4"/>
  <c r="BS164" i="4" s="1"/>
  <c r="BM164" i="4"/>
  <c r="BN164" i="4" s="1"/>
  <c r="BC164" i="4"/>
  <c r="BB164" i="4" s="1"/>
  <c r="BW164" i="4"/>
  <c r="BX164" i="4" s="1"/>
  <c r="AX164" i="4"/>
  <c r="AW164" i="4" s="1"/>
  <c r="AN164" i="4"/>
  <c r="T164" i="4"/>
  <c r="S164" i="4" s="1"/>
  <c r="BH164" i="4"/>
  <c r="BG164" i="4" s="1"/>
  <c r="CG164" i="4"/>
  <c r="CH164" i="4" s="1"/>
  <c r="AD164" i="4"/>
  <c r="AC164" i="4" s="1"/>
  <c r="AS164" i="4"/>
  <c r="AR164" i="4" s="1"/>
  <c r="AI164" i="4"/>
  <c r="AH164" i="4" s="1"/>
  <c r="Y168" i="4"/>
  <c r="Z168" i="4" s="1"/>
  <c r="CL168" i="4"/>
  <c r="CM168" i="4" s="1"/>
  <c r="CG168" i="4"/>
  <c r="CH168" i="4" s="1"/>
  <c r="BR168" i="4"/>
  <c r="BS168" i="4" s="1"/>
  <c r="CB168" i="4"/>
  <c r="CC168" i="4" s="1"/>
  <c r="BW168" i="4"/>
  <c r="BX168" i="4" s="1"/>
  <c r="BM168" i="4"/>
  <c r="BN168" i="4" s="1"/>
  <c r="BC168" i="4"/>
  <c r="BB168" i="4" s="1"/>
  <c r="BH168" i="4"/>
  <c r="AX168" i="4"/>
  <c r="AW168" i="4" s="1"/>
  <c r="AN168" i="4"/>
  <c r="T168" i="4"/>
  <c r="S168" i="4" s="1"/>
  <c r="AS168" i="4"/>
  <c r="AR168" i="4" s="1"/>
  <c r="AI168" i="4"/>
  <c r="AH168" i="4" s="1"/>
  <c r="AD168" i="4"/>
  <c r="AE168" i="4" s="1"/>
  <c r="Y172" i="4"/>
  <c r="Z172" i="4" s="1"/>
  <c r="BR172" i="4"/>
  <c r="BS172" i="4" s="1"/>
  <c r="CL172" i="4"/>
  <c r="CM172" i="4" s="1"/>
  <c r="CG172" i="4"/>
  <c r="CH172" i="4" s="1"/>
  <c r="BM172" i="4"/>
  <c r="BN172" i="4" s="1"/>
  <c r="BC172" i="4"/>
  <c r="CB172" i="4"/>
  <c r="CC172" i="4" s="1"/>
  <c r="BH172" i="4"/>
  <c r="BI172" i="4" s="1"/>
  <c r="AN172" i="4"/>
  <c r="T172" i="4"/>
  <c r="U172" i="4" s="1"/>
  <c r="BW172" i="4"/>
  <c r="BX172" i="4" s="1"/>
  <c r="AI172" i="4"/>
  <c r="AH172" i="4" s="1"/>
  <c r="AX172" i="4"/>
  <c r="AY172" i="4" s="1"/>
  <c r="AD172" i="4"/>
  <c r="AC172" i="4" s="1"/>
  <c r="AS172" i="4"/>
  <c r="AR172" i="4" s="1"/>
  <c r="Y176" i="4"/>
  <c r="Z176" i="4" s="1"/>
  <c r="CL176" i="4"/>
  <c r="CM176" i="4" s="1"/>
  <c r="BR176" i="4"/>
  <c r="BS176" i="4" s="1"/>
  <c r="BW176" i="4"/>
  <c r="BX176" i="4" s="1"/>
  <c r="CB176" i="4"/>
  <c r="CC176" i="4" s="1"/>
  <c r="BM176" i="4"/>
  <c r="BN176" i="4" s="1"/>
  <c r="BC176" i="4"/>
  <c r="BD176" i="4" s="1"/>
  <c r="CG176" i="4"/>
  <c r="CH176" i="4" s="1"/>
  <c r="AN176" i="4"/>
  <c r="T176" i="4"/>
  <c r="U176" i="4" s="1"/>
  <c r="AS176" i="4"/>
  <c r="AR176" i="4" s="1"/>
  <c r="BH176" i="4"/>
  <c r="BI176" i="4" s="1"/>
  <c r="AX176" i="4"/>
  <c r="AW176" i="4" s="1"/>
  <c r="AI176" i="4"/>
  <c r="AH176" i="4" s="1"/>
  <c r="AD176" i="4"/>
  <c r="AC176" i="4" s="1"/>
  <c r="Y180" i="4"/>
  <c r="Z180" i="4" s="1"/>
  <c r="CL180" i="4"/>
  <c r="CM180" i="4" s="1"/>
  <c r="CB180" i="4"/>
  <c r="CC180" i="4" s="1"/>
  <c r="BR180" i="4"/>
  <c r="BS180" i="4" s="1"/>
  <c r="CG180" i="4"/>
  <c r="CH180" i="4" s="1"/>
  <c r="BM180" i="4"/>
  <c r="BN180" i="4" s="1"/>
  <c r="BC180" i="4"/>
  <c r="BB180" i="4" s="1"/>
  <c r="BW180" i="4"/>
  <c r="BX180" i="4" s="1"/>
  <c r="AX180" i="4"/>
  <c r="AN180" i="4"/>
  <c r="T180" i="4"/>
  <c r="S180" i="4" s="1"/>
  <c r="BH180" i="4"/>
  <c r="BG180" i="4" s="1"/>
  <c r="AS180" i="4"/>
  <c r="AR180" i="4" s="1"/>
  <c r="AD180" i="4"/>
  <c r="AC180" i="4" s="1"/>
  <c r="AI180" i="4"/>
  <c r="AH180" i="4" s="1"/>
  <c r="Y184" i="4"/>
  <c r="Z184" i="4" s="1"/>
  <c r="CG184" i="4"/>
  <c r="CH184" i="4" s="1"/>
  <c r="BR184" i="4"/>
  <c r="BS184" i="4" s="1"/>
  <c r="CB184" i="4"/>
  <c r="CC184" i="4" s="1"/>
  <c r="BW184" i="4"/>
  <c r="BX184" i="4" s="1"/>
  <c r="BM184" i="4"/>
  <c r="BN184" i="4" s="1"/>
  <c r="BC184" i="4"/>
  <c r="BB184" i="4" s="1"/>
  <c r="BH184" i="4"/>
  <c r="BG184" i="4" s="1"/>
  <c r="AX184" i="4"/>
  <c r="AW184" i="4" s="1"/>
  <c r="AN184" i="4"/>
  <c r="T184" i="4"/>
  <c r="S184" i="4" s="1"/>
  <c r="CL184" i="4"/>
  <c r="CM184" i="4" s="1"/>
  <c r="AS184" i="4"/>
  <c r="AR184" i="4" s="1"/>
  <c r="AD184" i="4"/>
  <c r="AE184" i="4" s="1"/>
  <c r="AI184" i="4"/>
  <c r="AH184" i="4" s="1"/>
  <c r="Y188" i="4"/>
  <c r="Z188" i="4" s="1"/>
  <c r="CL188" i="4"/>
  <c r="CM188" i="4" s="1"/>
  <c r="BR188" i="4"/>
  <c r="BS188" i="4" s="1"/>
  <c r="CG188" i="4"/>
  <c r="CH188" i="4" s="1"/>
  <c r="CB188" i="4"/>
  <c r="CC188" i="4" s="1"/>
  <c r="BM188" i="4"/>
  <c r="BN188" i="4" s="1"/>
  <c r="BC188" i="4"/>
  <c r="BH188" i="4"/>
  <c r="BG188" i="4" s="1"/>
  <c r="AN188" i="4"/>
  <c r="T188" i="4"/>
  <c r="S188" i="4" s="1"/>
  <c r="BW188" i="4"/>
  <c r="BX188" i="4" s="1"/>
  <c r="AI188" i="4"/>
  <c r="AH188" i="4" s="1"/>
  <c r="AX188" i="4"/>
  <c r="AW188" i="4" s="1"/>
  <c r="AS188" i="4"/>
  <c r="AR188" i="4" s="1"/>
  <c r="AD188" i="4"/>
  <c r="AC188" i="4" s="1"/>
  <c r="Y192" i="4"/>
  <c r="Z192" i="4" s="1"/>
  <c r="CL192" i="4"/>
  <c r="CM192" i="4" s="1"/>
  <c r="BR192" i="4"/>
  <c r="BS192" i="4" s="1"/>
  <c r="CG192" i="4"/>
  <c r="CH192" i="4" s="1"/>
  <c r="BW192" i="4"/>
  <c r="BX192" i="4" s="1"/>
  <c r="BM192" i="4"/>
  <c r="BN192" i="4" s="1"/>
  <c r="BC192" i="4"/>
  <c r="BB192" i="4" s="1"/>
  <c r="CB192" i="4"/>
  <c r="CC192" i="4" s="1"/>
  <c r="AN192" i="4"/>
  <c r="T192" i="4"/>
  <c r="S192" i="4" s="1"/>
  <c r="AX192" i="4"/>
  <c r="AW192" i="4" s="1"/>
  <c r="AS192" i="4"/>
  <c r="AR192" i="4" s="1"/>
  <c r="BH192" i="4"/>
  <c r="BI192" i="4" s="1"/>
  <c r="AI192" i="4"/>
  <c r="AH192" i="4" s="1"/>
  <c r="AD192" i="4"/>
  <c r="AC192" i="4" s="1"/>
  <c r="Y196" i="4"/>
  <c r="Z196" i="4" s="1"/>
  <c r="CL196" i="4"/>
  <c r="CM196" i="4" s="1"/>
  <c r="CB196" i="4"/>
  <c r="CC196" i="4" s="1"/>
  <c r="BR196" i="4"/>
  <c r="BS196" i="4" s="1"/>
  <c r="BM196" i="4"/>
  <c r="BN196" i="4" s="1"/>
  <c r="BC196" i="4"/>
  <c r="BB196" i="4" s="1"/>
  <c r="BW196" i="4"/>
  <c r="BX196" i="4" s="1"/>
  <c r="AX196" i="4"/>
  <c r="AW196" i="4" s="1"/>
  <c r="CG196" i="4"/>
  <c r="CH196" i="4" s="1"/>
  <c r="AN196" i="4"/>
  <c r="T196" i="4"/>
  <c r="S196" i="4" s="1"/>
  <c r="BH196" i="4"/>
  <c r="BG196" i="4" s="1"/>
  <c r="AD196" i="4"/>
  <c r="AC196" i="4" s="1"/>
  <c r="AS196" i="4"/>
  <c r="AR196" i="4" s="1"/>
  <c r="AI196" i="4"/>
  <c r="AH196" i="4" s="1"/>
  <c r="Y200" i="4"/>
  <c r="Z200" i="4" s="1"/>
  <c r="CL200" i="4"/>
  <c r="CM200" i="4" s="1"/>
  <c r="CG200" i="4"/>
  <c r="CH200" i="4" s="1"/>
  <c r="BR200" i="4"/>
  <c r="BS200" i="4" s="1"/>
  <c r="CB200" i="4"/>
  <c r="CC200" i="4" s="1"/>
  <c r="BW200" i="4"/>
  <c r="BX200" i="4" s="1"/>
  <c r="BM200" i="4"/>
  <c r="BN200" i="4" s="1"/>
  <c r="BC200" i="4"/>
  <c r="BB200" i="4" s="1"/>
  <c r="BH200" i="4"/>
  <c r="BG200" i="4" s="1"/>
  <c r="AX200" i="4"/>
  <c r="AY200" i="4" s="1"/>
  <c r="AN200" i="4"/>
  <c r="T200" i="4"/>
  <c r="S200" i="4" s="1"/>
  <c r="AS200" i="4"/>
  <c r="AT200" i="4" s="1"/>
  <c r="AD200" i="4"/>
  <c r="AE200" i="4" s="1"/>
  <c r="AI200" i="4"/>
  <c r="AH200" i="4" s="1"/>
  <c r="Y204" i="4"/>
  <c r="Z204" i="4" s="1"/>
  <c r="BR204" i="4"/>
  <c r="BS204" i="4" s="1"/>
  <c r="CG204" i="4"/>
  <c r="CH204" i="4" s="1"/>
  <c r="CL204" i="4"/>
  <c r="CM204" i="4" s="1"/>
  <c r="BM204" i="4"/>
  <c r="BN204" i="4" s="1"/>
  <c r="BC204" i="4"/>
  <c r="BH204" i="4"/>
  <c r="BG204" i="4" s="1"/>
  <c r="AN204" i="4"/>
  <c r="T204" i="4"/>
  <c r="S204" i="4" s="1"/>
  <c r="CB204" i="4"/>
  <c r="CC204" i="4" s="1"/>
  <c r="BW204" i="4"/>
  <c r="BX204" i="4" s="1"/>
  <c r="AI204" i="4"/>
  <c r="AH204" i="4" s="1"/>
  <c r="AX204" i="4"/>
  <c r="AW204" i="4" s="1"/>
  <c r="AD204" i="4"/>
  <c r="AC204" i="4" s="1"/>
  <c r="AS204" i="4"/>
  <c r="AR204" i="4" s="1"/>
  <c r="Y208" i="4"/>
  <c r="Z208" i="4" s="1"/>
  <c r="CL208" i="4"/>
  <c r="CM208" i="4" s="1"/>
  <c r="BR208" i="4"/>
  <c r="BS208" i="4" s="1"/>
  <c r="BW208" i="4"/>
  <c r="BX208" i="4" s="1"/>
  <c r="CB208" i="4"/>
  <c r="CC208" i="4" s="1"/>
  <c r="BM208" i="4"/>
  <c r="BN208" i="4" s="1"/>
  <c r="BC208" i="4"/>
  <c r="BB208" i="4" s="1"/>
  <c r="AN208" i="4"/>
  <c r="T208" i="4"/>
  <c r="S208" i="4" s="1"/>
  <c r="CG208" i="4"/>
  <c r="CH208" i="4" s="1"/>
  <c r="AS208" i="4"/>
  <c r="AR208" i="4" s="1"/>
  <c r="AX208" i="4"/>
  <c r="AW208" i="4" s="1"/>
  <c r="AI208" i="4"/>
  <c r="AH208" i="4" s="1"/>
  <c r="AD208" i="4"/>
  <c r="AC208" i="4" s="1"/>
  <c r="BH208" i="4"/>
  <c r="BG208" i="4" s="1"/>
  <c r="Y212" i="4"/>
  <c r="Z212" i="4" s="1"/>
  <c r="CL212" i="4"/>
  <c r="CM212" i="4" s="1"/>
  <c r="CB212" i="4"/>
  <c r="CC212" i="4" s="1"/>
  <c r="BR212" i="4"/>
  <c r="BS212" i="4" s="1"/>
  <c r="CG212" i="4"/>
  <c r="CH212" i="4" s="1"/>
  <c r="BM212" i="4"/>
  <c r="BN212" i="4" s="1"/>
  <c r="BC212" i="4"/>
  <c r="BD212" i="4" s="1"/>
  <c r="BW212" i="4"/>
  <c r="BX212" i="4" s="1"/>
  <c r="AX212" i="4"/>
  <c r="AY212" i="4" s="1"/>
  <c r="AN212" i="4"/>
  <c r="T212" i="4"/>
  <c r="S212" i="4" s="1"/>
  <c r="BH212" i="4"/>
  <c r="BG212" i="4" s="1"/>
  <c r="AS212" i="4"/>
  <c r="AT212" i="4" s="1"/>
  <c r="AD212" i="4"/>
  <c r="AE212" i="4" s="1"/>
  <c r="AI212" i="4"/>
  <c r="Y216" i="4"/>
  <c r="Z216" i="4" s="1"/>
  <c r="CL216" i="4"/>
  <c r="CM216" i="4" s="1"/>
  <c r="CG216" i="4"/>
  <c r="CH216" i="4" s="1"/>
  <c r="BR216" i="4"/>
  <c r="BS216" i="4" s="1"/>
  <c r="CB216" i="4"/>
  <c r="CC216" i="4" s="1"/>
  <c r="BW216" i="4"/>
  <c r="BX216" i="4" s="1"/>
  <c r="BM216" i="4"/>
  <c r="BN216" i="4" s="1"/>
  <c r="BC216" i="4"/>
  <c r="BD216" i="4" s="1"/>
  <c r="BH216" i="4"/>
  <c r="AX216" i="4"/>
  <c r="AW216" i="4" s="1"/>
  <c r="AN216" i="4"/>
  <c r="T216" i="4"/>
  <c r="S216" i="4" s="1"/>
  <c r="AS216" i="4"/>
  <c r="AR216" i="4" s="1"/>
  <c r="AD216" i="4"/>
  <c r="AE216" i="4" s="1"/>
  <c r="AI216" i="4"/>
  <c r="AH216" i="4" s="1"/>
  <c r="Y220" i="4"/>
  <c r="Z220" i="4" s="1"/>
  <c r="CL220" i="4"/>
  <c r="CM220" i="4" s="1"/>
  <c r="BR220" i="4"/>
  <c r="BS220" i="4" s="1"/>
  <c r="CG220" i="4"/>
  <c r="CH220" i="4" s="1"/>
  <c r="CB220" i="4"/>
  <c r="CC220" i="4" s="1"/>
  <c r="BM220" i="4"/>
  <c r="BN220" i="4" s="1"/>
  <c r="BC220" i="4"/>
  <c r="BB220" i="4" s="1"/>
  <c r="BH220" i="4"/>
  <c r="BG220" i="4" s="1"/>
  <c r="AN220" i="4"/>
  <c r="T220" i="4"/>
  <c r="U220" i="4" s="1"/>
  <c r="BW220" i="4"/>
  <c r="BX220" i="4" s="1"/>
  <c r="AX220" i="4"/>
  <c r="AW220" i="4" s="1"/>
  <c r="AI220" i="4"/>
  <c r="AH220" i="4" s="1"/>
  <c r="AS220" i="4"/>
  <c r="AR220" i="4" s="1"/>
  <c r="AD220" i="4"/>
  <c r="AC220" i="4" s="1"/>
  <c r="Y224" i="4"/>
  <c r="Z224" i="4" s="1"/>
  <c r="CL224" i="4"/>
  <c r="CM224" i="4" s="1"/>
  <c r="BR224" i="4"/>
  <c r="BS224" i="4" s="1"/>
  <c r="CG224" i="4"/>
  <c r="CH224" i="4" s="1"/>
  <c r="BW224" i="4"/>
  <c r="BX224" i="4" s="1"/>
  <c r="BM224" i="4"/>
  <c r="BN224" i="4" s="1"/>
  <c r="BC224" i="4"/>
  <c r="BB224" i="4" s="1"/>
  <c r="AN224" i="4"/>
  <c r="T224" i="4"/>
  <c r="S224" i="4" s="1"/>
  <c r="CB224" i="4"/>
  <c r="CC224" i="4" s="1"/>
  <c r="AX224" i="4"/>
  <c r="AY224" i="4" s="1"/>
  <c r="AS224" i="4"/>
  <c r="AR224" i="4" s="1"/>
  <c r="AI224" i="4"/>
  <c r="AH224" i="4" s="1"/>
  <c r="AD224" i="4"/>
  <c r="AC224" i="4" s="1"/>
  <c r="BH224" i="4"/>
  <c r="BG224" i="4" s="1"/>
  <c r="CM42" i="4"/>
  <c r="CM50" i="4"/>
  <c r="CM70" i="4"/>
  <c r="CM102" i="4"/>
  <c r="CM122" i="4"/>
  <c r="CM138" i="4"/>
  <c r="Z150" i="4"/>
  <c r="Z16" i="4"/>
  <c r="CM24" i="4"/>
  <c r="CM32" i="4"/>
  <c r="CM48" i="4"/>
  <c r="CM68" i="4"/>
  <c r="CM17" i="4"/>
  <c r="CM21" i="4"/>
  <c r="CM29" i="4"/>
  <c r="CM33" i="4"/>
  <c r="CM45" i="4"/>
  <c r="Z45" i="4"/>
  <c r="CM49" i="4"/>
  <c r="Z53" i="4"/>
  <c r="Z57" i="4"/>
  <c r="CM61" i="4"/>
  <c r="CM65" i="4"/>
  <c r="CM77" i="4"/>
  <c r="CM81" i="4"/>
  <c r="CM93" i="4"/>
  <c r="CM97" i="4"/>
  <c r="Z105" i="4"/>
  <c r="CM109" i="4"/>
  <c r="Z109" i="4"/>
  <c r="CM113" i="4"/>
  <c r="Z121" i="4"/>
  <c r="CM125" i="4"/>
  <c r="CM129" i="4"/>
  <c r="CM141" i="4"/>
  <c r="CM145" i="4"/>
  <c r="CM157" i="4"/>
  <c r="Z169" i="4"/>
  <c r="Z173" i="4"/>
  <c r="CM177" i="4"/>
  <c r="Z181" i="4"/>
  <c r="Z185" i="4"/>
  <c r="CM189" i="4"/>
  <c r="CM193" i="4"/>
  <c r="CM205" i="4"/>
  <c r="CM209" i="4"/>
  <c r="CM217" i="4"/>
  <c r="CM221" i="4"/>
  <c r="Z94" i="4"/>
  <c r="Z106" i="4"/>
  <c r="CM106" i="4"/>
  <c r="CM118" i="4"/>
  <c r="Z126" i="4"/>
  <c r="CM166" i="4"/>
  <c r="CM186" i="4"/>
  <c r="CM38" i="4"/>
  <c r="Z54" i="4"/>
  <c r="Z74" i="4"/>
  <c r="CM74" i="4"/>
  <c r="Z82" i="4"/>
  <c r="CM86" i="4"/>
  <c r="CM134" i="4"/>
  <c r="Z142" i="4"/>
  <c r="CM154" i="4"/>
  <c r="CM182" i="4"/>
  <c r="CM202" i="4"/>
  <c r="Z202" i="4"/>
  <c r="Z19" i="4"/>
  <c r="CM19" i="4"/>
  <c r="CM23" i="4"/>
  <c r="CM27" i="4"/>
  <c r="Z31" i="4"/>
  <c r="Z35" i="4"/>
  <c r="CM43" i="4"/>
  <c r="Z47" i="4"/>
  <c r="Z51" i="4"/>
  <c r="CM55" i="4"/>
  <c r="CM87" i="4"/>
  <c r="Z111" i="4"/>
  <c r="CM119" i="4"/>
  <c r="CM159" i="4"/>
  <c r="Z167" i="4"/>
  <c r="CM90" i="4"/>
  <c r="CM20" i="4"/>
  <c r="CM40" i="4"/>
  <c r="CM76" i="4"/>
  <c r="AR69" i="4"/>
  <c r="AW109" i="4"/>
  <c r="AR109" i="4"/>
  <c r="AY125" i="4"/>
  <c r="AW129" i="4"/>
  <c r="AW133" i="4"/>
  <c r="AT133" i="4"/>
  <c r="BB141" i="4"/>
  <c r="BD145" i="4"/>
  <c r="AW145" i="4"/>
  <c r="AW157" i="4"/>
  <c r="AW161" i="4"/>
  <c r="AW181" i="4"/>
  <c r="AW185" i="4"/>
  <c r="AY193" i="4"/>
  <c r="BB209" i="4"/>
  <c r="AW29" i="4"/>
  <c r="BB53" i="4"/>
  <c r="AW53" i="4"/>
  <c r="AW57" i="4"/>
  <c r="AR57" i="4"/>
  <c r="BD65" i="4"/>
  <c r="AW81" i="4"/>
  <c r="AR22" i="4"/>
  <c r="AW22" i="4"/>
  <c r="AW30" i="4"/>
  <c r="AR54" i="4"/>
  <c r="AW62" i="4"/>
  <c r="BB66" i="4"/>
  <c r="AR66" i="4"/>
  <c r="BB70" i="4"/>
  <c r="AR70" i="4"/>
  <c r="BB74" i="4"/>
  <c r="AW74" i="4"/>
  <c r="AW78" i="4"/>
  <c r="AR78" i="4"/>
  <c r="AW90" i="4"/>
  <c r="AW94" i="4"/>
  <c r="AW98" i="4"/>
  <c r="AR98" i="4"/>
  <c r="AR102" i="4"/>
  <c r="BB106" i="4"/>
  <c r="AW106" i="4"/>
  <c r="AW110" i="4"/>
  <c r="BB118" i="4"/>
  <c r="AW122" i="4"/>
  <c r="AW126" i="4"/>
  <c r="AR126" i="4"/>
  <c r="AW130" i="4"/>
  <c r="AW142" i="4"/>
  <c r="AR142" i="4"/>
  <c r="AW154" i="4"/>
  <c r="AW162" i="4"/>
  <c r="AR162" i="4"/>
  <c r="AR182" i="4"/>
  <c r="AW186" i="4"/>
  <c r="AW190" i="4"/>
  <c r="BB202" i="4"/>
  <c r="AW202" i="4"/>
  <c r="AW218" i="4"/>
  <c r="AW222" i="4"/>
  <c r="AW24" i="4"/>
  <c r="BB24" i="4"/>
  <c r="AW32" i="4"/>
  <c r="BB32" i="4"/>
  <c r="AR32" i="4"/>
  <c r="BB21" i="4"/>
  <c r="AT21" i="4"/>
  <c r="AR25" i="4"/>
  <c r="BB33" i="4"/>
  <c r="AT33" i="4"/>
  <c r="BB37" i="4"/>
  <c r="BB45" i="4"/>
  <c r="BD49" i="4"/>
  <c r="BB61" i="4"/>
  <c r="BB77" i="4"/>
  <c r="AW77" i="4"/>
  <c r="AT85" i="4"/>
  <c r="AW85" i="4"/>
  <c r="BD19" i="4"/>
  <c r="AR19" i="4"/>
  <c r="AY23" i="4"/>
  <c r="AR23" i="4"/>
  <c r="AW27" i="4"/>
  <c r="BD27" i="4"/>
  <c r="AY31" i="4"/>
  <c r="AT31" i="4"/>
  <c r="BD31" i="4"/>
  <c r="BB35" i="4"/>
  <c r="AR39" i="4"/>
  <c r="BB39" i="4"/>
  <c r="AW43" i="4"/>
  <c r="AR47" i="4"/>
  <c r="BB47" i="4"/>
  <c r="AR51" i="4"/>
  <c r="AW55" i="4"/>
  <c r="AR55" i="4"/>
  <c r="BB67" i="4"/>
  <c r="AR71" i="4"/>
  <c r="AY79" i="4"/>
  <c r="BD79" i="4"/>
  <c r="BB83" i="4"/>
  <c r="BB111" i="4"/>
  <c r="AT119" i="4"/>
  <c r="BD131" i="4"/>
  <c r="AY147" i="4"/>
  <c r="AW163" i="4"/>
  <c r="AW175" i="4"/>
  <c r="AR183" i="4"/>
  <c r="BB195" i="4"/>
  <c r="AR215" i="4"/>
  <c r="S16" i="4"/>
  <c r="AR16" i="4"/>
  <c r="AW16" i="4"/>
  <c r="BD20" i="4"/>
  <c r="AW20" i="4"/>
  <c r="AR20" i="4"/>
  <c r="BB28" i="4"/>
  <c r="AW28" i="4"/>
  <c r="AW36" i="4"/>
  <c r="AR36" i="4"/>
  <c r="AW40" i="4"/>
  <c r="AR40" i="4"/>
  <c r="AR44" i="4"/>
  <c r="BB48" i="4"/>
  <c r="AW56" i="4"/>
  <c r="AT56" i="4"/>
  <c r="BB56" i="4"/>
  <c r="BB60" i="4"/>
  <c r="BB76" i="4"/>
  <c r="Y87" i="5"/>
  <c r="Z87" i="5" s="1"/>
  <c r="Y27" i="5"/>
  <c r="Z27" i="5" s="1"/>
  <c r="R26" i="4"/>
  <c r="R43" i="4"/>
  <c r="R153" i="4"/>
  <c r="R150" i="4"/>
  <c r="R115" i="4"/>
  <c r="R119" i="4"/>
  <c r="R176" i="4"/>
  <c r="R68" i="4"/>
  <c r="R31" i="4"/>
  <c r="R85" i="4"/>
  <c r="R109" i="4"/>
  <c r="R122" i="4"/>
  <c r="R63" i="4"/>
  <c r="R97" i="4"/>
  <c r="R93" i="4"/>
  <c r="R55" i="4"/>
  <c r="R82" i="4"/>
  <c r="R198" i="4"/>
  <c r="R128" i="4"/>
  <c r="R132" i="4"/>
  <c r="R19" i="4"/>
  <c r="R200" i="4"/>
  <c r="R141" i="4"/>
  <c r="R42" i="4"/>
  <c r="R133" i="4"/>
  <c r="R113" i="4"/>
  <c r="R75" i="4"/>
  <c r="R65" i="4"/>
  <c r="R188" i="4"/>
  <c r="R190" i="4"/>
  <c r="R52" i="4"/>
  <c r="R103" i="4"/>
  <c r="R168" i="4"/>
  <c r="R182" i="4"/>
  <c r="R174" i="4"/>
  <c r="R184" i="4"/>
  <c r="R111" i="4"/>
  <c r="R51" i="4"/>
  <c r="R218" i="4"/>
  <c r="R48" i="4"/>
  <c r="R160" i="4"/>
  <c r="R156" i="4"/>
  <c r="R146" i="4"/>
  <c r="R35" i="4"/>
  <c r="R69" i="4"/>
  <c r="R180" i="4"/>
  <c r="R79" i="4"/>
  <c r="R56" i="4"/>
  <c r="R18" i="4"/>
  <c r="R157" i="4"/>
  <c r="R105" i="4"/>
  <c r="R53" i="4"/>
  <c r="R78" i="4"/>
  <c r="R37" i="4"/>
  <c r="R59" i="4"/>
  <c r="R164" i="4"/>
  <c r="R81" i="4"/>
  <c r="R170" i="4"/>
  <c r="R89" i="4"/>
  <c r="R149" i="4"/>
  <c r="R23" i="4"/>
  <c r="R77" i="4"/>
  <c r="R123" i="4"/>
  <c r="R95" i="4"/>
  <c r="R57" i="4"/>
  <c r="R28" i="4"/>
  <c r="R212" i="4"/>
  <c r="R186" i="4"/>
  <c r="R204" i="4"/>
  <c r="R91" i="4"/>
  <c r="R130" i="4"/>
  <c r="R87" i="4"/>
  <c r="R172" i="4"/>
  <c r="R161" i="4"/>
  <c r="R20" i="4"/>
  <c r="R24" i="4"/>
  <c r="R202" i="4"/>
  <c r="R138" i="4"/>
  <c r="R223" i="4"/>
  <c r="R210" i="4"/>
  <c r="R224" i="4"/>
  <c r="R45" i="4"/>
  <c r="R60" i="4"/>
  <c r="R148" i="4"/>
  <c r="R222" i="4"/>
  <c r="R73" i="4"/>
  <c r="R154" i="4"/>
  <c r="R129" i="4"/>
  <c r="R192" i="4"/>
  <c r="R49" i="4"/>
  <c r="R27" i="4"/>
  <c r="R208" i="4"/>
  <c r="R125" i="4"/>
  <c r="R206" i="4"/>
  <c r="R145" i="4"/>
  <c r="R166" i="4"/>
  <c r="R83" i="4"/>
  <c r="R22" i="4"/>
  <c r="R86" i="4"/>
  <c r="R70" i="4"/>
  <c r="R152" i="4"/>
  <c r="R178" i="4"/>
  <c r="R107" i="4"/>
  <c r="R140" i="4"/>
  <c r="R194" i="4"/>
  <c r="R220" i="4"/>
  <c r="R136" i="4"/>
  <c r="R41" i="4"/>
  <c r="R144" i="4"/>
  <c r="R196" i="4"/>
  <c r="K78" i="5"/>
  <c r="L78" i="5" s="1"/>
  <c r="K122" i="5"/>
  <c r="L122" i="5" s="1"/>
  <c r="CH38" i="4"/>
  <c r="BS38" i="4"/>
  <c r="BG38" i="4"/>
  <c r="BN38" i="4"/>
  <c r="AH38" i="4"/>
  <c r="S38" i="4"/>
  <c r="AC38" i="4"/>
  <c r="Z66" i="4"/>
  <c r="BS66" i="4"/>
  <c r="CH66" i="4"/>
  <c r="BX66" i="4"/>
  <c r="AC66" i="4"/>
  <c r="CC70" i="4"/>
  <c r="BN70" i="4"/>
  <c r="BS74" i="4"/>
  <c r="BX74" i="4"/>
  <c r="BG74" i="4"/>
  <c r="BN74" i="4"/>
  <c r="AC74" i="4"/>
  <c r="CC82" i="4"/>
  <c r="CH82" i="4"/>
  <c r="U82" i="4"/>
  <c r="AC82" i="4"/>
  <c r="CH94" i="4"/>
  <c r="CC94" i="4"/>
  <c r="BG94" i="4"/>
  <c r="BN94" i="4"/>
  <c r="U94" i="4"/>
  <c r="AC94" i="4"/>
  <c r="CH23" i="4"/>
  <c r="BS23" i="4"/>
  <c r="BG23" i="4"/>
  <c r="BN23" i="4"/>
  <c r="CC23" i="4"/>
  <c r="AH23" i="4"/>
  <c r="CH27" i="4"/>
  <c r="CC27" i="4"/>
  <c r="BS27" i="4"/>
  <c r="BN27" i="4"/>
  <c r="AC27" i="4"/>
  <c r="CC31" i="4"/>
  <c r="BX31" i="4"/>
  <c r="BN31" i="4"/>
  <c r="CH39" i="4"/>
  <c r="BS39" i="4"/>
  <c r="CC39" i="4"/>
  <c r="BX39" i="4"/>
  <c r="BG39" i="4"/>
  <c r="S39" i="4"/>
  <c r="AC39" i="4"/>
  <c r="CH43" i="4"/>
  <c r="CC43" i="4"/>
  <c r="BS43" i="4"/>
  <c r="BX43" i="4"/>
  <c r="BN43" i="4"/>
  <c r="AJ43" i="4"/>
  <c r="AC43" i="4"/>
  <c r="CH51" i="4"/>
  <c r="CC51" i="4"/>
  <c r="BX51" i="4"/>
  <c r="BG51" i="4"/>
  <c r="BN51" i="4"/>
  <c r="AH51" i="4"/>
  <c r="AC51" i="4"/>
  <c r="BS55" i="4"/>
  <c r="BN55" i="4"/>
  <c r="CC55" i="4"/>
  <c r="S55" i="4"/>
  <c r="AC55" i="4"/>
  <c r="CH59" i="4"/>
  <c r="BS59" i="4"/>
  <c r="AC59" i="4"/>
  <c r="CC67" i="4"/>
  <c r="BN67" i="4"/>
  <c r="BN71" i="4"/>
  <c r="CH75" i="4"/>
  <c r="BX75" i="4"/>
  <c r="AH79" i="4"/>
  <c r="BN83" i="4"/>
  <c r="CC99" i="4"/>
  <c r="BI99" i="4"/>
  <c r="CH103" i="4"/>
  <c r="BG103" i="4"/>
  <c r="BS107" i="4"/>
  <c r="AE107" i="4"/>
  <c r="BS115" i="4"/>
  <c r="BX123" i="4"/>
  <c r="BX127" i="4"/>
  <c r="BN127" i="4"/>
  <c r="BS131" i="4"/>
  <c r="BN135" i="4"/>
  <c r="S135" i="4"/>
  <c r="BX139" i="4"/>
  <c r="Z147" i="4"/>
  <c r="CH151" i="4"/>
  <c r="BS155" i="4"/>
  <c r="AE155" i="4"/>
  <c r="BX159" i="4"/>
  <c r="BG159" i="4"/>
  <c r="BI163" i="4"/>
  <c r="CH171" i="4"/>
  <c r="BI175" i="4"/>
  <c r="CH183" i="4"/>
  <c r="S183" i="4"/>
  <c r="BS195" i="4"/>
  <c r="CH203" i="4"/>
  <c r="BX203" i="4"/>
  <c r="CH207" i="4"/>
  <c r="AH211" i="4"/>
  <c r="BX219" i="4"/>
  <c r="CC18" i="4"/>
  <c r="BS18" i="4"/>
  <c r="CH18" i="4"/>
  <c r="BN18" i="4"/>
  <c r="BB18" i="4"/>
  <c r="AC18" i="4"/>
  <c r="CH34" i="4"/>
  <c r="BS34" i="4"/>
  <c r="BX34" i="4"/>
  <c r="BN34" i="4"/>
  <c r="AH34" i="4"/>
  <c r="S34" i="4"/>
  <c r="AC34" i="4"/>
  <c r="CH46" i="4"/>
  <c r="CC46" i="4"/>
  <c r="BS46" i="4"/>
  <c r="BG46" i="4"/>
  <c r="BB46" i="4"/>
  <c r="S46" i="4"/>
  <c r="AC46" i="4"/>
  <c r="CH78" i="4"/>
  <c r="CC78" i="4"/>
  <c r="BS78" i="4"/>
  <c r="AJ78" i="4"/>
  <c r="S78" i="4"/>
  <c r="Z86" i="4"/>
  <c r="CH86" i="4"/>
  <c r="CC86" i="4"/>
  <c r="BS86" i="4"/>
  <c r="BN86" i="4"/>
  <c r="AE86" i="4"/>
  <c r="Z102" i="4"/>
  <c r="CH102" i="4"/>
  <c r="BS102" i="4"/>
  <c r="BN102" i="4"/>
  <c r="CC118" i="4"/>
  <c r="BS118" i="4"/>
  <c r="BN118" i="4"/>
  <c r="AH118" i="4"/>
  <c r="CC19" i="4"/>
  <c r="BX19" i="4"/>
  <c r="BN19" i="4"/>
  <c r="AH19" i="4"/>
  <c r="S19" i="4"/>
  <c r="CH35" i="4"/>
  <c r="CC35" i="4"/>
  <c r="BX35" i="4"/>
  <c r="BN35" i="4"/>
  <c r="AH35" i="4"/>
  <c r="AE35" i="4"/>
  <c r="CH47" i="4"/>
  <c r="BX47" i="4"/>
  <c r="BG47" i="4"/>
  <c r="CC47" i="4"/>
  <c r="BN47" i="4"/>
  <c r="AH47" i="4"/>
  <c r="CH16" i="4"/>
  <c r="CC16" i="4"/>
  <c r="BX16" i="4"/>
  <c r="BS16" i="4"/>
  <c r="Z20" i="4"/>
  <c r="CC20" i="4"/>
  <c r="BS20" i="4"/>
  <c r="BN20" i="4"/>
  <c r="BX20" i="4"/>
  <c r="AC20" i="4"/>
  <c r="S20" i="4"/>
  <c r="CH24" i="4"/>
  <c r="BN24" i="4"/>
  <c r="BG24" i="4"/>
  <c r="AC24" i="4"/>
  <c r="AH24" i="4"/>
  <c r="S24" i="4"/>
  <c r="CH28" i="4"/>
  <c r="BS28" i="4"/>
  <c r="BN28" i="4"/>
  <c r="BG28" i="4"/>
  <c r="AE28" i="4"/>
  <c r="AH28" i="4"/>
  <c r="S28" i="4"/>
  <c r="CC32" i="4"/>
  <c r="BS32" i="4"/>
  <c r="BX32" i="4"/>
  <c r="AC32" i="4"/>
  <c r="AH32" i="4"/>
  <c r="BS36" i="4"/>
  <c r="BN36" i="4"/>
  <c r="BX36" i="4"/>
  <c r="BG36" i="4"/>
  <c r="AC36" i="4"/>
  <c r="AJ36" i="4"/>
  <c r="CC40" i="4"/>
  <c r="Z40" i="4"/>
  <c r="BX40" i="4"/>
  <c r="AJ40" i="4"/>
  <c r="CH44" i="4"/>
  <c r="Z44" i="4"/>
  <c r="BN44" i="4"/>
  <c r="BX44" i="4"/>
  <c r="BI44" i="4"/>
  <c r="AH44" i="4"/>
  <c r="S44" i="4"/>
  <c r="BS48" i="4"/>
  <c r="BN48" i="4"/>
  <c r="AC48" i="4"/>
  <c r="AH48" i="4"/>
  <c r="AC52" i="4"/>
  <c r="CH56" i="4"/>
  <c r="Z56" i="4"/>
  <c r="BN56" i="4"/>
  <c r="AC56" i="4"/>
  <c r="AH56" i="4"/>
  <c r="S56" i="4"/>
  <c r="CH60" i="4"/>
  <c r="BS60" i="4"/>
  <c r="BN60" i="4"/>
  <c r="AC60" i="4"/>
  <c r="S60" i="4"/>
  <c r="BS64" i="4"/>
  <c r="CH68" i="4"/>
  <c r="S76" i="4"/>
  <c r="Z80" i="4"/>
  <c r="BG80" i="4"/>
  <c r="BS84" i="4"/>
  <c r="BG84" i="4"/>
  <c r="CC88" i="4"/>
  <c r="Z22" i="4"/>
  <c r="CH22" i="4"/>
  <c r="BS22" i="4"/>
  <c r="BN22" i="4"/>
  <c r="Z26" i="4"/>
  <c r="CH26" i="4"/>
  <c r="BX26" i="4"/>
  <c r="BG26" i="4"/>
  <c r="BN26" i="4"/>
  <c r="AH26" i="4"/>
  <c r="CH30" i="4"/>
  <c r="CC30" i="4"/>
  <c r="BG30" i="4"/>
  <c r="BN30" i="4"/>
  <c r="BB30" i="4"/>
  <c r="S30" i="4"/>
  <c r="CH17" i="4"/>
  <c r="BN17" i="4"/>
  <c r="BS17" i="4"/>
  <c r="BX17" i="4"/>
  <c r="AC17" i="4"/>
  <c r="AW17" i="4"/>
  <c r="S17" i="4"/>
  <c r="Z21" i="4"/>
  <c r="BS21" i="4"/>
  <c r="BN21" i="4"/>
  <c r="BX21" i="4"/>
  <c r="AW21" i="4"/>
  <c r="CC25" i="4"/>
  <c r="BS25" i="4"/>
  <c r="BN25" i="4"/>
  <c r="BX25" i="4"/>
  <c r="BG25" i="4"/>
  <c r="Z29" i="4"/>
  <c r="BN29" i="4"/>
  <c r="BS29" i="4"/>
  <c r="BX29" i="4"/>
  <c r="BB29" i="4"/>
  <c r="AC29" i="4"/>
  <c r="CH33" i="4"/>
  <c r="BN33" i="4"/>
  <c r="BX33" i="4"/>
  <c r="AH33" i="4"/>
  <c r="AW33" i="4"/>
  <c r="Z37" i="4"/>
  <c r="CH37" i="4"/>
  <c r="BS37" i="4"/>
  <c r="BN37" i="4"/>
  <c r="BX37" i="4"/>
  <c r="AE37" i="4"/>
  <c r="AH37" i="4"/>
  <c r="Z41" i="4"/>
  <c r="CC41" i="4"/>
  <c r="BS41" i="4"/>
  <c r="BN41" i="4"/>
  <c r="BX41" i="4"/>
  <c r="AC41" i="4"/>
  <c r="BN45" i="4"/>
  <c r="BS45" i="4"/>
  <c r="BX45" i="4"/>
  <c r="BG45" i="4"/>
  <c r="AH45" i="4"/>
  <c r="S45" i="4"/>
  <c r="CH49" i="4"/>
  <c r="BS49" i="4"/>
  <c r="S49" i="4"/>
  <c r="AC49" i="4"/>
  <c r="CH53" i="4"/>
  <c r="CC53" i="4"/>
  <c r="BX53" i="4"/>
  <c r="AC53" i="4"/>
  <c r="AH53" i="4"/>
  <c r="CC57" i="4"/>
  <c r="BN57" i="4"/>
  <c r="BX57" i="4"/>
  <c r="BG57" i="4"/>
  <c r="Z61" i="4"/>
  <c r="CH61" i="4"/>
  <c r="BN61" i="4"/>
  <c r="BS61" i="4"/>
  <c r="BX61" i="4"/>
  <c r="S61" i="4"/>
  <c r="AH61" i="4"/>
  <c r="CH65" i="4"/>
  <c r="CC65" i="4"/>
  <c r="BN65" i="4"/>
  <c r="AR65" i="4"/>
  <c r="AC65" i="4"/>
  <c r="S65" i="4"/>
  <c r="CH69" i="4"/>
  <c r="BS69" i="4"/>
  <c r="BX69" i="4"/>
  <c r="BG69" i="4"/>
  <c r="BB69" i="4"/>
  <c r="Z73" i="4"/>
  <c r="CC73" i="4"/>
  <c r="BS73" i="4"/>
  <c r="BN73" i="4"/>
  <c r="BX73" i="4"/>
  <c r="AC73" i="4"/>
  <c r="Z77" i="4"/>
  <c r="BN77" i="4"/>
  <c r="BX77" i="4"/>
  <c r="AC77" i="4"/>
  <c r="S77" i="4"/>
  <c r="CH81" i="4"/>
  <c r="BN81" i="4"/>
  <c r="BS81" i="4"/>
  <c r="BB81" i="4"/>
  <c r="CH85" i="4"/>
  <c r="BX85" i="4"/>
  <c r="S85" i="4"/>
  <c r="Z89" i="4"/>
  <c r="CC89" i="4"/>
  <c r="BS89" i="4"/>
  <c r="BN89" i="4"/>
  <c r="BX89" i="4"/>
  <c r="S89" i="4"/>
  <c r="Z93" i="4"/>
  <c r="CH93" i="4"/>
  <c r="BS93" i="4"/>
  <c r="BX93" i="4"/>
  <c r="BB93" i="4"/>
  <c r="AH93" i="4"/>
  <c r="AC93" i="4"/>
  <c r="S93" i="4"/>
  <c r="CH97" i="4"/>
  <c r="CC97" i="4"/>
  <c r="BN97" i="4"/>
  <c r="BB97" i="4"/>
  <c r="AT97" i="4"/>
  <c r="BX97" i="4"/>
  <c r="Z101" i="4"/>
  <c r="CH101" i="4"/>
  <c r="BN101" i="4"/>
  <c r="BX101" i="4"/>
  <c r="BB101" i="4"/>
  <c r="CC105" i="4"/>
  <c r="BS105" i="4"/>
  <c r="BN105" i="4"/>
  <c r="BX105" i="4"/>
  <c r="AE105" i="4"/>
  <c r="BN109" i="4"/>
  <c r="BX109" i="4"/>
  <c r="AC109" i="4"/>
  <c r="AJ109" i="4"/>
  <c r="CH113" i="4"/>
  <c r="BN113" i="4"/>
  <c r="BS113" i="4"/>
  <c r="AR113" i="4"/>
  <c r="S113" i="4"/>
  <c r="CH117" i="4"/>
  <c r="BX117" i="4"/>
  <c r="BB117" i="4"/>
  <c r="AW117" i="4"/>
  <c r="AH117" i="4"/>
  <c r="CC121" i="4"/>
  <c r="BN121" i="4"/>
  <c r="BX121" i="4"/>
  <c r="AR121" i="4"/>
  <c r="AW121" i="4"/>
  <c r="Z125" i="4"/>
  <c r="BN125" i="4"/>
  <c r="BS125" i="4"/>
  <c r="BX125" i="4"/>
  <c r="S125" i="4"/>
  <c r="CH129" i="4"/>
  <c r="BN129" i="4"/>
  <c r="CC129" i="4"/>
  <c r="BB129" i="4"/>
  <c r="BX129" i="4"/>
  <c r="AR129" i="4"/>
  <c r="CH133" i="4"/>
  <c r="CC133" i="4"/>
  <c r="BX133" i="4"/>
  <c r="BI133" i="4"/>
  <c r="BB133" i="4"/>
  <c r="Z137" i="4"/>
  <c r="CC137" i="4"/>
  <c r="BS137" i="4"/>
  <c r="BN137" i="4"/>
  <c r="BX137" i="4"/>
  <c r="Z141" i="4"/>
  <c r="BN141" i="4"/>
  <c r="CH141" i="4"/>
  <c r="BG141" i="4"/>
  <c r="AC141" i="4"/>
  <c r="CH145" i="4"/>
  <c r="BN145" i="4"/>
  <c r="BS145" i="4"/>
  <c r="BG145" i="4"/>
  <c r="S145" i="4"/>
  <c r="CH149" i="4"/>
  <c r="BX149" i="4"/>
  <c r="AR149" i="4"/>
  <c r="AJ149" i="4"/>
  <c r="AC149" i="4"/>
  <c r="Z153" i="4"/>
  <c r="CC153" i="4"/>
  <c r="BS153" i="4"/>
  <c r="BX153" i="4"/>
  <c r="BG153" i="4"/>
  <c r="Z157" i="4"/>
  <c r="BS157" i="4"/>
  <c r="BX157" i="4"/>
  <c r="BD157" i="4"/>
  <c r="S157" i="4"/>
  <c r="AC157" i="4"/>
  <c r="CH161" i="4"/>
  <c r="CC161" i="4"/>
  <c r="BN161" i="4"/>
  <c r="BG161" i="4"/>
  <c r="BX161" i="4"/>
  <c r="S161" i="4"/>
  <c r="Z165" i="4"/>
  <c r="CH165" i="4"/>
  <c r="BN165" i="4"/>
  <c r="BS165" i="4"/>
  <c r="BX165" i="4"/>
  <c r="AC165" i="4"/>
  <c r="AH165" i="4"/>
  <c r="CC169" i="4"/>
  <c r="BS169" i="4"/>
  <c r="BN169" i="4"/>
  <c r="BX169" i="4"/>
  <c r="BG169" i="4"/>
  <c r="CH173" i="4"/>
  <c r="BN173" i="4"/>
  <c r="BS173" i="4"/>
  <c r="BX173" i="4"/>
  <c r="BG173" i="4"/>
  <c r="AH173" i="4"/>
  <c r="U173" i="4"/>
  <c r="CH177" i="4"/>
  <c r="BS177" i="4"/>
  <c r="BN177" i="4"/>
  <c r="BG177" i="4"/>
  <c r="S177" i="4"/>
  <c r="CH181" i="4"/>
  <c r="CC181" i="4"/>
  <c r="BX181" i="4"/>
  <c r="BG181" i="4"/>
  <c r="S181" i="4"/>
  <c r="AC181" i="4"/>
  <c r="CC185" i="4"/>
  <c r="BX185" i="4"/>
  <c r="AC185" i="4"/>
  <c r="Z189" i="4"/>
  <c r="BN189" i="4"/>
  <c r="BX189" i="4"/>
  <c r="BB189" i="4"/>
  <c r="S189" i="4"/>
  <c r="AH189" i="4"/>
  <c r="CH193" i="4"/>
  <c r="CC193" i="4"/>
  <c r="BD193" i="4"/>
  <c r="AT193" i="4"/>
  <c r="AC193" i="4"/>
  <c r="AH193" i="4"/>
  <c r="CH197" i="4"/>
  <c r="CC197" i="4"/>
  <c r="BN197" i="4"/>
  <c r="BS197" i="4"/>
  <c r="BX197" i="4"/>
  <c r="AT197" i="4"/>
  <c r="AH197" i="4"/>
  <c r="Z201" i="4"/>
  <c r="CC201" i="4"/>
  <c r="BS201" i="4"/>
  <c r="BN201" i="4"/>
  <c r="BX201" i="4"/>
  <c r="S201" i="4"/>
  <c r="AC201" i="4"/>
  <c r="Z205" i="4"/>
  <c r="BS205" i="4"/>
  <c r="BN205" i="4"/>
  <c r="CH205" i="4"/>
  <c r="AH205" i="4"/>
  <c r="AC205" i="4"/>
  <c r="CH209" i="4"/>
  <c r="BS209" i="4"/>
  <c r="BG209" i="4"/>
  <c r="CH213" i="4"/>
  <c r="CC213" i="4"/>
  <c r="BS213" i="4"/>
  <c r="BN213" i="4"/>
  <c r="BX213" i="4"/>
  <c r="AH213" i="4"/>
  <c r="Z217" i="4"/>
  <c r="CC217" i="4"/>
  <c r="BS217" i="4"/>
  <c r="BX217" i="4"/>
  <c r="AC217" i="4"/>
  <c r="Z221" i="4"/>
  <c r="CC221" i="4"/>
  <c r="BS221" i="4"/>
  <c r="BN221" i="4"/>
  <c r="AH221" i="4"/>
  <c r="S221" i="4"/>
  <c r="Z42" i="4"/>
  <c r="CC42" i="4"/>
  <c r="BS42" i="4"/>
  <c r="BG42" i="4"/>
  <c r="BN42" i="4"/>
  <c r="AH42" i="4"/>
  <c r="S42" i="4"/>
  <c r="AE42" i="4"/>
  <c r="BS50" i="4"/>
  <c r="CH50" i="4"/>
  <c r="BX50" i="4"/>
  <c r="BN50" i="4"/>
  <c r="BB50" i="4"/>
  <c r="AH50" i="4"/>
  <c r="AC50" i="4"/>
  <c r="CH54" i="4"/>
  <c r="BS54" i="4"/>
  <c r="BG54" i="4"/>
  <c r="AW54" i="4"/>
  <c r="AH54" i="4"/>
  <c r="Z58" i="4"/>
  <c r="CH58" i="4"/>
  <c r="BS58" i="4"/>
  <c r="BX58" i="4"/>
  <c r="BB58" i="4"/>
  <c r="AR58" i="4"/>
  <c r="AH58" i="4"/>
  <c r="S58" i="4"/>
  <c r="CH62" i="4"/>
  <c r="CC62" i="4"/>
  <c r="BG62" i="4"/>
  <c r="BB62" i="4"/>
  <c r="S62" i="4"/>
  <c r="AC62" i="4"/>
  <c r="Z90" i="4"/>
  <c r="BG90" i="4"/>
  <c r="BN90" i="4"/>
  <c r="AR90" i="4"/>
  <c r="AH90" i="4"/>
  <c r="CH98" i="4"/>
  <c r="BX98" i="4"/>
  <c r="BN98" i="4"/>
  <c r="AH98" i="4"/>
  <c r="U98" i="4"/>
  <c r="BS106" i="4"/>
  <c r="BI106" i="4"/>
  <c r="AR106" i="4"/>
  <c r="AH106" i="4"/>
  <c r="S106" i="4"/>
  <c r="Z110" i="4"/>
  <c r="CH110" i="4"/>
  <c r="BG110" i="4"/>
  <c r="AH110" i="4"/>
  <c r="S110" i="4"/>
  <c r="AC110" i="4"/>
  <c r="CC114" i="4"/>
  <c r="BS114" i="4"/>
  <c r="CH114" i="4"/>
  <c r="BX114" i="4"/>
  <c r="AW114" i="4"/>
  <c r="AR114" i="4"/>
  <c r="AH114" i="4"/>
  <c r="S114" i="4"/>
  <c r="Z122" i="4"/>
  <c r="CH122" i="4"/>
  <c r="BS122" i="4"/>
  <c r="BG122" i="4"/>
  <c r="S122" i="4"/>
  <c r="AC122" i="4"/>
  <c r="CH126" i="4"/>
  <c r="CC126" i="4"/>
  <c r="BG126" i="4"/>
  <c r="S126" i="4"/>
  <c r="CC130" i="4"/>
  <c r="CH130" i="4"/>
  <c r="BX130" i="4"/>
  <c r="BN130" i="4"/>
  <c r="AH130" i="4"/>
  <c r="S130" i="4"/>
  <c r="AC130" i="4"/>
  <c r="CH134" i="4"/>
  <c r="CC134" i="4"/>
  <c r="BS134" i="4"/>
  <c r="BN134" i="4"/>
  <c r="BB134" i="4"/>
  <c r="AC134" i="4"/>
  <c r="Z138" i="4"/>
  <c r="BS138" i="4"/>
  <c r="BX138" i="4"/>
  <c r="BN138" i="4"/>
  <c r="BG138" i="4"/>
  <c r="AW138" i="4"/>
  <c r="S138" i="4"/>
  <c r="CH142" i="4"/>
  <c r="BS142" i="4"/>
  <c r="BG142" i="4"/>
  <c r="AH142" i="4"/>
  <c r="S142" i="4"/>
  <c r="CH146" i="4"/>
  <c r="CC146" i="4"/>
  <c r="BX146" i="4"/>
  <c r="BN146" i="4"/>
  <c r="AW146" i="4"/>
  <c r="AH146" i="4"/>
  <c r="AC146" i="4"/>
  <c r="CC150" i="4"/>
  <c r="BX150" i="4"/>
  <c r="BN150" i="4"/>
  <c r="S150" i="4"/>
  <c r="AC150" i="4"/>
  <c r="Z154" i="4"/>
  <c r="BX154" i="4"/>
  <c r="BN154" i="4"/>
  <c r="BG154" i="4"/>
  <c r="AR154" i="4"/>
  <c r="AH154" i="4"/>
  <c r="Z158" i="4"/>
  <c r="BG158" i="4"/>
  <c r="BB158" i="4"/>
  <c r="AH158" i="4"/>
  <c r="S158" i="4"/>
  <c r="AC158" i="4"/>
  <c r="CH162" i="4"/>
  <c r="CC162" i="4"/>
  <c r="BN162" i="4"/>
  <c r="CH166" i="4"/>
  <c r="CC166" i="4"/>
  <c r="BN166" i="4"/>
  <c r="BS166" i="4"/>
  <c r="AH166" i="4"/>
  <c r="Z170" i="4"/>
  <c r="BS170" i="4"/>
  <c r="BG170" i="4"/>
  <c r="AW170" i="4"/>
  <c r="AH170" i="4"/>
  <c r="S170" i="4"/>
  <c r="Z174" i="4"/>
  <c r="CH174" i="4"/>
  <c r="BI174" i="4"/>
  <c r="S174" i="4"/>
  <c r="AC174" i="4"/>
  <c r="CH178" i="4"/>
  <c r="BX178" i="4"/>
  <c r="BS178" i="4"/>
  <c r="AW178" i="4"/>
  <c r="AR178" i="4"/>
  <c r="AH178" i="4"/>
  <c r="Z182" i="4"/>
  <c r="BX182" i="4"/>
  <c r="AW182" i="4"/>
  <c r="BG182" i="4"/>
  <c r="Z186" i="4"/>
  <c r="BX186" i="4"/>
  <c r="BG186" i="4"/>
  <c r="AR186" i="4"/>
  <c r="Z190" i="4"/>
  <c r="CH190" i="4"/>
  <c r="CC190" i="4"/>
  <c r="BI190" i="4"/>
  <c r="AR190" i="4"/>
  <c r="S190" i="4"/>
  <c r="AC190" i="4"/>
  <c r="CH194" i="4"/>
  <c r="BX194" i="4"/>
  <c r="BN194" i="4"/>
  <c r="AH194" i="4"/>
  <c r="CH198" i="4"/>
  <c r="CC198" i="4"/>
  <c r="BX198" i="4"/>
  <c r="BN198" i="4"/>
  <c r="BS198" i="4"/>
  <c r="AC198" i="4"/>
  <c r="BS202" i="4"/>
  <c r="BG202" i="4"/>
  <c r="S202" i="4"/>
  <c r="Z206" i="4"/>
  <c r="CH206" i="4"/>
  <c r="BG206" i="4"/>
  <c r="U206" i="4"/>
  <c r="CH210" i="4"/>
  <c r="BX210" i="4"/>
  <c r="BN210" i="4"/>
  <c r="Z214" i="4"/>
  <c r="CC214" i="4"/>
  <c r="BS214" i="4"/>
  <c r="BN214" i="4"/>
  <c r="AC214" i="4"/>
  <c r="BG218" i="4"/>
  <c r="BB218" i="4"/>
  <c r="AH218" i="4"/>
  <c r="Z222" i="4"/>
  <c r="CH222" i="4"/>
  <c r="BS222" i="4"/>
  <c r="BG222" i="4"/>
  <c r="S222" i="4"/>
  <c r="AC222" i="4"/>
  <c r="K27" i="5"/>
  <c r="L27" i="5" s="1"/>
  <c r="AR35" i="4"/>
  <c r="BS91" i="4"/>
  <c r="AW99" i="4"/>
  <c r="Z123" i="4"/>
  <c r="BG123" i="4"/>
  <c r="BB131" i="4"/>
  <c r="AH203" i="4"/>
  <c r="S63" i="4"/>
  <c r="BB71" i="4"/>
  <c r="S71" i="4"/>
  <c r="AW107" i="4"/>
  <c r="Z179" i="4"/>
  <c r="AR60" i="4"/>
  <c r="BB49" i="4"/>
  <c r="CH31" i="4"/>
  <c r="BG31" i="4"/>
  <c r="AW31" i="4"/>
  <c r="S31" i="4"/>
  <c r="BG43" i="4"/>
  <c r="S87" i="4"/>
  <c r="BS143" i="4"/>
  <c r="Z199" i="4"/>
  <c r="AW207" i="4"/>
  <c r="AW48" i="4"/>
  <c r="BB17" i="4"/>
  <c r="Z25" i="4"/>
  <c r="BB26" i="4"/>
  <c r="BN66" i="4"/>
  <c r="S66" i="4"/>
  <c r="BS70" i="4"/>
  <c r="AR74" i="4"/>
  <c r="BN82" i="4"/>
  <c r="AH82" i="4"/>
  <c r="BB86" i="4"/>
  <c r="BB94" i="4"/>
  <c r="AH94" i="4"/>
  <c r="BB102" i="4"/>
  <c r="CH118" i="4"/>
  <c r="AR118" i="4"/>
  <c r="Z59" i="4"/>
  <c r="Z67" i="4"/>
  <c r="AR103" i="4"/>
  <c r="S103" i="4"/>
  <c r="AR167" i="4"/>
  <c r="BX191" i="4"/>
  <c r="AA87" i="5"/>
  <c r="Y78" i="5"/>
  <c r="Z78" i="5" s="1"/>
  <c r="Y54" i="5"/>
  <c r="Z54" i="5" s="1"/>
  <c r="K87" i="5"/>
  <c r="L87" i="5" s="1"/>
  <c r="Y147" i="5"/>
  <c r="Z147" i="5" s="1"/>
  <c r="Y102" i="5"/>
  <c r="Z102" i="5" s="1"/>
  <c r="AA201" i="5"/>
  <c r="AA54" i="5"/>
  <c r="Y89" i="5"/>
  <c r="Z89" i="5" s="1"/>
  <c r="AA78" i="5"/>
  <c r="AA122" i="5"/>
  <c r="AA109" i="5"/>
  <c r="Y68" i="5"/>
  <c r="Z68" i="5" s="1"/>
  <c r="K109" i="5"/>
  <c r="L109" i="5" s="1"/>
  <c r="AA27" i="5"/>
  <c r="AA89" i="5"/>
  <c r="Y122" i="5"/>
  <c r="Z122" i="5" s="1"/>
  <c r="K89" i="5"/>
  <c r="L89" i="5" s="1"/>
  <c r="Y62" i="5"/>
  <c r="Z62" i="5" s="1"/>
  <c r="AA125" i="5"/>
  <c r="Y130" i="5"/>
  <c r="Z130" i="5" s="1"/>
  <c r="K130" i="5"/>
  <c r="L130" i="5" s="1"/>
  <c r="Y125" i="5"/>
  <c r="Z125" i="5" s="1"/>
  <c r="AA130" i="5"/>
  <c r="Y143" i="5"/>
  <c r="Z143" i="5" s="1"/>
  <c r="AA105" i="5"/>
  <c r="CH55" i="4"/>
  <c r="CH63" i="4"/>
  <c r="Z195" i="4"/>
  <c r="Z88" i="4"/>
  <c r="K88" i="5"/>
  <c r="L88" i="5" s="1"/>
  <c r="K54" i="5"/>
  <c r="L54" i="5" s="1"/>
  <c r="K21" i="5"/>
  <c r="L21" i="5" s="1"/>
  <c r="K62" i="5"/>
  <c r="L62" i="5" s="1"/>
  <c r="K143" i="5"/>
  <c r="L143" i="5" s="1"/>
  <c r="K42" i="5"/>
  <c r="L42" i="5" s="1"/>
  <c r="K201" i="5"/>
  <c r="L201" i="5" s="1"/>
  <c r="K125" i="5"/>
  <c r="L125" i="5" s="1"/>
  <c r="K123" i="5"/>
  <c r="L123" i="5" s="1"/>
  <c r="K102" i="5"/>
  <c r="L102" i="5" s="1"/>
  <c r="K147" i="5"/>
  <c r="L147" i="5" s="1"/>
  <c r="K175" i="5"/>
  <c r="L175" i="5" s="1"/>
  <c r="Y204" i="5"/>
  <c r="Z204" i="5" s="1"/>
  <c r="Y139" i="5"/>
  <c r="Z139" i="5" s="1"/>
  <c r="Y105" i="5"/>
  <c r="Z105" i="5" s="1"/>
  <c r="K105" i="5"/>
  <c r="L105" i="5" s="1"/>
  <c r="AA143" i="5"/>
  <c r="AA181" i="5"/>
  <c r="Y21" i="5"/>
  <c r="Z21" i="5" s="1"/>
  <c r="Y179" i="5"/>
  <c r="Z179" i="5" s="1"/>
  <c r="Y104" i="5"/>
  <c r="Z104" i="5" s="1"/>
  <c r="Y55" i="5"/>
  <c r="Z55" i="5" s="1"/>
  <c r="AA150" i="5"/>
  <c r="K151" i="5"/>
  <c r="L151" i="5" s="1"/>
  <c r="Y42" i="5"/>
  <c r="Z42" i="5" s="1"/>
  <c r="Y201" i="5"/>
  <c r="Z201" i="5" s="1"/>
  <c r="AA38" i="5"/>
  <c r="Y108" i="5"/>
  <c r="Z108" i="5" s="1"/>
  <c r="K13" i="5"/>
  <c r="L13" i="5" s="1"/>
  <c r="K26" i="5"/>
  <c r="L26" i="5" s="1"/>
  <c r="J2" i="5"/>
  <c r="X4" i="5"/>
  <c r="X2" i="5" s="1"/>
  <c r="T4" i="5"/>
  <c r="T2" i="5" s="1"/>
  <c r="Q4" i="5"/>
  <c r="Q2" i="5" s="1"/>
  <c r="N4" i="5"/>
  <c r="N2" i="5" s="1"/>
  <c r="Y5" i="5"/>
  <c r="Z5" i="5" s="1"/>
  <c r="AA5" i="5"/>
  <c r="AA197" i="5"/>
  <c r="Y197" i="5"/>
  <c r="Z197" i="5" s="1"/>
  <c r="AA22" i="5"/>
  <c r="Y22" i="5"/>
  <c r="Z22" i="5" s="1"/>
  <c r="Y161" i="5"/>
  <c r="Z161" i="5" s="1"/>
  <c r="AA161" i="5"/>
  <c r="Y114" i="5"/>
  <c r="Z114" i="5" s="1"/>
  <c r="AA114" i="5"/>
  <c r="Y35" i="5"/>
  <c r="Z35" i="5" s="1"/>
  <c r="AA35" i="5"/>
  <c r="K139" i="5"/>
  <c r="L139" i="5" s="1"/>
  <c r="AA32" i="5"/>
  <c r="Y32" i="5"/>
  <c r="Z32" i="5" s="1"/>
  <c r="Y115" i="5"/>
  <c r="Z115" i="5" s="1"/>
  <c r="AA115" i="5"/>
  <c r="Y46" i="5"/>
  <c r="Z46" i="5" s="1"/>
  <c r="AA46" i="5"/>
  <c r="AA106" i="5"/>
  <c r="Y106" i="5"/>
  <c r="Z106" i="5" s="1"/>
  <c r="AA209" i="5"/>
  <c r="Y209" i="5"/>
  <c r="Z209" i="5" s="1"/>
  <c r="Y100" i="5"/>
  <c r="Z100" i="5" s="1"/>
  <c r="AA100" i="5"/>
  <c r="Y155" i="5"/>
  <c r="Z155" i="5" s="1"/>
  <c r="AA155" i="5"/>
  <c r="K157" i="5"/>
  <c r="L157" i="5" s="1"/>
  <c r="Y157" i="5"/>
  <c r="Z157" i="5" s="1"/>
  <c r="AA157" i="5"/>
  <c r="Y131" i="5"/>
  <c r="Z131" i="5" s="1"/>
  <c r="AA131" i="5"/>
  <c r="Y86" i="5"/>
  <c r="Z86" i="5" s="1"/>
  <c r="AA86" i="5"/>
  <c r="Y199" i="5"/>
  <c r="Z199" i="5" s="1"/>
  <c r="AA199" i="5"/>
  <c r="AA24" i="5"/>
  <c r="Y24" i="5"/>
  <c r="Z24" i="5" s="1"/>
  <c r="Y50" i="5"/>
  <c r="Z50" i="5" s="1"/>
  <c r="AA50" i="5"/>
  <c r="AA112" i="5"/>
  <c r="Y112" i="5"/>
  <c r="Z112" i="5" s="1"/>
  <c r="AA165" i="5"/>
  <c r="Y165" i="5"/>
  <c r="Z165" i="5" s="1"/>
  <c r="Y207" i="5"/>
  <c r="Z207" i="5" s="1"/>
  <c r="AA207" i="5"/>
  <c r="Y187" i="5"/>
  <c r="Z187" i="5" s="1"/>
  <c r="AA187" i="5"/>
  <c r="Y17" i="5"/>
  <c r="Z17" i="5" s="1"/>
  <c r="AA17" i="5"/>
  <c r="Y135" i="5"/>
  <c r="Z135" i="5" s="1"/>
  <c r="AA135" i="5"/>
  <c r="Y94" i="5"/>
  <c r="Z94" i="5" s="1"/>
  <c r="AA94" i="5"/>
  <c r="Y202" i="5"/>
  <c r="Z202" i="5" s="1"/>
  <c r="AA202" i="5"/>
  <c r="Y92" i="5"/>
  <c r="Z92" i="5" s="1"/>
  <c r="AA92" i="5"/>
  <c r="Y84" i="5"/>
  <c r="Z84" i="5" s="1"/>
  <c r="AA84" i="5"/>
  <c r="Y123" i="5"/>
  <c r="Z123" i="5" s="1"/>
  <c r="AA123" i="5"/>
  <c r="Y205" i="5"/>
  <c r="Z205" i="5" s="1"/>
  <c r="AA205" i="5"/>
  <c r="Y150" i="5"/>
  <c r="Z150" i="5" s="1"/>
  <c r="AA55" i="5"/>
  <c r="AA151" i="5"/>
  <c r="Y181" i="5"/>
  <c r="Z181" i="5" s="1"/>
  <c r="AA179" i="5"/>
  <c r="AA26" i="5"/>
  <c r="AA62" i="5"/>
  <c r="Y18" i="5"/>
  <c r="Z18" i="5" s="1"/>
  <c r="AA18" i="5"/>
  <c r="Y9" i="5"/>
  <c r="Z9" i="5" s="1"/>
  <c r="AA9" i="5"/>
  <c r="Y38" i="5"/>
  <c r="Z38" i="5" s="1"/>
  <c r="AA102" i="5"/>
  <c r="Y151" i="5"/>
  <c r="Z151" i="5" s="1"/>
  <c r="AA204" i="5"/>
  <c r="AA139" i="5"/>
  <c r="AA147" i="5"/>
  <c r="AA96" i="5"/>
  <c r="Y96" i="5"/>
  <c r="Z96" i="5" s="1"/>
  <c r="Y64" i="5"/>
  <c r="Z64" i="5" s="1"/>
  <c r="AA64" i="5"/>
  <c r="AA20" i="5"/>
  <c r="Y20" i="5"/>
  <c r="Z20" i="5" s="1"/>
  <c r="Y183" i="5"/>
  <c r="Z183" i="5" s="1"/>
  <c r="AA183" i="5"/>
  <c r="AA90" i="5"/>
  <c r="Y90" i="5"/>
  <c r="Z90" i="5" s="1"/>
  <c r="Y175" i="5"/>
  <c r="Z175" i="5" s="1"/>
  <c r="AA175" i="5"/>
  <c r="AA21" i="5"/>
  <c r="AA104" i="5"/>
  <c r="AA42" i="5"/>
  <c r="AA68" i="5"/>
  <c r="AA108" i="5"/>
  <c r="Y163" i="5"/>
  <c r="Z163" i="5" s="1"/>
  <c r="AA163" i="5"/>
  <c r="K153" i="5"/>
  <c r="L153" i="5" s="1"/>
  <c r="AA153" i="5"/>
  <c r="Y153" i="5"/>
  <c r="Z153" i="5" s="1"/>
  <c r="AA169" i="5"/>
  <c r="Y169" i="5"/>
  <c r="Z169" i="5" s="1"/>
  <c r="Y49" i="5"/>
  <c r="Z49" i="5" s="1"/>
  <c r="AA49" i="5"/>
  <c r="Y171" i="5"/>
  <c r="Z171" i="5" s="1"/>
  <c r="AA171" i="5"/>
  <c r="AA82" i="5"/>
  <c r="Y82" i="5"/>
  <c r="Z82" i="5" s="1"/>
  <c r="K28" i="5"/>
  <c r="L28" i="5" s="1"/>
  <c r="AA28" i="5"/>
  <c r="Y28" i="5"/>
  <c r="Z28" i="5" s="1"/>
  <c r="Y119" i="5"/>
  <c r="Z119" i="5" s="1"/>
  <c r="AA119" i="5"/>
  <c r="Y191" i="5"/>
  <c r="Z191" i="5" s="1"/>
  <c r="AA191" i="5"/>
  <c r="Y60" i="5"/>
  <c r="Z60" i="5" s="1"/>
  <c r="AA60" i="5"/>
  <c r="K80" i="5"/>
  <c r="L80" i="5" s="1"/>
  <c r="Y80" i="5"/>
  <c r="Z80" i="5" s="1"/>
  <c r="AA80" i="5"/>
  <c r="AA76" i="5"/>
  <c r="Y76" i="5"/>
  <c r="Z76" i="5" s="1"/>
  <c r="Y173" i="5"/>
  <c r="Z173" i="5" s="1"/>
  <c r="AA173" i="5"/>
  <c r="Y203" i="5"/>
  <c r="Z203" i="5" s="1"/>
  <c r="AA203" i="5"/>
  <c r="Y189" i="5"/>
  <c r="Z189" i="5" s="1"/>
  <c r="AA189" i="5"/>
  <c r="AA59" i="5"/>
  <c r="Y59" i="5"/>
  <c r="Z59" i="5" s="1"/>
  <c r="Y195" i="5"/>
  <c r="Z195" i="5" s="1"/>
  <c r="AA195" i="5"/>
  <c r="Y146" i="5"/>
  <c r="Z146" i="5" s="1"/>
  <c r="AA146" i="5"/>
  <c r="Y34" i="5"/>
  <c r="Z34" i="5" s="1"/>
  <c r="AA34" i="5"/>
  <c r="Y167" i="5"/>
  <c r="Z167" i="5" s="1"/>
  <c r="AA167" i="5"/>
  <c r="AA72" i="5"/>
  <c r="Y72" i="5"/>
  <c r="Z72" i="5" s="1"/>
  <c r="Y13" i="5"/>
  <c r="Z13" i="5" s="1"/>
  <c r="AA13" i="5"/>
  <c r="Y177" i="5"/>
  <c r="Z177" i="5" s="1"/>
  <c r="AA177" i="5"/>
  <c r="AA185" i="5"/>
  <c r="Y185" i="5"/>
  <c r="Z185" i="5" s="1"/>
  <c r="K171" i="5"/>
  <c r="L171" i="5" s="1"/>
  <c r="Y127" i="5"/>
  <c r="Z127" i="5" s="1"/>
  <c r="AA127" i="5"/>
  <c r="Y52" i="5"/>
  <c r="Z52" i="5" s="1"/>
  <c r="AA52" i="5"/>
  <c r="Y88" i="5"/>
  <c r="Z88" i="5" s="1"/>
  <c r="AA88" i="5"/>
  <c r="Y193" i="5"/>
  <c r="Z193" i="5" s="1"/>
  <c r="AA193" i="5"/>
  <c r="Y98" i="5"/>
  <c r="Z98" i="5" s="1"/>
  <c r="AA98" i="5"/>
  <c r="Y159" i="5"/>
  <c r="Z159" i="5" s="1"/>
  <c r="AA159" i="5"/>
  <c r="U238" i="7" a="1"/>
  <c r="U238" i="7" s="1"/>
  <c r="X249" i="7" a="1"/>
  <c r="X249" i="7" s="1"/>
  <c r="Y268" i="7" a="1"/>
  <c r="Y268" i="7" s="1"/>
  <c r="X250" i="7" a="1"/>
  <c r="X250" i="7" s="1"/>
  <c r="X245" i="7" a="1"/>
  <c r="X245" i="7" s="1"/>
  <c r="X257" i="7" a="1"/>
  <c r="X257" i="7" s="1"/>
  <c r="X256" i="7"/>
  <c r="U269" i="7" a="1"/>
  <c r="U269" i="7" s="1"/>
  <c r="U263" i="7" a="1"/>
  <c r="U263" i="7" s="1"/>
  <c r="Y262" i="7" a="1"/>
  <c r="Y262" i="7" s="1"/>
  <c r="Y238" i="7" a="1"/>
  <c r="Y238" i="7" s="1"/>
  <c r="Y259" i="7" a="1"/>
  <c r="Y259" i="7" s="1"/>
  <c r="X261" i="7" a="1"/>
  <c r="X261" i="7" s="1"/>
  <c r="X262" i="7" a="1"/>
  <c r="X262" i="7" s="1"/>
  <c r="X244" i="7" a="1"/>
  <c r="X244" i="7" s="1"/>
  <c r="X259" i="7" a="1"/>
  <c r="X259" i="7" s="1"/>
  <c r="X238" i="7" a="1"/>
  <c r="X238" i="7" s="1"/>
  <c r="U237" i="7"/>
  <c r="U256" i="7"/>
  <c r="Y249" i="7" a="1"/>
  <c r="Y249" i="7" s="1"/>
  <c r="Y264" i="7" a="1"/>
  <c r="Y264" i="7" s="1"/>
  <c r="Y244" i="7" a="1"/>
  <c r="Y244" i="7" s="1"/>
  <c r="X269" i="7" a="1"/>
  <c r="X269" i="7" s="1"/>
  <c r="X268" i="7" a="1"/>
  <c r="X268" i="7" s="1"/>
  <c r="X241" i="7" a="1"/>
  <c r="X241" i="7" s="1"/>
  <c r="X263" i="7" a="1"/>
  <c r="X263" i="7" s="1"/>
  <c r="X264" i="7" a="1"/>
  <c r="X264" i="7" s="1"/>
  <c r="M242" i="7" a="1"/>
  <c r="M242" i="7" s="1"/>
  <c r="M250" i="7" a="1"/>
  <c r="M250" i="7" s="1"/>
  <c r="M258" i="7" a="1"/>
  <c r="M258" i="7" s="1"/>
  <c r="M260" i="7" a="1"/>
  <c r="M260" i="7" s="1"/>
  <c r="M241" i="7" a="1"/>
  <c r="M241" i="7" s="1"/>
  <c r="M243" i="7" a="1"/>
  <c r="M243" i="7" s="1"/>
  <c r="M269" i="7" a="1"/>
  <c r="M269" i="7" s="1"/>
  <c r="M264" i="7" a="1"/>
  <c r="M264" i="7" s="1"/>
  <c r="M240" i="7" a="1"/>
  <c r="M240" i="7" s="1"/>
  <c r="M256" i="7"/>
  <c r="M249" i="7" a="1"/>
  <c r="M249" i="7" s="1"/>
  <c r="M261" i="7" a="1"/>
  <c r="M261" i="7" s="1"/>
  <c r="M244" i="7" a="1"/>
  <c r="M244" i="7" s="1"/>
  <c r="M257" i="7" a="1"/>
  <c r="M257" i="7" s="1"/>
  <c r="M263" i="7" a="1"/>
  <c r="M263" i="7" s="1"/>
  <c r="M239" i="7" a="1"/>
  <c r="M239" i="7" s="1"/>
  <c r="Y250" i="7" a="1"/>
  <c r="Y250" i="7" s="1"/>
  <c r="Y242" i="7" a="1"/>
  <c r="Y242" i="7" s="1"/>
  <c r="Y237" i="7"/>
  <c r="Y256" i="7"/>
  <c r="Y269" i="7" a="1"/>
  <c r="Y269" i="7" s="1"/>
  <c r="Y261" i="7" a="1"/>
  <c r="Y261" i="7" s="1"/>
  <c r="Y263" i="7" a="1"/>
  <c r="Y263" i="7" s="1"/>
  <c r="Y239" i="7" a="1"/>
  <c r="Y239" i="7" s="1"/>
  <c r="Y245" i="7" a="1"/>
  <c r="Y245" i="7" s="1"/>
  <c r="Y258" i="7" a="1"/>
  <c r="Y258" i="7" s="1"/>
  <c r="U243" i="7" a="1"/>
  <c r="U243" i="7" s="1"/>
  <c r="U261" i="7" a="1"/>
  <c r="U261" i="7" s="1"/>
  <c r="U241" i="7" a="1"/>
  <c r="U241" i="7" s="1"/>
  <c r="U257" i="7" a="1"/>
  <c r="U257" i="7" s="1"/>
  <c r="U264" i="7" a="1"/>
  <c r="U264" i="7" s="1"/>
  <c r="U260" i="7" a="1"/>
  <c r="U260" i="7" s="1"/>
  <c r="U250" i="7" a="1"/>
  <c r="U250" i="7" s="1"/>
  <c r="U242" i="7" a="1"/>
  <c r="U242" i="7" s="1"/>
  <c r="U239" i="7" a="1"/>
  <c r="U239" i="7" s="1"/>
  <c r="U245" i="7" a="1"/>
  <c r="U245" i="7" s="1"/>
  <c r="U240" i="7" a="1"/>
  <c r="U240" i="7" s="1"/>
  <c r="U262" i="7" a="1"/>
  <c r="U262" i="7" s="1"/>
  <c r="U268" i="7" a="1"/>
  <c r="U268" i="7" s="1"/>
  <c r="U258" i="7" a="1"/>
  <c r="U258" i="7" s="1"/>
  <c r="U244" i="7" a="1"/>
  <c r="U244" i="7" s="1"/>
  <c r="L245" i="4"/>
  <c r="L229" i="4"/>
  <c r="L233" i="4"/>
  <c r="L234" i="4"/>
  <c r="L235" i="4"/>
  <c r="L232" i="4"/>
  <c r="L228" i="4"/>
  <c r="L239" i="4"/>
  <c r="L243" i="4"/>
  <c r="L244" i="4"/>
  <c r="L236" i="4"/>
  <c r="L240" i="4"/>
  <c r="L227" i="4"/>
  <c r="L241" i="4"/>
  <c r="L226" i="4"/>
  <c r="L242" i="4"/>
  <c r="L225" i="4"/>
  <c r="L238" i="4"/>
  <c r="L237" i="4"/>
  <c r="L230" i="4"/>
  <c r="L231" i="4"/>
  <c r="K18" i="5"/>
  <c r="L18" i="5" s="1"/>
  <c r="K92" i="5"/>
  <c r="L92" i="5" s="1"/>
  <c r="K94" i="5"/>
  <c r="L94" i="5" s="1"/>
  <c r="K189" i="5"/>
  <c r="L189" i="5" s="1"/>
  <c r="K59" i="5"/>
  <c r="L59" i="5" s="1"/>
  <c r="K90" i="5"/>
  <c r="L90" i="5" s="1"/>
  <c r="K161" i="5"/>
  <c r="L161" i="5" s="1"/>
  <c r="K181" i="5"/>
  <c r="L181" i="5" s="1"/>
  <c r="K76" i="5"/>
  <c r="L76" i="5" s="1"/>
  <c r="K193" i="5"/>
  <c r="L193" i="5" s="1"/>
  <c r="K98" i="5"/>
  <c r="L98" i="5" s="1"/>
  <c r="K173" i="5"/>
  <c r="L173" i="5" s="1"/>
  <c r="K195" i="5"/>
  <c r="L195" i="5" s="1"/>
  <c r="K32" i="5"/>
  <c r="L32" i="5" s="1"/>
  <c r="K106" i="5"/>
  <c r="L106" i="5" s="1"/>
  <c r="K197" i="5"/>
  <c r="L197" i="5" s="1"/>
  <c r="K202" i="5"/>
  <c r="L202" i="5" s="1"/>
  <c r="K86" i="5"/>
  <c r="L86" i="5" s="1"/>
  <c r="K179" i="5"/>
  <c r="L179" i="5" s="1"/>
  <c r="K167" i="5"/>
  <c r="L167" i="5" s="1"/>
  <c r="K24" i="5"/>
  <c r="L24" i="5" s="1"/>
  <c r="K82" i="5"/>
  <c r="L82" i="5" s="1"/>
  <c r="K150" i="5"/>
  <c r="L150" i="5" s="1"/>
  <c r="K159" i="5"/>
  <c r="L159" i="5" s="1"/>
  <c r="K22" i="5"/>
  <c r="L22" i="5" s="1"/>
  <c r="K131" i="5"/>
  <c r="L131" i="5" s="1"/>
  <c r="K52" i="5"/>
  <c r="L52" i="5" s="1"/>
  <c r="K20" i="5"/>
  <c r="L20" i="5" s="1"/>
  <c r="K100" i="5"/>
  <c r="L100" i="5" s="1"/>
  <c r="K112" i="5"/>
  <c r="L112" i="5" s="1"/>
  <c r="K165" i="5"/>
  <c r="L165" i="5" s="1"/>
  <c r="K114" i="5"/>
  <c r="L114" i="5" s="1"/>
  <c r="K205" i="5"/>
  <c r="L205" i="5" s="1"/>
  <c r="K60" i="5"/>
  <c r="L60" i="5" s="1"/>
  <c r="K127" i="5"/>
  <c r="L127" i="5" s="1"/>
  <c r="K204" i="5"/>
  <c r="L204" i="5" s="1"/>
  <c r="K46" i="5"/>
  <c r="L46" i="5" s="1"/>
  <c r="K50" i="5"/>
  <c r="L50" i="5" s="1"/>
  <c r="K108" i="5"/>
  <c r="L108" i="5" s="1"/>
  <c r="K177" i="5"/>
  <c r="L177" i="5" s="1"/>
  <c r="K187" i="5"/>
  <c r="L187" i="5" s="1"/>
  <c r="K17" i="5"/>
  <c r="L17" i="5" s="1"/>
  <c r="K55" i="5"/>
  <c r="L55" i="5" s="1"/>
  <c r="K119" i="5"/>
  <c r="L119" i="5" s="1"/>
  <c r="K35" i="5"/>
  <c r="L35" i="5" s="1"/>
  <c r="K49" i="5"/>
  <c r="L49" i="5" s="1"/>
  <c r="K5" i="5"/>
  <c r="L5" i="5" s="1"/>
  <c r="K104" i="5"/>
  <c r="L104" i="5" s="1"/>
  <c r="K169" i="5"/>
  <c r="L169" i="5" s="1"/>
  <c r="K135" i="5"/>
  <c r="L135" i="5" s="1"/>
  <c r="K96" i="5"/>
  <c r="L96" i="5" s="1"/>
  <c r="K199" i="5"/>
  <c r="L199" i="5" s="1"/>
  <c r="K84" i="5"/>
  <c r="L84" i="5" s="1"/>
  <c r="K207" i="5"/>
  <c r="L207" i="5" s="1"/>
  <c r="K34" i="5"/>
  <c r="L34" i="5" s="1"/>
  <c r="K163" i="5"/>
  <c r="L163" i="5" s="1"/>
  <c r="K72" i="5"/>
  <c r="L72" i="5" s="1"/>
  <c r="K115" i="5"/>
  <c r="L115" i="5" s="1"/>
  <c r="K203" i="5"/>
  <c r="L203" i="5" s="1"/>
  <c r="K68" i="5"/>
  <c r="L68" i="5" s="1"/>
  <c r="K38" i="5"/>
  <c r="L38" i="5" s="1"/>
  <c r="K209" i="5"/>
  <c r="L209" i="5" s="1"/>
  <c r="K155" i="5"/>
  <c r="L155" i="5" s="1"/>
  <c r="K9" i="5"/>
  <c r="L9" i="5" s="1"/>
  <c r="K64" i="5"/>
  <c r="L64" i="5" s="1"/>
  <c r="K183" i="5"/>
  <c r="L183" i="5" s="1"/>
  <c r="K146" i="5"/>
  <c r="L146" i="5" s="1"/>
  <c r="K191" i="5"/>
  <c r="L191" i="5" s="1"/>
  <c r="K185" i="5"/>
  <c r="L185" i="5" s="1"/>
  <c r="AT35" i="4"/>
  <c r="AE51" i="4"/>
  <c r="BI63" i="4"/>
  <c r="BX63" i="4"/>
  <c r="AJ71" i="4"/>
  <c r="U71" i="4"/>
  <c r="AJ79" i="4"/>
  <c r="U87" i="4"/>
  <c r="AY163" i="4"/>
  <c r="BN199" i="4"/>
  <c r="AJ203" i="4"/>
  <c r="BD17" i="4"/>
  <c r="BI43" i="4"/>
  <c r="AT61" i="4"/>
  <c r="BN91" i="4"/>
  <c r="AE115" i="4"/>
  <c r="AY171" i="4"/>
  <c r="AY48" i="4"/>
  <c r="BD60" i="4"/>
  <c r="BD66" i="4"/>
  <c r="U66" i="4"/>
  <c r="BX70" i="4"/>
  <c r="AT78" i="4"/>
  <c r="AJ94" i="4"/>
  <c r="L73" i="4"/>
  <c r="AY16" i="4"/>
  <c r="L176" i="4"/>
  <c r="L216" i="4"/>
  <c r="L20" i="4"/>
  <c r="L69" i="4"/>
  <c r="L155" i="4"/>
  <c r="L200" i="4"/>
  <c r="L40" i="4"/>
  <c r="L44" i="4"/>
  <c r="L136" i="4"/>
  <c r="L163" i="4"/>
  <c r="L28" i="4"/>
  <c r="L98" i="4"/>
  <c r="L110" i="4"/>
  <c r="L119" i="4"/>
  <c r="L148" i="4"/>
  <c r="L168" i="4"/>
  <c r="L180" i="4"/>
  <c r="L87" i="4"/>
  <c r="L97" i="4"/>
  <c r="L114" i="4"/>
  <c r="L123" i="4"/>
  <c r="L86" i="4"/>
  <c r="L208" i="4"/>
  <c r="L188" i="4"/>
  <c r="L189" i="4"/>
  <c r="L197" i="4"/>
  <c r="L53" i="4"/>
  <c r="L56" i="4"/>
  <c r="L82" i="4"/>
  <c r="L91" i="4"/>
  <c r="L27" i="4"/>
  <c r="L36" i="4"/>
  <c r="L37" i="4"/>
  <c r="L60" i="4"/>
  <c r="L64" i="4"/>
  <c r="L76" i="4"/>
  <c r="L102" i="4"/>
  <c r="L106" i="4"/>
  <c r="L109" i="4"/>
  <c r="L126" i="4"/>
  <c r="L131" i="4"/>
  <c r="L159" i="4"/>
  <c r="L172" i="4"/>
  <c r="L140" i="4"/>
  <c r="L147" i="4"/>
  <c r="L152" i="4"/>
  <c r="L164" i="4"/>
  <c r="L193" i="4"/>
  <c r="L217" i="4"/>
  <c r="L224" i="4"/>
  <c r="L201" i="4"/>
  <c r="L16" i="4"/>
  <c r="BN14" i="4"/>
  <c r="L32" i="4"/>
  <c r="L48" i="4"/>
  <c r="L52" i="4"/>
  <c r="L19" i="4"/>
  <c r="L31" i="4"/>
  <c r="AY14" i="4"/>
  <c r="L39" i="4"/>
  <c r="L77" i="4"/>
  <c r="L72" i="4"/>
  <c r="L90" i="4"/>
  <c r="L23" i="4"/>
  <c r="AY13" i="4"/>
  <c r="L24" i="4"/>
  <c r="L35" i="4"/>
  <c r="L41" i="4"/>
  <c r="L43" i="4"/>
  <c r="L57" i="4"/>
  <c r="L61" i="4"/>
  <c r="L68" i="4"/>
  <c r="L93" i="4"/>
  <c r="L209" i="4"/>
  <c r="L65" i="4"/>
  <c r="L89" i="4"/>
  <c r="L101" i="4"/>
  <c r="L105" i="4"/>
  <c r="L94" i="4"/>
  <c r="L122" i="4"/>
  <c r="L143" i="4"/>
  <c r="L120" i="4"/>
  <c r="L156" i="4"/>
  <c r="L113" i="4"/>
  <c r="L124" i="4"/>
  <c r="L127" i="4"/>
  <c r="L135" i="4"/>
  <c r="L184" i="4"/>
  <c r="L139" i="4"/>
  <c r="L144" i="4"/>
  <c r="L151" i="4"/>
  <c r="L175" i="4"/>
  <c r="L160" i="4"/>
  <c r="L173" i="4"/>
  <c r="L177" i="4"/>
  <c r="L181" i="4"/>
  <c r="L185" i="4"/>
  <c r="L192" i="4"/>
  <c r="L196" i="4"/>
  <c r="L212" i="4"/>
  <c r="L204" i="4"/>
  <c r="L221" i="4"/>
  <c r="L213" i="4"/>
  <c r="L220" i="4"/>
  <c r="AE13" i="4"/>
  <c r="L18" i="4"/>
  <c r="L22" i="4"/>
  <c r="L25" i="4"/>
  <c r="L17" i="4"/>
  <c r="BD13" i="4"/>
  <c r="BD14" i="4"/>
  <c r="L21" i="4"/>
  <c r="L49" i="4"/>
  <c r="L51" i="4"/>
  <c r="L33" i="4"/>
  <c r="AE14" i="4"/>
  <c r="AT13" i="4"/>
  <c r="AT14" i="4"/>
  <c r="BN13" i="4"/>
  <c r="L29" i="4"/>
  <c r="L50" i="4"/>
  <c r="L55" i="4"/>
  <c r="L58" i="4"/>
  <c r="L80" i="4"/>
  <c r="L81" i="4"/>
  <c r="L95" i="4"/>
  <c r="L46" i="4"/>
  <c r="L54" i="4"/>
  <c r="L96" i="4"/>
  <c r="L117" i="4"/>
  <c r="L42" i="4"/>
  <c r="L26" i="4"/>
  <c r="L30" i="4"/>
  <c r="L34" i="4"/>
  <c r="L38" i="4"/>
  <c r="L45" i="4"/>
  <c r="L47" i="4"/>
  <c r="L59" i="4"/>
  <c r="L63" i="4"/>
  <c r="L67" i="4"/>
  <c r="L71" i="4"/>
  <c r="L75" i="4"/>
  <c r="L79" i="4"/>
  <c r="L84" i="4"/>
  <c r="L118" i="4"/>
  <c r="L62" i="4"/>
  <c r="L66" i="4"/>
  <c r="L70" i="4"/>
  <c r="L74" i="4"/>
  <c r="L78" i="4"/>
  <c r="L83" i="4"/>
  <c r="L85" i="4"/>
  <c r="L92" i="4"/>
  <c r="L100" i="4"/>
  <c r="L104" i="4"/>
  <c r="L108" i="4"/>
  <c r="L112" i="4"/>
  <c r="L88" i="4"/>
  <c r="L99" i="4"/>
  <c r="L103" i="4"/>
  <c r="L107" i="4"/>
  <c r="L111" i="4"/>
  <c r="L115" i="4"/>
  <c r="L116" i="4"/>
  <c r="L132" i="4"/>
  <c r="L142" i="4"/>
  <c r="L169" i="4"/>
  <c r="L170" i="4"/>
  <c r="L171" i="4"/>
  <c r="L190" i="4"/>
  <c r="L129" i="4"/>
  <c r="L138" i="4"/>
  <c r="L141" i="4"/>
  <c r="L149" i="4"/>
  <c r="L157" i="4"/>
  <c r="L165" i="4"/>
  <c r="L198" i="4"/>
  <c r="L125" i="4"/>
  <c r="L134" i="4"/>
  <c r="L137" i="4"/>
  <c r="L121" i="4"/>
  <c r="L128" i="4"/>
  <c r="L130" i="4"/>
  <c r="L133" i="4"/>
  <c r="L145" i="4"/>
  <c r="L153" i="4"/>
  <c r="L161" i="4"/>
  <c r="L178" i="4"/>
  <c r="L146" i="4"/>
  <c r="L150" i="4"/>
  <c r="L154" i="4"/>
  <c r="L158" i="4"/>
  <c r="L162" i="4"/>
  <c r="L167" i="4"/>
  <c r="L174" i="4"/>
  <c r="L179" i="4"/>
  <c r="L182" i="4"/>
  <c r="L222" i="4"/>
  <c r="L166" i="4"/>
  <c r="L183" i="4"/>
  <c r="L186" i="4"/>
  <c r="L194" i="4"/>
  <c r="L202" i="4"/>
  <c r="L187" i="4"/>
  <c r="L191" i="4"/>
  <c r="L195" i="4"/>
  <c r="L199" i="4"/>
  <c r="L203" i="4"/>
  <c r="L205" i="4"/>
  <c r="L207" i="4"/>
  <c r="L210" i="4"/>
  <c r="L206" i="4"/>
  <c r="L215" i="4"/>
  <c r="L211" i="4"/>
  <c r="L214" i="4"/>
  <c r="L218" i="4"/>
  <c r="L219" i="4"/>
  <c r="L223" i="4"/>
  <c r="AM4" i="5"/>
  <c r="BB121" i="4" l="1"/>
  <c r="AY195" i="4"/>
  <c r="BI203" i="4"/>
  <c r="AR136" i="4"/>
  <c r="Q122" i="7" s="1"/>
  <c r="AC151" i="4"/>
  <c r="J140" i="6" s="1"/>
  <c r="BG139" i="4"/>
  <c r="T125" i="7" s="1"/>
  <c r="BD16" i="4"/>
  <c r="BB16" i="4"/>
  <c r="S2" i="7" s="1"/>
  <c r="U27" i="4"/>
  <c r="S27" i="4"/>
  <c r="H16" i="6" s="1"/>
  <c r="AT94" i="4"/>
  <c r="BD57" i="4"/>
  <c r="BB57" i="4"/>
  <c r="S43" i="4"/>
  <c r="H32" i="6" s="1"/>
  <c r="AY73" i="4"/>
  <c r="U68" i="4"/>
  <c r="AT52" i="4"/>
  <c r="AY155" i="4"/>
  <c r="U147" i="4"/>
  <c r="BB75" i="4"/>
  <c r="O64" i="6" s="1"/>
  <c r="BG131" i="4"/>
  <c r="T117" i="7" s="1"/>
  <c r="AT75" i="4"/>
  <c r="BD148" i="4"/>
  <c r="BB216" i="4"/>
  <c r="S202" i="7" s="1"/>
  <c r="AR63" i="4"/>
  <c r="Q49" i="7" s="1"/>
  <c r="BG79" i="4"/>
  <c r="T65" i="7" s="1"/>
  <c r="S139" i="4"/>
  <c r="L125" i="7" s="1"/>
  <c r="S99" i="4"/>
  <c r="L85" i="7" s="1"/>
  <c r="U179" i="4"/>
  <c r="AY128" i="4"/>
  <c r="AW100" i="4"/>
  <c r="N89" i="6" s="1"/>
  <c r="AY196" i="4"/>
  <c r="AT99" i="4"/>
  <c r="AR223" i="4"/>
  <c r="M212" i="6" s="1"/>
  <c r="BB203" i="4"/>
  <c r="S189" i="7" s="1"/>
  <c r="AJ63" i="4"/>
  <c r="AT139" i="4"/>
  <c r="BD82" i="4"/>
  <c r="AT123" i="4"/>
  <c r="AW18" i="4"/>
  <c r="R4" i="7" s="1"/>
  <c r="BG87" i="4"/>
  <c r="T73" i="7" s="1"/>
  <c r="AJ163" i="4"/>
  <c r="AT107" i="4"/>
  <c r="AW139" i="4"/>
  <c r="N128" i="6" s="1"/>
  <c r="AW224" i="4"/>
  <c r="R210" i="7" s="1"/>
  <c r="AY160" i="4"/>
  <c r="AT160" i="4"/>
  <c r="U123" i="4"/>
  <c r="AY68" i="4"/>
  <c r="AT64" i="4"/>
  <c r="BD139" i="4"/>
  <c r="AW212" i="4"/>
  <c r="R198" i="7" s="1"/>
  <c r="AT199" i="4"/>
  <c r="S94" i="4"/>
  <c r="H83" i="6" s="1"/>
  <c r="AH123" i="4"/>
  <c r="K112" i="6" s="1"/>
  <c r="U116" i="4"/>
  <c r="S18" i="4"/>
  <c r="L4" i="7" s="1"/>
  <c r="BB120" i="4"/>
  <c r="O109" i="6" s="1"/>
  <c r="AE120" i="4"/>
  <c r="S115" i="4"/>
  <c r="L101" i="7" s="1"/>
  <c r="U171" i="4"/>
  <c r="AJ56" i="4"/>
  <c r="U212" i="4"/>
  <c r="AT46" i="4"/>
  <c r="AH43" i="4"/>
  <c r="O29" i="7" s="1"/>
  <c r="BD63" i="4"/>
  <c r="BB31" i="4"/>
  <c r="O20" i="6" s="1"/>
  <c r="S199" i="4"/>
  <c r="H188" i="6" s="1"/>
  <c r="AW183" i="4"/>
  <c r="R169" i="7" s="1"/>
  <c r="BG99" i="4"/>
  <c r="T85" i="7" s="1"/>
  <c r="AW223" i="4"/>
  <c r="R209" i="7" s="1"/>
  <c r="AE59" i="4"/>
  <c r="U55" i="4"/>
  <c r="AT100" i="4"/>
  <c r="AW159" i="4"/>
  <c r="R145" i="7" s="1"/>
  <c r="S211" i="4"/>
  <c r="L197" i="7" s="1"/>
  <c r="AC155" i="4"/>
  <c r="N141" i="7" s="1"/>
  <c r="AT151" i="4"/>
  <c r="AR88" i="4"/>
  <c r="Q74" i="7" s="1"/>
  <c r="BB34" i="4"/>
  <c r="O23" i="6" s="1"/>
  <c r="BG55" i="4"/>
  <c r="T41" i="7" s="1"/>
  <c r="AR115" i="4"/>
  <c r="Q101" i="7" s="1"/>
  <c r="AT51" i="4"/>
  <c r="AW147" i="4"/>
  <c r="R133" i="7" s="1"/>
  <c r="BB147" i="4"/>
  <c r="S133" i="7" s="1"/>
  <c r="BB36" i="4"/>
  <c r="O25" i="6" s="1"/>
  <c r="S79" i="4"/>
  <c r="H68" i="6" s="1"/>
  <c r="AY34" i="4"/>
  <c r="AY176" i="4"/>
  <c r="BD24" i="4"/>
  <c r="AR147" i="4"/>
  <c r="Q133" i="7" s="1"/>
  <c r="BB79" i="4"/>
  <c r="S65" i="7" s="1"/>
  <c r="BD112" i="4"/>
  <c r="BI207" i="4"/>
  <c r="AY175" i="4"/>
  <c r="S131" i="4"/>
  <c r="H120" i="6" s="1"/>
  <c r="BG71" i="4"/>
  <c r="P60" i="6" s="1"/>
  <c r="AY92" i="4"/>
  <c r="BD151" i="4"/>
  <c r="BD92" i="4"/>
  <c r="AT109" i="4"/>
  <c r="AJ25" i="4"/>
  <c r="AR155" i="4"/>
  <c r="Q141" i="7" s="1"/>
  <c r="AY27" i="4"/>
  <c r="AE96" i="4"/>
  <c r="AJ107" i="4"/>
  <c r="AJ119" i="4"/>
  <c r="AE152" i="4"/>
  <c r="AH55" i="4"/>
  <c r="O41" i="7" s="1"/>
  <c r="BI159" i="4"/>
  <c r="AJ183" i="4"/>
  <c r="AC107" i="4"/>
  <c r="J96" i="6" s="1"/>
  <c r="U60" i="4"/>
  <c r="AE172" i="4"/>
  <c r="S119" i="4"/>
  <c r="H108" i="6" s="1"/>
  <c r="BD84" i="4"/>
  <c r="AT135" i="4"/>
  <c r="AW71" i="4"/>
  <c r="R57" i="7" s="1"/>
  <c r="AC63" i="4"/>
  <c r="J52" i="6" s="1"/>
  <c r="BD180" i="4"/>
  <c r="BI94" i="4"/>
  <c r="AE74" i="4"/>
  <c r="AY24" i="4"/>
  <c r="BD195" i="4"/>
  <c r="AY115" i="4"/>
  <c r="AY43" i="4"/>
  <c r="AE55" i="4"/>
  <c r="S82" i="4"/>
  <c r="H71" i="6" s="1"/>
  <c r="AH199" i="4"/>
  <c r="O185" i="7" s="1"/>
  <c r="AW19" i="4"/>
  <c r="R5" i="7" s="1"/>
  <c r="AC71" i="4"/>
  <c r="J60" i="6" s="1"/>
  <c r="AW63" i="4"/>
  <c r="R49" i="7" s="1"/>
  <c r="BB212" i="4"/>
  <c r="S198" i="7" s="1"/>
  <c r="AW91" i="4"/>
  <c r="R77" i="7" s="1"/>
  <c r="AT207" i="4"/>
  <c r="AT171" i="4"/>
  <c r="AJ51" i="4"/>
  <c r="AH78" i="4"/>
  <c r="O64" i="7" s="1"/>
  <c r="AW23" i="4"/>
  <c r="R9" i="7" s="1"/>
  <c r="AW79" i="4"/>
  <c r="N68" i="6" s="1"/>
  <c r="AJ131" i="4"/>
  <c r="AY123" i="4"/>
  <c r="BI144" i="4"/>
  <c r="AE175" i="4"/>
  <c r="BI155" i="4"/>
  <c r="AE187" i="4"/>
  <c r="AJ219" i="4"/>
  <c r="AJ171" i="4"/>
  <c r="AC16" i="4"/>
  <c r="N2" i="7" s="1"/>
  <c r="AJ179" i="4"/>
  <c r="AE68" i="4"/>
  <c r="AY66" i="4"/>
  <c r="AE40" i="4"/>
  <c r="BI32" i="4"/>
  <c r="BI115" i="4"/>
  <c r="AY109" i="4"/>
  <c r="BI91" i="4"/>
  <c r="BD83" i="4"/>
  <c r="AW82" i="4"/>
  <c r="N71" i="6" s="1"/>
  <c r="AR31" i="4"/>
  <c r="Q17" i="7" s="1"/>
  <c r="AH139" i="4"/>
  <c r="O125" i="7" s="1"/>
  <c r="BB91" i="4"/>
  <c r="S77" i="7" s="1"/>
  <c r="AR79" i="4"/>
  <c r="M68" i="6" s="1"/>
  <c r="AY208" i="4"/>
  <c r="BD100" i="4"/>
  <c r="BD52" i="4"/>
  <c r="BI46" i="4"/>
  <c r="AT24" i="4"/>
  <c r="U159" i="4"/>
  <c r="AE27" i="4"/>
  <c r="BI23" i="4"/>
  <c r="AE163" i="4"/>
  <c r="BD123" i="4"/>
  <c r="BB19" i="4"/>
  <c r="S5" i="7" s="1"/>
  <c r="S128" i="4"/>
  <c r="L114" i="7" s="1"/>
  <c r="AR163" i="4"/>
  <c r="Q149" i="7" s="1"/>
  <c r="AW193" i="4"/>
  <c r="N182" i="6" s="1"/>
  <c r="AE204" i="4"/>
  <c r="BD219" i="4"/>
  <c r="AT131" i="4"/>
  <c r="BD99" i="4"/>
  <c r="BD155" i="4"/>
  <c r="BB107" i="4"/>
  <c r="S93" i="7" s="1"/>
  <c r="CL1" i="4"/>
  <c r="U100" i="4"/>
  <c r="AJ92" i="4"/>
  <c r="U48" i="4"/>
  <c r="BI208" i="4"/>
  <c r="AE88" i="4"/>
  <c r="BI80" i="4"/>
  <c r="AH76" i="4"/>
  <c r="O62" i="7" s="1"/>
  <c r="AJ44" i="4"/>
  <c r="AE188" i="4"/>
  <c r="U180" i="4"/>
  <c r="AJ16" i="4"/>
  <c r="AE36" i="4"/>
  <c r="AJ100" i="4"/>
  <c r="AJ172" i="4"/>
  <c r="AJ108" i="4"/>
  <c r="BI36" i="4"/>
  <c r="AJ104" i="4"/>
  <c r="AJ23" i="4"/>
  <c r="AH155" i="4"/>
  <c r="O141" i="7" s="1"/>
  <c r="AC131" i="4"/>
  <c r="N117" i="7" s="1"/>
  <c r="AC99" i="4"/>
  <c r="N85" i="7" s="1"/>
  <c r="AH91" i="4"/>
  <c r="O77" i="7" s="1"/>
  <c r="BI212" i="4"/>
  <c r="U112" i="4"/>
  <c r="U88" i="4"/>
  <c r="BI195" i="4"/>
  <c r="BD127" i="4"/>
  <c r="AT55" i="4"/>
  <c r="AY151" i="4"/>
  <c r="BI51" i="4"/>
  <c r="AC199" i="4"/>
  <c r="J188" i="6" s="1"/>
  <c r="BB20" i="4"/>
  <c r="S6" i="7" s="1"/>
  <c r="AJ224" i="4"/>
  <c r="BI156" i="4"/>
  <c r="AJ33" i="4"/>
  <c r="AC139" i="4"/>
  <c r="J128" i="6" s="1"/>
  <c r="AT16" i="4"/>
  <c r="BI224" i="4"/>
  <c r="AE76" i="4"/>
  <c r="AE56" i="4"/>
  <c r="U34" i="4"/>
  <c r="AJ115" i="4"/>
  <c r="BI147" i="4"/>
  <c r="AJ35" i="4"/>
  <c r="BB132" i="4"/>
  <c r="S118" i="7" s="1"/>
  <c r="AJ124" i="4"/>
  <c r="BI41" i="4"/>
  <c r="U160" i="4"/>
  <c r="AE41" i="4"/>
  <c r="AC168" i="4"/>
  <c r="N154" i="7" s="1"/>
  <c r="BI110" i="4"/>
  <c r="AJ204" i="4"/>
  <c r="AJ220" i="4"/>
  <c r="AJ176" i="4"/>
  <c r="AE80" i="4"/>
  <c r="AJ52" i="4"/>
  <c r="AE44" i="4"/>
  <c r="U36" i="4"/>
  <c r="AE136" i="4"/>
  <c r="AE208" i="4"/>
  <c r="BI45" i="4"/>
  <c r="AE220" i="4"/>
  <c r="BI68" i="4"/>
  <c r="BI60" i="4"/>
  <c r="AJ60" i="4"/>
  <c r="AJ116" i="4"/>
  <c r="U52" i="4"/>
  <c r="BI179" i="4"/>
  <c r="AH156" i="4"/>
  <c r="K145" i="6" s="1"/>
  <c r="AC28" i="4"/>
  <c r="N14" i="7" s="1"/>
  <c r="AC100" i="4"/>
  <c r="J89" i="6" s="1"/>
  <c r="S176" i="4"/>
  <c r="L162" i="7" s="1"/>
  <c r="AJ136" i="4"/>
  <c r="BI85" i="4"/>
  <c r="AM192" i="4"/>
  <c r="AO192" i="4"/>
  <c r="AM184" i="4"/>
  <c r="AO184" i="4"/>
  <c r="AM176" i="4"/>
  <c r="AO176" i="4"/>
  <c r="AM132" i="4"/>
  <c r="AO132" i="4"/>
  <c r="AO56" i="4"/>
  <c r="AM56" i="4"/>
  <c r="AO44" i="4"/>
  <c r="AM44" i="4"/>
  <c r="AO28" i="4"/>
  <c r="AM28" i="4"/>
  <c r="AO183" i="4"/>
  <c r="AM183" i="4"/>
  <c r="AM123" i="4"/>
  <c r="AO123" i="4"/>
  <c r="AM119" i="4"/>
  <c r="AO119" i="4"/>
  <c r="AM115" i="4"/>
  <c r="AO115" i="4"/>
  <c r="AM111" i="4"/>
  <c r="AO111" i="4"/>
  <c r="AM107" i="4"/>
  <c r="AO107" i="4"/>
  <c r="AM103" i="4"/>
  <c r="AO103" i="4"/>
  <c r="AM99" i="4"/>
  <c r="AO99" i="4"/>
  <c r="AM95" i="4"/>
  <c r="AO95" i="4"/>
  <c r="AM91" i="4"/>
  <c r="AO91" i="4"/>
  <c r="AM87" i="4"/>
  <c r="AO87" i="4"/>
  <c r="AM83" i="4"/>
  <c r="AO83" i="4"/>
  <c r="AM79" i="4"/>
  <c r="AO79" i="4"/>
  <c r="AM75" i="4"/>
  <c r="AO75" i="4"/>
  <c r="AO71" i="4"/>
  <c r="AM71" i="4"/>
  <c r="AO67" i="4"/>
  <c r="AM67" i="4"/>
  <c r="AO63" i="4"/>
  <c r="AM63" i="4"/>
  <c r="AM59" i="4"/>
  <c r="AO59" i="4"/>
  <c r="AM55" i="4"/>
  <c r="AO55" i="4"/>
  <c r="AO51" i="4"/>
  <c r="AM51" i="4"/>
  <c r="AM47" i="4"/>
  <c r="AO47" i="4"/>
  <c r="AM43" i="4"/>
  <c r="AO43" i="4"/>
  <c r="AM39" i="4"/>
  <c r="AO39" i="4"/>
  <c r="AO35" i="4"/>
  <c r="AM35" i="4"/>
  <c r="AM31" i="4"/>
  <c r="AO31" i="4"/>
  <c r="AM27" i="4"/>
  <c r="AO27" i="4"/>
  <c r="AM23" i="4"/>
  <c r="AO23" i="4"/>
  <c r="AO19" i="4"/>
  <c r="AM19" i="4"/>
  <c r="AM208" i="4"/>
  <c r="AO208" i="4"/>
  <c r="AM200" i="4"/>
  <c r="AO200" i="4"/>
  <c r="AM188" i="4"/>
  <c r="AO188" i="4"/>
  <c r="AM168" i="4"/>
  <c r="AO168" i="4"/>
  <c r="AM140" i="4"/>
  <c r="AO140" i="4"/>
  <c r="AM124" i="4"/>
  <c r="AO124" i="4"/>
  <c r="AM116" i="4"/>
  <c r="AO116" i="4"/>
  <c r="AO108" i="4"/>
  <c r="AM108" i="4"/>
  <c r="AO104" i="4"/>
  <c r="AM104" i="4"/>
  <c r="AM84" i="4"/>
  <c r="AO84" i="4"/>
  <c r="AO72" i="4"/>
  <c r="AM72" i="4"/>
  <c r="AO24" i="4"/>
  <c r="AM24" i="4"/>
  <c r="AO222" i="4"/>
  <c r="AM222" i="4"/>
  <c r="AM214" i="4"/>
  <c r="AO214" i="4"/>
  <c r="AO206" i="4"/>
  <c r="AM206" i="4"/>
  <c r="AM202" i="4"/>
  <c r="AO202" i="4"/>
  <c r="AM198" i="4"/>
  <c r="AO198" i="4"/>
  <c r="AO186" i="4"/>
  <c r="AM186" i="4"/>
  <c r="AM182" i="4"/>
  <c r="AO182" i="4"/>
  <c r="AM178" i="4"/>
  <c r="AO178" i="4"/>
  <c r="AO170" i="4"/>
  <c r="AM170" i="4"/>
  <c r="AM166" i="4"/>
  <c r="AO166" i="4"/>
  <c r="AM162" i="4"/>
  <c r="AO162" i="4"/>
  <c r="AO158" i="4"/>
  <c r="AM158" i="4"/>
  <c r="AM150" i="4"/>
  <c r="AO150" i="4"/>
  <c r="AM146" i="4"/>
  <c r="AO146" i="4"/>
  <c r="AM138" i="4"/>
  <c r="AO138" i="4"/>
  <c r="AM134" i="4"/>
  <c r="AO134" i="4"/>
  <c r="AO130" i="4"/>
  <c r="AM130" i="4"/>
  <c r="AO126" i="4"/>
  <c r="AM126" i="4"/>
  <c r="AM114" i="4"/>
  <c r="AO114" i="4"/>
  <c r="AO110" i="4"/>
  <c r="AM110" i="4"/>
  <c r="AO106" i="4"/>
  <c r="AM106" i="4"/>
  <c r="AM102" i="4"/>
  <c r="AO102" i="4"/>
  <c r="AM98" i="4"/>
  <c r="AO98" i="4"/>
  <c r="AO94" i="4"/>
  <c r="AM94" i="4"/>
  <c r="AO82" i="4"/>
  <c r="AM82" i="4"/>
  <c r="AM74" i="4"/>
  <c r="AO74" i="4"/>
  <c r="AO66" i="4"/>
  <c r="AM66" i="4"/>
  <c r="AM62" i="4"/>
  <c r="AO62" i="4"/>
  <c r="AO50" i="4"/>
  <c r="AM50" i="4"/>
  <c r="AM46" i="4"/>
  <c r="AO46" i="4"/>
  <c r="AM38" i="4"/>
  <c r="AO38" i="4"/>
  <c r="AM34" i="4"/>
  <c r="AO34" i="4"/>
  <c r="AM18" i="4"/>
  <c r="AO18" i="4"/>
  <c r="AM221" i="4"/>
  <c r="AO221" i="4"/>
  <c r="AO213" i="4"/>
  <c r="AM213" i="4"/>
  <c r="AM209" i="4"/>
  <c r="AO209" i="4"/>
  <c r="AO201" i="4"/>
  <c r="AM201" i="4"/>
  <c r="AM193" i="4"/>
  <c r="AO193" i="4"/>
  <c r="AM185" i="4"/>
  <c r="AO185" i="4"/>
  <c r="AM181" i="4"/>
  <c r="AO181" i="4"/>
  <c r="AM177" i="4"/>
  <c r="AO177" i="4"/>
  <c r="AO173" i="4"/>
  <c r="AM173" i="4"/>
  <c r="AO169" i="4"/>
  <c r="AM169" i="4"/>
  <c r="AM161" i="4"/>
  <c r="AO161" i="4"/>
  <c r="AM157" i="4"/>
  <c r="AO157" i="4"/>
  <c r="AO149" i="4"/>
  <c r="AM149" i="4"/>
  <c r="AM145" i="4"/>
  <c r="AO145" i="4"/>
  <c r="AO141" i="4"/>
  <c r="AM141" i="4"/>
  <c r="AO137" i="4"/>
  <c r="AM137" i="4"/>
  <c r="AM129" i="4"/>
  <c r="AO129" i="4"/>
  <c r="AM125" i="4"/>
  <c r="AO125" i="4"/>
  <c r="AM220" i="4"/>
  <c r="AO220" i="4"/>
  <c r="AM172" i="4"/>
  <c r="AO172" i="4"/>
  <c r="AM96" i="4"/>
  <c r="AO96" i="4"/>
  <c r="AM219" i="4"/>
  <c r="AO219" i="4"/>
  <c r="AO215" i="4"/>
  <c r="AM215" i="4"/>
  <c r="AM211" i="4"/>
  <c r="AO211" i="4"/>
  <c r="AM199" i="4"/>
  <c r="AO199" i="4"/>
  <c r="AM195" i="4"/>
  <c r="AO195" i="4"/>
  <c r="AO191" i="4"/>
  <c r="AM191" i="4"/>
  <c r="AM179" i="4"/>
  <c r="AO179" i="4"/>
  <c r="AM167" i="4"/>
  <c r="AO167" i="4"/>
  <c r="AO163" i="4"/>
  <c r="AM163" i="4"/>
  <c r="AM155" i="4"/>
  <c r="AO155" i="4"/>
  <c r="AO151" i="4"/>
  <c r="AM151" i="4"/>
  <c r="AM147" i="4"/>
  <c r="AO147" i="4"/>
  <c r="AM139" i="4"/>
  <c r="AO139" i="4"/>
  <c r="AM135" i="4"/>
  <c r="AO135" i="4"/>
  <c r="AM131" i="4"/>
  <c r="AO131" i="4"/>
  <c r="AO127" i="4"/>
  <c r="AM127" i="4"/>
  <c r="AM77" i="4"/>
  <c r="AO77" i="4"/>
  <c r="AM61" i="4"/>
  <c r="AO61" i="4"/>
  <c r="AM45" i="4"/>
  <c r="AO45" i="4"/>
  <c r="AM180" i="4"/>
  <c r="AO180" i="4"/>
  <c r="AM128" i="4"/>
  <c r="AO128" i="4"/>
  <c r="AM120" i="4"/>
  <c r="AO120" i="4"/>
  <c r="AO68" i="4"/>
  <c r="AM68" i="4"/>
  <c r="AO194" i="4"/>
  <c r="AM194" i="4"/>
  <c r="AO190" i="4"/>
  <c r="AM190" i="4"/>
  <c r="AO174" i="4"/>
  <c r="AM174" i="4"/>
  <c r="AM154" i="4"/>
  <c r="AO154" i="4"/>
  <c r="AO142" i="4"/>
  <c r="AM142" i="4"/>
  <c r="AO122" i="4"/>
  <c r="AM122" i="4"/>
  <c r="AM118" i="4"/>
  <c r="AO118" i="4"/>
  <c r="AM90" i="4"/>
  <c r="AO90" i="4"/>
  <c r="AM86" i="4"/>
  <c r="AO86" i="4"/>
  <c r="AM78" i="4"/>
  <c r="AO78" i="4"/>
  <c r="AM70" i="4"/>
  <c r="AO70" i="4"/>
  <c r="AM54" i="4"/>
  <c r="AO54" i="4"/>
  <c r="AM42" i="4"/>
  <c r="AO42" i="4"/>
  <c r="AO30" i="4"/>
  <c r="AM30" i="4"/>
  <c r="AO26" i="4"/>
  <c r="AM26" i="4"/>
  <c r="AM22" i="4"/>
  <c r="AO22" i="4"/>
  <c r="AO29" i="4"/>
  <c r="AM29" i="4"/>
  <c r="AM217" i="4"/>
  <c r="AO217" i="4"/>
  <c r="AO205" i="4"/>
  <c r="AM205" i="4"/>
  <c r="AM197" i="4"/>
  <c r="AO197" i="4"/>
  <c r="AM189" i="4"/>
  <c r="AO189" i="4"/>
  <c r="AM165" i="4"/>
  <c r="AO165" i="4"/>
  <c r="AM153" i="4"/>
  <c r="AO153" i="4"/>
  <c r="AM133" i="4"/>
  <c r="AO133" i="4"/>
  <c r="AO109" i="4"/>
  <c r="AM109" i="4"/>
  <c r="AM93" i="4"/>
  <c r="AO93" i="4"/>
  <c r="AM224" i="4"/>
  <c r="AO224" i="4"/>
  <c r="AM216" i="4"/>
  <c r="AO216" i="4"/>
  <c r="AM196" i="4"/>
  <c r="AO196" i="4"/>
  <c r="AM164" i="4"/>
  <c r="AO164" i="4"/>
  <c r="AM148" i="4"/>
  <c r="AO148" i="4"/>
  <c r="AM80" i="4"/>
  <c r="AO80" i="4"/>
  <c r="AO48" i="4"/>
  <c r="AM48" i="4"/>
  <c r="AM223" i="4"/>
  <c r="AO223" i="4"/>
  <c r="AM207" i="4"/>
  <c r="AO207" i="4"/>
  <c r="AM203" i="4"/>
  <c r="AO203" i="4"/>
  <c r="AM187" i="4"/>
  <c r="AO187" i="4"/>
  <c r="AM175" i="4"/>
  <c r="AO175" i="4"/>
  <c r="AM171" i="4"/>
  <c r="AO171" i="4"/>
  <c r="AM159" i="4"/>
  <c r="AO159" i="4"/>
  <c r="AM143" i="4"/>
  <c r="AO143" i="4"/>
  <c r="AO85" i="4"/>
  <c r="AM85" i="4"/>
  <c r="AO73" i="4"/>
  <c r="AM73" i="4"/>
  <c r="AM49" i="4"/>
  <c r="AO49" i="4"/>
  <c r="AO41" i="4"/>
  <c r="AM41" i="4"/>
  <c r="AM37" i="4"/>
  <c r="AO37" i="4"/>
  <c r="AM33" i="4"/>
  <c r="AO33" i="4"/>
  <c r="AO25" i="4"/>
  <c r="AM25" i="4"/>
  <c r="AO21" i="4"/>
  <c r="AM21" i="4"/>
  <c r="AM212" i="4"/>
  <c r="AO212" i="4"/>
  <c r="AM160" i="4"/>
  <c r="AO160" i="4"/>
  <c r="AO32" i="4"/>
  <c r="AM32" i="4"/>
  <c r="AM218" i="4"/>
  <c r="AO218" i="4"/>
  <c r="AM210" i="4"/>
  <c r="AO210" i="4"/>
  <c r="AO58" i="4"/>
  <c r="AM58" i="4"/>
  <c r="AM81" i="4"/>
  <c r="AO81" i="4"/>
  <c r="AM65" i="4"/>
  <c r="AO65" i="4"/>
  <c r="AO57" i="4"/>
  <c r="AM57" i="4"/>
  <c r="AM53" i="4"/>
  <c r="AO53" i="4"/>
  <c r="AM17" i="4"/>
  <c r="AO17" i="4"/>
  <c r="AO121" i="4"/>
  <c r="AM121" i="4"/>
  <c r="AM117" i="4"/>
  <c r="AO117" i="4"/>
  <c r="AM113" i="4"/>
  <c r="AO113" i="4"/>
  <c r="AO105" i="4"/>
  <c r="AM105" i="4"/>
  <c r="AO101" i="4"/>
  <c r="AM101" i="4"/>
  <c r="AM97" i="4"/>
  <c r="AO97" i="4"/>
  <c r="AM89" i="4"/>
  <c r="AO89" i="4"/>
  <c r="AM69" i="4"/>
  <c r="AO69" i="4"/>
  <c r="AM144" i="4"/>
  <c r="AO144" i="4"/>
  <c r="AM204" i="4"/>
  <c r="AO204" i="4"/>
  <c r="AM156" i="4"/>
  <c r="AO156" i="4"/>
  <c r="AM152" i="4"/>
  <c r="AO152" i="4"/>
  <c r="AM136" i="4"/>
  <c r="AO136" i="4"/>
  <c r="AM100" i="4"/>
  <c r="AO100" i="4"/>
  <c r="AM92" i="4"/>
  <c r="AO92" i="4"/>
  <c r="AM88" i="4"/>
  <c r="AO88" i="4"/>
  <c r="AO76" i="4"/>
  <c r="AM76" i="4"/>
  <c r="AO60" i="4"/>
  <c r="AM60" i="4"/>
  <c r="AO52" i="4"/>
  <c r="AM52" i="4"/>
  <c r="AO40" i="4"/>
  <c r="AM40" i="4"/>
  <c r="AO36" i="4"/>
  <c r="AM36" i="4"/>
  <c r="AO20" i="4"/>
  <c r="AM20" i="4"/>
  <c r="AO16" i="4"/>
  <c r="AM16" i="4"/>
  <c r="AM112" i="4"/>
  <c r="AO112" i="4"/>
  <c r="AO64" i="4"/>
  <c r="AM64" i="4"/>
  <c r="AW108" i="4"/>
  <c r="N97" i="6" s="1"/>
  <c r="AH36" i="4"/>
  <c r="K25" i="6" s="1"/>
  <c r="BG44" i="4"/>
  <c r="T30" i="7" s="1"/>
  <c r="BG172" i="4"/>
  <c r="T158" i="7" s="1"/>
  <c r="AT220" i="4"/>
  <c r="AT204" i="4"/>
  <c r="U196" i="4"/>
  <c r="AT188" i="4"/>
  <c r="AT172" i="4"/>
  <c r="BD88" i="4"/>
  <c r="U84" i="4"/>
  <c r="AT76" i="4"/>
  <c r="BD72" i="4"/>
  <c r="AE60" i="4"/>
  <c r="BI52" i="4"/>
  <c r="BD45" i="4"/>
  <c r="AY211" i="4"/>
  <c r="U163" i="4"/>
  <c r="BD33" i="4"/>
  <c r="BG175" i="4"/>
  <c r="T161" i="7" s="1"/>
  <c r="BB152" i="4"/>
  <c r="S138" i="7" s="1"/>
  <c r="BB136" i="4"/>
  <c r="S122" i="7" s="1"/>
  <c r="BG20" i="4"/>
  <c r="T6" i="7" s="1"/>
  <c r="BI16" i="4"/>
  <c r="BI132" i="4"/>
  <c r="AT44" i="4"/>
  <c r="AJ30" i="4"/>
  <c r="BD18" i="4"/>
  <c r="BI69" i="4"/>
  <c r="BD199" i="4"/>
  <c r="AY161" i="4"/>
  <c r="AC86" i="4"/>
  <c r="U161" i="4"/>
  <c r="U209" i="4"/>
  <c r="AJ145" i="4"/>
  <c r="BI213" i="4"/>
  <c r="BI129" i="4"/>
  <c r="AT221" i="4"/>
  <c r="AH149" i="4"/>
  <c r="K138" i="6" s="1"/>
  <c r="AY98" i="4"/>
  <c r="AJ85" i="4"/>
  <c r="BD77" i="4"/>
  <c r="AR173" i="4"/>
  <c r="Q159" i="7" s="1"/>
  <c r="AY117" i="4"/>
  <c r="BB65" i="4"/>
  <c r="S51" i="7" s="1"/>
  <c r="BG133" i="4"/>
  <c r="T119" i="7" s="1"/>
  <c r="BD126" i="4"/>
  <c r="AC42" i="4"/>
  <c r="AC184" i="4"/>
  <c r="BG106" i="4"/>
  <c r="P95" i="6" s="1"/>
  <c r="AT203" i="4"/>
  <c r="AE20" i="4"/>
  <c r="AC148" i="4"/>
  <c r="N134" i="7" s="1"/>
  <c r="S91" i="4"/>
  <c r="AC159" i="4"/>
  <c r="J148" i="6" s="1"/>
  <c r="BG192" i="4"/>
  <c r="T178" i="7" s="1"/>
  <c r="AR45" i="4"/>
  <c r="Q31" i="7" s="1"/>
  <c r="S98" i="4"/>
  <c r="H87" i="6" s="1"/>
  <c r="U181" i="4"/>
  <c r="AY80" i="4"/>
  <c r="U224" i="4"/>
  <c r="AR97" i="4"/>
  <c r="Q83" i="7" s="1"/>
  <c r="AH143" i="4"/>
  <c r="O129" i="7" s="1"/>
  <c r="BI64" i="4"/>
  <c r="AC216" i="4"/>
  <c r="J205" i="6" s="1"/>
  <c r="AE219" i="4"/>
  <c r="AC212" i="4"/>
  <c r="N198" i="7" s="1"/>
  <c r="BB68" i="4"/>
  <c r="S54" i="7" s="1"/>
  <c r="AR33" i="4"/>
  <c r="Q19" i="7" s="1"/>
  <c r="AW125" i="4"/>
  <c r="N114" i="6" s="1"/>
  <c r="S124" i="4"/>
  <c r="H113" i="6" s="1"/>
  <c r="AY44" i="4"/>
  <c r="AE165" i="4"/>
  <c r="AC200" i="4"/>
  <c r="N186" i="7" s="1"/>
  <c r="S195" i="4"/>
  <c r="AC72" i="4"/>
  <c r="N58" i="7" s="1"/>
  <c r="BD142" i="4"/>
  <c r="BD116" i="4"/>
  <c r="AY135" i="4"/>
  <c r="BG116" i="4"/>
  <c r="P105" i="6" s="1"/>
  <c r="U208" i="4"/>
  <c r="AY140" i="4"/>
  <c r="BI149" i="4"/>
  <c r="U151" i="4"/>
  <c r="AC105" i="4"/>
  <c r="J94" i="6" s="1"/>
  <c r="BI30" i="4"/>
  <c r="AW37" i="4"/>
  <c r="N26" i="6" s="1"/>
  <c r="BG171" i="4"/>
  <c r="T157" i="7" s="1"/>
  <c r="AT143" i="4"/>
  <c r="AY105" i="4"/>
  <c r="BB211" i="4"/>
  <c r="O200" i="6" s="1"/>
  <c r="S173" i="4"/>
  <c r="U45" i="4"/>
  <c r="BG176" i="4"/>
  <c r="P165" i="6" s="1"/>
  <c r="AE132" i="4"/>
  <c r="BI119" i="4"/>
  <c r="BB187" i="4"/>
  <c r="S173" i="7" s="1"/>
  <c r="AR29" i="4"/>
  <c r="Q15" i="7" s="1"/>
  <c r="AR157" i="4"/>
  <c r="BI124" i="4"/>
  <c r="AR132" i="4"/>
  <c r="BD119" i="4"/>
  <c r="BI21" i="4"/>
  <c r="AC140" i="4"/>
  <c r="J129" i="6" s="1"/>
  <c r="BB157" i="4"/>
  <c r="O146" i="6" s="1"/>
  <c r="AJ80" i="4"/>
  <c r="AT124" i="4"/>
  <c r="U148" i="4"/>
  <c r="BI78" i="4"/>
  <c r="U20" i="4"/>
  <c r="AJ208" i="4"/>
  <c r="AY127" i="4"/>
  <c r="BD29" i="4"/>
  <c r="BS14" i="4"/>
  <c r="AY188" i="4"/>
  <c r="BD160" i="4"/>
  <c r="AY156" i="4"/>
  <c r="AT120" i="4"/>
  <c r="AE116" i="4"/>
  <c r="U92" i="4"/>
  <c r="BD80" i="4"/>
  <c r="AY60" i="4"/>
  <c r="BI28" i="4"/>
  <c r="U77" i="4"/>
  <c r="AH40" i="4"/>
  <c r="K29" i="6" s="1"/>
  <c r="S108" i="4"/>
  <c r="AR148" i="4"/>
  <c r="Q134" i="7" s="1"/>
  <c r="BG92" i="4"/>
  <c r="P81" i="6" s="1"/>
  <c r="AW76" i="4"/>
  <c r="BD128" i="4"/>
  <c r="AJ120" i="4"/>
  <c r="BI76" i="4"/>
  <c r="U76" i="4"/>
  <c r="AH152" i="4"/>
  <c r="K141" i="6" s="1"/>
  <c r="AJ216" i="4"/>
  <c r="AT180" i="4"/>
  <c r="AT168" i="4"/>
  <c r="AE118" i="4"/>
  <c r="AT36" i="4"/>
  <c r="AJ24" i="4"/>
  <c r="S101" i="4"/>
  <c r="S172" i="4"/>
  <c r="L158" i="7" s="1"/>
  <c r="AY116" i="4"/>
  <c r="BB171" i="4"/>
  <c r="S157" i="7" s="1"/>
  <c r="AT116" i="4"/>
  <c r="AT195" i="4"/>
  <c r="BG108" i="4"/>
  <c r="AT187" i="4"/>
  <c r="AR56" i="4"/>
  <c r="M45" i="6" s="1"/>
  <c r="AR119" i="4"/>
  <c r="BG27" i="4"/>
  <c r="T13" i="7" s="1"/>
  <c r="BG163" i="4"/>
  <c r="P152" i="6" s="1"/>
  <c r="AY179" i="4"/>
  <c r="AC203" i="4"/>
  <c r="N189" i="7" s="1"/>
  <c r="AY51" i="4"/>
  <c r="AE195" i="4"/>
  <c r="AH72" i="4"/>
  <c r="O58" i="7" s="1"/>
  <c r="U89" i="4"/>
  <c r="BD168" i="4"/>
  <c r="AJ37" i="4"/>
  <c r="AC119" i="4"/>
  <c r="N105" i="7" s="1"/>
  <c r="AJ192" i="4"/>
  <c r="BD40" i="4"/>
  <c r="AT179" i="4"/>
  <c r="BB27" i="4"/>
  <c r="O16" i="6" s="1"/>
  <c r="AC124" i="4"/>
  <c r="N110" i="7" s="1"/>
  <c r="AT108" i="4"/>
  <c r="BI73" i="4"/>
  <c r="BD97" i="4"/>
  <c r="AT57" i="4"/>
  <c r="BD130" i="4"/>
  <c r="BI105" i="4"/>
  <c r="AY85" i="4"/>
  <c r="AE81" i="4"/>
  <c r="AY61" i="4"/>
  <c r="BI53" i="4"/>
  <c r="AY77" i="4"/>
  <c r="AY217" i="4"/>
  <c r="AE205" i="4"/>
  <c r="U62" i="4"/>
  <c r="BD50" i="4"/>
  <c r="BI42" i="4"/>
  <c r="BD109" i="4"/>
  <c r="AY69" i="4"/>
  <c r="AE173" i="4"/>
  <c r="AJ197" i="4"/>
  <c r="BD141" i="4"/>
  <c r="BD93" i="4"/>
  <c r="AR193" i="4"/>
  <c r="Q179" i="7" s="1"/>
  <c r="AE150" i="4"/>
  <c r="BD210" i="4"/>
  <c r="BD146" i="4"/>
  <c r="U142" i="4"/>
  <c r="BI153" i="4"/>
  <c r="AE109" i="4"/>
  <c r="AE69" i="4"/>
  <c r="AJ213" i="4"/>
  <c r="AJ193" i="4"/>
  <c r="AY221" i="4"/>
  <c r="AT113" i="4"/>
  <c r="AY101" i="4"/>
  <c r="AW137" i="4"/>
  <c r="N126" i="6" s="1"/>
  <c r="BS6" i="4"/>
  <c r="BB173" i="4"/>
  <c r="S159" i="7" s="1"/>
  <c r="AJ42" i="4"/>
  <c r="AJ185" i="4"/>
  <c r="AE161" i="4"/>
  <c r="AT149" i="4"/>
  <c r="AT158" i="4"/>
  <c r="BB193" i="4"/>
  <c r="BS7" i="4"/>
  <c r="AT73" i="4"/>
  <c r="BB176" i="4"/>
  <c r="S162" i="7" s="1"/>
  <c r="AT216" i="4"/>
  <c r="BD208" i="4"/>
  <c r="AJ200" i="4"/>
  <c r="AJ168" i="4"/>
  <c r="AT110" i="4"/>
  <c r="BD30" i="4"/>
  <c r="BD165" i="4"/>
  <c r="U49" i="4"/>
  <c r="BD209" i="4"/>
  <c r="BI197" i="4"/>
  <c r="AY145" i="4"/>
  <c r="S220" i="4"/>
  <c r="AR212" i="4"/>
  <c r="Q198" i="7" s="1"/>
  <c r="U188" i="4"/>
  <c r="AH153" i="4"/>
  <c r="O139" i="7" s="1"/>
  <c r="BI204" i="4"/>
  <c r="AE180" i="4"/>
  <c r="AT164" i="4"/>
  <c r="AT17" i="4"/>
  <c r="AJ189" i="4"/>
  <c r="BI181" i="4"/>
  <c r="BD129" i="4"/>
  <c r="AR200" i="4"/>
  <c r="Q186" i="7" s="1"/>
  <c r="AW172" i="4"/>
  <c r="N161" i="6" s="1"/>
  <c r="BI220" i="4"/>
  <c r="AY220" i="4"/>
  <c r="BI188" i="4"/>
  <c r="BD177" i="4"/>
  <c r="BI62" i="4"/>
  <c r="AY201" i="4"/>
  <c r="BI185" i="4"/>
  <c r="U165" i="4"/>
  <c r="BD189" i="4"/>
  <c r="AJ177" i="4"/>
  <c r="AY169" i="4"/>
  <c r="AY133" i="4"/>
  <c r="BI217" i="4"/>
  <c r="AJ117" i="4"/>
  <c r="BG174" i="4"/>
  <c r="AH133" i="4"/>
  <c r="O119" i="7" s="1"/>
  <c r="BI206" i="4"/>
  <c r="BI158" i="4"/>
  <c r="AE134" i="4"/>
  <c r="BI126" i="4"/>
  <c r="BI201" i="4"/>
  <c r="AY185" i="4"/>
  <c r="AE189" i="4"/>
  <c r="AT177" i="4"/>
  <c r="BI169" i="4"/>
  <c r="AT222" i="4"/>
  <c r="AY114" i="4"/>
  <c r="BD98" i="4"/>
  <c r="BD224" i="4"/>
  <c r="AT206" i="4"/>
  <c r="U204" i="4"/>
  <c r="AT190" i="4"/>
  <c r="AT184" i="4"/>
  <c r="AY146" i="4"/>
  <c r="AT142" i="4"/>
  <c r="AT126" i="4"/>
  <c r="AE106" i="4"/>
  <c r="AT62" i="4"/>
  <c r="AY50" i="4"/>
  <c r="BD69" i="4"/>
  <c r="AJ169" i="4"/>
  <c r="BD133" i="4"/>
  <c r="AJ89" i="4"/>
  <c r="AE77" i="4"/>
  <c r="AJ41" i="4"/>
  <c r="BD101" i="4"/>
  <c r="AR174" i="4"/>
  <c r="M163" i="6" s="1"/>
  <c r="BB161" i="4"/>
  <c r="S147" i="7" s="1"/>
  <c r="BB145" i="4"/>
  <c r="S131" i="7" s="1"/>
  <c r="AY210" i="4"/>
  <c r="AY194" i="4"/>
  <c r="AY178" i="4"/>
  <c r="AY162" i="4"/>
  <c r="AY130" i="4"/>
  <c r="U114" i="4"/>
  <c r="AE58" i="4"/>
  <c r="AT201" i="4"/>
  <c r="BD85" i="4"/>
  <c r="AJ69" i="4"/>
  <c r="AJ45" i="4"/>
  <c r="AE29" i="4"/>
  <c r="BD37" i="4"/>
  <c r="U221" i="4"/>
  <c r="AJ205" i="4"/>
  <c r="U157" i="4"/>
  <c r="AJ141" i="4"/>
  <c r="AH109" i="4"/>
  <c r="O95" i="7" s="1"/>
  <c r="AC37" i="4"/>
  <c r="J26" i="6" s="1"/>
  <c r="AJ110" i="4"/>
  <c r="AE201" i="4"/>
  <c r="AE181" i="4"/>
  <c r="AE209" i="4"/>
  <c r="U125" i="4"/>
  <c r="S206" i="4"/>
  <c r="L192" i="7" s="1"/>
  <c r="AE182" i="4"/>
  <c r="BG190" i="4"/>
  <c r="BD194" i="4"/>
  <c r="BD178" i="4"/>
  <c r="BI222" i="4"/>
  <c r="AE202" i="4"/>
  <c r="U190" i="4"/>
  <c r="AW200" i="4"/>
  <c r="N189" i="6" s="1"/>
  <c r="R158" i="4"/>
  <c r="R167" i="4"/>
  <c r="R215" i="4"/>
  <c r="R46" i="4"/>
  <c r="R108" i="4"/>
  <c r="R17" i="4"/>
  <c r="R67" i="4"/>
  <c r="R120" i="4"/>
  <c r="R139" i="4"/>
  <c r="R177" i="4"/>
  <c r="R64" i="4"/>
  <c r="R162" i="4"/>
  <c r="R191" i="4"/>
  <c r="R118" i="4"/>
  <c r="R110" i="4"/>
  <c r="R173" i="4"/>
  <c r="R106" i="4"/>
  <c r="R92" i="4"/>
  <c r="R165" i="4"/>
  <c r="R151" i="4"/>
  <c r="R163" i="4"/>
  <c r="R117" i="4"/>
  <c r="R187" i="4"/>
  <c r="R137" i="4"/>
  <c r="R74" i="4"/>
  <c r="R99" i="4"/>
  <c r="R195" i="4"/>
  <c r="R221" i="4"/>
  <c r="R127" i="4"/>
  <c r="R219" i="4"/>
  <c r="R147" i="4"/>
  <c r="R61" i="4"/>
  <c r="R29" i="4"/>
  <c r="R62" i="4"/>
  <c r="R72" i="4"/>
  <c r="R124" i="4"/>
  <c r="R143" i="4"/>
  <c r="R94" i="4"/>
  <c r="R98" i="4"/>
  <c r="R44" i="4"/>
  <c r="R205" i="4"/>
  <c r="R102" i="4"/>
  <c r="R104" i="4"/>
  <c r="R40" i="4"/>
  <c r="R169" i="4"/>
  <c r="R159" i="4"/>
  <c r="R213" i="4"/>
  <c r="R33" i="4"/>
  <c r="R197" i="4"/>
  <c r="R76" i="4"/>
  <c r="R50" i="4"/>
  <c r="R84" i="4"/>
  <c r="R96" i="4"/>
  <c r="R181" i="4"/>
  <c r="R47" i="4"/>
  <c r="R199" i="4"/>
  <c r="R58" i="4"/>
  <c r="R217" i="4"/>
  <c r="R112" i="4"/>
  <c r="R34" i="4"/>
  <c r="R36" i="4"/>
  <c r="R214" i="4"/>
  <c r="R207" i="4"/>
  <c r="R88" i="4"/>
  <c r="R71" i="4"/>
  <c r="R30" i="4"/>
  <c r="R38" i="4"/>
  <c r="R114" i="4"/>
  <c r="R54" i="4"/>
  <c r="R66" i="4"/>
  <c r="R142" i="4"/>
  <c r="R101" i="4"/>
  <c r="R121" i="4"/>
  <c r="R39" i="4"/>
  <c r="R134" i="4"/>
  <c r="R203" i="4"/>
  <c r="R21" i="4"/>
  <c r="R80" i="4"/>
  <c r="R175" i="4"/>
  <c r="R211" i="4"/>
  <c r="R116" i="4"/>
  <c r="R131" i="4"/>
  <c r="R189" i="4"/>
  <c r="R216" i="4"/>
  <c r="R126" i="4"/>
  <c r="R32" i="4"/>
  <c r="R171" i="4"/>
  <c r="R179" i="4"/>
  <c r="R209" i="4"/>
  <c r="R185" i="4"/>
  <c r="R193" i="4"/>
  <c r="R201" i="4"/>
  <c r="R183" i="4"/>
  <c r="R25" i="4"/>
  <c r="R135" i="4"/>
  <c r="R155" i="4"/>
  <c r="R100" i="4"/>
  <c r="R90" i="4"/>
  <c r="S194" i="4"/>
  <c r="U194" i="4"/>
  <c r="AJ190" i="4"/>
  <c r="AH190" i="4"/>
  <c r="O176" i="7" s="1"/>
  <c r="S146" i="4"/>
  <c r="U146" i="4"/>
  <c r="BB114" i="4"/>
  <c r="BD114" i="4"/>
  <c r="AH62" i="4"/>
  <c r="O48" i="7" s="1"/>
  <c r="AJ62" i="4"/>
  <c r="AC221" i="4"/>
  <c r="N207" i="7" s="1"/>
  <c r="AE221" i="4"/>
  <c r="S217" i="4"/>
  <c r="U217" i="4"/>
  <c r="AW177" i="4"/>
  <c r="N166" i="6" s="1"/>
  <c r="AY177" i="4"/>
  <c r="AR145" i="4"/>
  <c r="M134" i="6" s="1"/>
  <c r="AT145" i="4"/>
  <c r="AH121" i="4"/>
  <c r="O107" i="7" s="1"/>
  <c r="AJ121" i="4"/>
  <c r="AC101" i="4"/>
  <c r="J90" i="6" s="1"/>
  <c r="AE101" i="4"/>
  <c r="AH77" i="4"/>
  <c r="O63" i="7" s="1"/>
  <c r="AJ77" i="4"/>
  <c r="AH57" i="4"/>
  <c r="O43" i="7" s="1"/>
  <c r="AJ57" i="4"/>
  <c r="AR37" i="4"/>
  <c r="Q23" i="7" s="1"/>
  <c r="AT37" i="4"/>
  <c r="AH29" i="4"/>
  <c r="O15" i="7" s="1"/>
  <c r="AJ29" i="4"/>
  <c r="BG29" i="4"/>
  <c r="P18" i="6" s="1"/>
  <c r="BI29" i="4"/>
  <c r="AC26" i="4"/>
  <c r="AE26" i="4"/>
  <c r="BG216" i="4"/>
  <c r="P205" i="6" s="1"/>
  <c r="BI216" i="4"/>
  <c r="AH212" i="4"/>
  <c r="O198" i="7" s="1"/>
  <c r="AJ212" i="4"/>
  <c r="BB204" i="4"/>
  <c r="O193" i="6" s="1"/>
  <c r="BD204" i="4"/>
  <c r="BB188" i="4"/>
  <c r="BD188" i="4"/>
  <c r="AW180" i="4"/>
  <c r="R166" i="7" s="1"/>
  <c r="AY180" i="4"/>
  <c r="BB172" i="4"/>
  <c r="S158" i="7" s="1"/>
  <c r="BD172" i="4"/>
  <c r="BG168" i="4"/>
  <c r="BI168" i="4"/>
  <c r="S152" i="4"/>
  <c r="U152" i="4"/>
  <c r="AW152" i="4"/>
  <c r="AY152" i="4"/>
  <c r="BG152" i="4"/>
  <c r="P141" i="6" s="1"/>
  <c r="BI152" i="4"/>
  <c r="AH148" i="4"/>
  <c r="AJ148" i="4"/>
  <c r="AW148" i="4"/>
  <c r="R134" i="7" s="1"/>
  <c r="AY148" i="4"/>
  <c r="AC144" i="4"/>
  <c r="N130" i="7" s="1"/>
  <c r="AE144" i="4"/>
  <c r="AR144" i="4"/>
  <c r="Q130" i="7" s="1"/>
  <c r="AT144" i="4"/>
  <c r="AC128" i="4"/>
  <c r="N114" i="7" s="1"/>
  <c r="AE128" i="4"/>
  <c r="AR128" i="4"/>
  <c r="Q114" i="7" s="1"/>
  <c r="AT128" i="4"/>
  <c r="AW120" i="4"/>
  <c r="R106" i="7" s="1"/>
  <c r="AY120" i="4"/>
  <c r="AR112" i="4"/>
  <c r="Q98" i="7" s="1"/>
  <c r="AT112" i="4"/>
  <c r="BD108" i="4"/>
  <c r="BB108" i="4"/>
  <c r="S94" i="7" s="1"/>
  <c r="AR96" i="4"/>
  <c r="AT96" i="4"/>
  <c r="BG88" i="4"/>
  <c r="BI88" i="4"/>
  <c r="AR80" i="4"/>
  <c r="AT80" i="4"/>
  <c r="AH68" i="4"/>
  <c r="AJ68" i="4"/>
  <c r="AW52" i="4"/>
  <c r="AY52" i="4"/>
  <c r="BD44" i="4"/>
  <c r="BB44" i="4"/>
  <c r="BG40" i="4"/>
  <c r="P29" i="6" s="1"/>
  <c r="BI40" i="4"/>
  <c r="AJ174" i="4"/>
  <c r="AH174" i="4"/>
  <c r="O160" i="7" s="1"/>
  <c r="S162" i="4"/>
  <c r="U162" i="4"/>
  <c r="AC154" i="4"/>
  <c r="J143" i="6" s="1"/>
  <c r="AE154" i="4"/>
  <c r="AC138" i="4"/>
  <c r="N124" i="7" s="1"/>
  <c r="AE138" i="4"/>
  <c r="AC90" i="4"/>
  <c r="AE90" i="4"/>
  <c r="AT213" i="4"/>
  <c r="AR213" i="4"/>
  <c r="M202" i="6" s="1"/>
  <c r="AW209" i="4"/>
  <c r="R195" i="7" s="1"/>
  <c r="AY209" i="4"/>
  <c r="AR165" i="4"/>
  <c r="Q151" i="7" s="1"/>
  <c r="AT165" i="4"/>
  <c r="AH137" i="4"/>
  <c r="K126" i="6" s="1"/>
  <c r="AJ137" i="4"/>
  <c r="S69" i="4"/>
  <c r="U69" i="4"/>
  <c r="AR53" i="4"/>
  <c r="Q39" i="7" s="1"/>
  <c r="AT53" i="4"/>
  <c r="AE218" i="4"/>
  <c r="AY216" i="4"/>
  <c r="BI200" i="4"/>
  <c r="U136" i="4"/>
  <c r="AY132" i="4"/>
  <c r="AJ132" i="4"/>
  <c r="U130" i="4"/>
  <c r="AY126" i="4"/>
  <c r="BD124" i="4"/>
  <c r="AE122" i="4"/>
  <c r="BG93" i="4"/>
  <c r="T79" i="7" s="1"/>
  <c r="S210" i="4"/>
  <c r="U210" i="4"/>
  <c r="AC186" i="4"/>
  <c r="J175" i="6" s="1"/>
  <c r="AE186" i="4"/>
  <c r="AC170" i="4"/>
  <c r="J159" i="6" s="1"/>
  <c r="AE170" i="4"/>
  <c r="AH126" i="4"/>
  <c r="AJ126" i="4"/>
  <c r="S50" i="4"/>
  <c r="U50" i="4"/>
  <c r="BB205" i="4"/>
  <c r="S191" i="7" s="1"/>
  <c r="BD205" i="4"/>
  <c r="AW153" i="4"/>
  <c r="N142" i="6" s="1"/>
  <c r="AY153" i="4"/>
  <c r="BI77" i="4"/>
  <c r="BG77" i="4"/>
  <c r="P66" i="6" s="1"/>
  <c r="AH73" i="4"/>
  <c r="O59" i="7" s="1"/>
  <c r="AJ73" i="4"/>
  <c r="AJ206" i="4"/>
  <c r="AT176" i="4"/>
  <c r="AE176" i="4"/>
  <c r="AY168" i="4"/>
  <c r="U168" i="4"/>
  <c r="AE160" i="4"/>
  <c r="BI136" i="4"/>
  <c r="AT30" i="4"/>
  <c r="U129" i="4"/>
  <c r="AR21" i="4"/>
  <c r="Q7" i="7" s="1"/>
  <c r="AW41" i="4"/>
  <c r="N30" i="6" s="1"/>
  <c r="BG120" i="4"/>
  <c r="T106" i="7" s="1"/>
  <c r="AH222" i="4"/>
  <c r="O208" i="7" s="1"/>
  <c r="AJ222" i="4"/>
  <c r="S178" i="4"/>
  <c r="U178" i="4"/>
  <c r="AJ158" i="4"/>
  <c r="AJ142" i="4"/>
  <c r="U201" i="4"/>
  <c r="U105" i="4"/>
  <c r="U61" i="4"/>
  <c r="AE141" i="4"/>
  <c r="AC54" i="4"/>
  <c r="AR197" i="4"/>
  <c r="M186" i="6" s="1"/>
  <c r="AR133" i="4"/>
  <c r="M122" i="6" s="1"/>
  <c r="BG109" i="4"/>
  <c r="P98" i="6" s="1"/>
  <c r="AR85" i="4"/>
  <c r="Q71" i="7" s="1"/>
  <c r="AC35" i="4"/>
  <c r="N21" i="7" s="1"/>
  <c r="BI24" i="4"/>
  <c r="AJ20" i="4"/>
  <c r="AY20" i="4"/>
  <c r="AE223" i="4"/>
  <c r="BD35" i="4"/>
  <c r="U16" i="4"/>
  <c r="AJ46" i="4"/>
  <c r="AY36" i="4"/>
  <c r="AT32" i="4"/>
  <c r="U24" i="4"/>
  <c r="AY219" i="4"/>
  <c r="BS8" i="4"/>
  <c r="BX9" i="4"/>
  <c r="AJ150" i="4"/>
  <c r="AJ164" i="4"/>
  <c r="AJ28" i="4"/>
  <c r="U183" i="4"/>
  <c r="AJ187" i="4"/>
  <c r="U75" i="4"/>
  <c r="AY106" i="4"/>
  <c r="AT166" i="4"/>
  <c r="BD206" i="4"/>
  <c r="AT170" i="4"/>
  <c r="AJ218" i="4"/>
  <c r="BD190" i="4"/>
  <c r="AE214" i="4"/>
  <c r="BX12" i="4"/>
  <c r="BS9" i="4"/>
  <c r="BX11" i="4"/>
  <c r="BX8" i="4"/>
  <c r="BX14" i="4"/>
  <c r="BX10" i="4"/>
  <c r="BX6" i="4"/>
  <c r="BX13" i="4"/>
  <c r="BX7" i="4"/>
  <c r="AY222" i="4"/>
  <c r="U222" i="4"/>
  <c r="AT214" i="4"/>
  <c r="AY206" i="4"/>
  <c r="AT186" i="4"/>
  <c r="AJ184" i="4"/>
  <c r="AT182" i="4"/>
  <c r="AJ170" i="4"/>
  <c r="AE164" i="4"/>
  <c r="BI164" i="4"/>
  <c r="U158" i="4"/>
  <c r="AJ154" i="4"/>
  <c r="AT138" i="4"/>
  <c r="AY112" i="4"/>
  <c r="AY110" i="4"/>
  <c r="AT106" i="4"/>
  <c r="BD104" i="4"/>
  <c r="AT102" i="4"/>
  <c r="AT90" i="4"/>
  <c r="AT86" i="4"/>
  <c r="BI84" i="4"/>
  <c r="BI74" i="4"/>
  <c r="AY72" i="4"/>
  <c r="AE70" i="4"/>
  <c r="BD62" i="4"/>
  <c r="AY62" i="4"/>
  <c r="AT58" i="4"/>
  <c r="AY46" i="4"/>
  <c r="BD46" i="4"/>
  <c r="U40" i="4"/>
  <c r="AE38" i="4"/>
  <c r="BD32" i="4"/>
  <c r="AT28" i="4"/>
  <c r="AJ201" i="4"/>
  <c r="AJ165" i="4"/>
  <c r="AY111" i="4"/>
  <c r="AJ105" i="4"/>
  <c r="BD73" i="4"/>
  <c r="AE61" i="4"/>
  <c r="BI57" i="4"/>
  <c r="AT43" i="4"/>
  <c r="BD39" i="4"/>
  <c r="BD167" i="4"/>
  <c r="AY157" i="4"/>
  <c r="BI101" i="4"/>
  <c r="U19" i="4"/>
  <c r="AC167" i="4"/>
  <c r="N153" i="7" s="1"/>
  <c r="AE167" i="4"/>
  <c r="AW67" i="4"/>
  <c r="R53" i="7" s="1"/>
  <c r="AY67" i="4"/>
  <c r="S121" i="4"/>
  <c r="U121" i="4"/>
  <c r="AC97" i="4"/>
  <c r="J86" i="6" s="1"/>
  <c r="AE97" i="4"/>
  <c r="AW93" i="4"/>
  <c r="N82" i="6" s="1"/>
  <c r="AY93" i="4"/>
  <c r="BB89" i="4"/>
  <c r="S75" i="7" s="1"/>
  <c r="BD89" i="4"/>
  <c r="AH223" i="4"/>
  <c r="O209" i="7" s="1"/>
  <c r="AJ223" i="4"/>
  <c r="AW143" i="4"/>
  <c r="N132" i="6" s="1"/>
  <c r="AY143" i="4"/>
  <c r="AH135" i="4"/>
  <c r="O121" i="7" s="1"/>
  <c r="AJ135" i="4"/>
  <c r="BB87" i="4"/>
  <c r="S73" i="7" s="1"/>
  <c r="BD87" i="4"/>
  <c r="AW75" i="4"/>
  <c r="N64" i="6" s="1"/>
  <c r="AY75" i="4"/>
  <c r="BG75" i="4"/>
  <c r="T61" i="7" s="1"/>
  <c r="BI75" i="4"/>
  <c r="S23" i="4"/>
  <c r="U23" i="4"/>
  <c r="AC19" i="4"/>
  <c r="J8" i="6" s="1"/>
  <c r="AE19" i="4"/>
  <c r="BG19" i="4"/>
  <c r="T5" i="7" s="1"/>
  <c r="BI19" i="4"/>
  <c r="BB217" i="4"/>
  <c r="S203" i="7" s="1"/>
  <c r="BD217" i="4"/>
  <c r="AW189" i="4"/>
  <c r="R175" i="7" s="1"/>
  <c r="AY189" i="4"/>
  <c r="BB185" i="4"/>
  <c r="O174" i="6" s="1"/>
  <c r="BD185" i="4"/>
  <c r="AC177" i="4"/>
  <c r="N163" i="7" s="1"/>
  <c r="AE177" i="4"/>
  <c r="AW173" i="4"/>
  <c r="N162" i="6" s="1"/>
  <c r="AY173" i="4"/>
  <c r="BB169" i="4"/>
  <c r="BD169" i="4"/>
  <c r="AW165" i="4"/>
  <c r="AY165" i="4"/>
  <c r="AR161" i="4"/>
  <c r="Q147" i="7" s="1"/>
  <c r="AT161" i="4"/>
  <c r="AC145" i="4"/>
  <c r="N131" i="7" s="1"/>
  <c r="AE145" i="4"/>
  <c r="AW141" i="4"/>
  <c r="N130" i="6" s="1"/>
  <c r="AY141" i="4"/>
  <c r="BG137" i="4"/>
  <c r="T123" i="7" s="1"/>
  <c r="BI137" i="4"/>
  <c r="S133" i="4"/>
  <c r="U133" i="4"/>
  <c r="AH129" i="4"/>
  <c r="O115" i="7" s="1"/>
  <c r="AJ129" i="4"/>
  <c r="S73" i="4"/>
  <c r="U73" i="4"/>
  <c r="S57" i="4"/>
  <c r="U57" i="4"/>
  <c r="AR49" i="4"/>
  <c r="AT49" i="4"/>
  <c r="BG33" i="4"/>
  <c r="BI33" i="4"/>
  <c r="AC211" i="4"/>
  <c r="AE211" i="4"/>
  <c r="AC179" i="4"/>
  <c r="AE179" i="4"/>
  <c r="S155" i="4"/>
  <c r="U155" i="4"/>
  <c r="AH147" i="4"/>
  <c r="O133" i="7" s="1"/>
  <c r="AJ147" i="4"/>
  <c r="BG107" i="4"/>
  <c r="T93" i="7" s="1"/>
  <c r="BI107" i="4"/>
  <c r="BB55" i="4"/>
  <c r="S41" i="7" s="1"/>
  <c r="BD55" i="4"/>
  <c r="S203" i="4"/>
  <c r="U203" i="4"/>
  <c r="AC171" i="4"/>
  <c r="AE171" i="4"/>
  <c r="BB163" i="4"/>
  <c r="S149" i="7" s="1"/>
  <c r="BD163" i="4"/>
  <c r="BB115" i="4"/>
  <c r="S101" i="7" s="1"/>
  <c r="BD115" i="4"/>
  <c r="AH99" i="4"/>
  <c r="AJ99" i="4"/>
  <c r="AC91" i="4"/>
  <c r="N77" i="7" s="1"/>
  <c r="AE91" i="4"/>
  <c r="AC79" i="4"/>
  <c r="AE79" i="4"/>
  <c r="S51" i="4"/>
  <c r="U51" i="4"/>
  <c r="BB51" i="4"/>
  <c r="BD51" i="4"/>
  <c r="AW35" i="4"/>
  <c r="N24" i="6" s="1"/>
  <c r="AY35" i="4"/>
  <c r="S35" i="4"/>
  <c r="U35" i="4"/>
  <c r="BG35" i="4"/>
  <c r="T21" i="7" s="1"/>
  <c r="BI35" i="4"/>
  <c r="AH27" i="4"/>
  <c r="K16" i="6" s="1"/>
  <c r="AJ27" i="4"/>
  <c r="AR27" i="4"/>
  <c r="M16" i="6" s="1"/>
  <c r="AT27" i="4"/>
  <c r="AE224" i="4"/>
  <c r="AT224" i="4"/>
  <c r="AT202" i="4"/>
  <c r="U200" i="4"/>
  <c r="U192" i="4"/>
  <c r="AY190" i="4"/>
  <c r="AJ186" i="4"/>
  <c r="BI184" i="4"/>
  <c r="BD174" i="4"/>
  <c r="U174" i="4"/>
  <c r="BD158" i="4"/>
  <c r="BD156" i="4"/>
  <c r="AT154" i="4"/>
  <c r="AJ144" i="4"/>
  <c r="AJ138" i="4"/>
  <c r="AY136" i="4"/>
  <c r="AJ128" i="4"/>
  <c r="U126" i="4"/>
  <c r="AT122" i="4"/>
  <c r="U120" i="4"/>
  <c r="AE108" i="4"/>
  <c r="BI100" i="4"/>
  <c r="AJ96" i="4"/>
  <c r="AY94" i="4"/>
  <c r="BD94" i="4"/>
  <c r="AT92" i="4"/>
  <c r="AE92" i="4"/>
  <c r="AJ90" i="4"/>
  <c r="U78" i="4"/>
  <c r="U72" i="4"/>
  <c r="BD64" i="4"/>
  <c r="AT60" i="4"/>
  <c r="AJ58" i="4"/>
  <c r="AT54" i="4"/>
  <c r="AT42" i="4"/>
  <c r="AJ32" i="4"/>
  <c r="AY30" i="4"/>
  <c r="BI26" i="4"/>
  <c r="AE24" i="4"/>
  <c r="AT20" i="4"/>
  <c r="AT219" i="4"/>
  <c r="BD179" i="4"/>
  <c r="BD153" i="4"/>
  <c r="BI143" i="4"/>
  <c r="AT91" i="4"/>
  <c r="AT69" i="4"/>
  <c r="AE65" i="4"/>
  <c r="AE53" i="4"/>
  <c r="AE193" i="4"/>
  <c r="U189" i="4"/>
  <c r="BI183" i="4"/>
  <c r="AY181" i="4"/>
  <c r="BD137" i="4"/>
  <c r="AY121" i="4"/>
  <c r="AY205" i="4"/>
  <c r="AE191" i="4"/>
  <c r="AJ93" i="4"/>
  <c r="AH215" i="4"/>
  <c r="AJ215" i="4"/>
  <c r="S111" i="4"/>
  <c r="U111" i="4"/>
  <c r="BG111" i="4"/>
  <c r="T97" i="7" s="1"/>
  <c r="BI111" i="4"/>
  <c r="AH103" i="4"/>
  <c r="K92" i="6" s="1"/>
  <c r="AJ103" i="4"/>
  <c r="AH95" i="4"/>
  <c r="K84" i="6" s="1"/>
  <c r="AJ95" i="4"/>
  <c r="AH83" i="4"/>
  <c r="AJ83" i="4"/>
  <c r="BG67" i="4"/>
  <c r="T53" i="7" s="1"/>
  <c r="BI67" i="4"/>
  <c r="AH59" i="4"/>
  <c r="K48" i="6" s="1"/>
  <c r="AJ59" i="4"/>
  <c r="AC125" i="4"/>
  <c r="N111" i="7" s="1"/>
  <c r="AE125" i="4"/>
  <c r="BG121" i="4"/>
  <c r="P110" i="6" s="1"/>
  <c r="BI121" i="4"/>
  <c r="S117" i="4"/>
  <c r="U117" i="4"/>
  <c r="AR117" i="4"/>
  <c r="AT117" i="4"/>
  <c r="BG117" i="4"/>
  <c r="T103" i="7" s="1"/>
  <c r="BI117" i="4"/>
  <c r="AH113" i="4"/>
  <c r="K102" i="6" s="1"/>
  <c r="AJ113" i="4"/>
  <c r="AH81" i="4"/>
  <c r="O67" i="7" s="1"/>
  <c r="AJ81" i="4"/>
  <c r="AH65" i="4"/>
  <c r="K54" i="6" s="1"/>
  <c r="AJ65" i="4"/>
  <c r="S25" i="4"/>
  <c r="U25" i="4"/>
  <c r="BB25" i="4"/>
  <c r="O14" i="6" s="1"/>
  <c r="BD25" i="4"/>
  <c r="AC21" i="4"/>
  <c r="N7" i="7" s="1"/>
  <c r="AE21" i="4"/>
  <c r="AH17" i="4"/>
  <c r="AJ17" i="4"/>
  <c r="S223" i="4"/>
  <c r="U223" i="4"/>
  <c r="BG223" i="4"/>
  <c r="T209" i="7" s="1"/>
  <c r="BI223" i="4"/>
  <c r="AC207" i="4"/>
  <c r="N193" i="7" s="1"/>
  <c r="AE207" i="4"/>
  <c r="S187" i="4"/>
  <c r="U187" i="4"/>
  <c r="AW187" i="4"/>
  <c r="N176" i="6" s="1"/>
  <c r="AY187" i="4"/>
  <c r="BG187" i="4"/>
  <c r="T173" i="7" s="1"/>
  <c r="BI187" i="4"/>
  <c r="BB159" i="4"/>
  <c r="S145" i="7" s="1"/>
  <c r="BD159" i="4"/>
  <c r="S143" i="4"/>
  <c r="U143" i="4"/>
  <c r="AC87" i="4"/>
  <c r="N73" i="7" s="1"/>
  <c r="AE87" i="4"/>
  <c r="AH75" i="4"/>
  <c r="O61" i="7" s="1"/>
  <c r="AJ75" i="4"/>
  <c r="BB23" i="4"/>
  <c r="O12" i="6" s="1"/>
  <c r="BD23" i="4"/>
  <c r="BB221" i="4"/>
  <c r="O210" i="6" s="1"/>
  <c r="BD221" i="4"/>
  <c r="AH217" i="4"/>
  <c r="O203" i="7" s="1"/>
  <c r="AJ217" i="4"/>
  <c r="AC213" i="4"/>
  <c r="N199" i="7" s="1"/>
  <c r="AE213" i="4"/>
  <c r="AR209" i="4"/>
  <c r="Q195" i="7" s="1"/>
  <c r="AT209" i="4"/>
  <c r="AH209" i="4"/>
  <c r="AJ209" i="4"/>
  <c r="S205" i="4"/>
  <c r="U205" i="4"/>
  <c r="S197" i="4"/>
  <c r="U197" i="4"/>
  <c r="AW197" i="4"/>
  <c r="N186" i="6" s="1"/>
  <c r="AY197" i="4"/>
  <c r="S185" i="4"/>
  <c r="U185" i="4"/>
  <c r="AR181" i="4"/>
  <c r="M170" i="6" s="1"/>
  <c r="AT181" i="4"/>
  <c r="AC169" i="4"/>
  <c r="J158" i="6" s="1"/>
  <c r="AE169" i="4"/>
  <c r="AH161" i="4"/>
  <c r="AJ161" i="4"/>
  <c r="S153" i="4"/>
  <c r="U153" i="4"/>
  <c r="S149" i="4"/>
  <c r="U149" i="4"/>
  <c r="AW149" i="4"/>
  <c r="R135" i="7" s="1"/>
  <c r="AY149" i="4"/>
  <c r="S141" i="4"/>
  <c r="U141" i="4"/>
  <c r="S137" i="4"/>
  <c r="U137" i="4"/>
  <c r="AC129" i="4"/>
  <c r="AE129" i="4"/>
  <c r="S109" i="4"/>
  <c r="U109" i="4"/>
  <c r="AH101" i="4"/>
  <c r="AJ101" i="4"/>
  <c r="AC85" i="4"/>
  <c r="AE85" i="4"/>
  <c r="AW49" i="4"/>
  <c r="N38" i="6" s="1"/>
  <c r="AY49" i="4"/>
  <c r="BG49" i="4"/>
  <c r="P38" i="6" s="1"/>
  <c r="BI49" i="4"/>
  <c r="AC45" i="4"/>
  <c r="N31" i="7" s="1"/>
  <c r="AE45" i="4"/>
  <c r="AR41" i="4"/>
  <c r="M30" i="6" s="1"/>
  <c r="AT41" i="4"/>
  <c r="S37" i="4"/>
  <c r="U37" i="4"/>
  <c r="S33" i="4"/>
  <c r="U33" i="4"/>
  <c r="AR211" i="4"/>
  <c r="M200" i="6" s="1"/>
  <c r="AT211" i="4"/>
  <c r="S107" i="4"/>
  <c r="U107" i="4"/>
  <c r="AW203" i="4"/>
  <c r="R189" i="7" s="1"/>
  <c r="AY203" i="4"/>
  <c r="AH195" i="4"/>
  <c r="AJ195" i="4"/>
  <c r="BG151" i="4"/>
  <c r="BI151" i="4"/>
  <c r="AW131" i="4"/>
  <c r="N120" i="6" s="1"/>
  <c r="AY131" i="4"/>
  <c r="BD220" i="4"/>
  <c r="AT218" i="4"/>
  <c r="U216" i="4"/>
  <c r="AT208" i="4"/>
  <c r="AY204" i="4"/>
  <c r="AJ202" i="4"/>
  <c r="BD200" i="4"/>
  <c r="AE198" i="4"/>
  <c r="BD192" i="4"/>
  <c r="AJ188" i="4"/>
  <c r="BI180" i="4"/>
  <c r="AJ180" i="4"/>
  <c r="AY174" i="4"/>
  <c r="AE166" i="4"/>
  <c r="AY158" i="4"/>
  <c r="U156" i="4"/>
  <c r="AT152" i="4"/>
  <c r="AT150" i="4"/>
  <c r="BI148" i="4"/>
  <c r="AY142" i="4"/>
  <c r="AT140" i="4"/>
  <c r="BI138" i="4"/>
  <c r="U132" i="4"/>
  <c r="BI128" i="4"/>
  <c r="AY124" i="4"/>
  <c r="BI122" i="4"/>
  <c r="AJ122" i="4"/>
  <c r="AT118" i="4"/>
  <c r="BD110" i="4"/>
  <c r="U110" i="4"/>
  <c r="AJ106" i="4"/>
  <c r="U104" i="4"/>
  <c r="AE102" i="4"/>
  <c r="BI96" i="4"/>
  <c r="BI90" i="4"/>
  <c r="AY88" i="4"/>
  <c r="AJ88" i="4"/>
  <c r="AE84" i="4"/>
  <c r="U80" i="4"/>
  <c r="AY78" i="4"/>
  <c r="BD78" i="4"/>
  <c r="AJ74" i="4"/>
  <c r="AT68" i="4"/>
  <c r="AJ64" i="4"/>
  <c r="BI58" i="4"/>
  <c r="AE52" i="4"/>
  <c r="AE48" i="4"/>
  <c r="U46" i="4"/>
  <c r="U44" i="4"/>
  <c r="AY40" i="4"/>
  <c r="AT38" i="4"/>
  <c r="U30" i="4"/>
  <c r="AJ26" i="4"/>
  <c r="AT26" i="4"/>
  <c r="AT22" i="4"/>
  <c r="AE22" i="4"/>
  <c r="BD201" i="4"/>
  <c r="BD105" i="4"/>
  <c r="AY99" i="4"/>
  <c r="AY57" i="4"/>
  <c r="AE47" i="4"/>
  <c r="AY213" i="4"/>
  <c r="AT59" i="4"/>
  <c r="AJ157" i="4"/>
  <c r="AJ151" i="4"/>
  <c r="AE123" i="4"/>
  <c r="AY33" i="4"/>
  <c r="AT72" i="4"/>
  <c r="BD149" i="4"/>
  <c r="BI61" i="4"/>
  <c r="BD61" i="4"/>
  <c r="BD43" i="4"/>
  <c r="AY29" i="4"/>
  <c r="AT129" i="4"/>
  <c r="BD41" i="4"/>
  <c r="U41" i="4"/>
  <c r="BD197" i="4"/>
  <c r="AE197" i="4"/>
  <c r="AY184" i="4"/>
  <c r="AJ84" i="4"/>
  <c r="AJ175" i="4"/>
  <c r="AE149" i="4"/>
  <c r="U85" i="4"/>
  <c r="AE73" i="4"/>
  <c r="AJ61" i="4"/>
  <c r="AY45" i="4"/>
  <c r="BI199" i="4"/>
  <c r="AE137" i="4"/>
  <c r="AT77" i="4"/>
  <c r="BI37" i="4"/>
  <c r="BI211" i="4"/>
  <c r="U63" i="4"/>
  <c r="AE33" i="4"/>
  <c r="AJ160" i="4"/>
  <c r="AT185" i="4"/>
  <c r="AE185" i="4"/>
  <c r="AT105" i="4"/>
  <c r="AE57" i="4"/>
  <c r="AJ49" i="4"/>
  <c r="AE49" i="4"/>
  <c r="U29" i="4"/>
  <c r="BI189" i="4"/>
  <c r="U169" i="4"/>
  <c r="AE147" i="4"/>
  <c r="AY119" i="4"/>
  <c r="AY55" i="4"/>
  <c r="AJ211" i="4"/>
  <c r="AJ196" i="4"/>
  <c r="AY192" i="4"/>
  <c r="BI140" i="4"/>
  <c r="AE64" i="4"/>
  <c r="AY54" i="4"/>
  <c r="AT48" i="4"/>
  <c r="AT40" i="4"/>
  <c r="AY32" i="4"/>
  <c r="U32" i="4"/>
  <c r="AJ207" i="4"/>
  <c r="AY207" i="4"/>
  <c r="BI165" i="4"/>
  <c r="BD143" i="4"/>
  <c r="U213" i="4"/>
  <c r="BD183" i="4"/>
  <c r="AE183" i="4"/>
  <c r="BI161" i="4"/>
  <c r="BI135" i="4"/>
  <c r="U135" i="4"/>
  <c r="AE31" i="4"/>
  <c r="U31" i="4"/>
  <c r="BI209" i="4"/>
  <c r="AY87" i="4"/>
  <c r="AT87" i="4"/>
  <c r="U184" i="4"/>
  <c r="BI160" i="4"/>
  <c r="U144" i="4"/>
  <c r="BI104" i="4"/>
  <c r="BD96" i="4"/>
  <c r="U96" i="4"/>
  <c r="AY84" i="4"/>
  <c r="BD28" i="4"/>
  <c r="BI219" i="4"/>
  <c r="U219" i="4"/>
  <c r="AT175" i="4"/>
  <c r="AE153" i="4"/>
  <c r="AT153" i="4"/>
  <c r="AE127" i="4"/>
  <c r="AT127" i="4"/>
  <c r="AE43" i="4"/>
  <c r="BI173" i="4"/>
  <c r="AT137" i="4"/>
  <c r="AE133" i="4"/>
  <c r="AY129" i="4"/>
  <c r="AT23" i="4"/>
  <c r="AT101" i="4"/>
  <c r="BD118" i="4"/>
  <c r="U186" i="4"/>
  <c r="U138" i="4"/>
  <c r="AT39" i="4"/>
  <c r="BI103" i="4"/>
  <c r="BI38" i="4"/>
  <c r="AE89" i="4"/>
  <c r="AE93" i="4"/>
  <c r="BI202" i="4"/>
  <c r="BD144" i="4"/>
  <c r="AJ140" i="4"/>
  <c r="AY122" i="4"/>
  <c r="AE112" i="4"/>
  <c r="AY104" i="4"/>
  <c r="AT84" i="4"/>
  <c r="BI72" i="4"/>
  <c r="AY64" i="4"/>
  <c r="AE50" i="4"/>
  <c r="AE83" i="4"/>
  <c r="AT198" i="4"/>
  <c r="AY182" i="4"/>
  <c r="U154" i="4"/>
  <c r="AY118" i="4"/>
  <c r="AJ118" i="4"/>
  <c r="AJ102" i="4"/>
  <c r="U64" i="4"/>
  <c r="BD56" i="4"/>
  <c r="BI48" i="4"/>
  <c r="AY26" i="4"/>
  <c r="AE103" i="4"/>
  <c r="AT125" i="4"/>
  <c r="U17" i="4"/>
  <c r="AY218" i="4"/>
  <c r="U202" i="4"/>
  <c r="AY202" i="4"/>
  <c r="BI198" i="4"/>
  <c r="BD184" i="4"/>
  <c r="AJ182" i="4"/>
  <c r="AE178" i="4"/>
  <c r="U170" i="4"/>
  <c r="BI166" i="4"/>
  <c r="BI162" i="4"/>
  <c r="AY154" i="4"/>
  <c r="AT134" i="4"/>
  <c r="U90" i="4"/>
  <c r="AJ86" i="4"/>
  <c r="AE82" i="4"/>
  <c r="U74" i="4"/>
  <c r="BI70" i="4"/>
  <c r="AE66" i="4"/>
  <c r="BI54" i="4"/>
  <c r="AJ38" i="4"/>
  <c r="BI22" i="4"/>
  <c r="AE18" i="4"/>
  <c r="AE111" i="4"/>
  <c r="U81" i="4"/>
  <c r="BD53" i="4"/>
  <c r="AT47" i="4"/>
  <c r="AJ47" i="4"/>
  <c r="AY167" i="4"/>
  <c r="AJ21" i="4"/>
  <c r="BI215" i="4"/>
  <c r="AJ191" i="4"/>
  <c r="BD117" i="4"/>
  <c r="U113" i="4"/>
  <c r="U93" i="4"/>
  <c r="BI218" i="4"/>
  <c r="AJ214" i="4"/>
  <c r="BI196" i="4"/>
  <c r="AE194" i="4"/>
  <c r="BI182" i="4"/>
  <c r="BI170" i="4"/>
  <c r="AY170" i="4"/>
  <c r="AJ166" i="4"/>
  <c r="AE162" i="4"/>
  <c r="BI150" i="4"/>
  <c r="AJ134" i="4"/>
  <c r="BI118" i="4"/>
  <c r="AE114" i="4"/>
  <c r="U106" i="4"/>
  <c r="BI102" i="4"/>
  <c r="BI86" i="4"/>
  <c r="AJ70" i="4"/>
  <c r="AY58" i="4"/>
  <c r="AJ54" i="4"/>
  <c r="AY42" i="4"/>
  <c r="U26" i="4"/>
  <c r="AJ22" i="4"/>
  <c r="AT121" i="4"/>
  <c r="U103" i="4"/>
  <c r="BI89" i="4"/>
  <c r="U67" i="4"/>
  <c r="BI59" i="4"/>
  <c r="AY21" i="4"/>
  <c r="AT191" i="4"/>
  <c r="BI113" i="4"/>
  <c r="AJ97" i="4"/>
  <c r="U218" i="4"/>
  <c r="BI214" i="4"/>
  <c r="AE210" i="4"/>
  <c r="AJ198" i="4"/>
  <c r="AT196" i="4"/>
  <c r="AE196" i="4"/>
  <c r="BI186" i="4"/>
  <c r="AY186" i="4"/>
  <c r="BD164" i="4"/>
  <c r="BI154" i="4"/>
  <c r="AE146" i="4"/>
  <c r="AY138" i="4"/>
  <c r="BI134" i="4"/>
  <c r="AE130" i="4"/>
  <c r="U122" i="4"/>
  <c r="AE98" i="4"/>
  <c r="AY90" i="4"/>
  <c r="AY74" i="4"/>
  <c r="AT70" i="4"/>
  <c r="U58" i="4"/>
  <c r="U42" i="4"/>
  <c r="AE34" i="4"/>
  <c r="BD111" i="4"/>
  <c r="AY81" i="4"/>
  <c r="BI81" i="4"/>
  <c r="U65" i="4"/>
  <c r="AJ53" i="4"/>
  <c r="AE39" i="4"/>
  <c r="AT167" i="4"/>
  <c r="AY103" i="4"/>
  <c r="AY89" i="4"/>
  <c r="BD67" i="4"/>
  <c r="AY59" i="4"/>
  <c r="U215" i="4"/>
  <c r="AY113" i="4"/>
  <c r="AT95" i="4"/>
  <c r="AT83" i="4"/>
  <c r="AY25" i="4"/>
  <c r="BI25" i="4"/>
  <c r="AY215" i="4"/>
  <c r="BD191" i="4"/>
  <c r="BI39" i="4"/>
  <c r="AT103" i="4"/>
  <c r="AE95" i="4"/>
  <c r="BD47" i="4"/>
  <c r="BI167" i="4"/>
  <c r="U167" i="4"/>
  <c r="BI83" i="4"/>
  <c r="AT111" i="4"/>
  <c r="U39" i="4"/>
  <c r="AJ67" i="4"/>
  <c r="AT215" i="4"/>
  <c r="BD95" i="4"/>
  <c r="AY83" i="4"/>
  <c r="U54" i="4"/>
  <c r="AE17" i="4"/>
  <c r="AJ194" i="4"/>
  <c r="AE156" i="4"/>
  <c r="AE104" i="4"/>
  <c r="AT104" i="4"/>
  <c r="AY56" i="4"/>
  <c r="BI56" i="4"/>
  <c r="AY28" i="4"/>
  <c r="BD26" i="4"/>
  <c r="AY22" i="4"/>
  <c r="U207" i="4"/>
  <c r="AJ181" i="4"/>
  <c r="AT169" i="4"/>
  <c r="BI205" i="4"/>
  <c r="BI157" i="4"/>
  <c r="U145" i="4"/>
  <c r="AT141" i="4"/>
  <c r="AE75" i="4"/>
  <c r="AT192" i="4"/>
  <c r="AE192" i="4"/>
  <c r="BD170" i="4"/>
  <c r="AY164" i="4"/>
  <c r="AY144" i="4"/>
  <c r="BD138" i="4"/>
  <c r="BI112" i="4"/>
  <c r="U56" i="4"/>
  <c r="AJ48" i="4"/>
  <c r="AE32" i="4"/>
  <c r="U28" i="4"/>
  <c r="BI127" i="4"/>
  <c r="AT183" i="4"/>
  <c r="AT205" i="4"/>
  <c r="AE157" i="4"/>
  <c r="BD214" i="4"/>
  <c r="BD196" i="4"/>
  <c r="AE174" i="4"/>
  <c r="U164" i="4"/>
  <c r="AT156" i="4"/>
  <c r="U140" i="4"/>
  <c r="BD140" i="4"/>
  <c r="AE126" i="4"/>
  <c r="AJ112" i="4"/>
  <c r="AY96" i="4"/>
  <c r="BD48" i="4"/>
  <c r="BD175" i="4"/>
  <c r="AT159" i="4"/>
  <c r="AJ127" i="4"/>
  <c r="BD213" i="4"/>
  <c r="AT189" i="4"/>
  <c r="U177" i="4"/>
  <c r="BI31" i="4"/>
  <c r="U198" i="4"/>
  <c r="AY166" i="4"/>
  <c r="BD154" i="4"/>
  <c r="BI82" i="4"/>
  <c r="BD70" i="4"/>
  <c r="BI66" i="4"/>
  <c r="BI17" i="4"/>
  <c r="AE222" i="4"/>
  <c r="AE190" i="4"/>
  <c r="AE142" i="4"/>
  <c r="AY134" i="4"/>
  <c r="AT130" i="4"/>
  <c r="BD102" i="4"/>
  <c r="BI98" i="4"/>
  <c r="AE62" i="4"/>
  <c r="BI50" i="4"/>
  <c r="AY47" i="4"/>
  <c r="AT19" i="4"/>
  <c r="S191" i="4"/>
  <c r="U191" i="4"/>
  <c r="BB103" i="4"/>
  <c r="O92" i="6" s="1"/>
  <c r="BD103" i="4"/>
  <c r="AH39" i="4"/>
  <c r="AJ39" i="4"/>
  <c r="AW38" i="4"/>
  <c r="N27" i="6" s="1"/>
  <c r="AY38" i="4"/>
  <c r="BB38" i="4"/>
  <c r="BD38" i="4"/>
  <c r="AR34" i="4"/>
  <c r="Q20" i="7" s="1"/>
  <c r="AT34" i="4"/>
  <c r="BG34" i="4"/>
  <c r="P23" i="6" s="1"/>
  <c r="BI34" i="4"/>
  <c r="AC30" i="4"/>
  <c r="J19" i="6" s="1"/>
  <c r="AE30" i="4"/>
  <c r="S22" i="4"/>
  <c r="U22" i="4"/>
  <c r="AH18" i="4"/>
  <c r="K7" i="6" s="1"/>
  <c r="AJ18" i="4"/>
  <c r="AR18" i="4"/>
  <c r="AT18" i="4"/>
  <c r="AH125" i="4"/>
  <c r="O111" i="7" s="1"/>
  <c r="AJ125" i="4"/>
  <c r="BB125" i="4"/>
  <c r="S111" i="7" s="1"/>
  <c r="BD125" i="4"/>
  <c r="BG125" i="4"/>
  <c r="T111" i="7" s="1"/>
  <c r="BI125" i="4"/>
  <c r="AC113" i="4"/>
  <c r="J102" i="6" s="1"/>
  <c r="AE113" i="4"/>
  <c r="BB113" i="4"/>
  <c r="S99" i="7" s="1"/>
  <c r="BD113" i="4"/>
  <c r="AW97" i="4"/>
  <c r="N86" i="6" s="1"/>
  <c r="AY97" i="4"/>
  <c r="BG97" i="4"/>
  <c r="BI97" i="4"/>
  <c r="AR93" i="4"/>
  <c r="Q79" i="7" s="1"/>
  <c r="AT93" i="4"/>
  <c r="AR89" i="4"/>
  <c r="M78" i="6" s="1"/>
  <c r="AT89" i="4"/>
  <c r="AR81" i="4"/>
  <c r="Q67" i="7" s="1"/>
  <c r="AT81" i="4"/>
  <c r="AW65" i="4"/>
  <c r="N54" i="6" s="1"/>
  <c r="AY65" i="4"/>
  <c r="BG65" i="4"/>
  <c r="T51" i="7" s="1"/>
  <c r="BI65" i="4"/>
  <c r="S53" i="4"/>
  <c r="U53" i="4"/>
  <c r="AC25" i="4"/>
  <c r="N11" i="7" s="1"/>
  <c r="AE25" i="4"/>
  <c r="S21" i="4"/>
  <c r="U21" i="4"/>
  <c r="BB223" i="4"/>
  <c r="O212" i="6" s="1"/>
  <c r="BD223" i="4"/>
  <c r="BB207" i="4"/>
  <c r="BD207" i="4"/>
  <c r="AW199" i="4"/>
  <c r="R185" i="7" s="1"/>
  <c r="AY199" i="4"/>
  <c r="S175" i="4"/>
  <c r="U175" i="4"/>
  <c r="AH159" i="4"/>
  <c r="O145" i="7" s="1"/>
  <c r="AJ159" i="4"/>
  <c r="AC143" i="4"/>
  <c r="N129" i="7" s="1"/>
  <c r="AE143" i="4"/>
  <c r="AC135" i="4"/>
  <c r="N121" i="7" s="1"/>
  <c r="AE135" i="4"/>
  <c r="BB135" i="4"/>
  <c r="O124" i="6" s="1"/>
  <c r="BD135" i="4"/>
  <c r="S127" i="4"/>
  <c r="U127" i="4"/>
  <c r="AH87" i="4"/>
  <c r="O73" i="7" s="1"/>
  <c r="AJ87" i="4"/>
  <c r="BG95" i="4"/>
  <c r="T81" i="7" s="1"/>
  <c r="BI95" i="4"/>
  <c r="AC67" i="4"/>
  <c r="N53" i="7" s="1"/>
  <c r="AE67" i="4"/>
  <c r="BB59" i="4"/>
  <c r="S45" i="7" s="1"/>
  <c r="BD59" i="4"/>
  <c r="S47" i="4"/>
  <c r="U47" i="4"/>
  <c r="BD218" i="4"/>
  <c r="U214" i="4"/>
  <c r="AJ210" i="4"/>
  <c r="AY198" i="4"/>
  <c r="AT194" i="4"/>
  <c r="BI194" i="4"/>
  <c r="U182" i="4"/>
  <c r="U166" i="4"/>
  <c r="U150" i="4"/>
  <c r="AJ146" i="4"/>
  <c r="BI146" i="4"/>
  <c r="BI142" i="4"/>
  <c r="BD134" i="4"/>
  <c r="U134" i="4"/>
  <c r="BI130" i="4"/>
  <c r="BI114" i="4"/>
  <c r="AE110" i="4"/>
  <c r="AY102" i="4"/>
  <c r="AT98" i="4"/>
  <c r="BD90" i="4"/>
  <c r="BD86" i="4"/>
  <c r="U86" i="4"/>
  <c r="AT82" i="4"/>
  <c r="BD74" i="4"/>
  <c r="AY70" i="4"/>
  <c r="AT66" i="4"/>
  <c r="AJ66" i="4"/>
  <c r="AT50" i="4"/>
  <c r="AJ50" i="4"/>
  <c r="BD81" i="4"/>
  <c r="AY53" i="4"/>
  <c r="AE121" i="4"/>
  <c r="BD21" i="4"/>
  <c r="S95" i="4"/>
  <c r="U95" i="4"/>
  <c r="AR67" i="4"/>
  <c r="M56" i="6" s="1"/>
  <c r="AT67" i="4"/>
  <c r="S59" i="4"/>
  <c r="U59" i="4"/>
  <c r="BD222" i="4"/>
  <c r="BI210" i="4"/>
  <c r="AE206" i="4"/>
  <c r="BD202" i="4"/>
  <c r="BD198" i="4"/>
  <c r="BD186" i="4"/>
  <c r="BD182" i="4"/>
  <c r="BI178" i="4"/>
  <c r="AT162" i="4"/>
  <c r="BD162" i="4"/>
  <c r="AY150" i="4"/>
  <c r="AT146" i="4"/>
  <c r="BD122" i="4"/>
  <c r="AT114" i="4"/>
  <c r="BD106" i="4"/>
  <c r="AJ34" i="4"/>
  <c r="BD22" i="4"/>
  <c r="BI18" i="4"/>
  <c r="AT65" i="4"/>
  <c r="BI47" i="4"/>
  <c r="AY191" i="4"/>
  <c r="AE117" i="4"/>
  <c r="U83" i="4"/>
  <c r="AT25" i="4"/>
  <c r="BB215" i="4"/>
  <c r="O204" i="6" s="1"/>
  <c r="BD215" i="4"/>
  <c r="BG191" i="4"/>
  <c r="BI191" i="4"/>
  <c r="AH167" i="4"/>
  <c r="K156" i="6" s="1"/>
  <c r="AJ167" i="4"/>
  <c r="AH111" i="4"/>
  <c r="O97" i="7" s="1"/>
  <c r="AJ111" i="4"/>
  <c r="AW95" i="4"/>
  <c r="AY95" i="4"/>
  <c r="AW39" i="4"/>
  <c r="R25" i="7" s="1"/>
  <c r="AY39" i="4"/>
  <c r="AY214" i="4"/>
  <c r="AT210" i="4"/>
  <c r="AJ178" i="4"/>
  <c r="AT178" i="4"/>
  <c r="BD166" i="4"/>
  <c r="AJ162" i="4"/>
  <c r="AE158" i="4"/>
  <c r="BD150" i="4"/>
  <c r="AJ130" i="4"/>
  <c r="U118" i="4"/>
  <c r="AJ114" i="4"/>
  <c r="U102" i="4"/>
  <c r="AJ98" i="4"/>
  <c r="AE94" i="4"/>
  <c r="AY86" i="4"/>
  <c r="AJ82" i="4"/>
  <c r="AE78" i="4"/>
  <c r="U70" i="4"/>
  <c r="BD58" i="4"/>
  <c r="BD54" i="4"/>
  <c r="AE46" i="4"/>
  <c r="BD42" i="4"/>
  <c r="U38" i="4"/>
  <c r="AY17" i="4"/>
  <c r="AE215" i="4"/>
  <c r="U97" i="4"/>
  <c r="AE23" i="4"/>
  <c r="BI193" i="4"/>
  <c r="U193" i="4"/>
  <c r="BD181" i="4"/>
  <c r="BI177" i="4"/>
  <c r="AJ31" i="4"/>
  <c r="BI141" i="4"/>
  <c r="AJ173" i="4"/>
  <c r="AJ221" i="4"/>
  <c r="BI221" i="4"/>
  <c r="AT217" i="4"/>
  <c r="AE217" i="4"/>
  <c r="BI145" i="4"/>
  <c r="AJ19" i="4"/>
  <c r="N201" i="7"/>
  <c r="J204" i="6"/>
  <c r="R177" i="7"/>
  <c r="N180" i="6"/>
  <c r="H72" i="6"/>
  <c r="L69" i="7"/>
  <c r="R33" i="7"/>
  <c r="N36" i="6"/>
  <c r="T33" i="7"/>
  <c r="P36" i="6"/>
  <c r="J211" i="6"/>
  <c r="N208" i="7"/>
  <c r="O211" i="6"/>
  <c r="S208" i="7"/>
  <c r="S204" i="7"/>
  <c r="O207" i="6"/>
  <c r="H203" i="6"/>
  <c r="L200" i="7"/>
  <c r="R200" i="7"/>
  <c r="N203" i="6"/>
  <c r="O203" i="6"/>
  <c r="S200" i="7"/>
  <c r="O196" i="7"/>
  <c r="K199" i="6"/>
  <c r="M199" i="6"/>
  <c r="Q196" i="7"/>
  <c r="T196" i="7"/>
  <c r="P199" i="6"/>
  <c r="J195" i="6"/>
  <c r="N192" i="7"/>
  <c r="S188" i="7"/>
  <c r="O191" i="6"/>
  <c r="H187" i="6"/>
  <c r="L184" i="7"/>
  <c r="R184" i="7"/>
  <c r="N187" i="6"/>
  <c r="O187" i="6"/>
  <c r="S184" i="7"/>
  <c r="O180" i="7"/>
  <c r="K183" i="6"/>
  <c r="M183" i="6"/>
  <c r="Q180" i="7"/>
  <c r="T180" i="7"/>
  <c r="P183" i="6"/>
  <c r="J179" i="6"/>
  <c r="N176" i="7"/>
  <c r="S172" i="7"/>
  <c r="O175" i="6"/>
  <c r="H171" i="6"/>
  <c r="L168" i="7"/>
  <c r="S168" i="7"/>
  <c r="O171" i="6"/>
  <c r="O164" i="7"/>
  <c r="K167" i="6"/>
  <c r="Q164" i="7"/>
  <c r="M167" i="6"/>
  <c r="T164" i="7"/>
  <c r="P167" i="6"/>
  <c r="J163" i="6"/>
  <c r="N160" i="7"/>
  <c r="O159" i="6"/>
  <c r="S156" i="7"/>
  <c r="H155" i="6"/>
  <c r="L152" i="7"/>
  <c r="R152" i="7"/>
  <c r="N155" i="6"/>
  <c r="S152" i="7"/>
  <c r="O155" i="6"/>
  <c r="O148" i="7"/>
  <c r="K151" i="6"/>
  <c r="Q148" i="7"/>
  <c r="M151" i="6"/>
  <c r="O151" i="6"/>
  <c r="S148" i="7"/>
  <c r="J147" i="6"/>
  <c r="N144" i="7"/>
  <c r="O143" i="6"/>
  <c r="S140" i="7"/>
  <c r="H139" i="6"/>
  <c r="L136" i="7"/>
  <c r="R136" i="7"/>
  <c r="N139" i="6"/>
  <c r="S136" i="7"/>
  <c r="O139" i="6"/>
  <c r="O132" i="7"/>
  <c r="K135" i="6"/>
  <c r="Q132" i="7"/>
  <c r="M135" i="6"/>
  <c r="T132" i="7"/>
  <c r="P135" i="6"/>
  <c r="J131" i="6"/>
  <c r="N128" i="7"/>
  <c r="T128" i="7"/>
  <c r="P131" i="6"/>
  <c r="O127" i="6"/>
  <c r="S124" i="7"/>
  <c r="H123" i="6"/>
  <c r="L120" i="7"/>
  <c r="R120" i="7"/>
  <c r="N123" i="6"/>
  <c r="S120" i="7"/>
  <c r="O123" i="6"/>
  <c r="O116" i="7"/>
  <c r="K119" i="6"/>
  <c r="Q116" i="7"/>
  <c r="M119" i="6"/>
  <c r="T116" i="7"/>
  <c r="P119" i="6"/>
  <c r="J115" i="6"/>
  <c r="N112" i="7"/>
  <c r="O111" i="6"/>
  <c r="S108" i="7"/>
  <c r="H107" i="6"/>
  <c r="L104" i="7"/>
  <c r="S104" i="7"/>
  <c r="O107" i="6"/>
  <c r="O100" i="7"/>
  <c r="K103" i="6"/>
  <c r="Q100" i="7"/>
  <c r="M103" i="6"/>
  <c r="T100" i="7"/>
  <c r="P103" i="6"/>
  <c r="J99" i="6"/>
  <c r="N96" i="7"/>
  <c r="O95" i="6"/>
  <c r="S92" i="7"/>
  <c r="H91" i="6"/>
  <c r="L88" i="7"/>
  <c r="R88" i="7"/>
  <c r="N91" i="6"/>
  <c r="S88" i="7"/>
  <c r="O91" i="6"/>
  <c r="O84" i="7"/>
  <c r="K87" i="6"/>
  <c r="Q84" i="7"/>
  <c r="M87" i="6"/>
  <c r="T84" i="7"/>
  <c r="P87" i="6"/>
  <c r="J83" i="6"/>
  <c r="N80" i="7"/>
  <c r="O79" i="6"/>
  <c r="S76" i="7"/>
  <c r="H75" i="6"/>
  <c r="L72" i="7"/>
  <c r="R72" i="7"/>
  <c r="N75" i="6"/>
  <c r="S72" i="7"/>
  <c r="O75" i="6"/>
  <c r="O68" i="7"/>
  <c r="K71" i="6"/>
  <c r="Q68" i="7"/>
  <c r="M71" i="6"/>
  <c r="T68" i="7"/>
  <c r="P71" i="6"/>
  <c r="J67" i="6"/>
  <c r="N64" i="7"/>
  <c r="O63" i="6"/>
  <c r="S60" i="7"/>
  <c r="H59" i="6"/>
  <c r="L56" i="7"/>
  <c r="R56" i="7"/>
  <c r="N59" i="6"/>
  <c r="S56" i="7"/>
  <c r="O59" i="6"/>
  <c r="K55" i="6"/>
  <c r="O52" i="7"/>
  <c r="Q52" i="7"/>
  <c r="M55" i="6"/>
  <c r="T52" i="7"/>
  <c r="P55" i="6"/>
  <c r="J51" i="6"/>
  <c r="N48" i="7"/>
  <c r="O47" i="6"/>
  <c r="S44" i="7"/>
  <c r="H43" i="6"/>
  <c r="L40" i="7"/>
  <c r="S40" i="7"/>
  <c r="O43" i="6"/>
  <c r="K39" i="6"/>
  <c r="O36" i="7"/>
  <c r="Q36" i="7"/>
  <c r="M39" i="6"/>
  <c r="T36" i="7"/>
  <c r="P39" i="6"/>
  <c r="J35" i="6"/>
  <c r="N32" i="7"/>
  <c r="O31" i="6"/>
  <c r="S28" i="7"/>
  <c r="H27" i="6"/>
  <c r="L24" i="7"/>
  <c r="K23" i="6"/>
  <c r="O20" i="7"/>
  <c r="O15" i="6"/>
  <c r="S12" i="7"/>
  <c r="N11" i="6"/>
  <c r="R8" i="7"/>
  <c r="S8" i="7"/>
  <c r="O11" i="6"/>
  <c r="T4" i="7"/>
  <c r="P7" i="6"/>
  <c r="N107" i="7"/>
  <c r="J110" i="6"/>
  <c r="N103" i="7"/>
  <c r="J106" i="6"/>
  <c r="H86" i="6"/>
  <c r="L83" i="7"/>
  <c r="S67" i="7"/>
  <c r="O70" i="6"/>
  <c r="Q51" i="7"/>
  <c r="M54" i="6"/>
  <c r="R39" i="7"/>
  <c r="N42" i="6"/>
  <c r="M14" i="6"/>
  <c r="Q11" i="7"/>
  <c r="O10" i="6"/>
  <c r="S7" i="7"/>
  <c r="J6" i="6"/>
  <c r="N3" i="7"/>
  <c r="N6" i="6"/>
  <c r="R3" i="7"/>
  <c r="T3" i="7"/>
  <c r="P6" i="6"/>
  <c r="O182" i="7"/>
  <c r="K185" i="6"/>
  <c r="S182" i="7"/>
  <c r="O185" i="6"/>
  <c r="N178" i="7"/>
  <c r="J181" i="6"/>
  <c r="M181" i="6"/>
  <c r="Q178" i="7"/>
  <c r="R170" i="7"/>
  <c r="N173" i="6"/>
  <c r="H153" i="6"/>
  <c r="L150" i="7"/>
  <c r="N153" i="6"/>
  <c r="R150" i="7"/>
  <c r="O146" i="7"/>
  <c r="K149" i="6"/>
  <c r="T146" i="7"/>
  <c r="P149" i="6"/>
  <c r="N142" i="7"/>
  <c r="J145" i="6"/>
  <c r="Q142" i="7"/>
  <c r="M145" i="6"/>
  <c r="N133" i="6"/>
  <c r="R130" i="7"/>
  <c r="H129" i="6"/>
  <c r="L126" i="7"/>
  <c r="O129" i="6"/>
  <c r="S126" i="7"/>
  <c r="K101" i="6"/>
  <c r="O98" i="7"/>
  <c r="P101" i="6"/>
  <c r="T98" i="7"/>
  <c r="N90" i="7"/>
  <c r="J93" i="6"/>
  <c r="Q90" i="7"/>
  <c r="M93" i="6"/>
  <c r="T90" i="7"/>
  <c r="P93" i="6"/>
  <c r="N85" i="6"/>
  <c r="R82" i="7"/>
  <c r="K73" i="6"/>
  <c r="O70" i="7"/>
  <c r="Q58" i="7"/>
  <c r="M61" i="6"/>
  <c r="N50" i="7"/>
  <c r="J53" i="6"/>
  <c r="H45" i="6"/>
  <c r="L42" i="7"/>
  <c r="R42" i="7"/>
  <c r="N45" i="6"/>
  <c r="T42" i="7"/>
  <c r="P45" i="6"/>
  <c r="K37" i="6"/>
  <c r="O34" i="7"/>
  <c r="S34" i="7"/>
  <c r="O37" i="6"/>
  <c r="Q26" i="7"/>
  <c r="M29" i="6"/>
  <c r="N18" i="7"/>
  <c r="J21" i="6"/>
  <c r="H17" i="6"/>
  <c r="L14" i="7"/>
  <c r="R14" i="7"/>
  <c r="N17" i="6"/>
  <c r="H196" i="6"/>
  <c r="L193" i="7"/>
  <c r="N196" i="6"/>
  <c r="R193" i="7"/>
  <c r="T185" i="7"/>
  <c r="P188" i="6"/>
  <c r="Q169" i="7"/>
  <c r="M172" i="6"/>
  <c r="O161" i="7"/>
  <c r="K164" i="6"/>
  <c r="S161" i="7"/>
  <c r="O164" i="6"/>
  <c r="Q145" i="7"/>
  <c r="M148" i="6"/>
  <c r="O113" i="7"/>
  <c r="K116" i="6"/>
  <c r="T113" i="7"/>
  <c r="P116" i="6"/>
  <c r="N61" i="7"/>
  <c r="J64" i="6"/>
  <c r="S29" i="7"/>
  <c r="O32" i="6"/>
  <c r="H20" i="6"/>
  <c r="L17" i="7"/>
  <c r="O17" i="7"/>
  <c r="K20" i="6"/>
  <c r="T17" i="7"/>
  <c r="P20" i="6"/>
  <c r="N9" i="7"/>
  <c r="J12" i="6"/>
  <c r="O5" i="7"/>
  <c r="K8" i="6"/>
  <c r="Q5" i="7"/>
  <c r="M8" i="6"/>
  <c r="K210" i="6"/>
  <c r="O207" i="7"/>
  <c r="P210" i="6"/>
  <c r="T207" i="7"/>
  <c r="N203" i="7"/>
  <c r="J206" i="6"/>
  <c r="Q203" i="7"/>
  <c r="M206" i="6"/>
  <c r="H202" i="6"/>
  <c r="L199" i="7"/>
  <c r="O202" i="6"/>
  <c r="S199" i="7"/>
  <c r="P198" i="6"/>
  <c r="T195" i="7"/>
  <c r="Q191" i="7"/>
  <c r="M194" i="6"/>
  <c r="T191" i="7"/>
  <c r="P194" i="6"/>
  <c r="Q187" i="7"/>
  <c r="M190" i="6"/>
  <c r="N183" i="7"/>
  <c r="J186" i="6"/>
  <c r="S183" i="7"/>
  <c r="O186" i="6"/>
  <c r="H182" i="6"/>
  <c r="L179" i="7"/>
  <c r="T179" i="7"/>
  <c r="P182" i="6"/>
  <c r="Q175" i="7"/>
  <c r="M178" i="6"/>
  <c r="P178" i="6"/>
  <c r="T175" i="7"/>
  <c r="N171" i="7"/>
  <c r="J174" i="6"/>
  <c r="Q171" i="7"/>
  <c r="M174" i="6"/>
  <c r="S167" i="7"/>
  <c r="O170" i="6"/>
  <c r="K170" i="6"/>
  <c r="O167" i="7"/>
  <c r="H166" i="6"/>
  <c r="L163" i="7"/>
  <c r="T163" i="7"/>
  <c r="P166" i="6"/>
  <c r="O159" i="7"/>
  <c r="K162" i="6"/>
  <c r="T159" i="7"/>
  <c r="P162" i="6"/>
  <c r="H158" i="6"/>
  <c r="L155" i="7"/>
  <c r="M158" i="6"/>
  <c r="Q155" i="7"/>
  <c r="P154" i="6"/>
  <c r="T151" i="7"/>
  <c r="T147" i="7"/>
  <c r="P150" i="6"/>
  <c r="N143" i="7"/>
  <c r="J146" i="6"/>
  <c r="T143" i="7"/>
  <c r="P146" i="6"/>
  <c r="N139" i="7"/>
  <c r="J142" i="6"/>
  <c r="M142" i="6"/>
  <c r="Q139" i="7"/>
  <c r="N135" i="7"/>
  <c r="J138" i="6"/>
  <c r="O138" i="6"/>
  <c r="S135" i="7"/>
  <c r="H134" i="6"/>
  <c r="L131" i="7"/>
  <c r="T131" i="7"/>
  <c r="P134" i="6"/>
  <c r="Q127" i="7"/>
  <c r="M130" i="6"/>
  <c r="P130" i="6"/>
  <c r="T127" i="7"/>
  <c r="N123" i="7"/>
  <c r="J126" i="6"/>
  <c r="Q123" i="7"/>
  <c r="M126" i="6"/>
  <c r="S119" i="7"/>
  <c r="O122" i="6"/>
  <c r="J122" i="6"/>
  <c r="N119" i="7"/>
  <c r="M118" i="6"/>
  <c r="Q115" i="7"/>
  <c r="R115" i="7"/>
  <c r="N118" i="6"/>
  <c r="P118" i="6"/>
  <c r="T115" i="7"/>
  <c r="M94" i="6"/>
  <c r="Q91" i="7"/>
  <c r="Q87" i="7"/>
  <c r="M90" i="6"/>
  <c r="H74" i="6"/>
  <c r="L71" i="7"/>
  <c r="R71" i="7"/>
  <c r="N74" i="6"/>
  <c r="P74" i="6"/>
  <c r="T71" i="7"/>
  <c r="Q63" i="7"/>
  <c r="M66" i="6"/>
  <c r="N59" i="7"/>
  <c r="J62" i="6"/>
  <c r="M62" i="6"/>
  <c r="Q59" i="7"/>
  <c r="K58" i="6"/>
  <c r="O55" i="7"/>
  <c r="O47" i="7"/>
  <c r="K50" i="6"/>
  <c r="O50" i="6"/>
  <c r="S47" i="7"/>
  <c r="P50" i="6"/>
  <c r="T47" i="7"/>
  <c r="N43" i="7"/>
  <c r="J46" i="6"/>
  <c r="N35" i="7"/>
  <c r="J38" i="6"/>
  <c r="O35" i="7"/>
  <c r="K38" i="6"/>
  <c r="O31" i="7"/>
  <c r="K34" i="6"/>
  <c r="N34" i="6"/>
  <c r="R31" i="7"/>
  <c r="H30" i="6"/>
  <c r="L27" i="7"/>
  <c r="S27" i="7"/>
  <c r="O30" i="6"/>
  <c r="S23" i="7"/>
  <c r="O26" i="6"/>
  <c r="T23" i="7"/>
  <c r="P26" i="6"/>
  <c r="N19" i="7"/>
  <c r="J22" i="6"/>
  <c r="H18" i="6"/>
  <c r="L15" i="7"/>
  <c r="N18" i="6"/>
  <c r="R15" i="7"/>
  <c r="O122" i="7"/>
  <c r="K125" i="6"/>
  <c r="N118" i="7"/>
  <c r="J121" i="6"/>
  <c r="R114" i="7"/>
  <c r="N117" i="6"/>
  <c r="K97" i="6"/>
  <c r="O94" i="7"/>
  <c r="O86" i="7"/>
  <c r="K89" i="6"/>
  <c r="N74" i="7"/>
  <c r="J77" i="6"/>
  <c r="H49" i="6"/>
  <c r="L46" i="7"/>
  <c r="R46" i="7"/>
  <c r="N49" i="6"/>
  <c r="K13" i="6"/>
  <c r="O10" i="7"/>
  <c r="O13" i="6"/>
  <c r="S10" i="7"/>
  <c r="H200" i="6"/>
  <c r="O197" i="7"/>
  <c r="K200" i="6"/>
  <c r="T197" i="7"/>
  <c r="P200" i="6"/>
  <c r="R165" i="7"/>
  <c r="N168" i="6"/>
  <c r="N133" i="7"/>
  <c r="J136" i="6"/>
  <c r="P128" i="6"/>
  <c r="R105" i="7"/>
  <c r="N108" i="6"/>
  <c r="S57" i="7"/>
  <c r="O60" i="6"/>
  <c r="H52" i="6"/>
  <c r="L49" i="7"/>
  <c r="O49" i="7"/>
  <c r="K52" i="6"/>
  <c r="T49" i="7"/>
  <c r="P52" i="6"/>
  <c r="R41" i="7"/>
  <c r="N44" i="6"/>
  <c r="H213" i="6"/>
  <c r="L210" i="7"/>
  <c r="O206" i="7"/>
  <c r="K209" i="6"/>
  <c r="T206" i="7"/>
  <c r="P209" i="6"/>
  <c r="M205" i="6"/>
  <c r="Q202" i="7"/>
  <c r="H197" i="6"/>
  <c r="L194" i="7"/>
  <c r="S194" i="7"/>
  <c r="O197" i="6"/>
  <c r="K193" i="6"/>
  <c r="O190" i="7"/>
  <c r="T190" i="7"/>
  <c r="P193" i="6"/>
  <c r="N177" i="6"/>
  <c r="R174" i="7"/>
  <c r="K165" i="6"/>
  <c r="O162" i="7"/>
  <c r="N158" i="7"/>
  <c r="J161" i="6"/>
  <c r="Q158" i="7"/>
  <c r="M161" i="6"/>
  <c r="N157" i="6"/>
  <c r="R154" i="7"/>
  <c r="H137" i="6"/>
  <c r="L134" i="7"/>
  <c r="O110" i="7"/>
  <c r="K113" i="6"/>
  <c r="T110" i="7"/>
  <c r="P113" i="6"/>
  <c r="N106" i="7"/>
  <c r="J109" i="6"/>
  <c r="M109" i="6"/>
  <c r="Q106" i="7"/>
  <c r="O102" i="7"/>
  <c r="K105" i="6"/>
  <c r="O78" i="7"/>
  <c r="K81" i="6"/>
  <c r="S78" i="7"/>
  <c r="O81" i="6"/>
  <c r="P69" i="6"/>
  <c r="T66" i="7"/>
  <c r="N62" i="7"/>
  <c r="J65" i="6"/>
  <c r="H57" i="6"/>
  <c r="L54" i="7"/>
  <c r="N57" i="6"/>
  <c r="R54" i="7"/>
  <c r="H41" i="6"/>
  <c r="L38" i="7"/>
  <c r="M33" i="6"/>
  <c r="Q30" i="7"/>
  <c r="N22" i="7"/>
  <c r="J25" i="6"/>
  <c r="T22" i="7"/>
  <c r="P25" i="6"/>
  <c r="H9" i="6"/>
  <c r="L6" i="7"/>
  <c r="N181" i="7"/>
  <c r="J184" i="6"/>
  <c r="S181" i="7"/>
  <c r="O184" i="6"/>
  <c r="H160" i="6"/>
  <c r="L157" i="7"/>
  <c r="R157" i="7"/>
  <c r="N160" i="6"/>
  <c r="R149" i="7"/>
  <c r="N152" i="6"/>
  <c r="Q137" i="7"/>
  <c r="M140" i="6"/>
  <c r="S117" i="7"/>
  <c r="O120" i="6"/>
  <c r="H112" i="6"/>
  <c r="L109" i="7"/>
  <c r="R109" i="7"/>
  <c r="N112" i="6"/>
  <c r="P112" i="6"/>
  <c r="T109" i="7"/>
  <c r="N104" i="6"/>
  <c r="R101" i="7"/>
  <c r="M88" i="6"/>
  <c r="Q85" i="7"/>
  <c r="M24" i="6"/>
  <c r="Q21" i="7"/>
  <c r="H204" i="6"/>
  <c r="L201" i="7"/>
  <c r="T201" i="7"/>
  <c r="P204" i="6"/>
  <c r="O177" i="7"/>
  <c r="K180" i="6"/>
  <c r="M180" i="6"/>
  <c r="Q177" i="7"/>
  <c r="R153" i="7"/>
  <c r="N156" i="6"/>
  <c r="Q153" i="7"/>
  <c r="M156" i="6"/>
  <c r="J100" i="6"/>
  <c r="N97" i="7"/>
  <c r="S97" i="7"/>
  <c r="O100" i="6"/>
  <c r="H92" i="6"/>
  <c r="L89" i="7"/>
  <c r="R89" i="7"/>
  <c r="N92" i="6"/>
  <c r="T89" i="7"/>
  <c r="P92" i="6"/>
  <c r="Q81" i="7"/>
  <c r="M84" i="6"/>
  <c r="J72" i="6"/>
  <c r="N69" i="7"/>
  <c r="Q69" i="7"/>
  <c r="M72" i="6"/>
  <c r="H56" i="6"/>
  <c r="L53" i="7"/>
  <c r="O56" i="6"/>
  <c r="S53" i="7"/>
  <c r="R45" i="7"/>
  <c r="N48" i="6"/>
  <c r="T45" i="7"/>
  <c r="P48" i="6"/>
  <c r="O33" i="7"/>
  <c r="K36" i="6"/>
  <c r="K254" i="6" s="1" a="1"/>
  <c r="K254" i="6" s="1"/>
  <c r="Q33" i="7"/>
  <c r="M36" i="6"/>
  <c r="J28" i="6"/>
  <c r="N25" i="7"/>
  <c r="Q25" i="7"/>
  <c r="M28" i="6"/>
  <c r="H207" i="6"/>
  <c r="L204" i="7"/>
  <c r="R204" i="7"/>
  <c r="N207" i="6"/>
  <c r="T204" i="7"/>
  <c r="P207" i="6"/>
  <c r="O200" i="7"/>
  <c r="K203" i="6"/>
  <c r="T200" i="7"/>
  <c r="P203" i="6"/>
  <c r="N196" i="7"/>
  <c r="J199" i="6"/>
  <c r="H191" i="6"/>
  <c r="L188" i="7"/>
  <c r="R188" i="7"/>
  <c r="N191" i="6"/>
  <c r="T188" i="7"/>
  <c r="P191" i="6"/>
  <c r="O184" i="7"/>
  <c r="K187" i="6"/>
  <c r="Q184" i="7"/>
  <c r="M187" i="6"/>
  <c r="T184" i="7"/>
  <c r="P187" i="6"/>
  <c r="N180" i="7"/>
  <c r="J183" i="6"/>
  <c r="H175" i="6"/>
  <c r="L172" i="7"/>
  <c r="R172" i="7"/>
  <c r="N175" i="6"/>
  <c r="T172" i="7"/>
  <c r="P175" i="6"/>
  <c r="O168" i="7"/>
  <c r="K171" i="6"/>
  <c r="R168" i="7"/>
  <c r="N171" i="6"/>
  <c r="T168" i="7"/>
  <c r="P171" i="6"/>
  <c r="N164" i="7"/>
  <c r="J167" i="6"/>
  <c r="H159" i="6"/>
  <c r="L156" i="7"/>
  <c r="R156" i="7"/>
  <c r="N159" i="6"/>
  <c r="T156" i="7"/>
  <c r="P159" i="6"/>
  <c r="O152" i="7"/>
  <c r="K155" i="6"/>
  <c r="T152" i="7"/>
  <c r="P155" i="6"/>
  <c r="N148" i="7"/>
  <c r="J151" i="6"/>
  <c r="T148" i="7"/>
  <c r="P151" i="6"/>
  <c r="H143" i="6"/>
  <c r="L140" i="7"/>
  <c r="R140" i="7"/>
  <c r="N143" i="6"/>
  <c r="T140" i="7"/>
  <c r="P143" i="6"/>
  <c r="O136" i="7"/>
  <c r="K139" i="6"/>
  <c r="T136" i="7"/>
  <c r="P139" i="6"/>
  <c r="N132" i="7"/>
  <c r="J135" i="6"/>
  <c r="H127" i="6"/>
  <c r="L124" i="7"/>
  <c r="R124" i="7"/>
  <c r="N127" i="6"/>
  <c r="O120" i="7"/>
  <c r="K123" i="6"/>
  <c r="Q120" i="7"/>
  <c r="M123" i="6"/>
  <c r="T120" i="7"/>
  <c r="P123" i="6"/>
  <c r="N116" i="7"/>
  <c r="J119" i="6"/>
  <c r="H111" i="6"/>
  <c r="L108" i="7"/>
  <c r="R108" i="7"/>
  <c r="N111" i="6"/>
  <c r="O104" i="7"/>
  <c r="K107" i="6"/>
  <c r="R104" i="7"/>
  <c r="N107" i="6"/>
  <c r="T104" i="7"/>
  <c r="P107" i="6"/>
  <c r="N100" i="7"/>
  <c r="J103" i="6"/>
  <c r="H95" i="6"/>
  <c r="L92" i="7"/>
  <c r="R92" i="7"/>
  <c r="N95" i="6"/>
  <c r="O88" i="7"/>
  <c r="K91" i="6"/>
  <c r="T88" i="7"/>
  <c r="P91" i="6"/>
  <c r="N84" i="7"/>
  <c r="J87" i="6"/>
  <c r="H79" i="6"/>
  <c r="L76" i="7"/>
  <c r="N79" i="6"/>
  <c r="R76" i="7"/>
  <c r="O72" i="7"/>
  <c r="K75" i="6"/>
  <c r="T72" i="7"/>
  <c r="P75" i="6"/>
  <c r="N68" i="7"/>
  <c r="J71" i="6"/>
  <c r="H63" i="6"/>
  <c r="L60" i="7"/>
  <c r="N63" i="6"/>
  <c r="R60" i="7"/>
  <c r="O56" i="7"/>
  <c r="K59" i="6"/>
  <c r="Q56" i="7"/>
  <c r="M59" i="6"/>
  <c r="P59" i="6"/>
  <c r="T56" i="7"/>
  <c r="N52" i="7"/>
  <c r="J55" i="6"/>
  <c r="H47" i="6"/>
  <c r="L44" i="7"/>
  <c r="N47" i="6"/>
  <c r="R44" i="7"/>
  <c r="O40" i="7"/>
  <c r="K43" i="6"/>
  <c r="R40" i="7"/>
  <c r="N43" i="6"/>
  <c r="P43" i="6"/>
  <c r="T40" i="7"/>
  <c r="N36" i="7"/>
  <c r="J39" i="6"/>
  <c r="H31" i="6"/>
  <c r="L28" i="7"/>
  <c r="N31" i="6"/>
  <c r="R28" i="7"/>
  <c r="O24" i="7"/>
  <c r="K27" i="6"/>
  <c r="P27" i="6"/>
  <c r="T24" i="7"/>
  <c r="N20" i="7"/>
  <c r="J23" i="6"/>
  <c r="H15" i="6"/>
  <c r="L12" i="7"/>
  <c r="R12" i="7"/>
  <c r="N15" i="6"/>
  <c r="O8" i="7"/>
  <c r="K11" i="6"/>
  <c r="P11" i="6"/>
  <c r="T8" i="7"/>
  <c r="N4" i="7"/>
  <c r="J7" i="6"/>
  <c r="Q111" i="7"/>
  <c r="M114" i="6"/>
  <c r="M110" i="6"/>
  <c r="Q107" i="7"/>
  <c r="O106" i="6"/>
  <c r="S103" i="7"/>
  <c r="H102" i="6"/>
  <c r="L99" i="7"/>
  <c r="R99" i="7"/>
  <c r="N102" i="6"/>
  <c r="T99" i="7"/>
  <c r="P102" i="6"/>
  <c r="K86" i="6"/>
  <c r="O83" i="7"/>
  <c r="H82" i="6"/>
  <c r="L79" i="7"/>
  <c r="N79" i="7"/>
  <c r="J82" i="6"/>
  <c r="J78" i="6"/>
  <c r="N75" i="7"/>
  <c r="N78" i="6"/>
  <c r="R75" i="7"/>
  <c r="T75" i="7"/>
  <c r="P78" i="6"/>
  <c r="H70" i="6"/>
  <c r="L67" i="7"/>
  <c r="N70" i="6"/>
  <c r="R67" i="7"/>
  <c r="P70" i="6"/>
  <c r="T67" i="7"/>
  <c r="H54" i="6"/>
  <c r="L51" i="7"/>
  <c r="O42" i="6"/>
  <c r="S39" i="7"/>
  <c r="K42" i="6"/>
  <c r="O39" i="7"/>
  <c r="N14" i="6"/>
  <c r="R11" i="7"/>
  <c r="T11" i="7"/>
  <c r="P14" i="6"/>
  <c r="O7" i="7"/>
  <c r="K10" i="6"/>
  <c r="R7" i="7"/>
  <c r="N10" i="6"/>
  <c r="T7" i="7"/>
  <c r="P10" i="6"/>
  <c r="H6" i="6"/>
  <c r="L3" i="7"/>
  <c r="N182" i="7"/>
  <c r="J185" i="6"/>
  <c r="Q182" i="7"/>
  <c r="M185" i="6"/>
  <c r="T182" i="7"/>
  <c r="P185" i="6"/>
  <c r="N181" i="6"/>
  <c r="R178" i="7"/>
  <c r="H173" i="6"/>
  <c r="L170" i="7"/>
  <c r="S170" i="7"/>
  <c r="O173" i="6"/>
  <c r="O150" i="7"/>
  <c r="K153" i="6"/>
  <c r="O153" i="6"/>
  <c r="S150" i="7"/>
  <c r="N146" i="7"/>
  <c r="J149" i="6"/>
  <c r="M149" i="6"/>
  <c r="Q146" i="7"/>
  <c r="R142" i="7"/>
  <c r="N145" i="6"/>
  <c r="H133" i="6"/>
  <c r="L130" i="7"/>
  <c r="O133" i="6"/>
  <c r="S130" i="7"/>
  <c r="O126" i="7"/>
  <c r="K129" i="6"/>
  <c r="T126" i="7"/>
  <c r="P129" i="6"/>
  <c r="N98" i="7"/>
  <c r="J101" i="6"/>
  <c r="R90" i="7"/>
  <c r="N93" i="6"/>
  <c r="H85" i="6"/>
  <c r="L82" i="7"/>
  <c r="O85" i="6"/>
  <c r="S82" i="7"/>
  <c r="Q70" i="7"/>
  <c r="M73" i="6"/>
  <c r="R70" i="7"/>
  <c r="N73" i="6"/>
  <c r="T58" i="7"/>
  <c r="P61" i="6"/>
  <c r="H53" i="6"/>
  <c r="L50" i="7"/>
  <c r="R50" i="7"/>
  <c r="N53" i="6"/>
  <c r="K45" i="6"/>
  <c r="O42" i="7"/>
  <c r="O45" i="6"/>
  <c r="S42" i="7"/>
  <c r="Q34" i="7"/>
  <c r="M37" i="6"/>
  <c r="P37" i="6"/>
  <c r="T34" i="7"/>
  <c r="J29" i="6"/>
  <c r="N26" i="7"/>
  <c r="H21" i="6"/>
  <c r="L18" i="7"/>
  <c r="N21" i="6"/>
  <c r="R18" i="7"/>
  <c r="O14" i="7"/>
  <c r="K17" i="6"/>
  <c r="S14" i="7"/>
  <c r="O17" i="6"/>
  <c r="H208" i="6"/>
  <c r="L205" i="7"/>
  <c r="R205" i="7"/>
  <c r="N208" i="6"/>
  <c r="T205" i="7"/>
  <c r="P208" i="6"/>
  <c r="O193" i="7"/>
  <c r="K196" i="6"/>
  <c r="M196" i="6"/>
  <c r="Q193" i="7"/>
  <c r="T193" i="7"/>
  <c r="P196" i="6"/>
  <c r="Q185" i="7"/>
  <c r="M188" i="6"/>
  <c r="O173" i="7"/>
  <c r="K176" i="6"/>
  <c r="H172" i="6"/>
  <c r="L169" i="7"/>
  <c r="N169" i="7"/>
  <c r="J172" i="6"/>
  <c r="O172" i="6"/>
  <c r="S169" i="7"/>
  <c r="N161" i="7"/>
  <c r="J164" i="6"/>
  <c r="M164" i="6"/>
  <c r="Q161" i="7"/>
  <c r="S129" i="7"/>
  <c r="O132" i="6"/>
  <c r="H124" i="6"/>
  <c r="L121" i="7"/>
  <c r="T121" i="7"/>
  <c r="P124" i="6"/>
  <c r="J116" i="6"/>
  <c r="N113" i="7"/>
  <c r="Q113" i="7"/>
  <c r="M116" i="6"/>
  <c r="R73" i="7"/>
  <c r="N76" i="6"/>
  <c r="Q73" i="7"/>
  <c r="M76" i="6"/>
  <c r="H64" i="6"/>
  <c r="L61" i="7"/>
  <c r="S61" i="7"/>
  <c r="N29" i="7"/>
  <c r="J32" i="6"/>
  <c r="R29" i="7"/>
  <c r="N32" i="6"/>
  <c r="P32" i="6"/>
  <c r="T29" i="7"/>
  <c r="N17" i="7"/>
  <c r="J20" i="6"/>
  <c r="Q9" i="7"/>
  <c r="M12" i="6"/>
  <c r="Q207" i="7"/>
  <c r="M210" i="6"/>
  <c r="R203" i="7"/>
  <c r="N206" i="6"/>
  <c r="O199" i="7"/>
  <c r="K202" i="6"/>
  <c r="T199" i="7"/>
  <c r="P202" i="6"/>
  <c r="H198" i="6"/>
  <c r="L195" i="7"/>
  <c r="N191" i="7"/>
  <c r="J194" i="6"/>
  <c r="H190" i="6"/>
  <c r="L187" i="7"/>
  <c r="R187" i="7"/>
  <c r="N190" i="6"/>
  <c r="T183" i="7"/>
  <c r="P186" i="6"/>
  <c r="O179" i="7"/>
  <c r="K182" i="6"/>
  <c r="J178" i="6"/>
  <c r="N175" i="7"/>
  <c r="R171" i="7"/>
  <c r="N174" i="6"/>
  <c r="T167" i="7"/>
  <c r="P170" i="6"/>
  <c r="K166" i="6"/>
  <c r="O163" i="7"/>
  <c r="N159" i="7"/>
  <c r="J162" i="6"/>
  <c r="O155" i="7"/>
  <c r="K158" i="6"/>
  <c r="N158" i="6"/>
  <c r="R155" i="7"/>
  <c r="H154" i="6"/>
  <c r="L151" i="7"/>
  <c r="H150" i="6"/>
  <c r="L147" i="7"/>
  <c r="R147" i="7"/>
  <c r="N150" i="6"/>
  <c r="H146" i="6"/>
  <c r="L143" i="7"/>
  <c r="P138" i="6"/>
  <c r="T135" i="7"/>
  <c r="O131" i="7"/>
  <c r="K134" i="6"/>
  <c r="N134" i="6"/>
  <c r="R131" i="7"/>
  <c r="N127" i="7"/>
  <c r="J130" i="6"/>
  <c r="N122" i="6"/>
  <c r="R119" i="7"/>
  <c r="H118" i="6"/>
  <c r="L115" i="7"/>
  <c r="N95" i="7"/>
  <c r="J98" i="6"/>
  <c r="M98" i="6"/>
  <c r="Q95" i="7"/>
  <c r="H94" i="6"/>
  <c r="L91" i="7"/>
  <c r="N94" i="6"/>
  <c r="R91" i="7"/>
  <c r="P94" i="6"/>
  <c r="T91" i="7"/>
  <c r="R87" i="7"/>
  <c r="N90" i="6"/>
  <c r="O71" i="7"/>
  <c r="K74" i="6"/>
  <c r="J66" i="6"/>
  <c r="N63" i="7"/>
  <c r="R59" i="7"/>
  <c r="N62" i="6"/>
  <c r="P62" i="6"/>
  <c r="T59" i="7"/>
  <c r="J58" i="6"/>
  <c r="N55" i="7"/>
  <c r="R55" i="7"/>
  <c r="N58" i="6"/>
  <c r="P58" i="6"/>
  <c r="T55" i="7"/>
  <c r="M50" i="6"/>
  <c r="Q47" i="7"/>
  <c r="M46" i="6"/>
  <c r="Q43" i="7"/>
  <c r="S35" i="7"/>
  <c r="O38" i="6"/>
  <c r="O264" i="6" s="1" a="1"/>
  <c r="O264" i="6" s="1"/>
  <c r="O34" i="6"/>
  <c r="S31" i="7"/>
  <c r="T31" i="7"/>
  <c r="P34" i="6"/>
  <c r="K30" i="6"/>
  <c r="O27" i="7"/>
  <c r="O22" i="6"/>
  <c r="S19" i="7"/>
  <c r="O18" i="6"/>
  <c r="S15" i="7"/>
  <c r="N122" i="7"/>
  <c r="J125" i="6"/>
  <c r="P125" i="6"/>
  <c r="T122" i="7"/>
  <c r="R118" i="7"/>
  <c r="N121" i="6"/>
  <c r="S114" i="7"/>
  <c r="O117" i="6"/>
  <c r="Q86" i="7"/>
  <c r="M89" i="6"/>
  <c r="S86" i="7"/>
  <c r="O89" i="6"/>
  <c r="H77" i="6"/>
  <c r="L74" i="7"/>
  <c r="O46" i="7"/>
  <c r="K49" i="6"/>
  <c r="S46" i="7"/>
  <c r="O49" i="6"/>
  <c r="Q10" i="7"/>
  <c r="M13" i="6"/>
  <c r="K5" i="6"/>
  <c r="O2" i="7"/>
  <c r="N5" i="6"/>
  <c r="R2" i="7"/>
  <c r="R197" i="7"/>
  <c r="N200" i="6"/>
  <c r="O165" i="7"/>
  <c r="K168" i="6"/>
  <c r="Q165" i="7"/>
  <c r="M168" i="6"/>
  <c r="O144" i="6"/>
  <c r="S141" i="7"/>
  <c r="H136" i="6"/>
  <c r="L133" i="7"/>
  <c r="T133" i="7"/>
  <c r="P136" i="6"/>
  <c r="Q125" i="7"/>
  <c r="M128" i="6"/>
  <c r="H60" i="6"/>
  <c r="L57" i="7"/>
  <c r="O57" i="7"/>
  <c r="K60" i="6"/>
  <c r="M52" i="6"/>
  <c r="J44" i="6"/>
  <c r="N41" i="7"/>
  <c r="Q41" i="7"/>
  <c r="M44" i="6"/>
  <c r="K213" i="6"/>
  <c r="O210" i="7"/>
  <c r="P213" i="6"/>
  <c r="T210" i="7"/>
  <c r="N206" i="7"/>
  <c r="J209" i="6"/>
  <c r="M209" i="6"/>
  <c r="Q206" i="7"/>
  <c r="N205" i="6"/>
  <c r="R202" i="7"/>
  <c r="H201" i="6"/>
  <c r="L198" i="7"/>
  <c r="N201" i="6"/>
  <c r="K197" i="6"/>
  <c r="O194" i="7"/>
  <c r="P197" i="6"/>
  <c r="T194" i="7"/>
  <c r="N190" i="7"/>
  <c r="J193" i="6"/>
  <c r="Q190" i="7"/>
  <c r="M193" i="6"/>
  <c r="H177" i="6"/>
  <c r="L174" i="7"/>
  <c r="H169" i="6"/>
  <c r="L166" i="7"/>
  <c r="S166" i="7"/>
  <c r="O169" i="6"/>
  <c r="N162" i="7"/>
  <c r="J165" i="6"/>
  <c r="Q162" i="7"/>
  <c r="M165" i="6"/>
  <c r="H157" i="6"/>
  <c r="L154" i="7"/>
  <c r="O157" i="6"/>
  <c r="S154" i="7"/>
  <c r="O137" i="6"/>
  <c r="S134" i="7"/>
  <c r="Q110" i="7"/>
  <c r="M113" i="6"/>
  <c r="Q102" i="7"/>
  <c r="M105" i="6"/>
  <c r="N66" i="7"/>
  <c r="J69" i="6"/>
  <c r="H65" i="6"/>
  <c r="L62" i="7"/>
  <c r="P57" i="6"/>
  <c r="T54" i="7"/>
  <c r="O38" i="7"/>
  <c r="K41" i="6"/>
  <c r="N30" i="7"/>
  <c r="J33" i="6"/>
  <c r="H25" i="6"/>
  <c r="L22" i="7"/>
  <c r="O6" i="7"/>
  <c r="K9" i="6"/>
  <c r="T181" i="7"/>
  <c r="P184" i="6"/>
  <c r="O157" i="7"/>
  <c r="K160" i="6"/>
  <c r="Q157" i="7"/>
  <c r="M160" i="6"/>
  <c r="J152" i="6"/>
  <c r="N149" i="7"/>
  <c r="O140" i="6"/>
  <c r="S137" i="7"/>
  <c r="Q109" i="7"/>
  <c r="M112" i="6"/>
  <c r="N101" i="7"/>
  <c r="J104" i="6"/>
  <c r="H88" i="6"/>
  <c r="S85" i="7"/>
  <c r="O88" i="6"/>
  <c r="T77" i="7"/>
  <c r="P80" i="6"/>
  <c r="O65" i="7"/>
  <c r="K68" i="6"/>
  <c r="N37" i="7"/>
  <c r="J40" i="6"/>
  <c r="M40" i="6"/>
  <c r="Q37" i="7"/>
  <c r="S21" i="7"/>
  <c r="O24" i="6"/>
  <c r="R13" i="7"/>
  <c r="N16" i="6"/>
  <c r="J180" i="6"/>
  <c r="N177" i="7"/>
  <c r="S153" i="7"/>
  <c r="O156" i="6"/>
  <c r="R97" i="7"/>
  <c r="N100" i="6"/>
  <c r="S69" i="7"/>
  <c r="O72" i="6"/>
  <c r="M48" i="6"/>
  <c r="Q45" i="7"/>
  <c r="J36" i="6"/>
  <c r="N33" i="7"/>
  <c r="S25" i="7"/>
  <c r="O28" i="6"/>
  <c r="H211" i="6"/>
  <c r="L208" i="7"/>
  <c r="R208" i="7"/>
  <c r="N211" i="6"/>
  <c r="O204" i="7"/>
  <c r="K207" i="6"/>
  <c r="M207" i="6"/>
  <c r="Q204" i="7"/>
  <c r="J203" i="6"/>
  <c r="N200" i="7"/>
  <c r="Q200" i="7"/>
  <c r="M203" i="6"/>
  <c r="R192" i="7"/>
  <c r="N195" i="6"/>
  <c r="O195" i="6"/>
  <c r="S192" i="7"/>
  <c r="O188" i="7"/>
  <c r="K191" i="6"/>
  <c r="M191" i="6"/>
  <c r="Q188" i="7"/>
  <c r="J187" i="6"/>
  <c r="N184" i="7"/>
  <c r="H179" i="6"/>
  <c r="L176" i="7"/>
  <c r="R176" i="7"/>
  <c r="N179" i="6"/>
  <c r="O179" i="6"/>
  <c r="S176" i="7"/>
  <c r="O172" i="7"/>
  <c r="K175" i="6"/>
  <c r="M175" i="6"/>
  <c r="Q172" i="7"/>
  <c r="Q168" i="7"/>
  <c r="M171" i="6"/>
  <c r="H163" i="6"/>
  <c r="L160" i="7"/>
  <c r="R160" i="7"/>
  <c r="N163" i="6"/>
  <c r="S160" i="7"/>
  <c r="O163" i="6"/>
  <c r="O156" i="7"/>
  <c r="K159" i="6"/>
  <c r="Q156" i="7"/>
  <c r="M159" i="6"/>
  <c r="N152" i="7"/>
  <c r="J155" i="6"/>
  <c r="Q152" i="7"/>
  <c r="M155" i="6"/>
  <c r="H147" i="6"/>
  <c r="L144" i="7"/>
  <c r="R144" i="7"/>
  <c r="N147" i="6"/>
  <c r="S144" i="7"/>
  <c r="O147" i="6"/>
  <c r="O140" i="7"/>
  <c r="K143" i="6"/>
  <c r="Q140" i="7"/>
  <c r="M143" i="6"/>
  <c r="J139" i="6"/>
  <c r="N136" i="7"/>
  <c r="Q136" i="7"/>
  <c r="M139" i="6"/>
  <c r="H131" i="6"/>
  <c r="L128" i="7"/>
  <c r="R128" i="7"/>
  <c r="N131" i="6"/>
  <c r="O124" i="7"/>
  <c r="K127" i="6"/>
  <c r="Q124" i="7"/>
  <c r="M127" i="6"/>
  <c r="T124" i="7"/>
  <c r="P127" i="6"/>
  <c r="J123" i="6"/>
  <c r="N120" i="7"/>
  <c r="H115" i="6"/>
  <c r="L112" i="7"/>
  <c r="R112" i="7"/>
  <c r="N115" i="6"/>
  <c r="S112" i="7"/>
  <c r="O115" i="6"/>
  <c r="O108" i="7"/>
  <c r="K111" i="6"/>
  <c r="Q108" i="7"/>
  <c r="M111" i="6"/>
  <c r="T108" i="7"/>
  <c r="P111" i="6"/>
  <c r="Q104" i="7"/>
  <c r="M107" i="6"/>
  <c r="H99" i="6"/>
  <c r="L96" i="7"/>
  <c r="R96" i="7"/>
  <c r="N99" i="6"/>
  <c r="S96" i="7"/>
  <c r="O99" i="6"/>
  <c r="O92" i="7"/>
  <c r="K95" i="6"/>
  <c r="Q92" i="7"/>
  <c r="M95" i="6"/>
  <c r="J91" i="6"/>
  <c r="N88" i="7"/>
  <c r="Q88" i="7"/>
  <c r="M91" i="6"/>
  <c r="R80" i="7"/>
  <c r="N83" i="6"/>
  <c r="S80" i="7"/>
  <c r="O83" i="6"/>
  <c r="O76" i="7"/>
  <c r="K79" i="6"/>
  <c r="Q76" i="7"/>
  <c r="M79" i="6"/>
  <c r="T76" i="7"/>
  <c r="P79" i="6"/>
  <c r="Q72" i="7"/>
  <c r="M75" i="6"/>
  <c r="H67" i="6"/>
  <c r="L64" i="7"/>
  <c r="R64" i="7"/>
  <c r="N67" i="6"/>
  <c r="S64" i="7"/>
  <c r="O67" i="6"/>
  <c r="O60" i="7"/>
  <c r="K63" i="6"/>
  <c r="Q60" i="7"/>
  <c r="M63" i="6"/>
  <c r="T60" i="7"/>
  <c r="P63" i="6"/>
  <c r="J59" i="6"/>
  <c r="N56" i="7"/>
  <c r="H51" i="6"/>
  <c r="L48" i="7"/>
  <c r="R48" i="7"/>
  <c r="N51" i="6"/>
  <c r="S48" i="7"/>
  <c r="O51" i="6"/>
  <c r="K47" i="6"/>
  <c r="O44" i="7"/>
  <c r="Q44" i="7"/>
  <c r="M47" i="6"/>
  <c r="T44" i="7"/>
  <c r="P47" i="6"/>
  <c r="Q40" i="7"/>
  <c r="M43" i="6"/>
  <c r="H35" i="6"/>
  <c r="L32" i="7"/>
  <c r="N35" i="6"/>
  <c r="R32" i="7"/>
  <c r="S32" i="7"/>
  <c r="O35" i="6"/>
  <c r="K31" i="6"/>
  <c r="O28" i="7"/>
  <c r="Q28" i="7"/>
  <c r="M31" i="6"/>
  <c r="T28" i="7"/>
  <c r="P31" i="6"/>
  <c r="J27" i="6"/>
  <c r="N24" i="7"/>
  <c r="Q24" i="7"/>
  <c r="M27" i="6"/>
  <c r="H19" i="6"/>
  <c r="L16" i="7"/>
  <c r="N19" i="6"/>
  <c r="R16" i="7"/>
  <c r="S16" i="7"/>
  <c r="O19" i="6"/>
  <c r="K15" i="6"/>
  <c r="O12" i="7"/>
  <c r="Q12" i="7"/>
  <c r="M15" i="6"/>
  <c r="T12" i="7"/>
  <c r="P15" i="6"/>
  <c r="J11" i="6"/>
  <c r="N8" i="7"/>
  <c r="Q8" i="7"/>
  <c r="M11" i="6"/>
  <c r="N110" i="6"/>
  <c r="R107" i="7"/>
  <c r="K82" i="6"/>
  <c r="O79" i="7"/>
  <c r="H78" i="6"/>
  <c r="L75" i="7"/>
  <c r="N51" i="7"/>
  <c r="J54" i="6"/>
  <c r="N39" i="7"/>
  <c r="J42" i="6"/>
  <c r="N185" i="6"/>
  <c r="R182" i="7"/>
  <c r="H181" i="6"/>
  <c r="L178" i="7"/>
  <c r="S178" i="7"/>
  <c r="O181" i="6"/>
  <c r="O170" i="7"/>
  <c r="K173" i="6"/>
  <c r="T170" i="7"/>
  <c r="P173" i="6"/>
  <c r="J153" i="6"/>
  <c r="N150" i="7"/>
  <c r="Q150" i="7"/>
  <c r="M153" i="6"/>
  <c r="T150" i="7"/>
  <c r="P153" i="6"/>
  <c r="N149" i="6"/>
  <c r="R146" i="7"/>
  <c r="H145" i="6"/>
  <c r="L142" i="7"/>
  <c r="S142" i="7"/>
  <c r="O145" i="6"/>
  <c r="O130" i="7"/>
  <c r="K133" i="6"/>
  <c r="T130" i="7"/>
  <c r="P133" i="6"/>
  <c r="Q126" i="7"/>
  <c r="M129" i="6"/>
  <c r="R98" i="7"/>
  <c r="N101" i="6"/>
  <c r="H93" i="6"/>
  <c r="L90" i="7"/>
  <c r="O93" i="6"/>
  <c r="S90" i="7"/>
  <c r="O82" i="7"/>
  <c r="K85" i="6"/>
  <c r="T82" i="7"/>
  <c r="P85" i="6"/>
  <c r="N70" i="7"/>
  <c r="J73" i="6"/>
  <c r="T70" i="7"/>
  <c r="P73" i="6"/>
  <c r="S70" i="7"/>
  <c r="O73" i="6"/>
  <c r="H61" i="6"/>
  <c r="L58" i="7"/>
  <c r="N61" i="6"/>
  <c r="R58" i="7"/>
  <c r="K53" i="6"/>
  <c r="O50" i="7"/>
  <c r="O53" i="6"/>
  <c r="S50" i="7"/>
  <c r="N34" i="7"/>
  <c r="J37" i="6"/>
  <c r="H29" i="6"/>
  <c r="L26" i="7"/>
  <c r="N29" i="6"/>
  <c r="R26" i="7"/>
  <c r="O18" i="7"/>
  <c r="K21" i="6"/>
  <c r="S18" i="7"/>
  <c r="O21" i="6"/>
  <c r="Q14" i="7"/>
  <c r="M17" i="6"/>
  <c r="T14" i="7"/>
  <c r="P17" i="6"/>
  <c r="O205" i="7"/>
  <c r="K208" i="6"/>
  <c r="Q205" i="7"/>
  <c r="M208" i="6"/>
  <c r="O169" i="7"/>
  <c r="K172" i="6"/>
  <c r="T169" i="7"/>
  <c r="P172" i="6"/>
  <c r="T129" i="7"/>
  <c r="P132" i="6"/>
  <c r="L29" i="7"/>
  <c r="Q29" i="7"/>
  <c r="M32" i="6"/>
  <c r="H8" i="6"/>
  <c r="L5" i="7"/>
  <c r="N202" i="6"/>
  <c r="R199" i="7"/>
  <c r="N194" i="6"/>
  <c r="R191" i="7"/>
  <c r="K190" i="6"/>
  <c r="O187" i="7"/>
  <c r="S187" i="7"/>
  <c r="O190" i="6"/>
  <c r="N179" i="7"/>
  <c r="J182" i="6"/>
  <c r="H178" i="6"/>
  <c r="L175" i="7"/>
  <c r="N170" i="6"/>
  <c r="R167" i="7"/>
  <c r="K154" i="6"/>
  <c r="O151" i="7"/>
  <c r="O143" i="7"/>
  <c r="K146" i="6"/>
  <c r="R143" i="7"/>
  <c r="N146" i="6"/>
  <c r="S139" i="7"/>
  <c r="O142" i="6"/>
  <c r="S123" i="7"/>
  <c r="O126" i="6"/>
  <c r="R95" i="7"/>
  <c r="N98" i="6"/>
  <c r="O91" i="7"/>
  <c r="K94" i="6"/>
  <c r="S91" i="7"/>
  <c r="O94" i="6"/>
  <c r="P90" i="6"/>
  <c r="T87" i="7"/>
  <c r="H66" i="6"/>
  <c r="L63" i="7"/>
  <c r="N66" i="6"/>
  <c r="R63" i="7"/>
  <c r="S59" i="7"/>
  <c r="O62" i="6"/>
  <c r="Q55" i="7"/>
  <c r="M58" i="6"/>
  <c r="N47" i="7"/>
  <c r="J50" i="6"/>
  <c r="N46" i="6"/>
  <c r="R43" i="7"/>
  <c r="P46" i="6"/>
  <c r="T43" i="7"/>
  <c r="R19" i="7"/>
  <c r="N22" i="6"/>
  <c r="N138" i="7"/>
  <c r="J141" i="6"/>
  <c r="Q138" i="7"/>
  <c r="M141" i="6"/>
  <c r="N125" i="6"/>
  <c r="R122" i="7"/>
  <c r="H121" i="6"/>
  <c r="L118" i="7"/>
  <c r="T118" i="7"/>
  <c r="P121" i="6"/>
  <c r="K117" i="6"/>
  <c r="O114" i="7"/>
  <c r="P117" i="6"/>
  <c r="T114" i="7"/>
  <c r="N94" i="7"/>
  <c r="J97" i="6"/>
  <c r="Q94" i="7"/>
  <c r="M97" i="6"/>
  <c r="P89" i="6"/>
  <c r="T86" i="7"/>
  <c r="K77" i="6"/>
  <c r="O74" i="7"/>
  <c r="R74" i="7"/>
  <c r="N77" i="6"/>
  <c r="M49" i="6"/>
  <c r="Q46" i="7"/>
  <c r="P49" i="6"/>
  <c r="T46" i="7"/>
  <c r="N10" i="7"/>
  <c r="J13" i="6"/>
  <c r="H5" i="6"/>
  <c r="L2" i="7"/>
  <c r="M5" i="6"/>
  <c r="Q2" i="7"/>
  <c r="O168" i="6"/>
  <c r="S165" i="7"/>
  <c r="R141" i="7"/>
  <c r="N144" i="6"/>
  <c r="T141" i="7"/>
  <c r="P144" i="6"/>
  <c r="O105" i="7"/>
  <c r="K108" i="6"/>
  <c r="S105" i="7"/>
  <c r="O108" i="6"/>
  <c r="R93" i="7"/>
  <c r="N96" i="6"/>
  <c r="N210" i="7"/>
  <c r="J213" i="6"/>
  <c r="Q210" i="7"/>
  <c r="M213" i="6"/>
  <c r="S206" i="7"/>
  <c r="O209" i="6"/>
  <c r="H205" i="6"/>
  <c r="L202" i="7"/>
  <c r="N194" i="7"/>
  <c r="J197" i="6"/>
  <c r="M197" i="6"/>
  <c r="Q194" i="7"/>
  <c r="R190" i="7"/>
  <c r="N193" i="6"/>
  <c r="H189" i="6"/>
  <c r="L186" i="7"/>
  <c r="O189" i="6"/>
  <c r="S186" i="7"/>
  <c r="O174" i="7"/>
  <c r="K177" i="6"/>
  <c r="T174" i="7"/>
  <c r="P177" i="6"/>
  <c r="N166" i="7"/>
  <c r="J169" i="6"/>
  <c r="K169" i="6"/>
  <c r="O166" i="7"/>
  <c r="T166" i="7"/>
  <c r="P169" i="6"/>
  <c r="R162" i="7"/>
  <c r="N165" i="6"/>
  <c r="O154" i="7"/>
  <c r="K157" i="6"/>
  <c r="T134" i="7"/>
  <c r="P137" i="6"/>
  <c r="N113" i="6"/>
  <c r="R110" i="7"/>
  <c r="H109" i="6"/>
  <c r="L106" i="7"/>
  <c r="N105" i="6"/>
  <c r="R102" i="7"/>
  <c r="J81" i="6"/>
  <c r="N78" i="7"/>
  <c r="Q78" i="7"/>
  <c r="M81" i="6"/>
  <c r="H69" i="6"/>
  <c r="L66" i="7"/>
  <c r="R66" i="7"/>
  <c r="N69" i="6"/>
  <c r="S62" i="7"/>
  <c r="O65" i="6"/>
  <c r="Q54" i="7"/>
  <c r="M57" i="6"/>
  <c r="N38" i="7"/>
  <c r="J41" i="6"/>
  <c r="S38" i="7"/>
  <c r="O41" i="6"/>
  <c r="H33" i="6"/>
  <c r="L30" i="7"/>
  <c r="R30" i="7"/>
  <c r="N33" i="6"/>
  <c r="Q6" i="7"/>
  <c r="M9" i="6"/>
  <c r="N9" i="6"/>
  <c r="R6" i="7"/>
  <c r="T189" i="7"/>
  <c r="P192" i="6"/>
  <c r="H140" i="6"/>
  <c r="L137" i="7"/>
  <c r="O137" i="7"/>
  <c r="K140" i="6"/>
  <c r="N109" i="7"/>
  <c r="J112" i="6"/>
  <c r="R85" i="7"/>
  <c r="N88" i="6"/>
  <c r="Q77" i="7"/>
  <c r="M80" i="6"/>
  <c r="R201" i="7"/>
  <c r="N204" i="6"/>
  <c r="M204" i="6"/>
  <c r="Q201" i="7"/>
  <c r="S177" i="7"/>
  <c r="O180" i="6"/>
  <c r="H156" i="6"/>
  <c r="L153" i="7"/>
  <c r="T153" i="7"/>
  <c r="P156" i="6"/>
  <c r="Q97" i="7"/>
  <c r="M100" i="6"/>
  <c r="J92" i="6"/>
  <c r="N89" i="7"/>
  <c r="Q89" i="7"/>
  <c r="M92" i="6"/>
  <c r="J84" i="6"/>
  <c r="N81" i="7"/>
  <c r="S81" i="7"/>
  <c r="O84" i="6"/>
  <c r="R69" i="7"/>
  <c r="N72" i="6"/>
  <c r="T69" i="7"/>
  <c r="P72" i="6"/>
  <c r="O53" i="7"/>
  <c r="K56" i="6"/>
  <c r="N45" i="7"/>
  <c r="J48" i="6"/>
  <c r="S33" i="7"/>
  <c r="O36" i="6"/>
  <c r="H28" i="6"/>
  <c r="L25" i="7"/>
  <c r="T25" i="7"/>
  <c r="P28" i="6"/>
  <c r="Q208" i="7"/>
  <c r="M211" i="6"/>
  <c r="T208" i="7"/>
  <c r="P211" i="6"/>
  <c r="N204" i="7"/>
  <c r="J207" i="6"/>
  <c r="R196" i="7"/>
  <c r="N199" i="6"/>
  <c r="S196" i="7"/>
  <c r="O199" i="6"/>
  <c r="O192" i="7"/>
  <c r="K195" i="6"/>
  <c r="Q192" i="7"/>
  <c r="M195" i="6"/>
  <c r="T192" i="7"/>
  <c r="P195" i="6"/>
  <c r="N188" i="7"/>
  <c r="J191" i="6"/>
  <c r="R180" i="7"/>
  <c r="N183" i="6"/>
  <c r="S180" i="7"/>
  <c r="O183" i="6"/>
  <c r="Q176" i="7"/>
  <c r="M179" i="6"/>
  <c r="J171" i="6"/>
  <c r="N168" i="7"/>
  <c r="R164" i="7"/>
  <c r="N167" i="6"/>
  <c r="O167" i="6"/>
  <c r="S164" i="7"/>
  <c r="N151" i="6"/>
  <c r="R148" i="7"/>
  <c r="O144" i="7"/>
  <c r="K147" i="6"/>
  <c r="Q144" i="7"/>
  <c r="M147" i="6"/>
  <c r="T144" i="7"/>
  <c r="P147" i="6"/>
  <c r="N135" i="6"/>
  <c r="R132" i="7"/>
  <c r="O135" i="6"/>
  <c r="S132" i="7"/>
  <c r="O128" i="7"/>
  <c r="K131" i="6"/>
  <c r="Q128" i="7"/>
  <c r="M131" i="6"/>
  <c r="S128" i="7"/>
  <c r="O131" i="6"/>
  <c r="H119" i="6"/>
  <c r="L116" i="7"/>
  <c r="N119" i="6"/>
  <c r="R116" i="7"/>
  <c r="O119" i="6"/>
  <c r="S116" i="7"/>
  <c r="Q112" i="7"/>
  <c r="M115" i="6"/>
  <c r="T112" i="7"/>
  <c r="P115" i="6"/>
  <c r="N108" i="7"/>
  <c r="J111" i="6"/>
  <c r="J107" i="6"/>
  <c r="N104" i="7"/>
  <c r="H103" i="6"/>
  <c r="L100" i="7"/>
  <c r="N103" i="6"/>
  <c r="R100" i="7"/>
  <c r="O96" i="7"/>
  <c r="K99" i="6"/>
  <c r="Q96" i="7"/>
  <c r="M99" i="6"/>
  <c r="T96" i="7"/>
  <c r="P99" i="6"/>
  <c r="P255" i="6" s="1" a="1"/>
  <c r="P255" i="6" s="1"/>
  <c r="N92" i="7"/>
  <c r="J95" i="6"/>
  <c r="N87" i="6"/>
  <c r="R84" i="7"/>
  <c r="O87" i="6"/>
  <c r="S84" i="7"/>
  <c r="O80" i="7"/>
  <c r="K83" i="6"/>
  <c r="Q80" i="7"/>
  <c r="M83" i="6"/>
  <c r="T80" i="7"/>
  <c r="P83" i="6"/>
  <c r="O71" i="6"/>
  <c r="S68" i="7"/>
  <c r="Q64" i="7"/>
  <c r="M67" i="6"/>
  <c r="T64" i="7"/>
  <c r="P67" i="6"/>
  <c r="N60" i="7"/>
  <c r="J63" i="6"/>
  <c r="H55" i="6"/>
  <c r="L52" i="7"/>
  <c r="N55" i="6"/>
  <c r="R52" i="7"/>
  <c r="O55" i="6"/>
  <c r="S52" i="7"/>
  <c r="Q48" i="7"/>
  <c r="M51" i="6"/>
  <c r="P51" i="6"/>
  <c r="T48" i="7"/>
  <c r="N44" i="7"/>
  <c r="J47" i="6"/>
  <c r="R36" i="7"/>
  <c r="N39" i="6"/>
  <c r="O39" i="6"/>
  <c r="S36" i="7"/>
  <c r="O32" i="7"/>
  <c r="K35" i="6"/>
  <c r="Q32" i="7"/>
  <c r="M35" i="6"/>
  <c r="P35" i="6"/>
  <c r="T32" i="7"/>
  <c r="H23" i="6"/>
  <c r="L20" i="7"/>
  <c r="N23" i="6"/>
  <c r="R20" i="7"/>
  <c r="S20" i="7"/>
  <c r="O16" i="7"/>
  <c r="K19" i="6"/>
  <c r="Q16" i="7"/>
  <c r="M19" i="6"/>
  <c r="P19" i="6"/>
  <c r="T16" i="7"/>
  <c r="N7" i="6"/>
  <c r="N241" i="6" s="1" a="1"/>
  <c r="N241" i="6" s="1"/>
  <c r="O7" i="6"/>
  <c r="S4" i="7"/>
  <c r="H114" i="6"/>
  <c r="L111" i="7"/>
  <c r="S107" i="7"/>
  <c r="O110" i="6"/>
  <c r="K106" i="6"/>
  <c r="O103" i="7"/>
  <c r="R103" i="7"/>
  <c r="N106" i="6"/>
  <c r="M102" i="6"/>
  <c r="Q99" i="7"/>
  <c r="S83" i="7"/>
  <c r="O86" i="6"/>
  <c r="O82" i="6"/>
  <c r="S79" i="7"/>
  <c r="O75" i="7"/>
  <c r="K78" i="6"/>
  <c r="J70" i="6"/>
  <c r="N67" i="7"/>
  <c r="P42" i="6"/>
  <c r="T39" i="7"/>
  <c r="O11" i="7"/>
  <c r="K14" i="6"/>
  <c r="Q3" i="7"/>
  <c r="M6" i="6"/>
  <c r="S3" i="7"/>
  <c r="O6" i="6"/>
  <c r="H185" i="6"/>
  <c r="L182" i="7"/>
  <c r="O178" i="7"/>
  <c r="K181" i="6"/>
  <c r="M173" i="6"/>
  <c r="Q170" i="7"/>
  <c r="H149" i="6"/>
  <c r="L146" i="7"/>
  <c r="S146" i="7"/>
  <c r="O149" i="6"/>
  <c r="T142" i="7"/>
  <c r="P145" i="6"/>
  <c r="N129" i="6"/>
  <c r="R126" i="7"/>
  <c r="H101" i="6"/>
  <c r="L98" i="7"/>
  <c r="S98" i="7"/>
  <c r="O101" i="6"/>
  <c r="K93" i="6"/>
  <c r="O90" i="7"/>
  <c r="N82" i="7"/>
  <c r="J85" i="6"/>
  <c r="H73" i="6"/>
  <c r="L70" i="7"/>
  <c r="O61" i="6"/>
  <c r="S58" i="7"/>
  <c r="Q50" i="7"/>
  <c r="M53" i="6"/>
  <c r="P53" i="6"/>
  <c r="T50" i="7"/>
  <c r="N42" i="7"/>
  <c r="J45" i="6"/>
  <c r="H37" i="6"/>
  <c r="L34" i="7"/>
  <c r="R34" i="7"/>
  <c r="N37" i="6"/>
  <c r="S26" i="7"/>
  <c r="O29" i="6"/>
  <c r="Q18" i="7"/>
  <c r="M21" i="6"/>
  <c r="T18" i="7"/>
  <c r="P21" i="6"/>
  <c r="J212" i="6"/>
  <c r="N209" i="7"/>
  <c r="Q209" i="7"/>
  <c r="N205" i="7"/>
  <c r="J208" i="6"/>
  <c r="O208" i="6"/>
  <c r="S205" i="7"/>
  <c r="O188" i="6"/>
  <c r="S185" i="7"/>
  <c r="J176" i="6"/>
  <c r="N173" i="7"/>
  <c r="M176" i="6"/>
  <c r="Q173" i="7"/>
  <c r="R161" i="7"/>
  <c r="N164" i="6"/>
  <c r="H148" i="6"/>
  <c r="L145" i="7"/>
  <c r="T145" i="7"/>
  <c r="P148" i="6"/>
  <c r="M132" i="6"/>
  <c r="Q129" i="7"/>
  <c r="R121" i="7"/>
  <c r="N124" i="6"/>
  <c r="Q121" i="7"/>
  <c r="M124" i="6"/>
  <c r="R113" i="7"/>
  <c r="N116" i="6"/>
  <c r="S113" i="7"/>
  <c r="O116" i="6"/>
  <c r="H76" i="6"/>
  <c r="L73" i="7"/>
  <c r="Q61" i="7"/>
  <c r="M64" i="6"/>
  <c r="R17" i="7"/>
  <c r="N20" i="6"/>
  <c r="O9" i="7"/>
  <c r="K12" i="6"/>
  <c r="T9" i="7"/>
  <c r="P12" i="6"/>
  <c r="H210" i="6"/>
  <c r="L207" i="7"/>
  <c r="R207" i="7"/>
  <c r="N210" i="6"/>
  <c r="T203" i="7"/>
  <c r="P206" i="6"/>
  <c r="J198" i="6"/>
  <c r="N195" i="7"/>
  <c r="S195" i="7"/>
  <c r="O198" i="6"/>
  <c r="O191" i="7"/>
  <c r="K194" i="6"/>
  <c r="N187" i="7"/>
  <c r="J190" i="6"/>
  <c r="P190" i="6"/>
  <c r="T187" i="7"/>
  <c r="K186" i="6"/>
  <c r="O183" i="7"/>
  <c r="K178" i="6"/>
  <c r="O175" i="7"/>
  <c r="S175" i="7"/>
  <c r="O178" i="6"/>
  <c r="K174" i="6"/>
  <c r="O171" i="7"/>
  <c r="T171" i="7"/>
  <c r="P174" i="6"/>
  <c r="N167" i="7"/>
  <c r="J170" i="6"/>
  <c r="H170" i="6"/>
  <c r="L167" i="7"/>
  <c r="Q163" i="7"/>
  <c r="M166" i="6"/>
  <c r="S163" i="7"/>
  <c r="O166" i="6"/>
  <c r="P158" i="6"/>
  <c r="T155" i="7"/>
  <c r="N151" i="7"/>
  <c r="J154" i="6"/>
  <c r="O154" i="6"/>
  <c r="S151" i="7"/>
  <c r="N147" i="7"/>
  <c r="J150" i="6"/>
  <c r="P142" i="6"/>
  <c r="T139" i="7"/>
  <c r="Q135" i="7"/>
  <c r="M138" i="6"/>
  <c r="O127" i="7"/>
  <c r="K130" i="6"/>
  <c r="S127" i="7"/>
  <c r="O130" i="6"/>
  <c r="S115" i="7"/>
  <c r="O118" i="6"/>
  <c r="O98" i="6"/>
  <c r="S95" i="7"/>
  <c r="O90" i="6"/>
  <c r="S87" i="7"/>
  <c r="O74" i="6"/>
  <c r="S71" i="7"/>
  <c r="O66" i="6"/>
  <c r="S63" i="7"/>
  <c r="S55" i="7"/>
  <c r="O58" i="6"/>
  <c r="H50" i="6"/>
  <c r="L47" i="7"/>
  <c r="R47" i="7"/>
  <c r="N50" i="6"/>
  <c r="S43" i="7"/>
  <c r="O46" i="6"/>
  <c r="H38" i="6"/>
  <c r="L35" i="7"/>
  <c r="H34" i="6"/>
  <c r="L31" i="7"/>
  <c r="N27" i="7"/>
  <c r="J30" i="6"/>
  <c r="T27" i="7"/>
  <c r="P30" i="6"/>
  <c r="O23" i="7"/>
  <c r="K26" i="6"/>
  <c r="K22" i="6"/>
  <c r="O19" i="7"/>
  <c r="J18" i="6"/>
  <c r="N15" i="7"/>
  <c r="H125" i="6"/>
  <c r="L122" i="7"/>
  <c r="K121" i="6"/>
  <c r="O118" i="7"/>
  <c r="H89" i="6"/>
  <c r="L86" i="7"/>
  <c r="O77" i="6"/>
  <c r="S74" i="7"/>
  <c r="N46" i="7"/>
  <c r="J49" i="6"/>
  <c r="H13" i="6"/>
  <c r="L10" i="7"/>
  <c r="R10" i="7"/>
  <c r="N13" i="6"/>
  <c r="P13" i="6"/>
  <c r="T10" i="7"/>
  <c r="O5" i="6"/>
  <c r="P5" i="6"/>
  <c r="T2" i="7"/>
  <c r="H168" i="6"/>
  <c r="L165" i="7"/>
  <c r="T165" i="7"/>
  <c r="P168" i="6"/>
  <c r="S125" i="7"/>
  <c r="O128" i="6"/>
  <c r="T105" i="7"/>
  <c r="P108" i="6"/>
  <c r="O93" i="7"/>
  <c r="K96" i="6"/>
  <c r="Q93" i="7"/>
  <c r="M96" i="6"/>
  <c r="Q57" i="7"/>
  <c r="M60" i="6"/>
  <c r="O52" i="6"/>
  <c r="S49" i="7"/>
  <c r="H44" i="6"/>
  <c r="L41" i="7"/>
  <c r="O213" i="6"/>
  <c r="S210" i="7"/>
  <c r="N209" i="6"/>
  <c r="R206" i="7"/>
  <c r="O202" i="7"/>
  <c r="K205" i="6"/>
  <c r="T198" i="7"/>
  <c r="P201" i="6"/>
  <c r="R194" i="7"/>
  <c r="N197" i="6"/>
  <c r="H193" i="6"/>
  <c r="L190" i="7"/>
  <c r="K189" i="6"/>
  <c r="O186" i="7"/>
  <c r="P189" i="6"/>
  <c r="T186" i="7"/>
  <c r="J177" i="6"/>
  <c r="N174" i="7"/>
  <c r="Q174" i="7"/>
  <c r="M177" i="6"/>
  <c r="Q166" i="7"/>
  <c r="M169" i="6"/>
  <c r="K161" i="6"/>
  <c r="O158" i="7"/>
  <c r="M157" i="6"/>
  <c r="Q154" i="7"/>
  <c r="S110" i="7"/>
  <c r="O113" i="6"/>
  <c r="O106" i="7"/>
  <c r="K109" i="6"/>
  <c r="J105" i="6"/>
  <c r="N102" i="7"/>
  <c r="H105" i="6"/>
  <c r="L102" i="7"/>
  <c r="S102" i="7"/>
  <c r="O105" i="6"/>
  <c r="H81" i="6"/>
  <c r="L78" i="7"/>
  <c r="N81" i="6"/>
  <c r="R78" i="7"/>
  <c r="K69" i="6"/>
  <c r="O66" i="7"/>
  <c r="O69" i="6"/>
  <c r="S66" i="7"/>
  <c r="Q62" i="7"/>
  <c r="M65" i="6"/>
  <c r="T62" i="7"/>
  <c r="P65" i="6"/>
  <c r="J57" i="6"/>
  <c r="N54" i="7"/>
  <c r="T38" i="7"/>
  <c r="P41" i="6"/>
  <c r="Q38" i="7"/>
  <c r="M41" i="6"/>
  <c r="K33" i="6"/>
  <c r="O30" i="7"/>
  <c r="M25" i="6"/>
  <c r="Q22" i="7"/>
  <c r="N25" i="6"/>
  <c r="R22" i="7"/>
  <c r="N6" i="7"/>
  <c r="J9" i="6"/>
  <c r="O189" i="7"/>
  <c r="K192" i="6"/>
  <c r="Q189" i="7"/>
  <c r="M192" i="6"/>
  <c r="R181" i="7"/>
  <c r="N184" i="6"/>
  <c r="Q181" i="7"/>
  <c r="M184" i="6"/>
  <c r="H152" i="6"/>
  <c r="L149" i="7"/>
  <c r="O149" i="7"/>
  <c r="K152" i="6"/>
  <c r="R137" i="7"/>
  <c r="N140" i="6"/>
  <c r="O117" i="7"/>
  <c r="K120" i="6"/>
  <c r="Q117" i="7"/>
  <c r="M120" i="6"/>
  <c r="S109" i="7"/>
  <c r="O112" i="6"/>
  <c r="H104" i="6"/>
  <c r="O101" i="7"/>
  <c r="K104" i="6"/>
  <c r="T101" i="7"/>
  <c r="P104" i="6"/>
  <c r="R37" i="7"/>
  <c r="N40" i="6"/>
  <c r="O37" i="7"/>
  <c r="K40" i="6"/>
  <c r="T37" i="7"/>
  <c r="P40" i="6"/>
  <c r="O21" i="7"/>
  <c r="K24" i="6"/>
  <c r="K241" i="6" s="1" a="1"/>
  <c r="K241" i="6" s="1"/>
  <c r="J16" i="6"/>
  <c r="N13" i="7"/>
  <c r="Z12" i="4"/>
  <c r="C19" i="17" s="1"/>
  <c r="U13" i="4"/>
  <c r="U14" i="4"/>
  <c r="Z7" i="4"/>
  <c r="C14" i="17" s="1"/>
  <c r="Z11" i="4"/>
  <c r="C18" i="17" s="1"/>
  <c r="Z6" i="4"/>
  <c r="C13" i="17" s="1"/>
  <c r="Z8" i="4"/>
  <c r="C15" i="17" s="1"/>
  <c r="Z14" i="4"/>
  <c r="Z9" i="4"/>
  <c r="C16" i="17" s="1"/>
  <c r="Z10" i="4"/>
  <c r="C17" i="17" s="1"/>
  <c r="Z13" i="4"/>
  <c r="Y1" i="4"/>
  <c r="CG1" i="4"/>
  <c r="BW1" i="4"/>
  <c r="BM1" i="4"/>
  <c r="CB1" i="4"/>
  <c r="BR1" i="4"/>
  <c r="CC11" i="4"/>
  <c r="CH13" i="4"/>
  <c r="CC12" i="4"/>
  <c r="CC10" i="4"/>
  <c r="CC9" i="4"/>
  <c r="CC5" i="4"/>
  <c r="CC6" i="4"/>
  <c r="CC8" i="4"/>
  <c r="CC7" i="4"/>
  <c r="BS5" i="4"/>
  <c r="CH5" i="4"/>
  <c r="CH12" i="4"/>
  <c r="CH7" i="4"/>
  <c r="CH9" i="4"/>
  <c r="Z5" i="4"/>
  <c r="C12" i="17" s="1"/>
  <c r="CH8" i="4"/>
  <c r="CH6" i="4"/>
  <c r="CH10" i="4"/>
  <c r="CH11" i="4"/>
  <c r="BN8" i="4"/>
  <c r="BN6" i="4"/>
  <c r="BN11" i="4"/>
  <c r="BN9" i="4"/>
  <c r="BN12" i="4"/>
  <c r="BN7" i="4"/>
  <c r="BN10" i="4"/>
  <c r="BX5" i="4"/>
  <c r="BN5" i="4"/>
  <c r="AE4" i="5"/>
  <c r="P4" i="5"/>
  <c r="P2" i="5" s="1"/>
  <c r="CH14" i="4"/>
  <c r="S4" i="5"/>
  <c r="S2" i="5" s="1"/>
  <c r="BB4" i="5"/>
  <c r="AG4" i="5"/>
  <c r="AF4" i="5"/>
  <c r="BC4" i="5"/>
  <c r="L117" i="7" l="1"/>
  <c r="O68" i="6"/>
  <c r="O205" i="6"/>
  <c r="M125" i="6"/>
  <c r="R125" i="7"/>
  <c r="N60" i="6"/>
  <c r="L13" i="7"/>
  <c r="P120" i="6"/>
  <c r="N137" i="7"/>
  <c r="P88" i="6"/>
  <c r="K67" i="6"/>
  <c r="S106" i="7"/>
  <c r="L80" i="7"/>
  <c r="S17" i="7"/>
  <c r="H128" i="6"/>
  <c r="R86" i="7"/>
  <c r="P68" i="6"/>
  <c r="N12" i="6"/>
  <c r="N212" i="6"/>
  <c r="N213" i="6"/>
  <c r="P76" i="6"/>
  <c r="M136" i="6"/>
  <c r="O109" i="7"/>
  <c r="O192" i="6"/>
  <c r="N49" i="7"/>
  <c r="R65" i="7"/>
  <c r="H7" i="6"/>
  <c r="N172" i="6"/>
  <c r="T57" i="7"/>
  <c r="J5" i="6"/>
  <c r="M34" i="6"/>
  <c r="K188" i="6"/>
  <c r="K32" i="6"/>
  <c r="S13" i="7"/>
  <c r="J144" i="6"/>
  <c r="J192" i="6"/>
  <c r="N148" i="6"/>
  <c r="L185" i="7"/>
  <c r="L65" i="7"/>
  <c r="O8" i="6"/>
  <c r="O136" i="6"/>
  <c r="L105" i="7"/>
  <c r="S22" i="7"/>
  <c r="K80" i="6"/>
  <c r="J17" i="6"/>
  <c r="P44" i="6"/>
  <c r="J120" i="6"/>
  <c r="N136" i="6"/>
  <c r="K44" i="6"/>
  <c r="R179" i="7"/>
  <c r="M152" i="6"/>
  <c r="J88" i="6"/>
  <c r="M104" i="6"/>
  <c r="O96" i="6"/>
  <c r="M77" i="6"/>
  <c r="N93" i="7"/>
  <c r="N86" i="7"/>
  <c r="N80" i="6"/>
  <c r="M144" i="6"/>
  <c r="R94" i="7"/>
  <c r="L68" i="7"/>
  <c r="M90" i="4"/>
  <c r="O9" i="6"/>
  <c r="K128" i="6"/>
  <c r="N8" i="6"/>
  <c r="O201" i="6"/>
  <c r="N219" i="4"/>
  <c r="O80" i="6"/>
  <c r="N52" i="6"/>
  <c r="N57" i="7"/>
  <c r="M20" i="6"/>
  <c r="K65" i="6"/>
  <c r="M85" i="4"/>
  <c r="K132" i="6"/>
  <c r="M16" i="4"/>
  <c r="N184" i="4"/>
  <c r="N164" i="4"/>
  <c r="Q65" i="7"/>
  <c r="L84" i="7"/>
  <c r="K144" i="6"/>
  <c r="T63" i="7"/>
  <c r="R68" i="7"/>
  <c r="H117" i="6"/>
  <c r="O57" i="6"/>
  <c r="T92" i="7"/>
  <c r="R23" i="7"/>
  <c r="O22" i="7"/>
  <c r="N32" i="4"/>
  <c r="AM5" i="4"/>
  <c r="AM8" i="4"/>
  <c r="AM7" i="4"/>
  <c r="AM6" i="4"/>
  <c r="H165" i="6"/>
  <c r="Q183" i="7"/>
  <c r="N126" i="7"/>
  <c r="N125" i="7"/>
  <c r="O121" i="6"/>
  <c r="S197" i="7"/>
  <c r="P33" i="6"/>
  <c r="N63" i="4"/>
  <c r="N183" i="4"/>
  <c r="N31" i="4"/>
  <c r="O135" i="7"/>
  <c r="J173" i="6"/>
  <c r="P122" i="6"/>
  <c r="M162" i="6"/>
  <c r="N170" i="7"/>
  <c r="S143" i="7"/>
  <c r="J157" i="6"/>
  <c r="O142" i="7"/>
  <c r="N185" i="7"/>
  <c r="M17" i="4"/>
  <c r="N79" i="4"/>
  <c r="H195" i="6"/>
  <c r="N139" i="4"/>
  <c r="M198" i="4"/>
  <c r="M150" i="4"/>
  <c r="N179" i="4"/>
  <c r="M54" i="4"/>
  <c r="P160" i="6"/>
  <c r="N202" i="7"/>
  <c r="M161" i="4"/>
  <c r="N83" i="4"/>
  <c r="N99" i="4"/>
  <c r="N171" i="4"/>
  <c r="M102" i="4"/>
  <c r="M137" i="6"/>
  <c r="O141" i="6"/>
  <c r="M166" i="4"/>
  <c r="M129" i="4"/>
  <c r="M42" i="4"/>
  <c r="M86" i="4"/>
  <c r="N68" i="4"/>
  <c r="M105" i="4"/>
  <c r="N116" i="4"/>
  <c r="M86" i="6"/>
  <c r="Q199" i="7"/>
  <c r="P161" i="6"/>
  <c r="J108" i="6"/>
  <c r="O125" i="6"/>
  <c r="O134" i="6"/>
  <c r="N92" i="4"/>
  <c r="N64" i="4"/>
  <c r="J31" i="6"/>
  <c r="N72" i="7"/>
  <c r="M126" i="4"/>
  <c r="N76" i="4"/>
  <c r="N36" i="4"/>
  <c r="O54" i="6"/>
  <c r="N28" i="7"/>
  <c r="J75" i="6"/>
  <c r="M26" i="4"/>
  <c r="M209" i="4"/>
  <c r="N215" i="4"/>
  <c r="N163" i="4"/>
  <c r="N55" i="4"/>
  <c r="N211" i="4"/>
  <c r="M41" i="4"/>
  <c r="M189" i="4"/>
  <c r="M93" i="4"/>
  <c r="P50" i="7"/>
  <c r="L53" i="6"/>
  <c r="G53" i="6" s="1"/>
  <c r="P2" i="7"/>
  <c r="L5" i="6"/>
  <c r="P22" i="7"/>
  <c r="L25" i="6"/>
  <c r="G25" i="6" s="1"/>
  <c r="N52" i="4"/>
  <c r="P38" i="7"/>
  <c r="L41" i="6"/>
  <c r="P62" i="7"/>
  <c r="L65" i="6"/>
  <c r="P87" i="7"/>
  <c r="L90" i="6"/>
  <c r="P107" i="7"/>
  <c r="L110" i="6"/>
  <c r="M58" i="4"/>
  <c r="P44" i="7"/>
  <c r="L47" i="6"/>
  <c r="G47" i="6" s="1"/>
  <c r="P7" i="7"/>
  <c r="L10" i="6"/>
  <c r="P27" i="7"/>
  <c r="L30" i="6"/>
  <c r="G30" i="6" s="1"/>
  <c r="P59" i="7"/>
  <c r="L62" i="6"/>
  <c r="N48" i="4"/>
  <c r="P34" i="7"/>
  <c r="L37" i="6"/>
  <c r="G37" i="6" s="1"/>
  <c r="P95" i="7"/>
  <c r="L98" i="6"/>
  <c r="P191" i="7"/>
  <c r="L194" i="6"/>
  <c r="P15" i="7"/>
  <c r="L18" i="6"/>
  <c r="P12" i="7"/>
  <c r="L15" i="6"/>
  <c r="M142" i="4"/>
  <c r="P128" i="7"/>
  <c r="L131" i="6"/>
  <c r="G131" i="6" s="1"/>
  <c r="P160" i="7"/>
  <c r="L163" i="6"/>
  <c r="P180" i="7"/>
  <c r="L183" i="6"/>
  <c r="P113" i="7"/>
  <c r="L116" i="6"/>
  <c r="P177" i="7"/>
  <c r="L180" i="6"/>
  <c r="P201" i="7"/>
  <c r="L204" i="6"/>
  <c r="P127" i="7"/>
  <c r="L130" i="6"/>
  <c r="P135" i="7"/>
  <c r="L138" i="6"/>
  <c r="P159" i="7"/>
  <c r="L162" i="6"/>
  <c r="M94" i="4"/>
  <c r="P80" i="7"/>
  <c r="L83" i="6"/>
  <c r="G83" i="6" s="1"/>
  <c r="M110" i="4"/>
  <c r="P96" i="7"/>
  <c r="L99" i="6"/>
  <c r="G99" i="6" s="1"/>
  <c r="P112" i="7"/>
  <c r="L115" i="6"/>
  <c r="M158" i="4"/>
  <c r="P144" i="7"/>
  <c r="L147" i="6"/>
  <c r="G147" i="6" s="1"/>
  <c r="P172" i="7"/>
  <c r="L175" i="6"/>
  <c r="N24" i="4"/>
  <c r="P10" i="7"/>
  <c r="L13" i="6"/>
  <c r="G13" i="6" s="1"/>
  <c r="P94" i="7"/>
  <c r="L97" i="6"/>
  <c r="P5" i="7"/>
  <c r="L8" i="6"/>
  <c r="P21" i="7"/>
  <c r="L24" i="6"/>
  <c r="P37" i="7"/>
  <c r="L40" i="6"/>
  <c r="P53" i="7"/>
  <c r="L56" i="6"/>
  <c r="N28" i="4"/>
  <c r="P14" i="7"/>
  <c r="L17" i="6"/>
  <c r="N56" i="4"/>
  <c r="P42" i="7"/>
  <c r="L45" i="6"/>
  <c r="G45" i="6" s="1"/>
  <c r="M89" i="4"/>
  <c r="N176" i="4"/>
  <c r="N140" i="4"/>
  <c r="P78" i="7"/>
  <c r="L81" i="6"/>
  <c r="G81" i="6" s="1"/>
  <c r="N136" i="4"/>
  <c r="P122" i="7"/>
  <c r="L125" i="6"/>
  <c r="N156" i="4"/>
  <c r="P142" i="7"/>
  <c r="L145" i="6"/>
  <c r="G145" i="6" s="1"/>
  <c r="P130" i="7"/>
  <c r="L133" i="6"/>
  <c r="P75" i="7"/>
  <c r="L78" i="6"/>
  <c r="P99" i="7"/>
  <c r="L102" i="6"/>
  <c r="P39" i="7"/>
  <c r="L42" i="6"/>
  <c r="P51" i="7"/>
  <c r="L54" i="6"/>
  <c r="M218" i="4"/>
  <c r="P204" i="7"/>
  <c r="L207" i="6"/>
  <c r="G207" i="6" s="1"/>
  <c r="N160" i="4"/>
  <c r="P146" i="7"/>
  <c r="L149" i="6"/>
  <c r="P19" i="7"/>
  <c r="L22" i="6"/>
  <c r="P129" i="7"/>
  <c r="L132" i="6"/>
  <c r="P157" i="7"/>
  <c r="L160" i="6"/>
  <c r="P173" i="7"/>
  <c r="L176" i="6"/>
  <c r="P193" i="7"/>
  <c r="L196" i="6"/>
  <c r="P134" i="7"/>
  <c r="L137" i="6"/>
  <c r="N196" i="4"/>
  <c r="P182" i="7"/>
  <c r="L185" i="6"/>
  <c r="G185" i="6" s="1"/>
  <c r="N224" i="4"/>
  <c r="P210" i="7"/>
  <c r="L213" i="6"/>
  <c r="P139" i="7"/>
  <c r="L142" i="6"/>
  <c r="P175" i="7"/>
  <c r="L178" i="6"/>
  <c r="P28" i="7"/>
  <c r="L31" i="6"/>
  <c r="M70" i="4"/>
  <c r="P56" i="7"/>
  <c r="L59" i="6"/>
  <c r="G59" i="6" s="1"/>
  <c r="P72" i="7"/>
  <c r="L75" i="6"/>
  <c r="M118" i="4"/>
  <c r="P104" i="7"/>
  <c r="L107" i="6"/>
  <c r="G107" i="6" s="1"/>
  <c r="N120" i="4"/>
  <c r="P106" i="7"/>
  <c r="L109" i="6"/>
  <c r="P166" i="7"/>
  <c r="L169" i="6"/>
  <c r="M61" i="4"/>
  <c r="P47" i="7"/>
  <c r="L50" i="6"/>
  <c r="G50" i="6" s="1"/>
  <c r="P121" i="7"/>
  <c r="L124" i="6"/>
  <c r="P133" i="7"/>
  <c r="L136" i="6"/>
  <c r="P141" i="7"/>
  <c r="L144" i="6"/>
  <c r="P153" i="7"/>
  <c r="L156" i="6"/>
  <c r="N199" i="4"/>
  <c r="P185" i="7"/>
  <c r="L188" i="6"/>
  <c r="N96" i="4"/>
  <c r="P82" i="7"/>
  <c r="L85" i="6"/>
  <c r="P206" i="7"/>
  <c r="L209" i="6"/>
  <c r="P115" i="7"/>
  <c r="L118" i="6"/>
  <c r="P147" i="7"/>
  <c r="L150" i="6"/>
  <c r="M181" i="4"/>
  <c r="P167" i="7"/>
  <c r="L170" i="6"/>
  <c r="G170" i="6" s="1"/>
  <c r="M193" i="4"/>
  <c r="P179" i="7"/>
  <c r="L182" i="6"/>
  <c r="P195" i="7"/>
  <c r="L198" i="6"/>
  <c r="P207" i="7"/>
  <c r="L210" i="6"/>
  <c r="M34" i="4"/>
  <c r="P20" i="7"/>
  <c r="L23" i="6"/>
  <c r="M46" i="4"/>
  <c r="P32" i="7"/>
  <c r="L35" i="6"/>
  <c r="G35" i="6" s="1"/>
  <c r="P48" i="7"/>
  <c r="L51" i="6"/>
  <c r="M74" i="4"/>
  <c r="P60" i="7"/>
  <c r="L63" i="6"/>
  <c r="G63" i="6" s="1"/>
  <c r="P88" i="7"/>
  <c r="L91" i="6"/>
  <c r="G91" i="6" s="1"/>
  <c r="M134" i="4"/>
  <c r="P120" i="7"/>
  <c r="L123" i="6"/>
  <c r="G123" i="6" s="1"/>
  <c r="P132" i="7"/>
  <c r="L135" i="6"/>
  <c r="P152" i="7"/>
  <c r="L155" i="6"/>
  <c r="G155" i="6" s="1"/>
  <c r="P164" i="7"/>
  <c r="L167" i="6"/>
  <c r="M202" i="4"/>
  <c r="P188" i="7"/>
  <c r="L191" i="6"/>
  <c r="G191" i="6" s="1"/>
  <c r="M214" i="4"/>
  <c r="P200" i="7"/>
  <c r="L203" i="6"/>
  <c r="G203" i="6" s="1"/>
  <c r="N84" i="4"/>
  <c r="P70" i="7"/>
  <c r="L73" i="6"/>
  <c r="G73" i="6" s="1"/>
  <c r="P110" i="7"/>
  <c r="L113" i="6"/>
  <c r="N168" i="4"/>
  <c r="P154" i="7"/>
  <c r="L157" i="6"/>
  <c r="P186" i="7"/>
  <c r="L189" i="6"/>
  <c r="P13" i="7"/>
  <c r="L16" i="6"/>
  <c r="N43" i="4"/>
  <c r="P29" i="7"/>
  <c r="L32" i="6"/>
  <c r="P45" i="7"/>
  <c r="L48" i="6"/>
  <c r="P61" i="7"/>
  <c r="L64" i="6"/>
  <c r="P69" i="7"/>
  <c r="L72" i="6"/>
  <c r="P77" i="7"/>
  <c r="L80" i="6"/>
  <c r="P85" i="7"/>
  <c r="L88" i="6"/>
  <c r="P93" i="7"/>
  <c r="L96" i="6"/>
  <c r="N115" i="4"/>
  <c r="P101" i="7"/>
  <c r="L104" i="6"/>
  <c r="N123" i="4"/>
  <c r="P109" i="7"/>
  <c r="L112" i="6"/>
  <c r="G112" i="6" s="1"/>
  <c r="P162" i="7"/>
  <c r="L165" i="6"/>
  <c r="N192" i="4"/>
  <c r="P178" i="7"/>
  <c r="L181" i="6"/>
  <c r="N80" i="4"/>
  <c r="N20" i="4"/>
  <c r="P6" i="7"/>
  <c r="L9" i="6"/>
  <c r="P26" i="7"/>
  <c r="L29" i="6"/>
  <c r="G29" i="6" s="1"/>
  <c r="N60" i="4"/>
  <c r="P46" i="7"/>
  <c r="L49" i="6"/>
  <c r="G49" i="6" s="1"/>
  <c r="P91" i="7"/>
  <c r="L94" i="6"/>
  <c r="G94" i="6" s="1"/>
  <c r="P43" i="7"/>
  <c r="L46" i="6"/>
  <c r="P18" i="7"/>
  <c r="L21" i="6"/>
  <c r="G21" i="6" s="1"/>
  <c r="P11" i="7"/>
  <c r="L14" i="6"/>
  <c r="P71" i="7"/>
  <c r="L74" i="6"/>
  <c r="P16" i="7"/>
  <c r="L19" i="6"/>
  <c r="G19" i="6" s="1"/>
  <c r="M122" i="4"/>
  <c r="P108" i="7"/>
  <c r="L111" i="6"/>
  <c r="P176" i="7"/>
  <c r="L179" i="6"/>
  <c r="P54" i="7"/>
  <c r="L57" i="6"/>
  <c r="N151" i="4"/>
  <c r="P137" i="7"/>
  <c r="L140" i="6"/>
  <c r="P149" i="7"/>
  <c r="L152" i="6"/>
  <c r="P123" i="7"/>
  <c r="L126" i="6"/>
  <c r="P155" i="7"/>
  <c r="L158" i="6"/>
  <c r="M201" i="4"/>
  <c r="P187" i="7"/>
  <c r="L190" i="6"/>
  <c r="G190" i="6" s="1"/>
  <c r="P199" i="7"/>
  <c r="L202" i="6"/>
  <c r="P36" i="7"/>
  <c r="L39" i="6"/>
  <c r="M66" i="4"/>
  <c r="P52" i="7"/>
  <c r="L55" i="6"/>
  <c r="G55" i="6" s="1"/>
  <c r="M82" i="4"/>
  <c r="P68" i="7"/>
  <c r="L71" i="6"/>
  <c r="G71" i="6" s="1"/>
  <c r="M106" i="4"/>
  <c r="P92" i="7"/>
  <c r="L95" i="6"/>
  <c r="G95" i="6" s="1"/>
  <c r="M130" i="4"/>
  <c r="P116" i="7"/>
  <c r="L119" i="6"/>
  <c r="G119" i="6" s="1"/>
  <c r="P156" i="7"/>
  <c r="L159" i="6"/>
  <c r="G159" i="6" s="1"/>
  <c r="P192" i="7"/>
  <c r="L195" i="6"/>
  <c r="P208" i="7"/>
  <c r="L211" i="6"/>
  <c r="P58" i="7"/>
  <c r="L61" i="6"/>
  <c r="N104" i="4"/>
  <c r="P90" i="7"/>
  <c r="L93" i="6"/>
  <c r="G93" i="6" s="1"/>
  <c r="P49" i="7"/>
  <c r="L52" i="6"/>
  <c r="N71" i="4"/>
  <c r="P57" i="7"/>
  <c r="L60" i="6"/>
  <c r="G60" i="6" s="1"/>
  <c r="P169" i="7"/>
  <c r="L172" i="6"/>
  <c r="N44" i="4"/>
  <c r="P30" i="7"/>
  <c r="L33" i="6"/>
  <c r="N180" i="4"/>
  <c r="N39" i="4"/>
  <c r="M38" i="4"/>
  <c r="N88" i="4"/>
  <c r="N112" i="4"/>
  <c r="P98" i="7"/>
  <c r="L101" i="6"/>
  <c r="P74" i="7"/>
  <c r="L77" i="6"/>
  <c r="N100" i="4"/>
  <c r="P86" i="7"/>
  <c r="L89" i="6"/>
  <c r="G89" i="6" s="1"/>
  <c r="P138" i="7"/>
  <c r="L141" i="6"/>
  <c r="N204" i="4"/>
  <c r="P190" i="7"/>
  <c r="L193" i="6"/>
  <c r="G193" i="6" s="1"/>
  <c r="P55" i="7"/>
  <c r="L58" i="6"/>
  <c r="P83" i="7"/>
  <c r="L86" i="6"/>
  <c r="P103" i="7"/>
  <c r="L106" i="6"/>
  <c r="P3" i="7"/>
  <c r="L6" i="6"/>
  <c r="P67" i="7"/>
  <c r="L70" i="6"/>
  <c r="P196" i="7"/>
  <c r="L199" i="6"/>
  <c r="P198" i="7"/>
  <c r="L201" i="6"/>
  <c r="P23" i="7"/>
  <c r="L26" i="6"/>
  <c r="M49" i="4"/>
  <c r="P35" i="7"/>
  <c r="L38" i="6"/>
  <c r="P145" i="7"/>
  <c r="L148" i="6"/>
  <c r="P161" i="7"/>
  <c r="L164" i="6"/>
  <c r="P189" i="7"/>
  <c r="L192" i="6"/>
  <c r="P209" i="7"/>
  <c r="L212" i="6"/>
  <c r="P66" i="7"/>
  <c r="L69" i="6"/>
  <c r="P150" i="7"/>
  <c r="L153" i="6"/>
  <c r="G153" i="6" s="1"/>
  <c r="P202" i="7"/>
  <c r="L205" i="6"/>
  <c r="G205" i="6" s="1"/>
  <c r="P79" i="7"/>
  <c r="L82" i="6"/>
  <c r="P119" i="7"/>
  <c r="L122" i="6"/>
  <c r="M165" i="4"/>
  <c r="P151" i="7"/>
  <c r="L154" i="6"/>
  <c r="P183" i="7"/>
  <c r="L186" i="6"/>
  <c r="P203" i="7"/>
  <c r="L206" i="6"/>
  <c r="P8" i="7"/>
  <c r="L11" i="6"/>
  <c r="P40" i="7"/>
  <c r="L43" i="6"/>
  <c r="M78" i="4"/>
  <c r="P64" i="7"/>
  <c r="L67" i="6"/>
  <c r="G67" i="6" s="1"/>
  <c r="P76" i="7"/>
  <c r="L79" i="6"/>
  <c r="P140" i="7"/>
  <c r="L143" i="6"/>
  <c r="G143" i="6" s="1"/>
  <c r="P114" i="7"/>
  <c r="L117" i="6"/>
  <c r="P31" i="7"/>
  <c r="L34" i="6"/>
  <c r="P63" i="7"/>
  <c r="L66" i="6"/>
  <c r="N131" i="4"/>
  <c r="P117" i="7"/>
  <c r="L120" i="6"/>
  <c r="P125" i="7"/>
  <c r="L128" i="6"/>
  <c r="P165" i="7"/>
  <c r="L168" i="6"/>
  <c r="P181" i="7"/>
  <c r="L184" i="6"/>
  <c r="P197" i="7"/>
  <c r="L200" i="6"/>
  <c r="P205" i="7"/>
  <c r="L208" i="6"/>
  <c r="G208" i="6" s="1"/>
  <c r="P158" i="7"/>
  <c r="L161" i="6"/>
  <c r="P111" i="7"/>
  <c r="L114" i="6"/>
  <c r="P131" i="7"/>
  <c r="L134" i="6"/>
  <c r="M157" i="4"/>
  <c r="P143" i="7"/>
  <c r="L146" i="6"/>
  <c r="P163" i="7"/>
  <c r="L166" i="6"/>
  <c r="P171" i="7"/>
  <c r="L174" i="6"/>
  <c r="P4" i="7"/>
  <c r="L7" i="6"/>
  <c r="P24" i="7"/>
  <c r="L27" i="6"/>
  <c r="P84" i="7"/>
  <c r="L87" i="6"/>
  <c r="G87" i="6" s="1"/>
  <c r="M114" i="4"/>
  <c r="P100" i="7"/>
  <c r="L103" i="6"/>
  <c r="P124" i="7"/>
  <c r="L127" i="6"/>
  <c r="P136" i="7"/>
  <c r="L139" i="6"/>
  <c r="G139" i="6" s="1"/>
  <c r="P148" i="7"/>
  <c r="L151" i="6"/>
  <c r="M182" i="4"/>
  <c r="P168" i="7"/>
  <c r="L171" i="6"/>
  <c r="G171" i="6" s="1"/>
  <c r="P184" i="7"/>
  <c r="L187" i="6"/>
  <c r="G187" i="6" s="1"/>
  <c r="P102" i="7"/>
  <c r="L105" i="6"/>
  <c r="G105" i="6" s="1"/>
  <c r="P126" i="7"/>
  <c r="L129" i="6"/>
  <c r="G129" i="6" s="1"/>
  <c r="N188" i="4"/>
  <c r="P174" i="7"/>
  <c r="L177" i="6"/>
  <c r="N208" i="4"/>
  <c r="P194" i="7"/>
  <c r="L197" i="6"/>
  <c r="G197" i="6" s="1"/>
  <c r="P9" i="7"/>
  <c r="L12" i="6"/>
  <c r="P17" i="7"/>
  <c r="L20" i="6"/>
  <c r="P25" i="7"/>
  <c r="L28" i="6"/>
  <c r="P33" i="7"/>
  <c r="L36" i="6"/>
  <c r="P41" i="7"/>
  <c r="L44" i="6"/>
  <c r="P65" i="7"/>
  <c r="L68" i="6"/>
  <c r="P73" i="7"/>
  <c r="L76" i="6"/>
  <c r="P81" i="7"/>
  <c r="L84" i="6"/>
  <c r="P89" i="7"/>
  <c r="L92" i="6"/>
  <c r="G92" i="6" s="1"/>
  <c r="P97" i="7"/>
  <c r="L100" i="6"/>
  <c r="P105" i="7"/>
  <c r="L108" i="6"/>
  <c r="N132" i="4"/>
  <c r="P118" i="7"/>
  <c r="L121" i="6"/>
  <c r="P170" i="7"/>
  <c r="L173" i="6"/>
  <c r="M22" i="4"/>
  <c r="N22" i="4"/>
  <c r="L23" i="7"/>
  <c r="M37" i="4"/>
  <c r="N37" i="4"/>
  <c r="M141" i="4"/>
  <c r="N141" i="4"/>
  <c r="L191" i="7"/>
  <c r="M205" i="4"/>
  <c r="N205" i="4"/>
  <c r="N203" i="4"/>
  <c r="M203" i="4"/>
  <c r="N155" i="4"/>
  <c r="M155" i="4"/>
  <c r="H167" i="6"/>
  <c r="M178" i="4"/>
  <c r="N178" i="4"/>
  <c r="M210" i="4"/>
  <c r="N210" i="4"/>
  <c r="N220" i="4"/>
  <c r="M220" i="4"/>
  <c r="H162" i="6"/>
  <c r="M173" i="4"/>
  <c r="N173" i="4"/>
  <c r="N78" i="4"/>
  <c r="M20" i="4"/>
  <c r="M32" i="4"/>
  <c r="M68" i="4"/>
  <c r="M92" i="4"/>
  <c r="M160" i="4"/>
  <c r="M204" i="4"/>
  <c r="N61" i="4"/>
  <c r="N85" i="4"/>
  <c r="N213" i="4"/>
  <c r="N122" i="4"/>
  <c r="N138" i="4"/>
  <c r="N170" i="4"/>
  <c r="N198" i="4"/>
  <c r="N218" i="4"/>
  <c r="M116" i="4"/>
  <c r="M71" i="4"/>
  <c r="N74" i="4"/>
  <c r="M151" i="4"/>
  <c r="M19" i="4"/>
  <c r="M164" i="4"/>
  <c r="N29" i="4"/>
  <c r="N45" i="4"/>
  <c r="N89" i="4"/>
  <c r="N113" i="4"/>
  <c r="N129" i="4"/>
  <c r="N177" i="4"/>
  <c r="N201" i="4"/>
  <c r="N110" i="4"/>
  <c r="N150" i="4"/>
  <c r="N214" i="4"/>
  <c r="M123" i="4"/>
  <c r="M139" i="4"/>
  <c r="M87" i="4"/>
  <c r="M207" i="4"/>
  <c r="N46" i="4"/>
  <c r="M112" i="4"/>
  <c r="N82" i="4"/>
  <c r="M39" i="4"/>
  <c r="M75" i="4"/>
  <c r="M135" i="4"/>
  <c r="M219" i="4"/>
  <c r="M40" i="4"/>
  <c r="M72" i="4"/>
  <c r="M132" i="4"/>
  <c r="M180" i="4"/>
  <c r="M208" i="4"/>
  <c r="N105" i="4"/>
  <c r="N165" i="4"/>
  <c r="N209" i="4"/>
  <c r="N54" i="4"/>
  <c r="N114" i="4"/>
  <c r="N142" i="4"/>
  <c r="N174" i="4"/>
  <c r="N222" i="4"/>
  <c r="M115" i="4"/>
  <c r="M211" i="4"/>
  <c r="N17" i="4"/>
  <c r="M103" i="4"/>
  <c r="M163" i="4"/>
  <c r="M44" i="4"/>
  <c r="M60" i="4"/>
  <c r="M76" i="4"/>
  <c r="M88" i="4"/>
  <c r="M120" i="4"/>
  <c r="M156" i="4"/>
  <c r="M184" i="4"/>
  <c r="M200" i="4"/>
  <c r="M224" i="4"/>
  <c r="N49" i="4"/>
  <c r="N169" i="4"/>
  <c r="N90" i="4"/>
  <c r="N182" i="4"/>
  <c r="M55" i="4"/>
  <c r="M179" i="4"/>
  <c r="M43" i="4"/>
  <c r="M199" i="4"/>
  <c r="H180" i="6"/>
  <c r="N191" i="4"/>
  <c r="M191" i="4"/>
  <c r="H96" i="6"/>
  <c r="N107" i="4"/>
  <c r="M107" i="4"/>
  <c r="H142" i="6"/>
  <c r="M153" i="4"/>
  <c r="N153" i="4"/>
  <c r="H132" i="6"/>
  <c r="N143" i="4"/>
  <c r="M143" i="4"/>
  <c r="L173" i="7"/>
  <c r="N187" i="4"/>
  <c r="M187" i="4"/>
  <c r="L103" i="7"/>
  <c r="M117" i="4"/>
  <c r="N117" i="4"/>
  <c r="L97" i="7"/>
  <c r="N111" i="4"/>
  <c r="M111" i="4"/>
  <c r="L21" i="7"/>
  <c r="N35" i="4"/>
  <c r="M35" i="4"/>
  <c r="H46" i="6"/>
  <c r="M57" i="4"/>
  <c r="N57" i="4"/>
  <c r="H141" i="6"/>
  <c r="N152" i="4"/>
  <c r="M152" i="4"/>
  <c r="M194" i="4"/>
  <c r="N194" i="4"/>
  <c r="M206" i="4"/>
  <c r="N206" i="4"/>
  <c r="H161" i="6"/>
  <c r="N172" i="4"/>
  <c r="M172" i="4"/>
  <c r="L94" i="7"/>
  <c r="N108" i="4"/>
  <c r="M108" i="4"/>
  <c r="M213" i="4"/>
  <c r="M138" i="4"/>
  <c r="M170" i="4"/>
  <c r="N19" i="4"/>
  <c r="M29" i="4"/>
  <c r="M45" i="4"/>
  <c r="M113" i="4"/>
  <c r="M177" i="4"/>
  <c r="N87" i="4"/>
  <c r="N207" i="4"/>
  <c r="N75" i="4"/>
  <c r="N135" i="4"/>
  <c r="N40" i="4"/>
  <c r="N72" i="4"/>
  <c r="M174" i="4"/>
  <c r="M222" i="4"/>
  <c r="N103" i="4"/>
  <c r="N200" i="4"/>
  <c r="M169" i="4"/>
  <c r="N47" i="4"/>
  <c r="M47" i="4"/>
  <c r="L161" i="7"/>
  <c r="N175" i="4"/>
  <c r="M175" i="4"/>
  <c r="M21" i="4"/>
  <c r="N21" i="4"/>
  <c r="H42" i="6"/>
  <c r="M53" i="4"/>
  <c r="N53" i="4"/>
  <c r="L19" i="7"/>
  <c r="M33" i="4"/>
  <c r="N33" i="4"/>
  <c r="M109" i="4"/>
  <c r="N109" i="4"/>
  <c r="L123" i="7"/>
  <c r="M137" i="4"/>
  <c r="N137" i="4"/>
  <c r="L171" i="7"/>
  <c r="M185" i="4"/>
  <c r="N185" i="4"/>
  <c r="L183" i="7"/>
  <c r="M197" i="4"/>
  <c r="N197" i="4"/>
  <c r="H12" i="6"/>
  <c r="N23" i="4"/>
  <c r="M23" i="4"/>
  <c r="H110" i="6"/>
  <c r="M121" i="4"/>
  <c r="N121" i="4"/>
  <c r="H39" i="6"/>
  <c r="M50" i="4"/>
  <c r="N50" i="4"/>
  <c r="H206" i="6"/>
  <c r="M217" i="4"/>
  <c r="N217" i="4"/>
  <c r="M146" i="4"/>
  <c r="N146" i="4"/>
  <c r="L87" i="7"/>
  <c r="M101" i="4"/>
  <c r="N101" i="4"/>
  <c r="H184" i="6"/>
  <c r="N195" i="4"/>
  <c r="M195" i="4"/>
  <c r="L110" i="7"/>
  <c r="N124" i="4"/>
  <c r="M124" i="4"/>
  <c r="M98" i="4"/>
  <c r="N98" i="4"/>
  <c r="H80" i="6"/>
  <c r="N91" i="4"/>
  <c r="M91" i="4"/>
  <c r="N16" i="4"/>
  <c r="N102" i="4"/>
  <c r="M28" i="4"/>
  <c r="M36" i="4"/>
  <c r="M84" i="4"/>
  <c r="M100" i="4"/>
  <c r="M192" i="4"/>
  <c r="M216" i="4"/>
  <c r="N65" i="4"/>
  <c r="N97" i="4"/>
  <c r="N58" i="4"/>
  <c r="N130" i="4"/>
  <c r="N154" i="4"/>
  <c r="N186" i="4"/>
  <c r="N202" i="4"/>
  <c r="M79" i="4"/>
  <c r="M176" i="4"/>
  <c r="M31" i="4"/>
  <c r="M167" i="4"/>
  <c r="N118" i="4"/>
  <c r="M140" i="4"/>
  <c r="N26" i="4"/>
  <c r="N41" i="4"/>
  <c r="N81" i="4"/>
  <c r="N93" i="4"/>
  <c r="N125" i="4"/>
  <c r="N157" i="4"/>
  <c r="N189" i="4"/>
  <c r="N221" i="4"/>
  <c r="N134" i="4"/>
  <c r="N166" i="4"/>
  <c r="M27" i="4"/>
  <c r="M63" i="4"/>
  <c r="M147" i="4"/>
  <c r="M159" i="4"/>
  <c r="M48" i="4"/>
  <c r="N86" i="4"/>
  <c r="N66" i="4"/>
  <c r="N94" i="4"/>
  <c r="M67" i="4"/>
  <c r="M83" i="4"/>
  <c r="M215" i="4"/>
  <c r="M24" i="4"/>
  <c r="M52" i="4"/>
  <c r="M104" i="4"/>
  <c r="M148" i="4"/>
  <c r="M196" i="4"/>
  <c r="N77" i="4"/>
  <c r="N161" i="4"/>
  <c r="N193" i="4"/>
  <c r="N42" i="4"/>
  <c r="N62" i="4"/>
  <c r="N126" i="4"/>
  <c r="N158" i="4"/>
  <c r="N190" i="4"/>
  <c r="M99" i="4"/>
  <c r="M131" i="4"/>
  <c r="M144" i="4"/>
  <c r="N70" i="4"/>
  <c r="N38" i="4"/>
  <c r="N34" i="4"/>
  <c r="M56" i="4"/>
  <c r="M64" i="4"/>
  <c r="M80" i="4"/>
  <c r="M96" i="4"/>
  <c r="M136" i="4"/>
  <c r="M168" i="4"/>
  <c r="M188" i="4"/>
  <c r="M212" i="4"/>
  <c r="N30" i="4"/>
  <c r="N145" i="4"/>
  <c r="N181" i="4"/>
  <c r="N106" i="4"/>
  <c r="M171" i="4"/>
  <c r="M119" i="4"/>
  <c r="M128" i="4"/>
  <c r="M183" i="4"/>
  <c r="N18" i="4"/>
  <c r="H48" i="6"/>
  <c r="N59" i="4"/>
  <c r="M59" i="4"/>
  <c r="L81" i="7"/>
  <c r="N95" i="4"/>
  <c r="M95" i="4"/>
  <c r="L113" i="7"/>
  <c r="N127" i="4"/>
  <c r="M127" i="4"/>
  <c r="L135" i="7"/>
  <c r="M149" i="4"/>
  <c r="N149" i="4"/>
  <c r="H212" i="6"/>
  <c r="N223" i="4"/>
  <c r="M223" i="4"/>
  <c r="H14" i="6"/>
  <c r="M25" i="4"/>
  <c r="N25" i="4"/>
  <c r="H40" i="6"/>
  <c r="N51" i="4"/>
  <c r="M51" i="4"/>
  <c r="L59" i="7"/>
  <c r="M73" i="4"/>
  <c r="N73" i="4"/>
  <c r="L119" i="7"/>
  <c r="M133" i="4"/>
  <c r="N133" i="4"/>
  <c r="M69" i="4"/>
  <c r="N69" i="4"/>
  <c r="M162" i="4"/>
  <c r="N162" i="4"/>
  <c r="N216" i="4"/>
  <c r="M65" i="4"/>
  <c r="M97" i="4"/>
  <c r="M154" i="4"/>
  <c r="M186" i="4"/>
  <c r="N167" i="4"/>
  <c r="M81" i="4"/>
  <c r="M125" i="4"/>
  <c r="M221" i="4"/>
  <c r="N27" i="4"/>
  <c r="N147" i="4"/>
  <c r="N159" i="4"/>
  <c r="N67" i="4"/>
  <c r="N148" i="4"/>
  <c r="M77" i="4"/>
  <c r="M62" i="4"/>
  <c r="M190" i="4"/>
  <c r="N144" i="4"/>
  <c r="N212" i="4"/>
  <c r="M30" i="4"/>
  <c r="M145" i="4"/>
  <c r="N119" i="4"/>
  <c r="N128" i="4"/>
  <c r="M18" i="4"/>
  <c r="AM1" i="4"/>
  <c r="AM3" i="4"/>
  <c r="AM2" i="4"/>
  <c r="AN1" i="4"/>
  <c r="O138" i="7"/>
  <c r="P9" i="6"/>
  <c r="N91" i="7"/>
  <c r="P164" i="6"/>
  <c r="P181" i="6"/>
  <c r="BG13" i="4"/>
  <c r="M189" i="6"/>
  <c r="T95" i="7"/>
  <c r="K62" i="6"/>
  <c r="H97" i="6"/>
  <c r="J137" i="6"/>
  <c r="N145" i="7"/>
  <c r="Q160" i="7"/>
  <c r="K61" i="6"/>
  <c r="T102" i="7"/>
  <c r="M121" i="6"/>
  <c r="Q118" i="7"/>
  <c r="L77" i="7"/>
  <c r="AJ14" i="4"/>
  <c r="AH14" i="4"/>
  <c r="BI9" i="4"/>
  <c r="N156" i="7"/>
  <c r="T162" i="7"/>
  <c r="J201" i="6"/>
  <c r="O160" i="6"/>
  <c r="M146" i="6"/>
  <c r="Q143" i="7"/>
  <c r="R111" i="7"/>
  <c r="M22" i="6"/>
  <c r="J133" i="6"/>
  <c r="M108" i="6"/>
  <c r="N23" i="7"/>
  <c r="Q105" i="7"/>
  <c r="O26" i="7"/>
  <c r="J189" i="6"/>
  <c r="K122" i="6"/>
  <c r="O162" i="6"/>
  <c r="P16" i="6"/>
  <c r="R123" i="7"/>
  <c r="S30" i="7"/>
  <c r="J61" i="6"/>
  <c r="T149" i="7"/>
  <c r="L181" i="7"/>
  <c r="K142" i="6"/>
  <c r="L159" i="7"/>
  <c r="R186" i="7"/>
  <c r="N172" i="7"/>
  <c r="L206" i="7"/>
  <c r="H209" i="6"/>
  <c r="K115" i="6"/>
  <c r="O112" i="7"/>
  <c r="P97" i="6"/>
  <c r="T94" i="7"/>
  <c r="K211" i="6"/>
  <c r="M201" i="6"/>
  <c r="L36" i="7"/>
  <c r="L164" i="7"/>
  <c r="AR12" i="4"/>
  <c r="M18" i="6"/>
  <c r="BG9" i="4"/>
  <c r="Q42" i="7"/>
  <c r="R27" i="7"/>
  <c r="K179" i="6"/>
  <c r="K98" i="6"/>
  <c r="O176" i="6"/>
  <c r="K163" i="6"/>
  <c r="R62" i="7"/>
  <c r="N65" i="6"/>
  <c r="T78" i="7"/>
  <c r="P179" i="6"/>
  <c r="T176" i="7"/>
  <c r="H90" i="6"/>
  <c r="AY7" i="4"/>
  <c r="AY11" i="4"/>
  <c r="AY9" i="4"/>
  <c r="AY8" i="4"/>
  <c r="AY12" i="4"/>
  <c r="AY10" i="4"/>
  <c r="P157" i="6"/>
  <c r="L196" i="7"/>
  <c r="H199" i="6"/>
  <c r="N87" i="7"/>
  <c r="M182" i="6"/>
  <c r="J113" i="6"/>
  <c r="AJ10" i="4"/>
  <c r="AJ9" i="4"/>
  <c r="AJ12" i="4"/>
  <c r="L148" i="7"/>
  <c r="T202" i="7"/>
  <c r="AR10" i="4"/>
  <c r="R129" i="7"/>
  <c r="BG14" i="4"/>
  <c r="AC11" i="4"/>
  <c r="S100" i="7"/>
  <c r="O161" i="6"/>
  <c r="N137" i="6"/>
  <c r="S190" i="7"/>
  <c r="O44" i="6"/>
  <c r="T26" i="7"/>
  <c r="H58" i="6"/>
  <c r="M133" i="6"/>
  <c r="N138" i="6"/>
  <c r="R158" i="7"/>
  <c r="O165" i="6"/>
  <c r="J117" i="6"/>
  <c r="K66" i="6"/>
  <c r="M74" i="6"/>
  <c r="O103" i="6"/>
  <c r="P163" i="6"/>
  <c r="Q13" i="7"/>
  <c r="H194" i="6"/>
  <c r="N56" i="6"/>
  <c r="T138" i="7"/>
  <c r="L55" i="7"/>
  <c r="O150" i="6"/>
  <c r="O182" i="6"/>
  <c r="Q82" i="7"/>
  <c r="M10" i="6"/>
  <c r="P82" i="6"/>
  <c r="K110" i="6"/>
  <c r="J15" i="6"/>
  <c r="N40" i="7"/>
  <c r="J127" i="6"/>
  <c r="H151" i="6"/>
  <c r="T160" i="7"/>
  <c r="O152" i="6"/>
  <c r="O78" i="6"/>
  <c r="N109" i="6"/>
  <c r="T74" i="7"/>
  <c r="M26" i="6"/>
  <c r="R163" i="7"/>
  <c r="J210" i="6"/>
  <c r="S179" i="7"/>
  <c r="M85" i="6"/>
  <c r="N12" i="7"/>
  <c r="J43" i="6"/>
  <c r="O76" i="6"/>
  <c r="N83" i="7"/>
  <c r="N41" i="6"/>
  <c r="P77" i="6"/>
  <c r="K18" i="6"/>
  <c r="J134" i="6"/>
  <c r="N154" i="6"/>
  <c r="R159" i="7"/>
  <c r="S171" i="7"/>
  <c r="N5" i="7"/>
  <c r="P64" i="6"/>
  <c r="O148" i="6"/>
  <c r="M154" i="6"/>
  <c r="N169" i="6"/>
  <c r="L138" i="7"/>
  <c r="AW11" i="4"/>
  <c r="O104" i="6"/>
  <c r="N157" i="7"/>
  <c r="H22" i="6"/>
  <c r="L139" i="7"/>
  <c r="R151" i="7"/>
  <c r="M198" i="6"/>
  <c r="L209" i="7"/>
  <c r="H106" i="6"/>
  <c r="R38" i="7"/>
  <c r="AJ13" i="4"/>
  <c r="BD7" i="4"/>
  <c r="AT9" i="4"/>
  <c r="AW7" i="4"/>
  <c r="BG8" i="4"/>
  <c r="AH12" i="4"/>
  <c r="BB9" i="4"/>
  <c r="AC10" i="4"/>
  <c r="AE9" i="4"/>
  <c r="BI14" i="4"/>
  <c r="BI10" i="4"/>
  <c r="AJ11" i="4"/>
  <c r="AJ7" i="4"/>
  <c r="K46" i="6"/>
  <c r="O123" i="7"/>
  <c r="Q131" i="7"/>
  <c r="K51" i="6"/>
  <c r="AR9" i="4"/>
  <c r="T15" i="7"/>
  <c r="AC9" i="4"/>
  <c r="M117" i="6"/>
  <c r="N141" i="6"/>
  <c r="H135" i="6"/>
  <c r="N140" i="7"/>
  <c r="K201" i="6"/>
  <c r="R138" i="7"/>
  <c r="AH6" i="4"/>
  <c r="N76" i="7"/>
  <c r="L180" i="7"/>
  <c r="O177" i="6"/>
  <c r="N198" i="6"/>
  <c r="P109" i="6"/>
  <c r="AJ5" i="4"/>
  <c r="AY5" i="4"/>
  <c r="AJ6" i="4"/>
  <c r="AT8" i="4"/>
  <c r="BI13" i="4"/>
  <c r="AT7" i="4"/>
  <c r="AT6" i="4"/>
  <c r="AE12" i="4"/>
  <c r="AT11" i="4"/>
  <c r="BI7" i="4"/>
  <c r="U8" i="4"/>
  <c r="AE10" i="4"/>
  <c r="AT12" i="4"/>
  <c r="BI8" i="4"/>
  <c r="AR6" i="4"/>
  <c r="AH8" i="4"/>
  <c r="K57" i="6"/>
  <c r="O134" i="7"/>
  <c r="AW9" i="4"/>
  <c r="Q119" i="7"/>
  <c r="L203" i="7"/>
  <c r="M101" i="6"/>
  <c r="M69" i="6"/>
  <c r="M42" i="6"/>
  <c r="J79" i="6"/>
  <c r="L132" i="7"/>
  <c r="H183" i="6"/>
  <c r="AR8" i="4"/>
  <c r="S9" i="4"/>
  <c r="O54" i="7"/>
  <c r="K137" i="6"/>
  <c r="S8" i="4"/>
  <c r="Q66" i="7"/>
  <c r="AC6" i="4"/>
  <c r="AH9" i="4"/>
  <c r="N65" i="7"/>
  <c r="T154" i="7"/>
  <c r="S174" i="7"/>
  <c r="AH10" i="4"/>
  <c r="AC5" i="4"/>
  <c r="AT10" i="4"/>
  <c r="BB6" i="4"/>
  <c r="AE11" i="4"/>
  <c r="BD9" i="4"/>
  <c r="AE6" i="4"/>
  <c r="AY6" i="4"/>
  <c r="BD12" i="4"/>
  <c r="O97" i="6"/>
  <c r="O194" i="6"/>
  <c r="BB11" i="4"/>
  <c r="O33" i="6"/>
  <c r="BD10" i="4"/>
  <c r="BD8" i="4"/>
  <c r="R139" i="7"/>
  <c r="J24" i="6"/>
  <c r="AE7" i="4"/>
  <c r="U10" i="4"/>
  <c r="AH11" i="4"/>
  <c r="AE5" i="4"/>
  <c r="U9" i="4"/>
  <c r="U12" i="4"/>
  <c r="U5" i="4"/>
  <c r="AE8" i="4"/>
  <c r="BG10" i="4"/>
  <c r="BG11" i="4"/>
  <c r="BI11" i="4"/>
  <c r="BI12" i="4"/>
  <c r="BI5" i="4"/>
  <c r="BG6" i="4"/>
  <c r="BB12" i="4"/>
  <c r="AJ8" i="4"/>
  <c r="U11" i="4"/>
  <c r="U6" i="4"/>
  <c r="U7" i="4"/>
  <c r="BI6" i="4"/>
  <c r="BD11" i="4"/>
  <c r="BD6" i="4"/>
  <c r="AW8" i="4"/>
  <c r="S11" i="4"/>
  <c r="P24" i="6"/>
  <c r="L37" i="7"/>
  <c r="J80" i="6"/>
  <c r="R117" i="7"/>
  <c r="N192" i="6"/>
  <c r="P96" i="6"/>
  <c r="K136" i="6"/>
  <c r="N165" i="7"/>
  <c r="Q27" i="7"/>
  <c r="T35" i="7"/>
  <c r="L95" i="7"/>
  <c r="K118" i="6"/>
  <c r="P126" i="6"/>
  <c r="H126" i="6"/>
  <c r="N155" i="7"/>
  <c r="Q167" i="7"/>
  <c r="K64" i="6"/>
  <c r="J196" i="6"/>
  <c r="K70" i="6"/>
  <c r="P106" i="6"/>
  <c r="BB5" i="4"/>
  <c r="P56" i="6"/>
  <c r="K72" i="6"/>
  <c r="H100" i="6"/>
  <c r="AW6" i="4"/>
  <c r="AR5" i="4"/>
  <c r="AC8" i="4"/>
  <c r="BG5" i="4"/>
  <c r="AH7" i="4"/>
  <c r="J168" i="6"/>
  <c r="L43" i="7"/>
  <c r="H98" i="6"/>
  <c r="R183" i="7"/>
  <c r="S9" i="7"/>
  <c r="R173" i="7"/>
  <c r="S11" i="7"/>
  <c r="J114" i="6"/>
  <c r="O89" i="7"/>
  <c r="BG7" i="4"/>
  <c r="AH5" i="4"/>
  <c r="BB8" i="4"/>
  <c r="AW12" i="4"/>
  <c r="S5" i="4"/>
  <c r="R21" i="7"/>
  <c r="J160" i="6"/>
  <c r="J74" i="6"/>
  <c r="K206" i="6"/>
  <c r="S6" i="4"/>
  <c r="BG12" i="4"/>
  <c r="AR11" i="4"/>
  <c r="BB10" i="4"/>
  <c r="AC7" i="4"/>
  <c r="BD5" i="4"/>
  <c r="AT5" i="4"/>
  <c r="AW10" i="4"/>
  <c r="BB7" i="4"/>
  <c r="S7" i="4"/>
  <c r="AH13" i="4"/>
  <c r="BG2" i="4"/>
  <c r="R61" i="7"/>
  <c r="O4" i="7"/>
  <c r="S37" i="7"/>
  <c r="L93" i="7"/>
  <c r="P22" i="6"/>
  <c r="K150" i="6"/>
  <c r="S207" i="7"/>
  <c r="L9" i="7"/>
  <c r="O99" i="7"/>
  <c r="O85" i="7"/>
  <c r="K90" i="6"/>
  <c r="P176" i="6"/>
  <c r="T107" i="7"/>
  <c r="P100" i="6"/>
  <c r="H24" i="6"/>
  <c r="O40" i="6"/>
  <c r="K184" i="6"/>
  <c r="N71" i="7"/>
  <c r="N115" i="7"/>
  <c r="R127" i="7"/>
  <c r="M150" i="6"/>
  <c r="K6" i="6"/>
  <c r="M106" i="6"/>
  <c r="O45" i="7"/>
  <c r="O69" i="7"/>
  <c r="P140" i="6"/>
  <c r="N178" i="6"/>
  <c r="O206" i="6"/>
  <c r="L129" i="7"/>
  <c r="R79" i="7"/>
  <c r="T137" i="7"/>
  <c r="T19" i="7"/>
  <c r="O158" i="6"/>
  <c r="O195" i="7"/>
  <c r="P8" i="6"/>
  <c r="K124" i="6"/>
  <c r="P212" i="6"/>
  <c r="O51" i="7"/>
  <c r="O81" i="7"/>
  <c r="H144" i="6"/>
  <c r="O87" i="7"/>
  <c r="O147" i="7"/>
  <c r="S155" i="7"/>
  <c r="K198" i="6"/>
  <c r="AX1" i="4"/>
  <c r="AH2" i="4"/>
  <c r="R35" i="7"/>
  <c r="N188" i="6"/>
  <c r="Q197" i="7"/>
  <c r="M38" i="6"/>
  <c r="Q103" i="7"/>
  <c r="Q35" i="7"/>
  <c r="M70" i="6"/>
  <c r="K204" i="6"/>
  <c r="O13" i="7"/>
  <c r="O181" i="7"/>
  <c r="K212" i="6"/>
  <c r="O3" i="7"/>
  <c r="O201" i="7"/>
  <c r="K76" i="6"/>
  <c r="K148" i="6"/>
  <c r="K88" i="6"/>
  <c r="AC1" i="4"/>
  <c r="J68" i="6"/>
  <c r="J200" i="6"/>
  <c r="J34" i="6"/>
  <c r="J166" i="6"/>
  <c r="J202" i="6"/>
  <c r="J76" i="6"/>
  <c r="J10" i="6"/>
  <c r="J245" i="6" s="1" a="1"/>
  <c r="J245" i="6" s="1"/>
  <c r="J156" i="6"/>
  <c r="N197" i="7"/>
  <c r="J118" i="6"/>
  <c r="L189" i="7"/>
  <c r="H122" i="6"/>
  <c r="L127" i="7"/>
  <c r="H174" i="6"/>
  <c r="H186" i="6"/>
  <c r="L11" i="7"/>
  <c r="L107" i="7"/>
  <c r="H192" i="6"/>
  <c r="L141" i="7"/>
  <c r="H26" i="6"/>
  <c r="H62" i="6"/>
  <c r="H130" i="6"/>
  <c r="H138" i="6"/>
  <c r="H176" i="6"/>
  <c r="M82" i="6"/>
  <c r="P114" i="6"/>
  <c r="N16" i="7"/>
  <c r="S121" i="7"/>
  <c r="J14" i="6"/>
  <c r="P54" i="6"/>
  <c r="N99" i="7"/>
  <c r="K114" i="6"/>
  <c r="R24" i="7"/>
  <c r="R83" i="7"/>
  <c r="M23" i="6"/>
  <c r="AC12" i="4"/>
  <c r="AR7" i="4"/>
  <c r="P84" i="6"/>
  <c r="S12" i="4"/>
  <c r="S10" i="4"/>
  <c r="S89" i="7"/>
  <c r="S13" i="4"/>
  <c r="S14" i="4"/>
  <c r="L177" i="7"/>
  <c r="AI1" i="4"/>
  <c r="AR2" i="4"/>
  <c r="Q53" i="7"/>
  <c r="O48" i="6"/>
  <c r="H84" i="6"/>
  <c r="L45" i="7"/>
  <c r="S201" i="7"/>
  <c r="AW5" i="4"/>
  <c r="T1" i="4"/>
  <c r="AS1" i="4"/>
  <c r="BC1" i="4"/>
  <c r="BH1" i="4"/>
  <c r="BB2" i="4"/>
  <c r="BB3" i="4"/>
  <c r="S1" i="4"/>
  <c r="AD1" i="4"/>
  <c r="BG3" i="4"/>
  <c r="BB1" i="4"/>
  <c r="BG1" i="4"/>
  <c r="AC2" i="4"/>
  <c r="AC3" i="4"/>
  <c r="AR1" i="4"/>
  <c r="AR3" i="4"/>
  <c r="S3" i="4"/>
  <c r="AH1" i="4"/>
  <c r="L7" i="7"/>
  <c r="M7" i="6"/>
  <c r="M263" i="6" s="1" a="1"/>
  <c r="M263" i="6" s="1"/>
  <c r="AW1" i="4"/>
  <c r="AW3" i="4"/>
  <c r="AH3" i="4"/>
  <c r="J132" i="6"/>
  <c r="O196" i="6"/>
  <c r="S209" i="7"/>
  <c r="Q75" i="7"/>
  <c r="K28" i="6"/>
  <c r="S2" i="4"/>
  <c r="AW2" i="4"/>
  <c r="H116" i="6"/>
  <c r="G116" i="6" s="1"/>
  <c r="J124" i="6"/>
  <c r="R51" i="7"/>
  <c r="O114" i="6"/>
  <c r="O25" i="7"/>
  <c r="P180" i="6"/>
  <c r="T20" i="7"/>
  <c r="H36" i="6"/>
  <c r="H164" i="6"/>
  <c r="S193" i="7"/>
  <c r="H10" i="6"/>
  <c r="Q4" i="7"/>
  <c r="L8" i="7"/>
  <c r="O27" i="6"/>
  <c r="N28" i="6"/>
  <c r="L33" i="7"/>
  <c r="K100" i="6"/>
  <c r="T177" i="7"/>
  <c r="L39" i="7"/>
  <c r="P86" i="6"/>
  <c r="O102" i="6"/>
  <c r="H11" i="6"/>
  <c r="S24" i="7"/>
  <c r="J56" i="6"/>
  <c r="T83" i="7"/>
  <c r="N84" i="6"/>
  <c r="O153" i="7"/>
  <c r="R81" i="7"/>
  <c r="G149" i="6"/>
  <c r="G111" i="6"/>
  <c r="G175" i="6"/>
  <c r="G32" i="6"/>
  <c r="W4" i="5"/>
  <c r="W2" i="5" s="1"/>
  <c r="U4" i="5"/>
  <c r="U2" i="5" s="1"/>
  <c r="AH4" i="5"/>
  <c r="AJ4" i="5"/>
  <c r="AI4" i="5"/>
  <c r="G120" i="6" l="1"/>
  <c r="G172" i="6"/>
  <c r="G213" i="6"/>
  <c r="G101" i="6"/>
  <c r="G177" i="6"/>
  <c r="G5" i="6"/>
  <c r="G31" i="6"/>
  <c r="G166" i="6"/>
  <c r="G79" i="6"/>
  <c r="G211" i="6"/>
  <c r="G125" i="6"/>
  <c r="G128" i="6"/>
  <c r="G167" i="6"/>
  <c r="G77" i="6"/>
  <c r="G20" i="6"/>
  <c r="G65" i="6"/>
  <c r="G52" i="6"/>
  <c r="G15" i="6"/>
  <c r="G11" i="6"/>
  <c r="G135" i="6"/>
  <c r="G202" i="6"/>
  <c r="G57" i="6"/>
  <c r="G195" i="6"/>
  <c r="G58" i="6"/>
  <c r="G103" i="6"/>
  <c r="G36" i="6"/>
  <c r="G181" i="6"/>
  <c r="G210" i="6"/>
  <c r="G127" i="6"/>
  <c r="G157" i="6"/>
  <c r="G115" i="6"/>
  <c r="G189" i="6"/>
  <c r="G121" i="6"/>
  <c r="G151" i="6"/>
  <c r="G144" i="6"/>
  <c r="G200" i="6"/>
  <c r="G51" i="6"/>
  <c r="G16" i="6"/>
  <c r="G173" i="6"/>
  <c r="G6" i="6"/>
  <c r="G186" i="6"/>
  <c r="G102" i="6"/>
  <c r="G141" i="6"/>
  <c r="G122" i="6"/>
  <c r="G85" i="6"/>
  <c r="G42" i="6"/>
  <c r="G199" i="6"/>
  <c r="G209" i="6"/>
  <c r="G168" i="6"/>
  <c r="G41" i="6"/>
  <c r="G178" i="6"/>
  <c r="G43" i="6"/>
  <c r="G108" i="6"/>
  <c r="G14" i="6"/>
  <c r="G39" i="6"/>
  <c r="G146" i="6"/>
  <c r="G75" i="6"/>
  <c r="G23" i="6"/>
  <c r="G34" i="6"/>
  <c r="G8" i="6"/>
  <c r="G183" i="6"/>
  <c r="G180" i="6"/>
  <c r="G130" i="6"/>
  <c r="G174" i="6"/>
  <c r="G169" i="6"/>
  <c r="G152" i="6"/>
  <c r="G44" i="6"/>
  <c r="G158" i="6"/>
  <c r="G165" i="6"/>
  <c r="G162" i="6"/>
  <c r="G48" i="6"/>
  <c r="G38" i="6"/>
  <c r="G33" i="6"/>
  <c r="G12" i="6"/>
  <c r="G90" i="6"/>
  <c r="G88" i="6"/>
  <c r="G204" i="6"/>
  <c r="G40" i="6"/>
  <c r="G72" i="6"/>
  <c r="G66" i="6"/>
  <c r="G54" i="6"/>
  <c r="G96" i="6"/>
  <c r="G69" i="6"/>
  <c r="G68" i="6"/>
  <c r="G140" i="6"/>
  <c r="G113" i="6"/>
  <c r="G78" i="6"/>
  <c r="G104" i="6"/>
  <c r="P257" i="7" a="1"/>
  <c r="P257" i="7" s="1"/>
  <c r="P262" i="7" a="1"/>
  <c r="P262" i="7" s="1"/>
  <c r="P240" i="7" a="1"/>
  <c r="P240" i="7" s="1"/>
  <c r="P244" i="7" a="1"/>
  <c r="P244" i="7" s="1"/>
  <c r="P260" i="7" a="1"/>
  <c r="P260" i="7" s="1"/>
  <c r="P263" i="7" a="1"/>
  <c r="P263" i="7" s="1"/>
  <c r="P268" i="7" a="1"/>
  <c r="P268" i="7" s="1"/>
  <c r="P237" i="7"/>
  <c r="P241" i="7" a="1"/>
  <c r="P241" i="7" s="1"/>
  <c r="P245" i="7" a="1"/>
  <c r="P245" i="7" s="1"/>
  <c r="P249" i="7" a="1"/>
  <c r="P249" i="7" s="1"/>
  <c r="P258" i="7" a="1"/>
  <c r="P258" i="7" s="1"/>
  <c r="P261" i="7" a="1"/>
  <c r="P261" i="7" s="1"/>
  <c r="P269" i="7" a="1"/>
  <c r="P269" i="7" s="1"/>
  <c r="P238" i="7" a="1"/>
  <c r="P238" i="7" s="1"/>
  <c r="P242" i="7" a="1"/>
  <c r="P242" i="7" s="1"/>
  <c r="P250" i="7" a="1"/>
  <c r="P250" i="7" s="1"/>
  <c r="P256" i="7"/>
  <c r="P259" i="7" a="1"/>
  <c r="P259" i="7" s="1"/>
  <c r="P264" i="7" a="1"/>
  <c r="P264" i="7" s="1"/>
  <c r="P239" i="7" a="1"/>
  <c r="P239" i="7" s="1"/>
  <c r="P243" i="7" a="1"/>
  <c r="P243" i="7" s="1"/>
  <c r="P270" i="7" a="1"/>
  <c r="P270" i="7" s="1"/>
  <c r="P271" i="7" a="1"/>
  <c r="P271" i="7" s="1"/>
  <c r="P272" i="7" a="1"/>
  <c r="P272" i="7" s="1"/>
  <c r="P253" i="7" a="1"/>
  <c r="P253" i="7" s="1"/>
  <c r="P251" i="7" a="1"/>
  <c r="P251" i="7" s="1"/>
  <c r="P252" i="7" a="1"/>
  <c r="P252" i="7" s="1"/>
  <c r="L1" i="6"/>
  <c r="AD6" i="16" s="1"/>
  <c r="P275" i="7"/>
  <c r="G179" i="6"/>
  <c r="L3" i="6"/>
  <c r="AC6" i="16" s="1"/>
  <c r="G138" i="6"/>
  <c r="G161" i="6"/>
  <c r="G80" i="6"/>
  <c r="G46" i="6"/>
  <c r="G142" i="6"/>
  <c r="G110" i="6"/>
  <c r="G62" i="6"/>
  <c r="G9" i="6"/>
  <c r="G136" i="6"/>
  <c r="G61" i="6"/>
  <c r="G133" i="6"/>
  <c r="G163" i="6"/>
  <c r="G201" i="6"/>
  <c r="G160" i="6"/>
  <c r="G64" i="6"/>
  <c r="G126" i="6"/>
  <c r="G18" i="6"/>
  <c r="G98" i="6"/>
  <c r="G118" i="6"/>
  <c r="G97" i="6"/>
  <c r="G117" i="6"/>
  <c r="G182" i="6"/>
  <c r="G109" i="6"/>
  <c r="G154" i="6"/>
  <c r="G148" i="6"/>
  <c r="G194" i="6"/>
  <c r="G56" i="6"/>
  <c r="G26" i="6"/>
  <c r="G184" i="6"/>
  <c r="G24" i="6"/>
  <c r="G134" i="6"/>
  <c r="G137" i="6"/>
  <c r="G22" i="6"/>
  <c r="G70" i="6"/>
  <c r="G74" i="6"/>
  <c r="G76" i="6"/>
  <c r="G10" i="6"/>
  <c r="G192" i="6"/>
  <c r="G196" i="6"/>
  <c r="G188" i="6"/>
  <c r="G212" i="6"/>
  <c r="G198" i="6"/>
  <c r="G206" i="6"/>
  <c r="G150" i="6"/>
  <c r="G106" i="6"/>
  <c r="N259" i="7" a="1"/>
  <c r="N259" i="7" s="1"/>
  <c r="N237" i="7"/>
  <c r="N264" i="7" a="1"/>
  <c r="N264" i="7" s="1"/>
  <c r="G156" i="6"/>
  <c r="S252" i="7" a="1"/>
  <c r="S252" i="7" s="1"/>
  <c r="N257" i="7" a="1"/>
  <c r="N257" i="7" s="1"/>
  <c r="N263" i="7" a="1"/>
  <c r="N263" i="7" s="1"/>
  <c r="N270" i="7" a="1"/>
  <c r="N270" i="7" s="1"/>
  <c r="E252" i="7" a="1"/>
  <c r="E252" i="7" s="1"/>
  <c r="T252" i="7" a="1"/>
  <c r="T252" i="7" s="1"/>
  <c r="Q251" i="7" a="1"/>
  <c r="Q251" i="7" s="1"/>
  <c r="L270" i="7" a="1"/>
  <c r="L270" i="7" s="1"/>
  <c r="R251" i="7" a="1"/>
  <c r="R251" i="7" s="1"/>
  <c r="O251" i="7" a="1"/>
  <c r="O251" i="7" s="1"/>
  <c r="Q271" i="7" a="1"/>
  <c r="Q271" i="7" s="1"/>
  <c r="T270" i="7" a="1"/>
  <c r="T270" i="7" s="1"/>
  <c r="F251" i="7" a="1"/>
  <c r="F251" i="7" s="1"/>
  <c r="L252" i="7" a="1"/>
  <c r="L252" i="7" s="1"/>
  <c r="S251" i="7" a="1"/>
  <c r="S251" i="7" s="1"/>
  <c r="R271" i="7" a="1"/>
  <c r="R271" i="7" s="1"/>
  <c r="N271" i="7" a="1"/>
  <c r="N271" i="7" s="1"/>
  <c r="O271" i="7" a="1"/>
  <c r="O271" i="7" s="1"/>
  <c r="Q252" i="7" a="1"/>
  <c r="Q252" i="7" s="1"/>
  <c r="T271" i="7" a="1"/>
  <c r="T271" i="7" s="1"/>
  <c r="F252" i="7" a="1"/>
  <c r="F252" i="7" s="1"/>
  <c r="L251" i="7" a="1"/>
  <c r="L251" i="7" s="1"/>
  <c r="S270" i="7" a="1"/>
  <c r="S270" i="7" s="1"/>
  <c r="R270" i="7" a="1"/>
  <c r="R270" i="7" s="1"/>
  <c r="N251" i="7" a="1"/>
  <c r="N251" i="7" s="1"/>
  <c r="O252" i="7" a="1"/>
  <c r="O252" i="7" s="1"/>
  <c r="Q270" i="7" a="1"/>
  <c r="Q270" i="7" s="1"/>
  <c r="T251" i="7" a="1"/>
  <c r="T251" i="7" s="1"/>
  <c r="L271" i="7" a="1"/>
  <c r="L271" i="7" s="1"/>
  <c r="S271" i="7" a="1"/>
  <c r="S271" i="7" s="1"/>
  <c r="R252" i="7" a="1"/>
  <c r="R252" i="7" s="1"/>
  <c r="N252" i="7" a="1"/>
  <c r="N252" i="7" s="1"/>
  <c r="O270" i="7" a="1"/>
  <c r="O270" i="7" s="1"/>
  <c r="E251" i="7" a="1"/>
  <c r="E251" i="7" s="1"/>
  <c r="G176" i="6"/>
  <c r="N261" i="7" a="1"/>
  <c r="N261" i="7" s="1"/>
  <c r="N240" i="7" a="1"/>
  <c r="N240" i="7" s="1"/>
  <c r="N238" i="7" a="1"/>
  <c r="N238" i="7" s="1"/>
  <c r="N268" i="7" a="1"/>
  <c r="N268" i="7" s="1"/>
  <c r="N249" i="7" a="1"/>
  <c r="N249" i="7" s="1"/>
  <c r="N245" i="7" a="1"/>
  <c r="N245" i="7" s="1"/>
  <c r="N258" i="7" a="1"/>
  <c r="N258" i="7" s="1"/>
  <c r="N243" i="7" a="1"/>
  <c r="N243" i="7" s="1"/>
  <c r="N262" i="7" a="1"/>
  <c r="N262" i="7" s="1"/>
  <c r="N256" i="7"/>
  <c r="N244" i="7" a="1"/>
  <c r="N244" i="7" s="1"/>
  <c r="N269" i="7" a="1"/>
  <c r="N269" i="7" s="1"/>
  <c r="N242" i="7" a="1"/>
  <c r="N242" i="7" s="1"/>
  <c r="N260" i="7" a="1"/>
  <c r="N260" i="7" s="1"/>
  <c r="N239" i="7" a="1"/>
  <c r="N239" i="7" s="1"/>
  <c r="N241" i="7" a="1"/>
  <c r="N241" i="7" s="1"/>
  <c r="N250" i="7" a="1"/>
  <c r="N250" i="7" s="1"/>
  <c r="N275" i="7"/>
  <c r="J2" i="6" s="1"/>
  <c r="G132" i="6"/>
  <c r="G82" i="6"/>
  <c r="S244" i="7" a="1"/>
  <c r="S244" i="7" s="1"/>
  <c r="N272" i="7" a="1"/>
  <c r="N272" i="7" s="1"/>
  <c r="N253" i="7" a="1"/>
  <c r="N253" i="7" s="1"/>
  <c r="G114" i="6"/>
  <c r="O272" i="7" a="1"/>
  <c r="O272" i="7" s="1"/>
  <c r="T253" i="7" a="1"/>
  <c r="T253" i="7" s="1"/>
  <c r="R272" i="7" a="1"/>
  <c r="R272" i="7" s="1"/>
  <c r="S253" i="7" a="1"/>
  <c r="S253" i="7" s="1"/>
  <c r="L253" i="7" a="1"/>
  <c r="L253" i="7" s="1"/>
  <c r="O253" i="7" a="1"/>
  <c r="O253" i="7" s="1"/>
  <c r="E253" i="7" a="1"/>
  <c r="E253" i="7" s="1"/>
  <c r="L272" i="7" a="1"/>
  <c r="L272" i="7" s="1"/>
  <c r="N3" i="6"/>
  <c r="AC8" i="16" s="1"/>
  <c r="T241" i="7" a="1"/>
  <c r="T241" i="7" s="1"/>
  <c r="F253" i="7" a="1"/>
  <c r="F253" i="7" s="1"/>
  <c r="R263" i="7" a="1"/>
  <c r="R263" i="7" s="1"/>
  <c r="G100" i="6"/>
  <c r="O275" i="7"/>
  <c r="K2" i="6" s="1"/>
  <c r="R253" i="7" a="1"/>
  <c r="R253" i="7" s="1"/>
  <c r="S272" i="7" a="1"/>
  <c r="S272" i="7" s="1"/>
  <c r="Q253" i="7" a="1"/>
  <c r="Q253" i="7" s="1"/>
  <c r="T272" i="7" a="1"/>
  <c r="T272" i="7" s="1"/>
  <c r="Q272" i="7" a="1"/>
  <c r="Q272" i="7" s="1"/>
  <c r="Q256" i="7"/>
  <c r="Q275" i="7"/>
  <c r="P3" i="6"/>
  <c r="AC10" i="16" s="1"/>
  <c r="O241" i="7" a="1"/>
  <c r="O241" i="7" s="1"/>
  <c r="Q244" i="7" a="1"/>
  <c r="Q244" i="7" s="1"/>
  <c r="M1" i="6"/>
  <c r="AD7" i="16" s="1"/>
  <c r="T259" i="7" a="1"/>
  <c r="T259" i="7" s="1"/>
  <c r="S238" i="7" a="1"/>
  <c r="S238" i="7" s="1"/>
  <c r="L241" i="7" a="1"/>
  <c r="L241" i="7" s="1"/>
  <c r="O238" i="7" a="1"/>
  <c r="O238" i="7" s="1"/>
  <c r="Q241" i="7" a="1"/>
  <c r="Q241" i="7" s="1"/>
  <c r="G17" i="6"/>
  <c r="Q237" i="7"/>
  <c r="Q264" i="7" a="1"/>
  <c r="Q264" i="7" s="1"/>
  <c r="Q245" i="7" a="1"/>
  <c r="Q245" i="7" s="1"/>
  <c r="Q250" i="7" a="1"/>
  <c r="Q250" i="7" s="1"/>
  <c r="Q249" i="7" a="1"/>
  <c r="Q249" i="7" s="1"/>
  <c r="Q238" i="7" a="1"/>
  <c r="Q238" i="7" s="1"/>
  <c r="Q260" i="7" a="1"/>
  <c r="Q260" i="7" s="1"/>
  <c r="E240" i="7" a="1"/>
  <c r="E240" i="7" s="1"/>
  <c r="K1" i="6"/>
  <c r="AD5" i="16" s="1"/>
  <c r="F245" i="7" a="1"/>
  <c r="F245" i="7" s="1"/>
  <c r="Q243" i="7" a="1"/>
  <c r="Q243" i="7" s="1"/>
  <c r="Q258" i="7" a="1"/>
  <c r="Q258" i="7" s="1"/>
  <c r="L257" i="7" a="1"/>
  <c r="L257" i="7" s="1"/>
  <c r="Q263" i="7" a="1"/>
  <c r="Q263" i="7" s="1"/>
  <c r="Q269" i="7" a="1"/>
  <c r="Q269" i="7" s="1"/>
  <c r="Q268" i="7" a="1"/>
  <c r="Q268" i="7" s="1"/>
  <c r="F243" i="7" a="1"/>
  <c r="F243" i="7" s="1"/>
  <c r="F239" i="7" a="1"/>
  <c r="F239" i="7" s="1"/>
  <c r="L269" i="7" a="1"/>
  <c r="L269" i="7" s="1"/>
  <c r="S268" i="7" a="1"/>
  <c r="S268" i="7" s="1"/>
  <c r="P259" i="6"/>
  <c r="T269" i="7" a="1"/>
  <c r="T269" i="7" s="1"/>
  <c r="L260" i="7" a="1"/>
  <c r="L260" i="7" s="1"/>
  <c r="G84" i="6"/>
  <c r="E244" i="7" a="1"/>
  <c r="E244" i="7" s="1"/>
  <c r="L264" i="7" a="1"/>
  <c r="L264" i="7" s="1"/>
  <c r="L250" i="7" a="1"/>
  <c r="L250" i="7" s="1"/>
  <c r="S237" i="7"/>
  <c r="S249" i="7" a="1"/>
  <c r="S249" i="7" s="1"/>
  <c r="T260" i="7" a="1"/>
  <c r="T260" i="7" s="1"/>
  <c r="T264" i="7" a="1"/>
  <c r="T264" i="7" s="1"/>
  <c r="G86" i="6"/>
  <c r="E243" i="7" a="1"/>
  <c r="E243" i="7" s="1"/>
  <c r="F241" i="7" a="1"/>
  <c r="F241" i="7" s="1"/>
  <c r="L249" i="7" a="1"/>
  <c r="L249" i="7" s="1"/>
  <c r="L242" i="7" a="1"/>
  <c r="L242" i="7" s="1"/>
  <c r="S269" i="7" a="1"/>
  <c r="S269" i="7" s="1"/>
  <c r="T242" i="7" a="1"/>
  <c r="T242" i="7" s="1"/>
  <c r="T244" i="7" a="1"/>
  <c r="T244" i="7" s="1"/>
  <c r="Q239" i="7" a="1"/>
  <c r="Q239" i="7" s="1"/>
  <c r="Q262" i="7" a="1"/>
  <c r="Q262" i="7" s="1"/>
  <c r="Q259" i="7" a="1"/>
  <c r="Q259" i="7" s="1"/>
  <c r="Q240" i="7" a="1"/>
  <c r="Q240" i="7" s="1"/>
  <c r="Q257" i="7" a="1"/>
  <c r="Q257" i="7" s="1"/>
  <c r="K240" i="6"/>
  <c r="E250" i="7" a="1"/>
  <c r="E250" i="7" s="1"/>
  <c r="L262" i="7" a="1"/>
  <c r="L262" i="7" s="1"/>
  <c r="E245" i="7" a="1"/>
  <c r="E245" i="7" s="1"/>
  <c r="L263" i="7" a="1"/>
  <c r="L263" i="7" s="1"/>
  <c r="L244" i="7" a="1"/>
  <c r="L244" i="7" s="1"/>
  <c r="F240" i="7" a="1"/>
  <c r="F240" i="7" s="1"/>
  <c r="L237" i="7"/>
  <c r="L258" i="7" a="1"/>
  <c r="L258" i="7" s="1"/>
  <c r="L245" i="7" a="1"/>
  <c r="L245" i="7" s="1"/>
  <c r="L261" i="7" a="1"/>
  <c r="L261" i="7" s="1"/>
  <c r="F237" i="7"/>
  <c r="R269" i="7" a="1"/>
  <c r="R269" i="7" s="1"/>
  <c r="R256" i="7"/>
  <c r="R239" i="7" a="1"/>
  <c r="R239" i="7" s="1"/>
  <c r="M240" i="6"/>
  <c r="G7" i="6"/>
  <c r="J3" i="6"/>
  <c r="AC4" i="16" s="1"/>
  <c r="K3" i="6"/>
  <c r="AC5" i="16" s="1"/>
  <c r="G28" i="6"/>
  <c r="O269" i="7" a="1"/>
  <c r="O269" i="7" s="1"/>
  <c r="O244" i="7" a="1"/>
  <c r="O244" i="7" s="1"/>
  <c r="O245" i="7" a="1"/>
  <c r="O245" i="7" s="1"/>
  <c r="O240" i="7" a="1"/>
  <c r="O240" i="7" s="1"/>
  <c r="F250" i="7" a="1"/>
  <c r="F250" i="7" s="1"/>
  <c r="E249" i="7" a="1"/>
  <c r="E249" i="7" s="1"/>
  <c r="F249" i="7" a="1"/>
  <c r="F249" i="7" s="1"/>
  <c r="L243" i="7" a="1"/>
  <c r="L243" i="7" s="1"/>
  <c r="L256" i="7"/>
  <c r="E239" i="7" a="1"/>
  <c r="E239" i="7" s="1"/>
  <c r="L240" i="7" a="1"/>
  <c r="L240" i="7" s="1"/>
  <c r="L239" i="7" a="1"/>
  <c r="L239" i="7" s="1"/>
  <c r="R260" i="7" a="1"/>
  <c r="R260" i="7" s="1"/>
  <c r="R244" i="7" a="1"/>
  <c r="R244" i="7" s="1"/>
  <c r="R240" i="7" a="1"/>
  <c r="R240" i="7" s="1"/>
  <c r="R237" i="7"/>
  <c r="M259" i="6"/>
  <c r="K259" i="6"/>
  <c r="O237" i="7"/>
  <c r="O258" i="7" a="1"/>
  <c r="O258" i="7" s="1"/>
  <c r="O260" i="7" a="1"/>
  <c r="O260" i="7" s="1"/>
  <c r="O249" i="7" a="1"/>
  <c r="O249" i="7" s="1"/>
  <c r="H3" i="6"/>
  <c r="AC2" i="16" s="1"/>
  <c r="E238" i="7" a="1"/>
  <c r="E238" i="7" s="1"/>
  <c r="E242" i="7" a="1"/>
  <c r="E242" i="7" s="1"/>
  <c r="L268" i="7" a="1"/>
  <c r="L268" i="7" s="1"/>
  <c r="L259" i="7" a="1"/>
  <c r="L259" i="7" s="1"/>
  <c r="L238" i="7" a="1"/>
  <c r="L238" i="7" s="1"/>
  <c r="R242" i="7" a="1"/>
  <c r="R242" i="7" s="1"/>
  <c r="R268" i="7" a="1"/>
  <c r="R268" i="7" s="1"/>
  <c r="M3" i="6"/>
  <c r="AC7" i="16" s="1"/>
  <c r="O243" i="7" a="1"/>
  <c r="O243" i="7" s="1"/>
  <c r="O259" i="7" a="1"/>
  <c r="O259" i="7" s="1"/>
  <c r="L275" i="7"/>
  <c r="H2" i="6" s="1"/>
  <c r="T275" i="7"/>
  <c r="P2" i="6" s="1"/>
  <c r="R275" i="7"/>
  <c r="N2" i="6" s="1"/>
  <c r="S261" i="7" a="1"/>
  <c r="S261" i="7" s="1"/>
  <c r="O1" i="6"/>
  <c r="AD9" i="16" s="1"/>
  <c r="J240" i="6"/>
  <c r="S275" i="7"/>
  <c r="O2" i="6" s="1"/>
  <c r="O256" i="7"/>
  <c r="N240" i="6"/>
  <c r="H259" i="6"/>
  <c r="F242" i="7" a="1"/>
  <c r="F242" i="7" s="1"/>
  <c r="R259" i="7" a="1"/>
  <c r="R259" i="7" s="1"/>
  <c r="R264" i="7" a="1"/>
  <c r="R264" i="7" s="1"/>
  <c r="R241" i="7" a="1"/>
  <c r="R241" i="7" s="1"/>
  <c r="R258" i="7" a="1"/>
  <c r="R258" i="7" s="1"/>
  <c r="R238" i="7" a="1"/>
  <c r="R238" i="7" s="1"/>
  <c r="S250" i="7" a="1"/>
  <c r="S250" i="7" s="1"/>
  <c r="P1" i="6"/>
  <c r="AD10" i="16" s="1"/>
  <c r="T238" i="7" a="1"/>
  <c r="T238" i="7" s="1"/>
  <c r="O268" i="7" a="1"/>
  <c r="O268" i="7" s="1"/>
  <c r="O264" i="7" a="1"/>
  <c r="O264" i="7" s="1"/>
  <c r="O250" i="7" a="1"/>
  <c r="O250" i="7" s="1"/>
  <c r="O263" i="7" a="1"/>
  <c r="O263" i="7" s="1"/>
  <c r="O239" i="7" a="1"/>
  <c r="O239" i="7" s="1"/>
  <c r="E241" i="7" a="1"/>
  <c r="E241" i="7" s="1"/>
  <c r="F238" i="7" a="1"/>
  <c r="F238" i="7" s="1"/>
  <c r="E237" i="7"/>
  <c r="R249" i="7" a="1"/>
  <c r="R249" i="7" s="1"/>
  <c r="R243" i="7" a="1"/>
  <c r="R243" i="7" s="1"/>
  <c r="R262" i="7" a="1"/>
  <c r="R262" i="7" s="1"/>
  <c r="R261" i="7" a="1"/>
  <c r="R261" i="7" s="1"/>
  <c r="R257" i="7" a="1"/>
  <c r="R257" i="7" s="1"/>
  <c r="R250" i="7" a="1"/>
  <c r="R250" i="7" s="1"/>
  <c r="R245" i="7" a="1"/>
  <c r="R245" i="7" s="1"/>
  <c r="S259" i="7" a="1"/>
  <c r="S259" i="7" s="1"/>
  <c r="S242" i="7" a="1"/>
  <c r="S242" i="7" s="1"/>
  <c r="S263" i="7" a="1"/>
  <c r="S263" i="7" s="1"/>
  <c r="S264" i="7" a="1"/>
  <c r="S264" i="7" s="1"/>
  <c r="T237" i="7"/>
  <c r="T243" i="7" a="1"/>
  <c r="T243" i="7" s="1"/>
  <c r="O257" i="7" a="1"/>
  <c r="O257" i="7" s="1"/>
  <c r="O261" i="7" a="1"/>
  <c r="O261" i="7" s="1"/>
  <c r="O262" i="7" a="1"/>
  <c r="O262" i="7" s="1"/>
  <c r="O242" i="7" a="1"/>
  <c r="O242" i="7" s="1"/>
  <c r="H1" i="6"/>
  <c r="AD2" i="16" s="1"/>
  <c r="H240" i="6"/>
  <c r="Q261" i="7" a="1"/>
  <c r="Q261" i="7" s="1"/>
  <c r="J259" i="6"/>
  <c r="T262" i="7" a="1"/>
  <c r="T262" i="7" s="1"/>
  <c r="T240" i="7" a="1"/>
  <c r="T240" i="7" s="1"/>
  <c r="N259" i="6"/>
  <c r="O3" i="6"/>
  <c r="AC9" i="16" s="1"/>
  <c r="J1" i="6"/>
  <c r="AD4" i="16" s="1"/>
  <c r="S240" i="7" a="1"/>
  <c r="S240" i="7" s="1"/>
  <c r="S243" i="7" a="1"/>
  <c r="S243" i="7" s="1"/>
  <c r="S262" i="7" a="1"/>
  <c r="S262" i="7" s="1"/>
  <c r="S241" i="7" a="1"/>
  <c r="S241" i="7" s="1"/>
  <c r="S257" i="7" a="1"/>
  <c r="S257" i="7" s="1"/>
  <c r="S256" i="7"/>
  <c r="P240" i="6"/>
  <c r="T261" i="7" a="1"/>
  <c r="T261" i="7" s="1"/>
  <c r="T263" i="7" a="1"/>
  <c r="T263" i="7" s="1"/>
  <c r="T257" i="7" a="1"/>
  <c r="T257" i="7" s="1"/>
  <c r="T258" i="7" a="1"/>
  <c r="T258" i="7" s="1"/>
  <c r="T250" i="7" a="1"/>
  <c r="T250" i="7" s="1"/>
  <c r="T249" i="7" a="1"/>
  <c r="T249" i="7" s="1"/>
  <c r="G164" i="6"/>
  <c r="N1" i="6"/>
  <c r="AD8" i="16" s="1"/>
  <c r="O259" i="6"/>
  <c r="G124" i="6"/>
  <c r="S239" i="7" a="1"/>
  <c r="S239" i="7" s="1"/>
  <c r="S258" i="7" a="1"/>
  <c r="S258" i="7" s="1"/>
  <c r="S260" i="7" a="1"/>
  <c r="S260" i="7" s="1"/>
  <c r="S245" i="7" a="1"/>
  <c r="S245" i="7" s="1"/>
  <c r="G27" i="6"/>
  <c r="T245" i="7" a="1"/>
  <c r="T245" i="7" s="1"/>
  <c r="T239" i="7" a="1"/>
  <c r="T239" i="7" s="1"/>
  <c r="T268" i="7" a="1"/>
  <c r="T268" i="7" s="1"/>
  <c r="T256" i="7"/>
  <c r="Q242" i="7" a="1"/>
  <c r="Q242" i="7" s="1"/>
  <c r="O240" i="6"/>
  <c r="Y4" i="5"/>
  <c r="Y2" i="5" s="1"/>
  <c r="AA4" i="5"/>
  <c r="AA2" i="5" s="1"/>
  <c r="V4" i="5"/>
  <c r="V2" i="5" s="1"/>
  <c r="K4" i="5"/>
  <c r="K2" i="5" s="1"/>
  <c r="M2" i="6" l="1"/>
  <c r="L2" i="6"/>
  <c r="D239" i="7"/>
  <c r="D241" i="7"/>
  <c r="D237" i="7"/>
  <c r="D252" i="7"/>
  <c r="D251" i="7"/>
  <c r="C251" i="7"/>
  <c r="C252" i="7"/>
  <c r="D253" i="7"/>
  <c r="C243" i="7"/>
  <c r="D250" i="7"/>
  <c r="C253" i="7"/>
  <c r="D245" i="7"/>
  <c r="D240" i="7"/>
  <c r="C239" i="7"/>
  <c r="D243" i="7"/>
  <c r="C250" i="7"/>
  <c r="D242" i="7"/>
  <c r="C237" i="7"/>
  <c r="C245" i="7"/>
  <c r="C242" i="7"/>
  <c r="C240" i="7"/>
  <c r="C238" i="7"/>
  <c r="D238" i="7"/>
  <c r="D249" i="7"/>
  <c r="C249" i="7"/>
  <c r="C241" i="7"/>
  <c r="L4" i="5"/>
  <c r="Z4" i="5"/>
  <c r="Z2" i="5" s="1"/>
  <c r="G241" i="7" l="1"/>
  <c r="G240" i="7"/>
  <c r="L2" i="5"/>
  <c r="G239" i="7"/>
  <c r="G237" i="7"/>
  <c r="G252" i="7"/>
  <c r="G251" i="7"/>
  <c r="G253" i="7"/>
  <c r="G250" i="7"/>
  <c r="G243" i="7"/>
  <c r="H251" i="7"/>
  <c r="H252" i="7"/>
  <c r="H253" i="7"/>
  <c r="G245" i="7"/>
  <c r="H237" i="7"/>
  <c r="G238" i="7"/>
  <c r="H243" i="7"/>
  <c r="H250" i="7"/>
  <c r="H242" i="7"/>
  <c r="H240" i="7"/>
  <c r="H241" i="7"/>
  <c r="H249" i="7"/>
  <c r="G242" i="7"/>
  <c r="H238" i="7"/>
  <c r="H239" i="7"/>
  <c r="H245" i="7"/>
  <c r="G249" i="7"/>
  <c r="R16" i="4"/>
  <c r="R3" i="16" l="1"/>
  <c r="R7" i="16"/>
  <c r="R11" i="16"/>
  <c r="R15" i="16"/>
  <c r="R19" i="16"/>
  <c r="R23" i="16"/>
  <c r="R27" i="16"/>
  <c r="R31" i="16"/>
  <c r="R35" i="16"/>
  <c r="R39" i="16"/>
  <c r="R43" i="16"/>
  <c r="R47" i="16"/>
  <c r="R51" i="16"/>
  <c r="R55" i="16"/>
  <c r="R59" i="16"/>
  <c r="R63" i="16"/>
  <c r="R67" i="16"/>
  <c r="R71" i="16"/>
  <c r="R75" i="16"/>
  <c r="R79" i="16"/>
  <c r="R83" i="16"/>
  <c r="R87" i="16"/>
  <c r="R91" i="16"/>
  <c r="R95" i="16"/>
  <c r="R99" i="16"/>
  <c r="R103" i="16"/>
  <c r="R107" i="16"/>
  <c r="R111" i="16"/>
  <c r="R115" i="16"/>
  <c r="R119" i="16"/>
  <c r="R123" i="16"/>
  <c r="R127" i="16"/>
  <c r="R131" i="16"/>
  <c r="R135" i="16"/>
  <c r="R139" i="16"/>
  <c r="R143" i="16"/>
  <c r="R147" i="16"/>
  <c r="R151" i="16"/>
  <c r="R155" i="16"/>
  <c r="R159" i="16"/>
  <c r="R163" i="16"/>
  <c r="R167" i="16"/>
  <c r="R171" i="16"/>
  <c r="R175" i="16"/>
  <c r="R179" i="16"/>
  <c r="R183" i="16"/>
  <c r="R187" i="16"/>
  <c r="R191" i="16"/>
  <c r="R195" i="16"/>
  <c r="R199" i="16"/>
  <c r="R203" i="16"/>
  <c r="R207" i="16"/>
  <c r="R211" i="16"/>
  <c r="R215" i="16"/>
  <c r="R219" i="16"/>
  <c r="R223" i="16"/>
  <c r="R227" i="16"/>
  <c r="R231" i="16"/>
  <c r="R235" i="16"/>
  <c r="R239" i="16"/>
  <c r="R243" i="16"/>
  <c r="R247" i="16"/>
  <c r="R251" i="16"/>
  <c r="R255" i="16"/>
  <c r="R259" i="16"/>
  <c r="R2" i="16"/>
  <c r="R4" i="16"/>
  <c r="R8" i="16"/>
  <c r="R12" i="16"/>
  <c r="R16" i="16"/>
  <c r="R20" i="16"/>
  <c r="R24" i="16"/>
  <c r="R28" i="16"/>
  <c r="R32" i="16"/>
  <c r="R36" i="16"/>
  <c r="R40" i="16"/>
  <c r="R44" i="16"/>
  <c r="R48" i="16"/>
  <c r="R52" i="16"/>
  <c r="R56" i="16"/>
  <c r="R60" i="16"/>
  <c r="R64" i="16"/>
  <c r="R68" i="16"/>
  <c r="R72" i="16"/>
  <c r="R76" i="16"/>
  <c r="R80" i="16"/>
  <c r="R84" i="16"/>
  <c r="R88" i="16"/>
  <c r="R92" i="16"/>
  <c r="R96" i="16"/>
  <c r="R100" i="16"/>
  <c r="R104" i="16"/>
  <c r="R108" i="16"/>
  <c r="R112" i="16"/>
  <c r="R116" i="16"/>
  <c r="R120" i="16"/>
  <c r="R124" i="16"/>
  <c r="R128" i="16"/>
  <c r="R132" i="16"/>
  <c r="R136" i="16"/>
  <c r="R140" i="16"/>
  <c r="R144" i="16"/>
  <c r="R148" i="16"/>
  <c r="R152" i="16"/>
  <c r="R156" i="16"/>
  <c r="R160" i="16"/>
  <c r="R164" i="16"/>
  <c r="R168" i="16"/>
  <c r="R172" i="16"/>
  <c r="R176" i="16"/>
  <c r="R180" i="16"/>
  <c r="R184" i="16"/>
  <c r="R188" i="16"/>
  <c r="R192" i="16"/>
  <c r="R196" i="16"/>
  <c r="R200" i="16"/>
  <c r="R204" i="16"/>
  <c r="R208" i="16"/>
  <c r="R212" i="16"/>
  <c r="R216" i="16"/>
  <c r="R220" i="16"/>
  <c r="R224" i="16"/>
  <c r="R228" i="16"/>
  <c r="R232" i="16"/>
  <c r="R236" i="16"/>
  <c r="R240" i="16"/>
  <c r="R244" i="16"/>
  <c r="R248" i="16"/>
  <c r="R252" i="16"/>
  <c r="R256" i="16"/>
  <c r="R260" i="16"/>
  <c r="R5" i="16"/>
  <c r="R9" i="16"/>
  <c r="R13" i="16"/>
  <c r="R17" i="16"/>
  <c r="R21" i="16"/>
  <c r="R25" i="16"/>
  <c r="R29" i="16"/>
  <c r="R33" i="16"/>
  <c r="R37" i="16"/>
  <c r="R41" i="16"/>
  <c r="R45" i="16"/>
  <c r="R49" i="16"/>
  <c r="R53" i="16"/>
  <c r="R57" i="16"/>
  <c r="R61" i="16"/>
  <c r="R65" i="16"/>
  <c r="R69" i="16"/>
  <c r="R73" i="16"/>
  <c r="R77" i="16"/>
  <c r="R81" i="16"/>
  <c r="R85" i="16"/>
  <c r="R89" i="16"/>
  <c r="R93" i="16"/>
  <c r="R97" i="16"/>
  <c r="R101" i="16"/>
  <c r="R105" i="16"/>
  <c r="R109" i="16"/>
  <c r="R113" i="16"/>
  <c r="R117" i="16"/>
  <c r="R121" i="16"/>
  <c r="R125" i="16"/>
  <c r="R129" i="16"/>
  <c r="R133" i="16"/>
  <c r="R137" i="16"/>
  <c r="R141" i="16"/>
  <c r="R145" i="16"/>
  <c r="R149" i="16"/>
  <c r="R153" i="16"/>
  <c r="R157" i="16"/>
  <c r="R161" i="16"/>
  <c r="R165" i="16"/>
  <c r="R169" i="16"/>
  <c r="R173" i="16"/>
  <c r="R177" i="16"/>
  <c r="R181" i="16"/>
  <c r="R185" i="16"/>
  <c r="R189" i="16"/>
  <c r="R193" i="16"/>
  <c r="R197" i="16"/>
  <c r="R201" i="16"/>
  <c r="R205" i="16"/>
  <c r="R209" i="16"/>
  <c r="R213" i="16"/>
  <c r="R217" i="16"/>
  <c r="R221" i="16"/>
  <c r="R225" i="16"/>
  <c r="R229" i="16"/>
  <c r="R233" i="16"/>
  <c r="R237" i="16"/>
  <c r="R241" i="16"/>
  <c r="R245" i="16"/>
  <c r="R249" i="16"/>
  <c r="R253" i="16"/>
  <c r="R257" i="16"/>
  <c r="R261" i="16"/>
  <c r="R6" i="16"/>
  <c r="R10" i="16"/>
  <c r="R14" i="16"/>
  <c r="R18" i="16"/>
  <c r="R22" i="16"/>
  <c r="R26" i="16"/>
  <c r="R30" i="16"/>
  <c r="R34" i="16"/>
  <c r="R38" i="16"/>
  <c r="R42" i="16"/>
  <c r="R46" i="16"/>
  <c r="R50" i="16"/>
  <c r="R54" i="16"/>
  <c r="R58" i="16"/>
  <c r="R62" i="16"/>
  <c r="R66" i="16"/>
  <c r="R70" i="16"/>
  <c r="R74" i="16"/>
  <c r="R78" i="16"/>
  <c r="R82" i="16"/>
  <c r="R86" i="16"/>
  <c r="R90" i="16"/>
  <c r="R94" i="16"/>
  <c r="R98" i="16"/>
  <c r="R102" i="16"/>
  <c r="R106" i="16"/>
  <c r="R110" i="16"/>
  <c r="R114" i="16"/>
  <c r="R118" i="16"/>
  <c r="R122" i="16"/>
  <c r="R126" i="16"/>
  <c r="R130" i="16"/>
  <c r="R134" i="16"/>
  <c r="R138" i="16"/>
  <c r="R142" i="16"/>
  <c r="R146" i="16"/>
  <c r="R150" i="16"/>
  <c r="R154" i="16"/>
  <c r="R158" i="16"/>
  <c r="R162" i="16"/>
  <c r="R166" i="16"/>
  <c r="R170" i="16"/>
  <c r="R174" i="16"/>
  <c r="R178" i="16"/>
  <c r="R182" i="16"/>
  <c r="R186" i="16"/>
  <c r="R190" i="16"/>
  <c r="R194" i="16"/>
  <c r="R198" i="16"/>
  <c r="R202" i="16"/>
  <c r="R206" i="16"/>
  <c r="R210" i="16"/>
  <c r="R214" i="16"/>
  <c r="R218" i="16"/>
  <c r="R222" i="16"/>
  <c r="R226" i="16"/>
  <c r="R230" i="16"/>
  <c r="R234" i="16"/>
  <c r="R238" i="16"/>
  <c r="R242" i="16"/>
  <c r="R246" i="16"/>
  <c r="R250" i="16"/>
  <c r="R254" i="16"/>
  <c r="R258" i="16"/>
  <c r="R262" i="16"/>
  <c r="R3" i="4"/>
  <c r="J226" i="16" l="1"/>
  <c r="J227" i="16"/>
  <c r="J220" i="16"/>
  <c r="J223" i="16"/>
  <c r="J225" i="16"/>
  <c r="J221" i="16"/>
  <c r="J229" i="16"/>
  <c r="J230" i="16"/>
  <c r="J228" i="16"/>
  <c r="J224" i="16"/>
  <c r="J222" i="16"/>
  <c r="K245" i="4"/>
  <c r="J231" i="16"/>
  <c r="K234" i="4"/>
  <c r="J227" i="7"/>
  <c r="K241" i="4"/>
  <c r="J225" i="7"/>
  <c r="K239" i="4"/>
  <c r="J230" i="7"/>
  <c r="K244" i="4"/>
  <c r="J228" i="7"/>
  <c r="K242" i="4"/>
  <c r="J229" i="7"/>
  <c r="K243" i="4"/>
  <c r="J226" i="7"/>
  <c r="K240" i="4"/>
  <c r="J224" i="7"/>
  <c r="K238" i="4"/>
  <c r="J223" i="7"/>
  <c r="K237" i="4"/>
  <c r="J221" i="7"/>
  <c r="K235" i="4"/>
  <c r="J222" i="7"/>
  <c r="K236" i="4"/>
  <c r="U230" i="16" l="1"/>
  <c r="V230" i="16"/>
  <c r="U223" i="16"/>
  <c r="V223" i="16"/>
  <c r="U222" i="16"/>
  <c r="V222" i="16"/>
  <c r="U229" i="16"/>
  <c r="V229" i="16"/>
  <c r="V220" i="16"/>
  <c r="U220" i="16"/>
  <c r="V224" i="16"/>
  <c r="U224" i="16"/>
  <c r="U221" i="16"/>
  <c r="V221" i="16"/>
  <c r="U227" i="16"/>
  <c r="V227" i="16"/>
  <c r="U231" i="16"/>
  <c r="V231" i="16"/>
  <c r="V228" i="16"/>
  <c r="U228" i="16"/>
  <c r="U225" i="16"/>
  <c r="V225" i="16"/>
  <c r="U226" i="16"/>
  <c r="V226" i="16"/>
  <c r="J2" i="16"/>
  <c r="J2" i="7"/>
  <c r="K16" i="4"/>
  <c r="J220" i="7"/>
  <c r="U2" i="16" l="1"/>
  <c r="V2" i="16"/>
  <c r="J39" i="16"/>
  <c r="J71" i="16"/>
  <c r="J201" i="16"/>
  <c r="J96" i="16"/>
  <c r="J18" i="16"/>
  <c r="J66" i="16"/>
  <c r="J98" i="16"/>
  <c r="J174" i="16"/>
  <c r="J115" i="16"/>
  <c r="J136" i="16"/>
  <c r="J176" i="16"/>
  <c r="J122" i="16"/>
  <c r="J177" i="16"/>
  <c r="J137" i="16"/>
  <c r="J97" i="16"/>
  <c r="J53" i="16"/>
  <c r="J21" i="16"/>
  <c r="J214" i="16"/>
  <c r="J27" i="16"/>
  <c r="J59" i="16"/>
  <c r="J200" i="16"/>
  <c r="J15" i="16"/>
  <c r="J31" i="16"/>
  <c r="J47" i="16"/>
  <c r="J63" i="16"/>
  <c r="J83" i="16"/>
  <c r="J99" i="16"/>
  <c r="J127" i="16"/>
  <c r="J147" i="16"/>
  <c r="J167" i="16"/>
  <c r="J205" i="16"/>
  <c r="J20" i="16"/>
  <c r="J88" i="16"/>
  <c r="J104" i="16"/>
  <c r="J208" i="16"/>
  <c r="J10" i="16"/>
  <c r="J26" i="16"/>
  <c r="J42" i="16"/>
  <c r="J58" i="16"/>
  <c r="J74" i="16"/>
  <c r="J90" i="16"/>
  <c r="J106" i="16"/>
  <c r="J134" i="16"/>
  <c r="J150" i="16"/>
  <c r="J166" i="16"/>
  <c r="J182" i="16"/>
  <c r="J198" i="16"/>
  <c r="J123" i="16"/>
  <c r="J28" i="16"/>
  <c r="J44" i="16"/>
  <c r="J60" i="16"/>
  <c r="J128" i="16"/>
  <c r="J148" i="16"/>
  <c r="J168" i="16"/>
  <c r="J184" i="16"/>
  <c r="J114" i="16"/>
  <c r="J197" i="16"/>
  <c r="J189" i="16"/>
  <c r="J181" i="16"/>
  <c r="J169" i="16"/>
  <c r="J157" i="16"/>
  <c r="J141" i="16"/>
  <c r="J129" i="16"/>
  <c r="J117" i="16"/>
  <c r="J105" i="16"/>
  <c r="J89" i="16"/>
  <c r="J76" i="16"/>
  <c r="J61" i="16"/>
  <c r="J45" i="16"/>
  <c r="J29" i="16"/>
  <c r="J13" i="16"/>
  <c r="J4" i="16"/>
  <c r="J216" i="16"/>
  <c r="J212" i="16"/>
  <c r="J7" i="16"/>
  <c r="J55" i="16"/>
  <c r="J107" i="16"/>
  <c r="J135" i="16"/>
  <c r="J80" i="16"/>
  <c r="J112" i="16"/>
  <c r="J34" i="16"/>
  <c r="J126" i="16"/>
  <c r="J158" i="16"/>
  <c r="J163" i="16"/>
  <c r="J68" i="16"/>
  <c r="J192" i="16"/>
  <c r="J185" i="16"/>
  <c r="J149" i="16"/>
  <c r="J113" i="16"/>
  <c r="J69" i="16"/>
  <c r="J37" i="16"/>
  <c r="J6" i="16"/>
  <c r="J218" i="16"/>
  <c r="J204" i="16"/>
  <c r="J19" i="16"/>
  <c r="J35" i="16"/>
  <c r="J51" i="16"/>
  <c r="J67" i="16"/>
  <c r="J87" i="16"/>
  <c r="J103" i="16"/>
  <c r="J131" i="16"/>
  <c r="J151" i="16"/>
  <c r="J171" i="16"/>
  <c r="J8" i="16"/>
  <c r="J24" i="16"/>
  <c r="J92" i="16"/>
  <c r="J108" i="16"/>
  <c r="J206" i="16"/>
  <c r="J14" i="16"/>
  <c r="J30" i="16"/>
  <c r="J46" i="16"/>
  <c r="J62" i="16"/>
  <c r="J78" i="16"/>
  <c r="J94" i="16"/>
  <c r="J110" i="16"/>
  <c r="J138" i="16"/>
  <c r="J154" i="16"/>
  <c r="J170" i="16"/>
  <c r="J186" i="16"/>
  <c r="J75" i="16"/>
  <c r="J139" i="16"/>
  <c r="J32" i="16"/>
  <c r="J48" i="16"/>
  <c r="J64" i="16"/>
  <c r="J132" i="16"/>
  <c r="J152" i="16"/>
  <c r="J172" i="16"/>
  <c r="J188" i="16"/>
  <c r="J118" i="16"/>
  <c r="J195" i="16"/>
  <c r="J187" i="16"/>
  <c r="J179" i="16"/>
  <c r="J165" i="16"/>
  <c r="J153" i="16"/>
  <c r="J140" i="16"/>
  <c r="J125" i="16"/>
  <c r="J116" i="16"/>
  <c r="J101" i="16"/>
  <c r="J85" i="16"/>
  <c r="J73" i="16"/>
  <c r="J57" i="16"/>
  <c r="J41" i="16"/>
  <c r="J25" i="16"/>
  <c r="J9" i="16"/>
  <c r="J3" i="16"/>
  <c r="J219" i="16"/>
  <c r="J215" i="16"/>
  <c r="J211" i="16"/>
  <c r="J23" i="16"/>
  <c r="J91" i="16"/>
  <c r="J155" i="16"/>
  <c r="J12" i="16"/>
  <c r="J203" i="16"/>
  <c r="J50" i="16"/>
  <c r="J82" i="16"/>
  <c r="J142" i="16"/>
  <c r="J190" i="16"/>
  <c r="J36" i="16"/>
  <c r="J52" i="16"/>
  <c r="J156" i="16"/>
  <c r="J193" i="16"/>
  <c r="J164" i="16"/>
  <c r="J121" i="16"/>
  <c r="J81" i="16"/>
  <c r="J210" i="16"/>
  <c r="J11" i="16"/>
  <c r="J43" i="16"/>
  <c r="J79" i="16"/>
  <c r="J95" i="16"/>
  <c r="J111" i="16"/>
  <c r="J143" i="16"/>
  <c r="J159" i="16"/>
  <c r="J207" i="16"/>
  <c r="J16" i="16"/>
  <c r="J84" i="16"/>
  <c r="J100" i="16"/>
  <c r="J124" i="16"/>
  <c r="J209" i="16"/>
  <c r="J22" i="16"/>
  <c r="J38" i="16"/>
  <c r="J54" i="16"/>
  <c r="J70" i="16"/>
  <c r="J86" i="16"/>
  <c r="J102" i="16"/>
  <c r="J130" i="16"/>
  <c r="J146" i="16"/>
  <c r="J162" i="16"/>
  <c r="J178" i="16"/>
  <c r="J194" i="16"/>
  <c r="J119" i="16"/>
  <c r="J173" i="16"/>
  <c r="J40" i="16"/>
  <c r="J56" i="16"/>
  <c r="J72" i="16"/>
  <c r="J144" i="16"/>
  <c r="J160" i="16"/>
  <c r="J180" i="16"/>
  <c r="J196" i="16"/>
  <c r="J199" i="16"/>
  <c r="J191" i="16"/>
  <c r="J183" i="16"/>
  <c r="J175" i="16"/>
  <c r="J161" i="16"/>
  <c r="J145" i="16"/>
  <c r="J133" i="16"/>
  <c r="J120" i="16"/>
  <c r="J109" i="16"/>
  <c r="J93" i="16"/>
  <c r="J77" i="16"/>
  <c r="J65" i="16"/>
  <c r="J49" i="16"/>
  <c r="J33" i="16"/>
  <c r="J17" i="16"/>
  <c r="J5" i="16"/>
  <c r="J202" i="16"/>
  <c r="J217" i="16"/>
  <c r="J213" i="16"/>
  <c r="R270" i="6" a="1"/>
  <c r="R270" i="6" s="1"/>
  <c r="H249" i="6" a="1"/>
  <c r="H249" i="6" s="1"/>
  <c r="T270" i="6" a="1"/>
  <c r="T270" i="6" s="1"/>
  <c r="J250" i="6" a="1"/>
  <c r="J250" i="6" s="1"/>
  <c r="N249" i="6" a="1"/>
  <c r="N249" i="6" s="1"/>
  <c r="T250" i="6" a="1"/>
  <c r="T250" i="6" s="1"/>
  <c r="K249" i="6" a="1"/>
  <c r="K249" i="6" s="1"/>
  <c r="J251" i="6" a="1"/>
  <c r="J251" i="6" s="1"/>
  <c r="N269" i="6" a="1"/>
  <c r="N269" i="6" s="1"/>
  <c r="H251" i="6" a="1"/>
  <c r="H251" i="6" s="1"/>
  <c r="Q251" i="6" a="1"/>
  <c r="Q251" i="6" s="1"/>
  <c r="U269" i="6" a="1"/>
  <c r="U269" i="6" s="1"/>
  <c r="H250" i="6" a="1"/>
  <c r="H250" i="6" s="1"/>
  <c r="Q250" i="6" a="1"/>
  <c r="Q250" i="6" s="1"/>
  <c r="J268" i="6" a="1"/>
  <c r="J268" i="6" s="1"/>
  <c r="M269" i="6" a="1"/>
  <c r="M269" i="6" s="1"/>
  <c r="O270" i="6" a="1"/>
  <c r="O270" i="6" s="1"/>
  <c r="O268" i="6" a="1"/>
  <c r="O268" i="6" s="1"/>
  <c r="P269" i="6" a="1"/>
  <c r="P269" i="6" s="1"/>
  <c r="S270" i="6" a="1"/>
  <c r="S270" i="6" s="1"/>
  <c r="T268" i="6" a="1"/>
  <c r="T268" i="6" s="1"/>
  <c r="I269" i="6" a="1"/>
  <c r="I269" i="6" s="1"/>
  <c r="O251" i="6" a="1"/>
  <c r="O251" i="6" s="1"/>
  <c r="T249" i="6" a="1"/>
  <c r="T249" i="6" s="1"/>
  <c r="K251" i="6" a="1"/>
  <c r="K251" i="6" s="1"/>
  <c r="R251" i="6" a="1"/>
  <c r="R251" i="6" s="1"/>
  <c r="R268" i="6" a="1"/>
  <c r="R268" i="6" s="1"/>
  <c r="K250" i="6" a="1"/>
  <c r="K250" i="6" s="1"/>
  <c r="R250" i="6" a="1"/>
  <c r="R250" i="6" s="1"/>
  <c r="K268" i="6" a="1"/>
  <c r="K268" i="6" s="1"/>
  <c r="N268" i="6" a="1"/>
  <c r="N268" i="6" s="1"/>
  <c r="Q270" i="6" a="1"/>
  <c r="Q270" i="6" s="1"/>
  <c r="Q268" i="6" a="1"/>
  <c r="Q268" i="6" s="1"/>
  <c r="R269" i="6" a="1"/>
  <c r="R269" i="6" s="1"/>
  <c r="U270" i="6" a="1"/>
  <c r="U270" i="6" s="1"/>
  <c r="H269" i="6" a="1"/>
  <c r="H269" i="6" s="1"/>
  <c r="K270" i="6" a="1"/>
  <c r="K270" i="6" s="1"/>
  <c r="J249" i="6" a="1"/>
  <c r="J249" i="6" s="1"/>
  <c r="O250" i="6" a="1"/>
  <c r="O250" i="6" s="1"/>
  <c r="P249" i="6" a="1"/>
  <c r="P249" i="6" s="1"/>
  <c r="O249" i="6" a="1"/>
  <c r="O249" i="6" s="1"/>
  <c r="S249" i="6" a="1"/>
  <c r="S249" i="6" s="1"/>
  <c r="U249" i="6" a="1"/>
  <c r="U249" i="6" s="1"/>
  <c r="T251" i="6" a="1"/>
  <c r="T251" i="6" s="1"/>
  <c r="M249" i="6" a="1"/>
  <c r="M249" i="6" s="1"/>
  <c r="S250" i="6" a="1"/>
  <c r="S250" i="6" s="1"/>
  <c r="M250" i="6" a="1"/>
  <c r="M250" i="6" s="1"/>
  <c r="P268" i="6" a="1"/>
  <c r="P268" i="6" s="1"/>
  <c r="R249" i="6" a="1"/>
  <c r="R249" i="6" s="1"/>
  <c r="S251" i="6" a="1"/>
  <c r="S251" i="6" s="1"/>
  <c r="I249" i="6" a="1"/>
  <c r="I249" i="6" s="1"/>
  <c r="N251" i="6" a="1"/>
  <c r="N251" i="6" s="1"/>
  <c r="U251" i="6" a="1"/>
  <c r="U251" i="6" s="1"/>
  <c r="M270" i="6" a="1"/>
  <c r="M270" i="6" s="1"/>
  <c r="N250" i="6" a="1"/>
  <c r="N250" i="6" s="1"/>
  <c r="U250" i="6" a="1"/>
  <c r="U250" i="6" s="1"/>
  <c r="S269" i="6" a="1"/>
  <c r="S269" i="6" s="1"/>
  <c r="S268" i="6" a="1"/>
  <c r="S268" i="6" s="1"/>
  <c r="T269" i="6" a="1"/>
  <c r="T269" i="6" s="1"/>
  <c r="I270" i="6" a="1"/>
  <c r="I270" i="6" s="1"/>
  <c r="I268" i="6" a="1"/>
  <c r="I268" i="6" s="1"/>
  <c r="J270" i="6" a="1"/>
  <c r="J270" i="6" s="1"/>
  <c r="M268" i="6" a="1"/>
  <c r="M268" i="6" s="1"/>
  <c r="O269" i="6" a="1"/>
  <c r="O269" i="6" s="1"/>
  <c r="P270" i="6" a="1"/>
  <c r="P270" i="6" s="1"/>
  <c r="M251" i="6" a="1"/>
  <c r="M251" i="6" s="1"/>
  <c r="P251" i="6" a="1"/>
  <c r="P251" i="6" s="1"/>
  <c r="Q249" i="6" a="1"/>
  <c r="Q249" i="6" s="1"/>
  <c r="I250" i="6" a="1"/>
  <c r="I250" i="6" s="1"/>
  <c r="P250" i="6" a="1"/>
  <c r="P250" i="6" s="1"/>
  <c r="I251" i="6" a="1"/>
  <c r="I251" i="6" s="1"/>
  <c r="J269" i="6" a="1"/>
  <c r="J269" i="6" s="1"/>
  <c r="U268" i="6" a="1"/>
  <c r="U268" i="6" s="1"/>
  <c r="H270" i="6" a="1"/>
  <c r="H270" i="6" s="1"/>
  <c r="H268" i="6" a="1"/>
  <c r="H268" i="6" s="1"/>
  <c r="K269" i="6" a="1"/>
  <c r="K269" i="6" s="1"/>
  <c r="N270" i="6" a="1"/>
  <c r="N270" i="6" s="1"/>
  <c r="Q269" i="6" a="1"/>
  <c r="Q269" i="6" s="1"/>
  <c r="J216" i="7"/>
  <c r="K230" i="4"/>
  <c r="J219" i="7"/>
  <c r="K233" i="4"/>
  <c r="J215" i="7"/>
  <c r="K229" i="4"/>
  <c r="J218" i="7"/>
  <c r="K232" i="4"/>
  <c r="J214" i="7"/>
  <c r="K228" i="4"/>
  <c r="J217" i="7"/>
  <c r="K231" i="4"/>
  <c r="J213" i="7"/>
  <c r="K227" i="4"/>
  <c r="J15" i="7"/>
  <c r="K29" i="4"/>
  <c r="J83" i="7"/>
  <c r="K97" i="4"/>
  <c r="J99" i="7"/>
  <c r="K113" i="4"/>
  <c r="J127" i="7"/>
  <c r="K141" i="4"/>
  <c r="J147" i="7"/>
  <c r="K161" i="4"/>
  <c r="J167" i="7"/>
  <c r="K181" i="4"/>
  <c r="J205" i="7"/>
  <c r="K219" i="4"/>
  <c r="J20" i="7"/>
  <c r="K34" i="4"/>
  <c r="J88" i="7"/>
  <c r="K102" i="4"/>
  <c r="J104" i="7"/>
  <c r="K118" i="4"/>
  <c r="J208" i="7"/>
  <c r="K222" i="4"/>
  <c r="J10" i="7"/>
  <c r="K24" i="4"/>
  <c r="J26" i="7"/>
  <c r="K40" i="4"/>
  <c r="J42" i="7"/>
  <c r="K56" i="4"/>
  <c r="J58" i="7"/>
  <c r="K72" i="4"/>
  <c r="J74" i="7"/>
  <c r="K88" i="4"/>
  <c r="J90" i="7"/>
  <c r="K104" i="4"/>
  <c r="J106" i="7"/>
  <c r="K120" i="4"/>
  <c r="J134" i="7"/>
  <c r="K148" i="4"/>
  <c r="J150" i="7"/>
  <c r="K164" i="4"/>
  <c r="J166" i="7"/>
  <c r="K180" i="4"/>
  <c r="J182" i="7"/>
  <c r="K196" i="4"/>
  <c r="J198" i="7"/>
  <c r="K212" i="4"/>
  <c r="J123" i="7"/>
  <c r="K137" i="4"/>
  <c r="J28" i="7"/>
  <c r="K42" i="4"/>
  <c r="J44" i="7"/>
  <c r="K58" i="4"/>
  <c r="J60" i="7"/>
  <c r="K74" i="4"/>
  <c r="J128" i="7"/>
  <c r="K142" i="4"/>
  <c r="J148" i="7"/>
  <c r="K162" i="4"/>
  <c r="J168" i="7"/>
  <c r="K182" i="4"/>
  <c r="J184" i="7"/>
  <c r="K198" i="4"/>
  <c r="J114" i="7"/>
  <c r="K128" i="4"/>
  <c r="J197" i="7"/>
  <c r="K211" i="4"/>
  <c r="J189" i="7"/>
  <c r="K203" i="4"/>
  <c r="J181" i="7"/>
  <c r="K195" i="4"/>
  <c r="J169" i="7"/>
  <c r="K183" i="4"/>
  <c r="J157" i="7"/>
  <c r="K171" i="4"/>
  <c r="J141" i="7"/>
  <c r="K155" i="4"/>
  <c r="J129" i="7"/>
  <c r="K143" i="4"/>
  <c r="J117" i="7"/>
  <c r="K131" i="4"/>
  <c r="J105" i="7"/>
  <c r="K119" i="4"/>
  <c r="J89" i="7"/>
  <c r="K103" i="4"/>
  <c r="J76" i="7"/>
  <c r="K90" i="4"/>
  <c r="J61" i="7"/>
  <c r="K75" i="4"/>
  <c r="J45" i="7"/>
  <c r="K59" i="4"/>
  <c r="J29" i="7"/>
  <c r="K43" i="4"/>
  <c r="J13" i="7"/>
  <c r="K27" i="4"/>
  <c r="J4" i="7"/>
  <c r="K18" i="4"/>
  <c r="J212" i="7"/>
  <c r="K226" i="4"/>
  <c r="J31" i="7"/>
  <c r="K45" i="4"/>
  <c r="J204" i="7"/>
  <c r="K218" i="4"/>
  <c r="J51" i="7"/>
  <c r="K65" i="4"/>
  <c r="J103" i="7"/>
  <c r="K117" i="4"/>
  <c r="J171" i="7"/>
  <c r="K185" i="4"/>
  <c r="J92" i="7"/>
  <c r="K106" i="4"/>
  <c r="J14" i="7"/>
  <c r="K28" i="4"/>
  <c r="J62" i="7"/>
  <c r="K76" i="4"/>
  <c r="J110" i="7"/>
  <c r="K124" i="4"/>
  <c r="J138" i="7"/>
  <c r="K152" i="4"/>
  <c r="J154" i="7"/>
  <c r="K168" i="4"/>
  <c r="J170" i="7"/>
  <c r="K184" i="4"/>
  <c r="J186" i="7"/>
  <c r="K200" i="4"/>
  <c r="J75" i="7"/>
  <c r="K89" i="4"/>
  <c r="J139" i="7"/>
  <c r="K153" i="4"/>
  <c r="J32" i="7"/>
  <c r="K46" i="4"/>
  <c r="J48" i="7"/>
  <c r="K62" i="4"/>
  <c r="J64" i="7"/>
  <c r="K78" i="4"/>
  <c r="J132" i="7"/>
  <c r="K146" i="4"/>
  <c r="J152" i="7"/>
  <c r="K166" i="4"/>
  <c r="J172" i="7"/>
  <c r="K186" i="4"/>
  <c r="J188" i="7"/>
  <c r="K202" i="4"/>
  <c r="J118" i="7"/>
  <c r="K132" i="4"/>
  <c r="J195" i="7"/>
  <c r="K209" i="4"/>
  <c r="J187" i="7"/>
  <c r="K201" i="4"/>
  <c r="J179" i="7"/>
  <c r="K193" i="4"/>
  <c r="J165" i="7"/>
  <c r="K179" i="4"/>
  <c r="J153" i="7"/>
  <c r="K167" i="4"/>
  <c r="J140" i="7"/>
  <c r="K154" i="4"/>
  <c r="J125" i="7"/>
  <c r="K139" i="4"/>
  <c r="J116" i="7"/>
  <c r="K130" i="4"/>
  <c r="J101" i="7"/>
  <c r="K115" i="4"/>
  <c r="J85" i="7"/>
  <c r="K99" i="4"/>
  <c r="J73" i="7"/>
  <c r="K87" i="4"/>
  <c r="J57" i="7"/>
  <c r="K71" i="4"/>
  <c r="J41" i="7"/>
  <c r="K55" i="4"/>
  <c r="J25" i="7"/>
  <c r="K39" i="4"/>
  <c r="J9" i="7"/>
  <c r="K23" i="4"/>
  <c r="J3" i="7"/>
  <c r="K17" i="4"/>
  <c r="J211" i="7"/>
  <c r="K225" i="4"/>
  <c r="J200" i="7"/>
  <c r="K214" i="4"/>
  <c r="J63" i="7"/>
  <c r="K77" i="4"/>
  <c r="J35" i="7"/>
  <c r="K49" i="4"/>
  <c r="J87" i="7"/>
  <c r="K101" i="4"/>
  <c r="J151" i="7"/>
  <c r="K165" i="4"/>
  <c r="J24" i="7"/>
  <c r="K38" i="4"/>
  <c r="J206" i="7"/>
  <c r="K220" i="4"/>
  <c r="J46" i="7"/>
  <c r="K60" i="4"/>
  <c r="J94" i="7"/>
  <c r="K108" i="4"/>
  <c r="J23" i="7"/>
  <c r="K37" i="4"/>
  <c r="J55" i="7"/>
  <c r="K69" i="4"/>
  <c r="J71" i="7"/>
  <c r="K85" i="4"/>
  <c r="J91" i="7"/>
  <c r="K105" i="4"/>
  <c r="J107" i="7"/>
  <c r="K121" i="4"/>
  <c r="J135" i="7"/>
  <c r="K149" i="4"/>
  <c r="J155" i="7"/>
  <c r="K169" i="4"/>
  <c r="J201" i="7"/>
  <c r="K215" i="4"/>
  <c r="J12" i="7"/>
  <c r="K26" i="4"/>
  <c r="J80" i="7"/>
  <c r="K94" i="4"/>
  <c r="J96" i="7"/>
  <c r="K110" i="4"/>
  <c r="J112" i="7"/>
  <c r="K126" i="4"/>
  <c r="J203" i="7"/>
  <c r="K217" i="4"/>
  <c r="J18" i="7"/>
  <c r="K32" i="4"/>
  <c r="J34" i="7"/>
  <c r="K48" i="4"/>
  <c r="J50" i="7"/>
  <c r="K64" i="4"/>
  <c r="J66" i="7"/>
  <c r="K80" i="4"/>
  <c r="J82" i="7"/>
  <c r="K96" i="4"/>
  <c r="J98" i="7"/>
  <c r="K112" i="4"/>
  <c r="J126" i="7"/>
  <c r="K140" i="4"/>
  <c r="J142" i="7"/>
  <c r="K156" i="4"/>
  <c r="J158" i="7"/>
  <c r="K172" i="4"/>
  <c r="J174" i="7"/>
  <c r="K188" i="4"/>
  <c r="J190" i="7"/>
  <c r="K204" i="4"/>
  <c r="J115" i="7"/>
  <c r="K129" i="4"/>
  <c r="J163" i="7"/>
  <c r="K177" i="4"/>
  <c r="J36" i="7"/>
  <c r="K50" i="4"/>
  <c r="J52" i="7"/>
  <c r="K66" i="4"/>
  <c r="J68" i="7"/>
  <c r="K82" i="4"/>
  <c r="J136" i="7"/>
  <c r="K150" i="4"/>
  <c r="J156" i="7"/>
  <c r="K170" i="4"/>
  <c r="J176" i="7"/>
  <c r="K190" i="4"/>
  <c r="J192" i="7"/>
  <c r="K206" i="4"/>
  <c r="J122" i="7"/>
  <c r="K136" i="4"/>
  <c r="J193" i="7"/>
  <c r="K207" i="4"/>
  <c r="J185" i="7"/>
  <c r="K199" i="4"/>
  <c r="J177" i="7"/>
  <c r="K191" i="4"/>
  <c r="J164" i="7"/>
  <c r="K178" i="4"/>
  <c r="J149" i="7"/>
  <c r="K163" i="4"/>
  <c r="J137" i="7"/>
  <c r="K151" i="4"/>
  <c r="J121" i="7"/>
  <c r="K135" i="4"/>
  <c r="J113" i="7"/>
  <c r="K127" i="4"/>
  <c r="J97" i="7"/>
  <c r="K111" i="4"/>
  <c r="J81" i="7"/>
  <c r="K95" i="4"/>
  <c r="J69" i="7"/>
  <c r="K83" i="4"/>
  <c r="J53" i="7"/>
  <c r="K67" i="4"/>
  <c r="J37" i="7"/>
  <c r="K51" i="4"/>
  <c r="J21" i="7"/>
  <c r="K35" i="4"/>
  <c r="J6" i="7"/>
  <c r="K20" i="4"/>
  <c r="J210" i="7"/>
  <c r="K224" i="4"/>
  <c r="J47" i="7"/>
  <c r="K61" i="4"/>
  <c r="J19" i="7"/>
  <c r="K33" i="4"/>
  <c r="J67" i="7"/>
  <c r="K81" i="4"/>
  <c r="J131" i="7"/>
  <c r="K145" i="4"/>
  <c r="J8" i="7"/>
  <c r="K22" i="4"/>
  <c r="J108" i="7"/>
  <c r="K122" i="4"/>
  <c r="J30" i="7"/>
  <c r="K44" i="4"/>
  <c r="J78" i="7"/>
  <c r="K92" i="4"/>
  <c r="J7" i="7"/>
  <c r="K21" i="4"/>
  <c r="J39" i="7"/>
  <c r="K53" i="4"/>
  <c r="J11" i="7"/>
  <c r="K25" i="4"/>
  <c r="J27" i="7"/>
  <c r="K41" i="4"/>
  <c r="J43" i="7"/>
  <c r="K57" i="4"/>
  <c r="J59" i="7"/>
  <c r="K73" i="4"/>
  <c r="J79" i="7"/>
  <c r="K93" i="4"/>
  <c r="J95" i="7"/>
  <c r="K109" i="4"/>
  <c r="J111" i="7"/>
  <c r="K125" i="4"/>
  <c r="J143" i="7"/>
  <c r="K157" i="4"/>
  <c r="J159" i="7"/>
  <c r="K173" i="4"/>
  <c r="J207" i="7"/>
  <c r="K221" i="4"/>
  <c r="J16" i="7"/>
  <c r="K30" i="4"/>
  <c r="J84" i="7"/>
  <c r="K98" i="4"/>
  <c r="J100" i="7"/>
  <c r="K114" i="4"/>
  <c r="J124" i="7"/>
  <c r="K138" i="4"/>
  <c r="J209" i="7"/>
  <c r="K223" i="4"/>
  <c r="J22" i="7"/>
  <c r="K36" i="4"/>
  <c r="J38" i="7"/>
  <c r="K52" i="4"/>
  <c r="J54" i="7"/>
  <c r="K68" i="4"/>
  <c r="J70" i="7"/>
  <c r="K84" i="4"/>
  <c r="J86" i="7"/>
  <c r="K100" i="4"/>
  <c r="J102" i="7"/>
  <c r="K116" i="4"/>
  <c r="J130" i="7"/>
  <c r="K144" i="4"/>
  <c r="J146" i="7"/>
  <c r="K160" i="4"/>
  <c r="J162" i="7"/>
  <c r="K176" i="4"/>
  <c r="J178" i="7"/>
  <c r="K192" i="4"/>
  <c r="J194" i="7"/>
  <c r="K208" i="4"/>
  <c r="J119" i="7"/>
  <c r="K133" i="4"/>
  <c r="J173" i="7"/>
  <c r="K187" i="4"/>
  <c r="J40" i="7"/>
  <c r="K54" i="4"/>
  <c r="J56" i="7"/>
  <c r="K70" i="4"/>
  <c r="J72" i="7"/>
  <c r="K86" i="4"/>
  <c r="J144" i="7"/>
  <c r="K158" i="4"/>
  <c r="J160" i="7"/>
  <c r="K174" i="4"/>
  <c r="J180" i="7"/>
  <c r="K194" i="4"/>
  <c r="J196" i="7"/>
  <c r="K210" i="4"/>
  <c r="J199" i="7"/>
  <c r="K213" i="4"/>
  <c r="J191" i="7"/>
  <c r="K205" i="4"/>
  <c r="J183" i="7"/>
  <c r="K197" i="4"/>
  <c r="J175" i="7"/>
  <c r="K189" i="4"/>
  <c r="J161" i="7"/>
  <c r="K175" i="4"/>
  <c r="J145" i="7"/>
  <c r="K159" i="4"/>
  <c r="J133" i="7"/>
  <c r="K147" i="4"/>
  <c r="J120" i="7"/>
  <c r="K134" i="4"/>
  <c r="J109" i="7"/>
  <c r="K123" i="4"/>
  <c r="J93" i="7"/>
  <c r="K107" i="4"/>
  <c r="J77" i="7"/>
  <c r="K91" i="4"/>
  <c r="J65" i="7"/>
  <c r="K79" i="4"/>
  <c r="J49" i="7"/>
  <c r="K63" i="4"/>
  <c r="J33" i="7"/>
  <c r="K47" i="4"/>
  <c r="J17" i="7"/>
  <c r="K31" i="4"/>
  <c r="J5" i="7"/>
  <c r="K19" i="4"/>
  <c r="J202" i="7"/>
  <c r="K216" i="4"/>
  <c r="U5" i="16" l="1"/>
  <c r="V5" i="16"/>
  <c r="U65" i="16"/>
  <c r="V65" i="16"/>
  <c r="U120" i="16"/>
  <c r="V120" i="16"/>
  <c r="V175" i="16"/>
  <c r="U175" i="16"/>
  <c r="U196" i="16"/>
  <c r="V196" i="16"/>
  <c r="U72" i="16"/>
  <c r="V72" i="16"/>
  <c r="U119" i="16"/>
  <c r="V119" i="16"/>
  <c r="U146" i="16"/>
  <c r="V146" i="16"/>
  <c r="U70" i="16"/>
  <c r="V70" i="16"/>
  <c r="U209" i="16"/>
  <c r="V209" i="16"/>
  <c r="U16" i="16"/>
  <c r="V16" i="16"/>
  <c r="V111" i="16"/>
  <c r="U111" i="16"/>
  <c r="V11" i="16"/>
  <c r="U11" i="16"/>
  <c r="U164" i="16"/>
  <c r="V164" i="16"/>
  <c r="U36" i="16"/>
  <c r="V36" i="16"/>
  <c r="U50" i="16"/>
  <c r="V50" i="16"/>
  <c r="V91" i="16"/>
  <c r="U91" i="16"/>
  <c r="U219" i="16"/>
  <c r="V219" i="16"/>
  <c r="U41" i="16"/>
  <c r="V41" i="16"/>
  <c r="U101" i="16"/>
  <c r="V101" i="16"/>
  <c r="V153" i="16"/>
  <c r="U153" i="16"/>
  <c r="V195" i="16"/>
  <c r="U195" i="16"/>
  <c r="U152" i="16"/>
  <c r="V152" i="16"/>
  <c r="U32" i="16"/>
  <c r="V32" i="16"/>
  <c r="U170" i="16"/>
  <c r="V170" i="16"/>
  <c r="U94" i="16"/>
  <c r="V94" i="16"/>
  <c r="U30" i="16"/>
  <c r="V30" i="16"/>
  <c r="U92" i="16"/>
  <c r="V92" i="16"/>
  <c r="V151" i="16"/>
  <c r="U151" i="16"/>
  <c r="V67" i="16"/>
  <c r="U67" i="16"/>
  <c r="V204" i="16"/>
  <c r="U204" i="16"/>
  <c r="U69" i="16"/>
  <c r="V69" i="16"/>
  <c r="U192" i="16"/>
  <c r="V192" i="16"/>
  <c r="U126" i="16"/>
  <c r="V126" i="16"/>
  <c r="V135" i="16"/>
  <c r="U135" i="16"/>
  <c r="V212" i="16"/>
  <c r="U212" i="16"/>
  <c r="U29" i="16"/>
  <c r="V29" i="16"/>
  <c r="U89" i="16"/>
  <c r="V89" i="16"/>
  <c r="V141" i="16"/>
  <c r="U141" i="16"/>
  <c r="U189" i="16"/>
  <c r="V189" i="16"/>
  <c r="U168" i="16"/>
  <c r="V168" i="16"/>
  <c r="U44" i="16"/>
  <c r="V44" i="16"/>
  <c r="U182" i="16"/>
  <c r="V182" i="16"/>
  <c r="U106" i="16"/>
  <c r="V106" i="16"/>
  <c r="U42" i="16"/>
  <c r="V42" i="16"/>
  <c r="U104" i="16"/>
  <c r="V104" i="16"/>
  <c r="V167" i="16"/>
  <c r="U167" i="16"/>
  <c r="V83" i="16"/>
  <c r="U83" i="16"/>
  <c r="V15" i="16"/>
  <c r="U15" i="16"/>
  <c r="U214" i="16"/>
  <c r="V214" i="16"/>
  <c r="V137" i="16"/>
  <c r="U137" i="16"/>
  <c r="U136" i="16"/>
  <c r="V136" i="16"/>
  <c r="U66" i="16"/>
  <c r="V66" i="16"/>
  <c r="V71" i="16"/>
  <c r="U71" i="16"/>
  <c r="U213" i="16"/>
  <c r="V213" i="16"/>
  <c r="U17" i="16"/>
  <c r="V17" i="16"/>
  <c r="U77" i="16"/>
  <c r="V77" i="16"/>
  <c r="V133" i="16"/>
  <c r="U133" i="16"/>
  <c r="V183" i="16"/>
  <c r="U183" i="16"/>
  <c r="U180" i="16"/>
  <c r="V180" i="16"/>
  <c r="U56" i="16"/>
  <c r="V56" i="16"/>
  <c r="U194" i="16"/>
  <c r="V194" i="16"/>
  <c r="U130" i="16"/>
  <c r="V130" i="16"/>
  <c r="U54" i="16"/>
  <c r="V54" i="16"/>
  <c r="U124" i="16"/>
  <c r="V124" i="16"/>
  <c r="U207" i="16"/>
  <c r="V207" i="16"/>
  <c r="V95" i="16"/>
  <c r="U95" i="16"/>
  <c r="U210" i="16"/>
  <c r="V210" i="16"/>
  <c r="U193" i="16"/>
  <c r="V193" i="16"/>
  <c r="U190" i="16"/>
  <c r="V190" i="16"/>
  <c r="U203" i="16"/>
  <c r="V203" i="16"/>
  <c r="V23" i="16"/>
  <c r="U23" i="16"/>
  <c r="V3" i="16"/>
  <c r="U3" i="16"/>
  <c r="U57" i="16"/>
  <c r="V57" i="16"/>
  <c r="U116" i="16"/>
  <c r="V116" i="16"/>
  <c r="V165" i="16"/>
  <c r="U165" i="16"/>
  <c r="U118" i="16"/>
  <c r="V118" i="16"/>
  <c r="U132" i="16"/>
  <c r="V132" i="16"/>
  <c r="V139" i="16"/>
  <c r="U139" i="16"/>
  <c r="U154" i="16"/>
  <c r="V154" i="16"/>
  <c r="U78" i="16"/>
  <c r="V78" i="16"/>
  <c r="U14" i="16"/>
  <c r="V14" i="16"/>
  <c r="U24" i="16"/>
  <c r="V24" i="16"/>
  <c r="V131" i="16"/>
  <c r="U131" i="16"/>
  <c r="V51" i="16"/>
  <c r="U51" i="16"/>
  <c r="U218" i="16"/>
  <c r="V218" i="16"/>
  <c r="U113" i="16"/>
  <c r="V113" i="16"/>
  <c r="U68" i="16"/>
  <c r="V68" i="16"/>
  <c r="U34" i="16"/>
  <c r="V34" i="16"/>
  <c r="V107" i="16"/>
  <c r="U107" i="16"/>
  <c r="V216" i="16"/>
  <c r="U216" i="16"/>
  <c r="U45" i="16"/>
  <c r="V45" i="16"/>
  <c r="U105" i="16"/>
  <c r="V105" i="16"/>
  <c r="V157" i="16"/>
  <c r="U157" i="16"/>
  <c r="U197" i="16"/>
  <c r="V197" i="16"/>
  <c r="U148" i="16"/>
  <c r="V148" i="16"/>
  <c r="U28" i="16"/>
  <c r="V28" i="16"/>
  <c r="U166" i="16"/>
  <c r="V166" i="16"/>
  <c r="U90" i="16"/>
  <c r="V90" i="16"/>
  <c r="U26" i="16"/>
  <c r="V26" i="16"/>
  <c r="U88" i="16"/>
  <c r="V88" i="16"/>
  <c r="V147" i="16"/>
  <c r="U147" i="16"/>
  <c r="V63" i="16"/>
  <c r="U63" i="16"/>
  <c r="V200" i="16"/>
  <c r="U200" i="16"/>
  <c r="U21" i="16"/>
  <c r="V21" i="16"/>
  <c r="V177" i="16"/>
  <c r="U177" i="16"/>
  <c r="U115" i="16"/>
  <c r="V115" i="16"/>
  <c r="U18" i="16"/>
  <c r="V18" i="16"/>
  <c r="V39" i="16"/>
  <c r="U39" i="16"/>
  <c r="U217" i="16"/>
  <c r="V217" i="16"/>
  <c r="U33" i="16"/>
  <c r="V33" i="16"/>
  <c r="U93" i="16"/>
  <c r="V93" i="16"/>
  <c r="V145" i="16"/>
  <c r="U145" i="16"/>
  <c r="V191" i="16"/>
  <c r="U191" i="16"/>
  <c r="U160" i="16"/>
  <c r="V160" i="16"/>
  <c r="U40" i="16"/>
  <c r="V40" i="16"/>
  <c r="U178" i="16"/>
  <c r="V178" i="16"/>
  <c r="U102" i="16"/>
  <c r="V102" i="16"/>
  <c r="U38" i="16"/>
  <c r="V38" i="16"/>
  <c r="U100" i="16"/>
  <c r="V100" i="16"/>
  <c r="V159" i="16"/>
  <c r="U159" i="16"/>
  <c r="V79" i="16"/>
  <c r="U79" i="16"/>
  <c r="U81" i="16"/>
  <c r="V81" i="16"/>
  <c r="U156" i="16"/>
  <c r="V156" i="16"/>
  <c r="U142" i="16"/>
  <c r="V142" i="16"/>
  <c r="U12" i="16"/>
  <c r="V12" i="16"/>
  <c r="U211" i="16"/>
  <c r="V211" i="16"/>
  <c r="U9" i="16"/>
  <c r="V9" i="16"/>
  <c r="U73" i="16"/>
  <c r="V73" i="16"/>
  <c r="V125" i="16"/>
  <c r="U125" i="16"/>
  <c r="V179" i="16"/>
  <c r="U179" i="16"/>
  <c r="U188" i="16"/>
  <c r="V188" i="16"/>
  <c r="U64" i="16"/>
  <c r="V64" i="16"/>
  <c r="V75" i="16"/>
  <c r="U75" i="16"/>
  <c r="U138" i="16"/>
  <c r="V138" i="16"/>
  <c r="U62" i="16"/>
  <c r="V62" i="16"/>
  <c r="U206" i="16"/>
  <c r="V206" i="16"/>
  <c r="U8" i="16"/>
  <c r="V8" i="16"/>
  <c r="V103" i="16"/>
  <c r="U103" i="16"/>
  <c r="V35" i="16"/>
  <c r="U35" i="16"/>
  <c r="U6" i="16"/>
  <c r="V6" i="16"/>
  <c r="V149" i="16"/>
  <c r="U149" i="16"/>
  <c r="V163" i="16"/>
  <c r="U163" i="16"/>
  <c r="U112" i="16"/>
  <c r="V112" i="16"/>
  <c r="V55" i="16"/>
  <c r="U55" i="16"/>
  <c r="U4" i="16"/>
  <c r="V4" i="16"/>
  <c r="U61" i="16"/>
  <c r="V61" i="16"/>
  <c r="V117" i="16"/>
  <c r="U117" i="16"/>
  <c r="V169" i="16"/>
  <c r="U169" i="16"/>
  <c r="U114" i="16"/>
  <c r="V114" i="16"/>
  <c r="U128" i="16"/>
  <c r="V128" i="16"/>
  <c r="V123" i="16"/>
  <c r="U123" i="16"/>
  <c r="U150" i="16"/>
  <c r="V150" i="16"/>
  <c r="U74" i="16"/>
  <c r="V74" i="16"/>
  <c r="U10" i="16"/>
  <c r="V10" i="16"/>
  <c r="U20" i="16"/>
  <c r="V20" i="16"/>
  <c r="V127" i="16"/>
  <c r="U127" i="16"/>
  <c r="V47" i="16"/>
  <c r="U47" i="16"/>
  <c r="V59" i="16"/>
  <c r="U59" i="16"/>
  <c r="U53" i="16"/>
  <c r="V53" i="16"/>
  <c r="U122" i="16"/>
  <c r="V122" i="16"/>
  <c r="U174" i="16"/>
  <c r="V174" i="16"/>
  <c r="U96" i="16"/>
  <c r="V96" i="16"/>
  <c r="U202" i="16"/>
  <c r="V202" i="16"/>
  <c r="U49" i="16"/>
  <c r="V49" i="16"/>
  <c r="U109" i="16"/>
  <c r="V109" i="16"/>
  <c r="V161" i="16"/>
  <c r="U161" i="16"/>
  <c r="V199" i="16"/>
  <c r="U199" i="16"/>
  <c r="U144" i="16"/>
  <c r="V144" i="16"/>
  <c r="V173" i="16"/>
  <c r="U173" i="16"/>
  <c r="U162" i="16"/>
  <c r="V162" i="16"/>
  <c r="U86" i="16"/>
  <c r="V86" i="16"/>
  <c r="U22" i="16"/>
  <c r="V22" i="16"/>
  <c r="U84" i="16"/>
  <c r="V84" i="16"/>
  <c r="V143" i="16"/>
  <c r="U143" i="16"/>
  <c r="V43" i="16"/>
  <c r="U43" i="16"/>
  <c r="V121" i="16"/>
  <c r="U121" i="16"/>
  <c r="U52" i="16"/>
  <c r="V52" i="16"/>
  <c r="U82" i="16"/>
  <c r="V82" i="16"/>
  <c r="V155" i="16"/>
  <c r="U155" i="16"/>
  <c r="U215" i="16"/>
  <c r="V215" i="16"/>
  <c r="U25" i="16"/>
  <c r="V25" i="16"/>
  <c r="U85" i="16"/>
  <c r="V85" i="16"/>
  <c r="U140" i="16"/>
  <c r="V140" i="16"/>
  <c r="V187" i="16"/>
  <c r="U187" i="16"/>
  <c r="U172" i="16"/>
  <c r="V172" i="16"/>
  <c r="U48" i="16"/>
  <c r="V48" i="16"/>
  <c r="U186" i="16"/>
  <c r="V186" i="16"/>
  <c r="U110" i="16"/>
  <c r="V110" i="16"/>
  <c r="U46" i="16"/>
  <c r="V46" i="16"/>
  <c r="U108" i="16"/>
  <c r="V108" i="16"/>
  <c r="V171" i="16"/>
  <c r="U171" i="16"/>
  <c r="V87" i="16"/>
  <c r="U87" i="16"/>
  <c r="V19" i="16"/>
  <c r="U19" i="16"/>
  <c r="U37" i="16"/>
  <c r="V37" i="16"/>
  <c r="U185" i="16"/>
  <c r="V185" i="16"/>
  <c r="U158" i="16"/>
  <c r="V158" i="16"/>
  <c r="U80" i="16"/>
  <c r="V80" i="16"/>
  <c r="V7" i="16"/>
  <c r="U7" i="16"/>
  <c r="U13" i="16"/>
  <c r="V13" i="16"/>
  <c r="U76" i="16"/>
  <c r="V76" i="16"/>
  <c r="V129" i="16"/>
  <c r="U129" i="16"/>
  <c r="V181" i="16"/>
  <c r="U181" i="16"/>
  <c r="U184" i="16"/>
  <c r="V184" i="16"/>
  <c r="U60" i="16"/>
  <c r="V60" i="16"/>
  <c r="U198" i="16"/>
  <c r="V198" i="16"/>
  <c r="U134" i="16"/>
  <c r="V134" i="16"/>
  <c r="U58" i="16"/>
  <c r="V58" i="16"/>
  <c r="V208" i="16"/>
  <c r="U208" i="16"/>
  <c r="U205" i="16"/>
  <c r="V205" i="16"/>
  <c r="V99" i="16"/>
  <c r="U99" i="16"/>
  <c r="V31" i="16"/>
  <c r="U31" i="16"/>
  <c r="V27" i="16"/>
  <c r="U27" i="16"/>
  <c r="U97" i="16"/>
  <c r="V97" i="16"/>
  <c r="U176" i="16"/>
  <c r="V176" i="16"/>
  <c r="U98" i="16"/>
  <c r="V98" i="16"/>
  <c r="U201" i="16"/>
  <c r="V201" i="16"/>
  <c r="Z266" i="7" a="1"/>
  <c r="Z266" i="7" s="1"/>
  <c r="P247" i="7" a="1"/>
  <c r="P247" i="7" s="1"/>
  <c r="P248" i="7" a="1"/>
  <c r="P248" i="7" s="1"/>
  <c r="Z247" i="7" a="1"/>
  <c r="Z247" i="7" s="1"/>
  <c r="P246" i="7" a="1"/>
  <c r="P246" i="7" s="1"/>
  <c r="P267" i="7" a="1"/>
  <c r="P267" i="7" s="1"/>
  <c r="Z246" i="7" a="1"/>
  <c r="Z246" i="7" s="1"/>
  <c r="P266" i="7" a="1"/>
  <c r="P266" i="7" s="1"/>
  <c r="Z248" i="7" a="1"/>
  <c r="Z248" i="7" s="1"/>
  <c r="Z267" i="7" a="1"/>
  <c r="Z267" i="7" s="1"/>
  <c r="P265" i="7" a="1"/>
  <c r="P265" i="7" s="1"/>
  <c r="Z265" i="7" a="1"/>
  <c r="Z265" i="7" s="1"/>
  <c r="C250" i="6"/>
  <c r="C249" i="6"/>
  <c r="C247" i="6"/>
  <c r="C251" i="6"/>
  <c r="V246" i="7" a="1"/>
  <c r="V246" i="7" s="1"/>
  <c r="V266" i="7" a="1"/>
  <c r="V266" i="7" s="1"/>
  <c r="V248" i="7" a="1"/>
  <c r="V248" i="7" s="1"/>
  <c r="V247" i="7" a="1"/>
  <c r="V247" i="7" s="1"/>
  <c r="V267" i="7" a="1"/>
  <c r="V267" i="7" s="1"/>
  <c r="V265" i="7" a="1"/>
  <c r="V265" i="7" s="1"/>
  <c r="W247" i="7" a="1"/>
  <c r="W247" i="7" s="1"/>
  <c r="X248" i="7" a="1"/>
  <c r="X248" i="7" s="1"/>
  <c r="U246" i="7" a="1"/>
  <c r="U246" i="7" s="1"/>
  <c r="O246" i="7" a="1"/>
  <c r="O246" i="7" s="1"/>
  <c r="M247" i="7" a="1"/>
  <c r="M247" i="7" s="1"/>
  <c r="Q246" i="7" a="1"/>
  <c r="Q246" i="7" s="1"/>
  <c r="X266" i="7" a="1"/>
  <c r="X266" i="7" s="1"/>
  <c r="W266" i="7" a="1"/>
  <c r="W266" i="7" s="1"/>
  <c r="Y266" i="7" a="1"/>
  <c r="Y266" i="7" s="1"/>
  <c r="S265" i="7" a="1"/>
  <c r="S265" i="7" s="1"/>
  <c r="U265" i="7" a="1"/>
  <c r="U265" i="7" s="1"/>
  <c r="S247" i="7" a="1"/>
  <c r="S247" i="7" s="1"/>
  <c r="M265" i="7" a="1"/>
  <c r="M265" i="7" s="1"/>
  <c r="R246" i="7" a="1"/>
  <c r="R246" i="7" s="1"/>
  <c r="S246" i="7" a="1"/>
  <c r="S246" i="7" s="1"/>
  <c r="L266" i="7" a="1"/>
  <c r="L266" i="7" s="1"/>
  <c r="W248" i="7" a="1"/>
  <c r="W248" i="7" s="1"/>
  <c r="T248" i="7" a="1"/>
  <c r="T248" i="7" s="1"/>
  <c r="T266" i="7" a="1"/>
  <c r="T266" i="7" s="1"/>
  <c r="U247" i="7" a="1"/>
  <c r="U247" i="7" s="1"/>
  <c r="Q267" i="7" a="1"/>
  <c r="Q267" i="7" s="1"/>
  <c r="M246" i="7" a="1"/>
  <c r="M246" i="7" s="1"/>
  <c r="N247" i="7" a="1"/>
  <c r="N247" i="7" s="1"/>
  <c r="I246" i="7"/>
  <c r="F246" i="7" s="1" a="1"/>
  <c r="F246" i="7" s="1"/>
  <c r="T265" i="7" a="1"/>
  <c r="T265" i="7" s="1"/>
  <c r="O265" i="7" a="1"/>
  <c r="O265" i="7" s="1"/>
  <c r="R265" i="7" a="1"/>
  <c r="R265" i="7" s="1"/>
  <c r="U267" i="7" a="1"/>
  <c r="U267" i="7" s="1"/>
  <c r="R247" i="7" a="1"/>
  <c r="R247" i="7" s="1"/>
  <c r="Q248" i="7" a="1"/>
  <c r="Q248" i="7" s="1"/>
  <c r="T247" i="7" a="1"/>
  <c r="T247" i="7" s="1"/>
  <c r="W265" i="7" a="1"/>
  <c r="W265" i="7" s="1"/>
  <c r="Y246" i="7" a="1"/>
  <c r="Y246" i="7" s="1"/>
  <c r="R266" i="7" a="1"/>
  <c r="R266" i="7" s="1"/>
  <c r="N266" i="7" a="1"/>
  <c r="N266" i="7" s="1"/>
  <c r="O266" i="7" a="1"/>
  <c r="O266" i="7" s="1"/>
  <c r="I244" i="7"/>
  <c r="F244" i="7" s="1" a="1"/>
  <c r="F244" i="7" s="1"/>
  <c r="D244" i="7" s="1"/>
  <c r="H244" i="7" s="1"/>
  <c r="M266" i="7" a="1"/>
  <c r="M266" i="7" s="1"/>
  <c r="X267" i="7" a="1"/>
  <c r="X267" i="7" s="1"/>
  <c r="X247" i="7" a="1"/>
  <c r="X247" i="7" s="1"/>
  <c r="N267" i="7" a="1"/>
  <c r="N267" i="7" s="1"/>
  <c r="O247" i="7" a="1"/>
  <c r="O247" i="7" s="1"/>
  <c r="R267" i="7" a="1"/>
  <c r="R267" i="7" s="1"/>
  <c r="L267" i="7" a="1"/>
  <c r="L267" i="7" s="1"/>
  <c r="Y265" i="7" a="1"/>
  <c r="Y265" i="7" s="1"/>
  <c r="E248" i="7" a="1"/>
  <c r="E248" i="7" s="1"/>
  <c r="X246" i="7" a="1"/>
  <c r="X246" i="7" s="1"/>
  <c r="T246" i="7" a="1"/>
  <c r="T246" i="7" s="1"/>
  <c r="S267" i="7" a="1"/>
  <c r="S267" i="7" s="1"/>
  <c r="Q247" i="7" a="1"/>
  <c r="Q247" i="7" s="1"/>
  <c r="Q265" i="7" a="1"/>
  <c r="Q265" i="7" s="1"/>
  <c r="M248" i="7" a="1"/>
  <c r="M248" i="7" s="1"/>
  <c r="O248" i="7" a="1"/>
  <c r="O248" i="7" s="1"/>
  <c r="Y248" i="7" a="1"/>
  <c r="Y248" i="7" s="1"/>
  <c r="N265" i="7" a="1"/>
  <c r="N265" i="7" s="1"/>
  <c r="L246" i="7" a="1"/>
  <c r="L246" i="7" s="1"/>
  <c r="I248" i="7"/>
  <c r="F248" i="7" s="1" a="1"/>
  <c r="F248" i="7" s="1"/>
  <c r="N246" i="7" a="1"/>
  <c r="N246" i="7" s="1"/>
  <c r="I247" i="7"/>
  <c r="F247" i="7" s="1" a="1"/>
  <c r="F247" i="7" s="1"/>
  <c r="M267" i="7" a="1"/>
  <c r="M267" i="7" s="1"/>
  <c r="X265" i="7" a="1"/>
  <c r="X265" i="7" s="1"/>
  <c r="E246" i="7" a="1"/>
  <c r="E246" i="7" s="1"/>
  <c r="S266" i="7" a="1"/>
  <c r="S266" i="7" s="1"/>
  <c r="U266" i="7" a="1"/>
  <c r="U266" i="7" s="1"/>
  <c r="R248" i="7" a="1"/>
  <c r="R248" i="7" s="1"/>
  <c r="W246" i="7" a="1"/>
  <c r="W246" i="7" s="1"/>
  <c r="E247" i="7" a="1"/>
  <c r="E247" i="7" s="1"/>
  <c r="Q266" i="7" a="1"/>
  <c r="Q266" i="7" s="1"/>
  <c r="L265" i="7" a="1"/>
  <c r="L265" i="7" s="1"/>
  <c r="Y247" i="7" a="1"/>
  <c r="Y247" i="7" s="1"/>
  <c r="T267" i="7" a="1"/>
  <c r="T267" i="7" s="1"/>
  <c r="Y267" i="7" a="1"/>
  <c r="Y267" i="7" s="1"/>
  <c r="U248" i="7" a="1"/>
  <c r="U248" i="7" s="1"/>
  <c r="N248" i="7" a="1"/>
  <c r="N248" i="7" s="1"/>
  <c r="S248" i="7" a="1"/>
  <c r="S248" i="7" s="1"/>
  <c r="W267" i="7" a="1"/>
  <c r="W267" i="7" s="1"/>
  <c r="L248" i="7" a="1"/>
  <c r="L248" i="7" s="1"/>
  <c r="L247" i="7" a="1"/>
  <c r="L247" i="7" s="1"/>
  <c r="O267" i="7" a="1"/>
  <c r="O267" i="7" s="1"/>
  <c r="C246" i="7" l="1"/>
  <c r="C244" i="7"/>
  <c r="G244" i="7" s="1"/>
  <c r="D246" i="7"/>
  <c r="D248" i="7"/>
  <c r="C248" i="7"/>
  <c r="D247" i="7"/>
  <c r="C247" i="7"/>
  <c r="H246" i="7" l="1"/>
  <c r="H247" i="7"/>
  <c r="G248" i="7"/>
  <c r="H248" i="7"/>
  <c r="G247" i="7"/>
  <c r="G246" i="7"/>
</calcChain>
</file>

<file path=xl/sharedStrings.xml><?xml version="1.0" encoding="utf-8"?>
<sst xmlns="http://schemas.openxmlformats.org/spreadsheetml/2006/main" count="12491" uniqueCount="1006">
  <si>
    <t>Id</t>
  </si>
  <si>
    <t>Name</t>
  </si>
  <si>
    <t>Form</t>
  </si>
  <si>
    <t>SEN</t>
  </si>
  <si>
    <t>FSM</t>
  </si>
  <si>
    <t>Ethnicity</t>
  </si>
  <si>
    <t>Att</t>
  </si>
  <si>
    <t>% Lates for Monitoring</t>
  </si>
  <si>
    <t>Certificate</t>
  </si>
  <si>
    <t>4b</t>
  </si>
  <si>
    <t>3c</t>
  </si>
  <si>
    <t>4a</t>
  </si>
  <si>
    <t>5b</t>
  </si>
  <si>
    <t>4c</t>
  </si>
  <si>
    <t>5c</t>
  </si>
  <si>
    <t>3a</t>
  </si>
  <si>
    <t>5a</t>
  </si>
  <si>
    <t>3b</t>
  </si>
  <si>
    <t>2a</t>
  </si>
  <si>
    <t>6c</t>
  </si>
  <si>
    <t>6b</t>
  </si>
  <si>
    <t>6a</t>
  </si>
  <si>
    <t>2b</t>
  </si>
  <si>
    <t>2c</t>
  </si>
  <si>
    <t>7c</t>
  </si>
  <si>
    <t>1a</t>
  </si>
  <si>
    <t>7a</t>
  </si>
  <si>
    <t>Negative</t>
  </si>
  <si>
    <t>Positive</t>
  </si>
  <si>
    <t>ID</t>
  </si>
  <si>
    <t>8a</t>
  </si>
  <si>
    <t>8b</t>
  </si>
  <si>
    <t>8c</t>
  </si>
  <si>
    <t>7b</t>
  </si>
  <si>
    <t>1b</t>
  </si>
  <si>
    <t>1c</t>
  </si>
  <si>
    <t>M1</t>
  </si>
  <si>
    <t>M3</t>
  </si>
  <si>
    <t>PP</t>
  </si>
  <si>
    <t>ADDITIONAL COLUMN</t>
  </si>
  <si>
    <t>GROUP SIGNIFICANCE</t>
  </si>
  <si>
    <t>GROUP</t>
  </si>
  <si>
    <t xml:space="preserve">HIGH </t>
  </si>
  <si>
    <t>LOW</t>
  </si>
  <si>
    <t>CLOSE</t>
  </si>
  <si>
    <t>ST DEV</t>
  </si>
  <si>
    <t>TO TARGET</t>
  </si>
  <si>
    <t>TO YR AVG</t>
  </si>
  <si>
    <t>GROUP SIZE</t>
  </si>
  <si>
    <t>YEAR 7</t>
  </si>
  <si>
    <t xml:space="preserve">GIRLS </t>
  </si>
  <si>
    <t>BOYS</t>
  </si>
  <si>
    <t>NOT FSM</t>
  </si>
  <si>
    <t>NON PP</t>
  </si>
  <si>
    <t>LAC</t>
  </si>
  <si>
    <t>NON LAC</t>
  </si>
  <si>
    <t>PA-L</t>
  </si>
  <si>
    <t>PA-M</t>
  </si>
  <si>
    <t>PA-H</t>
  </si>
  <si>
    <t>BME</t>
  </si>
  <si>
    <t>WBRI</t>
  </si>
  <si>
    <t>SEN - S</t>
  </si>
  <si>
    <t>SEN-N</t>
  </si>
  <si>
    <t>AVG DIST</t>
  </si>
  <si>
    <t>Gender</t>
  </si>
  <si>
    <t>COMM</t>
  </si>
  <si>
    <t>MEET</t>
  </si>
  <si>
    <t>CONC</t>
  </si>
  <si>
    <t>House Points</t>
  </si>
  <si>
    <t>ART_A2L</t>
  </si>
  <si>
    <t>ENGLISH_A2L</t>
  </si>
  <si>
    <t>GEOGRAPHY_A2L</t>
  </si>
  <si>
    <t>HISTORY_A2L</t>
  </si>
  <si>
    <t>ICT_A2L</t>
  </si>
  <si>
    <t>MATHS_A2L</t>
  </si>
  <si>
    <t>MUSIC_A2L</t>
  </si>
  <si>
    <t>SCIENCE_A2L</t>
  </si>
  <si>
    <t>ART_PROGRESS GRADE</t>
  </si>
  <si>
    <t>ART_TEACHER</t>
  </si>
  <si>
    <t>ENGLISH_TEACHER</t>
  </si>
  <si>
    <t>FORM_A2L</t>
  </si>
  <si>
    <t>FORM_TEACHER</t>
  </si>
  <si>
    <t>GEOGRAPHY_TEACHER</t>
  </si>
  <si>
    <t>HISTORY_TEACHER</t>
  </si>
  <si>
    <t>ICT_TEACHER</t>
  </si>
  <si>
    <t>MATHS_TEACHER</t>
  </si>
  <si>
    <t>MUSIC_TEACHER</t>
  </si>
  <si>
    <t>PHYSED_A2L</t>
  </si>
  <si>
    <t>PHYSED_TEACHER</t>
  </si>
  <si>
    <t>RELIGIOUSED_A2L</t>
  </si>
  <si>
    <t>RELIGIOUSED_TEACHER</t>
  </si>
  <si>
    <t>SCIENCE_TEACHER</t>
  </si>
  <si>
    <t>Prior Attainment</t>
  </si>
  <si>
    <t>DRAMA_A2L</t>
  </si>
  <si>
    <t>DRAMA_TEACHER</t>
  </si>
  <si>
    <t>MEETING TARGET</t>
  </si>
  <si>
    <t>NOT MEETING TARGET</t>
  </si>
  <si>
    <t>M2</t>
  </si>
  <si>
    <t>M4</t>
  </si>
  <si>
    <t>% CONCERNS</t>
  </si>
  <si>
    <t>ctrl shift enter … statistical formula</t>
  </si>
  <si>
    <t>PRIOR ATTAINMENT</t>
  </si>
  <si>
    <t>PRIOR</t>
  </si>
  <si>
    <t>ST ERROR</t>
  </si>
  <si>
    <t>The Student's Pupil Number</t>
  </si>
  <si>
    <t>Special Education Network status  (current accurate list of types can be gained from Rhona Cattell)</t>
  </si>
  <si>
    <t>Free School Meals</t>
  </si>
  <si>
    <t>Pupil Premium</t>
  </si>
  <si>
    <t>Look After Child</t>
  </si>
  <si>
    <t xml:space="preserve">MEDIUM </t>
  </si>
  <si>
    <t>is an average level in KS2 SATS of below 4</t>
  </si>
  <si>
    <t>is an average level in KS2 SATS of above 5</t>
  </si>
  <si>
    <t>is an average level in KS2 SATS between 4 and 5 (including exactly 4 and exactly 5)</t>
  </si>
  <si>
    <t xml:space="preserve">For years 7 to 11,students are given a prior attainment banding of LOW, MEDIUM or HIGH. </t>
  </si>
  <si>
    <t>For years 12 and 13, this is the average grade achieved at GCSE</t>
  </si>
  <si>
    <t xml:space="preserve">Total merit value of House Points a student has received in the full school year to date, for negative and positive behaviour events.  </t>
  </si>
  <si>
    <t>Merit value of the different Behaviour Event types can be gained from Steve Bunting</t>
  </si>
  <si>
    <t>DATASHEET worksheet</t>
  </si>
  <si>
    <t>Count of the negative events recorded on ePortalin the school year to date</t>
  </si>
  <si>
    <t>Count of the positive events recorded on ePortal in the school year to date</t>
  </si>
  <si>
    <t>Percentage attendance for the full school year to date</t>
  </si>
  <si>
    <t>Percentage of unauthorised late attendance in the latest half term / monitoring period</t>
  </si>
  <si>
    <t>Count of the commendations received for Attitude to Learning (A2L) in the latest half term / monitoring period</t>
  </si>
  <si>
    <t>Count of the meets expectations received for A2L in the latest half term / monitoring period</t>
  </si>
  <si>
    <t>Count of the concerns received for A2L in the latest half term / monitoring period</t>
  </si>
  <si>
    <t>BRONZE</t>
  </si>
  <si>
    <t>SILVER</t>
  </si>
  <si>
    <t>GOLD</t>
  </si>
  <si>
    <t>If student has no CONC and 1 COMM for A2L for the latest half term /monitoring period</t>
  </si>
  <si>
    <t>If student has no CONC and 2 COMM for A2L for the latest half term /monitoring period</t>
  </si>
  <si>
    <t>If student has no CONC and 3 or more COMM for A2L for the latest half term /monitoring period</t>
  </si>
  <si>
    <t>Percentage attendance in the latest half term / monitoring period</t>
  </si>
  <si>
    <t>Att for monitoring period</t>
  </si>
  <si>
    <t>Subject specific attitude to learning grade entered by teachers for the student based on performance over the latest monitoring period</t>
  </si>
  <si>
    <t>Subject specific grade stating the currently believed standard for the student if they were to take the exam now</t>
  </si>
  <si>
    <t>Subject teacher</t>
  </si>
  <si>
    <t>A*</t>
  </si>
  <si>
    <t>A/A*</t>
  </si>
  <si>
    <t>A</t>
  </si>
  <si>
    <t>B/A</t>
  </si>
  <si>
    <t>B</t>
  </si>
  <si>
    <t>C/B</t>
  </si>
  <si>
    <t>C</t>
  </si>
  <si>
    <t>D/C</t>
  </si>
  <si>
    <t>D</t>
  </si>
  <si>
    <t>E/D</t>
  </si>
  <si>
    <t>E</t>
  </si>
  <si>
    <t>F/E</t>
  </si>
  <si>
    <t>F</t>
  </si>
  <si>
    <t>G/F</t>
  </si>
  <si>
    <t>G</t>
  </si>
  <si>
    <t>U/G</t>
  </si>
  <si>
    <t>U</t>
  </si>
  <si>
    <t>If student has no CONC and all MEET for A2L for the latest half term/monitoring period</t>
  </si>
  <si>
    <t>5 - 7</t>
  </si>
  <si>
    <t>7 - 9</t>
  </si>
  <si>
    <t>4 - 5</t>
  </si>
  <si>
    <t>1 - 4</t>
  </si>
  <si>
    <t>ON TRACK FOR</t>
  </si>
  <si>
    <t>1 - 2</t>
  </si>
  <si>
    <t>2 - 3</t>
  </si>
  <si>
    <t>3 - 4</t>
  </si>
  <si>
    <t>5 - 6</t>
  </si>
  <si>
    <t>6 - 7</t>
  </si>
  <si>
    <t>7 - 8</t>
  </si>
  <si>
    <t>8 - 9</t>
  </si>
  <si>
    <t>VALUES</t>
  </si>
  <si>
    <t xml:space="preserve">Also, If student has 1 CONC and 2 COMM, or, if student has 2 CONC and 3 COMM </t>
  </si>
  <si>
    <t xml:space="preserve">Also, If student has 1 CONC and 3 COMM, or, if student has 2 CONC and 4 COMM </t>
  </si>
  <si>
    <t xml:space="preserve">Also, If student has 1 CONC and 4 COMM, or, if student has 2 CONC and 5 COMM </t>
  </si>
  <si>
    <t>ON TRACK FOR AT END OF KS2</t>
  </si>
  <si>
    <t>ON TRACK FOR AT END KS2</t>
  </si>
  <si>
    <t>2 number level range-  Bottom number is calculated as the national expected for a student entering at that KS2 prior attainment.  1 grade added on for the upper limit to represent the fact ND is a high performing school and often students will reach this level above</t>
  </si>
  <si>
    <t>ART_TEACHING GROUP</t>
  </si>
  <si>
    <t>DRAMA_TEACHING GROUP</t>
  </si>
  <si>
    <t>ENGLISH_TEACHING GROUP</t>
  </si>
  <si>
    <t>FORM_TEACHING GROUP</t>
  </si>
  <si>
    <t>GEOGRAPHY_TEACHING GROUP</t>
  </si>
  <si>
    <t>HISTORY_TEACHING GROUP</t>
  </si>
  <si>
    <t>ICT_TEACHING GROUP</t>
  </si>
  <si>
    <t>MATHS_TEACHING GROUP</t>
  </si>
  <si>
    <t>MUSIC_TEACHING GROUP</t>
  </si>
  <si>
    <t>PHYSED_TEACHING GROUP</t>
  </si>
  <si>
    <t>RELIGIOUSED_TEACHING GROUP</t>
  </si>
  <si>
    <t>SCIENCE_TEACHING GROUP</t>
  </si>
  <si>
    <t xml:space="preserve">Short Fat Option </t>
  </si>
  <si>
    <t xml:space="preserve">% Subjects positive </t>
  </si>
  <si>
    <t>% subjects negative</t>
  </si>
  <si>
    <t>AVG.</t>
  </si>
  <si>
    <t>On track</t>
  </si>
  <si>
    <t>Estimated A8 points/entrry</t>
  </si>
  <si>
    <t>Not on track</t>
  </si>
  <si>
    <t>DRAMA</t>
  </si>
  <si>
    <t>ENGLISH</t>
  </si>
  <si>
    <t>FORM</t>
  </si>
  <si>
    <t>GEOGRAPHY</t>
  </si>
  <si>
    <t>HISTORY</t>
  </si>
  <si>
    <t>I.T.</t>
  </si>
  <si>
    <t>MATHS</t>
  </si>
  <si>
    <t>MUSIC</t>
  </si>
  <si>
    <t>SCIENCE</t>
  </si>
  <si>
    <t xml:space="preserve">Estimated Progress 8 </t>
  </si>
  <si>
    <t>POINTS DIFFERENCE FROM ESTIMATED A8 POINTS/ENTRY</t>
  </si>
  <si>
    <t>PROGRESS GRADE</t>
  </si>
  <si>
    <t>PROGRESS GRADE POINTS VALUE</t>
  </si>
  <si>
    <t>TEACHER</t>
  </si>
  <si>
    <t>TEACHING GROUP</t>
  </si>
  <si>
    <t xml:space="preserve">TEACHING GROUP CONTRIBUTION TO PROGRESS 8 ------&gt;                                                 </t>
  </si>
  <si>
    <t/>
  </si>
  <si>
    <t>PROGRESS 8</t>
  </si>
  <si>
    <t>HEADLINE MEASURES</t>
  </si>
  <si>
    <t xml:space="preserve">BUCKETS </t>
  </si>
  <si>
    <t xml:space="preserve">POINTS SCORED </t>
  </si>
  <si>
    <t>SUBJECTS in the Ebacc and Other buckets</t>
  </si>
  <si>
    <t>YEAR GROUP TOTALS/AVERAGES  ('Contribution' measure divided down to Single subject contribution value)</t>
  </si>
  <si>
    <t xml:space="preserve">MATHS </t>
  </si>
  <si>
    <t>EBACC</t>
  </si>
  <si>
    <t>OPEN</t>
  </si>
  <si>
    <t>OTHER</t>
  </si>
  <si>
    <t>ESTIMATED A8</t>
  </si>
  <si>
    <t>ATTAINMENT 8</t>
  </si>
  <si>
    <t>Maths Estimate (Doubled)</t>
  </si>
  <si>
    <t>Maths Points Score</t>
  </si>
  <si>
    <t>Maths Contribution</t>
  </si>
  <si>
    <t>English Estimate (Doubled)</t>
  </si>
  <si>
    <t>English Points Score</t>
  </si>
  <si>
    <t>English Contribution</t>
  </si>
  <si>
    <t>EBACC Estimate</t>
  </si>
  <si>
    <t>EBACC Points Scored</t>
  </si>
  <si>
    <t>EBACC Contribution</t>
  </si>
  <si>
    <t>EBACC Slots Not Filled</t>
  </si>
  <si>
    <t>Other Estimate</t>
  </si>
  <si>
    <t xml:space="preserve"> Other Points Score</t>
  </si>
  <si>
    <t>Other Contribution</t>
  </si>
  <si>
    <t xml:space="preserve"> Other Slots Not Filled</t>
  </si>
  <si>
    <t>EBACC1</t>
  </si>
  <si>
    <t>EBACC2</t>
  </si>
  <si>
    <t>EBACC3</t>
  </si>
  <si>
    <t>OPEN1</t>
  </si>
  <si>
    <t>OPEN2</t>
  </si>
  <si>
    <t>OPEN3</t>
  </si>
  <si>
    <t>ART</t>
  </si>
  <si>
    <t>P.E.</t>
  </si>
  <si>
    <t>R. E.</t>
  </si>
  <si>
    <t>EBACC 4TH BEST</t>
  </si>
  <si>
    <t>EBACC 5TH BEST</t>
  </si>
  <si>
    <t>UNREFORMED GCSE POINT SCORES</t>
  </si>
  <si>
    <t>REFORMED GCSE POINT SCORES</t>
  </si>
  <si>
    <t>9</t>
  </si>
  <si>
    <t>8</t>
  </si>
  <si>
    <t>7</t>
  </si>
  <si>
    <t>6</t>
  </si>
  <si>
    <t>5</t>
  </si>
  <si>
    <t>4</t>
  </si>
  <si>
    <t>3</t>
  </si>
  <si>
    <t>2</t>
  </si>
  <si>
    <t>1</t>
  </si>
  <si>
    <t>DOUBLE SCIENCE 1</t>
  </si>
  <si>
    <t>DOUBLE SCIENCE 2</t>
  </si>
  <si>
    <t>Estimated A8 (2016)</t>
  </si>
  <si>
    <t>PSHE_A2L</t>
  </si>
  <si>
    <t>PSHE_TEACHER</t>
  </si>
  <si>
    <t>PSHE_TEACHING GROUP</t>
  </si>
  <si>
    <t>PSHE</t>
  </si>
  <si>
    <t>KS2 ON TRACK FOR</t>
  </si>
  <si>
    <t>YEAR 8</t>
  </si>
  <si>
    <t>%POSITIVE</t>
  </si>
  <si>
    <t>PUPILS WITH PROGRESS SCORE</t>
  </si>
  <si>
    <t>% OF STUDENTS WITH POSITIVE PROGRESS</t>
  </si>
  <si>
    <t>AVERAGE PROGRESS</t>
  </si>
  <si>
    <t>PROGRESS and ATTAINMENT</t>
  </si>
  <si>
    <t>A2L, BEHAVIOUR, ATTENDANCE &amp; TEACHER COMMENTS</t>
  </si>
  <si>
    <t>COHORT ANALYSIS</t>
  </si>
  <si>
    <t>Year</t>
  </si>
  <si>
    <t>ALL A2L</t>
  </si>
  <si>
    <t>Non SEN &amp; PP</t>
  </si>
  <si>
    <t>High PA Boys</t>
  </si>
  <si>
    <t>Low &amp; Mid PA Boys</t>
  </si>
  <si>
    <t>P8</t>
  </si>
  <si>
    <t>SUBJECT</t>
  </si>
  <si>
    <t>PROGRESS</t>
  </si>
  <si>
    <t>COUNT</t>
  </si>
  <si>
    <r>
      <rPr>
        <sz val="28"/>
        <color theme="1"/>
        <rFont val="Calibri"/>
        <family val="2"/>
        <scheme val="minor"/>
      </rPr>
      <t>EBACC</t>
    </r>
    <r>
      <rPr>
        <sz val="10"/>
        <color theme="1"/>
        <rFont val="Calibri"/>
        <family val="2"/>
        <scheme val="minor"/>
      </rPr>
      <t xml:space="preserve"> (STUDENTS ASSUMED TO BE DOING COMBINED SCIENCE)</t>
    </r>
  </si>
  <si>
    <t>SS</t>
  </si>
  <si>
    <t>SEN - K&amp;E</t>
  </si>
  <si>
    <t>SEN - K&amp;E&amp;M</t>
  </si>
  <si>
    <t>No SEN</t>
  </si>
  <si>
    <t>K</t>
  </si>
  <si>
    <t>M</t>
  </si>
  <si>
    <t>N</t>
  </si>
  <si>
    <t>EAL</t>
  </si>
  <si>
    <t>SPANISH_A2L</t>
  </si>
  <si>
    <t>SPANISH_TEACHER</t>
  </si>
  <si>
    <t>SPANISH_TEACHING GROUP</t>
  </si>
  <si>
    <t>FRENCH_A2L</t>
  </si>
  <si>
    <t>FRENCH_TEACHER</t>
  </si>
  <si>
    <t>FRENCH_TEACHING GROUP</t>
  </si>
  <si>
    <t>FRENCH</t>
  </si>
  <si>
    <t>SPANISH</t>
  </si>
  <si>
    <t>Community Concerns</t>
  </si>
  <si>
    <t>Personal Organisation</t>
  </si>
  <si>
    <t>8N-AR-1</t>
  </si>
  <si>
    <t>8N-AR-2</t>
  </si>
  <si>
    <t>8N-AR-3</t>
  </si>
  <si>
    <t>8N-AR-4</t>
  </si>
  <si>
    <t>8S-AR-1</t>
  </si>
  <si>
    <t>8S-AR-2</t>
  </si>
  <si>
    <t>8S-AR-3</t>
  </si>
  <si>
    <t>8S-AR-4</t>
  </si>
  <si>
    <t>8N-DR-1</t>
  </si>
  <si>
    <t>8N-DR-2</t>
  </si>
  <si>
    <t>8N-DR-3</t>
  </si>
  <si>
    <t>8N-DR-4</t>
  </si>
  <si>
    <t>8S-DR-1</t>
  </si>
  <si>
    <t>8S-DR-2</t>
  </si>
  <si>
    <t>8S-DR-3</t>
  </si>
  <si>
    <t>8S-DR-4</t>
  </si>
  <si>
    <t>8N-EN-1</t>
  </si>
  <si>
    <t>8N-EN-2</t>
  </si>
  <si>
    <t>8N-EN-3</t>
  </si>
  <si>
    <t>8N-EN-4</t>
  </si>
  <si>
    <t>8N-EN-5</t>
  </si>
  <si>
    <t>8S-EN-1</t>
  </si>
  <si>
    <t>8S-EN-2</t>
  </si>
  <si>
    <t>8S-EN-3</t>
  </si>
  <si>
    <t>8S-EN-4</t>
  </si>
  <si>
    <t>8S-EN-5</t>
  </si>
  <si>
    <t>8S-FR-1</t>
  </si>
  <si>
    <t>8S-FR-2</t>
  </si>
  <si>
    <t>8S-FR-3</t>
  </si>
  <si>
    <t>8S-FR-4</t>
  </si>
  <si>
    <t>8N-GG-1</t>
  </si>
  <si>
    <t>8N-GG-2</t>
  </si>
  <si>
    <t>8N-GG-3</t>
  </si>
  <si>
    <t>8N-GG-4</t>
  </si>
  <si>
    <t>8S-GG-1</t>
  </si>
  <si>
    <t>8S-GG-2</t>
  </si>
  <si>
    <t>8S-GG-3</t>
  </si>
  <si>
    <t>8S-GG-4</t>
  </si>
  <si>
    <t>8N-HI-1</t>
  </si>
  <si>
    <t>8N-HI-2</t>
  </si>
  <si>
    <t>8N-HI-3</t>
  </si>
  <si>
    <t>8N-HI-4</t>
  </si>
  <si>
    <t>8S-HI-1</t>
  </si>
  <si>
    <t>8S-HI-2</t>
  </si>
  <si>
    <t>8S-HI-3</t>
  </si>
  <si>
    <t>8S-HI-4</t>
  </si>
  <si>
    <t>8N-IT-1</t>
  </si>
  <si>
    <t>8N-IT-2</t>
  </si>
  <si>
    <t>8N-IT-3</t>
  </si>
  <si>
    <t>8N-IT-4</t>
  </si>
  <si>
    <t>8S-IT-1</t>
  </si>
  <si>
    <t>8S-IT-2</t>
  </si>
  <si>
    <t>8S-IT-3</t>
  </si>
  <si>
    <t>8S-IT-4</t>
  </si>
  <si>
    <t>8N-MA-1</t>
  </si>
  <si>
    <t>8N-MA-2</t>
  </si>
  <si>
    <t>8N-MA-3</t>
  </si>
  <si>
    <t>8N-MA-4</t>
  </si>
  <si>
    <t>8N-MA-5</t>
  </si>
  <si>
    <t>8S-MA-1</t>
  </si>
  <si>
    <t>8S-MA-2</t>
  </si>
  <si>
    <t>8S-MA-3</t>
  </si>
  <si>
    <t>8S-MA-4</t>
  </si>
  <si>
    <t>8S-MA-5</t>
  </si>
  <si>
    <t>8N-MU-1</t>
  </si>
  <si>
    <t>8N-MU-2</t>
  </si>
  <si>
    <t>8N-MU-3</t>
  </si>
  <si>
    <t>8N-MU-4</t>
  </si>
  <si>
    <t>8S-MU-1</t>
  </si>
  <si>
    <t>8S-MU-2</t>
  </si>
  <si>
    <t>8S-MU-3</t>
  </si>
  <si>
    <t>8S-MU-4</t>
  </si>
  <si>
    <t>8N-PE-1</t>
  </si>
  <si>
    <t>8N-PE-2</t>
  </si>
  <si>
    <t>8N-PE-3</t>
  </si>
  <si>
    <t>8N-PE-4</t>
  </si>
  <si>
    <t>8S-PE-1</t>
  </si>
  <si>
    <t>8S-PE-2</t>
  </si>
  <si>
    <t>8S-PE-3</t>
  </si>
  <si>
    <t>8S-PE-4</t>
  </si>
  <si>
    <t>8N-PS-5</t>
  </si>
  <si>
    <t>8S-PS-5</t>
  </si>
  <si>
    <t>8N-RE-1</t>
  </si>
  <si>
    <t>8N-RE-2</t>
  </si>
  <si>
    <t>8N-RE-3</t>
  </si>
  <si>
    <t>8N-RE-4</t>
  </si>
  <si>
    <t>8S-RE-1</t>
  </si>
  <si>
    <t>8S-RE-2</t>
  </si>
  <si>
    <t>8S-RE-3</t>
  </si>
  <si>
    <t>8S-RE-4</t>
  </si>
  <si>
    <t>8X-SC-1</t>
  </si>
  <si>
    <t>8X-SC-2</t>
  </si>
  <si>
    <t>8X-SC-3</t>
  </si>
  <si>
    <t>8X-SC-4</t>
  </si>
  <si>
    <t>8X-SC-5</t>
  </si>
  <si>
    <t>8X-SC-6</t>
  </si>
  <si>
    <t>8X-SC-7</t>
  </si>
  <si>
    <t>8X-SC-8</t>
  </si>
  <si>
    <t>8X-SC-9</t>
  </si>
  <si>
    <t>8N-SP-1</t>
  </si>
  <si>
    <t>8N-SP-2</t>
  </si>
  <si>
    <t>8N-SP-3</t>
  </si>
  <si>
    <t>8N-SP-4</t>
  </si>
  <si>
    <t>Attendance Form - YTD</t>
  </si>
  <si>
    <t>Student Name</t>
  </si>
  <si>
    <t>Tutor Group</t>
  </si>
  <si>
    <t xml:space="preserve">M1 </t>
  </si>
  <si>
    <t xml:space="preserve">M2 </t>
  </si>
  <si>
    <t xml:space="preserve">M3 </t>
  </si>
  <si>
    <t xml:space="preserve">M4 </t>
  </si>
  <si>
    <t>7-9</t>
  </si>
  <si>
    <t>5-7</t>
  </si>
  <si>
    <t>4-5</t>
  </si>
  <si>
    <t>1-4</t>
  </si>
  <si>
    <t>1-2</t>
  </si>
  <si>
    <t>2-3</t>
  </si>
  <si>
    <t>3-4</t>
  </si>
  <si>
    <t>5-6</t>
  </si>
  <si>
    <t>6-7</t>
  </si>
  <si>
    <t>7-8</t>
  </si>
  <si>
    <t>8-9</t>
  </si>
  <si>
    <t>Y8 MONITORING DATA and ANALYSIS  -  2022/2023</t>
  </si>
  <si>
    <t>SEN - M</t>
  </si>
  <si>
    <t>Number of Days Late</t>
  </si>
  <si>
    <t>FSM in last 6 years</t>
  </si>
  <si>
    <t>ICT</t>
  </si>
  <si>
    <t>PHYSED</t>
  </si>
  <si>
    <t>RELIGIOUSED</t>
  </si>
  <si>
    <t>D&amp;T_A2L</t>
  </si>
  <si>
    <t>D&amp;T</t>
  </si>
  <si>
    <t>D&amp;T_TEACHER</t>
  </si>
  <si>
    <t>D&amp;T_TEACHING GROUP</t>
  </si>
  <si>
    <t>8N-DT-1</t>
  </si>
  <si>
    <t>8N-DT-2</t>
  </si>
  <si>
    <t>8N-DT-3</t>
  </si>
  <si>
    <t>8N-DT-4</t>
  </si>
  <si>
    <t>8S-DT-1</t>
  </si>
  <si>
    <t>8S-DT-2</t>
  </si>
  <si>
    <t>8S-DT-3</t>
  </si>
  <si>
    <t>8S-DT-4</t>
  </si>
  <si>
    <t>Outstanding</t>
  </si>
  <si>
    <t>Good</t>
  </si>
  <si>
    <t>N2Improve - Engagement</t>
  </si>
  <si>
    <t>N2Improve - Community Conduct</t>
  </si>
  <si>
    <t>N2Improve - Personal Org.</t>
  </si>
  <si>
    <t>Serious Conc - Engagement</t>
  </si>
  <si>
    <t>Serious Conc - Comm. Concern</t>
  </si>
  <si>
    <t>Serious Conc - Personal Org.</t>
  </si>
  <si>
    <t>% NEEDS TO IMPROVE</t>
  </si>
  <si>
    <t>% NEEDS TO IMPROVE and CONCERNS</t>
  </si>
  <si>
    <t>TOTAL</t>
  </si>
  <si>
    <t>% OUTSTANDING</t>
  </si>
  <si>
    <t>Serious Concern</t>
  </si>
  <si>
    <t>N2Improve</t>
  </si>
  <si>
    <t>OUTS &amp;GOOD</t>
  </si>
  <si>
    <t>%OUT &amp; GOOD</t>
  </si>
  <si>
    <t>SG</t>
  </si>
  <si>
    <t>PLE</t>
  </si>
  <si>
    <t>BPE</t>
  </si>
  <si>
    <t>EC</t>
  </si>
  <si>
    <t>KC</t>
  </si>
  <si>
    <t>AWH</t>
  </si>
  <si>
    <t>FBR</t>
  </si>
  <si>
    <t>CMC</t>
  </si>
  <si>
    <t>EW</t>
  </si>
  <si>
    <t>POF</t>
  </si>
  <si>
    <t>EP</t>
  </si>
  <si>
    <t>IC</t>
  </si>
  <si>
    <t>YPL</t>
  </si>
  <si>
    <t>EGQ</t>
  </si>
  <si>
    <t>DCH</t>
  </si>
  <si>
    <t>WE</t>
  </si>
  <si>
    <t>MPI</t>
  </si>
  <si>
    <t>ET</t>
  </si>
  <si>
    <t>NH</t>
  </si>
  <si>
    <t>HST</t>
  </si>
  <si>
    <t>MCO</t>
  </si>
  <si>
    <t>ESH</t>
  </si>
  <si>
    <t>FS</t>
  </si>
  <si>
    <t>DCR</t>
  </si>
  <si>
    <t>RNI</t>
  </si>
  <si>
    <t>WD</t>
  </si>
  <si>
    <t>MP</t>
  </si>
  <si>
    <t>AB</t>
  </si>
  <si>
    <t>JQ</t>
  </si>
  <si>
    <t>ZI</t>
  </si>
  <si>
    <t>AW</t>
  </si>
  <si>
    <t>RF</t>
  </si>
  <si>
    <t>TD</t>
  </si>
  <si>
    <t>LGI</t>
  </si>
  <si>
    <t>CKA</t>
  </si>
  <si>
    <t>JOS</t>
  </si>
  <si>
    <t>MA</t>
  </si>
  <si>
    <t>JNI</t>
  </si>
  <si>
    <t>RDO</t>
  </si>
  <si>
    <t>PLO</t>
  </si>
  <si>
    <t>CR</t>
  </si>
  <si>
    <t>ZA</t>
  </si>
  <si>
    <t>MH</t>
  </si>
  <si>
    <t>GRY</t>
  </si>
  <si>
    <t>FG</t>
  </si>
  <si>
    <t>DWA</t>
  </si>
  <si>
    <t>GN</t>
  </si>
  <si>
    <t>AGI</t>
  </si>
  <si>
    <t>SMC</t>
  </si>
  <si>
    <t>AR</t>
  </si>
  <si>
    <t>KBA</t>
  </si>
  <si>
    <t>RA</t>
  </si>
  <si>
    <t>LM</t>
  </si>
  <si>
    <t>MBA</t>
  </si>
  <si>
    <t>ABRAHAM, Olivia</t>
  </si>
  <si>
    <t>8KC</t>
  </si>
  <si>
    <t>AHMADI-SIAHPOUSH, Aryana</t>
  </si>
  <si>
    <t>8AR</t>
  </si>
  <si>
    <t>AKANUWE, Raphael</t>
  </si>
  <si>
    <t>ALLEN, Elyse</t>
  </si>
  <si>
    <t>ALLEN, Emily</t>
  </si>
  <si>
    <t>AMBOE-FROU, Jean</t>
  </si>
  <si>
    <t>AMOAH, Amara</t>
  </si>
  <si>
    <t>8PH</t>
  </si>
  <si>
    <t>AURE, Viggo</t>
  </si>
  <si>
    <t>8AB</t>
  </si>
  <si>
    <t>AZUMAH, Yelorm</t>
  </si>
  <si>
    <t>BAILEY, Jackson</t>
  </si>
  <si>
    <t>8MH</t>
  </si>
  <si>
    <t>BAKER, Zofia</t>
  </si>
  <si>
    <t>BARNETT, Lily</t>
  </si>
  <si>
    <t>BINGHAM, Harry</t>
  </si>
  <si>
    <t>BISHAWU, Tyrone</t>
  </si>
  <si>
    <t>BORTHWICK, Beatrice</t>
  </si>
  <si>
    <t>8KS</t>
  </si>
  <si>
    <t>BRADSHAW, Megan</t>
  </si>
  <si>
    <t>BRANNEY-GRAVELEY, Orla</t>
  </si>
  <si>
    <t>BRENNIN, Noah</t>
  </si>
  <si>
    <t>BROWN, Libby</t>
  </si>
  <si>
    <t>BRUMPTON, Abigail</t>
  </si>
  <si>
    <t>BRUNO, Francesco</t>
  </si>
  <si>
    <t>BURLING, Gavin</t>
  </si>
  <si>
    <t>BYRNE, Joseph</t>
  </si>
  <si>
    <t>8TR</t>
  </si>
  <si>
    <t>CARSON, Benny</t>
  </si>
  <si>
    <t>CHAPMAN, Levi</t>
  </si>
  <si>
    <t>CLARK, Suzie</t>
  </si>
  <si>
    <t>COATES, Harley</t>
  </si>
  <si>
    <t>COEFIELD, Patrick</t>
  </si>
  <si>
    <t>CONNOLLY, Arwen</t>
  </si>
  <si>
    <t>CONNOLLY, Ethan</t>
  </si>
  <si>
    <t>CONNOLLY, Imogen</t>
  </si>
  <si>
    <t>CONNOLLY, India</t>
  </si>
  <si>
    <t>COOLING, Olivia</t>
  </si>
  <si>
    <t>DANIEL, Esey</t>
  </si>
  <si>
    <t>DAVIES, Bethany</t>
  </si>
  <si>
    <t>DISHA, Thomas</t>
  </si>
  <si>
    <t>DOWNING, Joe</t>
  </si>
  <si>
    <t>DUFFY, Lana</t>
  </si>
  <si>
    <t>DUMANI, Sandile</t>
  </si>
  <si>
    <t>DUNN, Alice</t>
  </si>
  <si>
    <t>8JJ</t>
  </si>
  <si>
    <t>DYANTYI, Noble</t>
  </si>
  <si>
    <t>EBSWORTH, Ayda-mae</t>
  </si>
  <si>
    <t>ELLIOTT, Lucy</t>
  </si>
  <si>
    <t>ELOM, Melissa</t>
  </si>
  <si>
    <t>EMMETT, Matilda</t>
  </si>
  <si>
    <t>EYASUE, Kalkidan</t>
  </si>
  <si>
    <t>FAGAN, Billy</t>
  </si>
  <si>
    <t>FARRINGTON, Thomas</t>
  </si>
  <si>
    <t>FEKETE, Boro</t>
  </si>
  <si>
    <t>FOX, Lana</t>
  </si>
  <si>
    <t>FRAWLEY, Oscar</t>
  </si>
  <si>
    <t>FREEMAN, Edward</t>
  </si>
  <si>
    <t>FUGANTI, Isaque</t>
  </si>
  <si>
    <t>GACHIA, Amani</t>
  </si>
  <si>
    <t>GECI, Ariana</t>
  </si>
  <si>
    <t>GEE, Sammy</t>
  </si>
  <si>
    <t>GLOAG, Jack</t>
  </si>
  <si>
    <t>GODDARD, Walt</t>
  </si>
  <si>
    <t>GODWILL, Chloe</t>
  </si>
  <si>
    <t>GORDON, Shenai</t>
  </si>
  <si>
    <t>GRADY, Thomas</t>
  </si>
  <si>
    <t>GREEN, Jadore</t>
  </si>
  <si>
    <t>GRZYBOWSKI, Oscar</t>
  </si>
  <si>
    <t>GUDGEON, Rose</t>
  </si>
  <si>
    <t>GULZAR, Zaina</t>
  </si>
  <si>
    <t>HACKWELL, George</t>
  </si>
  <si>
    <t>HADI, Rio</t>
  </si>
  <si>
    <t>HAMBLETON, Grace</t>
  </si>
  <si>
    <t>HARRISON WINKS, Georgia</t>
  </si>
  <si>
    <t>HARTLEY, Mischa</t>
  </si>
  <si>
    <t>HAUTBERGUE, Angelica</t>
  </si>
  <si>
    <t>HAWKINS, Naomi</t>
  </si>
  <si>
    <t>HELM, Mansley</t>
  </si>
  <si>
    <t>HEMMINGFIELD, Mae</t>
  </si>
  <si>
    <t>HENOK, Daniel</t>
  </si>
  <si>
    <t>HOGAN, Archie</t>
  </si>
  <si>
    <t>HOGAN, Dylan</t>
  </si>
  <si>
    <t>HOGGART, Bella</t>
  </si>
  <si>
    <t>HOWDEN, Grace</t>
  </si>
  <si>
    <t>IAMPIETRO, Luca</t>
  </si>
  <si>
    <t>JAKI, Zuzanna</t>
  </si>
  <si>
    <t>JEJE, Foley</t>
  </si>
  <si>
    <t>JOKONYA, Tadiwanashe</t>
  </si>
  <si>
    <t>JONES, Rafael</t>
  </si>
  <si>
    <t>KABBIE, Kaleb</t>
  </si>
  <si>
    <t>KABUNGA, Daniel</t>
  </si>
  <si>
    <t>KAZADI, Oliver</t>
  </si>
  <si>
    <t>KHAN, Inaya</t>
  </si>
  <si>
    <t>KIKET-MAKOUBI, Inke</t>
  </si>
  <si>
    <t>KING, Sarah</t>
  </si>
  <si>
    <t>KING-SMITH, Leo</t>
  </si>
  <si>
    <t>KIRBY, Caleb</t>
  </si>
  <si>
    <t>KIRKMAN, Harry</t>
  </si>
  <si>
    <t>KOWALSKI, Marcel</t>
  </si>
  <si>
    <t>LAGASON, Jakob</t>
  </si>
  <si>
    <t>LAKE, Samuel</t>
  </si>
  <si>
    <t>LEADLEY, Daisy</t>
  </si>
  <si>
    <t>LEDGER, Maisie</t>
  </si>
  <si>
    <t>LIN, Queenie</t>
  </si>
  <si>
    <t>LOH, Caleb</t>
  </si>
  <si>
    <t>LOXLEY-TEASDALE, Erin</t>
  </si>
  <si>
    <t>LUTAKOME, Whitney</t>
  </si>
  <si>
    <t>MACHON, Charlie</t>
  </si>
  <si>
    <t>MAHESWARA, Nendra</t>
  </si>
  <si>
    <t>MAHONEY, Lewis</t>
  </si>
  <si>
    <t>MAKANJUOLA, Demi</t>
  </si>
  <si>
    <t>MAKELE, Evan</t>
  </si>
  <si>
    <t>MANSERGH, Joshua</t>
  </si>
  <si>
    <t>MARPLES, Shay</t>
  </si>
  <si>
    <t>MARSHALL, Alison</t>
  </si>
  <si>
    <t>MARSHALL, Beatrice</t>
  </si>
  <si>
    <t>MARTIN, Isabel</t>
  </si>
  <si>
    <t>MATISCHEN, Mateo</t>
  </si>
  <si>
    <t>MATTHEWS, Skyler</t>
  </si>
  <si>
    <t>MAZHINDU, Nathaniel</t>
  </si>
  <si>
    <t>MBAH, Joseph</t>
  </si>
  <si>
    <t>MBUKANMA, Christiana</t>
  </si>
  <si>
    <t>MCDONAGH-HUTTON, Daisy</t>
  </si>
  <si>
    <t>MCDONAGH-HUTTON, Matilda</t>
  </si>
  <si>
    <t>MCDONALD-JAFFIER, Amaya</t>
  </si>
  <si>
    <t>MCKINNEY, Ingrid</t>
  </si>
  <si>
    <t>MEDHANIE, Sesen</t>
  </si>
  <si>
    <t>MONAGHAN, Elizabeth</t>
  </si>
  <si>
    <t>MONFREDI, Max</t>
  </si>
  <si>
    <t>MOREIRA CHAVES, Erick</t>
  </si>
  <si>
    <t>MOUNTAIN-FREEMAN, Maria</t>
  </si>
  <si>
    <t>MULCRONE, Liam</t>
  </si>
  <si>
    <t>MULQUEEN, Connell</t>
  </si>
  <si>
    <t>MURRAY, Harmony</t>
  </si>
  <si>
    <t>MUSIE, Yobel</t>
  </si>
  <si>
    <t>MUSUNGA, Kydan</t>
  </si>
  <si>
    <t>NAVARRO, Vincent</t>
  </si>
  <si>
    <t>NAZIR, Inaya</t>
  </si>
  <si>
    <t>NAZIR, Ummihani</t>
  </si>
  <si>
    <t>NETTLE, Jake</t>
  </si>
  <si>
    <t>NEWBOULD, Seth</t>
  </si>
  <si>
    <t>NEWNES, Eric</t>
  </si>
  <si>
    <t>NISAR, Aneesah</t>
  </si>
  <si>
    <t>NJAGI MUTETI, Leo</t>
  </si>
  <si>
    <t>NOLAN, Louis</t>
  </si>
  <si>
    <t>OJIMAH, Isaac</t>
  </si>
  <si>
    <t>O'SHEA, Cian</t>
  </si>
  <si>
    <t>OWEN, Samuel</t>
  </si>
  <si>
    <t>OWUSU-SEKYERE, Benji</t>
  </si>
  <si>
    <t>OXLEY, Eibhear</t>
  </si>
  <si>
    <t>OXSPRING, Jacob</t>
  </si>
  <si>
    <t>OYAOLE, Eghogho</t>
  </si>
  <si>
    <t>PAGE, Emily</t>
  </si>
  <si>
    <t>PICKERING, Caolan</t>
  </si>
  <si>
    <t>PINTO, Lishal</t>
  </si>
  <si>
    <t>PLOTNIKOV, Dmitriy</t>
  </si>
  <si>
    <t>POIRRIER, Lucy</t>
  </si>
  <si>
    <t>POULTON, Eden</t>
  </si>
  <si>
    <t>RAMSHAW, Sophia</t>
  </si>
  <si>
    <t>REID, Evie</t>
  </si>
  <si>
    <t>RESOM, Lulya</t>
  </si>
  <si>
    <t>REVILL, Louis</t>
  </si>
  <si>
    <t>RICHMOND, Hannah</t>
  </si>
  <si>
    <t>ROEBUCK, Bailey</t>
  </si>
  <si>
    <t>ROWE, Fletcher</t>
  </si>
  <si>
    <t>ROXBY, Emily</t>
  </si>
  <si>
    <t>RUSSELL, Sophie</t>
  </si>
  <si>
    <t>RUTTY, Marley</t>
  </si>
  <si>
    <t>SANCHEZ-DIAZ, Amaira</t>
  </si>
  <si>
    <t>SANYIKA, Charles</t>
  </si>
  <si>
    <t>SCHOFIELD, Bella</t>
  </si>
  <si>
    <t>SCOTT, Faye</t>
  </si>
  <si>
    <t>SELAMYIHUN, Biruk</t>
  </si>
  <si>
    <t>SHABERE, Hannah</t>
  </si>
  <si>
    <t>SIAMELI, Valeria</t>
  </si>
  <si>
    <t>SIBANDA, Kirsten</t>
  </si>
  <si>
    <t>SIMPSON, Orlagh</t>
  </si>
  <si>
    <t>SKOCZYLAS, Miriam</t>
  </si>
  <si>
    <t>SMITH, Jacob</t>
  </si>
  <si>
    <t>SMITH, Sophie</t>
  </si>
  <si>
    <t>SOLLAZZO, Gabriella</t>
  </si>
  <si>
    <t>STEVENS, Jessica</t>
  </si>
  <si>
    <t>STONES, Lily</t>
  </si>
  <si>
    <t>SWIFT PEREZ, Isabel</t>
  </si>
  <si>
    <t>SZABRA, Barti</t>
  </si>
  <si>
    <t>SZCZEGIELNIAK, Nikola</t>
  </si>
  <si>
    <t>TEKLU, Dibora</t>
  </si>
  <si>
    <t>TEMELSO, Nahom</t>
  </si>
  <si>
    <t>THOMAS, Joshua</t>
  </si>
  <si>
    <t>THOMAS, Maiya</t>
  </si>
  <si>
    <t>THOMPSON, Harvey</t>
  </si>
  <si>
    <t>THOMPSON, Neriah</t>
  </si>
  <si>
    <t>TIJO, Jayden</t>
  </si>
  <si>
    <t>TODD, Joseph</t>
  </si>
  <si>
    <t>TOMAS-NEGASH, Yosan</t>
  </si>
  <si>
    <t>TOMCZAK, Marta</t>
  </si>
  <si>
    <t>TRIGUEIROS, Barbara</t>
  </si>
  <si>
    <t>TSANG, Bobbie</t>
  </si>
  <si>
    <t>TURNER, Isaac</t>
  </si>
  <si>
    <t>UFONDU, Kenechukwu</t>
  </si>
  <si>
    <t>UGONNA, Toben</t>
  </si>
  <si>
    <t>UKANGA, Semaekediong</t>
  </si>
  <si>
    <t>ULHAQ, Haris</t>
  </si>
  <si>
    <t>UWAOMA, Chidera</t>
  </si>
  <si>
    <t>WADHIO, Bakhtawar</t>
  </si>
  <si>
    <t>WALLER, Lilly</t>
  </si>
  <si>
    <t>WATSON, George</t>
  </si>
  <si>
    <t>WATSON, Thomas</t>
  </si>
  <si>
    <t>WILKINS, Lilly</t>
  </si>
  <si>
    <t>WILLIAMS, Zach</t>
  </si>
  <si>
    <t>WILSON, Jake</t>
  </si>
  <si>
    <t>WOODCOCK, Sam</t>
  </si>
  <si>
    <t>WOOD-WILLOUGHBY, Jack</t>
  </si>
  <si>
    <t>WU, Yuxiang</t>
  </si>
  <si>
    <t>YAQOOB, Yusuf</t>
  </si>
  <si>
    <t>YEBOAH, Quincy</t>
  </si>
  <si>
    <t>YOHANNES, Leah</t>
  </si>
  <si>
    <t>YULE, Ruby-anne</t>
  </si>
  <si>
    <t>ZAHEER, Areeb</t>
  </si>
  <si>
    <t>ZORMPAS, Loukas</t>
  </si>
  <si>
    <t>Missing A2L monitoring entries</t>
  </si>
  <si>
    <t>Missing Progress monitoring entries</t>
  </si>
  <si>
    <t>JJA</t>
  </si>
  <si>
    <t>MHA</t>
  </si>
  <si>
    <t>PHB</t>
  </si>
  <si>
    <t>TR</t>
  </si>
  <si>
    <t>Count of Needs to Improve and Serious Concerns in Monitoring</t>
  </si>
  <si>
    <t>N2I and SERIOUS CONCERNS(TOTALS) formula for pasteing</t>
  </si>
  <si>
    <t>Indian</t>
  </si>
  <si>
    <t>White - British</t>
  </si>
  <si>
    <t>Y</t>
  </si>
  <si>
    <t>Other Black African</t>
  </si>
  <si>
    <t>Any Other Asian Background</t>
  </si>
  <si>
    <t>White Eastern European</t>
  </si>
  <si>
    <t>Black and Any Other Ethnic Group</t>
  </si>
  <si>
    <t>White and Any Other Asian Background</t>
  </si>
  <si>
    <t>White Other</t>
  </si>
  <si>
    <t>White and Black Caribbean</t>
  </si>
  <si>
    <t>Refused</t>
  </si>
  <si>
    <t>Other Mixed Background</t>
  </si>
  <si>
    <t>Pakistani</t>
  </si>
  <si>
    <t>White and Any Other Ethnic Group</t>
  </si>
  <si>
    <t>Other Ethnic Group</t>
  </si>
  <si>
    <t>Chinese</t>
  </si>
  <si>
    <t>Chinese and Any Other Ethnic Group</t>
  </si>
  <si>
    <t>White - Irish</t>
  </si>
  <si>
    <t>White and Black African</t>
  </si>
  <si>
    <t>Black Caribbean</t>
  </si>
  <si>
    <t>White and Pakistani</t>
  </si>
  <si>
    <t>Black - African</t>
  </si>
  <si>
    <t>SGO</t>
  </si>
  <si>
    <t>KD</t>
  </si>
  <si>
    <t>RQ</t>
  </si>
  <si>
    <t>YP</t>
  </si>
  <si>
    <t>JN</t>
  </si>
  <si>
    <t>MO</t>
  </si>
  <si>
    <t>MAM</t>
  </si>
  <si>
    <t>AWR</t>
  </si>
  <si>
    <t>FB</t>
  </si>
  <si>
    <t>BH</t>
  </si>
  <si>
    <t>CW</t>
  </si>
  <si>
    <t>KBW</t>
  </si>
  <si>
    <t>LMA</t>
  </si>
  <si>
    <t>CGO</t>
  </si>
  <si>
    <t>Absent/Ill</t>
  </si>
  <si>
    <t>Admission Number</t>
  </si>
  <si>
    <t>Legal Full name</t>
  </si>
  <si>
    <t>Comm Con</t>
  </si>
  <si>
    <t>Pers Org</t>
  </si>
  <si>
    <t>Praise</t>
  </si>
  <si>
    <t>BOL</t>
  </si>
  <si>
    <t>BIL</t>
  </si>
  <si>
    <t>HWK</t>
  </si>
  <si>
    <t>Max Monfredi</t>
  </si>
  <si>
    <t>Jayden Tijo</t>
  </si>
  <si>
    <t>Sandile Dumani</t>
  </si>
  <si>
    <t>Daisy Leadley</t>
  </si>
  <si>
    <t>Jack Wood-Willoughby</t>
  </si>
  <si>
    <t>Kenechukwu Ufondu</t>
  </si>
  <si>
    <t>Suzie Clark</t>
  </si>
  <si>
    <t>Whitney Lutakome</t>
  </si>
  <si>
    <t>Yusuf Yaqoob</t>
  </si>
  <si>
    <t>Lana Duffy</t>
  </si>
  <si>
    <t>Cian O'Shea</t>
  </si>
  <si>
    <t>Luca Iampietro</t>
  </si>
  <si>
    <t>Fletcher Rowe</t>
  </si>
  <si>
    <t>Naomi Hawkins</t>
  </si>
  <si>
    <t>Emily Allen</t>
  </si>
  <si>
    <t>Liam Mulcrone</t>
  </si>
  <si>
    <t>Marcel Kowalski</t>
  </si>
  <si>
    <t>Oluwademilade Makanjuola</t>
  </si>
  <si>
    <t>Lily Barnett</t>
  </si>
  <si>
    <t>Yobel Musie</t>
  </si>
  <si>
    <t>Yosan Negash</t>
  </si>
  <si>
    <t>Kydan Musunga</t>
  </si>
  <si>
    <t>Bailey Roebuck</t>
  </si>
  <si>
    <t>Jacob Smith</t>
  </si>
  <si>
    <t>Joseph Downing</t>
  </si>
  <si>
    <t>Lewis Mahoney</t>
  </si>
  <si>
    <t>Naomi Tsang</t>
  </si>
  <si>
    <t>Olivia Cooling</t>
  </si>
  <si>
    <t>Nahom Temelso</t>
  </si>
  <si>
    <t>Thomas Farrington</t>
  </si>
  <si>
    <t>Aneesah Nisar</t>
  </si>
  <si>
    <t>Orla Branney-Graveley</t>
  </si>
  <si>
    <t>Elyse Allen</t>
  </si>
  <si>
    <t>Ruby-Anne Yule</t>
  </si>
  <si>
    <t>Isabel SWIFT</t>
  </si>
  <si>
    <t>Zachary Williams</t>
  </si>
  <si>
    <t>Eghogho Oyaole</t>
  </si>
  <si>
    <t>Inkeprokpa Kiket-Makoubi</t>
  </si>
  <si>
    <t>Marta Tomczak</t>
  </si>
  <si>
    <t>Seth Newbould</t>
  </si>
  <si>
    <t>Angelica Hautbergue</t>
  </si>
  <si>
    <t>Joseph Byrne</t>
  </si>
  <si>
    <t>Lucy Elliott</t>
  </si>
  <si>
    <t>Marley Rutty</t>
  </si>
  <si>
    <t>Isabella Hoggart</t>
  </si>
  <si>
    <t>Kaleb Kabbie</t>
  </si>
  <si>
    <t>Noah Brennin</t>
  </si>
  <si>
    <t>Quincy Yeboah</t>
  </si>
  <si>
    <t>Hannah Richmond</t>
  </si>
  <si>
    <t>Bethany Davies</t>
  </si>
  <si>
    <t>Boroka Fekete</t>
  </si>
  <si>
    <t>Lucy Poirrier</t>
  </si>
  <si>
    <t>Eden Poulton</t>
  </si>
  <si>
    <t>Elizabeth Monaghan</t>
  </si>
  <si>
    <t>Olivia Abraham</t>
  </si>
  <si>
    <t>Alice Dunn</t>
  </si>
  <si>
    <t>Kalkidan Eyasue</t>
  </si>
  <si>
    <t>Jakob Lagason</t>
  </si>
  <si>
    <t>Chidera Uwaoma</t>
  </si>
  <si>
    <t>Libby Brown</t>
  </si>
  <si>
    <t>Sophie Russell</t>
  </si>
  <si>
    <t>Kirsten Sibanda</t>
  </si>
  <si>
    <t>Noble Dyantyi</t>
  </si>
  <si>
    <t>Beatrice Borthwick</t>
  </si>
  <si>
    <t>Caleb Kirby</t>
  </si>
  <si>
    <t>Imogen Connolly</t>
  </si>
  <si>
    <t>Sophie Smith</t>
  </si>
  <si>
    <t>Loukas Zormpas</t>
  </si>
  <si>
    <t>Inaya Khan</t>
  </si>
  <si>
    <t>Lulya Resom</t>
  </si>
  <si>
    <t>Bakhtawar Wadhio</t>
  </si>
  <si>
    <t>George Watson</t>
  </si>
  <si>
    <t>Jean Amboe-Frou</t>
  </si>
  <si>
    <t>Grace Howden-Wake</t>
  </si>
  <si>
    <t>Erin Loxley-Teasdale</t>
  </si>
  <si>
    <t>Amarachi Amoah</t>
  </si>
  <si>
    <t>Jack Gloag</t>
  </si>
  <si>
    <t>Archie Hogan</t>
  </si>
  <si>
    <t>Christiana Mbukanma</t>
  </si>
  <si>
    <t>Daisy McDonagh-Hutton</t>
  </si>
  <si>
    <t>Harley Coates</t>
  </si>
  <si>
    <t>Isaac Ojimah</t>
  </si>
  <si>
    <t>Orlagh Simpson</t>
  </si>
  <si>
    <t>Dylan Hogan</t>
  </si>
  <si>
    <t>Amani Gachia</t>
  </si>
  <si>
    <t>Haris Ulhaq</t>
  </si>
  <si>
    <t>Lily Stones</t>
  </si>
  <si>
    <t>Matilda McDonagh-Hutton</t>
  </si>
  <si>
    <t>Isaac Turner</t>
  </si>
  <si>
    <t>Dibora Teklu</t>
  </si>
  <si>
    <t>Megan Bradshaw</t>
  </si>
  <si>
    <t>Jake Nettle</t>
  </si>
  <si>
    <t>Harry Bingham</t>
  </si>
  <si>
    <t>Caleb Loh</t>
  </si>
  <si>
    <t>Dmitriy Plotnikov</t>
  </si>
  <si>
    <t>Lana Fox</t>
  </si>
  <si>
    <t>Levi Chapman</t>
  </si>
  <si>
    <t>Rio Hadi</t>
  </si>
  <si>
    <t>Walt Goddard</t>
  </si>
  <si>
    <t>Beatrice Marshall</t>
  </si>
  <si>
    <t>Harmony Murray</t>
  </si>
  <si>
    <t>Semaekediong Ukanga</t>
  </si>
  <si>
    <t>Lishal Pinto</t>
  </si>
  <si>
    <t>Matilda Emmett</t>
  </si>
  <si>
    <t>Edward Freeman</t>
  </si>
  <si>
    <t>Skyler Matthews</t>
  </si>
  <si>
    <t>Melissa Elom</t>
  </si>
  <si>
    <t>Arwen Connolly</t>
  </si>
  <si>
    <t>Mansley Helm</t>
  </si>
  <si>
    <t>Jacob Oxspring</t>
  </si>
  <si>
    <t>Mwaniki Njagi Muteti</t>
  </si>
  <si>
    <t>Takudzwa Mazhindu</t>
  </si>
  <si>
    <t>Nikola Szczegielniak</t>
  </si>
  <si>
    <t>Gavin Burling</t>
  </si>
  <si>
    <t>Jessica Stevens</t>
  </si>
  <si>
    <t>Thomas Disha</t>
  </si>
  <si>
    <t>Leah Yohannes</t>
  </si>
  <si>
    <t>Samuel Gee</t>
  </si>
  <si>
    <t>Shay Marples</t>
  </si>
  <si>
    <t>Ethan Connolly</t>
  </si>
  <si>
    <t>Tadiwanashe Jokonya</t>
  </si>
  <si>
    <t>Patrick Coefield</t>
  </si>
  <si>
    <t>Ariana Geci</t>
  </si>
  <si>
    <t>Leo King-Smith</t>
  </si>
  <si>
    <t>Isabel Martin</t>
  </si>
  <si>
    <t>Zuzanna Jaki</t>
  </si>
  <si>
    <t>Louis Nolan</t>
  </si>
  <si>
    <t>Sophia Ramshaw</t>
  </si>
  <si>
    <t>Arianna Ledger</t>
  </si>
  <si>
    <t>Isaque Fuganti</t>
  </si>
  <si>
    <t>Bartlomiej Szabra</t>
  </si>
  <si>
    <t>Benedict Carson</t>
  </si>
  <si>
    <t>Harry Kirkman</t>
  </si>
  <si>
    <t>Lilly Waller</t>
  </si>
  <si>
    <t>Rose Gudgeon</t>
  </si>
  <si>
    <t>Ayda-Mae Ebsworth</t>
  </si>
  <si>
    <t>Inaya Nazir</t>
  </si>
  <si>
    <t>Raphael Akanuwe</t>
  </si>
  <si>
    <t>Chloe Godwill</t>
  </si>
  <si>
    <t>Joseph Todd</t>
  </si>
  <si>
    <t>Charles Sanyika</t>
  </si>
  <si>
    <t>Emily Page</t>
  </si>
  <si>
    <t>Amaya McDonald-Jaffier</t>
  </si>
  <si>
    <t>Shenai Gordon</t>
  </si>
  <si>
    <t>Yelorm Azumah</t>
  </si>
  <si>
    <t>Marie Hemmingfield</t>
  </si>
  <si>
    <t>Neriah Thompson</t>
  </si>
  <si>
    <t>Francesco Bruno</t>
  </si>
  <si>
    <t>Evan Makele</t>
  </si>
  <si>
    <t>Queenie Lin</t>
  </si>
  <si>
    <t>Maria Mountain-Freeman</t>
  </si>
  <si>
    <t>Harvey Thompson</t>
  </si>
  <si>
    <t>Maiya Thomas</t>
  </si>
  <si>
    <t>Oliver Kazadi</t>
  </si>
  <si>
    <t>Vincent Navarro</t>
  </si>
  <si>
    <t>Gabriella Sollazzo</t>
  </si>
  <si>
    <t>Biruk Selamyihun</t>
  </si>
  <si>
    <t>Jacob Wilson</t>
  </si>
  <si>
    <t>Erick Moreira Chaves</t>
  </si>
  <si>
    <t>Barbara Trigueiros</t>
  </si>
  <si>
    <t>Areeb Zaheer</t>
  </si>
  <si>
    <t>Esey Daniel</t>
  </si>
  <si>
    <t>Mischa Hartley</t>
  </si>
  <si>
    <t>Sava Maheswara</t>
  </si>
  <si>
    <t>Oscar Frawley</t>
  </si>
  <si>
    <t>Georgia Harrison Winks</t>
  </si>
  <si>
    <t>Abigail Brumpton</t>
  </si>
  <si>
    <t>Sesen Medhanie</t>
  </si>
  <si>
    <t>Adriano Aure</t>
  </si>
  <si>
    <t>Lilly Wilkins</t>
  </si>
  <si>
    <t>Daniel Henok</t>
  </si>
  <si>
    <t>Rafael Jones Avila</t>
  </si>
  <si>
    <t>George Hackwell</t>
  </si>
  <si>
    <t>Charlie Machon</t>
  </si>
  <si>
    <t>Billy Fagan</t>
  </si>
  <si>
    <t>Emily Roxby</t>
  </si>
  <si>
    <t>Joshua Thomas</t>
  </si>
  <si>
    <t>Valeria Siameli</t>
  </si>
  <si>
    <t>Jadore Green</t>
  </si>
  <si>
    <t>India Connolly</t>
  </si>
  <si>
    <t>Thomas Grady</t>
  </si>
  <si>
    <t>Eibhear Oxley</t>
  </si>
  <si>
    <t>Samuel Lake</t>
  </si>
  <si>
    <t>Zaina Gulzar</t>
  </si>
  <si>
    <t>Alison Marshall</t>
  </si>
  <si>
    <t>Miriam Skoczylas</t>
  </si>
  <si>
    <t>Daniel Kabunga</t>
  </si>
  <si>
    <t>Tyrone Bishawu</t>
  </si>
  <si>
    <t>Aryana Ahmadi-Siahpoush</t>
  </si>
  <si>
    <t>Louis Revill</t>
  </si>
  <si>
    <t>Evie Reid</t>
  </si>
  <si>
    <t>Joseph Mbah</t>
  </si>
  <si>
    <t>Faye Scott</t>
  </si>
  <si>
    <t>Samuel Owen</t>
  </si>
  <si>
    <t>Thomas Watson</t>
  </si>
  <si>
    <t>Zofia Baker</t>
  </si>
  <si>
    <t>Ummihani Nazir</t>
  </si>
  <si>
    <t>Isobella Schofield</t>
  </si>
  <si>
    <t>Samuel Woodcock</t>
  </si>
  <si>
    <t>Oluwafolawemi Jeje</t>
  </si>
  <si>
    <t>Amaira Sanchez-Diaz</t>
  </si>
  <si>
    <t>Jackson Bailey</t>
  </si>
  <si>
    <t>Yuxiang Wu</t>
  </si>
  <si>
    <t>Toben Ugonna</t>
  </si>
  <si>
    <t>Caolan Pickering</t>
  </si>
  <si>
    <t>Ingrid McKinney</t>
  </si>
  <si>
    <t>Hannah Shabere</t>
  </si>
  <si>
    <t>Connell Mulqueen</t>
  </si>
  <si>
    <t>Oscar Grzybowski</t>
  </si>
  <si>
    <t>Joshua Mansergh</t>
  </si>
  <si>
    <t>Mateo Matischen</t>
  </si>
  <si>
    <t>Benjamin Owusu-Sekyere</t>
  </si>
  <si>
    <t>Sarah King</t>
  </si>
  <si>
    <t>Eric Newnes</t>
  </si>
  <si>
    <t>Grace Hambleton</t>
  </si>
  <si>
    <t>Needs to Improve TOTAL</t>
  </si>
  <si>
    <t>Serious Concern TOTAL</t>
  </si>
  <si>
    <t>Needs to Improve and Serious Concern TOTAL</t>
  </si>
  <si>
    <t>SENM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</si>
</sst>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%"/>
    <numFmt numFmtId="165" formatCode="0.0"/>
  </numFmts>
  <fonts count="4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36"/>
      <color rgb="FF008000"/>
      <name val="Calibri"/>
      <family val="2"/>
      <scheme val="minor"/>
    </font>
    <font>
      <b/>
      <sz val="28"/>
      <color rgb="FF008000"/>
      <name val="Calibri"/>
      <family val="2"/>
      <scheme val="minor"/>
    </font>
    <font>
      <b/>
      <sz val="24"/>
      <color rgb="FF008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3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6"/>
      <color indexed="8"/>
      <name val="Calibri"/>
      <family val="2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22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9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6"/>
      <color theme="0" tint="-0.249977111117893"/>
      <name val="Calibri"/>
      <family val="2"/>
      <scheme val="minor"/>
    </font>
    <font>
      <b/>
      <sz val="14"/>
      <color indexed="8"/>
      <name val="Calibri"/>
      <family val="2"/>
    </font>
    <font>
      <b/>
      <sz val="18"/>
      <color indexed="8"/>
      <name val="Calibri"/>
      <family val="2"/>
    </font>
    <font>
      <sz val="10"/>
      <color rgb="FF000000"/>
      <name val="Calibri"/>
      <family val="2"/>
      <scheme val="minor"/>
    </font>
    <font>
      <sz val="10"/>
      <color rgb="FF020202"/>
      <name val="Calibri"/>
      <family val="2"/>
      <scheme val="minor"/>
    </font>
    <font>
      <sz val="18"/>
      <color rgb="FFFFFFFF"/>
      <name val="Calibri"/>
      <family val="2"/>
      <scheme val="minor"/>
    </font>
    <font>
      <sz val="10"/>
      <color rgb="FF000006"/>
      <name val="Calibri"/>
      <family val="2"/>
      <scheme val="minor"/>
    </font>
    <font>
      <b/>
      <sz val="26"/>
      <color rgb="FF00800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A7A7A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gradientFill>
        <stop position="0">
          <color theme="9"/>
        </stop>
        <stop position="1">
          <color rgb="FFFF0000"/>
        </stop>
      </gradientFill>
    </fill>
    <fill>
      <patternFill patternType="solid">
        <fgColor rgb="FFD8D8D8"/>
        <bgColor indexed="64"/>
      </patternFill>
    </fill>
    <fill>
      <gradientFill degree="270">
        <stop position="0">
          <color rgb="FFFFC000"/>
        </stop>
        <stop position="1">
          <color rgb="FFFF0000"/>
        </stop>
      </gradientFill>
    </fill>
  </fills>
  <borders count="86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1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655">
    <xf numFmtId="0" fontId="0" fillId="0" borderId="0" xfId="0"/>
    <xf numFmtId="0" fontId="0" fillId="0" borderId="7" xfId="0" applyBorder="1"/>
    <xf numFmtId="0" fontId="0" fillId="0" borderId="9" xfId="0" applyBorder="1"/>
    <xf numFmtId="0" fontId="0" fillId="0" borderId="20" xfId="0" applyBorder="1"/>
    <xf numFmtId="0" fontId="4" fillId="0" borderId="0" xfId="0" applyFont="1"/>
    <xf numFmtId="0" fontId="5" fillId="0" borderId="0" xfId="0" applyFont="1" applyBorder="1"/>
    <xf numFmtId="0" fontId="5" fillId="0" borderId="0" xfId="0" applyFont="1" applyFill="1" applyBorder="1" applyAlignment="1">
      <alignment horizontal="right"/>
    </xf>
    <xf numFmtId="0" fontId="5" fillId="0" borderId="0" xfId="0" applyFont="1" applyAlignment="1">
      <alignment horizontal="right"/>
    </xf>
    <xf numFmtId="0" fontId="4" fillId="0" borderId="23" xfId="0" applyFont="1" applyBorder="1" applyAlignment="1"/>
    <xf numFmtId="0" fontId="0" fillId="0" borderId="25" xfId="0" applyBorder="1"/>
    <xf numFmtId="0" fontId="0" fillId="0" borderId="29" xfId="0" applyBorder="1" applyAlignment="1">
      <alignment horizontal="left" textRotation="90"/>
    </xf>
    <xf numFmtId="0" fontId="0" fillId="0" borderId="30" xfId="0" applyBorder="1" applyAlignment="1">
      <alignment horizontal="left" textRotation="90"/>
    </xf>
    <xf numFmtId="0" fontId="0" fillId="0" borderId="31" xfId="0" applyBorder="1" applyAlignment="1">
      <alignment horizontal="left" textRotation="90"/>
    </xf>
    <xf numFmtId="0" fontId="0" fillId="0" borderId="34" xfId="0" applyBorder="1" applyAlignment="1">
      <alignment horizontal="left" textRotation="90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29" xfId="0" applyFill="1" applyBorder="1" applyAlignment="1">
      <alignment horizontal="left"/>
    </xf>
    <xf numFmtId="0" fontId="0" fillId="0" borderId="31" xfId="0" applyFill="1" applyBorder="1" applyAlignment="1">
      <alignment horizontal="left"/>
    </xf>
    <xf numFmtId="0" fontId="0" fillId="0" borderId="6" xfId="0" applyBorder="1" applyAlignment="1">
      <alignment horizontal="left"/>
    </xf>
    <xf numFmtId="2" fontId="0" fillId="0" borderId="1" xfId="0" applyNumberFormat="1" applyBorder="1" applyAlignment="1">
      <alignment horizontal="left"/>
    </xf>
    <xf numFmtId="2" fontId="0" fillId="0" borderId="2" xfId="0" applyNumberFormat="1" applyBorder="1" applyAlignment="1">
      <alignment horizontal="left"/>
    </xf>
    <xf numFmtId="2" fontId="0" fillId="0" borderId="3" xfId="0" applyNumberFormat="1" applyBorder="1" applyAlignment="1">
      <alignment horizontal="left"/>
    </xf>
    <xf numFmtId="2" fontId="0" fillId="0" borderId="4" xfId="0" applyNumberFormat="1" applyBorder="1" applyAlignment="1">
      <alignment horizontal="left"/>
    </xf>
    <xf numFmtId="0" fontId="0" fillId="0" borderId="9" xfId="0" applyBorder="1" applyAlignment="1">
      <alignment horizontal="left"/>
    </xf>
    <xf numFmtId="2" fontId="0" fillId="0" borderId="24" xfId="0" applyNumberFormat="1" applyBorder="1" applyAlignment="1">
      <alignment horizontal="left"/>
    </xf>
    <xf numFmtId="2" fontId="0" fillId="0" borderId="25" xfId="0" applyNumberFormat="1" applyBorder="1" applyAlignment="1">
      <alignment horizontal="left"/>
    </xf>
    <xf numFmtId="2" fontId="0" fillId="0" borderId="26" xfId="0" applyNumberFormat="1" applyBorder="1" applyAlignment="1">
      <alignment horizontal="left"/>
    </xf>
    <xf numFmtId="2" fontId="0" fillId="0" borderId="7" xfId="0" applyNumberFormat="1" applyBorder="1" applyAlignment="1">
      <alignment horizontal="left"/>
    </xf>
    <xf numFmtId="0" fontId="0" fillId="0" borderId="15" xfId="0" applyBorder="1" applyAlignment="1">
      <alignment horizontal="left"/>
    </xf>
    <xf numFmtId="2" fontId="0" fillId="0" borderId="10" xfId="0" applyNumberFormat="1" applyBorder="1" applyAlignment="1">
      <alignment horizontal="left"/>
    </xf>
    <xf numFmtId="2" fontId="0" fillId="0" borderId="11" xfId="0" applyNumberFormat="1" applyBorder="1" applyAlignment="1">
      <alignment horizontal="left"/>
    </xf>
    <xf numFmtId="2" fontId="0" fillId="0" borderId="12" xfId="0" applyNumberFormat="1" applyBorder="1" applyAlignment="1">
      <alignment horizontal="left"/>
    </xf>
    <xf numFmtId="2" fontId="0" fillId="0" borderId="13" xfId="0" applyNumberFormat="1" applyBorder="1" applyAlignment="1">
      <alignment horizontal="left"/>
    </xf>
    <xf numFmtId="0" fontId="0" fillId="0" borderId="35" xfId="0" applyFill="1" applyBorder="1" applyAlignment="1">
      <alignment horizontal="left"/>
    </xf>
    <xf numFmtId="2" fontId="0" fillId="0" borderId="35" xfId="0" applyNumberFormat="1" applyBorder="1" applyAlignment="1">
      <alignment horizontal="left"/>
    </xf>
    <xf numFmtId="2" fontId="0" fillId="0" borderId="34" xfId="0" applyNumberFormat="1" applyBorder="1" applyAlignment="1">
      <alignment horizontal="left"/>
    </xf>
    <xf numFmtId="49" fontId="0" fillId="0" borderId="0" xfId="0" applyNumberFormat="1"/>
    <xf numFmtId="0" fontId="0" fillId="0" borderId="39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40" xfId="0" applyBorder="1"/>
    <xf numFmtId="0" fontId="5" fillId="0" borderId="0" xfId="0" applyFont="1" applyBorder="1" applyAlignment="1">
      <alignment horizontal="center"/>
    </xf>
    <xf numFmtId="0" fontId="0" fillId="0" borderId="45" xfId="0" applyBorder="1"/>
    <xf numFmtId="164" fontId="0" fillId="0" borderId="0" xfId="0" applyNumberFormat="1"/>
    <xf numFmtId="0" fontId="3" fillId="3" borderId="6" xfId="0" applyFont="1" applyFill="1" applyBorder="1"/>
    <xf numFmtId="0" fontId="3" fillId="3" borderId="19" xfId="0" applyFont="1" applyFill="1" applyBorder="1"/>
    <xf numFmtId="0" fontId="3" fillId="3" borderId="5" xfId="0" applyFont="1" applyFill="1" applyBorder="1"/>
    <xf numFmtId="0" fontId="3" fillId="4" borderId="15" xfId="0" applyFont="1" applyFill="1" applyBorder="1"/>
    <xf numFmtId="0" fontId="3" fillId="4" borderId="21" xfId="0" applyFont="1" applyFill="1" applyBorder="1"/>
    <xf numFmtId="0" fontId="3" fillId="4" borderId="14" xfId="0" applyFont="1" applyFill="1" applyBorder="1"/>
    <xf numFmtId="0" fontId="5" fillId="0" borderId="34" xfId="0" applyFont="1" applyFill="1" applyBorder="1" applyAlignment="1">
      <alignment horizontal="right"/>
    </xf>
    <xf numFmtId="0" fontId="3" fillId="0" borderId="35" xfId="0" applyFont="1" applyBorder="1"/>
    <xf numFmtId="0" fontId="8" fillId="0" borderId="0" xfId="0" applyFont="1" applyAlignment="1">
      <alignment horizontal="left"/>
    </xf>
    <xf numFmtId="0" fontId="0" fillId="0" borderId="50" xfId="0" applyBorder="1"/>
    <xf numFmtId="0" fontId="0" fillId="0" borderId="51" xfId="0" applyBorder="1"/>
    <xf numFmtId="9" fontId="0" fillId="0" borderId="0" xfId="0" applyNumberFormat="1"/>
    <xf numFmtId="0" fontId="0" fillId="0" borderId="0" xfId="0" applyNumberFormat="1"/>
    <xf numFmtId="0" fontId="3" fillId="5" borderId="39" xfId="0" quotePrefix="1" applyFont="1" applyFill="1" applyBorder="1" applyAlignment="1">
      <alignment horizontal="center"/>
    </xf>
    <xf numFmtId="0" fontId="0" fillId="0" borderId="32" xfId="0" applyBorder="1"/>
    <xf numFmtId="0" fontId="0" fillId="0" borderId="33" xfId="0" applyBorder="1"/>
    <xf numFmtId="0" fontId="3" fillId="0" borderId="56" xfId="0" applyFont="1" applyBorder="1"/>
    <xf numFmtId="0" fontId="0" fillId="0" borderId="22" xfId="0" applyBorder="1"/>
    <xf numFmtId="0" fontId="0" fillId="0" borderId="57" xfId="0" applyBorder="1"/>
    <xf numFmtId="0" fontId="0" fillId="0" borderId="49" xfId="0" applyBorder="1"/>
    <xf numFmtId="0" fontId="0" fillId="0" borderId="0" xfId="0" applyBorder="1"/>
    <xf numFmtId="0" fontId="0" fillId="0" borderId="23" xfId="0" applyBorder="1"/>
    <xf numFmtId="0" fontId="3" fillId="0" borderId="54" xfId="0" applyFont="1" applyBorder="1"/>
    <xf numFmtId="0" fontId="3" fillId="0" borderId="49" xfId="0" applyFont="1" applyBorder="1"/>
    <xf numFmtId="0" fontId="0" fillId="0" borderId="22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23" xfId="0" applyBorder="1" applyAlignment="1">
      <alignment horizontal="left"/>
    </xf>
    <xf numFmtId="0" fontId="3" fillId="0" borderId="34" xfId="0" applyFont="1" applyBorder="1" applyAlignment="1">
      <alignment horizontal="center" vertical="center"/>
    </xf>
    <xf numFmtId="165" fontId="3" fillId="0" borderId="34" xfId="4" applyNumberFormat="1" applyFont="1" applyBorder="1" applyAlignment="1">
      <alignment horizontal="center" vertical="center"/>
    </xf>
    <xf numFmtId="0" fontId="12" fillId="2" borderId="34" xfId="4" applyNumberFormat="1" applyFont="1" applyFill="1" applyBorder="1" applyAlignment="1">
      <alignment horizontal="center"/>
    </xf>
    <xf numFmtId="9" fontId="3" fillId="3" borderId="4" xfId="4" applyFont="1" applyFill="1" applyBorder="1" applyAlignment="1">
      <alignment horizontal="center"/>
    </xf>
    <xf numFmtId="0" fontId="0" fillId="6" borderId="22" xfId="0" applyFill="1" applyBorder="1" applyAlignment="1">
      <alignment horizontal="left" textRotation="90" wrapText="1"/>
    </xf>
    <xf numFmtId="0" fontId="13" fillId="6" borderId="57" xfId="0" applyFont="1" applyFill="1" applyBorder="1" applyAlignment="1">
      <alignment horizontal="left"/>
    </xf>
    <xf numFmtId="0" fontId="0" fillId="0" borderId="0" xfId="0" applyAlignment="1">
      <alignment horizontal="left" textRotation="90" wrapText="1"/>
    </xf>
    <xf numFmtId="0" fontId="3" fillId="2" borderId="34" xfId="4" applyNumberFormat="1" applyFont="1" applyFill="1" applyBorder="1" applyAlignment="1">
      <alignment horizontal="center"/>
    </xf>
    <xf numFmtId="9" fontId="3" fillId="4" borderId="7" xfId="4" applyFont="1" applyFill="1" applyBorder="1" applyAlignment="1">
      <alignment horizontal="center"/>
    </xf>
    <xf numFmtId="0" fontId="7" fillId="2" borderId="56" xfId="0" applyNumberFormat="1" applyFont="1" applyFill="1" applyBorder="1" applyAlignment="1">
      <alignment horizontal="center" textRotation="90" wrapText="1"/>
    </xf>
    <xf numFmtId="0" fontId="3" fillId="0" borderId="25" xfId="0" applyFont="1" applyBorder="1" applyAlignment="1">
      <alignment horizontal="center"/>
    </xf>
    <xf numFmtId="165" fontId="3" fillId="6" borderId="25" xfId="0" applyNumberFormat="1" applyFont="1" applyFill="1" applyBorder="1" applyAlignment="1">
      <alignment horizontal="center"/>
    </xf>
    <xf numFmtId="165" fontId="3" fillId="0" borderId="25" xfId="0" applyNumberFormat="1" applyFont="1" applyBorder="1" applyAlignment="1">
      <alignment horizontal="center"/>
    </xf>
    <xf numFmtId="0" fontId="13" fillId="0" borderId="26" xfId="0" applyFont="1" applyBorder="1" applyAlignment="1">
      <alignment horizontal="left"/>
    </xf>
    <xf numFmtId="0" fontId="17" fillId="7" borderId="49" xfId="0" applyFont="1" applyFill="1" applyBorder="1" applyAlignment="1">
      <alignment vertical="top" wrapText="1"/>
    </xf>
    <xf numFmtId="0" fontId="18" fillId="7" borderId="0" xfId="0" applyFont="1" applyFill="1" applyBorder="1" applyAlignment="1">
      <alignment vertical="top" wrapText="1"/>
    </xf>
    <xf numFmtId="0" fontId="17" fillId="7" borderId="0" xfId="0" applyFont="1" applyFill="1" applyBorder="1" applyAlignment="1">
      <alignment vertical="top" wrapText="1"/>
    </xf>
    <xf numFmtId="0" fontId="19" fillId="0" borderId="0" xfId="0" applyFont="1" applyAlignment="1">
      <alignment horizontal="left"/>
    </xf>
    <xf numFmtId="0" fontId="0" fillId="0" borderId="0" xfId="0" applyFill="1"/>
    <xf numFmtId="0" fontId="6" fillId="2" borderId="4" xfId="0" applyFont="1" applyFill="1" applyBorder="1"/>
    <xf numFmtId="0" fontId="0" fillId="2" borderId="4" xfId="0" applyFill="1" applyBorder="1"/>
    <xf numFmtId="0" fontId="6" fillId="2" borderId="5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19" xfId="0" applyFont="1" applyFill="1" applyBorder="1"/>
    <xf numFmtId="9" fontId="0" fillId="0" borderId="61" xfId="4" applyFont="1" applyBorder="1" applyAlignment="1">
      <alignment horizontal="center"/>
    </xf>
    <xf numFmtId="165" fontId="3" fillId="2" borderId="62" xfId="0" applyNumberFormat="1" applyFont="1" applyFill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0" fontId="3" fillId="0" borderId="17" xfId="0" applyNumberFormat="1" applyFont="1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19" fillId="0" borderId="27" xfId="0" applyFont="1" applyBorder="1" applyAlignment="1">
      <alignment horizontal="left"/>
    </xf>
    <xf numFmtId="0" fontId="6" fillId="2" borderId="7" xfId="0" applyFont="1" applyFill="1" applyBorder="1"/>
    <xf numFmtId="0" fontId="0" fillId="2" borderId="7" xfId="0" applyFill="1" applyBorder="1"/>
    <xf numFmtId="0" fontId="6" fillId="2" borderId="8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6" fillId="2" borderId="27" xfId="0" applyFont="1" applyFill="1" applyBorder="1" applyAlignment="1">
      <alignment horizontal="center"/>
    </xf>
    <xf numFmtId="0" fontId="6" fillId="2" borderId="40" xfId="0" applyFont="1" applyFill="1" applyBorder="1"/>
    <xf numFmtId="49" fontId="0" fillId="0" borderId="61" xfId="4" applyNumberFormat="1" applyFont="1" applyBorder="1" applyAlignment="1">
      <alignment horizontal="center"/>
    </xf>
    <xf numFmtId="165" fontId="0" fillId="0" borderId="63" xfId="4" applyNumberFormat="1" applyFont="1" applyBorder="1" applyAlignment="1">
      <alignment horizontal="center"/>
    </xf>
    <xf numFmtId="165" fontId="0" fillId="0" borderId="64" xfId="4" applyNumberFormat="1" applyFont="1" applyBorder="1" applyAlignment="1">
      <alignment horizontal="center"/>
    </xf>
    <xf numFmtId="165" fontId="3" fillId="2" borderId="61" xfId="0" applyNumberFormat="1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6" fillId="2" borderId="20" xfId="0" applyFont="1" applyFill="1" applyBorder="1"/>
    <xf numFmtId="49" fontId="6" fillId="2" borderId="8" xfId="0" applyNumberFormat="1" applyFon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9" borderId="0" xfId="0" applyFill="1" applyBorder="1"/>
    <xf numFmtId="0" fontId="22" fillId="9" borderId="0" xfId="0" applyFont="1" applyFill="1" applyBorder="1" applyAlignment="1">
      <alignment horizontal="center"/>
    </xf>
    <xf numFmtId="0" fontId="22" fillId="9" borderId="0" xfId="0" applyFont="1" applyFill="1" applyBorder="1" applyAlignment="1">
      <alignment horizontal="center" vertical="center" wrapText="1"/>
    </xf>
    <xf numFmtId="0" fontId="0" fillId="9" borderId="0" xfId="0" applyFill="1"/>
    <xf numFmtId="165" fontId="25" fillId="0" borderId="47" xfId="0" applyNumberFormat="1" applyFont="1" applyFill="1" applyBorder="1" applyAlignment="1">
      <alignment horizontal="center" vertical="center"/>
    </xf>
    <xf numFmtId="0" fontId="18" fillId="9" borderId="0" xfId="0" applyFont="1" applyFill="1" applyBorder="1" applyAlignment="1">
      <alignment horizontal="center" vertical="center"/>
    </xf>
    <xf numFmtId="0" fontId="0" fillId="6" borderId="0" xfId="0" applyFill="1" applyBorder="1"/>
    <xf numFmtId="0" fontId="10" fillId="0" borderId="34" xfId="0" applyFont="1" applyFill="1" applyBorder="1" applyAlignment="1">
      <alignment horizontal="center" vertical="center" textRotation="90" wrapText="1"/>
    </xf>
    <xf numFmtId="0" fontId="7" fillId="0" borderId="34" xfId="0" applyFont="1" applyFill="1" applyBorder="1" applyAlignment="1">
      <alignment horizontal="center" vertical="center" textRotation="90" wrapText="1"/>
    </xf>
    <xf numFmtId="0" fontId="26" fillId="0" borderId="34" xfId="0" applyFont="1" applyFill="1" applyBorder="1" applyAlignment="1">
      <alignment horizontal="center" vertical="center" textRotation="90" wrapText="1"/>
    </xf>
    <xf numFmtId="0" fontId="11" fillId="9" borderId="0" xfId="0" applyFont="1" applyFill="1" applyBorder="1" applyAlignment="1">
      <alignment horizontal="center" vertical="center" textRotation="90" wrapText="1"/>
    </xf>
    <xf numFmtId="0" fontId="28" fillId="9" borderId="0" xfId="0" applyFont="1" applyFill="1" applyBorder="1" applyAlignment="1">
      <alignment horizontal="center" vertical="center" textRotation="90" wrapText="1"/>
    </xf>
    <xf numFmtId="0" fontId="18" fillId="13" borderId="32" xfId="0" applyFont="1" applyFill="1" applyBorder="1" applyAlignment="1">
      <alignment horizontal="center" vertical="center" textRotation="90" wrapText="1"/>
    </xf>
    <xf numFmtId="0" fontId="18" fillId="13" borderId="33" xfId="0" applyFont="1" applyFill="1" applyBorder="1" applyAlignment="1">
      <alignment horizontal="center" vertical="center" textRotation="90" wrapText="1"/>
    </xf>
    <xf numFmtId="0" fontId="18" fillId="5" borderId="35" xfId="0" applyFont="1" applyFill="1" applyBorder="1" applyAlignment="1">
      <alignment horizontal="center" vertical="center" textRotation="90" wrapText="1"/>
    </xf>
    <xf numFmtId="0" fontId="18" fillId="5" borderId="32" xfId="0" applyFont="1" applyFill="1" applyBorder="1" applyAlignment="1">
      <alignment horizontal="center" vertical="center" textRotation="90" wrapText="1"/>
    </xf>
    <xf numFmtId="0" fontId="18" fillId="5" borderId="33" xfId="0" applyFont="1" applyFill="1" applyBorder="1" applyAlignment="1">
      <alignment horizontal="center" vertical="center" textRotation="90" wrapText="1"/>
    </xf>
    <xf numFmtId="0" fontId="3" fillId="9" borderId="0" xfId="0" applyFont="1" applyFill="1" applyBorder="1" applyAlignment="1">
      <alignment horizontal="center" vertical="center" textRotation="90" wrapText="1"/>
    </xf>
    <xf numFmtId="0" fontId="7" fillId="3" borderId="29" xfId="0" applyFont="1" applyFill="1" applyBorder="1" applyAlignment="1">
      <alignment horizontal="center" vertical="center" textRotation="90" wrapText="1"/>
    </xf>
    <xf numFmtId="0" fontId="7" fillId="3" borderId="42" xfId="0" applyFont="1" applyFill="1" applyBorder="1" applyAlignment="1">
      <alignment horizontal="center" vertical="center" textRotation="90" wrapText="1"/>
    </xf>
    <xf numFmtId="0" fontId="7" fillId="14" borderId="31" xfId="0" applyFont="1" applyFill="1" applyBorder="1" applyAlignment="1">
      <alignment horizontal="center" vertical="center" textRotation="90" wrapText="1"/>
    </xf>
    <xf numFmtId="0" fontId="7" fillId="15" borderId="34" xfId="0" applyFont="1" applyFill="1" applyBorder="1" applyAlignment="1">
      <alignment horizontal="center" vertical="center" textRotation="90" wrapText="1"/>
    </xf>
    <xf numFmtId="0" fontId="7" fillId="10" borderId="34" xfId="0" applyFont="1" applyFill="1" applyBorder="1" applyAlignment="1">
      <alignment horizontal="center" vertical="center" textRotation="90" wrapText="1"/>
    </xf>
    <xf numFmtId="0" fontId="3" fillId="6" borderId="0" xfId="0" applyFont="1" applyFill="1" applyBorder="1" applyAlignment="1">
      <alignment horizontal="center" vertical="center" textRotation="90" wrapText="1"/>
    </xf>
    <xf numFmtId="0" fontId="7" fillId="16" borderId="58" xfId="0" applyFont="1" applyFill="1" applyBorder="1" applyAlignment="1">
      <alignment horizontal="center" vertical="center" textRotation="90" wrapText="1"/>
    </xf>
    <xf numFmtId="0" fontId="7" fillId="0" borderId="39" xfId="0" applyFont="1" applyFill="1" applyBorder="1" applyAlignment="1">
      <alignment horizontal="center" vertical="center" textRotation="90" wrapText="1"/>
    </xf>
    <xf numFmtId="0" fontId="7" fillId="17" borderId="65" xfId="0" applyFont="1" applyFill="1" applyBorder="1" applyAlignment="1">
      <alignment horizontal="center" vertical="center" textRotation="90" wrapText="1"/>
    </xf>
    <xf numFmtId="0" fontId="7" fillId="0" borderId="58" xfId="0" applyFont="1" applyBorder="1" applyAlignment="1">
      <alignment horizontal="center" vertical="center" textRotation="90" wrapText="1"/>
    </xf>
    <xf numFmtId="0" fontId="7" fillId="0" borderId="39" xfId="0" applyFont="1" applyBorder="1" applyAlignment="1">
      <alignment horizontal="center" vertical="center" textRotation="90" wrapText="1"/>
    </xf>
    <xf numFmtId="0" fontId="0" fillId="9" borderId="0" xfId="0" applyFill="1" applyAlignment="1">
      <alignment horizontal="center" vertical="center" textRotation="90" wrapText="1"/>
    </xf>
    <xf numFmtId="0" fontId="0" fillId="0" borderId="0" xfId="0" applyAlignment="1">
      <alignment horizontal="center" vertical="center" textRotation="90" wrapText="1"/>
    </xf>
    <xf numFmtId="0" fontId="0" fillId="0" borderId="4" xfId="0" applyFill="1" applyBorder="1" applyAlignment="1">
      <alignment vertical="center" wrapText="1"/>
    </xf>
    <xf numFmtId="0" fontId="6" fillId="0" borderId="3" xfId="0" applyFont="1" applyFill="1" applyBorder="1" applyAlignment="1">
      <alignment horizontal="center" vertical="center" wrapText="1"/>
    </xf>
    <xf numFmtId="49" fontId="6" fillId="0" borderId="3" xfId="0" applyNumberFormat="1" applyFont="1" applyFill="1" applyBorder="1" applyAlignment="1">
      <alignment horizontal="center" vertical="center" wrapText="1"/>
    </xf>
    <xf numFmtId="0" fontId="0" fillId="0" borderId="47" xfId="0" applyFill="1" applyBorder="1" applyAlignment="1">
      <alignment horizontal="center" vertical="center"/>
    </xf>
    <xf numFmtId="165" fontId="3" fillId="0" borderId="47" xfId="0" applyNumberFormat="1" applyFont="1" applyBorder="1" applyAlignment="1">
      <alignment horizontal="center" vertical="center"/>
    </xf>
    <xf numFmtId="0" fontId="0" fillId="9" borderId="0" xfId="0" applyFill="1" applyBorder="1" applyAlignment="1">
      <alignment horizontal="center"/>
    </xf>
    <xf numFmtId="0" fontId="0" fillId="0" borderId="2" xfId="0" applyFill="1" applyBorder="1" applyAlignment="1">
      <alignment horizontal="center" vertical="center" wrapText="1"/>
    </xf>
    <xf numFmtId="165" fontId="3" fillId="0" borderId="3" xfId="0" applyNumberFormat="1" applyFont="1" applyBorder="1" applyAlignment="1">
      <alignment horizontal="center" vertical="center"/>
    </xf>
    <xf numFmtId="165" fontId="3" fillId="0" borderId="41" xfId="0" applyNumberFormat="1" applyFont="1" applyBorder="1" applyAlignment="1">
      <alignment horizontal="center" vertical="center"/>
    </xf>
    <xf numFmtId="165" fontId="3" fillId="0" borderId="2" xfId="0" applyNumberFormat="1" applyFont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0" fillId="11" borderId="47" xfId="0" applyFill="1" applyBorder="1" applyAlignment="1">
      <alignment horizontal="center" vertical="center" wrapText="1"/>
    </xf>
    <xf numFmtId="0" fontId="0" fillId="12" borderId="66" xfId="0" applyFill="1" applyBorder="1" applyAlignment="1">
      <alignment horizontal="center" vertical="center" wrapText="1"/>
    </xf>
    <xf numFmtId="0" fontId="0" fillId="13" borderId="16" xfId="0" applyFill="1" applyBorder="1" applyAlignment="1">
      <alignment horizontal="center" vertical="center" wrapText="1"/>
    </xf>
    <xf numFmtId="0" fontId="0" fillId="13" borderId="17" xfId="0" applyFill="1" applyBorder="1" applyAlignment="1">
      <alignment horizontal="center" vertical="center" wrapText="1"/>
    </xf>
    <xf numFmtId="0" fontId="0" fillId="13" borderId="67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5" borderId="17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9" borderId="0" xfId="0" applyFill="1" applyBorder="1" applyAlignment="1">
      <alignment horizontal="center" vertical="center" wrapText="1"/>
    </xf>
    <xf numFmtId="0" fontId="0" fillId="3" borderId="16" xfId="0" applyFill="1" applyBorder="1" applyAlignment="1">
      <alignment horizontal="center" vertical="center" wrapText="1"/>
    </xf>
    <xf numFmtId="0" fontId="0" fillId="3" borderId="17" xfId="0" applyFill="1" applyBorder="1" applyAlignment="1">
      <alignment horizontal="center" vertical="center" wrapText="1"/>
    </xf>
    <xf numFmtId="0" fontId="0" fillId="14" borderId="27" xfId="0" applyFill="1" applyBorder="1" applyAlignment="1">
      <alignment horizontal="center" vertical="center" wrapText="1"/>
    </xf>
    <xf numFmtId="0" fontId="0" fillId="15" borderId="47" xfId="0" applyFill="1" applyBorder="1" applyAlignment="1">
      <alignment horizontal="center" vertical="center" wrapText="1"/>
    </xf>
    <xf numFmtId="0" fontId="0" fillId="10" borderId="47" xfId="0" applyFont="1" applyFill="1" applyBorder="1" applyAlignment="1">
      <alignment horizontal="center" vertical="center" wrapText="1"/>
    </xf>
    <xf numFmtId="0" fontId="0" fillId="6" borderId="20" xfId="0" applyFill="1" applyBorder="1" applyAlignment="1">
      <alignment horizontal="center" vertical="center" wrapText="1"/>
    </xf>
    <xf numFmtId="0" fontId="0" fillId="16" borderId="1" xfId="0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0" fontId="0" fillId="17" borderId="4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7" xfId="0" applyFill="1" applyBorder="1" applyAlignment="1">
      <alignment vertical="center" wrapText="1"/>
    </xf>
    <xf numFmtId="0" fontId="6" fillId="0" borderId="18" xfId="0" applyFont="1" applyFill="1" applyBorder="1" applyAlignment="1">
      <alignment horizontal="center" vertical="center" wrapText="1"/>
    </xf>
    <xf numFmtId="49" fontId="6" fillId="0" borderId="26" xfId="0" applyNumberFormat="1" applyFont="1" applyFill="1" applyBorder="1" applyAlignment="1">
      <alignment horizontal="center" vertical="center" wrapText="1"/>
    </xf>
    <xf numFmtId="165" fontId="3" fillId="0" borderId="7" xfId="0" applyNumberFormat="1" applyFont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 wrapText="1"/>
    </xf>
    <xf numFmtId="165" fontId="3" fillId="0" borderId="26" xfId="0" applyNumberFormat="1" applyFont="1" applyBorder="1" applyAlignment="1">
      <alignment horizontal="center" vertical="center"/>
    </xf>
    <xf numFmtId="165" fontId="3" fillId="0" borderId="28" xfId="0" applyNumberFormat="1" applyFont="1" applyBorder="1" applyAlignment="1">
      <alignment horizontal="center" vertical="center"/>
    </xf>
    <xf numFmtId="165" fontId="3" fillId="0" borderId="25" xfId="0" applyNumberFormat="1" applyFont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13" borderId="18" xfId="0" applyFill="1" applyBorder="1" applyAlignment="1">
      <alignment horizontal="center" vertical="center" wrapText="1"/>
    </xf>
    <xf numFmtId="0" fontId="0" fillId="5" borderId="16" xfId="0" applyFill="1" applyBorder="1" applyAlignment="1">
      <alignment horizontal="center" vertical="center" wrapText="1"/>
    </xf>
    <xf numFmtId="0" fontId="0" fillId="5" borderId="18" xfId="0" applyFill="1" applyBorder="1" applyAlignment="1">
      <alignment horizontal="center" vertical="center" wrapText="1"/>
    </xf>
    <xf numFmtId="0" fontId="0" fillId="10" borderId="7" xfId="0" applyFont="1" applyFill="1" applyBorder="1" applyAlignment="1">
      <alignment horizontal="center" vertical="center" wrapText="1"/>
    </xf>
    <xf numFmtId="0" fontId="0" fillId="16" borderId="24" xfId="0" applyFill="1" applyBorder="1" applyAlignment="1">
      <alignment horizontal="center" vertical="center" wrapText="1"/>
    </xf>
    <xf numFmtId="0" fontId="0" fillId="0" borderId="7" xfId="0" applyFill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0" fontId="0" fillId="17" borderId="20" xfId="0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9" fontId="0" fillId="0" borderId="47" xfId="0" applyNumberFormat="1" applyFill="1" applyBorder="1" applyAlignment="1">
      <alignment vertical="center" wrapText="1"/>
    </xf>
    <xf numFmtId="49" fontId="6" fillId="0" borderId="18" xfId="0" applyNumberFormat="1" applyFont="1" applyFill="1" applyBorder="1" applyAlignment="1">
      <alignment horizontal="center" vertical="center" wrapText="1"/>
    </xf>
    <xf numFmtId="49" fontId="0" fillId="0" borderId="13" xfId="0" applyNumberFormat="1" applyFill="1" applyBorder="1" applyAlignment="1">
      <alignment vertical="center" wrapText="1"/>
    </xf>
    <xf numFmtId="49" fontId="6" fillId="0" borderId="12" xfId="0" applyNumberFormat="1" applyFont="1" applyFill="1" applyBorder="1" applyAlignment="1">
      <alignment horizontal="center" vertical="center" wrapText="1"/>
    </xf>
    <xf numFmtId="0" fontId="6" fillId="0" borderId="12" xfId="0" applyFont="1" applyFill="1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/>
    </xf>
    <xf numFmtId="165" fontId="3" fillId="0" borderId="13" xfId="0" applyNumberFormat="1" applyFont="1" applyBorder="1" applyAlignment="1">
      <alignment horizontal="center" vertical="center"/>
    </xf>
    <xf numFmtId="0" fontId="0" fillId="12" borderId="54" xfId="0" applyFill="1" applyBorder="1" applyAlignment="1">
      <alignment horizontal="center" vertical="center" wrapText="1"/>
    </xf>
    <xf numFmtId="0" fontId="0" fillId="13" borderId="36" xfId="0" applyFill="1" applyBorder="1" applyAlignment="1">
      <alignment horizontal="center" vertical="center" wrapText="1"/>
    </xf>
    <xf numFmtId="0" fontId="0" fillId="13" borderId="48" xfId="0" applyFill="1" applyBorder="1" applyAlignment="1">
      <alignment horizontal="center" vertical="center" wrapText="1"/>
    </xf>
    <xf numFmtId="0" fontId="0" fillId="13" borderId="37" xfId="0" applyFill="1" applyBorder="1" applyAlignment="1">
      <alignment horizontal="center" vertical="center" wrapText="1"/>
    </xf>
    <xf numFmtId="0" fontId="0" fillId="5" borderId="36" xfId="0" applyFill="1" applyBorder="1" applyAlignment="1">
      <alignment horizontal="center" vertical="center" wrapText="1"/>
    </xf>
    <xf numFmtId="0" fontId="0" fillId="5" borderId="48" xfId="0" applyFill="1" applyBorder="1" applyAlignment="1">
      <alignment horizontal="center" vertical="center" wrapText="1"/>
    </xf>
    <xf numFmtId="0" fontId="0" fillId="5" borderId="37" xfId="0" applyFill="1" applyBorder="1" applyAlignment="1">
      <alignment horizontal="center" vertical="center" wrapText="1"/>
    </xf>
    <xf numFmtId="0" fontId="0" fillId="9" borderId="23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0" fillId="15" borderId="53" xfId="0" applyFill="1" applyBorder="1" applyAlignment="1">
      <alignment horizontal="center" vertical="center" wrapText="1"/>
    </xf>
    <xf numFmtId="0" fontId="0" fillId="10" borderId="13" xfId="0" applyFont="1" applyFill="1" applyBorder="1" applyAlignment="1">
      <alignment horizontal="center" vertical="center" wrapText="1"/>
    </xf>
    <xf numFmtId="0" fontId="0" fillId="16" borderId="10" xfId="0" applyFill="1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 wrapText="1"/>
    </xf>
    <xf numFmtId="0" fontId="0" fillId="0" borderId="15" xfId="0" applyFill="1" applyBorder="1" applyAlignment="1">
      <alignment horizontal="center" vertical="center" wrapText="1"/>
    </xf>
    <xf numFmtId="0" fontId="0" fillId="17" borderId="21" xfId="0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Fill="1" applyAlignment="1">
      <alignment wrapText="1"/>
    </xf>
    <xf numFmtId="0" fontId="6" fillId="0" borderId="0" xfId="0" applyFont="1" applyFill="1" applyAlignment="1">
      <alignment horizontal="center" wrapText="1"/>
    </xf>
    <xf numFmtId="0" fontId="0" fillId="0" borderId="0" xfId="0" applyFill="1" applyBorder="1"/>
    <xf numFmtId="49" fontId="0" fillId="0" borderId="49" xfId="0" applyNumberFormat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49" xfId="0" applyBorder="1" applyAlignment="1">
      <alignment horizontal="center"/>
    </xf>
    <xf numFmtId="49" fontId="0" fillId="0" borderId="54" xfId="0" applyNumberFormat="1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4" xfId="0" applyBorder="1" applyAlignment="1">
      <alignment horizontal="center"/>
    </xf>
    <xf numFmtId="0" fontId="3" fillId="0" borderId="29" xfId="0" applyFont="1" applyBorder="1" applyAlignment="1">
      <alignment horizontal="center" textRotation="90" wrapText="1"/>
    </xf>
    <xf numFmtId="0" fontId="11" fillId="0" borderId="30" xfId="0" applyFont="1" applyBorder="1" applyAlignment="1">
      <alignment horizontal="center" textRotation="90" wrapText="1"/>
    </xf>
    <xf numFmtId="0" fontId="11" fillId="0" borderId="31" xfId="0" applyFont="1" applyBorder="1" applyAlignment="1">
      <alignment horizontal="center" textRotation="90" wrapText="1"/>
    </xf>
    <xf numFmtId="0" fontId="0" fillId="0" borderId="1" xfId="0" applyFill="1" applyBorder="1" applyAlignment="1">
      <alignment horizontal="center" vertical="center" wrapText="1"/>
    </xf>
    <xf numFmtId="0" fontId="0" fillId="18" borderId="7" xfId="0" applyFill="1" applyBorder="1" applyAlignment="1">
      <alignment horizontal="center" vertical="center" wrapText="1"/>
    </xf>
    <xf numFmtId="0" fontId="0" fillId="18" borderId="13" xfId="0" applyFill="1" applyBorder="1" applyAlignment="1">
      <alignment horizontal="center" vertical="center" wrapText="1"/>
    </xf>
    <xf numFmtId="0" fontId="0" fillId="0" borderId="11" xfId="0" applyFill="1" applyBorder="1" applyAlignment="1">
      <alignment horizontal="center" vertical="center" wrapText="1"/>
    </xf>
    <xf numFmtId="165" fontId="3" fillId="0" borderId="11" xfId="0" applyNumberFormat="1" applyFont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11" borderId="13" xfId="0" applyFill="1" applyBorder="1" applyAlignment="1">
      <alignment horizontal="center" vertical="center" wrapText="1"/>
    </xf>
    <xf numFmtId="0" fontId="0" fillId="0" borderId="0" xfId="0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33" xfId="0" applyBorder="1" applyAlignment="1">
      <alignment horizontal="left"/>
    </xf>
    <xf numFmtId="165" fontId="7" fillId="2" borderId="62" xfId="0" applyNumberFormat="1" applyFont="1" applyFill="1" applyBorder="1" applyAlignment="1">
      <alignment horizontal="center"/>
    </xf>
    <xf numFmtId="0" fontId="0" fillId="0" borderId="0" xfId="0" applyBorder="1" applyAlignment="1">
      <alignment horizontal="left"/>
    </xf>
    <xf numFmtId="0" fontId="7" fillId="0" borderId="22" xfId="0" applyFont="1" applyFill="1" applyBorder="1" applyAlignment="1">
      <alignment horizontal="center" vertical="center" textRotation="90" wrapText="1"/>
    </xf>
    <xf numFmtId="0" fontId="0" fillId="0" borderId="19" xfId="0" applyFill="1" applyBorder="1" applyAlignment="1">
      <alignment horizontal="center" vertical="center" wrapText="1"/>
    </xf>
    <xf numFmtId="0" fontId="0" fillId="0" borderId="20" xfId="0" applyFill="1" applyBorder="1" applyAlignment="1">
      <alignment horizontal="center" vertical="center" wrapText="1"/>
    </xf>
    <xf numFmtId="0" fontId="0" fillId="0" borderId="21" xfId="0" applyFill="1" applyBorder="1" applyAlignment="1">
      <alignment horizontal="center" vertical="center" wrapText="1"/>
    </xf>
    <xf numFmtId="9" fontId="0" fillId="0" borderId="30" xfId="0" applyNumberFormat="1" applyBorder="1" applyAlignment="1">
      <alignment horizontal="left" textRotation="90"/>
    </xf>
    <xf numFmtId="2" fontId="7" fillId="2" borderId="62" xfId="0" applyNumberFormat="1" applyFont="1" applyFill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35" xfId="0" applyBorder="1" applyAlignment="1">
      <alignment horizontal="left"/>
    </xf>
    <xf numFmtId="165" fontId="3" fillId="2" borderId="25" xfId="0" applyNumberFormat="1" applyFont="1" applyFill="1" applyBorder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165" fontId="3" fillId="2" borderId="2" xfId="0" applyNumberFormat="1" applyFont="1" applyFill="1" applyBorder="1" applyAlignment="1">
      <alignment horizontal="center"/>
    </xf>
    <xf numFmtId="165" fontId="3" fillId="2" borderId="3" xfId="0" applyNumberFormat="1" applyFont="1" applyFill="1" applyBorder="1" applyAlignment="1">
      <alignment horizontal="center"/>
    </xf>
    <xf numFmtId="165" fontId="3" fillId="2" borderId="24" xfId="0" applyNumberFormat="1" applyFont="1" applyFill="1" applyBorder="1" applyAlignment="1">
      <alignment horizontal="center"/>
    </xf>
    <xf numFmtId="165" fontId="3" fillId="2" borderId="26" xfId="0" applyNumberFormat="1" applyFont="1" applyFill="1" applyBorder="1" applyAlignment="1">
      <alignment horizontal="center"/>
    </xf>
    <xf numFmtId="165" fontId="3" fillId="2" borderId="10" xfId="0" applyNumberFormat="1" applyFont="1" applyFill="1" applyBorder="1" applyAlignment="1">
      <alignment horizontal="center"/>
    </xf>
    <xf numFmtId="165" fontId="3" fillId="2" borderId="11" xfId="0" applyNumberFormat="1" applyFont="1" applyFill="1" applyBorder="1" applyAlignment="1">
      <alignment horizontal="center"/>
    </xf>
    <xf numFmtId="165" fontId="3" fillId="2" borderId="12" xfId="0" applyNumberFormat="1" applyFont="1" applyFill="1" applyBorder="1" applyAlignment="1">
      <alignment horizontal="center"/>
    </xf>
    <xf numFmtId="0" fontId="0" fillId="0" borderId="35" xfId="0" applyBorder="1" applyAlignment="1">
      <alignment horizontal="left"/>
    </xf>
    <xf numFmtId="0" fontId="9" fillId="0" borderId="17" xfId="0" applyFont="1" applyBorder="1" applyAlignment="1">
      <alignment wrapText="1"/>
    </xf>
    <xf numFmtId="0" fontId="7" fillId="0" borderId="25" xfId="0" applyFont="1" applyBorder="1" applyAlignment="1">
      <alignment wrapText="1"/>
    </xf>
    <xf numFmtId="0" fontId="9" fillId="0" borderId="25" xfId="0" applyFont="1" applyBorder="1" applyAlignment="1">
      <alignment wrapText="1"/>
    </xf>
    <xf numFmtId="0" fontId="9" fillId="0" borderId="24" xfId="0" applyFont="1" applyBorder="1" applyAlignment="1">
      <alignment wrapText="1"/>
    </xf>
    <xf numFmtId="0" fontId="9" fillId="0" borderId="26" xfId="0" applyFont="1" applyBorder="1" applyAlignment="1">
      <alignment wrapText="1"/>
    </xf>
    <xf numFmtId="10" fontId="0" fillId="0" borderId="0" xfId="4" applyNumberFormat="1" applyFont="1" applyAlignment="1">
      <alignment horizontal="left"/>
    </xf>
    <xf numFmtId="0" fontId="0" fillId="0" borderId="58" xfId="0" applyBorder="1" applyAlignment="1">
      <alignment horizontal="center"/>
    </xf>
    <xf numFmtId="9" fontId="0" fillId="0" borderId="58" xfId="0" applyNumberFormat="1" applyBorder="1" applyAlignment="1">
      <alignment horizontal="center"/>
    </xf>
    <xf numFmtId="0" fontId="0" fillId="19" borderId="56" xfId="0" applyFill="1" applyBorder="1"/>
    <xf numFmtId="0" fontId="0" fillId="19" borderId="22" xfId="0" applyFill="1" applyBorder="1"/>
    <xf numFmtId="0" fontId="0" fillId="19" borderId="57" xfId="0" applyFill="1" applyBorder="1"/>
    <xf numFmtId="0" fontId="0" fillId="19" borderId="49" xfId="0" applyFill="1" applyBorder="1"/>
    <xf numFmtId="0" fontId="0" fillId="19" borderId="50" xfId="0" applyFill="1" applyBorder="1"/>
    <xf numFmtId="0" fontId="0" fillId="19" borderId="71" xfId="0" applyFill="1" applyBorder="1"/>
    <xf numFmtId="0" fontId="0" fillId="19" borderId="0" xfId="0" applyFill="1" applyBorder="1"/>
    <xf numFmtId="0" fontId="0" fillId="19" borderId="75" xfId="0" applyFill="1" applyBorder="1"/>
    <xf numFmtId="0" fontId="0" fillId="21" borderId="0" xfId="0" applyFill="1" applyBorder="1"/>
    <xf numFmtId="0" fontId="0" fillId="19" borderId="54" xfId="0" applyFill="1" applyBorder="1"/>
    <xf numFmtId="0" fontId="0" fillId="19" borderId="23" xfId="0" applyFill="1" applyBorder="1"/>
    <xf numFmtId="0" fontId="0" fillId="19" borderId="51" xfId="0" applyFill="1" applyBorder="1"/>
    <xf numFmtId="0" fontId="0" fillId="0" borderId="0" xfId="0" applyBorder="1" applyAlignment="1">
      <alignment horizontal="center"/>
    </xf>
    <xf numFmtId="2" fontId="30" fillId="0" borderId="26" xfId="0" applyNumberFormat="1" applyFont="1" applyBorder="1" applyAlignment="1">
      <alignment horizontal="center" vertical="center"/>
    </xf>
    <xf numFmtId="2" fontId="3" fillId="0" borderId="24" xfId="0" applyNumberFormat="1" applyFont="1" applyBorder="1" applyAlignment="1">
      <alignment horizontal="center"/>
    </xf>
    <xf numFmtId="165" fontId="0" fillId="0" borderId="1" xfId="0" applyNumberFormat="1" applyFill="1" applyBorder="1" applyAlignment="1">
      <alignment horizontal="center" vertical="center"/>
    </xf>
    <xf numFmtId="165" fontId="0" fillId="0" borderId="24" xfId="0" applyNumberFormat="1" applyFill="1" applyBorder="1" applyAlignment="1">
      <alignment horizontal="center" vertical="center"/>
    </xf>
    <xf numFmtId="2" fontId="11" fillId="2" borderId="6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165" fontId="3" fillId="6" borderId="2" xfId="0" applyNumberFormat="1" applyFont="1" applyFill="1" applyBorder="1" applyAlignment="1">
      <alignment horizontal="center"/>
    </xf>
    <xf numFmtId="165" fontId="3" fillId="0" borderId="2" xfId="0" applyNumberFormat="1" applyFont="1" applyBorder="1" applyAlignment="1">
      <alignment horizontal="center"/>
    </xf>
    <xf numFmtId="2" fontId="3" fillId="0" borderId="10" xfId="0" applyNumberFormat="1" applyFont="1" applyBorder="1" applyAlignment="1">
      <alignment horizontal="center"/>
    </xf>
    <xf numFmtId="165" fontId="3" fillId="6" borderId="11" xfId="0" applyNumberFormat="1" applyFont="1" applyFill="1" applyBorder="1" applyAlignment="1">
      <alignment horizontal="center"/>
    </xf>
    <xf numFmtId="165" fontId="3" fillId="0" borderId="11" xfId="0" applyNumberFormat="1" applyFont="1" applyBorder="1" applyAlignment="1">
      <alignment horizontal="center"/>
    </xf>
    <xf numFmtId="49" fontId="3" fillId="0" borderId="11" xfId="0" applyNumberFormat="1" applyFont="1" applyBorder="1"/>
    <xf numFmtId="49" fontId="3" fillId="0" borderId="14" xfId="0" applyNumberFormat="1" applyFont="1" applyBorder="1"/>
    <xf numFmtId="49" fontId="3" fillId="0" borderId="21" xfId="0" applyNumberFormat="1" applyFont="1" applyBorder="1"/>
    <xf numFmtId="0" fontId="7" fillId="0" borderId="31" xfId="0" applyFont="1" applyBorder="1" applyAlignment="1">
      <alignment horizontal="center" vertical="center" textRotation="90" wrapText="1"/>
    </xf>
    <xf numFmtId="0" fontId="7" fillId="0" borderId="68" xfId="0" applyFont="1" applyBorder="1" applyAlignment="1">
      <alignment horizontal="center" vertical="center" textRotation="90" wrapText="1"/>
    </xf>
    <xf numFmtId="9" fontId="7" fillId="0" borderId="68" xfId="0" applyNumberFormat="1" applyFont="1" applyBorder="1" applyAlignment="1">
      <alignment horizontal="center" vertical="center" textRotation="90" wrapText="1"/>
    </xf>
    <xf numFmtId="0" fontId="7" fillId="0" borderId="69" xfId="0" applyFont="1" applyBorder="1" applyAlignment="1">
      <alignment horizontal="center" vertical="center" textRotation="90" wrapText="1"/>
    </xf>
    <xf numFmtId="0" fontId="0" fillId="0" borderId="0" xfId="0" applyAlignment="1">
      <alignment horizontal="left" vertical="center"/>
    </xf>
    <xf numFmtId="0" fontId="7" fillId="0" borderId="35" xfId="0" applyFont="1" applyBorder="1" applyAlignment="1">
      <alignment horizontal="center" vertical="center" textRotation="90" wrapText="1"/>
    </xf>
    <xf numFmtId="0" fontId="10" fillId="0" borderId="29" xfId="0" applyFont="1" applyBorder="1" applyAlignment="1">
      <alignment horizontal="center" vertical="center" textRotation="90" wrapText="1"/>
    </xf>
    <xf numFmtId="2" fontId="0" fillId="0" borderId="16" xfId="0" applyNumberFormat="1" applyBorder="1" applyAlignment="1">
      <alignment horizontal="left"/>
    </xf>
    <xf numFmtId="165" fontId="6" fillId="0" borderId="19" xfId="0" applyNumberFormat="1" applyFont="1" applyFill="1" applyBorder="1" applyAlignment="1">
      <alignment horizontal="center" vertical="center" wrapText="1"/>
    </xf>
    <xf numFmtId="165" fontId="6" fillId="0" borderId="40" xfId="0" applyNumberFormat="1" applyFont="1" applyFill="1" applyBorder="1" applyAlignment="1">
      <alignment horizontal="center" vertical="center" wrapText="1"/>
    </xf>
    <xf numFmtId="165" fontId="6" fillId="0" borderId="21" xfId="0" applyNumberFormat="1" applyFont="1" applyFill="1" applyBorder="1" applyAlignment="1">
      <alignment horizontal="center" vertical="center" wrapText="1"/>
    </xf>
    <xf numFmtId="0" fontId="0" fillId="5" borderId="0" xfId="0" applyFill="1"/>
    <xf numFmtId="0" fontId="0" fillId="8" borderId="0" xfId="0" applyFill="1"/>
    <xf numFmtId="9" fontId="0" fillId="0" borderId="0" xfId="4" applyFont="1"/>
    <xf numFmtId="0" fontId="13" fillId="22" borderId="62" xfId="0" applyFont="1" applyFill="1" applyBorder="1" applyAlignment="1">
      <alignment horizontal="right"/>
    </xf>
    <xf numFmtId="43" fontId="0" fillId="0" borderId="0" xfId="5" applyFont="1"/>
    <xf numFmtId="0" fontId="3" fillId="0" borderId="22" xfId="0" applyFont="1" applyBorder="1"/>
    <xf numFmtId="0" fontId="3" fillId="0" borderId="57" xfId="0" applyFont="1" applyBorder="1"/>
    <xf numFmtId="2" fontId="0" fillId="0" borderId="0" xfId="0" applyNumberFormat="1" applyBorder="1"/>
    <xf numFmtId="1" fontId="0" fillId="0" borderId="50" xfId="0" applyNumberFormat="1" applyBorder="1"/>
    <xf numFmtId="2" fontId="0" fillId="0" borderId="23" xfId="0" applyNumberFormat="1" applyBorder="1"/>
    <xf numFmtId="1" fontId="0" fillId="0" borderId="51" xfId="0" applyNumberFormat="1" applyBorder="1"/>
    <xf numFmtId="9" fontId="0" fillId="0" borderId="49" xfId="0" applyNumberFormat="1" applyBorder="1"/>
    <xf numFmtId="0" fontId="0" fillId="0" borderId="56" xfId="0" applyBorder="1"/>
    <xf numFmtId="2" fontId="0" fillId="0" borderId="22" xfId="0" applyNumberFormat="1" applyBorder="1"/>
    <xf numFmtId="1" fontId="0" fillId="0" borderId="57" xfId="0" applyNumberFormat="1" applyBorder="1"/>
    <xf numFmtId="0" fontId="0" fillId="0" borderId="54" xfId="0" applyBorder="1"/>
    <xf numFmtId="0" fontId="0" fillId="7" borderId="55" xfId="0" applyFill="1" applyBorder="1"/>
    <xf numFmtId="0" fontId="0" fillId="7" borderId="44" xfId="0" applyFill="1" applyBorder="1"/>
    <xf numFmtId="0" fontId="0" fillId="0" borderId="25" xfId="0" applyBorder="1" applyAlignment="1">
      <alignment wrapText="1"/>
    </xf>
    <xf numFmtId="0" fontId="9" fillId="0" borderId="0" xfId="0" applyFont="1" applyBorder="1" applyAlignment="1">
      <alignment wrapText="1"/>
    </xf>
    <xf numFmtId="0" fontId="0" fillId="0" borderId="62" xfId="4" applyNumberFormat="1" applyFont="1" applyBorder="1" applyAlignment="1">
      <alignment horizontal="center"/>
    </xf>
    <xf numFmtId="0" fontId="0" fillId="0" borderId="17" xfId="0" applyBorder="1" applyAlignment="1">
      <alignment wrapText="1"/>
    </xf>
    <xf numFmtId="0" fontId="0" fillId="0" borderId="0" xfId="0" applyAlignment="1">
      <alignment vertical="center"/>
    </xf>
    <xf numFmtId="0" fontId="29" fillId="0" borderId="25" xfId="0" applyFont="1" applyBorder="1" applyAlignment="1">
      <alignment wrapText="1"/>
    </xf>
    <xf numFmtId="0" fontId="33" fillId="6" borderId="49" xfId="0" applyFont="1" applyFill="1" applyBorder="1" applyAlignment="1">
      <alignment vertical="top" wrapText="1"/>
    </xf>
    <xf numFmtId="0" fontId="34" fillId="6" borderId="0" xfId="0" applyFont="1" applyFill="1" applyBorder="1" applyAlignment="1">
      <alignment vertical="top" wrapText="1"/>
    </xf>
    <xf numFmtId="0" fontId="33" fillId="6" borderId="0" xfId="0" applyFont="1" applyFill="1" applyBorder="1" applyAlignment="1">
      <alignment vertical="top" wrapText="1"/>
    </xf>
    <xf numFmtId="165" fontId="35" fillId="6" borderId="59" xfId="0" applyNumberFormat="1" applyFont="1" applyFill="1" applyBorder="1" applyAlignment="1">
      <alignment horizontal="center"/>
    </xf>
    <xf numFmtId="165" fontId="35" fillId="6" borderId="60" xfId="0" applyNumberFormat="1" applyFont="1" applyFill="1" applyBorder="1" applyAlignment="1">
      <alignment horizontal="center"/>
    </xf>
    <xf numFmtId="0" fontId="35" fillId="6" borderId="60" xfId="0" applyFont="1" applyFill="1" applyBorder="1" applyAlignment="1">
      <alignment horizontal="center"/>
    </xf>
    <xf numFmtId="0" fontId="36" fillId="6" borderId="50" xfId="0" applyFont="1" applyFill="1" applyBorder="1" applyAlignment="1">
      <alignment horizontal="left"/>
    </xf>
    <xf numFmtId="0" fontId="36" fillId="6" borderId="0" xfId="0" applyFont="1" applyFill="1" applyBorder="1" applyAlignment="1">
      <alignment horizontal="left"/>
    </xf>
    <xf numFmtId="0" fontId="37" fillId="0" borderId="0" xfId="0" applyFont="1" applyFill="1"/>
    <xf numFmtId="0" fontId="0" fillId="0" borderId="24" xfId="0" applyBorder="1" applyAlignment="1">
      <alignment wrapText="1"/>
    </xf>
    <xf numFmtId="0" fontId="38" fillId="0" borderId="70" xfId="0" applyFont="1" applyBorder="1" applyAlignment="1">
      <alignment horizontal="left" wrapText="1"/>
    </xf>
    <xf numFmtId="0" fontId="39" fillId="11" borderId="29" xfId="0" applyFont="1" applyFill="1" applyBorder="1" applyAlignment="1">
      <alignment horizontal="center" vertical="center" textRotation="90" wrapText="1"/>
    </xf>
    <xf numFmtId="0" fontId="39" fillId="11" borderId="30" xfId="0" applyFont="1" applyFill="1" applyBorder="1" applyAlignment="1">
      <alignment horizontal="center" vertical="center" textRotation="90" wrapText="1"/>
    </xf>
    <xf numFmtId="0" fontId="39" fillId="11" borderId="31" xfId="0" applyFont="1" applyFill="1" applyBorder="1" applyAlignment="1">
      <alignment horizontal="center" vertical="center" textRotation="90" wrapText="1"/>
    </xf>
    <xf numFmtId="0" fontId="39" fillId="12" borderId="29" xfId="0" applyFont="1" applyFill="1" applyBorder="1" applyAlignment="1">
      <alignment horizontal="center" vertical="center" textRotation="90" wrapText="1"/>
    </xf>
    <xf numFmtId="0" fontId="39" fillId="12" borderId="30" xfId="0" applyFont="1" applyFill="1" applyBorder="1" applyAlignment="1">
      <alignment horizontal="center" vertical="center" textRotation="90" wrapText="1"/>
    </xf>
    <xf numFmtId="0" fontId="39" fillId="12" borderId="31" xfId="0" applyFont="1" applyFill="1" applyBorder="1" applyAlignment="1">
      <alignment horizontal="center" vertical="center" textRotation="90" wrapText="1"/>
    </xf>
    <xf numFmtId="0" fontId="39" fillId="13" borderId="29" xfId="0" applyFont="1" applyFill="1" applyBorder="1" applyAlignment="1">
      <alignment horizontal="center" vertical="center" textRotation="90" wrapText="1"/>
    </xf>
    <xf numFmtId="0" fontId="39" fillId="13" borderId="30" xfId="0" applyFont="1" applyFill="1" applyBorder="1" applyAlignment="1">
      <alignment horizontal="center" vertical="center" textRotation="90" wrapText="1"/>
    </xf>
    <xf numFmtId="0" fontId="39" fillId="13" borderId="31" xfId="0" applyFont="1" applyFill="1" applyBorder="1" applyAlignment="1">
      <alignment horizontal="center" vertical="center" textRotation="90" wrapText="1"/>
    </xf>
    <xf numFmtId="0" fontId="39" fillId="5" borderId="29" xfId="0" applyFont="1" applyFill="1" applyBorder="1" applyAlignment="1">
      <alignment horizontal="center" vertical="center" textRotation="90" wrapText="1"/>
    </xf>
    <xf numFmtId="0" fontId="39" fillId="5" borderId="30" xfId="0" applyFont="1" applyFill="1" applyBorder="1" applyAlignment="1">
      <alignment horizontal="center" vertical="center" textRotation="90" wrapText="1"/>
    </xf>
    <xf numFmtId="0" fontId="39" fillId="5" borderId="32" xfId="0" applyFont="1" applyFill="1" applyBorder="1" applyAlignment="1">
      <alignment horizontal="center" vertical="center" textRotation="90" wrapText="1"/>
    </xf>
    <xf numFmtId="0" fontId="39" fillId="5" borderId="33" xfId="0" applyFont="1" applyFill="1" applyBorder="1" applyAlignment="1">
      <alignment horizontal="center" vertical="center" textRotation="90" wrapText="1"/>
    </xf>
    <xf numFmtId="0" fontId="40" fillId="0" borderId="30" xfId="0" applyFont="1" applyBorder="1" applyAlignment="1">
      <alignment horizontal="left" vertical="center" textRotation="90" wrapText="1"/>
    </xf>
    <xf numFmtId="49" fontId="0" fillId="0" borderId="19" xfId="0" applyNumberForma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10" fillId="0" borderId="68" xfId="0" applyFont="1" applyBorder="1" applyAlignment="1">
      <alignment horizontal="center" vertical="center" textRotation="90" wrapText="1"/>
    </xf>
    <xf numFmtId="0" fontId="10" fillId="0" borderId="77" xfId="0" applyFont="1" applyBorder="1" applyAlignment="1">
      <alignment horizontal="center" vertical="center" textRotation="90" wrapText="1"/>
    </xf>
    <xf numFmtId="0" fontId="0" fillId="0" borderId="11" xfId="0" applyBorder="1" applyAlignment="1">
      <alignment horizontal="left"/>
    </xf>
    <xf numFmtId="0" fontId="0" fillId="0" borderId="0" xfId="0" applyBorder="1" applyAlignment="1">
      <alignment horizontal="left"/>
    </xf>
    <xf numFmtId="0" fontId="7" fillId="14" borderId="33" xfId="0" applyFont="1" applyFill="1" applyBorder="1" applyAlignment="1">
      <alignment horizontal="center" vertical="center" textRotation="90" wrapText="1"/>
    </xf>
    <xf numFmtId="0" fontId="7" fillId="0" borderId="77" xfId="0" applyFont="1" applyBorder="1" applyAlignment="1">
      <alignment horizontal="center" vertical="center" textRotation="90" wrapText="1"/>
    </xf>
    <xf numFmtId="165" fontId="3" fillId="2" borderId="28" xfId="0" applyNumberFormat="1" applyFont="1" applyFill="1" applyBorder="1" applyAlignment="1">
      <alignment horizontal="center"/>
    </xf>
    <xf numFmtId="165" fontId="3" fillId="2" borderId="38" xfId="0" applyNumberFormat="1" applyFont="1" applyFill="1" applyBorder="1" applyAlignment="1">
      <alignment horizontal="center"/>
    </xf>
    <xf numFmtId="9" fontId="0" fillId="0" borderId="31" xfId="0" applyNumberFormat="1" applyBorder="1" applyAlignment="1">
      <alignment horizontal="left" textRotation="90"/>
    </xf>
    <xf numFmtId="0" fontId="7" fillId="13" borderId="43" xfId="0" applyFont="1" applyFill="1" applyBorder="1" applyAlignment="1">
      <alignment horizontal="left" textRotation="90" wrapText="1"/>
    </xf>
    <xf numFmtId="0" fontId="7" fillId="5" borderId="43" xfId="0" applyFont="1" applyFill="1" applyBorder="1" applyAlignment="1">
      <alignment horizontal="left" textRotation="90" wrapText="1"/>
    </xf>
    <xf numFmtId="0" fontId="7" fillId="5" borderId="30" xfId="0" applyFont="1" applyFill="1" applyBorder="1" applyAlignment="1">
      <alignment horizontal="left" textRotation="90" wrapText="1"/>
    </xf>
    <xf numFmtId="0" fontId="29" fillId="0" borderId="0" xfId="0" applyFont="1" applyAlignment="1">
      <alignment wrapText="1"/>
    </xf>
    <xf numFmtId="0" fontId="29" fillId="0" borderId="0" xfId="0" applyFont="1" applyAlignment="1">
      <alignment textRotation="90" wrapText="1"/>
    </xf>
    <xf numFmtId="0" fontId="7" fillId="0" borderId="30" xfId="0" applyFont="1" applyBorder="1" applyAlignment="1">
      <alignment horizontal="center" vertical="center" textRotation="90" wrapText="1"/>
    </xf>
    <xf numFmtId="49" fontId="41" fillId="24" borderId="24" xfId="0" applyNumberFormat="1" applyFont="1" applyFill="1" applyBorder="1" applyAlignment="1">
      <alignment wrapText="1"/>
    </xf>
    <xf numFmtId="49" fontId="41" fillId="24" borderId="25" xfId="0" applyNumberFormat="1" applyFont="1" applyFill="1" applyBorder="1" applyAlignment="1">
      <alignment wrapText="1"/>
    </xf>
    <xf numFmtId="0" fontId="7" fillId="0" borderId="42" xfId="0" applyFont="1" applyBorder="1" applyAlignment="1">
      <alignment horizontal="center" vertical="center" textRotation="90" wrapText="1"/>
    </xf>
    <xf numFmtId="0" fontId="0" fillId="0" borderId="0" xfId="0" applyAlignment="1">
      <alignment horizontal="center" vertical="center"/>
    </xf>
    <xf numFmtId="0" fontId="7" fillId="0" borderId="29" xfId="0" applyFont="1" applyBorder="1" applyAlignment="1">
      <alignment horizontal="center" vertical="center" textRotation="90" wrapText="1"/>
    </xf>
    <xf numFmtId="0" fontId="0" fillId="0" borderId="24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7" fillId="7" borderId="33" xfId="0" applyFont="1" applyFill="1" applyBorder="1" applyAlignment="1">
      <alignment horizontal="center" textRotation="90" wrapText="1"/>
    </xf>
    <xf numFmtId="0" fontId="0" fillId="7" borderId="5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0" borderId="46" xfId="0" applyBorder="1" applyAlignment="1">
      <alignment horizontal="center"/>
    </xf>
    <xf numFmtId="165" fontId="10" fillId="0" borderId="24" xfId="0" applyNumberFormat="1" applyFont="1" applyFill="1" applyBorder="1" applyAlignment="1">
      <alignment horizontal="center" vertical="center"/>
    </xf>
    <xf numFmtId="165" fontId="10" fillId="0" borderId="25" xfId="0" applyNumberFormat="1" applyFont="1" applyFill="1" applyBorder="1" applyAlignment="1">
      <alignment horizontal="center" vertical="center" wrapText="1"/>
    </xf>
    <xf numFmtId="165" fontId="10" fillId="0" borderId="26" xfId="0" applyNumberFormat="1" applyFont="1" applyBorder="1" applyAlignment="1">
      <alignment horizontal="center" vertical="center"/>
    </xf>
    <xf numFmtId="165" fontId="10" fillId="0" borderId="28" xfId="0" applyNumberFormat="1" applyFont="1" applyBorder="1" applyAlignment="1">
      <alignment horizontal="center" vertical="center"/>
    </xf>
    <xf numFmtId="165" fontId="10" fillId="0" borderId="25" xfId="0" applyNumberFormat="1" applyFont="1" applyBorder="1" applyAlignment="1">
      <alignment horizontal="center" vertical="center"/>
    </xf>
    <xf numFmtId="0" fontId="10" fillId="0" borderId="26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7" fillId="0" borderId="34" xfId="0" applyFont="1" applyBorder="1" applyAlignment="1">
      <alignment horizontal="center" textRotation="90" wrapText="1"/>
    </xf>
    <xf numFmtId="0" fontId="0" fillId="0" borderId="7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7" fillId="0" borderId="29" xfId="0" applyNumberFormat="1" applyFont="1" applyBorder="1" applyAlignment="1">
      <alignment horizontal="left" vertical="center" textRotation="90" wrapText="1"/>
    </xf>
    <xf numFmtId="0" fontId="7" fillId="0" borderId="30" xfId="0" applyFont="1" applyBorder="1" applyAlignment="1">
      <alignment horizontal="left" vertical="center" textRotation="90" wrapText="1"/>
    </xf>
    <xf numFmtId="0" fontId="7" fillId="0" borderId="42" xfId="0" applyFont="1" applyBorder="1" applyAlignment="1">
      <alignment horizontal="left" vertical="center" textRotation="90" wrapText="1"/>
    </xf>
    <xf numFmtId="0" fontId="7" fillId="0" borderId="34" xfId="0" applyFont="1" applyBorder="1" applyAlignment="1">
      <alignment horizontal="left" vertical="center" textRotation="90" wrapText="1"/>
    </xf>
    <xf numFmtId="0" fontId="0" fillId="0" borderId="2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2" xfId="0" applyBorder="1" applyAlignment="1">
      <alignment horizontal="center"/>
    </xf>
    <xf numFmtId="0" fontId="8" fillId="0" borderId="34" xfId="0" applyFont="1" applyFill="1" applyBorder="1" applyAlignment="1">
      <alignment horizontal="center" vertical="center" textRotation="90" wrapText="1"/>
    </xf>
    <xf numFmtId="0" fontId="0" fillId="0" borderId="17" xfId="0" applyBorder="1"/>
    <xf numFmtId="0" fontId="0" fillId="0" borderId="2" xfId="0" applyBorder="1"/>
    <xf numFmtId="0" fontId="0" fillId="0" borderId="5" xfId="0" applyBorder="1"/>
    <xf numFmtId="0" fontId="0" fillId="0" borderId="8" xfId="0" applyBorder="1"/>
    <xf numFmtId="0" fontId="0" fillId="0" borderId="48" xfId="0" applyBorder="1"/>
    <xf numFmtId="0" fontId="17" fillId="7" borderId="0" xfId="0" applyFont="1" applyFill="1" applyBorder="1" applyAlignment="1">
      <alignment horizontal="center" vertical="top" wrapText="1"/>
    </xf>
    <xf numFmtId="0" fontId="33" fillId="6" borderId="0" xfId="0" applyFont="1" applyFill="1" applyBorder="1" applyAlignment="1">
      <alignment horizontal="center" vertical="top" wrapText="1"/>
    </xf>
    <xf numFmtId="0" fontId="0" fillId="18" borderId="47" xfId="0" applyFill="1" applyBorder="1" applyAlignment="1">
      <alignment horizontal="center" vertical="center" wrapText="1"/>
    </xf>
    <xf numFmtId="0" fontId="7" fillId="18" borderId="34" xfId="0" applyFont="1" applyFill="1" applyBorder="1" applyAlignment="1">
      <alignment horizontal="center" vertical="center" textRotation="90" wrapText="1"/>
    </xf>
    <xf numFmtId="49" fontId="41" fillId="24" borderId="28" xfId="0" applyNumberFormat="1" applyFont="1" applyFill="1" applyBorder="1" applyAlignment="1">
      <alignment wrapText="1"/>
    </xf>
    <xf numFmtId="0" fontId="43" fillId="23" borderId="78" xfId="0" applyFont="1" applyFill="1" applyBorder="1" applyAlignment="1">
      <alignment vertical="center" wrapText="1"/>
    </xf>
    <xf numFmtId="0" fontId="0" fillId="0" borderId="78" xfId="0" applyBorder="1"/>
    <xf numFmtId="0" fontId="7" fillId="0" borderId="42" xfId="0" applyNumberFormat="1" applyFont="1" applyBorder="1" applyAlignment="1">
      <alignment horizontal="center" vertical="center" textRotation="90" wrapText="1"/>
    </xf>
    <xf numFmtId="0" fontId="41" fillId="24" borderId="28" xfId="0" applyNumberFormat="1" applyFont="1" applyFill="1" applyBorder="1" applyAlignment="1">
      <alignment wrapText="1"/>
    </xf>
    <xf numFmtId="0" fontId="0" fillId="0" borderId="0" xfId="0" applyNumberFormat="1" applyAlignment="1">
      <alignment horizontal="center" vertical="center"/>
    </xf>
    <xf numFmtId="0" fontId="7" fillId="0" borderId="65" xfId="0" applyFont="1" applyBorder="1" applyAlignment="1">
      <alignment horizontal="center" vertical="center" textRotation="90" wrapText="1"/>
    </xf>
    <xf numFmtId="0" fontId="0" fillId="7" borderId="19" xfId="0" applyFill="1" applyBorder="1"/>
    <xf numFmtId="0" fontId="0" fillId="7" borderId="20" xfId="0" applyFill="1" applyBorder="1"/>
    <xf numFmtId="0" fontId="0" fillId="0" borderId="4" xfId="0" applyBorder="1" applyAlignment="1">
      <alignment horizontal="center"/>
    </xf>
    <xf numFmtId="0" fontId="7" fillId="0" borderId="29" xfId="0" applyFont="1" applyFill="1" applyBorder="1" applyAlignment="1">
      <alignment horizontal="left" textRotation="90" wrapText="1"/>
    </xf>
    <xf numFmtId="0" fontId="7" fillId="0" borderId="30" xfId="0" applyFont="1" applyFill="1" applyBorder="1" applyAlignment="1">
      <alignment horizontal="left" textRotation="90" wrapText="1"/>
    </xf>
    <xf numFmtId="0" fontId="7" fillId="0" borderId="33" xfId="0" applyFont="1" applyFill="1" applyBorder="1" applyAlignment="1">
      <alignment horizontal="left" textRotation="90" wrapText="1"/>
    </xf>
    <xf numFmtId="49" fontId="41" fillId="0" borderId="2" xfId="0" applyNumberFormat="1" applyFont="1" applyFill="1" applyBorder="1" applyAlignment="1">
      <alignment vertical="center" wrapText="1"/>
    </xf>
    <xf numFmtId="49" fontId="42" fillId="0" borderId="24" xfId="0" applyNumberFormat="1" applyFont="1" applyFill="1" applyBorder="1" applyAlignment="1">
      <alignment vertical="center" wrapText="1"/>
    </xf>
    <xf numFmtId="49" fontId="41" fillId="0" borderId="25" xfId="0" applyNumberFormat="1" applyFont="1" applyFill="1" applyBorder="1" applyAlignment="1">
      <alignment vertical="center" wrapText="1"/>
    </xf>
    <xf numFmtId="49" fontId="41" fillId="0" borderId="24" xfId="0" applyNumberFormat="1" applyFont="1" applyFill="1" applyBorder="1" applyAlignment="1">
      <alignment vertical="center" wrapText="1"/>
    </xf>
    <xf numFmtId="49" fontId="44" fillId="0" borderId="24" xfId="0" applyNumberFormat="1" applyFont="1" applyFill="1" applyBorder="1" applyAlignment="1">
      <alignment vertical="center" wrapText="1"/>
    </xf>
    <xf numFmtId="0" fontId="5" fillId="0" borderId="34" xfId="0" applyFont="1" applyFill="1" applyBorder="1" applyAlignment="1">
      <alignment horizontal="center"/>
    </xf>
    <xf numFmtId="0" fontId="5" fillId="3" borderId="34" xfId="0" applyFont="1" applyFill="1" applyBorder="1" applyAlignment="1">
      <alignment horizontal="right"/>
    </xf>
    <xf numFmtId="0" fontId="5" fillId="3" borderId="34" xfId="0" applyFont="1" applyFill="1" applyBorder="1" applyAlignment="1">
      <alignment horizontal="center"/>
    </xf>
    <xf numFmtId="0" fontId="5" fillId="26" borderId="34" xfId="0" applyFont="1" applyFill="1" applyBorder="1" applyAlignment="1">
      <alignment horizontal="right"/>
    </xf>
    <xf numFmtId="0" fontId="5" fillId="26" borderId="34" xfId="0" applyFont="1" applyFill="1" applyBorder="1" applyAlignment="1">
      <alignment horizontal="center"/>
    </xf>
    <xf numFmtId="0" fontId="5" fillId="25" borderId="34" xfId="0" applyFont="1" applyFill="1" applyBorder="1" applyAlignment="1">
      <alignment horizontal="right"/>
    </xf>
    <xf numFmtId="0" fontId="5" fillId="25" borderId="34" xfId="0" applyFont="1" applyFill="1" applyBorder="1" applyAlignment="1">
      <alignment horizontal="center"/>
    </xf>
    <xf numFmtId="0" fontId="5" fillId="4" borderId="34" xfId="0" applyFont="1" applyFill="1" applyBorder="1" applyAlignment="1">
      <alignment horizontal="right"/>
    </xf>
    <xf numFmtId="0" fontId="5" fillId="4" borderId="34" xfId="0" applyFont="1" applyFill="1" applyBorder="1" applyAlignment="1">
      <alignment horizontal="center"/>
    </xf>
    <xf numFmtId="164" fontId="4" fillId="4" borderId="34" xfId="0" applyNumberFormat="1" applyFont="1" applyFill="1" applyBorder="1"/>
    <xf numFmtId="9" fontId="4" fillId="4" borderId="34" xfId="0" applyNumberFormat="1" applyFont="1" applyFill="1" applyBorder="1"/>
    <xf numFmtId="164" fontId="4" fillId="25" borderId="34" xfId="0" applyNumberFormat="1" applyFont="1" applyFill="1" applyBorder="1"/>
    <xf numFmtId="9" fontId="4" fillId="25" borderId="34" xfId="0" applyNumberFormat="1" applyFont="1" applyFill="1" applyBorder="1"/>
    <xf numFmtId="0" fontId="5" fillId="27" borderId="34" xfId="0" applyFont="1" applyFill="1" applyBorder="1" applyAlignment="1">
      <alignment horizontal="right"/>
    </xf>
    <xf numFmtId="164" fontId="4" fillId="27" borderId="34" xfId="0" applyNumberFormat="1" applyFont="1" applyFill="1" applyBorder="1"/>
    <xf numFmtId="9" fontId="4" fillId="27" borderId="34" xfId="0" applyNumberFormat="1" applyFont="1" applyFill="1" applyBorder="1"/>
    <xf numFmtId="0" fontId="47" fillId="25" borderId="34" xfId="0" applyFont="1" applyFill="1" applyBorder="1" applyAlignment="1">
      <alignment horizontal="center" vertical="center" textRotation="90" wrapText="1"/>
    </xf>
    <xf numFmtId="0" fontId="47" fillId="4" borderId="34" xfId="0" applyFont="1" applyFill="1" applyBorder="1" applyAlignment="1">
      <alignment horizontal="center" vertical="center" textRotation="90" wrapText="1"/>
    </xf>
    <xf numFmtId="0" fontId="47" fillId="4" borderId="33" xfId="0" applyFont="1" applyFill="1" applyBorder="1" applyAlignment="1">
      <alignment horizontal="center" vertical="center" textRotation="90" wrapText="1"/>
    </xf>
    <xf numFmtId="0" fontId="7" fillId="3" borderId="34" xfId="0" applyFont="1" applyFill="1" applyBorder="1" applyAlignment="1">
      <alignment horizontal="left" vertical="center" textRotation="90" wrapText="1"/>
    </xf>
    <xf numFmtId="0" fontId="7" fillId="5" borderId="34" xfId="0" applyFont="1" applyFill="1" applyBorder="1" applyAlignment="1">
      <alignment horizontal="left" vertical="center" textRotation="90" wrapText="1"/>
    </xf>
    <xf numFmtId="0" fontId="5" fillId="4" borderId="39" xfId="0" applyFont="1" applyFill="1" applyBorder="1" applyAlignment="1">
      <alignment horizontal="right"/>
    </xf>
    <xf numFmtId="0" fontId="5" fillId="4" borderId="39" xfId="0" applyFont="1" applyFill="1" applyBorder="1" applyAlignment="1">
      <alignment horizontal="center"/>
    </xf>
    <xf numFmtId="0" fontId="46" fillId="0" borderId="0" xfId="0" applyFont="1" applyBorder="1" applyAlignment="1">
      <alignment horizontal="center"/>
    </xf>
    <xf numFmtId="164" fontId="4" fillId="3" borderId="34" xfId="0" applyNumberFormat="1" applyFont="1" applyFill="1" applyBorder="1"/>
    <xf numFmtId="9" fontId="4" fillId="3" borderId="34" xfId="0" applyNumberFormat="1" applyFont="1" applyFill="1" applyBorder="1"/>
    <xf numFmtId="0" fontId="0" fillId="0" borderId="70" xfId="0" applyBorder="1" applyAlignment="1">
      <alignment horizontal="center" wrapText="1"/>
    </xf>
    <xf numFmtId="0" fontId="0" fillId="0" borderId="79" xfId="0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84" xfId="0" applyBorder="1" applyAlignment="1">
      <alignment horizontal="center"/>
    </xf>
    <xf numFmtId="49" fontId="0" fillId="0" borderId="80" xfId="0" applyNumberFormat="1" applyBorder="1" applyAlignment="1">
      <alignment horizontal="center"/>
    </xf>
    <xf numFmtId="49" fontId="0" fillId="0" borderId="78" xfId="0" applyNumberFormat="1" applyBorder="1" applyAlignment="1">
      <alignment horizontal="center"/>
    </xf>
    <xf numFmtId="49" fontId="0" fillId="0" borderId="83" xfId="0" applyNumberFormat="1" applyBorder="1" applyAlignment="1">
      <alignment horizontal="center"/>
    </xf>
    <xf numFmtId="49" fontId="0" fillId="0" borderId="84" xfId="0" applyNumberFormat="1" applyBorder="1" applyAlignment="1">
      <alignment horizontal="center"/>
    </xf>
    <xf numFmtId="0" fontId="7" fillId="0" borderId="77" xfId="0" applyFont="1" applyBorder="1" applyAlignment="1">
      <alignment horizontal="center" textRotation="90" wrapText="1"/>
    </xf>
    <xf numFmtId="0" fontId="41" fillId="24" borderId="1" xfId="0" applyNumberFormat="1" applyFont="1" applyFill="1" applyBorder="1" applyAlignment="1">
      <alignment horizontal="center" wrapText="1"/>
    </xf>
    <xf numFmtId="0" fontId="41" fillId="24" borderId="24" xfId="0" applyNumberFormat="1" applyFont="1" applyFill="1" applyBorder="1" applyAlignment="1">
      <alignment horizontal="center" wrapText="1"/>
    </xf>
    <xf numFmtId="165" fontId="41" fillId="24" borderId="1" xfId="0" applyNumberFormat="1" applyFont="1" applyFill="1" applyBorder="1" applyAlignment="1">
      <alignment horizontal="center" wrapText="1"/>
    </xf>
    <xf numFmtId="165" fontId="41" fillId="24" borderId="24" xfId="0" applyNumberFormat="1" applyFont="1" applyFill="1" applyBorder="1" applyAlignment="1">
      <alignment horizontal="center" wrapText="1"/>
    </xf>
    <xf numFmtId="0" fontId="0" fillId="0" borderId="8" xfId="0" applyNumberFormat="1" applyBorder="1" applyAlignment="1">
      <alignment horizontal="center"/>
    </xf>
    <xf numFmtId="49" fontId="41" fillId="0" borderId="25" xfId="0" applyNumberFormat="1" applyFont="1" applyFill="1" applyBorder="1" applyAlignment="1">
      <alignment wrapText="1"/>
    </xf>
    <xf numFmtId="0" fontId="41" fillId="0" borderId="2" xfId="0" applyFont="1" applyFill="1" applyBorder="1" applyAlignment="1">
      <alignment horizontal="left" vertical="center" wrapText="1" readingOrder="1"/>
    </xf>
    <xf numFmtId="0" fontId="41" fillId="0" borderId="5" xfId="0" applyFont="1" applyFill="1" applyBorder="1" applyAlignment="1">
      <alignment horizontal="left" vertical="center" wrapText="1" readingOrder="1"/>
    </xf>
    <xf numFmtId="0" fontId="41" fillId="0" borderId="25" xfId="0" applyFont="1" applyFill="1" applyBorder="1" applyAlignment="1">
      <alignment horizontal="left" vertical="center" wrapText="1" readingOrder="1"/>
    </xf>
    <xf numFmtId="0" fontId="41" fillId="0" borderId="8" xfId="0" applyFont="1" applyFill="1" applyBorder="1" applyAlignment="1">
      <alignment horizontal="left" vertical="center" wrapText="1" readingOrder="1"/>
    </xf>
    <xf numFmtId="0" fontId="0" fillId="0" borderId="47" xfId="0" applyBorder="1" applyAlignment="1">
      <alignment horizontal="center" vertical="center"/>
    </xf>
    <xf numFmtId="49" fontId="7" fillId="28" borderId="85" xfId="0" applyNumberFormat="1" applyFont="1" applyFill="1" applyBorder="1" applyAlignment="1">
      <alignment horizontal="center" vertical="center" wrapText="1"/>
    </xf>
    <xf numFmtId="0" fontId="11" fillId="28" borderId="70" xfId="0" applyNumberFormat="1" applyFont="1" applyFill="1" applyBorder="1" applyAlignment="1">
      <alignment horizontal="center" vertical="center" wrapText="1"/>
    </xf>
    <xf numFmtId="49" fontId="0" fillId="0" borderId="47" xfId="0" applyNumberFormat="1" applyBorder="1" applyAlignment="1">
      <alignment horizontal="center" vertical="center"/>
    </xf>
    <xf numFmtId="0" fontId="0" fillId="0" borderId="47" xfId="0" applyNumberFormat="1" applyBorder="1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164" fontId="5" fillId="25" borderId="34" xfId="0" applyNumberFormat="1" applyFont="1" applyFill="1" applyBorder="1" applyAlignment="1">
      <alignment horizontal="center"/>
    </xf>
    <xf numFmtId="164" fontId="5" fillId="4" borderId="34" xfId="0" applyNumberFormat="1" applyFont="1" applyFill="1" applyBorder="1" applyAlignment="1">
      <alignment horizontal="center"/>
    </xf>
    <xf numFmtId="164" fontId="5" fillId="27" borderId="34" xfId="0" applyNumberFormat="1" applyFont="1" applyFill="1" applyBorder="1" applyAlignment="1">
      <alignment horizontal="center"/>
    </xf>
    <xf numFmtId="164" fontId="5" fillId="3" borderId="34" xfId="0" applyNumberFormat="1" applyFont="1" applyFill="1" applyBorder="1" applyAlignment="1">
      <alignment horizontal="center"/>
    </xf>
    <xf numFmtId="0" fontId="0" fillId="0" borderId="24" xfId="0" applyFont="1" applyFill="1" applyBorder="1"/>
    <xf numFmtId="0" fontId="0" fillId="0" borderId="25" xfId="0" applyFont="1" applyFill="1" applyBorder="1" applyAlignment="1">
      <alignment wrapText="1"/>
    </xf>
    <xf numFmtId="0" fontId="0" fillId="0" borderId="28" xfId="0" applyFont="1" applyFill="1" applyBorder="1"/>
    <xf numFmtId="0" fontId="0" fillId="0" borderId="25" xfId="0" applyFont="1" applyFill="1" applyBorder="1"/>
    <xf numFmtId="0" fontId="11" fillId="28" borderId="79" xfId="0" applyNumberFormat="1" applyFont="1" applyFill="1" applyBorder="1" applyAlignment="1">
      <alignment horizontal="center" vertical="center" wrapText="1"/>
    </xf>
    <xf numFmtId="0" fontId="43" fillId="23" borderId="78" xfId="0" applyFont="1" applyFill="1" applyBorder="1" applyAlignment="1">
      <alignment horizontal="center" vertical="center" wrapText="1"/>
    </xf>
    <xf numFmtId="0" fontId="47" fillId="25" borderId="33" xfId="0" applyFont="1" applyFill="1" applyBorder="1" applyAlignment="1">
      <alignment horizontal="center" vertical="center" textRotation="90" wrapText="1"/>
    </xf>
    <xf numFmtId="49" fontId="42" fillId="0" borderId="1" xfId="0" applyNumberFormat="1" applyFont="1" applyFill="1" applyBorder="1" applyAlignment="1">
      <alignment vertical="center" wrapText="1"/>
    </xf>
    <xf numFmtId="0" fontId="0" fillId="0" borderId="9" xfId="0" applyNumberFormat="1" applyBorder="1" applyAlignment="1">
      <alignment horizontal="center"/>
    </xf>
    <xf numFmtId="0" fontId="47" fillId="29" borderId="34" xfId="0" applyFont="1" applyFill="1" applyBorder="1" applyAlignment="1">
      <alignment horizontal="center" vertical="center" textRotation="90" wrapText="1"/>
    </xf>
    <xf numFmtId="0" fontId="31" fillId="20" borderId="56" xfId="0" applyFont="1" applyFill="1" applyBorder="1" applyAlignment="1">
      <alignment horizontal="center" vertical="center"/>
    </xf>
    <xf numFmtId="0" fontId="31" fillId="20" borderId="22" xfId="0" applyFont="1" applyFill="1" applyBorder="1" applyAlignment="1">
      <alignment horizontal="center" vertical="center"/>
    </xf>
    <xf numFmtId="0" fontId="31" fillId="20" borderId="57" xfId="0" applyFont="1" applyFill="1" applyBorder="1" applyAlignment="1">
      <alignment horizontal="center" vertical="center"/>
    </xf>
    <xf numFmtId="0" fontId="31" fillId="20" borderId="49" xfId="0" applyFont="1" applyFill="1" applyBorder="1" applyAlignment="1">
      <alignment horizontal="center" vertical="center"/>
    </xf>
    <xf numFmtId="0" fontId="31" fillId="20" borderId="0" xfId="0" applyFont="1" applyFill="1" applyBorder="1" applyAlignment="1">
      <alignment horizontal="center" vertical="center"/>
    </xf>
    <xf numFmtId="0" fontId="31" fillId="20" borderId="50" xfId="0" applyFont="1" applyFill="1" applyBorder="1" applyAlignment="1">
      <alignment horizontal="center" vertical="center"/>
    </xf>
    <xf numFmtId="0" fontId="31" fillId="20" borderId="54" xfId="0" applyFont="1" applyFill="1" applyBorder="1" applyAlignment="1">
      <alignment horizontal="center" vertical="center"/>
    </xf>
    <xf numFmtId="0" fontId="31" fillId="20" borderId="23" xfId="0" applyFont="1" applyFill="1" applyBorder="1" applyAlignment="1">
      <alignment horizontal="center" vertical="center"/>
    </xf>
    <xf numFmtId="0" fontId="31" fillId="20" borderId="51" xfId="0" applyFont="1" applyFill="1" applyBorder="1" applyAlignment="1">
      <alignment horizontal="center" vertical="center"/>
    </xf>
    <xf numFmtId="0" fontId="11" fillId="5" borderId="72" xfId="0" applyFont="1" applyFill="1" applyBorder="1" applyAlignment="1">
      <alignment horizontal="center"/>
    </xf>
    <xf numFmtId="0" fontId="11" fillId="5" borderId="73" xfId="0" applyFont="1" applyFill="1" applyBorder="1" applyAlignment="1">
      <alignment horizontal="center"/>
    </xf>
    <xf numFmtId="0" fontId="11" fillId="5" borderId="74" xfId="0" applyFont="1" applyFill="1" applyBorder="1" applyAlignment="1">
      <alignment horizontal="center"/>
    </xf>
    <xf numFmtId="0" fontId="11" fillId="0" borderId="73" xfId="0" applyFont="1" applyFill="1" applyBorder="1" applyAlignment="1">
      <alignment horizontal="center"/>
    </xf>
    <xf numFmtId="0" fontId="11" fillId="0" borderId="74" xfId="0" applyFont="1" applyFill="1" applyBorder="1" applyAlignment="1">
      <alignment horizontal="center"/>
    </xf>
    <xf numFmtId="0" fontId="11" fillId="3" borderId="72" xfId="0" applyFont="1" applyFill="1" applyBorder="1" applyAlignment="1">
      <alignment horizontal="center"/>
    </xf>
    <xf numFmtId="0" fontId="11" fillId="3" borderId="73" xfId="0" applyFont="1" applyFill="1" applyBorder="1" applyAlignment="1">
      <alignment horizontal="center"/>
    </xf>
    <xf numFmtId="0" fontId="11" fillId="3" borderId="76" xfId="0" applyFont="1" applyFill="1" applyBorder="1" applyAlignment="1">
      <alignment horizontal="center"/>
    </xf>
    <xf numFmtId="0" fontId="0" fillId="0" borderId="22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35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56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11" fillId="2" borderId="39" xfId="0" applyFont="1" applyFill="1" applyBorder="1" applyAlignment="1">
      <alignment horizontal="center" textRotation="90" wrapText="1"/>
    </xf>
    <xf numFmtId="0" fontId="11" fillId="2" borderId="52" xfId="0" applyFont="1" applyFill="1" applyBorder="1" applyAlignment="1">
      <alignment horizontal="center" textRotation="90" wrapText="1"/>
    </xf>
    <xf numFmtId="0" fontId="11" fillId="2" borderId="53" xfId="0" applyFont="1" applyFill="1" applyBorder="1" applyAlignment="1">
      <alignment horizontal="center" textRotation="90" wrapText="1"/>
    </xf>
    <xf numFmtId="0" fontId="8" fillId="7" borderId="56" xfId="0" applyFont="1" applyFill="1" applyBorder="1" applyAlignment="1">
      <alignment horizontal="right" vertical="top" wrapText="1"/>
    </xf>
    <xf numFmtId="0" fontId="8" fillId="7" borderId="22" xfId="0" applyFont="1" applyFill="1" applyBorder="1" applyAlignment="1">
      <alignment horizontal="right" vertical="top" wrapText="1"/>
    </xf>
    <xf numFmtId="0" fontId="8" fillId="7" borderId="49" xfId="0" applyFont="1" applyFill="1" applyBorder="1" applyAlignment="1">
      <alignment horizontal="right" vertical="top" wrapText="1"/>
    </xf>
    <xf numFmtId="0" fontId="8" fillId="7" borderId="0" xfId="0" applyFont="1" applyFill="1" applyBorder="1" applyAlignment="1">
      <alignment horizontal="right" vertical="top" wrapText="1"/>
    </xf>
    <xf numFmtId="0" fontId="3" fillId="0" borderId="35" xfId="0" applyFont="1" applyBorder="1" applyAlignment="1">
      <alignment horizontal="center"/>
    </xf>
    <xf numFmtId="0" fontId="3" fillId="0" borderId="33" xfId="0" applyFont="1" applyBorder="1" applyAlignment="1">
      <alignment horizontal="center"/>
    </xf>
    <xf numFmtId="0" fontId="8" fillId="2" borderId="39" xfId="0" applyFont="1" applyFill="1" applyBorder="1" applyAlignment="1">
      <alignment horizontal="center" textRotation="90" wrapText="1"/>
    </xf>
    <xf numFmtId="0" fontId="8" fillId="2" borderId="52" xfId="0" applyFont="1" applyFill="1" applyBorder="1" applyAlignment="1">
      <alignment horizontal="center" textRotation="90" wrapText="1"/>
    </xf>
    <xf numFmtId="0" fontId="10" fillId="2" borderId="39" xfId="0" applyFont="1" applyFill="1" applyBorder="1" applyAlignment="1">
      <alignment horizontal="center" textRotation="90" wrapText="1"/>
    </xf>
    <xf numFmtId="0" fontId="10" fillId="2" borderId="52" xfId="0" applyFont="1" applyFill="1" applyBorder="1" applyAlignment="1">
      <alignment horizontal="center" textRotation="90" wrapText="1"/>
    </xf>
    <xf numFmtId="0" fontId="7" fillId="0" borderId="39" xfId="0" applyFont="1" applyBorder="1" applyAlignment="1">
      <alignment horizontal="center" textRotation="90" wrapText="1"/>
    </xf>
    <xf numFmtId="0" fontId="7" fillId="0" borderId="52" xfId="0" applyFont="1" applyBorder="1" applyAlignment="1">
      <alignment horizontal="center" textRotation="90" wrapText="1"/>
    </xf>
    <xf numFmtId="0" fontId="7" fillId="0" borderId="39" xfId="0" applyFont="1" applyFill="1" applyBorder="1" applyAlignment="1">
      <alignment horizontal="center" textRotation="90" wrapText="1"/>
    </xf>
    <xf numFmtId="0" fontId="7" fillId="0" borderId="52" xfId="0" applyFont="1" applyFill="1" applyBorder="1" applyAlignment="1">
      <alignment horizontal="center" textRotation="90" wrapText="1"/>
    </xf>
    <xf numFmtId="0" fontId="7" fillId="0" borderId="56" xfId="0" applyNumberFormat="1" applyFont="1" applyFill="1" applyBorder="1" applyAlignment="1">
      <alignment horizontal="center" textRotation="90" wrapText="1"/>
    </xf>
    <xf numFmtId="0" fontId="7" fillId="0" borderId="49" xfId="0" applyNumberFormat="1" applyFont="1" applyFill="1" applyBorder="1" applyAlignment="1">
      <alignment horizontal="center" textRotation="90" wrapText="1"/>
    </xf>
    <xf numFmtId="0" fontId="14" fillId="6" borderId="49" xfId="4" applyNumberFormat="1" applyFont="1" applyFill="1" applyBorder="1" applyAlignment="1">
      <alignment horizontal="center" vertical="center"/>
    </xf>
    <xf numFmtId="0" fontId="14" fillId="6" borderId="0" xfId="4" applyNumberFormat="1" applyFont="1" applyFill="1" applyBorder="1" applyAlignment="1">
      <alignment horizontal="center" vertical="center"/>
    </xf>
    <xf numFmtId="0" fontId="14" fillId="6" borderId="50" xfId="4" applyNumberFormat="1" applyFont="1" applyFill="1" applyBorder="1" applyAlignment="1">
      <alignment horizontal="center" vertical="center"/>
    </xf>
    <xf numFmtId="0" fontId="14" fillId="6" borderId="54" xfId="4" applyNumberFormat="1" applyFont="1" applyFill="1" applyBorder="1" applyAlignment="1">
      <alignment horizontal="center" vertical="center"/>
    </xf>
    <xf numFmtId="0" fontId="14" fillId="6" borderId="23" xfId="4" applyNumberFormat="1" applyFont="1" applyFill="1" applyBorder="1" applyAlignment="1">
      <alignment horizontal="center" vertical="center"/>
    </xf>
    <xf numFmtId="0" fontId="14" fillId="6" borderId="51" xfId="4" applyNumberFormat="1" applyFont="1" applyFill="1" applyBorder="1" applyAlignment="1">
      <alignment horizontal="center" vertical="center"/>
    </xf>
    <xf numFmtId="0" fontId="11" fillId="2" borderId="57" xfId="0" applyFont="1" applyFill="1" applyBorder="1" applyAlignment="1">
      <alignment horizontal="center" textRotation="90" wrapText="1"/>
    </xf>
    <xf numFmtId="0" fontId="11" fillId="2" borderId="50" xfId="0" applyFont="1" applyFill="1" applyBorder="1" applyAlignment="1">
      <alignment horizontal="center" textRotation="90" wrapText="1"/>
    </xf>
    <xf numFmtId="0" fontId="16" fillId="6" borderId="49" xfId="4" applyNumberFormat="1" applyFont="1" applyFill="1" applyBorder="1" applyAlignment="1">
      <alignment horizontal="center" vertical="center"/>
    </xf>
    <xf numFmtId="0" fontId="16" fillId="6" borderId="0" xfId="4" applyNumberFormat="1" applyFont="1" applyFill="1" applyBorder="1" applyAlignment="1">
      <alignment horizontal="center" vertical="center"/>
    </xf>
    <xf numFmtId="0" fontId="16" fillId="6" borderId="50" xfId="4" applyNumberFormat="1" applyFont="1" applyFill="1" applyBorder="1" applyAlignment="1">
      <alignment horizontal="center" vertical="center"/>
    </xf>
    <xf numFmtId="0" fontId="16" fillId="6" borderId="54" xfId="4" applyNumberFormat="1" applyFont="1" applyFill="1" applyBorder="1" applyAlignment="1">
      <alignment horizontal="center" vertical="center"/>
    </xf>
    <xf numFmtId="0" fontId="16" fillId="6" borderId="23" xfId="4" applyNumberFormat="1" applyFont="1" applyFill="1" applyBorder="1" applyAlignment="1">
      <alignment horizontal="center" vertical="center"/>
    </xf>
    <xf numFmtId="0" fontId="16" fillId="6" borderId="51" xfId="4" applyNumberFormat="1" applyFont="1" applyFill="1" applyBorder="1" applyAlignment="1">
      <alignment horizontal="center" vertical="center"/>
    </xf>
    <xf numFmtId="0" fontId="45" fillId="6" borderId="49" xfId="4" applyNumberFormat="1" applyFont="1" applyFill="1" applyBorder="1" applyAlignment="1">
      <alignment horizontal="center" vertical="center" wrapText="1"/>
    </xf>
    <xf numFmtId="0" fontId="45" fillId="6" borderId="0" xfId="4" applyNumberFormat="1" applyFont="1" applyFill="1" applyBorder="1" applyAlignment="1">
      <alignment horizontal="center" vertical="center" wrapText="1"/>
    </xf>
    <xf numFmtId="0" fontId="45" fillId="6" borderId="50" xfId="4" applyNumberFormat="1" applyFont="1" applyFill="1" applyBorder="1" applyAlignment="1">
      <alignment horizontal="center" vertical="center" wrapText="1"/>
    </xf>
    <xf numFmtId="0" fontId="45" fillId="6" borderId="54" xfId="4" applyNumberFormat="1" applyFont="1" applyFill="1" applyBorder="1" applyAlignment="1">
      <alignment horizontal="center" vertical="center" wrapText="1"/>
    </xf>
    <xf numFmtId="0" fontId="45" fillId="6" borderId="23" xfId="4" applyNumberFormat="1" applyFont="1" applyFill="1" applyBorder="1" applyAlignment="1">
      <alignment horizontal="center" vertical="center" wrapText="1"/>
    </xf>
    <xf numFmtId="0" fontId="45" fillId="6" borderId="51" xfId="4" applyNumberFormat="1" applyFont="1" applyFill="1" applyBorder="1" applyAlignment="1">
      <alignment horizontal="center" vertical="center" wrapText="1"/>
    </xf>
    <xf numFmtId="0" fontId="15" fillId="6" borderId="49" xfId="4" applyNumberFormat="1" applyFont="1" applyFill="1" applyBorder="1" applyAlignment="1">
      <alignment horizontal="center" vertical="center"/>
    </xf>
    <xf numFmtId="0" fontId="15" fillId="6" borderId="0" xfId="4" applyNumberFormat="1" applyFont="1" applyFill="1" applyBorder="1" applyAlignment="1">
      <alignment horizontal="center" vertical="center"/>
    </xf>
    <xf numFmtId="0" fontId="15" fillId="6" borderId="50" xfId="4" applyNumberFormat="1" applyFont="1" applyFill="1" applyBorder="1" applyAlignment="1">
      <alignment horizontal="center" vertical="center"/>
    </xf>
    <xf numFmtId="0" fontId="15" fillId="6" borderId="54" xfId="4" applyNumberFormat="1" applyFont="1" applyFill="1" applyBorder="1" applyAlignment="1">
      <alignment horizontal="center" vertical="center"/>
    </xf>
    <xf numFmtId="0" fontId="15" fillId="6" borderId="23" xfId="4" applyNumberFormat="1" applyFont="1" applyFill="1" applyBorder="1" applyAlignment="1">
      <alignment horizontal="center" vertical="center"/>
    </xf>
    <xf numFmtId="0" fontId="15" fillId="6" borderId="51" xfId="4" applyNumberFormat="1" applyFont="1" applyFill="1" applyBorder="1" applyAlignment="1">
      <alignment horizontal="center" vertical="center"/>
    </xf>
    <xf numFmtId="0" fontId="15" fillId="6" borderId="49" xfId="4" applyNumberFormat="1" applyFont="1" applyFill="1" applyBorder="1" applyAlignment="1">
      <alignment horizontal="center" vertical="center" wrapText="1"/>
    </xf>
    <xf numFmtId="0" fontId="15" fillId="6" borderId="0" xfId="4" applyNumberFormat="1" applyFont="1" applyFill="1" applyBorder="1" applyAlignment="1">
      <alignment horizontal="center" vertical="center" wrapText="1"/>
    </xf>
    <xf numFmtId="0" fontId="15" fillId="6" borderId="50" xfId="4" applyNumberFormat="1" applyFont="1" applyFill="1" applyBorder="1" applyAlignment="1">
      <alignment horizontal="center" vertical="center" wrapText="1"/>
    </xf>
    <xf numFmtId="0" fontId="15" fillId="6" borderId="54" xfId="4" applyNumberFormat="1" applyFont="1" applyFill="1" applyBorder="1" applyAlignment="1">
      <alignment horizontal="center" vertical="center" wrapText="1"/>
    </xf>
    <xf numFmtId="0" fontId="15" fillId="6" borderId="23" xfId="4" applyNumberFormat="1" applyFont="1" applyFill="1" applyBorder="1" applyAlignment="1">
      <alignment horizontal="center" vertical="center" wrapText="1"/>
    </xf>
    <xf numFmtId="0" fontId="15" fillId="6" borderId="51" xfId="4" applyNumberFormat="1" applyFont="1" applyFill="1" applyBorder="1" applyAlignment="1">
      <alignment horizontal="center" vertical="center" wrapText="1"/>
    </xf>
    <xf numFmtId="0" fontId="14" fillId="6" borderId="49" xfId="4" applyNumberFormat="1" applyFont="1" applyFill="1" applyBorder="1" applyAlignment="1">
      <alignment horizontal="center" vertical="center" wrapText="1"/>
    </xf>
    <xf numFmtId="0" fontId="14" fillId="6" borderId="0" xfId="4" applyNumberFormat="1" applyFont="1" applyFill="1" applyBorder="1" applyAlignment="1">
      <alignment horizontal="center" vertical="center" wrapText="1"/>
    </xf>
    <xf numFmtId="0" fontId="14" fillId="6" borderId="50" xfId="4" applyNumberFormat="1" applyFont="1" applyFill="1" applyBorder="1" applyAlignment="1">
      <alignment horizontal="center" vertical="center" wrapText="1"/>
    </xf>
    <xf numFmtId="0" fontId="14" fillId="6" borderId="54" xfId="4" applyNumberFormat="1" applyFont="1" applyFill="1" applyBorder="1" applyAlignment="1">
      <alignment horizontal="center" vertical="center" wrapText="1"/>
    </xf>
    <xf numFmtId="0" fontId="14" fillId="6" borderId="23" xfId="4" applyNumberFormat="1" applyFont="1" applyFill="1" applyBorder="1" applyAlignment="1">
      <alignment horizontal="center" vertical="center" wrapText="1"/>
    </xf>
    <xf numFmtId="0" fontId="14" fillId="6" borderId="51" xfId="4" applyNumberFormat="1" applyFont="1" applyFill="1" applyBorder="1" applyAlignment="1">
      <alignment horizontal="center" vertical="center" wrapText="1"/>
    </xf>
    <xf numFmtId="0" fontId="16" fillId="6" borderId="49" xfId="4" applyNumberFormat="1" applyFont="1" applyFill="1" applyBorder="1" applyAlignment="1">
      <alignment horizontal="center" vertical="center" wrapText="1"/>
    </xf>
    <xf numFmtId="0" fontId="16" fillId="6" borderId="0" xfId="4" applyNumberFormat="1" applyFont="1" applyFill="1" applyBorder="1" applyAlignment="1">
      <alignment horizontal="center" vertical="center" wrapText="1"/>
    </xf>
    <xf numFmtId="0" fontId="16" fillId="6" borderId="50" xfId="4" applyNumberFormat="1" applyFont="1" applyFill="1" applyBorder="1" applyAlignment="1">
      <alignment horizontal="center" vertical="center" wrapText="1"/>
    </xf>
    <xf numFmtId="0" fontId="16" fillId="6" borderId="54" xfId="4" applyNumberFormat="1" applyFont="1" applyFill="1" applyBorder="1" applyAlignment="1">
      <alignment horizontal="center" vertical="center" wrapText="1"/>
    </xf>
    <xf numFmtId="0" fontId="16" fillId="6" borderId="23" xfId="4" applyNumberFormat="1" applyFont="1" applyFill="1" applyBorder="1" applyAlignment="1">
      <alignment horizontal="center" vertical="center" wrapText="1"/>
    </xf>
    <xf numFmtId="0" fontId="16" fillId="6" borderId="51" xfId="4" applyNumberFormat="1" applyFont="1" applyFill="1" applyBorder="1" applyAlignment="1">
      <alignment horizontal="center" vertical="center" wrapText="1"/>
    </xf>
    <xf numFmtId="0" fontId="21" fillId="5" borderId="35" xfId="0" applyFont="1" applyFill="1" applyBorder="1" applyAlignment="1">
      <alignment horizontal="center" vertical="center"/>
    </xf>
    <xf numFmtId="0" fontId="21" fillId="5" borderId="32" xfId="0" applyFont="1" applyFill="1" applyBorder="1" applyAlignment="1">
      <alignment horizontal="center" vertical="center"/>
    </xf>
    <xf numFmtId="0" fontId="21" fillId="5" borderId="33" xfId="0" applyFont="1" applyFill="1" applyBorder="1" applyAlignment="1">
      <alignment horizontal="center" vertical="center"/>
    </xf>
    <xf numFmtId="0" fontId="27" fillId="13" borderId="35" xfId="0" applyFont="1" applyFill="1" applyBorder="1" applyAlignment="1">
      <alignment horizontal="center" vertical="center" wrapText="1"/>
    </xf>
    <xf numFmtId="0" fontId="27" fillId="13" borderId="32" xfId="0" applyFont="1" applyFill="1" applyBorder="1" applyAlignment="1">
      <alignment horizontal="center" vertical="center" wrapText="1"/>
    </xf>
    <xf numFmtId="0" fontId="27" fillId="13" borderId="33" xfId="0" applyFont="1" applyFill="1" applyBorder="1" applyAlignment="1">
      <alignment horizontal="center" vertical="center" wrapText="1"/>
    </xf>
    <xf numFmtId="0" fontId="20" fillId="0" borderId="35" xfId="0" applyFont="1" applyFill="1" applyBorder="1" applyAlignment="1">
      <alignment horizontal="center" vertical="center" wrapText="1"/>
    </xf>
    <xf numFmtId="0" fontId="20" fillId="0" borderId="32" xfId="0" applyFont="1" applyFill="1" applyBorder="1" applyAlignment="1">
      <alignment horizontal="center" vertical="center" wrapText="1"/>
    </xf>
    <xf numFmtId="0" fontId="20" fillId="0" borderId="33" xfId="0" applyFont="1" applyFill="1" applyBorder="1" applyAlignment="1">
      <alignment horizontal="center" vertical="center" wrapText="1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3" xfId="0" applyFont="1" applyFill="1" applyBorder="1" applyAlignment="1">
      <alignment horizontal="center" vertical="center" wrapText="1"/>
    </xf>
    <xf numFmtId="0" fontId="21" fillId="0" borderId="35" xfId="0" applyFont="1" applyFill="1" applyBorder="1" applyAlignment="1">
      <alignment horizontal="center" vertical="center"/>
    </xf>
    <xf numFmtId="0" fontId="21" fillId="0" borderId="32" xfId="0" applyFont="1" applyFill="1" applyBorder="1" applyAlignment="1">
      <alignment horizontal="center" vertical="center"/>
    </xf>
    <xf numFmtId="0" fontId="21" fillId="0" borderId="33" xfId="0" applyFont="1" applyFill="1" applyBorder="1" applyAlignment="1">
      <alignment horizontal="center" vertical="center"/>
    </xf>
    <xf numFmtId="0" fontId="23" fillId="0" borderId="35" xfId="0" applyFont="1" applyFill="1" applyBorder="1" applyAlignment="1">
      <alignment horizontal="center" vertical="center" wrapText="1"/>
    </xf>
    <xf numFmtId="0" fontId="23" fillId="0" borderId="32" xfId="0" applyFont="1" applyFill="1" applyBorder="1" applyAlignment="1">
      <alignment horizontal="center" vertical="center" wrapText="1"/>
    </xf>
    <xf numFmtId="0" fontId="23" fillId="0" borderId="33" xfId="0" applyFont="1" applyFill="1" applyBorder="1" applyAlignment="1">
      <alignment horizontal="center" vertical="center" wrapText="1"/>
    </xf>
    <xf numFmtId="0" fontId="32" fillId="10" borderId="35" xfId="0" applyFont="1" applyFill="1" applyBorder="1" applyAlignment="1">
      <alignment horizontal="center" vertical="center" wrapText="1"/>
    </xf>
    <xf numFmtId="0" fontId="32" fillId="10" borderId="32" xfId="0" applyFont="1" applyFill="1" applyBorder="1" applyAlignment="1">
      <alignment horizontal="center" vertical="center" wrapText="1"/>
    </xf>
    <xf numFmtId="0" fontId="32" fillId="10" borderId="33" xfId="0" applyFont="1" applyFill="1" applyBorder="1" applyAlignment="1">
      <alignment horizontal="center" vertical="center" wrapText="1"/>
    </xf>
    <xf numFmtId="0" fontId="18" fillId="11" borderId="39" xfId="0" applyFont="1" applyFill="1" applyBorder="1" applyAlignment="1">
      <alignment horizontal="center" vertical="center" textRotation="90" wrapText="1"/>
    </xf>
    <xf numFmtId="0" fontId="18" fillId="11" borderId="53" xfId="0" applyFont="1" applyFill="1" applyBorder="1" applyAlignment="1">
      <alignment horizontal="center" vertical="center" textRotation="90" wrapText="1"/>
    </xf>
    <xf numFmtId="0" fontId="18" fillId="12" borderId="57" xfId="0" applyFont="1" applyFill="1" applyBorder="1" applyAlignment="1">
      <alignment horizontal="center" vertical="center" textRotation="90" wrapText="1"/>
    </xf>
    <xf numFmtId="0" fontId="18" fillId="12" borderId="51" xfId="0" applyFont="1" applyFill="1" applyBorder="1" applyAlignment="1">
      <alignment horizontal="center" vertical="center" textRotation="90" wrapText="1"/>
    </xf>
    <xf numFmtId="0" fontId="24" fillId="13" borderId="32" xfId="0" applyFont="1" applyFill="1" applyBorder="1" applyAlignment="1">
      <alignment horizontal="center" vertical="center" wrapText="1"/>
    </xf>
    <xf numFmtId="0" fontId="24" fillId="13" borderId="33" xfId="0" applyFont="1" applyFill="1" applyBorder="1" applyAlignment="1">
      <alignment horizontal="center" vertical="center" wrapText="1"/>
    </xf>
    <xf numFmtId="0" fontId="24" fillId="5" borderId="35" xfId="0" applyFont="1" applyFill="1" applyBorder="1" applyAlignment="1">
      <alignment horizontal="center" vertical="center" wrapText="1"/>
    </xf>
    <xf numFmtId="0" fontId="24" fillId="5" borderId="32" xfId="0" applyFont="1" applyFill="1" applyBorder="1" applyAlignment="1">
      <alignment horizontal="center" vertical="center" wrapText="1"/>
    </xf>
    <xf numFmtId="0" fontId="24" fillId="5" borderId="33" xfId="0" applyFont="1" applyFill="1" applyBorder="1" applyAlignment="1">
      <alignment horizontal="center" vertical="center" wrapText="1"/>
    </xf>
    <xf numFmtId="0" fontId="23" fillId="0" borderId="35" xfId="0" applyFont="1" applyFill="1" applyBorder="1" applyAlignment="1">
      <alignment horizontal="center" vertical="center"/>
    </xf>
    <xf numFmtId="0" fontId="23" fillId="0" borderId="32" xfId="0" applyFont="1" applyFill="1" applyBorder="1" applyAlignment="1">
      <alignment horizontal="center" vertical="center"/>
    </xf>
    <xf numFmtId="0" fontId="23" fillId="0" borderId="33" xfId="0" applyFont="1" applyFill="1" applyBorder="1" applyAlignment="1">
      <alignment horizontal="center" vertical="center"/>
    </xf>
    <xf numFmtId="0" fontId="3" fillId="0" borderId="32" xfId="0" applyFont="1" applyBorder="1" applyAlignment="1">
      <alignment horizontal="center"/>
    </xf>
    <xf numFmtId="0" fontId="0" fillId="0" borderId="35" xfId="0" applyBorder="1" applyAlignment="1">
      <alignment horizontal="left"/>
    </xf>
    <xf numFmtId="0" fontId="0" fillId="0" borderId="33" xfId="0" applyBorder="1" applyAlignment="1">
      <alignment horizontal="left"/>
    </xf>
    <xf numFmtId="49" fontId="7" fillId="28" borderId="35" xfId="0" applyNumberFormat="1" applyFont="1" applyFill="1" applyBorder="1" applyAlignment="1">
      <alignment horizontal="center" vertical="center" wrapText="1"/>
    </xf>
    <xf numFmtId="49" fontId="7" fillId="28" borderId="32" xfId="0" applyNumberFormat="1" applyFont="1" applyFill="1" applyBorder="1" applyAlignment="1">
      <alignment horizontal="center" vertical="center" wrapText="1"/>
    </xf>
    <xf numFmtId="49" fontId="7" fillId="28" borderId="33" xfId="0" applyNumberFormat="1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</cellXfs>
  <cellStyles count="6">
    <cellStyle name="Comma" xfId="5" builtinId="3"/>
    <cellStyle name="Normal" xfId="0" builtinId="0"/>
    <cellStyle name="Normal 2" xfId="1" xr:uid="{00000000-0005-0000-0000-000002000000}"/>
    <cellStyle name="Normal 9" xfId="2" xr:uid="{00000000-0005-0000-0000-000003000000}"/>
    <cellStyle name="Normal 9 2" xfId="3" xr:uid="{00000000-0005-0000-0000-000004000000}"/>
    <cellStyle name="Percent" xfId="4" builtinId="5"/>
  </cellStyles>
  <dxfs count="593"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5" tint="0.59996337778862885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5" tint="0.59996337778862885"/>
      </font>
      <fill>
        <patternFill>
          <bgColor rgb="FFFF0000"/>
        </patternFill>
      </fill>
    </dxf>
    <dxf>
      <font>
        <color theme="5" tint="0.59996337778862885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5" tint="0.59996337778862885"/>
      </font>
      <fill>
        <patternFill>
          <bgColor rgb="FFFF0000"/>
        </patternFill>
      </fill>
    </dxf>
    <dxf>
      <font>
        <color theme="5" tint="0.59996337778862885"/>
      </font>
      <fill>
        <patternFill>
          <bgColor rgb="FFFF0000"/>
        </patternFill>
      </fill>
    </dxf>
    <dxf>
      <font>
        <color theme="5" tint="0.59996337778862885"/>
      </font>
      <fill>
        <patternFill>
          <bgColor rgb="FFFF0000"/>
        </patternFill>
      </fill>
    </dxf>
    <dxf>
      <font>
        <color theme="5" tint="0.59996337778862885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5" tint="0.59996337778862885"/>
      </font>
      <fill>
        <patternFill>
          <bgColor rgb="FFFF0000"/>
        </patternFill>
      </fill>
    </dxf>
    <dxf>
      <font>
        <color theme="5" tint="0.59996337778862885"/>
      </font>
      <fill>
        <patternFill>
          <bgColor rgb="FFFF0000"/>
        </patternFill>
      </fill>
    </dxf>
    <dxf>
      <font>
        <color theme="5" tint="0.59996337778862885"/>
      </font>
      <fill>
        <patternFill>
          <bgColor rgb="FFFF0000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5" tint="0.79998168889431442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0" tint="-0.24994659260841701"/>
        </patternFill>
      </fill>
    </dxf>
    <dxf>
      <fill>
        <patternFill>
          <bgColor rgb="FFFFCC66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0" tint="-0.24994659260841701"/>
        </patternFill>
      </fill>
    </dxf>
    <dxf>
      <fill>
        <patternFill>
          <bgColor rgb="FFFFCC66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0" tint="-0.24994659260841701"/>
        </patternFill>
      </fill>
    </dxf>
    <dxf>
      <fill>
        <patternFill>
          <bgColor rgb="FFFFCC66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0" tint="-0.24994659260841701"/>
        </patternFill>
      </fill>
    </dxf>
    <dxf>
      <fill>
        <patternFill>
          <bgColor rgb="FFFFCC66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theme="0" tint="-0.24994659260841701"/>
        </patternFill>
      </fill>
    </dxf>
    <dxf>
      <fill>
        <patternFill>
          <bgColor rgb="FFFFCC66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1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0.xml"/><Relationship Id="rId17" Type="http://schemas.openxmlformats.org/officeDocument/2006/relationships/externalLink" Target="externalLinks/externalLink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2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3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worksheet" Target="worksheets/sheet12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28829007637523"/>
          <c:y val="2.3175162626520689E-2"/>
          <c:w val="0.87780929648694683"/>
          <c:h val="0.71603169265371114"/>
        </c:manualLayout>
      </c:layou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280936"/>
        <c:axId val="431282112"/>
      </c:lineChart>
      <c:catAx>
        <c:axId val="4312809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CONTEXTUAL GROUPS</a:t>
                </a:r>
              </a:p>
            </c:rich>
          </c:tx>
          <c:overlay val="0"/>
        </c:title>
        <c:majorTickMark val="none"/>
        <c:minorTickMark val="none"/>
        <c:tickLblPos val="nextTo"/>
        <c:spPr>
          <a:noFill/>
          <a:ln w="22225" cap="flat" cmpd="sng" algn="ctr">
            <a:solidFill>
              <a:schemeClr val="dk1">
                <a:shade val="95000"/>
                <a:satMod val="105000"/>
              </a:schemeClr>
            </a:solidFill>
            <a:prstDash val="solid"/>
          </a:ln>
          <a:effectLst/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31282112"/>
        <c:crosses val="autoZero"/>
        <c:auto val="1"/>
        <c:lblAlgn val="ctr"/>
        <c:lblOffset val="100"/>
        <c:noMultiLvlLbl val="0"/>
      </c:catAx>
      <c:valAx>
        <c:axId val="431282112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AVERAGE POINTS FROM TARGET (6 POINTS = 1 LEVEL, 2 POINTS = 1 SUBLEVEL)</a:t>
                </a:r>
              </a:p>
            </c:rich>
          </c:tx>
          <c:layout>
            <c:manualLayout>
              <c:xMode val="edge"/>
              <c:yMode val="edge"/>
              <c:x val="3.0329494381267849E-2"/>
              <c:y val="0.11371559746254288"/>
            </c:manualLayout>
          </c:layout>
          <c:overlay val="0"/>
        </c:title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31280936"/>
        <c:crosses val="autoZero"/>
        <c:crossBetween val="between"/>
        <c:majorUnit val="6"/>
        <c:minorUnit val="2"/>
      </c:valAx>
      <c:dTable>
        <c:showHorzBorder val="1"/>
        <c:showVertBorder val="1"/>
        <c:showOutline val="1"/>
        <c:showKeys val="0"/>
        <c:txPr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dTable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YEAR 8 STUDENT PROGRESS MONITORING  -  GROUP DISTANCE FROM TARGET (UPDATED EVERY HALF TERM)</a:t>
            </a:r>
          </a:p>
        </c:rich>
      </c:tx>
      <c:overlay val="0"/>
    </c:title>
    <c:autoTitleDeleted val="0"/>
    <c:plotArea>
      <c:layout/>
      <c:stockChart>
        <c:ser>
          <c:idx val="2"/>
          <c:order val="0"/>
          <c:tx>
            <c:v>GROUP AVERAGE</c:v>
          </c:tx>
          <c:spPr>
            <a:ln w="47625">
              <a:noFill/>
            </a:ln>
          </c:spP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GROUPDISTRIBUTION!$B$237:$B$253</c:f>
              <c:strCache>
                <c:ptCount val="17"/>
                <c:pt idx="0">
                  <c:v>YEAR 8</c:v>
                </c:pt>
                <c:pt idx="1">
                  <c:v>GIRLS </c:v>
                </c:pt>
                <c:pt idx="2">
                  <c:v>BOYS</c:v>
                </c:pt>
                <c:pt idx="3">
                  <c:v>FSM</c:v>
                </c:pt>
                <c:pt idx="4">
                  <c:v>NOT FSM</c:v>
                </c:pt>
                <c:pt idx="5">
                  <c:v>PP</c:v>
                </c:pt>
                <c:pt idx="6">
                  <c:v>NON PP</c:v>
                </c:pt>
                <c:pt idx="7">
                  <c:v>LAC</c:v>
                </c:pt>
                <c:pt idx="8">
                  <c:v>NON LAC</c:v>
                </c:pt>
                <c:pt idx="9">
                  <c:v>PA-L</c:v>
                </c:pt>
                <c:pt idx="10">
                  <c:v>PA-M</c:v>
                </c:pt>
                <c:pt idx="11">
                  <c:v>PA-H</c:v>
                </c:pt>
                <c:pt idx="12">
                  <c:v>BME</c:v>
                </c:pt>
                <c:pt idx="13">
                  <c:v>WBRI</c:v>
                </c:pt>
                <c:pt idx="14">
                  <c:v>SEN - K&amp;E</c:v>
                </c:pt>
                <c:pt idx="15">
                  <c:v>SEN - K&amp;E&amp;M</c:v>
                </c:pt>
                <c:pt idx="16">
                  <c:v>No SEN</c:v>
                </c:pt>
              </c:strCache>
            </c:strRef>
          </c:cat>
          <c:val>
            <c:numRef>
              <c:f>GROUPDISTRIBUTION!$E$237:$E$253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30-490F-9F5F-977C41D475CD}"/>
            </c:ext>
          </c:extLst>
        </c:ser>
        <c:ser>
          <c:idx val="0"/>
          <c:order val="1"/>
          <c:tx>
            <c:strRef>
              <c:f>GROUPDISTRIBUTION!$C$236</c:f>
              <c:strCache>
                <c:ptCount val="1"/>
                <c:pt idx="0">
                  <c:v>HIGH </c:v>
                </c:pt>
              </c:strCache>
            </c:strRef>
          </c:tx>
          <c:spPr>
            <a:ln w="47625">
              <a:noFill/>
            </a:ln>
          </c:spPr>
          <c:marker>
            <c:symbol val="none"/>
          </c:marker>
          <c:cat>
            <c:strRef>
              <c:f>GROUPDISTRIBUTION!$B$237:$B$253</c:f>
              <c:strCache>
                <c:ptCount val="17"/>
                <c:pt idx="0">
                  <c:v>YEAR 8</c:v>
                </c:pt>
                <c:pt idx="1">
                  <c:v>GIRLS </c:v>
                </c:pt>
                <c:pt idx="2">
                  <c:v>BOYS</c:v>
                </c:pt>
                <c:pt idx="3">
                  <c:v>FSM</c:v>
                </c:pt>
                <c:pt idx="4">
                  <c:v>NOT FSM</c:v>
                </c:pt>
                <c:pt idx="5">
                  <c:v>PP</c:v>
                </c:pt>
                <c:pt idx="6">
                  <c:v>NON PP</c:v>
                </c:pt>
                <c:pt idx="7">
                  <c:v>LAC</c:v>
                </c:pt>
                <c:pt idx="8">
                  <c:v>NON LAC</c:v>
                </c:pt>
                <c:pt idx="9">
                  <c:v>PA-L</c:v>
                </c:pt>
                <c:pt idx="10">
                  <c:v>PA-M</c:v>
                </c:pt>
                <c:pt idx="11">
                  <c:v>PA-H</c:v>
                </c:pt>
                <c:pt idx="12">
                  <c:v>BME</c:v>
                </c:pt>
                <c:pt idx="13">
                  <c:v>WBRI</c:v>
                </c:pt>
                <c:pt idx="14">
                  <c:v>SEN - K&amp;E</c:v>
                </c:pt>
                <c:pt idx="15">
                  <c:v>SEN - K&amp;E&amp;M</c:v>
                </c:pt>
                <c:pt idx="16">
                  <c:v>No SEN</c:v>
                </c:pt>
              </c:strCache>
            </c:strRef>
          </c:cat>
          <c:val>
            <c:numRef>
              <c:f>GROUPDISTRIBUTION!$C$237:$C$253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30-490F-9F5F-977C41D475CD}"/>
            </c:ext>
          </c:extLst>
        </c:ser>
        <c:ser>
          <c:idx val="1"/>
          <c:order val="2"/>
          <c:tx>
            <c:strRef>
              <c:f>GROUPDISTRIBUTION!$D$236</c:f>
              <c:strCache>
                <c:ptCount val="1"/>
                <c:pt idx="0">
                  <c:v>LOW</c:v>
                </c:pt>
              </c:strCache>
            </c:strRef>
          </c:tx>
          <c:spPr>
            <a:ln w="47625">
              <a:noFill/>
            </a:ln>
          </c:spPr>
          <c:marker>
            <c:symbol val="none"/>
          </c:marker>
          <c:cat>
            <c:strRef>
              <c:f>GROUPDISTRIBUTION!$B$237:$B$253</c:f>
              <c:strCache>
                <c:ptCount val="17"/>
                <c:pt idx="0">
                  <c:v>YEAR 8</c:v>
                </c:pt>
                <c:pt idx="1">
                  <c:v>GIRLS </c:v>
                </c:pt>
                <c:pt idx="2">
                  <c:v>BOYS</c:v>
                </c:pt>
                <c:pt idx="3">
                  <c:v>FSM</c:v>
                </c:pt>
                <c:pt idx="4">
                  <c:v>NOT FSM</c:v>
                </c:pt>
                <c:pt idx="5">
                  <c:v>PP</c:v>
                </c:pt>
                <c:pt idx="6">
                  <c:v>NON PP</c:v>
                </c:pt>
                <c:pt idx="7">
                  <c:v>LAC</c:v>
                </c:pt>
                <c:pt idx="8">
                  <c:v>NON LAC</c:v>
                </c:pt>
                <c:pt idx="9">
                  <c:v>PA-L</c:v>
                </c:pt>
                <c:pt idx="10">
                  <c:v>PA-M</c:v>
                </c:pt>
                <c:pt idx="11">
                  <c:v>PA-H</c:v>
                </c:pt>
                <c:pt idx="12">
                  <c:v>BME</c:v>
                </c:pt>
                <c:pt idx="13">
                  <c:v>WBRI</c:v>
                </c:pt>
                <c:pt idx="14">
                  <c:v>SEN - K&amp;E</c:v>
                </c:pt>
                <c:pt idx="15">
                  <c:v>SEN - K&amp;E&amp;M</c:v>
                </c:pt>
                <c:pt idx="16">
                  <c:v>No SEN</c:v>
                </c:pt>
              </c:strCache>
            </c:strRef>
          </c:cat>
          <c:val>
            <c:numRef>
              <c:f>GROUPDISTRIBUTION!$D$237:$D$253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30-490F-9F5F-977C41D47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5400">
              <a:headEnd type="oval"/>
              <a:tailEnd type="oval"/>
            </a:ln>
          </c:spPr>
        </c:hiLowLines>
        <c:axId val="505694736"/>
        <c:axId val="505697872"/>
        <c:extLst/>
      </c:stockChart>
      <c:stockChart>
        <c:ser>
          <c:idx val="3"/>
          <c:order val="3"/>
          <c:tx>
            <c:strRef>
              <c:f>GROUPDISTRIBUTION!$I$236</c:f>
              <c:strCache>
                <c:ptCount val="1"/>
                <c:pt idx="0">
                  <c:v>GROUP SIZE</c:v>
                </c:pt>
              </c:strCache>
            </c:strRef>
          </c:tx>
          <c:spPr>
            <a:ln w="47625">
              <a:noFill/>
            </a:ln>
          </c:spPr>
          <c:marker>
            <c:symbol val="none"/>
          </c:marker>
          <c:cat>
            <c:strRef>
              <c:f>GROUPDISTRIBUTION!$B$237:$B$253</c:f>
              <c:strCache>
                <c:ptCount val="17"/>
                <c:pt idx="0">
                  <c:v>YEAR 8</c:v>
                </c:pt>
                <c:pt idx="1">
                  <c:v>GIRLS </c:v>
                </c:pt>
                <c:pt idx="2">
                  <c:v>BOYS</c:v>
                </c:pt>
                <c:pt idx="3">
                  <c:v>FSM</c:v>
                </c:pt>
                <c:pt idx="4">
                  <c:v>NOT FSM</c:v>
                </c:pt>
                <c:pt idx="5">
                  <c:v>PP</c:v>
                </c:pt>
                <c:pt idx="6">
                  <c:v>NON PP</c:v>
                </c:pt>
                <c:pt idx="7">
                  <c:v>LAC</c:v>
                </c:pt>
                <c:pt idx="8">
                  <c:v>NON LAC</c:v>
                </c:pt>
                <c:pt idx="9">
                  <c:v>PA-L</c:v>
                </c:pt>
                <c:pt idx="10">
                  <c:v>PA-M</c:v>
                </c:pt>
                <c:pt idx="11">
                  <c:v>PA-H</c:v>
                </c:pt>
                <c:pt idx="12">
                  <c:v>BME</c:v>
                </c:pt>
                <c:pt idx="13">
                  <c:v>WBRI</c:v>
                </c:pt>
                <c:pt idx="14">
                  <c:v>SEN - K&amp;E</c:v>
                </c:pt>
                <c:pt idx="15">
                  <c:v>SEN - K&amp;E&amp;M</c:v>
                </c:pt>
                <c:pt idx="16">
                  <c:v>No SEN</c:v>
                </c:pt>
              </c:strCache>
              <c:extLst xmlns:c15="http://schemas.microsoft.com/office/drawing/2012/chart"/>
            </c:strRef>
          </c:cat>
          <c:val>
            <c:numRef>
              <c:f>GROUPDISTRIBUTION!$I$237:$I$253</c:f>
              <c:numCache>
                <c:formatCode>General</c:formatCode>
                <c:ptCount val="17"/>
                <c:pt idx="0">
                  <c:v>215</c:v>
                </c:pt>
                <c:pt idx="1">
                  <c:v>107</c:v>
                </c:pt>
                <c:pt idx="2">
                  <c:v>108</c:v>
                </c:pt>
                <c:pt idx="3">
                  <c:v>34</c:v>
                </c:pt>
                <c:pt idx="4">
                  <c:v>181</c:v>
                </c:pt>
                <c:pt idx="5">
                  <c:v>42</c:v>
                </c:pt>
                <c:pt idx="6">
                  <c:v>173</c:v>
                </c:pt>
                <c:pt idx="7">
                  <c:v>0</c:v>
                </c:pt>
                <c:pt idx="8">
                  <c:v>214</c:v>
                </c:pt>
                <c:pt idx="9">
                  <c:v>12</c:v>
                </c:pt>
                <c:pt idx="10">
                  <c:v>100</c:v>
                </c:pt>
                <c:pt idx="11">
                  <c:v>94</c:v>
                </c:pt>
                <c:pt idx="12">
                  <c:v>103</c:v>
                </c:pt>
                <c:pt idx="13">
                  <c:v>112</c:v>
                </c:pt>
                <c:pt idx="14">
                  <c:v>23</c:v>
                </c:pt>
                <c:pt idx="15">
                  <c:v>23</c:v>
                </c:pt>
                <c:pt idx="16">
                  <c:v>192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D30-490F-9F5F-977C41D47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856344"/>
        <c:axId val="862857984"/>
      </c:stockChart>
      <c:catAx>
        <c:axId val="505694736"/>
        <c:scaling>
          <c:orientation val="minMax"/>
        </c:scaling>
        <c:delete val="0"/>
        <c:axPos val="b"/>
        <c:minorGridlines>
          <c:spPr>
            <a:ln w="15875"/>
          </c:spPr>
        </c:minorGridlines>
        <c:numFmt formatCode="General" sourceLinked="1"/>
        <c:majorTickMark val="out"/>
        <c:minorTickMark val="none"/>
        <c:tickLblPos val="nextTo"/>
        <c:spPr>
          <a:ln w="22225"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5697872"/>
        <c:crosses val="autoZero"/>
        <c:auto val="1"/>
        <c:lblAlgn val="ctr"/>
        <c:lblOffset val="100"/>
        <c:noMultiLvlLbl val="0"/>
      </c:catAx>
      <c:valAx>
        <c:axId val="505697872"/>
        <c:scaling>
          <c:orientation val="minMax"/>
        </c:scaling>
        <c:delete val="0"/>
        <c:axPos val="l"/>
        <c:min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5694736"/>
        <c:crosses val="autoZero"/>
        <c:crossBetween val="between"/>
      </c:valAx>
      <c:valAx>
        <c:axId val="8628579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one"/>
        <c:crossAx val="862856344"/>
        <c:crosses val="max"/>
        <c:crossBetween val="between"/>
      </c:valAx>
      <c:catAx>
        <c:axId val="862856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6285798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0"/>
        <c:txPr>
          <a:bodyPr/>
          <a:lstStyle/>
          <a:p>
            <a:pPr rtl="0"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dTable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A2L FREQUENCY GRAPH</a:t>
            </a:r>
          </a:p>
        </c:rich>
      </c:tx>
      <c:layout>
        <c:manualLayout>
          <c:xMode val="edge"/>
          <c:yMode val="edge"/>
          <c:x val="0.44553980394211212"/>
          <c:y val="1.2527225305628005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'A2L SUMMARY'!$B$3</c:f>
              <c:strCache>
                <c:ptCount val="1"/>
                <c:pt idx="0">
                  <c:v>Outstanding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'A2L SUMMARY'!$C$2:$F$2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'A2L SUMMARY'!$C$3:$F$3</c:f>
              <c:numCache>
                <c:formatCode>General</c:formatCode>
                <c:ptCount val="4"/>
                <c:pt idx="0">
                  <c:v>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BB-40E1-A238-19ED1C4DD7C6}"/>
            </c:ext>
          </c:extLst>
        </c:ser>
        <c:ser>
          <c:idx val="1"/>
          <c:order val="1"/>
          <c:tx>
            <c:strRef>
              <c:f>'A2L SUMMARY'!$B$4</c:f>
              <c:strCache>
                <c:ptCount val="1"/>
                <c:pt idx="0">
                  <c:v>Good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2A7-4274-9FF1-BF4B30C59D63}"/>
              </c:ext>
            </c:extLst>
          </c:dPt>
          <c:cat>
            <c:strRef>
              <c:f>'A2L SUMMARY'!$C$2:$F$2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'A2L SUMMARY'!$C$4:$F$4</c:f>
              <c:numCache>
                <c:formatCode>General</c:formatCode>
                <c:ptCount val="4"/>
                <c:pt idx="0">
                  <c:v>2533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BB-40E1-A238-19ED1C4DD7C6}"/>
            </c:ext>
          </c:extLst>
        </c:ser>
        <c:ser>
          <c:idx val="2"/>
          <c:order val="2"/>
          <c:tx>
            <c:strRef>
              <c:f>'A2L SUMMARY'!$B$5</c:f>
              <c:strCache>
                <c:ptCount val="1"/>
                <c:pt idx="0">
                  <c:v>N2Improve - Engagement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Ref>
              <c:f>'A2L SUMMARY'!$C$2:$F$2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'A2L SUMMARY'!$C$5:$F$5</c:f>
              <c:numCache>
                <c:formatCode>General</c:formatCode>
                <c:ptCount val="4"/>
                <c:pt idx="0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BB-40E1-A238-19ED1C4DD7C6}"/>
            </c:ext>
          </c:extLst>
        </c:ser>
        <c:ser>
          <c:idx val="3"/>
          <c:order val="3"/>
          <c:tx>
            <c:strRef>
              <c:f>'A2L SUMMARY'!$B$6</c:f>
              <c:strCache>
                <c:ptCount val="1"/>
                <c:pt idx="0">
                  <c:v>N2Improve - Community Conduct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cat>
            <c:strRef>
              <c:f>'A2L SUMMARY'!$C$2:$F$2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'A2L SUMMARY'!$C$6:$F$6</c:f>
              <c:numCache>
                <c:formatCode>General</c:formatCode>
                <c:ptCount val="4"/>
                <c:pt idx="0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4E-4C1A-BB51-0A68CC063CAA}"/>
            </c:ext>
          </c:extLst>
        </c:ser>
        <c:ser>
          <c:idx val="4"/>
          <c:order val="4"/>
          <c:tx>
            <c:strRef>
              <c:f>'A2L SUMMARY'!$B$7</c:f>
              <c:strCache>
                <c:ptCount val="1"/>
                <c:pt idx="0">
                  <c:v>N2Improve - Personal Org.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cat>
            <c:strRef>
              <c:f>'A2L SUMMARY'!$C$2:$F$2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'A2L SUMMARY'!$C$7:$F$7</c:f>
              <c:numCache>
                <c:formatCode>General</c:formatCode>
                <c:ptCount val="4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4E-4C1A-BB51-0A68CC063CAA}"/>
            </c:ext>
          </c:extLst>
        </c:ser>
        <c:ser>
          <c:idx val="5"/>
          <c:order val="5"/>
          <c:tx>
            <c:strRef>
              <c:f>'A2L SUMMARY'!$B$8</c:f>
              <c:strCache>
                <c:ptCount val="1"/>
                <c:pt idx="0">
                  <c:v>Serious Conc - Engagement</c:v>
                </c:pt>
              </c:strCache>
            </c:strRef>
          </c:tx>
          <c:invertIfNegative val="0"/>
          <c:cat>
            <c:strRef>
              <c:f>'A2L SUMMARY'!$C$2:$F$2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'A2L SUMMARY'!$C$8:$F$8</c:f>
              <c:numCache>
                <c:formatCode>General</c:formatCode>
                <c:ptCount val="4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4E-4C1A-BB51-0A68CC063CAA}"/>
            </c:ext>
          </c:extLst>
        </c:ser>
        <c:ser>
          <c:idx val="6"/>
          <c:order val="6"/>
          <c:tx>
            <c:strRef>
              <c:f>'A2L SUMMARY'!$B$9</c:f>
              <c:strCache>
                <c:ptCount val="1"/>
                <c:pt idx="0">
                  <c:v>Serious Conc - Comm. Concern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'A2L SUMMARY'!$C$2:$F$2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'A2L SUMMARY'!$C$9:$F$9</c:f>
              <c:numCache>
                <c:formatCode>General</c:formatCode>
                <c:ptCount val="4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4E-4C1A-BB51-0A68CC063CAA}"/>
            </c:ext>
          </c:extLst>
        </c:ser>
        <c:ser>
          <c:idx val="7"/>
          <c:order val="7"/>
          <c:tx>
            <c:strRef>
              <c:f>'A2L SUMMARY'!$B$10</c:f>
              <c:strCache>
                <c:ptCount val="1"/>
                <c:pt idx="0">
                  <c:v>Serious Conc - Personal Org.</c:v>
                </c:pt>
              </c:strCache>
            </c:strRef>
          </c:tx>
          <c:invertIfNegative val="0"/>
          <c:cat>
            <c:strRef>
              <c:f>'A2L SUMMARY'!$C$2:$F$2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'A2L SUMMARY'!$C$10:$F$10</c:f>
              <c:numCache>
                <c:formatCode>General</c:formatCode>
                <c:ptCount val="4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E-4C1A-BB51-0A68CC063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1"/>
        <c:axId val="505699048"/>
        <c:axId val="505700224"/>
      </c:barChart>
      <c:catAx>
        <c:axId val="505699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5700224"/>
        <c:crosses val="autoZero"/>
        <c:auto val="1"/>
        <c:lblAlgn val="ctr"/>
        <c:lblOffset val="100"/>
        <c:noMultiLvlLbl val="0"/>
      </c:catAx>
      <c:valAx>
        <c:axId val="5057002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NUMBER OF GRADES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5699048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legend>
      <c:legendPos val="t"/>
      <c:overlay val="0"/>
      <c:txPr>
        <a:bodyPr/>
        <a:lstStyle/>
        <a:p>
          <a:pPr>
            <a:defRPr sz="128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Chart12">
    <tabColor rgb="FF92D050"/>
  </sheetPr>
  <sheetViews>
    <sheetView zoomScale="110" workbookViewId="0"/>
  </sheetViews>
  <customSheetViews>
    <customSheetView guid="{8635D68E-22EC-42FF-9F05-EEEAA207F799}" scale="80">
      <pageMargins left="0.7" right="0.7" top="0.75" bottom="0.75" header="0.3" footer="0.3"/>
    </customSheetView>
    <customSheetView guid="{AB5A17B1-2FC4-418A-AFAE-1FD89C3982BF}" scale="80" state="hidden">
      <pageMargins left="0.7" right="0.7" top="0.75" bottom="0.75" header="0.3" footer="0.3"/>
    </customSheetView>
  </custom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Chart8"/>
  <sheetViews>
    <sheetView zoomScale="110" workbookViewId="0"/>
  </sheetViews>
  <customSheetViews>
    <customSheetView guid="{8635D68E-22EC-42FF-9F05-EEEAA207F799}" scale="80">
      <pageMargins left="0.7" right="0.7" top="0.75" bottom="0.75" header="0.3" footer="0.3"/>
    </customSheetView>
    <customSheetView guid="{AB5A17B1-2FC4-418A-AFAE-1FD89C3982BF}" scale="80">
      <pageMargins left="0.7" right="0.7" top="0.75" bottom="0.75" header="0.3" footer="0.3"/>
    </customSheetView>
  </customSheetViews>
  <pageMargins left="0.7" right="0.7" top="0.75" bottom="0.75" header="0.3" footer="0.3"/>
  <drawing r:id="rId1"/>
</chartsheet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1080</xdr:colOff>
      <xdr:row>9</xdr:row>
      <xdr:rowOff>77817</xdr:rowOff>
    </xdr:from>
    <xdr:to>
      <xdr:col>7</xdr:col>
      <xdr:colOff>593067</xdr:colOff>
      <xdr:row>11</xdr:row>
      <xdr:rowOff>1617</xdr:rowOff>
    </xdr:to>
    <xdr:sp macro="[0]!GOTO2" textlink="">
      <xdr:nvSpPr>
        <xdr:cNvPr id="2" name="Folded Corne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3955" y="1458942"/>
          <a:ext cx="3639987" cy="304800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P8 BUCKETS </a:t>
          </a:r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and</a:t>
          </a:r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SUBJECTS COUNTING</a:t>
          </a:r>
        </a:p>
      </xdr:txBody>
    </xdr:sp>
    <xdr:clientData/>
  </xdr:twoCellAnchor>
  <xdr:twoCellAnchor>
    <xdr:from>
      <xdr:col>2</xdr:col>
      <xdr:colOff>9525</xdr:colOff>
      <xdr:row>15</xdr:row>
      <xdr:rowOff>85726</xdr:rowOff>
    </xdr:from>
    <xdr:to>
      <xdr:col>7</xdr:col>
      <xdr:colOff>600075</xdr:colOff>
      <xdr:row>16</xdr:row>
      <xdr:rowOff>180976</xdr:rowOff>
    </xdr:to>
    <xdr:sp macro="[0]!GOTO5" textlink="">
      <xdr:nvSpPr>
        <xdr:cNvPr id="3" name="Folded Corne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2400" y="2876551"/>
          <a:ext cx="3638550" cy="295275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COHORT</a:t>
          </a:r>
          <a:r>
            <a:rPr lang="en-GB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- </a:t>
          </a:r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PROGRESS DISTRIBUTION GRAPH</a:t>
          </a:r>
        </a:p>
        <a:p>
          <a:pPr algn="l"/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125802</xdr:colOff>
      <xdr:row>10</xdr:row>
      <xdr:rowOff>59846</xdr:rowOff>
    </xdr:from>
    <xdr:to>
      <xdr:col>14</xdr:col>
      <xdr:colOff>581564</xdr:colOff>
      <xdr:row>11</xdr:row>
      <xdr:rowOff>206674</xdr:rowOff>
    </xdr:to>
    <xdr:sp macro="[0]!GOTO10" textlink="">
      <xdr:nvSpPr>
        <xdr:cNvPr id="4" name="Folded Corne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926277" y="1631471"/>
          <a:ext cx="3637112" cy="337328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A2L FREQUENCY GRAPH - </a:t>
          </a:r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by  Mon.Period</a:t>
          </a:r>
        </a:p>
      </xdr:txBody>
    </xdr:sp>
    <xdr:clientData/>
  </xdr:twoCellAnchor>
  <xdr:twoCellAnchor>
    <xdr:from>
      <xdr:col>9</xdr:col>
      <xdr:colOff>539</xdr:colOff>
      <xdr:row>11</xdr:row>
      <xdr:rowOff>284493</xdr:rowOff>
    </xdr:from>
    <xdr:to>
      <xdr:col>14</xdr:col>
      <xdr:colOff>591089</xdr:colOff>
      <xdr:row>12</xdr:row>
      <xdr:rowOff>197689</xdr:rowOff>
    </xdr:to>
    <xdr:sp macro="[0]!GOTO11" textlink="">
      <xdr:nvSpPr>
        <xdr:cNvPr id="5" name="Folded Corne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934364" y="2046618"/>
          <a:ext cx="3638550" cy="322771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A2L</a:t>
          </a:r>
          <a:r>
            <a:rPr lang="en-GB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SUMMARY  - </a:t>
          </a:r>
          <a:r>
            <a:rPr lang="en-GB" sz="11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by Mon.Period</a:t>
          </a:r>
          <a:endParaRPr lang="en-GB" sz="11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9525</xdr:colOff>
      <xdr:row>12</xdr:row>
      <xdr:rowOff>285031</xdr:rowOff>
    </xdr:from>
    <xdr:to>
      <xdr:col>14</xdr:col>
      <xdr:colOff>600075</xdr:colOff>
      <xdr:row>14</xdr:row>
      <xdr:rowOff>172528</xdr:rowOff>
    </xdr:to>
    <xdr:sp macro="[0]!GOTO12" textlink="">
      <xdr:nvSpPr>
        <xdr:cNvPr id="6" name="Folded Corn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943350" y="2456731"/>
          <a:ext cx="3638550" cy="287547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A2L CONCERNS - </a:t>
          </a:r>
          <a:r>
            <a:rPr lang="en-GB" sz="11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STUDENT </a:t>
          </a:r>
          <a:r>
            <a:rPr lang="en-GB" sz="105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by</a:t>
          </a:r>
          <a:r>
            <a:rPr lang="en-GB" sz="11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MON. PERIOD</a:t>
          </a:r>
          <a:endParaRPr lang="en-GB" sz="11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539</xdr:colOff>
      <xdr:row>17</xdr:row>
      <xdr:rowOff>31271</xdr:rowOff>
    </xdr:from>
    <xdr:to>
      <xdr:col>14</xdr:col>
      <xdr:colOff>591089</xdr:colOff>
      <xdr:row>18</xdr:row>
      <xdr:rowOff>162823</xdr:rowOff>
    </xdr:to>
    <xdr:sp macro="[0]!GOTO13" textlink="">
      <xdr:nvSpPr>
        <xdr:cNvPr id="8" name="Folded Corne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934364" y="3212621"/>
          <a:ext cx="3638550" cy="322052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BEHAVIOUR EVENTS </a:t>
          </a:r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and</a:t>
          </a:r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HP's </a:t>
          </a:r>
          <a:r>
            <a:rPr lang="en-GB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-</a:t>
          </a:r>
          <a:r>
            <a:rPr lang="en-GB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r>
            <a:rPr lang="en-GB" sz="11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CURR.</a:t>
          </a:r>
          <a:r>
            <a:rPr lang="en-GB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PERIOD</a:t>
          </a:r>
        </a:p>
      </xdr:txBody>
    </xdr:sp>
    <xdr:clientData/>
  </xdr:twoCellAnchor>
  <xdr:twoCellAnchor>
    <xdr:from>
      <xdr:col>2</xdr:col>
      <xdr:colOff>0</xdr:colOff>
      <xdr:row>23</xdr:row>
      <xdr:rowOff>0</xdr:rowOff>
    </xdr:from>
    <xdr:to>
      <xdr:col>8</xdr:col>
      <xdr:colOff>19050</xdr:colOff>
      <xdr:row>24</xdr:row>
      <xdr:rowOff>104775</xdr:rowOff>
    </xdr:to>
    <xdr:sp macro="[0]!GOTO8" textlink="">
      <xdr:nvSpPr>
        <xdr:cNvPr id="10" name="Folded Corne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42875" y="4248150"/>
          <a:ext cx="3676650" cy="295275"/>
        </a:xfrm>
        <a:prstGeom prst="foldedCorner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THE</a:t>
          </a:r>
          <a:r>
            <a:rPr lang="en-GB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DATASHEET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15</xdr:col>
      <xdr:colOff>19050</xdr:colOff>
      <xdr:row>24</xdr:row>
      <xdr:rowOff>104775</xdr:rowOff>
    </xdr:to>
    <xdr:sp macro="[0]!GOTO15" textlink="">
      <xdr:nvSpPr>
        <xdr:cNvPr id="11" name="Folded Corner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933825" y="4248150"/>
          <a:ext cx="3676650" cy="295275"/>
        </a:xfrm>
        <a:prstGeom prst="foldedCorner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DATA DEFINITIONS and HELP</a:t>
          </a:r>
        </a:p>
        <a:p>
          <a:pPr algn="ctr"/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134787</xdr:colOff>
      <xdr:row>11</xdr:row>
      <xdr:rowOff>63080</xdr:rowOff>
    </xdr:from>
    <xdr:to>
      <xdr:col>7</xdr:col>
      <xdr:colOff>570960</xdr:colOff>
      <xdr:row>11</xdr:row>
      <xdr:rowOff>368420</xdr:rowOff>
    </xdr:to>
    <xdr:sp macro="[0]!Goto4" textlink="">
      <xdr:nvSpPr>
        <xdr:cNvPr id="12" name="Folded Corner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34787" y="1825205"/>
          <a:ext cx="3627048" cy="305340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PUPIL</a:t>
          </a:r>
          <a:r>
            <a:rPr lang="en-GB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PROGRESS SUMMARY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134789</xdr:colOff>
      <xdr:row>7</xdr:row>
      <xdr:rowOff>89858</xdr:rowOff>
    </xdr:from>
    <xdr:to>
      <xdr:col>7</xdr:col>
      <xdr:colOff>584080</xdr:colOff>
      <xdr:row>9</xdr:row>
      <xdr:rowOff>4673</xdr:rowOff>
    </xdr:to>
    <xdr:sp macro="[0]!GOTO1" textlink="">
      <xdr:nvSpPr>
        <xdr:cNvPr id="13" name="Folded Corne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34789" y="1080458"/>
          <a:ext cx="3640166" cy="305340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By</a:t>
          </a:r>
          <a:r>
            <a:rPr lang="en-GB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STUDENT </a:t>
          </a:r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By</a:t>
          </a:r>
          <a:r>
            <a:rPr lang="en-GB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SUBJECT </a:t>
          </a:r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By</a:t>
          </a:r>
          <a:r>
            <a:rPr lang="en-GB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TEACHING GROUP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47625</xdr:colOff>
      <xdr:row>9</xdr:row>
      <xdr:rowOff>135548</xdr:rowOff>
    </xdr:from>
    <xdr:to>
      <xdr:col>28</xdr:col>
      <xdr:colOff>575164</xdr:colOff>
      <xdr:row>12</xdr:row>
      <xdr:rowOff>18316</xdr:rowOff>
    </xdr:to>
    <xdr:sp macro="[0]!Returntodata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364075" y="2145323"/>
          <a:ext cx="1746739" cy="454268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CLICK TO RETURN TO PROGRESS SHEET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8</xdr:col>
      <xdr:colOff>83748</xdr:colOff>
      <xdr:row>1</xdr:row>
      <xdr:rowOff>96508</xdr:rowOff>
    </xdr:to>
    <xdr:sp macro="[0]!GOTOINDEX" textlink="">
      <xdr:nvSpPr>
        <xdr:cNvPr id="4" name="Folded Corne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924425" y="0"/>
          <a:ext cx="1302948" cy="296533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1302948</xdr:colOff>
      <xdr:row>0</xdr:row>
      <xdr:rowOff>296533</xdr:rowOff>
    </xdr:to>
    <xdr:sp macro="[0]!GOTOINDEX" textlink="">
      <xdr:nvSpPr>
        <xdr:cNvPr id="2" name="Folded Corne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66725" y="0"/>
          <a:ext cx="1302948" cy="296533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37043</xdr:colOff>
      <xdr:row>7</xdr:row>
      <xdr:rowOff>93639</xdr:rowOff>
    </xdr:from>
    <xdr:to>
      <xdr:col>1</xdr:col>
      <xdr:colOff>214313</xdr:colOff>
      <xdr:row>9</xdr:row>
      <xdr:rowOff>85172</xdr:rowOff>
    </xdr:to>
    <xdr:sp macro="[0]!Module1.Art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7043" y="2462983"/>
          <a:ext cx="635661" cy="34872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AR</a:t>
          </a:r>
        </a:p>
      </xdr:txBody>
    </xdr:sp>
    <xdr:clientData/>
  </xdr:twoCellAnchor>
  <xdr:twoCellAnchor>
    <xdr:from>
      <xdr:col>1</xdr:col>
      <xdr:colOff>367110</xdr:colOff>
      <xdr:row>7</xdr:row>
      <xdr:rowOff>82683</xdr:rowOff>
    </xdr:from>
    <xdr:to>
      <xdr:col>1</xdr:col>
      <xdr:colOff>1089422</xdr:colOff>
      <xdr:row>9</xdr:row>
      <xdr:rowOff>48948</xdr:rowOff>
    </xdr:to>
    <xdr:sp macro="[0]!Module1.Technology" textlink="">
      <xdr:nvSpPr>
        <xdr:cNvPr id="4" name="Bevel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986235" y="2452027"/>
          <a:ext cx="722312" cy="323452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D&amp;T</a:t>
          </a:r>
        </a:p>
      </xdr:txBody>
    </xdr:sp>
    <xdr:clientData/>
  </xdr:twoCellAnchor>
  <xdr:twoCellAnchor>
    <xdr:from>
      <xdr:col>1</xdr:col>
      <xdr:colOff>1217746</xdr:colOff>
      <xdr:row>7</xdr:row>
      <xdr:rowOff>105545</xdr:rowOff>
    </xdr:from>
    <xdr:to>
      <xdr:col>2</xdr:col>
      <xdr:colOff>327422</xdr:colOff>
      <xdr:row>9</xdr:row>
      <xdr:rowOff>97078</xdr:rowOff>
    </xdr:to>
    <xdr:sp macro="[0]!Module1.Drama" textlink="">
      <xdr:nvSpPr>
        <xdr:cNvPr id="6" name="Bevel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836871" y="2474889"/>
          <a:ext cx="586051" cy="34872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DR</a:t>
          </a:r>
          <a:endParaRPr lang="en-GB" sz="1600"/>
        </a:p>
      </xdr:txBody>
    </xdr:sp>
    <xdr:clientData/>
  </xdr:twoCellAnchor>
  <xdr:twoCellAnchor>
    <xdr:from>
      <xdr:col>2</xdr:col>
      <xdr:colOff>366447</xdr:colOff>
      <xdr:row>7</xdr:row>
      <xdr:rowOff>93639</xdr:rowOff>
    </xdr:from>
    <xdr:to>
      <xdr:col>5</xdr:col>
      <xdr:colOff>125015</xdr:colOff>
      <xdr:row>9</xdr:row>
      <xdr:rowOff>85173</xdr:rowOff>
    </xdr:to>
    <xdr:sp macro="[0]!Module1.English" textlink="">
      <xdr:nvSpPr>
        <xdr:cNvPr id="8" name="Bevel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2461947" y="2462983"/>
          <a:ext cx="568193" cy="348721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EN</a:t>
          </a:r>
        </a:p>
      </xdr:txBody>
    </xdr:sp>
    <xdr:clientData/>
  </xdr:twoCellAnchor>
  <xdr:twoCellAnchor>
    <xdr:from>
      <xdr:col>6</xdr:col>
      <xdr:colOff>619126</xdr:colOff>
      <xdr:row>7</xdr:row>
      <xdr:rowOff>81733</xdr:rowOff>
    </xdr:from>
    <xdr:to>
      <xdr:col>6</xdr:col>
      <xdr:colOff>1410891</xdr:colOff>
      <xdr:row>9</xdr:row>
      <xdr:rowOff>77391</xdr:rowOff>
    </xdr:to>
    <xdr:sp macro="[0]!Module1.Geography" textlink="">
      <xdr:nvSpPr>
        <xdr:cNvPr id="12" name="Bevel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714751" y="2451077"/>
          <a:ext cx="791765" cy="352845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GG</a:t>
          </a:r>
        </a:p>
      </xdr:txBody>
    </xdr:sp>
    <xdr:clientData/>
  </xdr:twoCellAnchor>
  <xdr:twoCellAnchor>
    <xdr:from>
      <xdr:col>6</xdr:col>
      <xdr:colOff>1448594</xdr:colOff>
      <xdr:row>7</xdr:row>
      <xdr:rowOff>69827</xdr:rowOff>
    </xdr:from>
    <xdr:to>
      <xdr:col>7</xdr:col>
      <xdr:colOff>208359</xdr:colOff>
      <xdr:row>9</xdr:row>
      <xdr:rowOff>71438</xdr:rowOff>
    </xdr:to>
    <xdr:sp macro="[0]!History" textlink="">
      <xdr:nvSpPr>
        <xdr:cNvPr id="13" name="Bevel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4544219" y="2439171"/>
          <a:ext cx="557609" cy="358798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HI</a:t>
          </a:r>
          <a:endParaRPr lang="en-GB" sz="1600"/>
        </a:p>
      </xdr:txBody>
    </xdr:sp>
    <xdr:clientData/>
  </xdr:twoCellAnchor>
  <xdr:twoCellAnchor>
    <xdr:from>
      <xdr:col>7</xdr:col>
      <xdr:colOff>249370</xdr:colOff>
      <xdr:row>7</xdr:row>
      <xdr:rowOff>69827</xdr:rowOff>
    </xdr:from>
    <xdr:to>
      <xdr:col>10</xdr:col>
      <xdr:colOff>89295</xdr:colOff>
      <xdr:row>9</xdr:row>
      <xdr:rowOff>71437</xdr:rowOff>
    </xdr:to>
    <xdr:sp macro="[0]!IT" textlink="">
      <xdr:nvSpPr>
        <xdr:cNvPr id="15" name="Bevel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5142839" y="2439171"/>
          <a:ext cx="530487" cy="358797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I.T.</a:t>
          </a:r>
        </a:p>
      </xdr:txBody>
    </xdr:sp>
    <xdr:clientData/>
  </xdr:twoCellAnchor>
  <xdr:twoCellAnchor>
    <xdr:from>
      <xdr:col>10</xdr:col>
      <xdr:colOff>154782</xdr:colOff>
      <xdr:row>7</xdr:row>
      <xdr:rowOff>46014</xdr:rowOff>
    </xdr:from>
    <xdr:to>
      <xdr:col>13</xdr:col>
      <xdr:colOff>11906</xdr:colOff>
      <xdr:row>9</xdr:row>
      <xdr:rowOff>71438</xdr:rowOff>
    </xdr:to>
    <xdr:sp macro="[0]!Module1.Maths" textlink="">
      <xdr:nvSpPr>
        <xdr:cNvPr id="16" name="Bevel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5738813" y="2415358"/>
          <a:ext cx="642937" cy="382611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MA</a:t>
          </a:r>
          <a:endParaRPr lang="en-GB" sz="1600"/>
        </a:p>
      </xdr:txBody>
    </xdr:sp>
    <xdr:clientData/>
  </xdr:twoCellAnchor>
  <xdr:twoCellAnchor>
    <xdr:from>
      <xdr:col>13</xdr:col>
      <xdr:colOff>41006</xdr:colOff>
      <xdr:row>7</xdr:row>
      <xdr:rowOff>81734</xdr:rowOff>
    </xdr:from>
    <xdr:to>
      <xdr:col>14</xdr:col>
      <xdr:colOff>238124</xdr:colOff>
      <xdr:row>9</xdr:row>
      <xdr:rowOff>101204</xdr:rowOff>
    </xdr:to>
    <xdr:sp macro="[0]!Module1.Music" textlink="">
      <xdr:nvSpPr>
        <xdr:cNvPr id="20" name="Bevel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6410850" y="2451078"/>
          <a:ext cx="709087" cy="376657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MU</a:t>
          </a:r>
        </a:p>
      </xdr:txBody>
    </xdr:sp>
    <xdr:clientData/>
  </xdr:twoCellAnchor>
  <xdr:twoCellAnchor>
    <xdr:from>
      <xdr:col>1</xdr:col>
      <xdr:colOff>1081483</xdr:colOff>
      <xdr:row>9</xdr:row>
      <xdr:rowOff>94589</xdr:rowOff>
    </xdr:from>
    <xdr:to>
      <xdr:col>2</xdr:col>
      <xdr:colOff>279797</xdr:colOff>
      <xdr:row>11</xdr:row>
      <xdr:rowOff>59530</xdr:rowOff>
    </xdr:to>
    <xdr:sp macro="[0]!RE" textlink="">
      <xdr:nvSpPr>
        <xdr:cNvPr id="21" name="Bevel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1539874" y="2821120"/>
          <a:ext cx="674689" cy="322129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R.E.</a:t>
          </a:r>
        </a:p>
      </xdr:txBody>
    </xdr:sp>
    <xdr:clientData/>
  </xdr:twoCellAnchor>
  <xdr:twoCellAnchor>
    <xdr:from>
      <xdr:col>2</xdr:col>
      <xdr:colOff>299641</xdr:colOff>
      <xdr:row>9</xdr:row>
      <xdr:rowOff>94589</xdr:rowOff>
    </xdr:from>
    <xdr:to>
      <xdr:col>5</xdr:col>
      <xdr:colOff>95252</xdr:colOff>
      <xdr:row>11</xdr:row>
      <xdr:rowOff>48946</xdr:rowOff>
    </xdr:to>
    <xdr:sp macro="[0]!Science" textlink="">
      <xdr:nvSpPr>
        <xdr:cNvPr id="23" name="Bevel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2234407" y="2821120"/>
          <a:ext cx="533798" cy="311545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SC</a:t>
          </a:r>
        </a:p>
      </xdr:txBody>
    </xdr:sp>
    <xdr:clientData/>
  </xdr:twoCellAnchor>
  <xdr:twoCellAnchor>
    <xdr:from>
      <xdr:col>0</xdr:col>
      <xdr:colOff>33735</xdr:colOff>
      <xdr:row>9</xdr:row>
      <xdr:rowOff>94589</xdr:rowOff>
    </xdr:from>
    <xdr:to>
      <xdr:col>1</xdr:col>
      <xdr:colOff>232172</xdr:colOff>
      <xdr:row>11</xdr:row>
      <xdr:rowOff>64425</xdr:rowOff>
    </xdr:to>
    <xdr:sp macro="[0]!PhysEd" textlink="">
      <xdr:nvSpPr>
        <xdr:cNvPr id="26" name="Bevel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33735" y="2821120"/>
          <a:ext cx="656828" cy="327024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P.E.</a:t>
          </a:r>
        </a:p>
      </xdr:txBody>
    </xdr:sp>
    <xdr:clientData/>
  </xdr:twoCellAnchor>
  <xdr:twoCellAnchor>
    <xdr:from>
      <xdr:col>13</xdr:col>
      <xdr:colOff>391583</xdr:colOff>
      <xdr:row>5</xdr:row>
      <xdr:rowOff>95250</xdr:rowOff>
    </xdr:from>
    <xdr:to>
      <xdr:col>17</xdr:col>
      <xdr:colOff>742950</xdr:colOff>
      <xdr:row>7</xdr:row>
      <xdr:rowOff>84667</xdr:rowOff>
    </xdr:to>
    <xdr:sp macro="[0]!ClearFilter" textlink="">
      <xdr:nvSpPr>
        <xdr:cNvPr id="28" name="Bevel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4709583" y="2106083"/>
          <a:ext cx="2806700" cy="349251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CLEAR ALL FILTERS</a:t>
          </a:r>
        </a:p>
      </xdr:txBody>
    </xdr:sp>
    <xdr:clientData/>
  </xdr:twoCellAnchor>
  <xdr:twoCellAnchor>
    <xdr:from>
      <xdr:col>5</xdr:col>
      <xdr:colOff>140893</xdr:colOff>
      <xdr:row>9</xdr:row>
      <xdr:rowOff>99592</xdr:rowOff>
    </xdr:from>
    <xdr:to>
      <xdr:col>6</xdr:col>
      <xdr:colOff>488156</xdr:colOff>
      <xdr:row>11</xdr:row>
      <xdr:rowOff>71437</xdr:rowOff>
    </xdr:to>
    <xdr:sp macro="[0]!Spanish" textlink="">
      <xdr:nvSpPr>
        <xdr:cNvPr id="30" name="Bevel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3046018" y="2826123"/>
          <a:ext cx="537763" cy="329033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aseline="0"/>
            <a:t>SP</a:t>
          </a:r>
          <a:endParaRPr lang="en-GB" sz="1600"/>
        </a:p>
      </xdr:txBody>
    </xdr:sp>
    <xdr:clientData/>
  </xdr:twoCellAnchor>
  <xdr:twoCellAnchor>
    <xdr:from>
      <xdr:col>1</xdr:col>
      <xdr:colOff>251353</xdr:colOff>
      <xdr:row>9</xdr:row>
      <xdr:rowOff>94589</xdr:rowOff>
    </xdr:from>
    <xdr:to>
      <xdr:col>1</xdr:col>
      <xdr:colOff>1065609</xdr:colOff>
      <xdr:row>11</xdr:row>
      <xdr:rowOff>65485</xdr:rowOff>
    </xdr:to>
    <xdr:sp macro="[0]!PSHE" textlink="">
      <xdr:nvSpPr>
        <xdr:cNvPr id="22" name="Bevel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709744" y="2821120"/>
          <a:ext cx="814256" cy="328084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PSHE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1302948</xdr:colOff>
      <xdr:row>1</xdr:row>
      <xdr:rowOff>95450</xdr:rowOff>
    </xdr:to>
    <xdr:sp macro="[0]!GOTOINDEX" textlink="">
      <xdr:nvSpPr>
        <xdr:cNvPr id="19" name="Folded Corner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455083" y="0"/>
          <a:ext cx="1302948" cy="296533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170</xdr:col>
      <xdr:colOff>0</xdr:colOff>
      <xdr:row>3</xdr:row>
      <xdr:rowOff>0</xdr:rowOff>
    </xdr:from>
    <xdr:to>
      <xdr:col>175</xdr:col>
      <xdr:colOff>214312</xdr:colOff>
      <xdr:row>4</xdr:row>
      <xdr:rowOff>59531</xdr:rowOff>
    </xdr:to>
    <xdr:sp macro="[0]!COMPARE2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90249375" y="654844"/>
          <a:ext cx="3250406" cy="1238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800"/>
            <a:t>CREATE</a:t>
          </a:r>
          <a:r>
            <a:rPr lang="en-GB" sz="1800" baseline="0"/>
            <a:t> HOD Checking sheet for have comments been entered for students under target range</a:t>
          </a:r>
          <a:endParaRPr lang="en-GB" sz="1800"/>
        </a:p>
      </xdr:txBody>
    </xdr:sp>
    <xdr:clientData/>
  </xdr:twoCellAnchor>
  <xdr:twoCellAnchor>
    <xdr:from>
      <xdr:col>5</xdr:col>
      <xdr:colOff>142875</xdr:colOff>
      <xdr:row>7</xdr:row>
      <xdr:rowOff>95249</xdr:rowOff>
    </xdr:from>
    <xdr:to>
      <xdr:col>6</xdr:col>
      <xdr:colOff>583406</xdr:colOff>
      <xdr:row>9</xdr:row>
      <xdr:rowOff>71437</xdr:rowOff>
    </xdr:to>
    <xdr:sp macro="[0]!French" textlink="">
      <xdr:nvSpPr>
        <xdr:cNvPr id="27" name="Bevel 11">
          <a:extLst>
            <a:ext uri="{FF2B5EF4-FFF2-40B4-BE49-F238E27FC236}">
              <a16:creationId xmlns:a16="http://schemas.microsoft.com/office/drawing/2014/main" id="{15BBBE34-0DE8-463E-8B8F-9F1C98B511FE}"/>
            </a:ext>
          </a:extLst>
        </xdr:cNvPr>
        <xdr:cNvSpPr/>
      </xdr:nvSpPr>
      <xdr:spPr>
        <a:xfrm>
          <a:off x="3048000" y="2464593"/>
          <a:ext cx="631031" cy="333375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FR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0</xdr:row>
      <xdr:rowOff>0</xdr:rowOff>
    </xdr:from>
    <xdr:to>
      <xdr:col>15</xdr:col>
      <xdr:colOff>338542</xdr:colOff>
      <xdr:row>0</xdr:row>
      <xdr:rowOff>296533</xdr:rowOff>
    </xdr:to>
    <xdr:sp macro="[0]!GOTOINDEX" textlink="">
      <xdr:nvSpPr>
        <xdr:cNvPr id="2" name="Folded Corner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667500" y="0"/>
          <a:ext cx="1302948" cy="296533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22</xdr:col>
      <xdr:colOff>1302948</xdr:colOff>
      <xdr:row>1</xdr:row>
      <xdr:rowOff>96508</xdr:rowOff>
    </xdr:to>
    <xdr:sp macro="[0]!GOTOINDEX" textlink="">
      <xdr:nvSpPr>
        <xdr:cNvPr id="2" name="Folded Corner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582400" y="0"/>
          <a:ext cx="1302948" cy="296533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1302948</xdr:colOff>
      <xdr:row>0</xdr:row>
      <xdr:rowOff>296533</xdr:rowOff>
    </xdr:to>
    <xdr:sp macro="[0]!GOTOINDEX" textlink="">
      <xdr:nvSpPr>
        <xdr:cNvPr id="2" name="Folded Corne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66725" y="0"/>
          <a:ext cx="1302948" cy="296533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1205" cy="607002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graphicFrame macro="">
      <cdr:nvGraphicFramePr>
        <cdr:cNvPr id="35174" name="Chart 358">
          <a:extLst xmlns:a="http://schemas.openxmlformats.org/drawingml/2006/main">
            <a:ext uri="{FF2B5EF4-FFF2-40B4-BE49-F238E27FC236}">
              <a16:creationId xmlns:a16="http://schemas.microsoft.com/office/drawing/2014/main" id="{21031E62-DB2E-4E4E-9BD8-A9391EBE905F}"/>
            </a:ext>
          </a:extLst>
        </cdr:cNvPr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0.01423</cdr:x>
      <cdr:y>0.01669</cdr:y>
    </cdr:from>
    <cdr:to>
      <cdr:x>0.04609</cdr:x>
      <cdr:y>0.23092</cdr:y>
    </cdr:to>
    <cdr:sp macro="[0]!GOTOINDEX" textlink="">
      <cdr:nvSpPr>
        <cdr:cNvPr id="2" name="Folded Corner 1"/>
        <cdr:cNvSpPr/>
      </cdr:nvSpPr>
      <cdr:spPr>
        <a:xfrm xmlns:a="http://schemas.openxmlformats.org/drawingml/2006/main" rot="16200000">
          <a:off x="-370799" y="604703"/>
          <a:ext cx="1302948" cy="296533"/>
        </a:xfrm>
        <a:prstGeom xmlns:a="http://schemas.openxmlformats.org/drawingml/2006/main" prst="foldedCorner">
          <a:avLst/>
        </a:prstGeom>
        <a:solidFill xmlns:a="http://schemas.openxmlformats.org/drawingml/2006/main">
          <a:schemeClr val="accent3">
            <a:lumMod val="20000"/>
            <a:lumOff val="80000"/>
          </a:schemeClr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273293</xdr:colOff>
      <xdr:row>1</xdr:row>
      <xdr:rowOff>104775</xdr:rowOff>
    </xdr:from>
    <xdr:to>
      <xdr:col>9</xdr:col>
      <xdr:colOff>63232</xdr:colOff>
      <xdr:row>2</xdr:row>
      <xdr:rowOff>28575</xdr:rowOff>
    </xdr:to>
    <xdr:sp macro="[0]!GOTOINDEX" textlink="">
      <xdr:nvSpPr>
        <xdr:cNvPr id="3" name="Folded Corner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5797793" y="104775"/>
          <a:ext cx="1614343" cy="436685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1205" cy="607002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0.00546</cdr:x>
      <cdr:y>0.00836</cdr:y>
    </cdr:from>
    <cdr:to>
      <cdr:x>0.14544</cdr:x>
      <cdr:y>0.05719</cdr:y>
    </cdr:to>
    <cdr:sp macro="[0]!GOTOINDEX" textlink="">
      <cdr:nvSpPr>
        <cdr:cNvPr id="2" name="Folded Corner 1"/>
        <cdr:cNvSpPr/>
      </cdr:nvSpPr>
      <cdr:spPr>
        <a:xfrm xmlns:a="http://schemas.openxmlformats.org/drawingml/2006/main">
          <a:off x="50800" y="50800"/>
          <a:ext cx="1302948" cy="296533"/>
        </a:xfrm>
        <a:prstGeom xmlns:a="http://schemas.openxmlformats.org/drawingml/2006/main" prst="foldedCorner">
          <a:avLst/>
        </a:prstGeom>
        <a:solidFill xmlns:a="http://schemas.openxmlformats.org/drawingml/2006/main">
          <a:schemeClr val="accent3">
            <a:lumMod val="20000"/>
            <a:lumOff val="80000"/>
          </a:schemeClr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9</xdr:col>
      <xdr:colOff>83748</xdr:colOff>
      <xdr:row>1</xdr:row>
      <xdr:rowOff>106033</xdr:rowOff>
    </xdr:to>
    <xdr:sp macro="[0]!GOTOINDEX" textlink="">
      <xdr:nvSpPr>
        <xdr:cNvPr id="2" name="Folded Corner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5867400" y="0"/>
          <a:ext cx="1302948" cy="296533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276225</xdr:colOff>
      <xdr:row>0</xdr:row>
      <xdr:rowOff>47625</xdr:rowOff>
    </xdr:from>
    <xdr:to>
      <xdr:col>11</xdr:col>
      <xdr:colOff>398073</xdr:colOff>
      <xdr:row>0</xdr:row>
      <xdr:rowOff>344158</xdr:rowOff>
    </xdr:to>
    <xdr:sp macro="[0]!GOTOINDEX" textlink="">
      <xdr:nvSpPr>
        <xdr:cNvPr id="2" name="Folded Corner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8591550" y="47625"/>
          <a:ext cx="1341048" cy="296533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314325</xdr:colOff>
      <xdr:row>0</xdr:row>
      <xdr:rowOff>0</xdr:rowOff>
    </xdr:from>
    <xdr:to>
      <xdr:col>17</xdr:col>
      <xdr:colOff>398073</xdr:colOff>
      <xdr:row>1</xdr:row>
      <xdr:rowOff>96508</xdr:rowOff>
    </xdr:to>
    <xdr:sp macro="[0]!GOTOINDEX" textlink="">
      <xdr:nvSpPr>
        <xdr:cNvPr id="2" name="Folded Corner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0858500" y="0"/>
          <a:ext cx="1302948" cy="296533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tudent_data/2018-19/Monitoring%20Reports/M6/2nd%20runs/Y7%20Student%20Progress%20Monitoring%202018-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tudent_data/2022-23/Monitoring%20Reports/M1/1st%20run/Y7%20Student%20Progress%20Monitoring%202022-23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tudent_data/2017-18/Student%20Progress%20Monitoring/M4/1st%20runs/Y11%20Student%20Progress%20Monitoring%202017-18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Student_data/STUDENTS%20SBU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Student_data/2022-23/On%20track%20for%20Master%20LIV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DEFINITIONS"/>
      <sheetName val="DATASHEET"/>
      <sheetName val="PROGRESS"/>
      <sheetName val="P8 BREAKDOWN"/>
      <sheetName val="SUBJECT PROGRESS"/>
      <sheetName val="GROUPDISTRIBUTION"/>
      <sheetName val="GRPDISTGRAPH"/>
      <sheetName val="MENTORING&amp;COMMENTS"/>
      <sheetName val="CONCERNS(TOTALS)"/>
      <sheetName val="GRADES(FREQ)"/>
      <sheetName val="SUMMARY"/>
      <sheetName val="HOUSEPOINTS(DEPTASS)"/>
      <sheetName val="BHVEXPORT"/>
      <sheetName val="Lookups"/>
      <sheetName val="COHORT data"/>
      <sheetName val="Chart1"/>
      <sheetName val="Char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/>
      <sheetData sheetId="9"/>
      <sheetData sheetId="10" refreshError="1"/>
      <sheetData sheetId="11"/>
      <sheetData sheetId="12"/>
      <sheetData sheetId="13">
        <row r="1">
          <cell r="A1" t="str">
            <v>Id</v>
          </cell>
          <cell r="B1" t="str">
            <v>Name</v>
          </cell>
          <cell r="C1" t="str">
            <v>Code</v>
          </cell>
          <cell r="D1" t="str">
            <v>HousePoints</v>
          </cell>
          <cell r="E1" t="str">
            <v>Negative</v>
          </cell>
          <cell r="F1" t="str">
            <v>Positive</v>
          </cell>
        </row>
        <row r="2">
          <cell r="A2">
            <v>151734</v>
          </cell>
          <cell r="B2" t="str">
            <v>Affoh, Andrew</v>
          </cell>
          <cell r="C2" t="str">
            <v>KKN</v>
          </cell>
          <cell r="D2">
            <v>33</v>
          </cell>
          <cell r="E2">
            <v>0</v>
          </cell>
          <cell r="F2">
            <v>25</v>
          </cell>
        </row>
        <row r="3">
          <cell r="A3">
            <v>151735</v>
          </cell>
          <cell r="B3" t="str">
            <v>Affoh, Anthony</v>
          </cell>
          <cell r="C3" t="str">
            <v>KKN</v>
          </cell>
          <cell r="D3">
            <v>32</v>
          </cell>
          <cell r="E3">
            <v>0</v>
          </cell>
          <cell r="F3">
            <v>24</v>
          </cell>
        </row>
        <row r="4">
          <cell r="A4">
            <v>151529</v>
          </cell>
          <cell r="B4" t="str">
            <v>Akunda, Shakylla</v>
          </cell>
          <cell r="C4" t="str">
            <v>EGQ</v>
          </cell>
          <cell r="D4">
            <v>38</v>
          </cell>
          <cell r="E4">
            <v>7</v>
          </cell>
          <cell r="F4">
            <v>21</v>
          </cell>
        </row>
        <row r="5">
          <cell r="A5">
            <v>151642</v>
          </cell>
          <cell r="B5" t="str">
            <v>Allen, Sofia</v>
          </cell>
          <cell r="C5" t="str">
            <v>SPI</v>
          </cell>
          <cell r="D5">
            <v>68</v>
          </cell>
          <cell r="E5">
            <v>0</v>
          </cell>
          <cell r="F5">
            <v>23</v>
          </cell>
        </row>
        <row r="6">
          <cell r="A6">
            <v>151537</v>
          </cell>
          <cell r="B6" t="str">
            <v>Alyas, James</v>
          </cell>
          <cell r="C6" t="str">
            <v>SK</v>
          </cell>
          <cell r="D6">
            <v>33</v>
          </cell>
          <cell r="E6">
            <v>0</v>
          </cell>
          <cell r="F6">
            <v>29</v>
          </cell>
        </row>
        <row r="7">
          <cell r="A7">
            <v>151591</v>
          </cell>
          <cell r="B7" t="str">
            <v>Amboe-Frou, Brandon</v>
          </cell>
          <cell r="C7" t="str">
            <v>NH</v>
          </cell>
          <cell r="D7">
            <v>35</v>
          </cell>
          <cell r="E7">
            <v>2</v>
          </cell>
          <cell r="F7">
            <v>35</v>
          </cell>
        </row>
        <row r="8">
          <cell r="A8">
            <v>151630</v>
          </cell>
          <cell r="B8" t="str">
            <v>Amer, Elijah</v>
          </cell>
          <cell r="C8" t="str">
            <v>SDA</v>
          </cell>
          <cell r="D8">
            <v>17</v>
          </cell>
          <cell r="E8">
            <v>2</v>
          </cell>
          <cell r="F8">
            <v>20</v>
          </cell>
        </row>
        <row r="9">
          <cell r="A9">
            <v>151684</v>
          </cell>
          <cell r="B9" t="str">
            <v>Amoah, Millie</v>
          </cell>
          <cell r="C9" t="str">
            <v>GN</v>
          </cell>
          <cell r="D9">
            <v>10</v>
          </cell>
          <cell r="E9">
            <v>7</v>
          </cell>
          <cell r="F9">
            <v>18</v>
          </cell>
        </row>
        <row r="10">
          <cell r="A10">
            <v>151629</v>
          </cell>
          <cell r="B10" t="str">
            <v>Anderson, Leo</v>
          </cell>
          <cell r="C10" t="str">
            <v>GN</v>
          </cell>
          <cell r="D10">
            <v>24</v>
          </cell>
          <cell r="E10">
            <v>3</v>
          </cell>
          <cell r="F10">
            <v>28</v>
          </cell>
        </row>
        <row r="11">
          <cell r="A11">
            <v>151527</v>
          </cell>
          <cell r="B11" t="str">
            <v>Anwar, Sara</v>
          </cell>
          <cell r="C11" t="str">
            <v>KKN</v>
          </cell>
          <cell r="D11">
            <v>31</v>
          </cell>
          <cell r="E11">
            <v>0</v>
          </cell>
          <cell r="F11">
            <v>21</v>
          </cell>
        </row>
        <row r="12">
          <cell r="A12">
            <v>151638</v>
          </cell>
          <cell r="B12" t="str">
            <v>Aslam, Sana</v>
          </cell>
          <cell r="C12" t="str">
            <v>SK</v>
          </cell>
          <cell r="D12">
            <v>36</v>
          </cell>
          <cell r="E12">
            <v>0</v>
          </cell>
          <cell r="F12">
            <v>33</v>
          </cell>
        </row>
        <row r="13">
          <cell r="A13">
            <v>151669</v>
          </cell>
          <cell r="B13" t="str">
            <v>Atkinson, Declan</v>
          </cell>
          <cell r="C13" t="str">
            <v>KKN</v>
          </cell>
          <cell r="D13">
            <v>24</v>
          </cell>
          <cell r="E13">
            <v>13</v>
          </cell>
          <cell r="F13">
            <v>26</v>
          </cell>
        </row>
        <row r="14">
          <cell r="A14">
            <v>151742</v>
          </cell>
          <cell r="B14" t="str">
            <v>Atoyebi, Anaiah</v>
          </cell>
          <cell r="C14" t="str">
            <v>EGQ</v>
          </cell>
          <cell r="D14">
            <v>59</v>
          </cell>
          <cell r="E14">
            <v>2</v>
          </cell>
          <cell r="F14">
            <v>32</v>
          </cell>
        </row>
        <row r="15">
          <cell r="A15">
            <v>151633</v>
          </cell>
          <cell r="B15" t="str">
            <v>Azar, Sarah</v>
          </cell>
          <cell r="C15" t="str">
            <v>SK</v>
          </cell>
          <cell r="D15">
            <v>48</v>
          </cell>
          <cell r="E15">
            <v>0</v>
          </cell>
          <cell r="F15">
            <v>36</v>
          </cell>
        </row>
        <row r="16">
          <cell r="A16">
            <v>151607</v>
          </cell>
          <cell r="B16" t="str">
            <v>Barnes, Gabriel</v>
          </cell>
          <cell r="C16" t="str">
            <v>SDA</v>
          </cell>
          <cell r="D16">
            <v>25</v>
          </cell>
          <cell r="E16">
            <v>0</v>
          </cell>
          <cell r="F16">
            <v>24</v>
          </cell>
        </row>
        <row r="17">
          <cell r="A17">
            <v>151703</v>
          </cell>
          <cell r="B17" t="str">
            <v>Barratt, Elizabeth</v>
          </cell>
          <cell r="C17" t="str">
            <v>NH</v>
          </cell>
          <cell r="D17">
            <v>52</v>
          </cell>
          <cell r="E17">
            <v>0</v>
          </cell>
          <cell r="F17">
            <v>48</v>
          </cell>
        </row>
        <row r="18">
          <cell r="A18">
            <v>151621</v>
          </cell>
          <cell r="B18" t="str">
            <v>Barrett, Edward</v>
          </cell>
          <cell r="C18" t="str">
            <v>SPI</v>
          </cell>
          <cell r="D18">
            <v>43</v>
          </cell>
          <cell r="E18">
            <v>2</v>
          </cell>
          <cell r="F18">
            <v>28</v>
          </cell>
        </row>
        <row r="19">
          <cell r="A19">
            <v>151576</v>
          </cell>
          <cell r="B19" t="str">
            <v>Bath, Natalie</v>
          </cell>
          <cell r="C19" t="str">
            <v>KKN</v>
          </cell>
          <cell r="D19">
            <v>33</v>
          </cell>
          <cell r="E19">
            <v>0</v>
          </cell>
          <cell r="F19">
            <v>23</v>
          </cell>
        </row>
        <row r="20">
          <cell r="A20">
            <v>151673</v>
          </cell>
          <cell r="B20" t="str">
            <v>Baty, Mia</v>
          </cell>
          <cell r="C20" t="str">
            <v>NH</v>
          </cell>
          <cell r="D20">
            <v>41</v>
          </cell>
          <cell r="E20">
            <v>1</v>
          </cell>
          <cell r="F20">
            <v>41</v>
          </cell>
        </row>
        <row r="21">
          <cell r="A21">
            <v>151599</v>
          </cell>
          <cell r="B21" t="str">
            <v>Beare, Lucy</v>
          </cell>
          <cell r="C21" t="str">
            <v>NH</v>
          </cell>
          <cell r="D21">
            <v>47</v>
          </cell>
          <cell r="E21">
            <v>0</v>
          </cell>
          <cell r="F21">
            <v>45</v>
          </cell>
        </row>
        <row r="22">
          <cell r="A22">
            <v>151736</v>
          </cell>
          <cell r="B22" t="str">
            <v>Bereket, Rim</v>
          </cell>
          <cell r="C22" t="str">
            <v>NH</v>
          </cell>
          <cell r="D22">
            <v>48</v>
          </cell>
          <cell r="E22">
            <v>0</v>
          </cell>
          <cell r="F22">
            <v>42</v>
          </cell>
        </row>
        <row r="23">
          <cell r="A23">
            <v>151545</v>
          </cell>
          <cell r="B23" t="str">
            <v>Bereket, Samuel</v>
          </cell>
          <cell r="C23" t="str">
            <v>EGQ</v>
          </cell>
          <cell r="D23">
            <v>39</v>
          </cell>
          <cell r="E23">
            <v>8</v>
          </cell>
          <cell r="F23">
            <v>22</v>
          </cell>
        </row>
        <row r="24">
          <cell r="A24">
            <v>151618</v>
          </cell>
          <cell r="B24" t="str">
            <v>Boateng, Mariella</v>
          </cell>
          <cell r="C24" t="str">
            <v>SPI</v>
          </cell>
          <cell r="D24">
            <v>61</v>
          </cell>
          <cell r="E24">
            <v>0</v>
          </cell>
          <cell r="F24">
            <v>24</v>
          </cell>
        </row>
        <row r="25">
          <cell r="A25">
            <v>151681</v>
          </cell>
          <cell r="B25" t="str">
            <v>Bolton, Jacob</v>
          </cell>
          <cell r="C25" t="str">
            <v>SDA</v>
          </cell>
          <cell r="D25">
            <v>24</v>
          </cell>
          <cell r="E25">
            <v>1</v>
          </cell>
          <cell r="F25">
            <v>22</v>
          </cell>
        </row>
        <row r="26">
          <cell r="A26">
            <v>151740</v>
          </cell>
          <cell r="B26" t="str">
            <v>Briggs, Grace</v>
          </cell>
          <cell r="C26" t="str">
            <v>JNE</v>
          </cell>
          <cell r="D26">
            <v>41</v>
          </cell>
          <cell r="E26">
            <v>0</v>
          </cell>
          <cell r="F26">
            <v>31</v>
          </cell>
        </row>
        <row r="27">
          <cell r="A27">
            <v>151678</v>
          </cell>
          <cell r="B27" t="str">
            <v>Broomhead, Emma</v>
          </cell>
          <cell r="C27" t="str">
            <v>SK</v>
          </cell>
          <cell r="D27">
            <v>41</v>
          </cell>
          <cell r="E27">
            <v>0</v>
          </cell>
          <cell r="F27">
            <v>43</v>
          </cell>
        </row>
        <row r="28">
          <cell r="A28">
            <v>151594</v>
          </cell>
          <cell r="B28" t="str">
            <v>Brown, Noah</v>
          </cell>
          <cell r="C28" t="str">
            <v>SPI</v>
          </cell>
          <cell r="D28">
            <v>37</v>
          </cell>
          <cell r="E28">
            <v>0</v>
          </cell>
          <cell r="F28">
            <v>25</v>
          </cell>
        </row>
        <row r="29">
          <cell r="A29">
            <v>151604</v>
          </cell>
          <cell r="B29" t="str">
            <v>Burton, Jessica</v>
          </cell>
          <cell r="C29" t="str">
            <v>SK</v>
          </cell>
          <cell r="D29">
            <v>34</v>
          </cell>
          <cell r="E29">
            <v>0</v>
          </cell>
          <cell r="F29">
            <v>33</v>
          </cell>
        </row>
        <row r="30">
          <cell r="A30">
            <v>151540</v>
          </cell>
          <cell r="B30" t="str">
            <v>Cattolico, Cristina</v>
          </cell>
          <cell r="C30" t="str">
            <v>NH</v>
          </cell>
          <cell r="D30">
            <v>46</v>
          </cell>
          <cell r="E30">
            <v>2</v>
          </cell>
          <cell r="F30">
            <v>42</v>
          </cell>
        </row>
        <row r="31">
          <cell r="A31">
            <v>151609</v>
          </cell>
          <cell r="B31" t="str">
            <v>Chapman, Leonardo</v>
          </cell>
          <cell r="C31" t="str">
            <v>GN</v>
          </cell>
          <cell r="D31">
            <v>58</v>
          </cell>
          <cell r="E31">
            <v>0</v>
          </cell>
          <cell r="F31">
            <v>44</v>
          </cell>
        </row>
        <row r="32">
          <cell r="A32">
            <v>151651</v>
          </cell>
          <cell r="B32" t="str">
            <v>Crockett, Will</v>
          </cell>
          <cell r="C32" t="str">
            <v>NH</v>
          </cell>
          <cell r="D32">
            <v>24</v>
          </cell>
          <cell r="E32">
            <v>10</v>
          </cell>
          <cell r="F32">
            <v>33</v>
          </cell>
        </row>
        <row r="33">
          <cell r="A33">
            <v>151530</v>
          </cell>
          <cell r="B33" t="str">
            <v>Crofts, Joey</v>
          </cell>
          <cell r="C33" t="str">
            <v>SDA</v>
          </cell>
          <cell r="D33">
            <v>19</v>
          </cell>
          <cell r="E33">
            <v>2</v>
          </cell>
          <cell r="F33">
            <v>23</v>
          </cell>
        </row>
        <row r="34">
          <cell r="A34">
            <v>151600</v>
          </cell>
          <cell r="B34" t="str">
            <v>Cullen, Daisy</v>
          </cell>
          <cell r="C34" t="str">
            <v>SDA</v>
          </cell>
          <cell r="D34">
            <v>10</v>
          </cell>
          <cell r="E34">
            <v>8</v>
          </cell>
          <cell r="F34">
            <v>18</v>
          </cell>
        </row>
        <row r="35">
          <cell r="A35">
            <v>151624</v>
          </cell>
          <cell r="B35" t="str">
            <v>Danes Harte, Isabella</v>
          </cell>
          <cell r="C35" t="str">
            <v>SPI</v>
          </cell>
          <cell r="D35">
            <v>55</v>
          </cell>
          <cell r="E35">
            <v>0</v>
          </cell>
          <cell r="F35">
            <v>25</v>
          </cell>
        </row>
        <row r="36">
          <cell r="A36">
            <v>151580</v>
          </cell>
          <cell r="B36" t="str">
            <v>Davies, Olivia</v>
          </cell>
          <cell r="C36" t="str">
            <v>EGQ</v>
          </cell>
          <cell r="D36">
            <v>49</v>
          </cell>
          <cell r="E36">
            <v>1</v>
          </cell>
          <cell r="F36">
            <v>20</v>
          </cell>
        </row>
        <row r="37">
          <cell r="A37">
            <v>151693</v>
          </cell>
          <cell r="B37" t="str">
            <v>Dawatage, Onesh</v>
          </cell>
          <cell r="C37" t="str">
            <v>SK</v>
          </cell>
          <cell r="D37">
            <v>27</v>
          </cell>
          <cell r="E37">
            <v>0</v>
          </cell>
          <cell r="F37">
            <v>25</v>
          </cell>
        </row>
        <row r="38">
          <cell r="A38">
            <v>151722</v>
          </cell>
          <cell r="B38" t="str">
            <v>Day, Billy</v>
          </cell>
          <cell r="C38" t="str">
            <v>SPI</v>
          </cell>
          <cell r="D38">
            <v>33</v>
          </cell>
          <cell r="E38">
            <v>0</v>
          </cell>
          <cell r="F38">
            <v>21</v>
          </cell>
        </row>
        <row r="39">
          <cell r="A39">
            <v>151725</v>
          </cell>
          <cell r="B39" t="str">
            <v>Dennis, Aisling</v>
          </cell>
          <cell r="C39" t="str">
            <v>JNE</v>
          </cell>
          <cell r="D39">
            <v>84</v>
          </cell>
          <cell r="E39">
            <v>0</v>
          </cell>
          <cell r="F39">
            <v>57</v>
          </cell>
        </row>
        <row r="40">
          <cell r="A40">
            <v>151605</v>
          </cell>
          <cell r="B40" t="str">
            <v>Doherty, Phoebe</v>
          </cell>
          <cell r="C40" t="str">
            <v>NH</v>
          </cell>
          <cell r="D40">
            <v>40</v>
          </cell>
          <cell r="E40">
            <v>0</v>
          </cell>
          <cell r="F40">
            <v>39</v>
          </cell>
        </row>
        <row r="41">
          <cell r="A41">
            <v>151573</v>
          </cell>
          <cell r="B41" t="str">
            <v>Dransfield, Grace</v>
          </cell>
          <cell r="C41" t="str">
            <v>SPI</v>
          </cell>
          <cell r="D41">
            <v>69</v>
          </cell>
          <cell r="E41">
            <v>0</v>
          </cell>
          <cell r="F41">
            <v>41</v>
          </cell>
        </row>
        <row r="42">
          <cell r="A42">
            <v>151695</v>
          </cell>
          <cell r="B42" t="str">
            <v>Duffy, Mia</v>
          </cell>
          <cell r="C42" t="str">
            <v>SPI</v>
          </cell>
          <cell r="D42">
            <v>59</v>
          </cell>
          <cell r="E42">
            <v>0</v>
          </cell>
          <cell r="F42">
            <v>35</v>
          </cell>
        </row>
        <row r="43">
          <cell r="A43">
            <v>151541</v>
          </cell>
          <cell r="B43" t="str">
            <v>Dunford, Joshua</v>
          </cell>
          <cell r="C43" t="str">
            <v>GN</v>
          </cell>
          <cell r="D43">
            <v>24</v>
          </cell>
          <cell r="E43">
            <v>1</v>
          </cell>
          <cell r="F43">
            <v>24</v>
          </cell>
        </row>
        <row r="44">
          <cell r="A44">
            <v>151554</v>
          </cell>
          <cell r="B44" t="str">
            <v>Egleston, Iris</v>
          </cell>
          <cell r="C44" t="str">
            <v>KKN</v>
          </cell>
          <cell r="D44">
            <v>36</v>
          </cell>
          <cell r="E44">
            <v>0</v>
          </cell>
          <cell r="F44">
            <v>32</v>
          </cell>
        </row>
        <row r="45">
          <cell r="A45">
            <v>151534</v>
          </cell>
          <cell r="B45" t="str">
            <v>El Jammal, Gabrielle</v>
          </cell>
          <cell r="C45" t="str">
            <v>SPI</v>
          </cell>
          <cell r="D45">
            <v>52</v>
          </cell>
          <cell r="E45">
            <v>0</v>
          </cell>
          <cell r="F45">
            <v>22</v>
          </cell>
        </row>
        <row r="46">
          <cell r="A46">
            <v>151728</v>
          </cell>
          <cell r="B46" t="str">
            <v>Elvie, Madison</v>
          </cell>
          <cell r="C46" t="str">
            <v>NH</v>
          </cell>
          <cell r="D46">
            <v>45</v>
          </cell>
          <cell r="E46">
            <v>0</v>
          </cell>
          <cell r="F46">
            <v>42</v>
          </cell>
        </row>
        <row r="47">
          <cell r="A47">
            <v>151698</v>
          </cell>
          <cell r="B47" t="str">
            <v>Espinosa, Hazel</v>
          </cell>
          <cell r="C47" t="str">
            <v>SDA</v>
          </cell>
          <cell r="D47">
            <v>38</v>
          </cell>
          <cell r="E47">
            <v>0</v>
          </cell>
          <cell r="F47">
            <v>30</v>
          </cell>
        </row>
        <row r="48">
          <cell r="A48">
            <v>151686</v>
          </cell>
          <cell r="B48" t="str">
            <v>Farleigh Pereira, Cianah</v>
          </cell>
          <cell r="C48" t="str">
            <v>SK</v>
          </cell>
          <cell r="D48">
            <v>55</v>
          </cell>
          <cell r="E48">
            <v>0</v>
          </cell>
          <cell r="F48">
            <v>42</v>
          </cell>
        </row>
        <row r="49">
          <cell r="A49">
            <v>151526</v>
          </cell>
          <cell r="B49" t="str">
            <v>Fenwick, Luke</v>
          </cell>
          <cell r="C49" t="str">
            <v>GN</v>
          </cell>
          <cell r="D49">
            <v>30</v>
          </cell>
          <cell r="E49">
            <v>1</v>
          </cell>
          <cell r="F49">
            <v>28</v>
          </cell>
        </row>
        <row r="50">
          <cell r="A50">
            <v>151561</v>
          </cell>
          <cell r="B50" t="str">
            <v>Fiore, Sofia</v>
          </cell>
          <cell r="C50" t="str">
            <v>GN</v>
          </cell>
          <cell r="D50">
            <v>35</v>
          </cell>
          <cell r="E50">
            <v>0</v>
          </cell>
          <cell r="F50">
            <v>30</v>
          </cell>
        </row>
        <row r="51">
          <cell r="A51">
            <v>151631</v>
          </cell>
          <cell r="B51" t="str">
            <v>Fitzgerald, Olivia</v>
          </cell>
          <cell r="C51" t="str">
            <v>GN</v>
          </cell>
          <cell r="D51">
            <v>22</v>
          </cell>
          <cell r="E51">
            <v>1</v>
          </cell>
          <cell r="F51">
            <v>22</v>
          </cell>
        </row>
        <row r="52">
          <cell r="A52">
            <v>151613</v>
          </cell>
          <cell r="B52" t="str">
            <v>Foley, Eamonn</v>
          </cell>
          <cell r="C52" t="str">
            <v>SPI</v>
          </cell>
          <cell r="D52">
            <v>48</v>
          </cell>
          <cell r="E52">
            <v>0</v>
          </cell>
          <cell r="F52">
            <v>34</v>
          </cell>
        </row>
        <row r="53">
          <cell r="A53">
            <v>151692</v>
          </cell>
          <cell r="B53" t="str">
            <v>Fox, Kieran</v>
          </cell>
          <cell r="C53" t="str">
            <v>NH</v>
          </cell>
          <cell r="D53">
            <v>44</v>
          </cell>
          <cell r="E53">
            <v>0</v>
          </cell>
          <cell r="F53">
            <v>36</v>
          </cell>
        </row>
        <row r="54">
          <cell r="A54">
            <v>151622</v>
          </cell>
          <cell r="B54" t="str">
            <v>Fuganti, Veronica</v>
          </cell>
          <cell r="C54" t="str">
            <v>SDA</v>
          </cell>
          <cell r="D54">
            <v>22</v>
          </cell>
          <cell r="E54">
            <v>4</v>
          </cell>
          <cell r="F54">
            <v>22</v>
          </cell>
        </row>
        <row r="55">
          <cell r="A55">
            <v>151616</v>
          </cell>
          <cell r="B55" t="str">
            <v>Gachia, Joel</v>
          </cell>
          <cell r="C55" t="str">
            <v>SK</v>
          </cell>
          <cell r="D55">
            <v>45</v>
          </cell>
          <cell r="E55">
            <v>1</v>
          </cell>
          <cell r="F55">
            <v>43</v>
          </cell>
        </row>
        <row r="56">
          <cell r="A56">
            <v>151560</v>
          </cell>
          <cell r="B56" t="str">
            <v>Garnica-Uruchurtu, Frida</v>
          </cell>
          <cell r="C56" t="str">
            <v>SK</v>
          </cell>
          <cell r="D56">
            <v>38</v>
          </cell>
          <cell r="E56">
            <v>0</v>
          </cell>
          <cell r="F56">
            <v>30</v>
          </cell>
        </row>
        <row r="57">
          <cell r="A57">
            <v>151551</v>
          </cell>
          <cell r="B57" t="str">
            <v>Geci, Oliver</v>
          </cell>
          <cell r="C57" t="str">
            <v>GN</v>
          </cell>
          <cell r="D57">
            <v>18</v>
          </cell>
          <cell r="E57">
            <v>5</v>
          </cell>
          <cell r="F57">
            <v>22</v>
          </cell>
        </row>
        <row r="58">
          <cell r="A58">
            <v>151667</v>
          </cell>
          <cell r="B58" t="str">
            <v>Gore, Joseph</v>
          </cell>
          <cell r="C58" t="str">
            <v>GN</v>
          </cell>
          <cell r="D58">
            <v>29</v>
          </cell>
          <cell r="E58">
            <v>0</v>
          </cell>
          <cell r="F58">
            <v>29</v>
          </cell>
        </row>
        <row r="59">
          <cell r="A59">
            <v>151654</v>
          </cell>
          <cell r="B59" t="str">
            <v>Grant, Kobe</v>
          </cell>
          <cell r="C59" t="str">
            <v>SK</v>
          </cell>
          <cell r="D59">
            <v>43</v>
          </cell>
          <cell r="E59">
            <v>3</v>
          </cell>
          <cell r="F59">
            <v>47</v>
          </cell>
        </row>
        <row r="60">
          <cell r="A60">
            <v>151566</v>
          </cell>
          <cell r="B60" t="str">
            <v>Grayson, Freddie</v>
          </cell>
          <cell r="C60" t="str">
            <v>GN</v>
          </cell>
          <cell r="D60">
            <v>41</v>
          </cell>
          <cell r="E60">
            <v>0</v>
          </cell>
          <cell r="F60">
            <v>36</v>
          </cell>
        </row>
        <row r="61">
          <cell r="A61">
            <v>151611</v>
          </cell>
          <cell r="B61" t="str">
            <v>Green, Michael</v>
          </cell>
          <cell r="C61" t="str">
            <v>EGQ</v>
          </cell>
          <cell r="D61">
            <v>39</v>
          </cell>
          <cell r="E61">
            <v>3</v>
          </cell>
          <cell r="F61">
            <v>26</v>
          </cell>
        </row>
        <row r="62">
          <cell r="A62">
            <v>151699</v>
          </cell>
          <cell r="B62" t="str">
            <v>Grindrod, Evie</v>
          </cell>
          <cell r="C62" t="str">
            <v>SK</v>
          </cell>
          <cell r="D62">
            <v>35</v>
          </cell>
          <cell r="E62">
            <v>0</v>
          </cell>
          <cell r="F62">
            <v>33</v>
          </cell>
        </row>
        <row r="63">
          <cell r="A63">
            <v>151617</v>
          </cell>
          <cell r="B63" t="str">
            <v>Grochocki, William</v>
          </cell>
          <cell r="C63" t="str">
            <v>JNE</v>
          </cell>
          <cell r="D63">
            <v>46</v>
          </cell>
          <cell r="E63">
            <v>0</v>
          </cell>
          <cell r="F63">
            <v>30</v>
          </cell>
        </row>
        <row r="64">
          <cell r="A64">
            <v>151687</v>
          </cell>
          <cell r="B64" t="str">
            <v>Hadi, India</v>
          </cell>
          <cell r="C64" t="str">
            <v>GN</v>
          </cell>
          <cell r="D64">
            <v>20</v>
          </cell>
          <cell r="E64">
            <v>3</v>
          </cell>
          <cell r="F64">
            <v>22</v>
          </cell>
        </row>
        <row r="65">
          <cell r="A65">
            <v>151562</v>
          </cell>
          <cell r="B65" t="str">
            <v>Hanniffy - Longden, Kitty</v>
          </cell>
          <cell r="C65" t="str">
            <v>SK</v>
          </cell>
          <cell r="D65">
            <v>39</v>
          </cell>
          <cell r="E65">
            <v>1</v>
          </cell>
          <cell r="F65">
            <v>42</v>
          </cell>
        </row>
        <row r="66">
          <cell r="A66">
            <v>151721</v>
          </cell>
          <cell r="B66" t="str">
            <v>Hanniffy - Longden, Mia</v>
          </cell>
          <cell r="C66" t="str">
            <v>EGQ</v>
          </cell>
          <cell r="D66">
            <v>46</v>
          </cell>
          <cell r="E66">
            <v>0</v>
          </cell>
          <cell r="F66">
            <v>24</v>
          </cell>
        </row>
        <row r="67">
          <cell r="A67">
            <v>151598</v>
          </cell>
          <cell r="B67" t="str">
            <v>Hawkins, Nathan</v>
          </cell>
          <cell r="C67" t="str">
            <v>NH</v>
          </cell>
          <cell r="D67">
            <v>42</v>
          </cell>
          <cell r="E67">
            <v>0</v>
          </cell>
          <cell r="F67">
            <v>37</v>
          </cell>
        </row>
        <row r="68">
          <cell r="A68">
            <v>151648</v>
          </cell>
          <cell r="B68" t="str">
            <v>Hawkins, Summer</v>
          </cell>
          <cell r="C68" t="str">
            <v>SDA</v>
          </cell>
          <cell r="D68">
            <v>18</v>
          </cell>
          <cell r="E68">
            <v>1</v>
          </cell>
          <cell r="F68">
            <v>19</v>
          </cell>
        </row>
        <row r="69">
          <cell r="A69">
            <v>151668</v>
          </cell>
          <cell r="B69" t="str">
            <v>Hefferan, Kayla</v>
          </cell>
          <cell r="C69" t="str">
            <v>NH</v>
          </cell>
          <cell r="D69">
            <v>27</v>
          </cell>
          <cell r="E69">
            <v>2</v>
          </cell>
          <cell r="F69">
            <v>27</v>
          </cell>
        </row>
        <row r="70">
          <cell r="A70">
            <v>151550</v>
          </cell>
          <cell r="B70" t="str">
            <v>Heley, Benjamin</v>
          </cell>
          <cell r="C70" t="str">
            <v>KKN</v>
          </cell>
          <cell r="D70">
            <v>36</v>
          </cell>
          <cell r="E70">
            <v>0</v>
          </cell>
          <cell r="F70">
            <v>24</v>
          </cell>
        </row>
        <row r="71">
          <cell r="A71">
            <v>151523</v>
          </cell>
          <cell r="B71" t="str">
            <v>Hinchcliffe, Silvi</v>
          </cell>
          <cell r="C71" t="str">
            <v>SPI</v>
          </cell>
          <cell r="D71">
            <v>54</v>
          </cell>
          <cell r="E71">
            <v>1</v>
          </cell>
          <cell r="F71">
            <v>30</v>
          </cell>
        </row>
        <row r="72">
          <cell r="A72">
            <v>151608</v>
          </cell>
          <cell r="B72" t="str">
            <v>Hinchliffe, Apollonia</v>
          </cell>
          <cell r="C72" t="str">
            <v>JNE</v>
          </cell>
          <cell r="D72">
            <v>45</v>
          </cell>
          <cell r="E72">
            <v>0</v>
          </cell>
          <cell r="F72">
            <v>35</v>
          </cell>
        </row>
        <row r="73">
          <cell r="A73">
            <v>151709</v>
          </cell>
          <cell r="B73" t="str">
            <v>Hindmarch, Madeleine</v>
          </cell>
          <cell r="C73" t="str">
            <v>GN</v>
          </cell>
          <cell r="D73">
            <v>42</v>
          </cell>
          <cell r="E73">
            <v>0</v>
          </cell>
          <cell r="F73">
            <v>35</v>
          </cell>
        </row>
        <row r="74">
          <cell r="A74">
            <v>151639</v>
          </cell>
          <cell r="B74" t="str">
            <v>Hope, Jessica</v>
          </cell>
          <cell r="C74" t="str">
            <v>KKN</v>
          </cell>
          <cell r="D74">
            <v>32</v>
          </cell>
          <cell r="E74">
            <v>0</v>
          </cell>
          <cell r="F74">
            <v>22</v>
          </cell>
        </row>
        <row r="75">
          <cell r="A75">
            <v>151538</v>
          </cell>
          <cell r="B75" t="str">
            <v>Hopkins, Tadhg</v>
          </cell>
          <cell r="C75" t="str">
            <v>EGQ</v>
          </cell>
          <cell r="D75">
            <v>38</v>
          </cell>
          <cell r="E75">
            <v>12</v>
          </cell>
          <cell r="F75">
            <v>25</v>
          </cell>
        </row>
        <row r="76">
          <cell r="A76">
            <v>151634</v>
          </cell>
          <cell r="B76" t="str">
            <v>Horsfield, Ruby</v>
          </cell>
          <cell r="C76" t="str">
            <v>EGQ</v>
          </cell>
          <cell r="D76">
            <v>43</v>
          </cell>
          <cell r="E76">
            <v>5</v>
          </cell>
          <cell r="F76">
            <v>26</v>
          </cell>
        </row>
        <row r="77">
          <cell r="A77">
            <v>151525</v>
          </cell>
          <cell r="B77" t="str">
            <v>Howson, Max</v>
          </cell>
          <cell r="C77" t="str">
            <v>NH</v>
          </cell>
          <cell r="D77">
            <v>33</v>
          </cell>
          <cell r="E77">
            <v>1</v>
          </cell>
          <cell r="F77">
            <v>33</v>
          </cell>
        </row>
        <row r="78">
          <cell r="A78">
            <v>151674</v>
          </cell>
          <cell r="B78" t="str">
            <v>Hussain, Zain</v>
          </cell>
          <cell r="C78" t="str">
            <v>SK</v>
          </cell>
          <cell r="D78">
            <v>29</v>
          </cell>
          <cell r="E78">
            <v>6</v>
          </cell>
          <cell r="F78">
            <v>31</v>
          </cell>
        </row>
        <row r="79">
          <cell r="A79">
            <v>151592</v>
          </cell>
          <cell r="B79" t="str">
            <v>Igoe, Niamh</v>
          </cell>
          <cell r="C79" t="str">
            <v>KKN</v>
          </cell>
          <cell r="D79">
            <v>42</v>
          </cell>
          <cell r="E79">
            <v>0</v>
          </cell>
          <cell r="F79">
            <v>27</v>
          </cell>
        </row>
        <row r="80">
          <cell r="A80">
            <v>151655</v>
          </cell>
          <cell r="B80" t="str">
            <v>Illien-Middleton, Eve</v>
          </cell>
          <cell r="C80" t="str">
            <v>GN</v>
          </cell>
          <cell r="D80">
            <v>52</v>
          </cell>
          <cell r="E80">
            <v>0</v>
          </cell>
          <cell r="F80">
            <v>44</v>
          </cell>
        </row>
        <row r="81">
          <cell r="A81">
            <v>151555</v>
          </cell>
          <cell r="B81" t="str">
            <v>Johnson, Alister</v>
          </cell>
          <cell r="C81" t="str">
            <v>SK</v>
          </cell>
          <cell r="D81">
            <v>28</v>
          </cell>
          <cell r="E81">
            <v>1</v>
          </cell>
          <cell r="F81">
            <v>27</v>
          </cell>
        </row>
        <row r="82">
          <cell r="A82">
            <v>151590</v>
          </cell>
          <cell r="B82" t="str">
            <v>Jones, Brandon</v>
          </cell>
          <cell r="C82" t="str">
            <v>KKN</v>
          </cell>
          <cell r="D82">
            <v>43</v>
          </cell>
          <cell r="E82">
            <v>0</v>
          </cell>
          <cell r="F82">
            <v>27</v>
          </cell>
        </row>
        <row r="83">
          <cell r="A83">
            <v>151577</v>
          </cell>
          <cell r="B83" t="str">
            <v>Jones, Finlay</v>
          </cell>
          <cell r="C83" t="str">
            <v>GN</v>
          </cell>
          <cell r="D83">
            <v>20</v>
          </cell>
          <cell r="E83">
            <v>5</v>
          </cell>
          <cell r="F83">
            <v>24</v>
          </cell>
        </row>
        <row r="84">
          <cell r="A84">
            <v>151650</v>
          </cell>
          <cell r="B84" t="str">
            <v>Kabunga, Fred</v>
          </cell>
          <cell r="C84" t="str">
            <v>GN</v>
          </cell>
          <cell r="D84">
            <v>37</v>
          </cell>
          <cell r="E84">
            <v>3</v>
          </cell>
          <cell r="F84">
            <v>30</v>
          </cell>
        </row>
        <row r="85">
          <cell r="A85">
            <v>151665</v>
          </cell>
          <cell r="B85" t="str">
            <v>Kay, Geoffrey</v>
          </cell>
          <cell r="C85" t="str">
            <v>GN</v>
          </cell>
          <cell r="D85">
            <v>25</v>
          </cell>
          <cell r="E85">
            <v>0</v>
          </cell>
          <cell r="F85">
            <v>24</v>
          </cell>
        </row>
        <row r="86">
          <cell r="A86">
            <v>151546</v>
          </cell>
          <cell r="B86" t="str">
            <v>Kay, Roseann</v>
          </cell>
          <cell r="C86" t="str">
            <v>KKN</v>
          </cell>
          <cell r="D86">
            <v>43</v>
          </cell>
          <cell r="E86">
            <v>0</v>
          </cell>
          <cell r="F86">
            <v>28</v>
          </cell>
        </row>
        <row r="87">
          <cell r="A87">
            <v>151696</v>
          </cell>
          <cell r="B87" t="str">
            <v>King, Ellie</v>
          </cell>
          <cell r="C87" t="str">
            <v>EGQ</v>
          </cell>
          <cell r="D87">
            <v>64</v>
          </cell>
          <cell r="E87">
            <v>0</v>
          </cell>
          <cell r="F87">
            <v>28</v>
          </cell>
        </row>
        <row r="88">
          <cell r="A88">
            <v>151723</v>
          </cell>
          <cell r="B88" t="str">
            <v>Klamann, Julita</v>
          </cell>
          <cell r="C88" t="str">
            <v>KKN</v>
          </cell>
          <cell r="D88">
            <v>32</v>
          </cell>
          <cell r="E88">
            <v>0</v>
          </cell>
          <cell r="F88">
            <v>20</v>
          </cell>
        </row>
        <row r="89">
          <cell r="A89">
            <v>151637</v>
          </cell>
          <cell r="B89" t="str">
            <v>Koffi, Amani</v>
          </cell>
          <cell r="C89" t="str">
            <v>JNE</v>
          </cell>
          <cell r="D89">
            <v>41</v>
          </cell>
          <cell r="E89">
            <v>0</v>
          </cell>
          <cell r="F89">
            <v>32</v>
          </cell>
        </row>
        <row r="90">
          <cell r="A90">
            <v>151682</v>
          </cell>
          <cell r="B90" t="str">
            <v>Kom, Caitlin</v>
          </cell>
          <cell r="C90" t="str">
            <v>NH</v>
          </cell>
          <cell r="D90">
            <v>47</v>
          </cell>
          <cell r="E90">
            <v>0</v>
          </cell>
          <cell r="F90">
            <v>43</v>
          </cell>
        </row>
        <row r="91">
          <cell r="A91">
            <v>151575</v>
          </cell>
          <cell r="B91" t="str">
            <v>Lafferty, Leo</v>
          </cell>
          <cell r="C91" t="str">
            <v>JNE</v>
          </cell>
          <cell r="D91">
            <v>41</v>
          </cell>
          <cell r="E91">
            <v>5</v>
          </cell>
          <cell r="F91">
            <v>39</v>
          </cell>
        </row>
        <row r="92">
          <cell r="A92">
            <v>151694</v>
          </cell>
          <cell r="B92" t="str">
            <v>Leadley, Freya</v>
          </cell>
          <cell r="C92" t="str">
            <v>JNE</v>
          </cell>
          <cell r="D92">
            <v>55</v>
          </cell>
          <cell r="E92">
            <v>0</v>
          </cell>
          <cell r="F92">
            <v>46</v>
          </cell>
        </row>
        <row r="93">
          <cell r="A93">
            <v>151528</v>
          </cell>
          <cell r="B93" t="str">
            <v>Leadley, Harvey</v>
          </cell>
          <cell r="C93" t="str">
            <v>EGQ</v>
          </cell>
          <cell r="D93">
            <v>72</v>
          </cell>
          <cell r="E93">
            <v>0</v>
          </cell>
          <cell r="F93">
            <v>33</v>
          </cell>
        </row>
        <row r="94">
          <cell r="A94">
            <v>151539</v>
          </cell>
          <cell r="B94" t="str">
            <v>Lear, Imogen</v>
          </cell>
          <cell r="C94" t="str">
            <v>NH</v>
          </cell>
          <cell r="D94">
            <v>34</v>
          </cell>
          <cell r="E94">
            <v>0</v>
          </cell>
          <cell r="F94">
            <v>32</v>
          </cell>
        </row>
        <row r="95">
          <cell r="A95">
            <v>151522</v>
          </cell>
          <cell r="B95" t="str">
            <v>Levesley, Adam</v>
          </cell>
          <cell r="C95" t="str">
            <v>JNE</v>
          </cell>
          <cell r="D95">
            <v>47</v>
          </cell>
          <cell r="E95">
            <v>2</v>
          </cell>
          <cell r="F95">
            <v>32</v>
          </cell>
        </row>
        <row r="96">
          <cell r="A96">
            <v>151589</v>
          </cell>
          <cell r="B96" t="str">
            <v>Lewis, Olivia</v>
          </cell>
          <cell r="C96" t="str">
            <v>EGQ</v>
          </cell>
          <cell r="D96">
            <v>42</v>
          </cell>
          <cell r="E96">
            <v>1</v>
          </cell>
          <cell r="F96">
            <v>22</v>
          </cell>
        </row>
        <row r="97">
          <cell r="A97">
            <v>151705</v>
          </cell>
          <cell r="B97" t="str">
            <v>Lightbody, Sophie</v>
          </cell>
          <cell r="C97" t="str">
            <v>SPI</v>
          </cell>
          <cell r="D97">
            <v>61</v>
          </cell>
          <cell r="E97">
            <v>0</v>
          </cell>
          <cell r="F97">
            <v>35</v>
          </cell>
        </row>
        <row r="98">
          <cell r="A98">
            <v>151524</v>
          </cell>
          <cell r="B98" t="str">
            <v>Linsky, Caleb</v>
          </cell>
          <cell r="C98" t="str">
            <v>SPI</v>
          </cell>
          <cell r="D98">
            <v>64</v>
          </cell>
          <cell r="E98">
            <v>0</v>
          </cell>
          <cell r="F98">
            <v>26</v>
          </cell>
        </row>
        <row r="99">
          <cell r="A99">
            <v>151543</v>
          </cell>
          <cell r="B99" t="str">
            <v>Livingston, Maria</v>
          </cell>
          <cell r="C99" t="str">
            <v>KKN</v>
          </cell>
          <cell r="D99">
            <v>46</v>
          </cell>
          <cell r="E99">
            <v>0</v>
          </cell>
          <cell r="F99">
            <v>31</v>
          </cell>
        </row>
        <row r="100">
          <cell r="A100">
            <v>151646</v>
          </cell>
          <cell r="B100" t="str">
            <v>Logan, Nathaniel</v>
          </cell>
          <cell r="C100" t="str">
            <v>NH</v>
          </cell>
          <cell r="D100">
            <v>-9</v>
          </cell>
          <cell r="E100">
            <v>30</v>
          </cell>
          <cell r="F100">
            <v>19</v>
          </cell>
        </row>
        <row r="101">
          <cell r="A101">
            <v>151553</v>
          </cell>
          <cell r="B101" t="str">
            <v>Loughran, Joseph</v>
          </cell>
          <cell r="C101" t="str">
            <v>KKN</v>
          </cell>
          <cell r="D101">
            <v>31</v>
          </cell>
          <cell r="E101">
            <v>0</v>
          </cell>
          <cell r="F101">
            <v>26</v>
          </cell>
        </row>
        <row r="102">
          <cell r="A102">
            <v>151544</v>
          </cell>
          <cell r="B102" t="str">
            <v>Madafi, Valerie</v>
          </cell>
          <cell r="C102" t="str">
            <v>EGQ</v>
          </cell>
          <cell r="D102">
            <v>44</v>
          </cell>
          <cell r="E102">
            <v>5</v>
          </cell>
          <cell r="F102">
            <v>28</v>
          </cell>
        </row>
        <row r="103">
          <cell r="A103">
            <v>151571</v>
          </cell>
          <cell r="B103" t="str">
            <v>Magambo, Aaron</v>
          </cell>
          <cell r="C103" t="str">
            <v>JNE</v>
          </cell>
          <cell r="D103">
            <v>65</v>
          </cell>
          <cell r="E103">
            <v>1</v>
          </cell>
          <cell r="F103">
            <v>39</v>
          </cell>
        </row>
        <row r="104">
          <cell r="A104">
            <v>151586</v>
          </cell>
          <cell r="B104" t="str">
            <v>Mahachi, Dean</v>
          </cell>
          <cell r="C104" t="str">
            <v>EGQ</v>
          </cell>
          <cell r="D104">
            <v>48</v>
          </cell>
          <cell r="E104">
            <v>13</v>
          </cell>
          <cell r="F104">
            <v>33</v>
          </cell>
        </row>
        <row r="105">
          <cell r="A105">
            <v>151628</v>
          </cell>
          <cell r="B105" t="str">
            <v>Makanjuola, Oluwafeolami</v>
          </cell>
          <cell r="C105" t="str">
            <v>JNE</v>
          </cell>
          <cell r="D105">
            <v>60</v>
          </cell>
          <cell r="E105">
            <v>0</v>
          </cell>
          <cell r="F105">
            <v>36</v>
          </cell>
        </row>
        <row r="106">
          <cell r="A106">
            <v>151610</v>
          </cell>
          <cell r="B106" t="str">
            <v>Marks, Ethan</v>
          </cell>
          <cell r="C106" t="str">
            <v>JNE</v>
          </cell>
          <cell r="D106">
            <v>71</v>
          </cell>
          <cell r="E106">
            <v>1</v>
          </cell>
          <cell r="F106">
            <v>45</v>
          </cell>
        </row>
        <row r="107">
          <cell r="A107">
            <v>151680</v>
          </cell>
          <cell r="B107" t="str">
            <v>Marrett, Hadassah</v>
          </cell>
          <cell r="C107" t="str">
            <v>SDA</v>
          </cell>
          <cell r="D107">
            <v>34</v>
          </cell>
          <cell r="E107">
            <v>0</v>
          </cell>
          <cell r="F107">
            <v>30</v>
          </cell>
        </row>
        <row r="108">
          <cell r="A108">
            <v>151584</v>
          </cell>
          <cell r="B108" t="str">
            <v>Martin, Tyler</v>
          </cell>
          <cell r="C108" t="str">
            <v>SDA</v>
          </cell>
          <cell r="D108">
            <v>24</v>
          </cell>
          <cell r="E108">
            <v>0</v>
          </cell>
          <cell r="F108">
            <v>24</v>
          </cell>
        </row>
        <row r="109">
          <cell r="A109">
            <v>151595</v>
          </cell>
          <cell r="B109" t="str">
            <v>Mauricio, James</v>
          </cell>
          <cell r="C109" t="str">
            <v>SDA</v>
          </cell>
          <cell r="D109">
            <v>38</v>
          </cell>
          <cell r="E109">
            <v>0</v>
          </cell>
          <cell r="F109">
            <v>32</v>
          </cell>
        </row>
        <row r="110">
          <cell r="A110">
            <v>151685</v>
          </cell>
          <cell r="B110" t="str">
            <v>McCann, James</v>
          </cell>
          <cell r="C110" t="str">
            <v>SPI</v>
          </cell>
          <cell r="D110">
            <v>65</v>
          </cell>
          <cell r="E110">
            <v>3</v>
          </cell>
          <cell r="F110">
            <v>34</v>
          </cell>
        </row>
        <row r="111">
          <cell r="A111">
            <v>151641</v>
          </cell>
          <cell r="B111" t="str">
            <v>McKinney, Esther</v>
          </cell>
          <cell r="C111" t="str">
            <v>NH</v>
          </cell>
          <cell r="D111">
            <v>46</v>
          </cell>
          <cell r="E111">
            <v>0</v>
          </cell>
          <cell r="F111">
            <v>42</v>
          </cell>
        </row>
        <row r="112">
          <cell r="A112">
            <v>151570</v>
          </cell>
          <cell r="B112" t="str">
            <v>McKinney, Tess</v>
          </cell>
          <cell r="C112" t="str">
            <v>EGQ</v>
          </cell>
          <cell r="D112">
            <v>52</v>
          </cell>
          <cell r="E112">
            <v>3</v>
          </cell>
          <cell r="F112">
            <v>25</v>
          </cell>
        </row>
        <row r="113">
          <cell r="A113">
            <v>151675</v>
          </cell>
          <cell r="B113" t="str">
            <v>McLaughlin, Matthew</v>
          </cell>
          <cell r="C113" t="str">
            <v>KKN</v>
          </cell>
          <cell r="D113">
            <v>32</v>
          </cell>
          <cell r="E113">
            <v>0</v>
          </cell>
          <cell r="F113">
            <v>22</v>
          </cell>
        </row>
        <row r="114">
          <cell r="A114">
            <v>151558</v>
          </cell>
          <cell r="B114" t="str">
            <v>McQuillan-Leonard, Louis</v>
          </cell>
          <cell r="C114" t="str">
            <v>KKN</v>
          </cell>
          <cell r="D114">
            <v>47</v>
          </cell>
          <cell r="E114">
            <v>1</v>
          </cell>
          <cell r="F114">
            <v>37</v>
          </cell>
        </row>
        <row r="115">
          <cell r="A115">
            <v>151647</v>
          </cell>
          <cell r="B115" t="str">
            <v>Mead, Louisa</v>
          </cell>
          <cell r="C115" t="str">
            <v>SDA</v>
          </cell>
          <cell r="D115">
            <v>32</v>
          </cell>
          <cell r="E115">
            <v>0</v>
          </cell>
          <cell r="F115">
            <v>26</v>
          </cell>
        </row>
        <row r="116">
          <cell r="A116">
            <v>151688</v>
          </cell>
          <cell r="B116" t="str">
            <v>Mehmood, Samah</v>
          </cell>
          <cell r="C116" t="str">
            <v>SK</v>
          </cell>
          <cell r="D116">
            <v>37</v>
          </cell>
          <cell r="E116">
            <v>0</v>
          </cell>
          <cell r="F116">
            <v>33</v>
          </cell>
        </row>
        <row r="117">
          <cell r="A117">
            <v>151568</v>
          </cell>
          <cell r="B117" t="str">
            <v>Meleady-Hemme, Benedict</v>
          </cell>
          <cell r="C117" t="str">
            <v>NH</v>
          </cell>
          <cell r="D117">
            <v>45</v>
          </cell>
          <cell r="E117">
            <v>0</v>
          </cell>
          <cell r="F117">
            <v>44</v>
          </cell>
        </row>
        <row r="118">
          <cell r="A118">
            <v>150864</v>
          </cell>
          <cell r="B118" t="str">
            <v>Metham, Sophie</v>
          </cell>
          <cell r="C118" t="str">
            <v>AWH</v>
          </cell>
          <cell r="D118">
            <v>34</v>
          </cell>
          <cell r="E118">
            <v>11</v>
          </cell>
          <cell r="F118">
            <v>33</v>
          </cell>
        </row>
        <row r="119">
          <cell r="A119">
            <v>151652</v>
          </cell>
          <cell r="B119" t="str">
            <v>Mountain-Freeman, Joshua</v>
          </cell>
          <cell r="C119" t="str">
            <v>NH</v>
          </cell>
          <cell r="D119">
            <v>37</v>
          </cell>
          <cell r="E119">
            <v>4</v>
          </cell>
          <cell r="F119">
            <v>40</v>
          </cell>
        </row>
        <row r="120">
          <cell r="A120">
            <v>151627</v>
          </cell>
          <cell r="B120" t="str">
            <v>Muhirwa, Leeron</v>
          </cell>
          <cell r="C120" t="str">
            <v>KKN</v>
          </cell>
          <cell r="D120">
            <v>36</v>
          </cell>
          <cell r="E120">
            <v>0</v>
          </cell>
          <cell r="F120">
            <v>31</v>
          </cell>
        </row>
        <row r="121">
          <cell r="A121">
            <v>151711</v>
          </cell>
          <cell r="B121" t="str">
            <v>Munro-Proud, Lewis</v>
          </cell>
          <cell r="C121" t="str">
            <v>SPI</v>
          </cell>
          <cell r="D121">
            <v>25</v>
          </cell>
          <cell r="E121">
            <v>2</v>
          </cell>
          <cell r="F121">
            <v>17</v>
          </cell>
        </row>
        <row r="122">
          <cell r="A122">
            <v>151612</v>
          </cell>
          <cell r="B122" t="str">
            <v>Musie, Christina</v>
          </cell>
          <cell r="C122" t="str">
            <v>JNE</v>
          </cell>
          <cell r="D122">
            <v>57</v>
          </cell>
          <cell r="E122">
            <v>0</v>
          </cell>
          <cell r="F122">
            <v>34</v>
          </cell>
        </row>
        <row r="123">
          <cell r="A123">
            <v>151533</v>
          </cell>
          <cell r="B123" t="str">
            <v>Naylor, Benedict</v>
          </cell>
          <cell r="C123" t="str">
            <v>NH</v>
          </cell>
          <cell r="D123">
            <v>43</v>
          </cell>
          <cell r="E123">
            <v>0</v>
          </cell>
          <cell r="F123">
            <v>40</v>
          </cell>
        </row>
        <row r="124">
          <cell r="A124">
            <v>151739</v>
          </cell>
          <cell r="B124" t="str">
            <v>Naylor, Ruby</v>
          </cell>
          <cell r="C124" t="str">
            <v>NH</v>
          </cell>
          <cell r="D124">
            <v>31</v>
          </cell>
          <cell r="E124">
            <v>5</v>
          </cell>
          <cell r="F124">
            <v>34</v>
          </cell>
        </row>
        <row r="125">
          <cell r="A125">
            <v>151565</v>
          </cell>
          <cell r="B125" t="str">
            <v>Nduka, Reuben</v>
          </cell>
          <cell r="C125" t="str">
            <v>SDA</v>
          </cell>
          <cell r="D125">
            <v>16</v>
          </cell>
          <cell r="E125">
            <v>4</v>
          </cell>
          <cell r="F125">
            <v>19</v>
          </cell>
        </row>
        <row r="126">
          <cell r="A126">
            <v>151582</v>
          </cell>
          <cell r="B126" t="str">
            <v>Nettle, Charlie</v>
          </cell>
          <cell r="C126" t="str">
            <v>EGQ</v>
          </cell>
          <cell r="D126">
            <v>35</v>
          </cell>
          <cell r="E126">
            <v>1</v>
          </cell>
          <cell r="F126">
            <v>21</v>
          </cell>
        </row>
        <row r="127">
          <cell r="A127">
            <v>151614</v>
          </cell>
          <cell r="B127" t="str">
            <v>Newton, Grace</v>
          </cell>
          <cell r="C127" t="str">
            <v>NH</v>
          </cell>
          <cell r="D127">
            <v>35</v>
          </cell>
          <cell r="E127">
            <v>0</v>
          </cell>
          <cell r="F127">
            <v>34</v>
          </cell>
        </row>
        <row r="128">
          <cell r="A128">
            <v>151724</v>
          </cell>
          <cell r="B128" t="str">
            <v>Nicholson, Georgia</v>
          </cell>
          <cell r="C128" t="str">
            <v>GN</v>
          </cell>
          <cell r="D128">
            <v>27</v>
          </cell>
          <cell r="E128">
            <v>0</v>
          </cell>
          <cell r="F128">
            <v>27</v>
          </cell>
        </row>
        <row r="129">
          <cell r="A129">
            <v>151548</v>
          </cell>
          <cell r="B129" t="str">
            <v>O'Brien, Lydia</v>
          </cell>
          <cell r="C129" t="str">
            <v>NH</v>
          </cell>
          <cell r="D129">
            <v>46</v>
          </cell>
          <cell r="E129">
            <v>0</v>
          </cell>
          <cell r="F129">
            <v>42</v>
          </cell>
        </row>
        <row r="130">
          <cell r="A130">
            <v>151708</v>
          </cell>
          <cell r="B130" t="str">
            <v>O'Malley, Faith</v>
          </cell>
          <cell r="C130" t="str">
            <v>EGQ</v>
          </cell>
          <cell r="D130">
            <v>32</v>
          </cell>
          <cell r="E130">
            <v>4</v>
          </cell>
          <cell r="F130">
            <v>20</v>
          </cell>
        </row>
        <row r="131">
          <cell r="A131">
            <v>151581</v>
          </cell>
          <cell r="B131" t="str">
            <v>O'Malley, Hope</v>
          </cell>
          <cell r="C131" t="str">
            <v>EGQ</v>
          </cell>
          <cell r="D131">
            <v>43</v>
          </cell>
          <cell r="E131">
            <v>6</v>
          </cell>
          <cell r="F131">
            <v>26</v>
          </cell>
        </row>
        <row r="132">
          <cell r="A132">
            <v>151689</v>
          </cell>
          <cell r="B132" t="str">
            <v>Osagie, Miracle</v>
          </cell>
          <cell r="C132" t="str">
            <v>SDA</v>
          </cell>
          <cell r="D132">
            <v>30</v>
          </cell>
          <cell r="E132">
            <v>2</v>
          </cell>
          <cell r="F132">
            <v>31</v>
          </cell>
        </row>
        <row r="133">
          <cell r="A133">
            <v>151564</v>
          </cell>
          <cell r="B133" t="str">
            <v>Owen, Emily</v>
          </cell>
          <cell r="C133" t="str">
            <v>EGQ</v>
          </cell>
          <cell r="D133">
            <v>50</v>
          </cell>
          <cell r="E133">
            <v>0</v>
          </cell>
          <cell r="F133">
            <v>29</v>
          </cell>
        </row>
        <row r="134">
          <cell r="A134">
            <v>151559</v>
          </cell>
          <cell r="B134" t="str">
            <v>Owusu-Sekyere, Bethny</v>
          </cell>
          <cell r="C134" t="str">
            <v>NH</v>
          </cell>
          <cell r="D134">
            <v>36</v>
          </cell>
          <cell r="E134">
            <v>0</v>
          </cell>
          <cell r="F134">
            <v>34</v>
          </cell>
        </row>
        <row r="135">
          <cell r="A135">
            <v>151713</v>
          </cell>
          <cell r="B135" t="str">
            <v>Oxley, Finn</v>
          </cell>
          <cell r="C135" t="str">
            <v>JNE</v>
          </cell>
          <cell r="D135">
            <v>38</v>
          </cell>
          <cell r="E135">
            <v>2</v>
          </cell>
          <cell r="F135">
            <v>31</v>
          </cell>
        </row>
        <row r="136">
          <cell r="A136">
            <v>151676</v>
          </cell>
          <cell r="B136" t="str">
            <v>Oxley, Lily</v>
          </cell>
          <cell r="C136" t="str">
            <v>NH</v>
          </cell>
          <cell r="D136">
            <v>41</v>
          </cell>
          <cell r="E136">
            <v>0</v>
          </cell>
          <cell r="F136">
            <v>40</v>
          </cell>
        </row>
        <row r="137">
          <cell r="A137">
            <v>151717</v>
          </cell>
          <cell r="B137" t="str">
            <v>Paredes Davila, Pablo Nicolas</v>
          </cell>
          <cell r="C137" t="str">
            <v>EGQ</v>
          </cell>
          <cell r="D137">
            <v>50</v>
          </cell>
          <cell r="E137">
            <v>2</v>
          </cell>
          <cell r="F137">
            <v>23</v>
          </cell>
        </row>
        <row r="138">
          <cell r="A138">
            <v>151636</v>
          </cell>
          <cell r="B138" t="str">
            <v>Parkin, Annabelle</v>
          </cell>
          <cell r="C138" t="str">
            <v>JNE</v>
          </cell>
          <cell r="D138">
            <v>68</v>
          </cell>
          <cell r="E138">
            <v>0</v>
          </cell>
          <cell r="F138">
            <v>39</v>
          </cell>
        </row>
        <row r="139">
          <cell r="A139">
            <v>151531</v>
          </cell>
          <cell r="B139" t="str">
            <v>Paul, Eleanor</v>
          </cell>
          <cell r="C139" t="str">
            <v>EGQ</v>
          </cell>
          <cell r="D139">
            <v>58</v>
          </cell>
          <cell r="E139">
            <v>0</v>
          </cell>
          <cell r="F139">
            <v>44</v>
          </cell>
        </row>
        <row r="140">
          <cell r="A140">
            <v>151670</v>
          </cell>
          <cell r="B140" t="str">
            <v>Phelps, Evie</v>
          </cell>
          <cell r="C140" t="str">
            <v>SPI</v>
          </cell>
          <cell r="D140">
            <v>45</v>
          </cell>
          <cell r="E140">
            <v>0</v>
          </cell>
          <cell r="F140">
            <v>31</v>
          </cell>
        </row>
        <row r="141">
          <cell r="A141">
            <v>151715</v>
          </cell>
          <cell r="B141" t="str">
            <v>Phoenix, Luke</v>
          </cell>
          <cell r="C141" t="str">
            <v>SK</v>
          </cell>
          <cell r="D141">
            <v>38</v>
          </cell>
          <cell r="E141">
            <v>3</v>
          </cell>
          <cell r="F141">
            <v>33</v>
          </cell>
        </row>
        <row r="142">
          <cell r="A142">
            <v>151679</v>
          </cell>
          <cell r="B142" t="str">
            <v>Prenter, Millie</v>
          </cell>
          <cell r="C142" t="str">
            <v>GN</v>
          </cell>
          <cell r="D142">
            <v>23</v>
          </cell>
          <cell r="E142">
            <v>2</v>
          </cell>
          <cell r="F142">
            <v>26</v>
          </cell>
        </row>
        <row r="143">
          <cell r="A143">
            <v>151726</v>
          </cell>
          <cell r="B143" t="str">
            <v>Priestley, Antonia</v>
          </cell>
          <cell r="C143" t="str">
            <v>KKN</v>
          </cell>
          <cell r="D143">
            <v>37</v>
          </cell>
          <cell r="E143">
            <v>0</v>
          </cell>
          <cell r="F143">
            <v>24</v>
          </cell>
        </row>
        <row r="144">
          <cell r="A144">
            <v>151719</v>
          </cell>
          <cell r="B144" t="str">
            <v>Puckering-Green, Jake</v>
          </cell>
          <cell r="C144" t="str">
            <v>SPI</v>
          </cell>
          <cell r="D144">
            <v>54</v>
          </cell>
          <cell r="E144">
            <v>6</v>
          </cell>
          <cell r="F144">
            <v>33</v>
          </cell>
        </row>
        <row r="145">
          <cell r="A145">
            <v>151701</v>
          </cell>
          <cell r="B145" t="str">
            <v>Read, Hannah</v>
          </cell>
          <cell r="C145" t="str">
            <v>GN</v>
          </cell>
          <cell r="D145">
            <v>30</v>
          </cell>
          <cell r="E145">
            <v>0</v>
          </cell>
          <cell r="F145">
            <v>30</v>
          </cell>
        </row>
        <row r="146">
          <cell r="A146">
            <v>151549</v>
          </cell>
          <cell r="B146" t="str">
            <v>Reynard, Isla</v>
          </cell>
          <cell r="C146" t="str">
            <v>GN</v>
          </cell>
          <cell r="D146">
            <v>35</v>
          </cell>
          <cell r="E146">
            <v>0</v>
          </cell>
          <cell r="F146">
            <v>33</v>
          </cell>
        </row>
        <row r="147">
          <cell r="A147">
            <v>151626</v>
          </cell>
          <cell r="B147" t="str">
            <v>Richards, Lynice</v>
          </cell>
          <cell r="C147" t="str">
            <v>JNE</v>
          </cell>
          <cell r="D147">
            <v>68</v>
          </cell>
          <cell r="E147">
            <v>5</v>
          </cell>
          <cell r="F147">
            <v>29</v>
          </cell>
        </row>
        <row r="148">
          <cell r="A148">
            <v>151671</v>
          </cell>
          <cell r="B148" t="str">
            <v>Rigby, Isobel</v>
          </cell>
          <cell r="C148" t="str">
            <v>JNE</v>
          </cell>
          <cell r="D148">
            <v>59</v>
          </cell>
          <cell r="E148">
            <v>0</v>
          </cell>
          <cell r="F148">
            <v>37</v>
          </cell>
        </row>
        <row r="149">
          <cell r="A149">
            <v>151704</v>
          </cell>
          <cell r="B149" t="str">
            <v>Rose, Evie</v>
          </cell>
          <cell r="C149" t="str">
            <v>GN</v>
          </cell>
          <cell r="D149">
            <v>23</v>
          </cell>
          <cell r="E149">
            <v>2</v>
          </cell>
          <cell r="F149">
            <v>25</v>
          </cell>
        </row>
        <row r="150">
          <cell r="A150">
            <v>151532</v>
          </cell>
          <cell r="B150" t="str">
            <v>Ross, Alexander</v>
          </cell>
          <cell r="C150" t="str">
            <v>SPI</v>
          </cell>
          <cell r="D150">
            <v>64</v>
          </cell>
          <cell r="E150">
            <v>1</v>
          </cell>
          <cell r="F150">
            <v>23</v>
          </cell>
        </row>
        <row r="151">
          <cell r="A151">
            <v>151635</v>
          </cell>
          <cell r="B151" t="str">
            <v>Ross, Imogen</v>
          </cell>
          <cell r="C151" t="str">
            <v>SDA</v>
          </cell>
          <cell r="D151">
            <v>37</v>
          </cell>
          <cell r="E151">
            <v>2</v>
          </cell>
          <cell r="F151">
            <v>35</v>
          </cell>
        </row>
        <row r="152">
          <cell r="A152">
            <v>151664</v>
          </cell>
          <cell r="B152" t="str">
            <v>Ross-Weston, Madeleine</v>
          </cell>
          <cell r="C152" t="str">
            <v>GN</v>
          </cell>
          <cell r="D152">
            <v>25</v>
          </cell>
          <cell r="E152">
            <v>0</v>
          </cell>
          <cell r="F152">
            <v>24</v>
          </cell>
        </row>
        <row r="153">
          <cell r="A153">
            <v>151661</v>
          </cell>
          <cell r="B153" t="str">
            <v>Saddiq, Elayna</v>
          </cell>
          <cell r="C153" t="str">
            <v>SDA</v>
          </cell>
          <cell r="D153">
            <v>31</v>
          </cell>
          <cell r="E153">
            <v>1</v>
          </cell>
          <cell r="F153">
            <v>25</v>
          </cell>
        </row>
        <row r="154">
          <cell r="A154">
            <v>151690</v>
          </cell>
          <cell r="B154" t="str">
            <v>Sadler, Tierney</v>
          </cell>
          <cell r="C154" t="str">
            <v>NH</v>
          </cell>
          <cell r="D154">
            <v>37</v>
          </cell>
          <cell r="E154">
            <v>1</v>
          </cell>
          <cell r="F154">
            <v>37</v>
          </cell>
        </row>
        <row r="155">
          <cell r="A155">
            <v>151625</v>
          </cell>
          <cell r="B155" t="str">
            <v>Samuels, Amari</v>
          </cell>
          <cell r="C155" t="str">
            <v>SK</v>
          </cell>
          <cell r="D155">
            <v>25</v>
          </cell>
          <cell r="E155">
            <v>3</v>
          </cell>
          <cell r="F155">
            <v>29</v>
          </cell>
        </row>
        <row r="156">
          <cell r="A156">
            <v>151585</v>
          </cell>
          <cell r="B156" t="str">
            <v>Sanchez, Nicolas</v>
          </cell>
          <cell r="C156" t="str">
            <v>JNE</v>
          </cell>
          <cell r="D156">
            <v>77</v>
          </cell>
          <cell r="E156">
            <v>2</v>
          </cell>
          <cell r="F156">
            <v>40</v>
          </cell>
        </row>
        <row r="157">
          <cell r="A157">
            <v>151588</v>
          </cell>
          <cell r="B157" t="str">
            <v>Sargeant, Joanie</v>
          </cell>
          <cell r="C157" t="str">
            <v>JNE</v>
          </cell>
          <cell r="D157">
            <v>63</v>
          </cell>
          <cell r="E157">
            <v>1</v>
          </cell>
          <cell r="F157">
            <v>41</v>
          </cell>
        </row>
        <row r="158">
          <cell r="A158">
            <v>151623</v>
          </cell>
          <cell r="B158" t="str">
            <v>Sasu-Fynn, Francis</v>
          </cell>
          <cell r="C158" t="str">
            <v>SK</v>
          </cell>
          <cell r="D158">
            <v>30</v>
          </cell>
          <cell r="E158">
            <v>1</v>
          </cell>
          <cell r="F158">
            <v>26</v>
          </cell>
        </row>
        <row r="159">
          <cell r="A159">
            <v>151710</v>
          </cell>
          <cell r="B159" t="str">
            <v>Saxton-Clayton, Alfie</v>
          </cell>
          <cell r="C159" t="str">
            <v>KKN</v>
          </cell>
          <cell r="D159">
            <v>34</v>
          </cell>
          <cell r="E159">
            <v>0</v>
          </cell>
          <cell r="F159">
            <v>26</v>
          </cell>
        </row>
        <row r="160">
          <cell r="A160">
            <v>151593</v>
          </cell>
          <cell r="B160" t="str">
            <v>Scott, Trinity</v>
          </cell>
          <cell r="C160" t="str">
            <v>SK</v>
          </cell>
          <cell r="D160">
            <v>23</v>
          </cell>
          <cell r="E160">
            <v>3</v>
          </cell>
          <cell r="F160">
            <v>24</v>
          </cell>
        </row>
        <row r="161">
          <cell r="A161">
            <v>151666</v>
          </cell>
          <cell r="B161" t="str">
            <v>Scriven, Emily</v>
          </cell>
          <cell r="C161" t="str">
            <v>JNE</v>
          </cell>
          <cell r="D161">
            <v>88</v>
          </cell>
          <cell r="E161">
            <v>0</v>
          </cell>
          <cell r="F161">
            <v>51</v>
          </cell>
        </row>
        <row r="162">
          <cell r="A162">
            <v>151733</v>
          </cell>
          <cell r="B162" t="str">
            <v>Selamyihun, Bitania</v>
          </cell>
          <cell r="C162" t="str">
            <v>KKN</v>
          </cell>
          <cell r="D162">
            <v>28</v>
          </cell>
          <cell r="E162">
            <v>1</v>
          </cell>
          <cell r="F162">
            <v>21</v>
          </cell>
        </row>
        <row r="163">
          <cell r="A163">
            <v>151653</v>
          </cell>
          <cell r="B163" t="str">
            <v>Shaiju, Shreya</v>
          </cell>
          <cell r="C163" t="str">
            <v>SDA</v>
          </cell>
          <cell r="D163">
            <v>35</v>
          </cell>
          <cell r="E163">
            <v>0</v>
          </cell>
          <cell r="F163">
            <v>29</v>
          </cell>
        </row>
        <row r="164">
          <cell r="A164">
            <v>151578</v>
          </cell>
          <cell r="B164" t="str">
            <v>Shaw, Larissa</v>
          </cell>
          <cell r="C164" t="str">
            <v>JNE</v>
          </cell>
          <cell r="D164">
            <v>67</v>
          </cell>
          <cell r="E164">
            <v>0</v>
          </cell>
          <cell r="F164">
            <v>44</v>
          </cell>
        </row>
        <row r="165">
          <cell r="A165">
            <v>151583</v>
          </cell>
          <cell r="B165" t="str">
            <v>Shepherd, Jessica</v>
          </cell>
          <cell r="C165" t="str">
            <v>EGQ</v>
          </cell>
          <cell r="D165">
            <v>65</v>
          </cell>
          <cell r="E165">
            <v>0</v>
          </cell>
          <cell r="F165">
            <v>28</v>
          </cell>
        </row>
        <row r="166">
          <cell r="A166">
            <v>151572</v>
          </cell>
          <cell r="B166" t="str">
            <v>Sheppard, Finn</v>
          </cell>
          <cell r="C166" t="str">
            <v>JNE</v>
          </cell>
          <cell r="D166">
            <v>19</v>
          </cell>
          <cell r="E166">
            <v>13</v>
          </cell>
          <cell r="F166">
            <v>23</v>
          </cell>
        </row>
        <row r="167">
          <cell r="A167">
            <v>151656</v>
          </cell>
          <cell r="B167" t="str">
            <v>Sheppard, Jade</v>
          </cell>
          <cell r="C167" t="str">
            <v>KKN</v>
          </cell>
          <cell r="D167">
            <v>41</v>
          </cell>
          <cell r="E167">
            <v>0</v>
          </cell>
          <cell r="F167">
            <v>31</v>
          </cell>
        </row>
        <row r="168">
          <cell r="A168">
            <v>151601</v>
          </cell>
          <cell r="B168" t="str">
            <v>Sheridan, Stanley</v>
          </cell>
          <cell r="C168" t="str">
            <v>GN</v>
          </cell>
          <cell r="D168">
            <v>38</v>
          </cell>
          <cell r="E168">
            <v>0</v>
          </cell>
          <cell r="F168">
            <v>33</v>
          </cell>
        </row>
        <row r="169">
          <cell r="A169">
            <v>151691</v>
          </cell>
          <cell r="B169" t="str">
            <v>Shields, Rachel</v>
          </cell>
          <cell r="C169" t="str">
            <v>JNE</v>
          </cell>
          <cell r="D169">
            <v>55</v>
          </cell>
          <cell r="E169">
            <v>0</v>
          </cell>
          <cell r="F169">
            <v>43</v>
          </cell>
        </row>
        <row r="170">
          <cell r="A170">
            <v>151596</v>
          </cell>
          <cell r="B170" t="str">
            <v>Sibanda, Sibusisiwe</v>
          </cell>
          <cell r="C170" t="str">
            <v>KKN</v>
          </cell>
          <cell r="D170">
            <v>37</v>
          </cell>
          <cell r="E170">
            <v>1</v>
          </cell>
          <cell r="F170">
            <v>30</v>
          </cell>
        </row>
        <row r="171">
          <cell r="A171">
            <v>151700</v>
          </cell>
          <cell r="B171" t="str">
            <v>Sigauke, Ashleigh</v>
          </cell>
          <cell r="C171" t="str">
            <v>EGQ</v>
          </cell>
          <cell r="D171">
            <v>48</v>
          </cell>
          <cell r="E171">
            <v>2</v>
          </cell>
          <cell r="F171">
            <v>27</v>
          </cell>
        </row>
        <row r="172">
          <cell r="A172">
            <v>151579</v>
          </cell>
          <cell r="B172" t="str">
            <v>Siggs, Patrick</v>
          </cell>
          <cell r="C172" t="str">
            <v>NH</v>
          </cell>
          <cell r="D172">
            <v>46</v>
          </cell>
          <cell r="E172">
            <v>0</v>
          </cell>
          <cell r="F172">
            <v>41</v>
          </cell>
        </row>
        <row r="173">
          <cell r="A173">
            <v>151619</v>
          </cell>
          <cell r="B173" t="str">
            <v>Simpson, Charlie</v>
          </cell>
          <cell r="C173" t="str">
            <v>SPI</v>
          </cell>
          <cell r="D173">
            <v>42</v>
          </cell>
          <cell r="E173">
            <v>1</v>
          </cell>
          <cell r="F173">
            <v>19</v>
          </cell>
        </row>
        <row r="174">
          <cell r="A174">
            <v>151521</v>
          </cell>
          <cell r="B174" t="str">
            <v>Sinkamba, Louisa</v>
          </cell>
          <cell r="C174" t="str">
            <v>GN</v>
          </cell>
          <cell r="D174">
            <v>33</v>
          </cell>
          <cell r="E174">
            <v>0</v>
          </cell>
          <cell r="F174">
            <v>35</v>
          </cell>
        </row>
        <row r="175">
          <cell r="A175">
            <v>151587</v>
          </cell>
          <cell r="B175" t="str">
            <v>Smith, Jasmine</v>
          </cell>
          <cell r="C175" t="str">
            <v>SK</v>
          </cell>
          <cell r="D175">
            <v>40</v>
          </cell>
          <cell r="E175">
            <v>0</v>
          </cell>
          <cell r="F175">
            <v>35</v>
          </cell>
        </row>
        <row r="176">
          <cell r="A176">
            <v>151730</v>
          </cell>
          <cell r="B176" t="str">
            <v>Smith, Luke</v>
          </cell>
          <cell r="C176" t="str">
            <v>SPI</v>
          </cell>
          <cell r="D176">
            <v>46</v>
          </cell>
          <cell r="E176">
            <v>3</v>
          </cell>
          <cell r="F176">
            <v>26</v>
          </cell>
        </row>
        <row r="177">
          <cell r="A177">
            <v>151729</v>
          </cell>
          <cell r="B177" t="str">
            <v>Smith, Nathanael</v>
          </cell>
          <cell r="C177" t="str">
            <v>SPI</v>
          </cell>
          <cell r="D177">
            <v>34</v>
          </cell>
          <cell r="E177">
            <v>3</v>
          </cell>
          <cell r="F177">
            <v>27</v>
          </cell>
        </row>
        <row r="178">
          <cell r="A178">
            <v>151602</v>
          </cell>
          <cell r="B178" t="str">
            <v>Smith, Niamh</v>
          </cell>
          <cell r="C178" t="str">
            <v>SPI</v>
          </cell>
          <cell r="D178">
            <v>28</v>
          </cell>
          <cell r="E178">
            <v>0</v>
          </cell>
          <cell r="F178">
            <v>18</v>
          </cell>
        </row>
        <row r="179">
          <cell r="A179">
            <v>151547</v>
          </cell>
          <cell r="B179" t="str">
            <v>Smith, Patrick</v>
          </cell>
          <cell r="C179" t="str">
            <v>SPI</v>
          </cell>
          <cell r="D179">
            <v>52</v>
          </cell>
          <cell r="E179">
            <v>0</v>
          </cell>
          <cell r="F179">
            <v>21</v>
          </cell>
        </row>
        <row r="180">
          <cell r="A180">
            <v>151662</v>
          </cell>
          <cell r="B180" t="str">
            <v>Smith, Taliah</v>
          </cell>
          <cell r="C180" t="str">
            <v>SPI</v>
          </cell>
          <cell r="D180">
            <v>42</v>
          </cell>
          <cell r="E180">
            <v>1</v>
          </cell>
          <cell r="F180">
            <v>31</v>
          </cell>
        </row>
        <row r="181">
          <cell r="A181">
            <v>151677</v>
          </cell>
          <cell r="B181" t="str">
            <v>Smith, William</v>
          </cell>
          <cell r="C181" t="str">
            <v>NH</v>
          </cell>
          <cell r="D181">
            <v>52</v>
          </cell>
          <cell r="E181">
            <v>0</v>
          </cell>
          <cell r="F181">
            <v>52</v>
          </cell>
        </row>
        <row r="182">
          <cell r="A182">
            <v>151542</v>
          </cell>
          <cell r="B182" t="str">
            <v>Spray, Eleanor</v>
          </cell>
          <cell r="C182" t="str">
            <v>SPI</v>
          </cell>
          <cell r="D182">
            <v>68</v>
          </cell>
          <cell r="E182">
            <v>0</v>
          </cell>
          <cell r="F182">
            <v>30</v>
          </cell>
        </row>
        <row r="183">
          <cell r="A183">
            <v>151720</v>
          </cell>
          <cell r="B183" t="str">
            <v>Stafford, James</v>
          </cell>
          <cell r="C183" t="str">
            <v>SK</v>
          </cell>
          <cell r="D183">
            <v>35</v>
          </cell>
          <cell r="E183">
            <v>0</v>
          </cell>
          <cell r="F183">
            <v>34</v>
          </cell>
        </row>
        <row r="184">
          <cell r="A184">
            <v>151663</v>
          </cell>
          <cell r="B184" t="str">
            <v>Stephenson, Lewis</v>
          </cell>
          <cell r="C184" t="str">
            <v>SPI</v>
          </cell>
          <cell r="D184">
            <v>32</v>
          </cell>
          <cell r="E184">
            <v>4</v>
          </cell>
          <cell r="F184">
            <v>19</v>
          </cell>
        </row>
        <row r="185">
          <cell r="A185">
            <v>151659</v>
          </cell>
          <cell r="B185" t="str">
            <v>Streicher Rootman, Mika</v>
          </cell>
          <cell r="C185" t="str">
            <v>JNE</v>
          </cell>
          <cell r="D185">
            <v>44</v>
          </cell>
          <cell r="E185">
            <v>0</v>
          </cell>
          <cell r="F185">
            <v>36</v>
          </cell>
        </row>
        <row r="186">
          <cell r="A186">
            <v>151615</v>
          </cell>
          <cell r="B186" t="str">
            <v>Sweeting, Olivia</v>
          </cell>
          <cell r="C186" t="str">
            <v>SDA</v>
          </cell>
          <cell r="D186">
            <v>43</v>
          </cell>
          <cell r="E186">
            <v>0</v>
          </cell>
          <cell r="F186">
            <v>39</v>
          </cell>
        </row>
        <row r="187">
          <cell r="A187">
            <v>151644</v>
          </cell>
          <cell r="B187" t="str">
            <v>Taft, Alfie</v>
          </cell>
          <cell r="C187" t="str">
            <v>SK</v>
          </cell>
          <cell r="D187">
            <v>31</v>
          </cell>
          <cell r="E187">
            <v>5</v>
          </cell>
          <cell r="F187">
            <v>35</v>
          </cell>
        </row>
        <row r="188">
          <cell r="A188">
            <v>151658</v>
          </cell>
          <cell r="B188" t="str">
            <v>Tahirova, Maria</v>
          </cell>
          <cell r="C188" t="str">
            <v>SDA</v>
          </cell>
          <cell r="D188">
            <v>34</v>
          </cell>
          <cell r="E188">
            <v>1</v>
          </cell>
          <cell r="F188">
            <v>34</v>
          </cell>
        </row>
        <row r="189">
          <cell r="A189">
            <v>151552</v>
          </cell>
          <cell r="B189" t="str">
            <v>Tankard, Erin</v>
          </cell>
          <cell r="C189" t="str">
            <v>GN</v>
          </cell>
          <cell r="D189">
            <v>68</v>
          </cell>
          <cell r="E189">
            <v>0</v>
          </cell>
          <cell r="F189">
            <v>51</v>
          </cell>
        </row>
        <row r="190">
          <cell r="A190">
            <v>151536</v>
          </cell>
          <cell r="B190" t="str">
            <v>Tate, Ruby</v>
          </cell>
          <cell r="C190" t="str">
            <v>SPI</v>
          </cell>
          <cell r="D190">
            <v>47</v>
          </cell>
          <cell r="E190">
            <v>2</v>
          </cell>
          <cell r="F190">
            <v>34</v>
          </cell>
        </row>
        <row r="191">
          <cell r="A191">
            <v>151632</v>
          </cell>
          <cell r="B191" t="str">
            <v>Taylor, Ethan</v>
          </cell>
          <cell r="C191" t="str">
            <v>JNE</v>
          </cell>
          <cell r="D191">
            <v>36</v>
          </cell>
          <cell r="E191">
            <v>4</v>
          </cell>
          <cell r="F191">
            <v>31</v>
          </cell>
        </row>
        <row r="192">
          <cell r="A192">
            <v>151731</v>
          </cell>
          <cell r="B192" t="str">
            <v>Tewodros, Bezawet</v>
          </cell>
          <cell r="C192" t="str">
            <v>SK</v>
          </cell>
          <cell r="D192">
            <v>36</v>
          </cell>
          <cell r="E192">
            <v>1</v>
          </cell>
          <cell r="F192">
            <v>32</v>
          </cell>
        </row>
        <row r="193">
          <cell r="A193">
            <v>151727</v>
          </cell>
          <cell r="B193" t="str">
            <v>Thomas, Ryan</v>
          </cell>
          <cell r="C193" t="str">
            <v>SPI</v>
          </cell>
          <cell r="D193">
            <v>40</v>
          </cell>
          <cell r="E193">
            <v>0</v>
          </cell>
          <cell r="F193">
            <v>23</v>
          </cell>
        </row>
        <row r="194">
          <cell r="A194">
            <v>151732</v>
          </cell>
          <cell r="B194" t="str">
            <v>Tojo, Elwin</v>
          </cell>
          <cell r="C194" t="str">
            <v>KKN</v>
          </cell>
          <cell r="D194">
            <v>31</v>
          </cell>
          <cell r="E194">
            <v>0</v>
          </cell>
          <cell r="F194">
            <v>19</v>
          </cell>
        </row>
        <row r="195">
          <cell r="A195">
            <v>151643</v>
          </cell>
          <cell r="B195" t="str">
            <v>Towers, Rhianna</v>
          </cell>
          <cell r="C195" t="str">
            <v>SDA</v>
          </cell>
          <cell r="D195">
            <v>10</v>
          </cell>
          <cell r="E195">
            <v>19</v>
          </cell>
          <cell r="F195">
            <v>29</v>
          </cell>
        </row>
        <row r="196">
          <cell r="A196">
            <v>151520</v>
          </cell>
          <cell r="B196" t="str">
            <v>Tshuma, Isaac</v>
          </cell>
          <cell r="C196" t="str">
            <v>SDA</v>
          </cell>
          <cell r="D196">
            <v>16</v>
          </cell>
          <cell r="E196">
            <v>7</v>
          </cell>
          <cell r="F196">
            <v>25</v>
          </cell>
        </row>
        <row r="197">
          <cell r="A197">
            <v>151714</v>
          </cell>
          <cell r="B197" t="str">
            <v>Turner, Millie</v>
          </cell>
          <cell r="C197" t="str">
            <v>EGQ</v>
          </cell>
          <cell r="D197">
            <v>60</v>
          </cell>
          <cell r="E197">
            <v>0</v>
          </cell>
          <cell r="F197">
            <v>28</v>
          </cell>
        </row>
        <row r="198">
          <cell r="A198">
            <v>151716</v>
          </cell>
          <cell r="B198" t="str">
            <v>Tyminska, Maja</v>
          </cell>
          <cell r="C198" t="str">
            <v>EGQ</v>
          </cell>
          <cell r="D198">
            <v>57</v>
          </cell>
          <cell r="E198">
            <v>1</v>
          </cell>
          <cell r="F198">
            <v>28</v>
          </cell>
        </row>
        <row r="199">
          <cell r="A199">
            <v>151718</v>
          </cell>
          <cell r="B199" t="str">
            <v>Uduoise, Eliana</v>
          </cell>
          <cell r="C199" t="str">
            <v>SK</v>
          </cell>
          <cell r="D199">
            <v>38</v>
          </cell>
          <cell r="E199">
            <v>0</v>
          </cell>
          <cell r="F199">
            <v>37</v>
          </cell>
        </row>
        <row r="200">
          <cell r="A200">
            <v>151640</v>
          </cell>
          <cell r="B200" t="str">
            <v>Ufondu, Chinonso</v>
          </cell>
          <cell r="C200" t="str">
            <v>SK</v>
          </cell>
          <cell r="D200">
            <v>43</v>
          </cell>
          <cell r="E200">
            <v>1</v>
          </cell>
          <cell r="F200">
            <v>39</v>
          </cell>
        </row>
        <row r="201">
          <cell r="A201">
            <v>151535</v>
          </cell>
          <cell r="B201" t="str">
            <v>Uwagboe, Esohe</v>
          </cell>
          <cell r="C201" t="str">
            <v>SDA</v>
          </cell>
          <cell r="D201">
            <v>22</v>
          </cell>
          <cell r="E201">
            <v>2</v>
          </cell>
          <cell r="F201">
            <v>19</v>
          </cell>
        </row>
        <row r="202">
          <cell r="A202">
            <v>151697</v>
          </cell>
          <cell r="B202" t="str">
            <v>Vas, Camille</v>
          </cell>
          <cell r="C202" t="str">
            <v>GN</v>
          </cell>
          <cell r="D202">
            <v>42</v>
          </cell>
          <cell r="E202">
            <v>0</v>
          </cell>
          <cell r="F202">
            <v>35</v>
          </cell>
        </row>
        <row r="203">
          <cell r="A203">
            <v>151569</v>
          </cell>
          <cell r="B203" t="str">
            <v>Waldron, Sophie</v>
          </cell>
          <cell r="C203" t="str">
            <v>SDA</v>
          </cell>
          <cell r="D203">
            <v>27</v>
          </cell>
          <cell r="E203">
            <v>2</v>
          </cell>
          <cell r="F203">
            <v>26</v>
          </cell>
        </row>
        <row r="204">
          <cell r="A204">
            <v>151597</v>
          </cell>
          <cell r="B204" t="str">
            <v>Walford, Riannon</v>
          </cell>
          <cell r="C204" t="str">
            <v>EGQ</v>
          </cell>
          <cell r="D204">
            <v>17</v>
          </cell>
          <cell r="E204">
            <v>15</v>
          </cell>
          <cell r="F204">
            <v>16</v>
          </cell>
        </row>
        <row r="205">
          <cell r="A205">
            <v>151741</v>
          </cell>
          <cell r="B205" t="str">
            <v>Walsh, Caitlin</v>
          </cell>
          <cell r="C205" t="str">
            <v>JNE</v>
          </cell>
          <cell r="D205">
            <v>76</v>
          </cell>
          <cell r="E205">
            <v>0</v>
          </cell>
          <cell r="F205">
            <v>47</v>
          </cell>
        </row>
        <row r="206">
          <cell r="A206">
            <v>151672</v>
          </cell>
          <cell r="B206" t="str">
            <v>Walsh, James</v>
          </cell>
          <cell r="C206" t="str">
            <v>EGQ</v>
          </cell>
          <cell r="D206">
            <v>57</v>
          </cell>
          <cell r="E206">
            <v>1</v>
          </cell>
          <cell r="F206">
            <v>35</v>
          </cell>
        </row>
        <row r="207">
          <cell r="A207">
            <v>151556</v>
          </cell>
          <cell r="B207" t="str">
            <v>Walton-McBain, Evangeline</v>
          </cell>
          <cell r="C207" t="str">
            <v>KKN</v>
          </cell>
          <cell r="D207">
            <v>57</v>
          </cell>
          <cell r="E207">
            <v>0</v>
          </cell>
          <cell r="F207">
            <v>39</v>
          </cell>
        </row>
        <row r="208">
          <cell r="A208">
            <v>151707</v>
          </cell>
          <cell r="B208" t="str">
            <v>Walton-Ryan, Gabriel</v>
          </cell>
          <cell r="C208" t="str">
            <v>KKN</v>
          </cell>
          <cell r="D208">
            <v>24</v>
          </cell>
          <cell r="E208">
            <v>2</v>
          </cell>
          <cell r="F208">
            <v>18</v>
          </cell>
        </row>
        <row r="209">
          <cell r="A209">
            <v>151620</v>
          </cell>
          <cell r="B209" t="str">
            <v>Walton-Ryan, Lola</v>
          </cell>
          <cell r="C209" t="str">
            <v>JNE</v>
          </cell>
          <cell r="D209">
            <v>76</v>
          </cell>
          <cell r="E209">
            <v>0</v>
          </cell>
          <cell r="F209">
            <v>51</v>
          </cell>
        </row>
        <row r="210">
          <cell r="A210">
            <v>151660</v>
          </cell>
          <cell r="B210" t="str">
            <v>Ward, Benjamin</v>
          </cell>
          <cell r="C210" t="str">
            <v>SDA</v>
          </cell>
          <cell r="D210">
            <v>8</v>
          </cell>
          <cell r="E210">
            <v>4</v>
          </cell>
          <cell r="F210">
            <v>14</v>
          </cell>
        </row>
        <row r="211">
          <cell r="A211">
            <v>151567</v>
          </cell>
          <cell r="B211" t="str">
            <v>Wenninger, Eve</v>
          </cell>
          <cell r="C211" t="str">
            <v>KKN</v>
          </cell>
          <cell r="D211">
            <v>41</v>
          </cell>
          <cell r="E211">
            <v>0</v>
          </cell>
          <cell r="F211">
            <v>30</v>
          </cell>
        </row>
        <row r="212">
          <cell r="A212">
            <v>151649</v>
          </cell>
          <cell r="B212" t="str">
            <v>Whitaker Smith, Lily</v>
          </cell>
          <cell r="C212" t="str">
            <v>JNE</v>
          </cell>
          <cell r="D212">
            <v>85</v>
          </cell>
          <cell r="E212">
            <v>1</v>
          </cell>
          <cell r="F212">
            <v>49</v>
          </cell>
        </row>
        <row r="213">
          <cell r="A213">
            <v>151738</v>
          </cell>
          <cell r="B213" t="str">
            <v>Whitworth, Alecia</v>
          </cell>
          <cell r="C213" t="str">
            <v>SK</v>
          </cell>
          <cell r="D213">
            <v>46</v>
          </cell>
          <cell r="E213">
            <v>0</v>
          </cell>
          <cell r="F213">
            <v>39</v>
          </cell>
        </row>
        <row r="214">
          <cell r="A214">
            <v>151606</v>
          </cell>
          <cell r="B214" t="str">
            <v>Williams, Mya</v>
          </cell>
          <cell r="C214" t="str">
            <v>SDA</v>
          </cell>
          <cell r="D214">
            <v>6</v>
          </cell>
          <cell r="E214">
            <v>9</v>
          </cell>
          <cell r="F214">
            <v>15</v>
          </cell>
        </row>
        <row r="215">
          <cell r="A215">
            <v>151737</v>
          </cell>
          <cell r="B215" t="str">
            <v>Womersley, Ella</v>
          </cell>
          <cell r="C215" t="str">
            <v>SK</v>
          </cell>
          <cell r="D215">
            <v>41</v>
          </cell>
          <cell r="E215">
            <v>0</v>
          </cell>
          <cell r="F215">
            <v>37</v>
          </cell>
        </row>
        <row r="216">
          <cell r="A216">
            <v>151657</v>
          </cell>
          <cell r="B216" t="str">
            <v>Womersley, Poppy</v>
          </cell>
          <cell r="C216" t="str">
            <v>EGQ</v>
          </cell>
          <cell r="D216">
            <v>66</v>
          </cell>
          <cell r="E216">
            <v>0</v>
          </cell>
          <cell r="F216">
            <v>37</v>
          </cell>
        </row>
        <row r="217">
          <cell r="A217">
            <v>151683</v>
          </cell>
          <cell r="B217" t="str">
            <v>Wright, Sadie</v>
          </cell>
          <cell r="C217" t="str">
            <v>GN</v>
          </cell>
          <cell r="D217">
            <v>31</v>
          </cell>
          <cell r="E217">
            <v>1</v>
          </cell>
          <cell r="F217">
            <v>33</v>
          </cell>
        </row>
        <row r="218">
          <cell r="A218">
            <v>151702</v>
          </cell>
          <cell r="B218" t="str">
            <v>Yeboah, Samuel</v>
          </cell>
          <cell r="C218" t="str">
            <v>EGQ</v>
          </cell>
          <cell r="D218">
            <v>65</v>
          </cell>
          <cell r="E218">
            <v>0</v>
          </cell>
          <cell r="F218">
            <v>27</v>
          </cell>
        </row>
        <row r="219">
          <cell r="A219">
            <v>151574</v>
          </cell>
          <cell r="B219" t="str">
            <v>Yemane, Harmala</v>
          </cell>
          <cell r="C219" t="str">
            <v>KKN</v>
          </cell>
          <cell r="D219">
            <v>33</v>
          </cell>
          <cell r="E219">
            <v>1</v>
          </cell>
          <cell r="F219">
            <v>22</v>
          </cell>
        </row>
      </sheetData>
      <sheetData sheetId="14">
        <row r="1">
          <cell r="I1" t="str">
            <v>PRIOR ATTAINMENT</v>
          </cell>
          <cell r="J1"/>
          <cell r="K1"/>
        </row>
        <row r="2">
          <cell r="A2" t="str">
            <v>8a</v>
          </cell>
          <cell r="B2">
            <v>53</v>
          </cell>
          <cell r="I2" t="str">
            <v>Id</v>
          </cell>
          <cell r="J2" t="str">
            <v>Name</v>
          </cell>
          <cell r="K2" t="str">
            <v>PRIOR</v>
          </cell>
        </row>
        <row r="3">
          <cell r="A3" t="str">
            <v>8b</v>
          </cell>
          <cell r="B3">
            <v>51</v>
          </cell>
          <cell r="I3">
            <v>151734</v>
          </cell>
          <cell r="J3" t="str">
            <v>Affoh, Andrew</v>
          </cell>
          <cell r="K3" t="str">
            <v>M</v>
          </cell>
        </row>
        <row r="4">
          <cell r="A4" t="str">
            <v>8c</v>
          </cell>
          <cell r="B4">
            <v>49</v>
          </cell>
          <cell r="I4">
            <v>151735</v>
          </cell>
          <cell r="J4" t="str">
            <v>Affoh, Anthony</v>
          </cell>
          <cell r="K4" t="str">
            <v>M</v>
          </cell>
        </row>
        <row r="5">
          <cell r="A5" t="str">
            <v>7a</v>
          </cell>
          <cell r="B5">
            <v>47</v>
          </cell>
          <cell r="I5">
            <v>151529</v>
          </cell>
          <cell r="J5" t="str">
            <v>Akunda, Shakylla</v>
          </cell>
          <cell r="K5" t="str">
            <v>M</v>
          </cell>
        </row>
        <row r="6">
          <cell r="A6" t="str">
            <v>7b</v>
          </cell>
          <cell r="B6">
            <v>45</v>
          </cell>
          <cell r="I6">
            <v>151642</v>
          </cell>
          <cell r="J6" t="str">
            <v>Allen, Sofia</v>
          </cell>
          <cell r="K6" t="str">
            <v>H</v>
          </cell>
        </row>
        <row r="7">
          <cell r="A7" t="str">
            <v>7c</v>
          </cell>
          <cell r="B7">
            <v>43</v>
          </cell>
          <cell r="I7">
            <v>151537</v>
          </cell>
          <cell r="J7" t="str">
            <v>Alyas, James</v>
          </cell>
          <cell r="K7" t="str">
            <v>H</v>
          </cell>
        </row>
        <row r="8">
          <cell r="A8" t="str">
            <v>6a</v>
          </cell>
          <cell r="B8">
            <v>41</v>
          </cell>
          <cell r="I8">
            <v>151591</v>
          </cell>
          <cell r="J8" t="str">
            <v>Amboe-Frou, Brandon</v>
          </cell>
          <cell r="K8" t="str">
            <v>M</v>
          </cell>
        </row>
        <row r="9">
          <cell r="A9" t="str">
            <v>6b</v>
          </cell>
          <cell r="B9">
            <v>39</v>
          </cell>
          <cell r="I9">
            <v>151630</v>
          </cell>
          <cell r="J9" t="str">
            <v>Amer, Elijah</v>
          </cell>
          <cell r="K9" t="str">
            <v>H</v>
          </cell>
        </row>
        <row r="10">
          <cell r="A10" t="str">
            <v>6c</v>
          </cell>
          <cell r="B10">
            <v>37</v>
          </cell>
          <cell r="I10">
            <v>151684</v>
          </cell>
          <cell r="J10" t="str">
            <v>Amoah, Millie</v>
          </cell>
          <cell r="K10" t="str">
            <v>M</v>
          </cell>
        </row>
        <row r="11">
          <cell r="A11" t="str">
            <v>5a</v>
          </cell>
          <cell r="B11">
            <v>35</v>
          </cell>
          <cell r="I11">
            <v>151629</v>
          </cell>
          <cell r="J11" t="str">
            <v>Anderson, Leo</v>
          </cell>
          <cell r="K11" t="str">
            <v>H</v>
          </cell>
        </row>
        <row r="12">
          <cell r="A12" t="str">
            <v>5b</v>
          </cell>
          <cell r="B12">
            <v>33</v>
          </cell>
          <cell r="I12">
            <v>151527</v>
          </cell>
          <cell r="J12" t="str">
            <v>Anwar, Sara</v>
          </cell>
          <cell r="K12" t="str">
            <v>M</v>
          </cell>
        </row>
        <row r="13">
          <cell r="A13" t="str">
            <v>5c</v>
          </cell>
          <cell r="B13">
            <v>31</v>
          </cell>
          <cell r="I13">
            <v>151638</v>
          </cell>
          <cell r="J13" t="str">
            <v>Aslam, Sana</v>
          </cell>
          <cell r="K13" t="str">
            <v>M</v>
          </cell>
        </row>
        <row r="14">
          <cell r="A14" t="str">
            <v>4a</v>
          </cell>
          <cell r="B14">
            <v>29</v>
          </cell>
          <cell r="I14">
            <v>151669</v>
          </cell>
          <cell r="J14" t="str">
            <v>Atkinson, Declan</v>
          </cell>
          <cell r="K14" t="str">
            <v>H</v>
          </cell>
        </row>
        <row r="15">
          <cell r="A15" t="str">
            <v>4b</v>
          </cell>
          <cell r="B15">
            <v>27</v>
          </cell>
          <cell r="I15">
            <v>151742</v>
          </cell>
          <cell r="J15" t="str">
            <v>Atoyebi, Anaiah</v>
          </cell>
          <cell r="K15" t="str">
            <v>H</v>
          </cell>
        </row>
        <row r="16">
          <cell r="A16" t="str">
            <v>4c</v>
          </cell>
          <cell r="B16">
            <v>25</v>
          </cell>
          <cell r="I16">
            <v>151633</v>
          </cell>
          <cell r="J16" t="str">
            <v>Azar, Sarah</v>
          </cell>
          <cell r="K16" t="str">
            <v>H</v>
          </cell>
        </row>
        <row r="17">
          <cell r="A17" t="str">
            <v>3a</v>
          </cell>
          <cell r="B17">
            <v>23</v>
          </cell>
          <cell r="I17">
            <v>151607</v>
          </cell>
          <cell r="J17" t="str">
            <v>Barnes, Gabriel</v>
          </cell>
          <cell r="K17" t="str">
            <v>M</v>
          </cell>
        </row>
        <row r="18">
          <cell r="A18" t="str">
            <v>3b</v>
          </cell>
          <cell r="B18">
            <v>21</v>
          </cell>
          <cell r="I18">
            <v>151703</v>
          </cell>
          <cell r="J18" t="str">
            <v>Barratt, Elizabeth</v>
          </cell>
          <cell r="K18" t="str">
            <v>H</v>
          </cell>
        </row>
        <row r="19">
          <cell r="A19" t="str">
            <v>3c</v>
          </cell>
          <cell r="B19">
            <v>19</v>
          </cell>
          <cell r="I19">
            <v>151621</v>
          </cell>
          <cell r="J19" t="str">
            <v>Barrett, Edward</v>
          </cell>
          <cell r="K19" t="str">
            <v/>
          </cell>
        </row>
        <row r="20">
          <cell r="A20" t="str">
            <v>2a</v>
          </cell>
          <cell r="B20">
            <v>17</v>
          </cell>
          <cell r="I20">
            <v>151576</v>
          </cell>
          <cell r="J20" t="str">
            <v>Bath, Natalie</v>
          </cell>
          <cell r="K20" t="str">
            <v>H</v>
          </cell>
        </row>
        <row r="21">
          <cell r="A21" t="str">
            <v>2b</v>
          </cell>
          <cell r="B21">
            <v>15</v>
          </cell>
          <cell r="I21">
            <v>151673</v>
          </cell>
          <cell r="J21" t="str">
            <v>Baty, Mia</v>
          </cell>
          <cell r="K21" t="str">
            <v>H</v>
          </cell>
        </row>
        <row r="22">
          <cell r="A22" t="str">
            <v>2c</v>
          </cell>
          <cell r="B22">
            <v>13</v>
          </cell>
          <cell r="I22">
            <v>151599</v>
          </cell>
          <cell r="J22" t="str">
            <v>Beare, Lucy</v>
          </cell>
          <cell r="K22" t="str">
            <v>H</v>
          </cell>
        </row>
        <row r="23">
          <cell r="A23" t="str">
            <v>1a</v>
          </cell>
          <cell r="B23">
            <v>11</v>
          </cell>
          <cell r="I23">
            <v>151736</v>
          </cell>
          <cell r="J23" t="str">
            <v>Bereket, Rim</v>
          </cell>
          <cell r="K23" t="str">
            <v>H</v>
          </cell>
        </row>
        <row r="24">
          <cell r="A24" t="str">
            <v>1b</v>
          </cell>
          <cell r="B24">
            <v>9</v>
          </cell>
          <cell r="I24">
            <v>151545</v>
          </cell>
          <cell r="J24" t="str">
            <v>Bereket, Samuel</v>
          </cell>
          <cell r="K24" t="str">
            <v>M</v>
          </cell>
        </row>
        <row r="25">
          <cell r="A25" t="str">
            <v>1c</v>
          </cell>
          <cell r="B25">
            <v>7</v>
          </cell>
          <cell r="I25">
            <v>151618</v>
          </cell>
          <cell r="J25" t="str">
            <v>Boateng, Mariella</v>
          </cell>
          <cell r="K25" t="str">
            <v>H</v>
          </cell>
        </row>
        <row r="26">
          <cell r="A26" t="str">
            <v>7 - 9</v>
          </cell>
          <cell r="B26">
            <v>8</v>
          </cell>
          <cell r="I26">
            <v>151681</v>
          </cell>
          <cell r="J26" t="str">
            <v>Bolton, Jacob</v>
          </cell>
          <cell r="K26" t="str">
            <v>M</v>
          </cell>
        </row>
        <row r="27">
          <cell r="A27" t="str">
            <v>5 - 7</v>
          </cell>
          <cell r="B27">
            <v>6</v>
          </cell>
          <cell r="I27">
            <v>151740</v>
          </cell>
          <cell r="J27" t="str">
            <v>Briggs, Grace</v>
          </cell>
          <cell r="K27" t="str">
            <v>M</v>
          </cell>
        </row>
        <row r="28">
          <cell r="A28" t="str">
            <v>4 - 5</v>
          </cell>
          <cell r="B28">
            <v>4.5</v>
          </cell>
          <cell r="I28">
            <v>151678</v>
          </cell>
          <cell r="J28" t="str">
            <v>Broomhead, Emma</v>
          </cell>
          <cell r="K28" t="str">
            <v>H</v>
          </cell>
        </row>
        <row r="29">
          <cell r="A29" t="str">
            <v>1 - 4</v>
          </cell>
          <cell r="B29">
            <v>2.5</v>
          </cell>
          <cell r="I29">
            <v>151594</v>
          </cell>
          <cell r="J29" t="str">
            <v>Brown, Noah</v>
          </cell>
          <cell r="K29" t="str">
            <v>H</v>
          </cell>
        </row>
        <row r="30">
          <cell r="I30">
            <v>151604</v>
          </cell>
          <cell r="J30" t="str">
            <v>Burton, Jessica</v>
          </cell>
          <cell r="K30" t="str">
            <v>H</v>
          </cell>
        </row>
        <row r="31">
          <cell r="I31">
            <v>151540</v>
          </cell>
          <cell r="J31" t="str">
            <v>Cattolico, Cristina</v>
          </cell>
          <cell r="K31" t="str">
            <v>M</v>
          </cell>
        </row>
        <row r="32">
          <cell r="I32">
            <v>151609</v>
          </cell>
          <cell r="J32" t="str">
            <v>Chapman, Leonardo</v>
          </cell>
          <cell r="K32" t="str">
            <v>H</v>
          </cell>
        </row>
        <row r="33">
          <cell r="I33">
            <v>151651</v>
          </cell>
          <cell r="J33" t="str">
            <v>Crockett, Will</v>
          </cell>
          <cell r="K33" t="str">
            <v>M</v>
          </cell>
        </row>
        <row r="34">
          <cell r="I34">
            <v>151530</v>
          </cell>
          <cell r="J34" t="str">
            <v>Crofts, Joey</v>
          </cell>
          <cell r="K34" t="str">
            <v>H</v>
          </cell>
        </row>
        <row r="35">
          <cell r="I35">
            <v>151600</v>
          </cell>
          <cell r="J35" t="str">
            <v>Cullen, Daisy</v>
          </cell>
          <cell r="K35" t="str">
            <v>M</v>
          </cell>
        </row>
        <row r="36">
          <cell r="I36">
            <v>151624</v>
          </cell>
          <cell r="J36" t="str">
            <v>Danes Harte, Isabella</v>
          </cell>
          <cell r="K36" t="str">
            <v>H</v>
          </cell>
        </row>
        <row r="37">
          <cell r="I37">
            <v>151580</v>
          </cell>
          <cell r="J37" t="str">
            <v>Davies, Olivia</v>
          </cell>
          <cell r="K37" t="str">
            <v>H</v>
          </cell>
        </row>
        <row r="38">
          <cell r="I38">
            <v>151693</v>
          </cell>
          <cell r="J38" t="str">
            <v>Dawatage, Onesh</v>
          </cell>
          <cell r="K38" t="str">
            <v>M</v>
          </cell>
        </row>
        <row r="39">
          <cell r="I39">
            <v>151722</v>
          </cell>
          <cell r="J39" t="str">
            <v>Day, Billy</v>
          </cell>
          <cell r="K39" t="str">
            <v>H</v>
          </cell>
        </row>
        <row r="40">
          <cell r="I40">
            <v>151725</v>
          </cell>
          <cell r="J40" t="str">
            <v>Dennis, Aisling</v>
          </cell>
          <cell r="K40" t="str">
            <v>H</v>
          </cell>
        </row>
        <row r="41">
          <cell r="I41">
            <v>151605</v>
          </cell>
          <cell r="J41" t="str">
            <v>Doherty, Phoebe</v>
          </cell>
          <cell r="K41" t="str">
            <v>H</v>
          </cell>
        </row>
        <row r="42">
          <cell r="I42">
            <v>151573</v>
          </cell>
          <cell r="J42" t="str">
            <v>Dransfield, Grace</v>
          </cell>
          <cell r="K42" t="str">
            <v>M</v>
          </cell>
        </row>
        <row r="43">
          <cell r="I43">
            <v>151695</v>
          </cell>
          <cell r="J43" t="str">
            <v>Duffy, Mia</v>
          </cell>
          <cell r="K43" t="str">
            <v>M</v>
          </cell>
        </row>
        <row r="44">
          <cell r="I44">
            <v>151541</v>
          </cell>
          <cell r="J44" t="str">
            <v>Dunford, Joshua</v>
          </cell>
          <cell r="K44" t="str">
            <v>H</v>
          </cell>
        </row>
        <row r="45">
          <cell r="I45">
            <v>151554</v>
          </cell>
          <cell r="J45" t="str">
            <v>Egleston, Iris</v>
          </cell>
          <cell r="K45" t="str">
            <v>H</v>
          </cell>
        </row>
        <row r="46">
          <cell r="I46">
            <v>151534</v>
          </cell>
          <cell r="J46" t="str">
            <v>El Jammal, Gabrielle</v>
          </cell>
          <cell r="K46" t="str">
            <v>M</v>
          </cell>
        </row>
        <row r="47">
          <cell r="I47">
            <v>151728</v>
          </cell>
          <cell r="J47" t="str">
            <v>Elvie, Madison</v>
          </cell>
          <cell r="K47" t="str">
            <v>M</v>
          </cell>
        </row>
        <row r="48">
          <cell r="I48">
            <v>151698</v>
          </cell>
          <cell r="J48" t="str">
            <v>Espinosa, Hazel</v>
          </cell>
          <cell r="K48" t="str">
            <v>H</v>
          </cell>
        </row>
        <row r="49">
          <cell r="I49">
            <v>151686</v>
          </cell>
          <cell r="J49" t="str">
            <v>Farleigh Pereira, Cianah</v>
          </cell>
          <cell r="K49" t="str">
            <v>H</v>
          </cell>
        </row>
        <row r="50">
          <cell r="I50">
            <v>151526</v>
          </cell>
          <cell r="J50" t="str">
            <v>Fenwick, Luke</v>
          </cell>
          <cell r="K50" t="str">
            <v>H</v>
          </cell>
        </row>
        <row r="51">
          <cell r="I51">
            <v>151561</v>
          </cell>
          <cell r="J51" t="str">
            <v>Fiore, Sofia</v>
          </cell>
          <cell r="K51" t="str">
            <v>M</v>
          </cell>
        </row>
        <row r="52">
          <cell r="I52">
            <v>151631</v>
          </cell>
          <cell r="J52" t="str">
            <v>Fitzgerald, Olivia</v>
          </cell>
          <cell r="K52" t="str">
            <v>M</v>
          </cell>
        </row>
        <row r="53">
          <cell r="I53">
            <v>151613</v>
          </cell>
          <cell r="J53" t="str">
            <v>Foley, Eamonn</v>
          </cell>
          <cell r="K53" t="str">
            <v>H</v>
          </cell>
        </row>
        <row r="54">
          <cell r="I54">
            <v>151692</v>
          </cell>
          <cell r="J54" t="str">
            <v>Fox, Kieran</v>
          </cell>
          <cell r="K54" t="str">
            <v>H</v>
          </cell>
        </row>
        <row r="55">
          <cell r="I55">
            <v>151622</v>
          </cell>
          <cell r="J55" t="str">
            <v>Fuganti, Veronica</v>
          </cell>
          <cell r="K55" t="str">
            <v>H</v>
          </cell>
        </row>
        <row r="56">
          <cell r="I56">
            <v>151616</v>
          </cell>
          <cell r="J56" t="str">
            <v>Gachia, Joel</v>
          </cell>
          <cell r="K56" t="str">
            <v>M</v>
          </cell>
        </row>
        <row r="57">
          <cell r="I57">
            <v>151560</v>
          </cell>
          <cell r="J57" t="str">
            <v>Garnica-Uruchurtu, Frida</v>
          </cell>
          <cell r="K57" t="str">
            <v>H</v>
          </cell>
        </row>
        <row r="58">
          <cell r="I58">
            <v>151551</v>
          </cell>
          <cell r="J58" t="str">
            <v>Geci, Oliver</v>
          </cell>
          <cell r="K58" t="str">
            <v>H</v>
          </cell>
        </row>
        <row r="59">
          <cell r="I59">
            <v>151667</v>
          </cell>
          <cell r="J59" t="str">
            <v>Gore, Joseph</v>
          </cell>
          <cell r="K59" t="str">
            <v>H</v>
          </cell>
        </row>
        <row r="60">
          <cell r="I60">
            <v>151654</v>
          </cell>
          <cell r="J60" t="str">
            <v>Grant, Kobe</v>
          </cell>
          <cell r="K60" t="str">
            <v>M</v>
          </cell>
        </row>
        <row r="61">
          <cell r="I61">
            <v>151566</v>
          </cell>
          <cell r="J61" t="str">
            <v>Grayson, Freddie</v>
          </cell>
          <cell r="K61" t="str">
            <v>H</v>
          </cell>
        </row>
        <row r="62">
          <cell r="I62">
            <v>151611</v>
          </cell>
          <cell r="J62" t="str">
            <v>Green, Michael</v>
          </cell>
          <cell r="K62" t="str">
            <v>M</v>
          </cell>
        </row>
        <row r="63">
          <cell r="I63">
            <v>151699</v>
          </cell>
          <cell r="J63" t="str">
            <v>Grindrod, Evie</v>
          </cell>
          <cell r="K63" t="str">
            <v>H</v>
          </cell>
        </row>
        <row r="64">
          <cell r="I64">
            <v>151617</v>
          </cell>
          <cell r="J64" t="str">
            <v>Grochocki, William</v>
          </cell>
          <cell r="K64" t="str">
            <v>H</v>
          </cell>
        </row>
        <row r="65">
          <cell r="I65">
            <v>151687</v>
          </cell>
          <cell r="J65" t="str">
            <v>Hadi, India</v>
          </cell>
          <cell r="K65" t="str">
            <v>H</v>
          </cell>
        </row>
        <row r="66">
          <cell r="I66">
            <v>151562</v>
          </cell>
          <cell r="J66" t="str">
            <v>Hanniffy - Longden, Kitty</v>
          </cell>
          <cell r="K66" t="str">
            <v>H</v>
          </cell>
        </row>
        <row r="67">
          <cell r="I67">
            <v>151721</v>
          </cell>
          <cell r="J67" t="str">
            <v>Hanniffy - Longden, Mia</v>
          </cell>
          <cell r="K67" t="str">
            <v>H</v>
          </cell>
        </row>
        <row r="68">
          <cell r="I68">
            <v>151598</v>
          </cell>
          <cell r="J68" t="str">
            <v>Hawkins, Nathan</v>
          </cell>
          <cell r="K68" t="str">
            <v>H</v>
          </cell>
        </row>
        <row r="69">
          <cell r="I69">
            <v>151648</v>
          </cell>
          <cell r="J69" t="str">
            <v>Hawkins, Summer</v>
          </cell>
          <cell r="K69" t="str">
            <v>M</v>
          </cell>
        </row>
        <row r="70">
          <cell r="I70">
            <v>151668</v>
          </cell>
          <cell r="J70" t="str">
            <v>Hefferan, Kayla</v>
          </cell>
          <cell r="K70" t="str">
            <v>M</v>
          </cell>
        </row>
        <row r="71">
          <cell r="I71">
            <v>151550</v>
          </cell>
          <cell r="J71" t="str">
            <v>Heley, Benjamin</v>
          </cell>
          <cell r="K71" t="str">
            <v>H</v>
          </cell>
        </row>
        <row r="72">
          <cell r="I72">
            <v>151523</v>
          </cell>
          <cell r="J72" t="str">
            <v>Hinchcliffe, Silvi</v>
          </cell>
          <cell r="K72" t="str">
            <v>M</v>
          </cell>
        </row>
        <row r="73">
          <cell r="I73">
            <v>151608</v>
          </cell>
          <cell r="J73" t="str">
            <v>Hinchliffe, Apollonia</v>
          </cell>
          <cell r="K73" t="str">
            <v>L</v>
          </cell>
        </row>
        <row r="74">
          <cell r="I74">
            <v>151709</v>
          </cell>
          <cell r="J74" t="str">
            <v>Hindmarch, Madeleine</v>
          </cell>
          <cell r="K74" t="str">
            <v>H</v>
          </cell>
        </row>
        <row r="75">
          <cell r="I75">
            <v>151639</v>
          </cell>
          <cell r="J75" t="str">
            <v>Hope, Jessica</v>
          </cell>
          <cell r="K75" t="str">
            <v>H</v>
          </cell>
        </row>
        <row r="76">
          <cell r="I76">
            <v>151538</v>
          </cell>
          <cell r="J76" t="str">
            <v>Hopkins, Tadhg</v>
          </cell>
          <cell r="K76" t="str">
            <v>M</v>
          </cell>
        </row>
        <row r="77">
          <cell r="I77">
            <v>151634</v>
          </cell>
          <cell r="J77" t="str">
            <v>Horsfield, Ruby</v>
          </cell>
          <cell r="K77" t="str">
            <v>H</v>
          </cell>
        </row>
        <row r="78">
          <cell r="I78">
            <v>151525</v>
          </cell>
          <cell r="J78" t="str">
            <v>Howson, Max</v>
          </cell>
          <cell r="K78" t="str">
            <v>M</v>
          </cell>
        </row>
        <row r="79">
          <cell r="I79">
            <v>151674</v>
          </cell>
          <cell r="J79" t="str">
            <v>Hussain, Zain</v>
          </cell>
          <cell r="K79" t="str">
            <v>H</v>
          </cell>
        </row>
        <row r="80">
          <cell r="I80">
            <v>151592</v>
          </cell>
          <cell r="J80" t="str">
            <v>Igoe, Niamh</v>
          </cell>
          <cell r="K80" t="str">
            <v>H</v>
          </cell>
        </row>
        <row r="81">
          <cell r="I81">
            <v>151655</v>
          </cell>
          <cell r="J81" t="str">
            <v>Illien-Middleton, Eve</v>
          </cell>
          <cell r="K81" t="str">
            <v>H</v>
          </cell>
        </row>
        <row r="82">
          <cell r="I82">
            <v>151555</v>
          </cell>
          <cell r="J82" t="str">
            <v>Johnson, Alister</v>
          </cell>
          <cell r="K82" t="str">
            <v>M</v>
          </cell>
        </row>
        <row r="83">
          <cell r="I83">
            <v>151590</v>
          </cell>
          <cell r="J83" t="str">
            <v>Jones, Brandon</v>
          </cell>
          <cell r="K83" t="str">
            <v>H</v>
          </cell>
        </row>
        <row r="84">
          <cell r="I84">
            <v>151577</v>
          </cell>
          <cell r="J84" t="str">
            <v>Jones, Finlay</v>
          </cell>
          <cell r="K84" t="str">
            <v>H</v>
          </cell>
        </row>
        <row r="85">
          <cell r="I85">
            <v>151650</v>
          </cell>
          <cell r="J85" t="str">
            <v>Kabunga, Fred</v>
          </cell>
          <cell r="K85" t="str">
            <v>H</v>
          </cell>
        </row>
        <row r="86">
          <cell r="I86">
            <v>151665</v>
          </cell>
          <cell r="J86" t="str">
            <v>Kay, Geoffrey</v>
          </cell>
          <cell r="K86" t="str">
            <v>H</v>
          </cell>
        </row>
        <row r="87">
          <cell r="I87">
            <v>151546</v>
          </cell>
          <cell r="J87" t="str">
            <v>Kay, Roseann</v>
          </cell>
          <cell r="K87" t="str">
            <v>H</v>
          </cell>
        </row>
        <row r="88">
          <cell r="I88">
            <v>151696</v>
          </cell>
          <cell r="J88" t="str">
            <v>King, Ellie</v>
          </cell>
          <cell r="K88" t="str">
            <v>H</v>
          </cell>
        </row>
        <row r="89">
          <cell r="I89">
            <v>151723</v>
          </cell>
          <cell r="J89" t="str">
            <v>Klamann, Julita</v>
          </cell>
          <cell r="K89" t="str">
            <v>M</v>
          </cell>
        </row>
        <row r="90">
          <cell r="I90">
            <v>151637</v>
          </cell>
          <cell r="J90" t="str">
            <v>Koffi, Amani</v>
          </cell>
          <cell r="K90" t="str">
            <v>M</v>
          </cell>
        </row>
        <row r="91">
          <cell r="I91">
            <v>151682</v>
          </cell>
          <cell r="J91" t="str">
            <v>Kom, Caitlin</v>
          </cell>
          <cell r="K91" t="str">
            <v>M</v>
          </cell>
        </row>
        <row r="92">
          <cell r="I92">
            <v>151575</v>
          </cell>
          <cell r="J92" t="str">
            <v>Lafferty, Leo</v>
          </cell>
          <cell r="K92" t="str">
            <v>H</v>
          </cell>
        </row>
        <row r="93">
          <cell r="I93">
            <v>151694</v>
          </cell>
          <cell r="J93" t="str">
            <v>Leadley, Freya</v>
          </cell>
          <cell r="K93" t="str">
            <v>H</v>
          </cell>
        </row>
        <row r="94">
          <cell r="I94">
            <v>151528</v>
          </cell>
          <cell r="J94" t="str">
            <v>Leadley, Harvey</v>
          </cell>
          <cell r="K94" t="str">
            <v>H</v>
          </cell>
        </row>
        <row r="95">
          <cell r="I95">
            <v>151539</v>
          </cell>
          <cell r="J95" t="str">
            <v>Lear, Imogen</v>
          </cell>
          <cell r="K95" t="str">
            <v>H</v>
          </cell>
        </row>
        <row r="96">
          <cell r="I96">
            <v>151522</v>
          </cell>
          <cell r="J96" t="str">
            <v>Levesley, Adam</v>
          </cell>
          <cell r="K96" t="str">
            <v>H</v>
          </cell>
        </row>
        <row r="97">
          <cell r="I97">
            <v>151589</v>
          </cell>
          <cell r="J97" t="str">
            <v>Lewis, Olivia</v>
          </cell>
          <cell r="K97" t="str">
            <v>H</v>
          </cell>
        </row>
        <row r="98">
          <cell r="I98">
            <v>151705</v>
          </cell>
          <cell r="J98" t="str">
            <v>Lightbody, Sophie</v>
          </cell>
          <cell r="K98" t="str">
            <v>H</v>
          </cell>
        </row>
        <row r="99">
          <cell r="I99">
            <v>151524</v>
          </cell>
          <cell r="J99" t="str">
            <v>Linsky, Caleb</v>
          </cell>
          <cell r="K99" t="str">
            <v>M</v>
          </cell>
        </row>
        <row r="100">
          <cell r="I100">
            <v>151543</v>
          </cell>
          <cell r="J100" t="str">
            <v>Livingston, Maria</v>
          </cell>
          <cell r="K100" t="str">
            <v>H</v>
          </cell>
        </row>
        <row r="101">
          <cell r="I101">
            <v>151646</v>
          </cell>
          <cell r="J101" t="str">
            <v>Logan, Nathaniel</v>
          </cell>
          <cell r="K101" t="str">
            <v>M</v>
          </cell>
        </row>
        <row r="102">
          <cell r="I102">
            <v>151553</v>
          </cell>
          <cell r="J102" t="str">
            <v>Loughran, Joseph</v>
          </cell>
          <cell r="K102" t="str">
            <v>H</v>
          </cell>
        </row>
        <row r="103">
          <cell r="I103">
            <v>151544</v>
          </cell>
          <cell r="J103" t="str">
            <v>Madafi, Valerie</v>
          </cell>
          <cell r="K103" t="str">
            <v>H</v>
          </cell>
        </row>
        <row r="104">
          <cell r="I104">
            <v>151571</v>
          </cell>
          <cell r="J104" t="str">
            <v>Magambo, Aaron</v>
          </cell>
          <cell r="K104" t="str">
            <v>H</v>
          </cell>
        </row>
        <row r="105">
          <cell r="I105">
            <v>151586</v>
          </cell>
          <cell r="J105" t="str">
            <v>Mahachi, Dean</v>
          </cell>
          <cell r="K105" t="str">
            <v>M</v>
          </cell>
        </row>
        <row r="106">
          <cell r="I106">
            <v>151628</v>
          </cell>
          <cell r="J106" t="str">
            <v>Makanjuola, Oluwafeolami</v>
          </cell>
          <cell r="K106" t="str">
            <v>M</v>
          </cell>
        </row>
        <row r="107">
          <cell r="I107">
            <v>151610</v>
          </cell>
          <cell r="J107" t="str">
            <v>Marks, Ethan</v>
          </cell>
          <cell r="K107" t="str">
            <v>H</v>
          </cell>
        </row>
        <row r="108">
          <cell r="I108">
            <v>151680</v>
          </cell>
          <cell r="J108" t="str">
            <v>Marrett, Hadassah</v>
          </cell>
          <cell r="K108" t="str">
            <v>H</v>
          </cell>
        </row>
        <row r="109">
          <cell r="I109">
            <v>151584</v>
          </cell>
          <cell r="J109" t="str">
            <v>Martin, Tyler</v>
          </cell>
          <cell r="K109" t="str">
            <v>H</v>
          </cell>
        </row>
        <row r="110">
          <cell r="I110">
            <v>151595</v>
          </cell>
          <cell r="J110" t="str">
            <v>Mauricio, James</v>
          </cell>
          <cell r="K110" t="str">
            <v>H</v>
          </cell>
        </row>
        <row r="111">
          <cell r="I111">
            <v>151685</v>
          </cell>
          <cell r="J111" t="str">
            <v>McCann, James</v>
          </cell>
          <cell r="K111" t="str">
            <v>H</v>
          </cell>
        </row>
        <row r="112">
          <cell r="I112">
            <v>151641</v>
          </cell>
          <cell r="J112" t="str">
            <v>McKinney, Esther</v>
          </cell>
          <cell r="K112" t="str">
            <v>H</v>
          </cell>
        </row>
        <row r="113">
          <cell r="I113">
            <v>151570</v>
          </cell>
          <cell r="J113" t="str">
            <v>McKinney, Tess</v>
          </cell>
          <cell r="K113" t="str">
            <v>H</v>
          </cell>
        </row>
        <row r="114">
          <cell r="I114">
            <v>151675</v>
          </cell>
          <cell r="J114" t="str">
            <v>McLaughlin, Matthew</v>
          </cell>
          <cell r="K114" t="str">
            <v>M</v>
          </cell>
        </row>
        <row r="115">
          <cell r="I115">
            <v>151558</v>
          </cell>
          <cell r="J115" t="str">
            <v>McQuillan-Leonard, Louis</v>
          </cell>
          <cell r="K115" t="str">
            <v>H</v>
          </cell>
        </row>
        <row r="116">
          <cell r="I116">
            <v>151647</v>
          </cell>
          <cell r="J116" t="str">
            <v>Mead, Louisa</v>
          </cell>
          <cell r="K116" t="str">
            <v>M</v>
          </cell>
        </row>
        <row r="117">
          <cell r="I117">
            <v>151688</v>
          </cell>
          <cell r="J117" t="str">
            <v>Mehmood, Samah</v>
          </cell>
          <cell r="K117" t="str">
            <v>H</v>
          </cell>
        </row>
        <row r="118">
          <cell r="I118">
            <v>151568</v>
          </cell>
          <cell r="J118" t="str">
            <v>Meleady-Hemme, Benedict</v>
          </cell>
          <cell r="K118" t="str">
            <v>H</v>
          </cell>
        </row>
        <row r="119">
          <cell r="I119">
            <v>150864</v>
          </cell>
          <cell r="J119" t="str">
            <v>Metham, Sophie</v>
          </cell>
          <cell r="K119" t="str">
            <v>L</v>
          </cell>
        </row>
        <row r="120">
          <cell r="I120">
            <v>151652</v>
          </cell>
          <cell r="J120" t="str">
            <v>Mountain-Freeman, Joshua</v>
          </cell>
          <cell r="K120" t="str">
            <v>M</v>
          </cell>
        </row>
        <row r="121">
          <cell r="I121">
            <v>151627</v>
          </cell>
          <cell r="J121" t="str">
            <v>Muhirwa, Leeron</v>
          </cell>
          <cell r="K121" t="str">
            <v>H</v>
          </cell>
        </row>
        <row r="122">
          <cell r="I122">
            <v>151711</v>
          </cell>
          <cell r="J122" t="str">
            <v>Munro-Proud, Lewis</v>
          </cell>
          <cell r="K122" t="str">
            <v>H</v>
          </cell>
        </row>
        <row r="123">
          <cell r="I123">
            <v>151612</v>
          </cell>
          <cell r="J123" t="str">
            <v>Musie, Christina</v>
          </cell>
          <cell r="K123" t="str">
            <v>M</v>
          </cell>
        </row>
        <row r="124">
          <cell r="I124">
            <v>151533</v>
          </cell>
          <cell r="J124" t="str">
            <v>Naylor, Benedict</v>
          </cell>
          <cell r="K124" t="str">
            <v>H</v>
          </cell>
        </row>
        <row r="125">
          <cell r="I125">
            <v>151739</v>
          </cell>
          <cell r="J125" t="str">
            <v>Naylor, Ruby</v>
          </cell>
          <cell r="K125" t="str">
            <v>M</v>
          </cell>
        </row>
        <row r="126">
          <cell r="I126">
            <v>151565</v>
          </cell>
          <cell r="J126" t="str">
            <v>Nduka, Reuben</v>
          </cell>
          <cell r="K126" t="str">
            <v>M</v>
          </cell>
        </row>
        <row r="127">
          <cell r="I127">
            <v>151582</v>
          </cell>
          <cell r="J127" t="str">
            <v>Nettle, Charlie</v>
          </cell>
          <cell r="K127" t="str">
            <v>H</v>
          </cell>
        </row>
        <row r="128">
          <cell r="I128">
            <v>151614</v>
          </cell>
          <cell r="J128" t="str">
            <v>Newton, Grace</v>
          </cell>
          <cell r="K128" t="str">
            <v>H</v>
          </cell>
        </row>
        <row r="129">
          <cell r="I129">
            <v>151724</v>
          </cell>
          <cell r="J129" t="str">
            <v>Nicholson, Georgia</v>
          </cell>
          <cell r="K129" t="str">
            <v>M</v>
          </cell>
        </row>
        <row r="130">
          <cell r="I130">
            <v>151548</v>
          </cell>
          <cell r="J130" t="str">
            <v>O'Brien, Lydia</v>
          </cell>
          <cell r="K130" t="str">
            <v>H</v>
          </cell>
        </row>
        <row r="131">
          <cell r="I131">
            <v>151708</v>
          </cell>
          <cell r="J131" t="str">
            <v>O'Malley, Faith</v>
          </cell>
          <cell r="K131" t="str">
            <v>M</v>
          </cell>
        </row>
        <row r="132">
          <cell r="I132">
            <v>151581</v>
          </cell>
          <cell r="J132" t="str">
            <v>O'Malley, Hope</v>
          </cell>
          <cell r="K132" t="str">
            <v>M</v>
          </cell>
        </row>
        <row r="133">
          <cell r="I133">
            <v>151689</v>
          </cell>
          <cell r="J133" t="str">
            <v>Osagie, Miracle</v>
          </cell>
          <cell r="K133" t="str">
            <v>M</v>
          </cell>
        </row>
        <row r="134">
          <cell r="I134">
            <v>151564</v>
          </cell>
          <cell r="J134" t="str">
            <v>Owen, Emily</v>
          </cell>
          <cell r="K134" t="str">
            <v>H</v>
          </cell>
        </row>
        <row r="135">
          <cell r="I135">
            <v>151559</v>
          </cell>
          <cell r="J135" t="str">
            <v>Owusu-Sekyere, Bethny</v>
          </cell>
          <cell r="K135" t="str">
            <v>M</v>
          </cell>
        </row>
        <row r="136">
          <cell r="I136">
            <v>151713</v>
          </cell>
          <cell r="J136" t="str">
            <v>Oxley, Finn</v>
          </cell>
          <cell r="K136" t="str">
            <v>M</v>
          </cell>
        </row>
        <row r="137">
          <cell r="I137">
            <v>151676</v>
          </cell>
          <cell r="J137" t="str">
            <v>Oxley, Lily</v>
          </cell>
          <cell r="K137" t="str">
            <v>H</v>
          </cell>
        </row>
        <row r="138">
          <cell r="I138">
            <v>151717</v>
          </cell>
          <cell r="J138" t="str">
            <v>Paredes Davila, Pablo Nicolas</v>
          </cell>
          <cell r="K138" t="str">
            <v>H</v>
          </cell>
        </row>
        <row r="139">
          <cell r="I139">
            <v>151636</v>
          </cell>
          <cell r="J139" t="str">
            <v>Parkin, Annabelle</v>
          </cell>
          <cell r="K139" t="str">
            <v>M</v>
          </cell>
        </row>
        <row r="140">
          <cell r="I140">
            <v>151531</v>
          </cell>
          <cell r="J140" t="str">
            <v>Paul, Eleanor</v>
          </cell>
          <cell r="K140" t="str">
            <v>H</v>
          </cell>
        </row>
        <row r="141">
          <cell r="I141">
            <v>151670</v>
          </cell>
          <cell r="J141" t="str">
            <v>Phelps, Evie</v>
          </cell>
          <cell r="K141" t="str">
            <v>M</v>
          </cell>
        </row>
        <row r="142">
          <cell r="I142">
            <v>151715</v>
          </cell>
          <cell r="J142" t="str">
            <v>Phoenix, Luke</v>
          </cell>
          <cell r="K142" t="str">
            <v>H</v>
          </cell>
        </row>
        <row r="143">
          <cell r="I143">
            <v>151679</v>
          </cell>
          <cell r="J143" t="str">
            <v>Prenter, Millie</v>
          </cell>
          <cell r="K143" t="str">
            <v>H</v>
          </cell>
        </row>
        <row r="144">
          <cell r="I144">
            <v>151726</v>
          </cell>
          <cell r="J144" t="str">
            <v>Priestley, Antonia</v>
          </cell>
          <cell r="K144" t="str">
            <v>H</v>
          </cell>
        </row>
        <row r="145">
          <cell r="I145">
            <v>151719</v>
          </cell>
          <cell r="J145" t="str">
            <v>Puckering-Green, Jake</v>
          </cell>
          <cell r="K145" t="str">
            <v>M</v>
          </cell>
        </row>
        <row r="146">
          <cell r="I146">
            <v>151701</v>
          </cell>
          <cell r="J146" t="str">
            <v>Read, Hannah</v>
          </cell>
          <cell r="K146" t="str">
            <v>H</v>
          </cell>
        </row>
        <row r="147">
          <cell r="I147">
            <v>151549</v>
          </cell>
          <cell r="J147" t="str">
            <v>Reynard, Isla</v>
          </cell>
          <cell r="K147" t="str">
            <v>H</v>
          </cell>
        </row>
        <row r="148">
          <cell r="I148">
            <v>151626</v>
          </cell>
          <cell r="J148" t="str">
            <v>Richards, Lynice</v>
          </cell>
          <cell r="K148" t="str">
            <v/>
          </cell>
        </row>
        <row r="149">
          <cell r="I149">
            <v>151671</v>
          </cell>
          <cell r="J149" t="str">
            <v>Rigby, Isobel</v>
          </cell>
          <cell r="K149" t="str">
            <v>H</v>
          </cell>
        </row>
        <row r="150">
          <cell r="I150">
            <v>151704</v>
          </cell>
          <cell r="J150" t="str">
            <v>Rose, Evie</v>
          </cell>
          <cell r="K150" t="str">
            <v>M</v>
          </cell>
        </row>
        <row r="151">
          <cell r="I151">
            <v>151532</v>
          </cell>
          <cell r="J151" t="str">
            <v>Ross, Alexander</v>
          </cell>
          <cell r="K151" t="str">
            <v>H</v>
          </cell>
        </row>
        <row r="152">
          <cell r="I152">
            <v>151635</v>
          </cell>
          <cell r="J152" t="str">
            <v>Ross, Imogen</v>
          </cell>
          <cell r="K152" t="str">
            <v>H</v>
          </cell>
        </row>
        <row r="153">
          <cell r="I153">
            <v>151664</v>
          </cell>
          <cell r="J153" t="str">
            <v>Ross-Weston, Madeleine</v>
          </cell>
          <cell r="K153" t="str">
            <v>M</v>
          </cell>
        </row>
        <row r="154">
          <cell r="I154">
            <v>151661</v>
          </cell>
          <cell r="J154" t="str">
            <v>Saddiq, Elayna</v>
          </cell>
          <cell r="K154" t="str">
            <v>M</v>
          </cell>
        </row>
        <row r="155">
          <cell r="I155">
            <v>151690</v>
          </cell>
          <cell r="J155" t="str">
            <v>Sadler, Tierney</v>
          </cell>
          <cell r="K155" t="str">
            <v>M</v>
          </cell>
        </row>
        <row r="156">
          <cell r="I156">
            <v>151625</v>
          </cell>
          <cell r="J156" t="str">
            <v>Samuels, Amari</v>
          </cell>
          <cell r="K156" t="str">
            <v>M</v>
          </cell>
        </row>
        <row r="157">
          <cell r="I157">
            <v>151585</v>
          </cell>
          <cell r="J157" t="str">
            <v>Sanchez, Nicolas</v>
          </cell>
          <cell r="K157" t="str">
            <v>M</v>
          </cell>
        </row>
        <row r="158">
          <cell r="I158">
            <v>151588</v>
          </cell>
          <cell r="J158" t="str">
            <v>Sargeant, Joanie</v>
          </cell>
          <cell r="K158" t="str">
            <v>M</v>
          </cell>
        </row>
        <row r="159">
          <cell r="I159">
            <v>151623</v>
          </cell>
          <cell r="J159" t="str">
            <v>Sasu-Fynn, Francis</v>
          </cell>
          <cell r="K159" t="str">
            <v/>
          </cell>
        </row>
        <row r="160">
          <cell r="I160">
            <v>151710</v>
          </cell>
          <cell r="J160" t="str">
            <v>Saxton-Clayton, Alfie</v>
          </cell>
          <cell r="K160" t="str">
            <v>M</v>
          </cell>
        </row>
        <row r="161">
          <cell r="I161">
            <v>151593</v>
          </cell>
          <cell r="J161" t="str">
            <v>Scott, Trinity</v>
          </cell>
          <cell r="K161" t="str">
            <v>M</v>
          </cell>
        </row>
        <row r="162">
          <cell r="I162">
            <v>151666</v>
          </cell>
          <cell r="J162" t="str">
            <v>Scriven, Emily</v>
          </cell>
          <cell r="K162" t="str">
            <v>H</v>
          </cell>
        </row>
        <row r="163">
          <cell r="I163">
            <v>151733</v>
          </cell>
          <cell r="J163" t="str">
            <v>Selamyihun, Bitania</v>
          </cell>
          <cell r="K163" t="str">
            <v>M</v>
          </cell>
        </row>
        <row r="164">
          <cell r="I164">
            <v>151653</v>
          </cell>
          <cell r="J164" t="str">
            <v>Shaiju, Shreya</v>
          </cell>
          <cell r="K164" t="str">
            <v>H</v>
          </cell>
        </row>
        <row r="165">
          <cell r="I165">
            <v>151578</v>
          </cell>
          <cell r="J165" t="str">
            <v>Shaw, Larissa</v>
          </cell>
          <cell r="K165" t="str">
            <v>H</v>
          </cell>
        </row>
        <row r="166">
          <cell r="I166">
            <v>151583</v>
          </cell>
          <cell r="J166" t="str">
            <v>Shepherd, Jessica</v>
          </cell>
          <cell r="K166" t="str">
            <v>H</v>
          </cell>
        </row>
        <row r="167">
          <cell r="I167">
            <v>151572</v>
          </cell>
          <cell r="J167" t="str">
            <v>Sheppard, Finn</v>
          </cell>
          <cell r="K167" t="str">
            <v>M</v>
          </cell>
        </row>
        <row r="168">
          <cell r="I168">
            <v>151656</v>
          </cell>
          <cell r="J168" t="str">
            <v>Sheppard, Jade</v>
          </cell>
          <cell r="K168" t="str">
            <v>M</v>
          </cell>
        </row>
        <row r="169">
          <cell r="I169">
            <v>151601</v>
          </cell>
          <cell r="J169" t="str">
            <v>Sheridan, Stanley</v>
          </cell>
          <cell r="K169" t="str">
            <v>H</v>
          </cell>
        </row>
        <row r="170">
          <cell r="I170">
            <v>151691</v>
          </cell>
          <cell r="J170" t="str">
            <v>Shields, Rachel</v>
          </cell>
          <cell r="K170" t="str">
            <v>H</v>
          </cell>
        </row>
        <row r="171">
          <cell r="I171">
            <v>151596</v>
          </cell>
          <cell r="J171" t="str">
            <v>Sibanda, Sibusisiwe</v>
          </cell>
          <cell r="K171" t="str">
            <v>H</v>
          </cell>
        </row>
        <row r="172">
          <cell r="I172">
            <v>151700</v>
          </cell>
          <cell r="J172" t="str">
            <v>Sigauke, Ashleigh</v>
          </cell>
          <cell r="K172" t="str">
            <v>M</v>
          </cell>
        </row>
        <row r="173">
          <cell r="I173">
            <v>151579</v>
          </cell>
          <cell r="J173" t="str">
            <v>Siggs, Patrick</v>
          </cell>
          <cell r="K173" t="str">
            <v>H</v>
          </cell>
        </row>
        <row r="174">
          <cell r="I174">
            <v>151619</v>
          </cell>
          <cell r="J174" t="str">
            <v>Simpson, Charlie</v>
          </cell>
          <cell r="K174" t="str">
            <v>M</v>
          </cell>
        </row>
        <row r="175">
          <cell r="I175">
            <v>151521</v>
          </cell>
          <cell r="J175" t="str">
            <v>Sinkamba, Louisa</v>
          </cell>
          <cell r="K175" t="str">
            <v>H</v>
          </cell>
        </row>
        <row r="176">
          <cell r="I176">
            <v>151587</v>
          </cell>
          <cell r="J176" t="str">
            <v>Smith, Jasmine</v>
          </cell>
          <cell r="K176" t="str">
            <v>H</v>
          </cell>
        </row>
        <row r="177">
          <cell r="I177">
            <v>151730</v>
          </cell>
          <cell r="J177" t="str">
            <v>Smith, Luke</v>
          </cell>
          <cell r="K177" t="str">
            <v>H</v>
          </cell>
        </row>
        <row r="178">
          <cell r="I178">
            <v>151729</v>
          </cell>
          <cell r="J178" t="str">
            <v>Smith, Nathanael</v>
          </cell>
          <cell r="K178" t="str">
            <v>H</v>
          </cell>
        </row>
        <row r="179">
          <cell r="I179">
            <v>151602</v>
          </cell>
          <cell r="J179" t="str">
            <v>Smith, Niamh</v>
          </cell>
          <cell r="K179" t="str">
            <v>H</v>
          </cell>
        </row>
        <row r="180">
          <cell r="I180">
            <v>151547</v>
          </cell>
          <cell r="J180" t="str">
            <v>Smith, Patrick</v>
          </cell>
          <cell r="K180" t="str">
            <v>H</v>
          </cell>
        </row>
        <row r="181">
          <cell r="I181">
            <v>151662</v>
          </cell>
          <cell r="J181" t="str">
            <v>Smith, Taliah</v>
          </cell>
          <cell r="K181" t="str">
            <v/>
          </cell>
        </row>
        <row r="182">
          <cell r="I182">
            <v>151677</v>
          </cell>
          <cell r="J182" t="str">
            <v>Smith, William</v>
          </cell>
          <cell r="K182" t="str">
            <v>H</v>
          </cell>
        </row>
        <row r="183">
          <cell r="I183">
            <v>151542</v>
          </cell>
          <cell r="J183" t="str">
            <v>Spray, Eleanor</v>
          </cell>
          <cell r="K183" t="str">
            <v>H</v>
          </cell>
        </row>
        <row r="184">
          <cell r="I184">
            <v>151720</v>
          </cell>
          <cell r="J184" t="str">
            <v>Stafford, James</v>
          </cell>
          <cell r="K184" t="str">
            <v>H</v>
          </cell>
        </row>
        <row r="185">
          <cell r="I185">
            <v>151663</v>
          </cell>
          <cell r="J185" t="str">
            <v>Stephenson, Lewis</v>
          </cell>
          <cell r="K185" t="str">
            <v>H</v>
          </cell>
        </row>
        <row r="186">
          <cell r="I186">
            <v>151659</v>
          </cell>
          <cell r="J186" t="str">
            <v>Streicher Rootman, Mika</v>
          </cell>
          <cell r="K186" t="str">
            <v>H</v>
          </cell>
        </row>
        <row r="187">
          <cell r="I187">
            <v>151615</v>
          </cell>
          <cell r="J187" t="str">
            <v>Sweeting, Olivia</v>
          </cell>
          <cell r="K187" t="str">
            <v>H</v>
          </cell>
        </row>
        <row r="188">
          <cell r="I188">
            <v>151644</v>
          </cell>
          <cell r="J188" t="str">
            <v>Taft, Alfie</v>
          </cell>
          <cell r="K188" t="str">
            <v>M</v>
          </cell>
        </row>
        <row r="189">
          <cell r="I189">
            <v>151658</v>
          </cell>
          <cell r="J189" t="str">
            <v>Tahirova, Maria</v>
          </cell>
          <cell r="K189" t="str">
            <v>H</v>
          </cell>
        </row>
        <row r="190">
          <cell r="I190">
            <v>151552</v>
          </cell>
          <cell r="J190" t="str">
            <v>Tankard, Erin</v>
          </cell>
          <cell r="K190" t="str">
            <v>H</v>
          </cell>
        </row>
        <row r="191">
          <cell r="I191">
            <v>151536</v>
          </cell>
          <cell r="J191" t="str">
            <v>Tate, Ruby</v>
          </cell>
          <cell r="K191" t="str">
            <v>M</v>
          </cell>
        </row>
        <row r="192">
          <cell r="I192">
            <v>151632</v>
          </cell>
          <cell r="J192" t="str">
            <v>Taylor, Ethan</v>
          </cell>
          <cell r="K192" t="str">
            <v>M</v>
          </cell>
        </row>
        <row r="193">
          <cell r="I193">
            <v>151731</v>
          </cell>
          <cell r="J193" t="str">
            <v>Tewodros, Bezawet</v>
          </cell>
          <cell r="K193" t="str">
            <v>M</v>
          </cell>
        </row>
        <row r="194">
          <cell r="I194">
            <v>151727</v>
          </cell>
          <cell r="J194" t="str">
            <v>Thomas, Ryan</v>
          </cell>
          <cell r="K194" t="str">
            <v>H</v>
          </cell>
        </row>
        <row r="195">
          <cell r="I195">
            <v>151732</v>
          </cell>
          <cell r="J195" t="str">
            <v>Tojo, Elwin</v>
          </cell>
          <cell r="K195" t="str">
            <v/>
          </cell>
        </row>
        <row r="196">
          <cell r="I196">
            <v>151520</v>
          </cell>
          <cell r="J196" t="str">
            <v>Tshuma, Isaac</v>
          </cell>
          <cell r="K196" t="str">
            <v>M</v>
          </cell>
        </row>
        <row r="197">
          <cell r="I197">
            <v>151714</v>
          </cell>
          <cell r="J197" t="str">
            <v>Turner, Millie</v>
          </cell>
          <cell r="K197" t="str">
            <v>M</v>
          </cell>
        </row>
        <row r="198">
          <cell r="I198">
            <v>151716</v>
          </cell>
          <cell r="J198" t="str">
            <v>Tyminska, Maja</v>
          </cell>
          <cell r="K198" t="str">
            <v>M</v>
          </cell>
        </row>
        <row r="199">
          <cell r="I199">
            <v>151718</v>
          </cell>
          <cell r="J199" t="str">
            <v>Uduoise, Eliana</v>
          </cell>
          <cell r="K199" t="str">
            <v>M</v>
          </cell>
        </row>
        <row r="200">
          <cell r="I200">
            <v>151640</v>
          </cell>
          <cell r="J200" t="str">
            <v>Ufondu, Chinonso</v>
          </cell>
          <cell r="K200" t="str">
            <v>H</v>
          </cell>
        </row>
        <row r="201">
          <cell r="I201">
            <v>151535</v>
          </cell>
          <cell r="J201" t="str">
            <v>Uwagboe, Eghosa</v>
          </cell>
          <cell r="K201" t="str">
            <v>M</v>
          </cell>
        </row>
        <row r="202">
          <cell r="I202">
            <v>151697</v>
          </cell>
          <cell r="J202" t="str">
            <v>Vas, Camille</v>
          </cell>
          <cell r="K202" t="str">
            <v>H</v>
          </cell>
        </row>
        <row r="203">
          <cell r="I203">
            <v>151569</v>
          </cell>
          <cell r="J203" t="str">
            <v>Waldron, Sophie</v>
          </cell>
          <cell r="K203" t="str">
            <v>H</v>
          </cell>
        </row>
        <row r="204">
          <cell r="I204">
            <v>151597</v>
          </cell>
          <cell r="J204" t="str">
            <v>Walford, Riannon</v>
          </cell>
          <cell r="K204" t="str">
            <v>M</v>
          </cell>
        </row>
        <row r="205">
          <cell r="I205">
            <v>151741</v>
          </cell>
          <cell r="J205" t="str">
            <v>Walsh, Caitlin</v>
          </cell>
          <cell r="K205" t="str">
            <v>H</v>
          </cell>
        </row>
        <row r="206">
          <cell r="I206">
            <v>151672</v>
          </cell>
          <cell r="J206" t="str">
            <v>Walsh, James</v>
          </cell>
          <cell r="K206" t="str">
            <v>M</v>
          </cell>
        </row>
        <row r="207">
          <cell r="I207">
            <v>151556</v>
          </cell>
          <cell r="J207" t="str">
            <v>Walton-McBain, Evangeline</v>
          </cell>
          <cell r="K207" t="str">
            <v>H</v>
          </cell>
        </row>
        <row r="208">
          <cell r="I208">
            <v>151707</v>
          </cell>
          <cell r="J208" t="str">
            <v>Walton-Ryan, Gabriel</v>
          </cell>
          <cell r="K208" t="str">
            <v>M</v>
          </cell>
        </row>
        <row r="209">
          <cell r="I209">
            <v>151620</v>
          </cell>
          <cell r="J209" t="str">
            <v>Walton-Ryan, Lola</v>
          </cell>
          <cell r="K209" t="str">
            <v>H</v>
          </cell>
        </row>
        <row r="210">
          <cell r="I210">
            <v>151660</v>
          </cell>
          <cell r="J210" t="str">
            <v>Ward, Benjamin</v>
          </cell>
          <cell r="K210" t="str">
            <v>M</v>
          </cell>
        </row>
        <row r="211">
          <cell r="I211">
            <v>151567</v>
          </cell>
          <cell r="J211" t="str">
            <v>Wenninger, Eve</v>
          </cell>
          <cell r="K211" t="str">
            <v>H</v>
          </cell>
        </row>
        <row r="212">
          <cell r="I212">
            <v>151649</v>
          </cell>
          <cell r="J212" t="str">
            <v>Whitaker Smith, Lily</v>
          </cell>
          <cell r="K212" t="str">
            <v>M</v>
          </cell>
        </row>
        <row r="213">
          <cell r="I213">
            <v>151738</v>
          </cell>
          <cell r="J213" t="str">
            <v>Whitworth, Alecia</v>
          </cell>
          <cell r="K213" t="str">
            <v>H</v>
          </cell>
        </row>
        <row r="214">
          <cell r="I214">
            <v>151606</v>
          </cell>
          <cell r="J214" t="str">
            <v>Williams, Mya</v>
          </cell>
          <cell r="K214" t="str">
            <v>H</v>
          </cell>
        </row>
        <row r="215">
          <cell r="I215">
            <v>151737</v>
          </cell>
          <cell r="J215" t="str">
            <v>Womersley, Ella</v>
          </cell>
          <cell r="K215" t="str">
            <v>H</v>
          </cell>
        </row>
        <row r="216">
          <cell r="I216">
            <v>151657</v>
          </cell>
          <cell r="J216" t="str">
            <v>Womersley, Poppy</v>
          </cell>
          <cell r="K216" t="str">
            <v>H</v>
          </cell>
        </row>
        <row r="217">
          <cell r="I217">
            <v>151683</v>
          </cell>
          <cell r="J217" t="str">
            <v>Wright, Sadie</v>
          </cell>
          <cell r="K217" t="str">
            <v>H</v>
          </cell>
        </row>
        <row r="218">
          <cell r="I218">
            <v>151702</v>
          </cell>
          <cell r="J218" t="str">
            <v>Yeboah, Samuel</v>
          </cell>
          <cell r="K218" t="str">
            <v>M</v>
          </cell>
        </row>
        <row r="219">
          <cell r="I219">
            <v>151574</v>
          </cell>
          <cell r="J219" t="str">
            <v>Yemane, Harmala</v>
          </cell>
          <cell r="K219" t="str">
            <v>H</v>
          </cell>
        </row>
        <row r="220">
          <cell r="I220" t="e">
            <v>#REF!</v>
          </cell>
          <cell r="J220" t="e">
            <v>#REF!</v>
          </cell>
          <cell r="K220" t="str">
            <v/>
          </cell>
        </row>
        <row r="221">
          <cell r="I221" t="e">
            <v>#REF!</v>
          </cell>
          <cell r="J221" t="e">
            <v>#REF!</v>
          </cell>
          <cell r="K221" t="str">
            <v/>
          </cell>
        </row>
        <row r="222">
          <cell r="I222" t="e">
            <v>#REF!</v>
          </cell>
          <cell r="J222" t="e">
            <v>#REF!</v>
          </cell>
          <cell r="K222" t="str">
            <v/>
          </cell>
        </row>
        <row r="223">
          <cell r="I223" t="e">
            <v>#REF!</v>
          </cell>
          <cell r="J223" t="e">
            <v>#REF!</v>
          </cell>
          <cell r="K223" t="str">
            <v/>
          </cell>
        </row>
        <row r="224">
          <cell r="I224" t="e">
            <v>#REF!</v>
          </cell>
          <cell r="J224" t="e">
            <v>#REF!</v>
          </cell>
          <cell r="K224" t="str">
            <v/>
          </cell>
        </row>
        <row r="225">
          <cell r="I225" t="e">
            <v>#REF!</v>
          </cell>
          <cell r="J225" t="e">
            <v>#REF!</v>
          </cell>
          <cell r="K225" t="str">
            <v/>
          </cell>
        </row>
        <row r="226">
          <cell r="I226" t="e">
            <v>#REF!</v>
          </cell>
          <cell r="J226" t="e">
            <v>#REF!</v>
          </cell>
          <cell r="K226" t="str">
            <v/>
          </cell>
        </row>
        <row r="227">
          <cell r="I227" t="e">
            <v>#REF!</v>
          </cell>
          <cell r="J227" t="e">
            <v>#REF!</v>
          </cell>
          <cell r="K227" t="str">
            <v/>
          </cell>
        </row>
        <row r="228">
          <cell r="I228" t="e">
            <v>#REF!</v>
          </cell>
          <cell r="J228" t="e">
            <v>#REF!</v>
          </cell>
          <cell r="K228" t="str">
            <v/>
          </cell>
        </row>
        <row r="229">
          <cell r="I229" t="e">
            <v>#REF!</v>
          </cell>
          <cell r="J229" t="e">
            <v>#REF!</v>
          </cell>
          <cell r="K229" t="str">
            <v/>
          </cell>
        </row>
        <row r="230">
          <cell r="I230" t="e">
            <v>#REF!</v>
          </cell>
          <cell r="J230" t="e">
            <v>#REF!</v>
          </cell>
          <cell r="K230" t="str">
            <v/>
          </cell>
        </row>
        <row r="231">
          <cell r="I231" t="e">
            <v>#REF!</v>
          </cell>
          <cell r="J231" t="e">
            <v>#REF!</v>
          </cell>
          <cell r="K231" t="str">
            <v/>
          </cell>
        </row>
        <row r="232">
          <cell r="I232" t="e">
            <v>#REF!</v>
          </cell>
          <cell r="J232" t="e">
            <v>#REF!</v>
          </cell>
          <cell r="K232" t="str">
            <v/>
          </cell>
        </row>
        <row r="233">
          <cell r="I233" t="e">
            <v>#REF!</v>
          </cell>
          <cell r="J233" t="e">
            <v>#REF!</v>
          </cell>
          <cell r="K233" t="str">
            <v/>
          </cell>
        </row>
      </sheetData>
      <sheetData sheetId="15"/>
      <sheetData sheetId="16" refreshError="1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DEFINITIONS"/>
      <sheetName val="DATA CHECKING SHEET"/>
      <sheetName val="DATASHEET"/>
      <sheetName val="PROGRESS"/>
      <sheetName val="P8 BREAKDOWN"/>
      <sheetName val="SUBJECT PROGRESS"/>
      <sheetName val="GROUPDISTRIBUTION"/>
      <sheetName val="GRPDISTGRAPH"/>
      <sheetName val="N2I and SERIOUS CONCERN(TOTALS)"/>
      <sheetName val="A2L FREQ"/>
      <sheetName val="A2L SUMMARY"/>
      <sheetName val="BHVEXPORT"/>
      <sheetName val="Lookups"/>
      <sheetName val="COHORT 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/>
      <sheetData sheetId="10" refreshError="1"/>
      <sheetData sheetId="11"/>
      <sheetData sheetId="12">
        <row r="161">
          <cell r="A161">
            <v>152908</v>
          </cell>
          <cell r="B161" t="str">
            <v>Mwaniki Njagi Muteti</v>
          </cell>
          <cell r="C161" t="str">
            <v>7KS</v>
          </cell>
          <cell r="D161">
            <v>2</v>
          </cell>
          <cell r="E161">
            <v>3</v>
          </cell>
          <cell r="F161">
            <v>100</v>
          </cell>
          <cell r="G161">
            <v>0</v>
          </cell>
          <cell r="H161">
            <v>2</v>
          </cell>
          <cell r="I161">
            <v>3</v>
          </cell>
        </row>
        <row r="162">
          <cell r="A162">
            <v>152781</v>
          </cell>
          <cell r="B162" t="str">
            <v>Naomi Tsang</v>
          </cell>
          <cell r="C162" t="str">
            <v>7KS</v>
          </cell>
          <cell r="D162">
            <v>0</v>
          </cell>
          <cell r="E162">
            <v>0</v>
          </cell>
          <cell r="F162">
            <v>96</v>
          </cell>
          <cell r="G162">
            <v>0</v>
          </cell>
          <cell r="H162">
            <v>0</v>
          </cell>
          <cell r="I162">
            <v>0</v>
          </cell>
        </row>
        <row r="163">
          <cell r="A163">
            <v>152757</v>
          </cell>
          <cell r="B163" t="str">
            <v>Natalia Creber</v>
          </cell>
          <cell r="C163" t="str">
            <v>7KS</v>
          </cell>
          <cell r="D163">
            <v>0</v>
          </cell>
          <cell r="E163">
            <v>1</v>
          </cell>
          <cell r="F163">
            <v>100</v>
          </cell>
          <cell r="G163">
            <v>0</v>
          </cell>
          <cell r="H163">
            <v>0</v>
          </cell>
          <cell r="I163">
            <v>1</v>
          </cell>
        </row>
        <row r="164">
          <cell r="A164">
            <v>152845</v>
          </cell>
          <cell r="B164" t="str">
            <v>Rose Gudgeon</v>
          </cell>
          <cell r="C164" t="str">
            <v>7KS</v>
          </cell>
          <cell r="D164">
            <v>0</v>
          </cell>
          <cell r="E164">
            <v>0</v>
          </cell>
          <cell r="F164">
            <v>93</v>
          </cell>
          <cell r="G164">
            <v>0</v>
          </cell>
          <cell r="H164">
            <v>0</v>
          </cell>
          <cell r="I164">
            <v>0</v>
          </cell>
        </row>
        <row r="165">
          <cell r="A165">
            <v>152850</v>
          </cell>
          <cell r="B165" t="str">
            <v>Tadiwanashe Jokonya</v>
          </cell>
          <cell r="C165" t="str">
            <v>7KS</v>
          </cell>
          <cell r="D165">
            <v>34</v>
          </cell>
          <cell r="E165">
            <v>2</v>
          </cell>
          <cell r="F165">
            <v>97</v>
          </cell>
          <cell r="G165">
            <v>8</v>
          </cell>
          <cell r="H165">
            <v>26</v>
          </cell>
          <cell r="I165">
            <v>0</v>
          </cell>
        </row>
        <row r="166">
          <cell r="A166">
            <v>152820</v>
          </cell>
          <cell r="B166" t="str">
            <v>Yusuf Yaqoob</v>
          </cell>
          <cell r="C166" t="str">
            <v>7KS</v>
          </cell>
          <cell r="D166">
            <v>23</v>
          </cell>
          <cell r="E166">
            <v>1</v>
          </cell>
          <cell r="F166">
            <v>58</v>
          </cell>
          <cell r="G166">
            <v>1</v>
          </cell>
          <cell r="H166">
            <v>21</v>
          </cell>
          <cell r="I166">
            <v>0</v>
          </cell>
        </row>
        <row r="167">
          <cell r="A167">
            <v>152950</v>
          </cell>
          <cell r="B167" t="str">
            <v>Yuxiang Wu</v>
          </cell>
          <cell r="C167" t="str">
            <v>7KS</v>
          </cell>
          <cell r="D167">
            <v>12</v>
          </cell>
          <cell r="E167">
            <v>3</v>
          </cell>
          <cell r="F167">
            <v>71</v>
          </cell>
          <cell r="G167">
            <v>0</v>
          </cell>
          <cell r="H167">
            <v>12</v>
          </cell>
          <cell r="I167">
            <v>3</v>
          </cell>
        </row>
        <row r="168">
          <cell r="A168">
            <v>152753</v>
          </cell>
          <cell r="B168" t="str">
            <v>Amarachi Amoah</v>
          </cell>
          <cell r="C168" t="str">
            <v>7PH</v>
          </cell>
          <cell r="D168">
            <v>2</v>
          </cell>
          <cell r="E168">
            <v>4</v>
          </cell>
          <cell r="F168">
            <v>83</v>
          </cell>
          <cell r="G168">
            <v>2</v>
          </cell>
          <cell r="H168">
            <v>0</v>
          </cell>
          <cell r="I168">
            <v>3</v>
          </cell>
        </row>
        <row r="169">
          <cell r="A169">
            <v>152913</v>
          </cell>
          <cell r="B169" t="str">
            <v>Bartlomiej Szabra</v>
          </cell>
          <cell r="C169" t="str">
            <v>7PH</v>
          </cell>
          <cell r="D169">
            <v>0</v>
          </cell>
          <cell r="E169">
            <v>0</v>
          </cell>
          <cell r="F169">
            <v>96</v>
          </cell>
          <cell r="G169">
            <v>0</v>
          </cell>
          <cell r="H169">
            <v>0</v>
          </cell>
          <cell r="I169">
            <v>0</v>
          </cell>
        </row>
        <row r="170">
          <cell r="A170">
            <v>152876</v>
          </cell>
          <cell r="B170" t="str">
            <v>Caleb Kirby</v>
          </cell>
          <cell r="C170" t="str">
            <v>7PH</v>
          </cell>
          <cell r="D170">
            <v>1</v>
          </cell>
          <cell r="E170">
            <v>0</v>
          </cell>
          <cell r="F170">
            <v>83</v>
          </cell>
          <cell r="G170">
            <v>0</v>
          </cell>
          <cell r="H170">
            <v>1</v>
          </cell>
          <cell r="I170">
            <v>0</v>
          </cell>
        </row>
        <row r="171">
          <cell r="A171">
            <v>152801</v>
          </cell>
          <cell r="B171" t="str">
            <v>Charles Sanyika</v>
          </cell>
          <cell r="C171" t="str">
            <v>7PH</v>
          </cell>
          <cell r="D171">
            <v>2</v>
          </cell>
          <cell r="E171">
            <v>0</v>
          </cell>
          <cell r="F171">
            <v>94</v>
          </cell>
          <cell r="G171">
            <v>0</v>
          </cell>
          <cell r="H171">
            <v>2</v>
          </cell>
          <cell r="I171">
            <v>0</v>
          </cell>
        </row>
        <row r="172">
          <cell r="A172">
            <v>152743</v>
          </cell>
          <cell r="B172" t="str">
            <v>Eden Poulton</v>
          </cell>
          <cell r="C172" t="str">
            <v>7PH</v>
          </cell>
          <cell r="D172">
            <v>0</v>
          </cell>
          <cell r="E172">
            <v>1</v>
          </cell>
          <cell r="F172">
            <v>86</v>
          </cell>
          <cell r="G172">
            <v>0</v>
          </cell>
          <cell r="H172">
            <v>0</v>
          </cell>
          <cell r="I172">
            <v>1</v>
          </cell>
        </row>
        <row r="173">
          <cell r="A173">
            <v>152832</v>
          </cell>
          <cell r="B173" t="str">
            <v>Eghogho Oyaole</v>
          </cell>
          <cell r="C173" t="str">
            <v>7PH</v>
          </cell>
          <cell r="D173">
            <v>0</v>
          </cell>
          <cell r="E173">
            <v>1</v>
          </cell>
          <cell r="F173">
            <v>100</v>
          </cell>
          <cell r="G173">
            <v>0</v>
          </cell>
          <cell r="H173">
            <v>0</v>
          </cell>
          <cell r="I173">
            <v>1</v>
          </cell>
        </row>
        <row r="174">
          <cell r="A174">
            <v>152776</v>
          </cell>
          <cell r="B174" t="str">
            <v>Eibhear Oxley</v>
          </cell>
          <cell r="C174" t="str">
            <v>7PH</v>
          </cell>
          <cell r="D174">
            <v>1</v>
          </cell>
          <cell r="E174">
            <v>0</v>
          </cell>
          <cell r="F174">
            <v>63</v>
          </cell>
          <cell r="G174">
            <v>1</v>
          </cell>
          <cell r="H174">
            <v>0</v>
          </cell>
          <cell r="I174">
            <v>0</v>
          </cell>
        </row>
        <row r="175">
          <cell r="A175">
            <v>152946</v>
          </cell>
          <cell r="B175" t="str">
            <v>Faye Scott</v>
          </cell>
          <cell r="C175" t="str">
            <v>7PH</v>
          </cell>
          <cell r="D175">
            <v>0</v>
          </cell>
          <cell r="E175">
            <v>0</v>
          </cell>
          <cell r="F175">
            <v>113</v>
          </cell>
          <cell r="G175">
            <v>0</v>
          </cell>
          <cell r="H175">
            <v>0</v>
          </cell>
          <cell r="I175">
            <v>0</v>
          </cell>
        </row>
        <row r="176">
          <cell r="A176">
            <v>152875</v>
          </cell>
          <cell r="B176" t="str">
            <v>George Hackwell</v>
          </cell>
          <cell r="C176" t="str">
            <v>7PH</v>
          </cell>
          <cell r="D176">
            <v>1</v>
          </cell>
          <cell r="E176">
            <v>0</v>
          </cell>
          <cell r="F176">
            <v>81</v>
          </cell>
          <cell r="G176">
            <v>0</v>
          </cell>
          <cell r="H176">
            <v>1</v>
          </cell>
          <cell r="I176">
            <v>0</v>
          </cell>
        </row>
        <row r="177">
          <cell r="A177">
            <v>100358</v>
          </cell>
          <cell r="B177" t="str">
            <v>Hannah Richmond</v>
          </cell>
          <cell r="C177" t="str">
            <v>7PH</v>
          </cell>
          <cell r="D177">
            <v>0</v>
          </cell>
          <cell r="E177">
            <v>0</v>
          </cell>
          <cell r="F177">
            <v>79</v>
          </cell>
          <cell r="G177">
            <v>0</v>
          </cell>
          <cell r="H177">
            <v>0</v>
          </cell>
          <cell r="I177">
            <v>0</v>
          </cell>
        </row>
        <row r="178">
          <cell r="A178">
            <v>152780</v>
          </cell>
          <cell r="B178" t="str">
            <v>Harley Coates</v>
          </cell>
          <cell r="C178" t="str">
            <v>7PH</v>
          </cell>
          <cell r="D178">
            <v>6</v>
          </cell>
          <cell r="E178">
            <v>0</v>
          </cell>
          <cell r="F178">
            <v>94</v>
          </cell>
          <cell r="G178">
            <v>0</v>
          </cell>
          <cell r="H178">
            <v>6</v>
          </cell>
          <cell r="I178">
            <v>0</v>
          </cell>
        </row>
        <row r="179">
          <cell r="A179">
            <v>152902</v>
          </cell>
          <cell r="B179" t="str">
            <v>Leo King-Smith</v>
          </cell>
          <cell r="C179" t="str">
            <v>7PH</v>
          </cell>
          <cell r="D179">
            <v>0</v>
          </cell>
          <cell r="E179">
            <v>0</v>
          </cell>
          <cell r="F179">
            <v>106</v>
          </cell>
          <cell r="G179">
            <v>0</v>
          </cell>
          <cell r="H179">
            <v>0</v>
          </cell>
          <cell r="I179">
            <v>0</v>
          </cell>
        </row>
        <row r="180">
          <cell r="A180">
            <v>152782</v>
          </cell>
          <cell r="B180" t="str">
            <v>Levi Chapman</v>
          </cell>
          <cell r="C180" t="str">
            <v>7PH</v>
          </cell>
          <cell r="D180">
            <v>3</v>
          </cell>
          <cell r="E180">
            <v>2</v>
          </cell>
          <cell r="F180">
            <v>104</v>
          </cell>
          <cell r="G180">
            <v>2</v>
          </cell>
          <cell r="H180">
            <v>1</v>
          </cell>
          <cell r="I180">
            <v>2</v>
          </cell>
        </row>
        <row r="181">
          <cell r="A181">
            <v>152740</v>
          </cell>
          <cell r="B181" t="str">
            <v>Libby Brown</v>
          </cell>
          <cell r="C181" t="str">
            <v>7PH</v>
          </cell>
          <cell r="D181">
            <v>0</v>
          </cell>
          <cell r="E181">
            <v>0</v>
          </cell>
          <cell r="F181">
            <v>87</v>
          </cell>
          <cell r="G181">
            <v>0</v>
          </cell>
          <cell r="H181">
            <v>0</v>
          </cell>
          <cell r="I181">
            <v>0</v>
          </cell>
        </row>
        <row r="182">
          <cell r="A182">
            <v>152775</v>
          </cell>
          <cell r="B182" t="str">
            <v>Louis Nolan</v>
          </cell>
          <cell r="C182" t="str">
            <v>7PH</v>
          </cell>
          <cell r="D182">
            <v>3</v>
          </cell>
          <cell r="E182">
            <v>0</v>
          </cell>
          <cell r="F182">
            <v>96</v>
          </cell>
          <cell r="G182">
            <v>1</v>
          </cell>
          <cell r="H182">
            <v>2</v>
          </cell>
          <cell r="I182">
            <v>0</v>
          </cell>
        </row>
        <row r="183">
          <cell r="A183">
            <v>152796</v>
          </cell>
          <cell r="B183" t="str">
            <v>Lucy Poirrier</v>
          </cell>
          <cell r="C183" t="str">
            <v>7PH</v>
          </cell>
          <cell r="D183">
            <v>0</v>
          </cell>
          <cell r="E183">
            <v>1</v>
          </cell>
          <cell r="F183">
            <v>86</v>
          </cell>
          <cell r="G183">
            <v>0</v>
          </cell>
          <cell r="H183">
            <v>0</v>
          </cell>
          <cell r="I183">
            <v>1</v>
          </cell>
        </row>
        <row r="184">
          <cell r="A184">
            <v>152813</v>
          </cell>
          <cell r="B184" t="str">
            <v>Maria Mountain-Freeman</v>
          </cell>
          <cell r="C184" t="str">
            <v>7PH</v>
          </cell>
          <cell r="D184">
            <v>0</v>
          </cell>
          <cell r="E184">
            <v>3</v>
          </cell>
          <cell r="F184">
            <v>85</v>
          </cell>
          <cell r="G184">
            <v>0</v>
          </cell>
          <cell r="H184">
            <v>0</v>
          </cell>
          <cell r="I184">
            <v>3</v>
          </cell>
        </row>
        <row r="185">
          <cell r="A185">
            <v>152881</v>
          </cell>
          <cell r="B185" t="str">
            <v>Marie Hemmingfield</v>
          </cell>
          <cell r="C185" t="str">
            <v>7PH</v>
          </cell>
          <cell r="D185">
            <v>0</v>
          </cell>
          <cell r="E185">
            <v>0</v>
          </cell>
          <cell r="F185">
            <v>94</v>
          </cell>
          <cell r="G185">
            <v>0</v>
          </cell>
          <cell r="H185">
            <v>0</v>
          </cell>
          <cell r="I185">
            <v>0</v>
          </cell>
        </row>
        <row r="186">
          <cell r="A186">
            <v>152793</v>
          </cell>
          <cell r="B186" t="str">
            <v>Marley Rutty</v>
          </cell>
          <cell r="C186" t="str">
            <v>7PH</v>
          </cell>
          <cell r="D186">
            <v>0</v>
          </cell>
          <cell r="E186">
            <v>0</v>
          </cell>
          <cell r="F186">
            <v>86</v>
          </cell>
          <cell r="G186">
            <v>0</v>
          </cell>
          <cell r="H186">
            <v>0</v>
          </cell>
          <cell r="I186">
            <v>0</v>
          </cell>
        </row>
        <row r="187">
          <cell r="A187">
            <v>152893</v>
          </cell>
          <cell r="B187" t="str">
            <v>Orlagh Simpson</v>
          </cell>
          <cell r="C187" t="str">
            <v>7PH</v>
          </cell>
          <cell r="D187">
            <v>0</v>
          </cell>
          <cell r="E187">
            <v>0</v>
          </cell>
          <cell r="F187">
            <v>119</v>
          </cell>
          <cell r="G187">
            <v>0</v>
          </cell>
          <cell r="H187">
            <v>0</v>
          </cell>
          <cell r="I187">
            <v>0</v>
          </cell>
        </row>
        <row r="188">
          <cell r="A188">
            <v>152814</v>
          </cell>
          <cell r="B188" t="str">
            <v>Queenie Lin</v>
          </cell>
          <cell r="C188" t="str">
            <v>7PH</v>
          </cell>
          <cell r="D188">
            <v>0</v>
          </cell>
          <cell r="E188">
            <v>0</v>
          </cell>
          <cell r="F188">
            <v>98</v>
          </cell>
          <cell r="G188">
            <v>0</v>
          </cell>
          <cell r="H188">
            <v>0</v>
          </cell>
          <cell r="I188">
            <v>0</v>
          </cell>
        </row>
        <row r="189">
          <cell r="A189">
            <v>152779</v>
          </cell>
          <cell r="B189" t="str">
            <v>Samuel Lake</v>
          </cell>
          <cell r="C189" t="str">
            <v>7PH</v>
          </cell>
          <cell r="D189">
            <v>0</v>
          </cell>
          <cell r="E189">
            <v>0</v>
          </cell>
          <cell r="F189">
            <v>96</v>
          </cell>
          <cell r="G189">
            <v>0</v>
          </cell>
          <cell r="H189">
            <v>0</v>
          </cell>
          <cell r="I189">
            <v>0</v>
          </cell>
        </row>
        <row r="190">
          <cell r="A190">
            <v>152945</v>
          </cell>
          <cell r="B190" t="str">
            <v>Semaekediong Ukanga</v>
          </cell>
          <cell r="C190" t="str">
            <v>7PH</v>
          </cell>
          <cell r="D190">
            <v>1</v>
          </cell>
          <cell r="E190">
            <v>0</v>
          </cell>
          <cell r="F190">
            <v>85</v>
          </cell>
          <cell r="G190">
            <v>1</v>
          </cell>
          <cell r="H190">
            <v>0</v>
          </cell>
          <cell r="I190">
            <v>0</v>
          </cell>
        </row>
        <row r="191">
          <cell r="A191">
            <v>152841</v>
          </cell>
          <cell r="B191" t="str">
            <v>Seth Newbould</v>
          </cell>
          <cell r="C191" t="str">
            <v>7PH</v>
          </cell>
          <cell r="D191">
            <v>22</v>
          </cell>
          <cell r="E191">
            <v>2</v>
          </cell>
          <cell r="F191">
            <v>58</v>
          </cell>
          <cell r="G191">
            <v>3</v>
          </cell>
          <cell r="H191">
            <v>19</v>
          </cell>
          <cell r="I191">
            <v>0</v>
          </cell>
        </row>
        <row r="192">
          <cell r="A192">
            <v>152874</v>
          </cell>
          <cell r="B192" t="str">
            <v>Zuzanna Jaki</v>
          </cell>
          <cell r="C192" t="str">
            <v>7PH</v>
          </cell>
          <cell r="D192">
            <v>1</v>
          </cell>
          <cell r="E192">
            <v>1</v>
          </cell>
          <cell r="F192">
            <v>76</v>
          </cell>
          <cell r="G192">
            <v>0</v>
          </cell>
          <cell r="H192">
            <v>1</v>
          </cell>
          <cell r="I192">
            <v>1</v>
          </cell>
        </row>
        <row r="193">
          <cell r="A193">
            <v>152798</v>
          </cell>
          <cell r="B193" t="str">
            <v>Angelica Hautbergue</v>
          </cell>
          <cell r="C193" t="str">
            <v>7TR</v>
          </cell>
          <cell r="D193">
            <v>0</v>
          </cell>
          <cell r="E193">
            <v>0</v>
          </cell>
          <cell r="F193">
            <v>111</v>
          </cell>
          <cell r="G193">
            <v>0</v>
          </cell>
          <cell r="H193">
            <v>0</v>
          </cell>
          <cell r="I193">
            <v>0</v>
          </cell>
        </row>
        <row r="194">
          <cell r="A194">
            <v>152758</v>
          </cell>
          <cell r="B194" t="str">
            <v>Beatrice Marshall</v>
          </cell>
          <cell r="C194" t="str">
            <v>7TR</v>
          </cell>
          <cell r="D194">
            <v>1</v>
          </cell>
          <cell r="E194">
            <v>0</v>
          </cell>
          <cell r="F194">
            <v>104</v>
          </cell>
          <cell r="G194">
            <v>0</v>
          </cell>
          <cell r="H194">
            <v>1</v>
          </cell>
          <cell r="I194">
            <v>0</v>
          </cell>
        </row>
        <row r="195">
          <cell r="A195">
            <v>152818</v>
          </cell>
          <cell r="B195" t="str">
            <v>Christiana Mbukanma</v>
          </cell>
          <cell r="C195" t="str">
            <v>7TR</v>
          </cell>
          <cell r="D195">
            <v>0</v>
          </cell>
          <cell r="E195">
            <v>0</v>
          </cell>
          <cell r="F195">
            <v>85</v>
          </cell>
          <cell r="G195">
            <v>0</v>
          </cell>
          <cell r="H195">
            <v>0</v>
          </cell>
          <cell r="I195">
            <v>0</v>
          </cell>
        </row>
        <row r="196">
          <cell r="A196">
            <v>152943</v>
          </cell>
          <cell r="B196" t="str">
            <v>Cian O'Shea</v>
          </cell>
          <cell r="C196" t="str">
            <v>7TR</v>
          </cell>
          <cell r="D196">
            <v>1</v>
          </cell>
          <cell r="E196">
            <v>1</v>
          </cell>
          <cell r="F196">
            <v>84</v>
          </cell>
          <cell r="G196">
            <v>0</v>
          </cell>
          <cell r="H196">
            <v>1</v>
          </cell>
          <cell r="I196">
            <v>0</v>
          </cell>
        </row>
        <row r="197">
          <cell r="A197">
            <v>152748</v>
          </cell>
          <cell r="B197" t="str">
            <v>Daisy Leadley</v>
          </cell>
          <cell r="C197" t="str">
            <v>7TR</v>
          </cell>
          <cell r="D197">
            <v>0</v>
          </cell>
          <cell r="E197">
            <v>1</v>
          </cell>
          <cell r="F197">
            <v>96</v>
          </cell>
          <cell r="G197">
            <v>0</v>
          </cell>
          <cell r="H197">
            <v>0</v>
          </cell>
          <cell r="I197">
            <v>0</v>
          </cell>
        </row>
        <row r="198">
          <cell r="A198">
            <v>152864</v>
          </cell>
          <cell r="B198" t="str">
            <v>Edward Freeman</v>
          </cell>
          <cell r="C198" t="str">
            <v>7TR</v>
          </cell>
          <cell r="D198">
            <v>0</v>
          </cell>
          <cell r="E198">
            <v>0</v>
          </cell>
          <cell r="F198">
            <v>81</v>
          </cell>
          <cell r="G198">
            <v>0</v>
          </cell>
          <cell r="H198">
            <v>0</v>
          </cell>
          <cell r="I198">
            <v>0</v>
          </cell>
        </row>
        <row r="199">
          <cell r="A199">
            <v>152894</v>
          </cell>
          <cell r="B199" t="str">
            <v>Elizabeth Monaghan</v>
          </cell>
          <cell r="C199" t="str">
            <v>7TR</v>
          </cell>
          <cell r="D199">
            <v>0</v>
          </cell>
          <cell r="E199">
            <v>1</v>
          </cell>
          <cell r="F199">
            <v>101</v>
          </cell>
          <cell r="G199">
            <v>0</v>
          </cell>
          <cell r="H199">
            <v>0</v>
          </cell>
          <cell r="I199">
            <v>0</v>
          </cell>
        </row>
        <row r="200">
          <cell r="A200">
            <v>160006</v>
          </cell>
          <cell r="B200" t="str">
            <v>Emily Page</v>
          </cell>
          <cell r="C200" t="str">
            <v>7TR</v>
          </cell>
          <cell r="D200">
            <v>0</v>
          </cell>
          <cell r="E200">
            <v>1</v>
          </cell>
          <cell r="F200">
            <v>87</v>
          </cell>
          <cell r="G200">
            <v>0</v>
          </cell>
          <cell r="H200">
            <v>0</v>
          </cell>
          <cell r="I200">
            <v>0</v>
          </cell>
        </row>
        <row r="201">
          <cell r="A201">
            <v>152870</v>
          </cell>
          <cell r="B201" t="str">
            <v>George Watson</v>
          </cell>
          <cell r="C201" t="str">
            <v>7TR</v>
          </cell>
          <cell r="D201">
            <v>0</v>
          </cell>
          <cell r="E201">
            <v>0</v>
          </cell>
          <cell r="F201">
            <v>105</v>
          </cell>
          <cell r="G201">
            <v>0</v>
          </cell>
          <cell r="H201">
            <v>0</v>
          </cell>
          <cell r="I201">
            <v>0</v>
          </cell>
        </row>
        <row r="202">
          <cell r="A202">
            <v>152836</v>
          </cell>
          <cell r="B202" t="str">
            <v>Harvey Thompson</v>
          </cell>
          <cell r="C202" t="str">
            <v>7TR</v>
          </cell>
          <cell r="D202">
            <v>61</v>
          </cell>
          <cell r="E202">
            <v>2</v>
          </cell>
          <cell r="F202">
            <v>53</v>
          </cell>
          <cell r="G202">
            <v>13</v>
          </cell>
          <cell r="H202">
            <v>34</v>
          </cell>
          <cell r="I202">
            <v>0</v>
          </cell>
        </row>
        <row r="203">
          <cell r="A203">
            <v>152885</v>
          </cell>
          <cell r="B203" t="str">
            <v>Inkeprokpa Kiket-Makoubi</v>
          </cell>
          <cell r="C203" t="str">
            <v>7TR</v>
          </cell>
          <cell r="D203">
            <v>0</v>
          </cell>
          <cell r="E203">
            <v>0</v>
          </cell>
          <cell r="F203">
            <v>104</v>
          </cell>
          <cell r="G203">
            <v>0</v>
          </cell>
          <cell r="H203">
            <v>0</v>
          </cell>
          <cell r="I203">
            <v>0</v>
          </cell>
        </row>
        <row r="204">
          <cell r="A204">
            <v>152904</v>
          </cell>
          <cell r="B204" t="str">
            <v>Jacob Smith</v>
          </cell>
          <cell r="C204" t="str">
            <v>7TR</v>
          </cell>
          <cell r="D204">
            <v>0</v>
          </cell>
          <cell r="E204">
            <v>0</v>
          </cell>
          <cell r="F204">
            <v>91</v>
          </cell>
          <cell r="G204">
            <v>0</v>
          </cell>
          <cell r="H204">
            <v>0</v>
          </cell>
          <cell r="I204">
            <v>0</v>
          </cell>
        </row>
        <row r="205">
          <cell r="A205">
            <v>160002</v>
          </cell>
          <cell r="B205" t="str">
            <v>Jadore Green</v>
          </cell>
          <cell r="C205" t="str">
            <v>7TR</v>
          </cell>
          <cell r="D205">
            <v>0</v>
          </cell>
          <cell r="E205">
            <v>2</v>
          </cell>
          <cell r="F205">
            <v>103</v>
          </cell>
          <cell r="G205">
            <v>0</v>
          </cell>
          <cell r="H205">
            <v>0</v>
          </cell>
          <cell r="I205">
            <v>2</v>
          </cell>
        </row>
        <row r="206">
          <cell r="A206">
            <v>152830</v>
          </cell>
          <cell r="B206" t="str">
            <v>Joseph Byrne</v>
          </cell>
          <cell r="C206" t="str">
            <v>7TR</v>
          </cell>
          <cell r="D206">
            <v>0</v>
          </cell>
          <cell r="E206">
            <v>0</v>
          </cell>
          <cell r="F206">
            <v>106</v>
          </cell>
          <cell r="G206">
            <v>0</v>
          </cell>
          <cell r="H206">
            <v>0</v>
          </cell>
          <cell r="I206">
            <v>0</v>
          </cell>
        </row>
        <row r="207">
          <cell r="A207">
            <v>152789</v>
          </cell>
          <cell r="B207" t="str">
            <v>Joshua Mansergh</v>
          </cell>
          <cell r="C207" t="str">
            <v>7TR</v>
          </cell>
          <cell r="D207">
            <v>0</v>
          </cell>
          <cell r="E207">
            <v>0</v>
          </cell>
          <cell r="F207">
            <v>109</v>
          </cell>
          <cell r="G207">
            <v>0</v>
          </cell>
          <cell r="H207">
            <v>0</v>
          </cell>
          <cell r="I207">
            <v>0</v>
          </cell>
        </row>
        <row r="208">
          <cell r="A208">
            <v>152842</v>
          </cell>
          <cell r="B208" t="str">
            <v>Kirsten Sibanda</v>
          </cell>
          <cell r="C208" t="str">
            <v>7TR</v>
          </cell>
          <cell r="D208">
            <v>0</v>
          </cell>
          <cell r="E208">
            <v>1</v>
          </cell>
          <cell r="F208">
            <v>91</v>
          </cell>
          <cell r="G208">
            <v>0</v>
          </cell>
          <cell r="H208">
            <v>0</v>
          </cell>
          <cell r="I208">
            <v>1</v>
          </cell>
        </row>
        <row r="209">
          <cell r="A209">
            <v>152825</v>
          </cell>
          <cell r="B209" t="str">
            <v>Lana Fox</v>
          </cell>
          <cell r="C209" t="str">
            <v>7TR</v>
          </cell>
          <cell r="D209">
            <v>0</v>
          </cell>
          <cell r="E209">
            <v>0</v>
          </cell>
          <cell r="F209">
            <v>95</v>
          </cell>
          <cell r="G209">
            <v>0</v>
          </cell>
          <cell r="H209">
            <v>0</v>
          </cell>
          <cell r="I209">
            <v>0</v>
          </cell>
        </row>
        <row r="210">
          <cell r="A210">
            <v>152833</v>
          </cell>
          <cell r="B210" t="str">
            <v>Lilly Waller</v>
          </cell>
          <cell r="C210" t="str">
            <v>7TR</v>
          </cell>
          <cell r="D210">
            <v>0</v>
          </cell>
          <cell r="E210">
            <v>0</v>
          </cell>
          <cell r="F210">
            <v>100</v>
          </cell>
          <cell r="G210">
            <v>0</v>
          </cell>
          <cell r="H210">
            <v>0</v>
          </cell>
          <cell r="I210">
            <v>0</v>
          </cell>
        </row>
        <row r="211">
          <cell r="A211">
            <v>152918</v>
          </cell>
          <cell r="B211" t="str">
            <v>Marcel Kowalski</v>
          </cell>
          <cell r="C211" t="str">
            <v>7TR</v>
          </cell>
          <cell r="D211">
            <v>2</v>
          </cell>
          <cell r="E211">
            <v>0</v>
          </cell>
          <cell r="F211">
            <v>80</v>
          </cell>
          <cell r="G211">
            <v>1</v>
          </cell>
          <cell r="H211">
            <v>1</v>
          </cell>
          <cell r="I211">
            <v>0</v>
          </cell>
        </row>
        <row r="212">
          <cell r="A212">
            <v>152940</v>
          </cell>
          <cell r="B212" t="str">
            <v>Matilda McDonagh-Hutton</v>
          </cell>
          <cell r="C212" t="str">
            <v>7TR</v>
          </cell>
          <cell r="D212">
            <v>0</v>
          </cell>
          <cell r="E212">
            <v>0</v>
          </cell>
          <cell r="F212">
            <v>95</v>
          </cell>
          <cell r="G212">
            <v>0</v>
          </cell>
          <cell r="H212">
            <v>0</v>
          </cell>
          <cell r="I212">
            <v>0</v>
          </cell>
        </row>
        <row r="213">
          <cell r="A213">
            <v>152949</v>
          </cell>
          <cell r="B213" t="str">
            <v>Naomi Hawkins</v>
          </cell>
          <cell r="C213" t="str">
            <v>7TR</v>
          </cell>
          <cell r="D213">
            <v>0</v>
          </cell>
          <cell r="E213">
            <v>0</v>
          </cell>
          <cell r="F213">
            <v>114</v>
          </cell>
          <cell r="G213">
            <v>0</v>
          </cell>
          <cell r="H213">
            <v>0</v>
          </cell>
          <cell r="I213">
            <v>0</v>
          </cell>
        </row>
        <row r="214">
          <cell r="A214">
            <v>152764</v>
          </cell>
          <cell r="B214" t="str">
            <v>Noble Dyantyi</v>
          </cell>
          <cell r="C214" t="str">
            <v>7TR</v>
          </cell>
          <cell r="D214">
            <v>58</v>
          </cell>
          <cell r="E214">
            <v>3</v>
          </cell>
          <cell r="F214">
            <v>54</v>
          </cell>
          <cell r="G214">
            <v>17</v>
          </cell>
          <cell r="H214">
            <v>39</v>
          </cell>
          <cell r="I214">
            <v>1</v>
          </cell>
        </row>
        <row r="215">
          <cell r="A215">
            <v>152857</v>
          </cell>
          <cell r="B215" t="str">
            <v>Patrick Coefield</v>
          </cell>
          <cell r="C215" t="str">
            <v>7TR</v>
          </cell>
          <cell r="D215">
            <v>0</v>
          </cell>
          <cell r="E215">
            <v>0</v>
          </cell>
          <cell r="F215">
            <v>78</v>
          </cell>
          <cell r="G215">
            <v>0</v>
          </cell>
          <cell r="H215">
            <v>0</v>
          </cell>
          <cell r="I215">
            <v>0</v>
          </cell>
        </row>
        <row r="216">
          <cell r="A216">
            <v>152917</v>
          </cell>
          <cell r="B216" t="str">
            <v>Quincy Yeboah</v>
          </cell>
          <cell r="C216" t="str">
            <v>7TR</v>
          </cell>
          <cell r="D216">
            <v>0</v>
          </cell>
          <cell r="E216">
            <v>0</v>
          </cell>
          <cell r="F216">
            <v>118</v>
          </cell>
          <cell r="G216">
            <v>0</v>
          </cell>
          <cell r="H216">
            <v>0</v>
          </cell>
          <cell r="I216">
            <v>0</v>
          </cell>
        </row>
        <row r="217">
          <cell r="A217">
            <v>152767</v>
          </cell>
          <cell r="B217" t="str">
            <v>Ruby-Anne Yule</v>
          </cell>
          <cell r="C217" t="str">
            <v>7TR</v>
          </cell>
          <cell r="D217">
            <v>0</v>
          </cell>
          <cell r="E217">
            <v>1</v>
          </cell>
          <cell r="F217">
            <v>109</v>
          </cell>
          <cell r="G217">
            <v>0</v>
          </cell>
          <cell r="H217">
            <v>0</v>
          </cell>
          <cell r="I217">
            <v>0</v>
          </cell>
        </row>
        <row r="218">
          <cell r="A218">
            <v>152935</v>
          </cell>
          <cell r="B218" t="str">
            <v>Sophie Russell</v>
          </cell>
          <cell r="C218" t="str">
            <v>7TR</v>
          </cell>
          <cell r="D218">
            <v>0</v>
          </cell>
          <cell r="E218">
            <v>0</v>
          </cell>
          <cell r="F218">
            <v>100</v>
          </cell>
          <cell r="G218">
            <v>0</v>
          </cell>
          <cell r="H218">
            <v>0</v>
          </cell>
          <cell r="I218">
            <v>0</v>
          </cell>
        </row>
      </sheetData>
      <sheetData sheetId="13">
        <row r="1">
          <cell r="I1" t="str">
            <v>PRIOR ATTAINMENT</v>
          </cell>
        </row>
        <row r="2">
          <cell r="A2" t="str">
            <v>8a</v>
          </cell>
          <cell r="B2">
            <v>53</v>
          </cell>
          <cell r="I2" t="str">
            <v>Id</v>
          </cell>
          <cell r="J2" t="str">
            <v>Name</v>
          </cell>
          <cell r="K2" t="str">
            <v>PRIOR</v>
          </cell>
        </row>
        <row r="3">
          <cell r="A3" t="str">
            <v>8b</v>
          </cell>
          <cell r="B3">
            <v>51</v>
          </cell>
          <cell r="I3">
            <v>160008</v>
          </cell>
          <cell r="J3" t="str">
            <v>Abbey, Sofia</v>
          </cell>
          <cell r="K3" t="str">
            <v>H</v>
          </cell>
        </row>
        <row r="4">
          <cell r="A4" t="str">
            <v>8c</v>
          </cell>
          <cell r="B4">
            <v>49</v>
          </cell>
          <cell r="I4">
            <v>160013</v>
          </cell>
          <cell r="J4" t="str">
            <v>Abraham, Noah</v>
          </cell>
          <cell r="K4" t="str">
            <v>M</v>
          </cell>
        </row>
        <row r="5">
          <cell r="A5" t="str">
            <v>7a</v>
          </cell>
          <cell r="B5">
            <v>47</v>
          </cell>
          <cell r="I5">
            <v>160018</v>
          </cell>
          <cell r="J5" t="str">
            <v>Adedoyin, Christopher</v>
          </cell>
          <cell r="K5" t="str">
            <v>L</v>
          </cell>
        </row>
        <row r="6">
          <cell r="A6" t="str">
            <v>7b</v>
          </cell>
          <cell r="B6">
            <v>45</v>
          </cell>
          <cell r="I6">
            <v>160020</v>
          </cell>
          <cell r="J6" t="str">
            <v>Akele, Adam</v>
          </cell>
          <cell r="K6" t="str">
            <v>M</v>
          </cell>
        </row>
        <row r="7">
          <cell r="A7" t="str">
            <v>7c</v>
          </cell>
          <cell r="B7">
            <v>43</v>
          </cell>
          <cell r="I7">
            <v>160022</v>
          </cell>
          <cell r="J7" t="str">
            <v>Ali, Hafsa</v>
          </cell>
          <cell r="K7" t="str">
            <v>M</v>
          </cell>
        </row>
        <row r="8">
          <cell r="A8" t="str">
            <v>6a</v>
          </cell>
          <cell r="B8">
            <v>41</v>
          </cell>
          <cell r="I8">
            <v>160044</v>
          </cell>
          <cell r="J8" t="str">
            <v>Alsaffar, Matias</v>
          </cell>
          <cell r="K8" t="str">
            <v>M</v>
          </cell>
        </row>
        <row r="9">
          <cell r="A9" t="str">
            <v>6b</v>
          </cell>
          <cell r="B9">
            <v>39</v>
          </cell>
          <cell r="I9">
            <v>160096</v>
          </cell>
          <cell r="J9" t="str">
            <v>Aqdas, Meerab</v>
          </cell>
          <cell r="K9" t="str">
            <v>M</v>
          </cell>
        </row>
        <row r="10">
          <cell r="A10" t="str">
            <v>6c</v>
          </cell>
          <cell r="B10">
            <v>37</v>
          </cell>
          <cell r="I10">
            <v>160109</v>
          </cell>
          <cell r="J10" t="str">
            <v>Asad, Mohammed</v>
          </cell>
          <cell r="K10" t="str">
            <v>H</v>
          </cell>
        </row>
        <row r="11">
          <cell r="A11" t="str">
            <v>5a</v>
          </cell>
          <cell r="B11">
            <v>35</v>
          </cell>
          <cell r="I11">
            <v>160132</v>
          </cell>
          <cell r="J11" t="str">
            <v>Ashforth-Billard, Joseph</v>
          </cell>
          <cell r="K11" t="str">
            <v/>
          </cell>
        </row>
        <row r="12">
          <cell r="A12" t="str">
            <v>5b</v>
          </cell>
          <cell r="B12">
            <v>33</v>
          </cell>
          <cell r="I12">
            <v>160143</v>
          </cell>
          <cell r="J12" t="str">
            <v>Askew, Freddie</v>
          </cell>
          <cell r="K12" t="str">
            <v>L</v>
          </cell>
        </row>
        <row r="13">
          <cell r="A13" t="str">
            <v>5c</v>
          </cell>
          <cell r="B13">
            <v>31</v>
          </cell>
          <cell r="I13">
            <v>160144</v>
          </cell>
          <cell r="J13" t="str">
            <v>Aslam, Aadam</v>
          </cell>
          <cell r="K13" t="str">
            <v>H</v>
          </cell>
        </row>
        <row r="14">
          <cell r="A14" t="str">
            <v>4a</v>
          </cell>
          <cell r="B14">
            <v>29</v>
          </cell>
          <cell r="I14">
            <v>160145</v>
          </cell>
          <cell r="J14" t="str">
            <v>Bah, Kadija</v>
          </cell>
          <cell r="K14" t="str">
            <v>H</v>
          </cell>
        </row>
        <row r="15">
          <cell r="A15" t="str">
            <v>4b</v>
          </cell>
          <cell r="B15">
            <v>27</v>
          </cell>
          <cell r="I15">
            <v>160147</v>
          </cell>
          <cell r="J15" t="str">
            <v>Bancer, Olivia</v>
          </cell>
          <cell r="K15" t="str">
            <v>H</v>
          </cell>
        </row>
        <row r="16">
          <cell r="A16" t="str">
            <v>4c</v>
          </cell>
          <cell r="B16">
            <v>25</v>
          </cell>
          <cell r="I16">
            <v>160148</v>
          </cell>
          <cell r="J16" t="str">
            <v>Barratt, Benjamin</v>
          </cell>
          <cell r="K16" t="str">
            <v>M</v>
          </cell>
        </row>
        <row r="17">
          <cell r="A17" t="str">
            <v>3a</v>
          </cell>
          <cell r="B17">
            <v>23</v>
          </cell>
          <cell r="I17">
            <v>160149</v>
          </cell>
          <cell r="J17" t="str">
            <v>Barratt, Jamie</v>
          </cell>
          <cell r="K17" t="str">
            <v>H</v>
          </cell>
        </row>
        <row r="18">
          <cell r="A18" t="str">
            <v>3b</v>
          </cell>
          <cell r="B18">
            <v>21</v>
          </cell>
          <cell r="I18">
            <v>160150</v>
          </cell>
          <cell r="J18" t="str">
            <v>Bartolozzi Ogbonna, Rebecca</v>
          </cell>
          <cell r="K18" t="str">
            <v>H</v>
          </cell>
        </row>
        <row r="19">
          <cell r="A19" t="str">
            <v>3c</v>
          </cell>
          <cell r="B19">
            <v>19</v>
          </cell>
          <cell r="I19">
            <v>160151</v>
          </cell>
          <cell r="J19" t="str">
            <v>Bell, Holly</v>
          </cell>
          <cell r="K19" t="str">
            <v>M</v>
          </cell>
        </row>
        <row r="20">
          <cell r="A20" t="str">
            <v>2a</v>
          </cell>
          <cell r="B20">
            <v>17</v>
          </cell>
          <cell r="I20">
            <v>160152</v>
          </cell>
          <cell r="J20" t="str">
            <v>Bellamy, Daniel</v>
          </cell>
          <cell r="K20" t="str">
            <v>M</v>
          </cell>
        </row>
        <row r="21">
          <cell r="A21" t="str">
            <v>2b</v>
          </cell>
          <cell r="B21">
            <v>15</v>
          </cell>
          <cell r="I21">
            <v>160153</v>
          </cell>
          <cell r="J21" t="str">
            <v>Bereket, Nathan</v>
          </cell>
          <cell r="K21" t="str">
            <v>M</v>
          </cell>
        </row>
        <row r="22">
          <cell r="A22" t="str">
            <v>2c</v>
          </cell>
          <cell r="B22">
            <v>13</v>
          </cell>
          <cell r="I22">
            <v>160154</v>
          </cell>
          <cell r="J22" t="str">
            <v>Bieniek, Victoria</v>
          </cell>
          <cell r="K22" t="str">
            <v>M</v>
          </cell>
        </row>
        <row r="23">
          <cell r="A23" t="str">
            <v>1a</v>
          </cell>
          <cell r="B23">
            <v>11</v>
          </cell>
          <cell r="I23">
            <v>160155</v>
          </cell>
          <cell r="J23" t="str">
            <v>Blythen, Tephi</v>
          </cell>
          <cell r="K23" t="str">
            <v>M</v>
          </cell>
        </row>
        <row r="24">
          <cell r="A24" t="str">
            <v>1b</v>
          </cell>
          <cell r="B24">
            <v>9</v>
          </cell>
          <cell r="I24">
            <v>160156</v>
          </cell>
          <cell r="J24" t="str">
            <v>Bonner, Frank</v>
          </cell>
          <cell r="K24" t="str">
            <v>H</v>
          </cell>
        </row>
        <row r="25">
          <cell r="A25" t="str">
            <v>1c</v>
          </cell>
          <cell r="B25">
            <v>7</v>
          </cell>
          <cell r="I25">
            <v>160157</v>
          </cell>
          <cell r="J25" t="str">
            <v>Bosah, Somkene</v>
          </cell>
          <cell r="K25" t="str">
            <v>M</v>
          </cell>
        </row>
        <row r="26">
          <cell r="A26" t="str">
            <v>7 - 9</v>
          </cell>
          <cell r="B26">
            <v>8</v>
          </cell>
          <cell r="I26">
            <v>160158</v>
          </cell>
          <cell r="J26" t="str">
            <v>Bower, Alexander</v>
          </cell>
          <cell r="K26" t="str">
            <v>M</v>
          </cell>
        </row>
        <row r="27">
          <cell r="A27" t="str">
            <v>5 - 7</v>
          </cell>
          <cell r="B27">
            <v>6</v>
          </cell>
          <cell r="I27">
            <v>160159</v>
          </cell>
          <cell r="J27" t="str">
            <v>Branney-Graveley, Thomas</v>
          </cell>
          <cell r="K27" t="str">
            <v>M</v>
          </cell>
        </row>
        <row r="28">
          <cell r="A28" t="str">
            <v>4 - 5</v>
          </cell>
          <cell r="B28">
            <v>4.5</v>
          </cell>
          <cell r="I28">
            <v>160160</v>
          </cell>
          <cell r="J28" t="str">
            <v>Broncel, Natalie</v>
          </cell>
          <cell r="K28" t="str">
            <v>M</v>
          </cell>
        </row>
        <row r="29">
          <cell r="A29" t="str">
            <v>1 - 4</v>
          </cell>
          <cell r="B29">
            <v>2.5</v>
          </cell>
          <cell r="I29">
            <v>160161</v>
          </cell>
          <cell r="J29" t="str">
            <v>Brown, Daisy</v>
          </cell>
          <cell r="K29" t="str">
            <v/>
          </cell>
        </row>
        <row r="30">
          <cell r="A30" t="str">
            <v>7-9</v>
          </cell>
          <cell r="B30">
            <v>8</v>
          </cell>
          <cell r="I30">
            <v>160162</v>
          </cell>
          <cell r="J30" t="str">
            <v>Bruce, India</v>
          </cell>
          <cell r="K30" t="str">
            <v>M</v>
          </cell>
        </row>
        <row r="31">
          <cell r="A31" t="str">
            <v>5-7</v>
          </cell>
          <cell r="B31">
            <v>6</v>
          </cell>
          <cell r="I31">
            <v>160163</v>
          </cell>
          <cell r="J31" t="str">
            <v>Buchanan, Elspeth</v>
          </cell>
          <cell r="K31" t="str">
            <v>M</v>
          </cell>
        </row>
        <row r="32">
          <cell r="A32" t="str">
            <v>4-5</v>
          </cell>
          <cell r="B32">
            <v>4.5</v>
          </cell>
          <cell r="I32">
            <v>160164</v>
          </cell>
          <cell r="J32" t="str">
            <v>Bukena, Kyla</v>
          </cell>
          <cell r="K32" t="str">
            <v>M</v>
          </cell>
        </row>
        <row r="33">
          <cell r="A33" t="str">
            <v>1-4</v>
          </cell>
          <cell r="B33">
            <v>2.5</v>
          </cell>
          <cell r="I33">
            <v>160165</v>
          </cell>
          <cell r="J33" t="str">
            <v>Bullivant, William</v>
          </cell>
          <cell r="K33" t="str">
            <v>H</v>
          </cell>
        </row>
        <row r="34">
          <cell r="I34">
            <v>160166</v>
          </cell>
          <cell r="J34" t="str">
            <v>Burton, Hebe-Rose</v>
          </cell>
          <cell r="K34" t="str">
            <v>M</v>
          </cell>
        </row>
        <row r="35">
          <cell r="I35">
            <v>160167</v>
          </cell>
          <cell r="J35" t="str">
            <v>Bushell, Magnus</v>
          </cell>
          <cell r="K35" t="str">
            <v>H</v>
          </cell>
        </row>
        <row r="36">
          <cell r="I36">
            <v>160168</v>
          </cell>
          <cell r="J36" t="str">
            <v>Byzyka, Sotirios</v>
          </cell>
          <cell r="K36" t="str">
            <v>L</v>
          </cell>
        </row>
        <row r="37">
          <cell r="I37">
            <v>160169</v>
          </cell>
          <cell r="J37" t="str">
            <v>Castillo Montalvan, Shayla</v>
          </cell>
          <cell r="K37" t="str">
            <v>M</v>
          </cell>
        </row>
        <row r="38">
          <cell r="I38">
            <v>160171</v>
          </cell>
          <cell r="J38" t="str">
            <v>Chesworth, Anyes</v>
          </cell>
          <cell r="K38" t="str">
            <v>H</v>
          </cell>
        </row>
        <row r="39">
          <cell r="I39">
            <v>160172</v>
          </cell>
          <cell r="J39" t="str">
            <v>Chisala, Taila</v>
          </cell>
          <cell r="K39" t="str">
            <v>H</v>
          </cell>
        </row>
        <row r="40">
          <cell r="I40">
            <v>160173</v>
          </cell>
          <cell r="J40" t="str">
            <v>Christer, Callum</v>
          </cell>
          <cell r="K40" t="str">
            <v/>
          </cell>
        </row>
        <row r="41">
          <cell r="I41">
            <v>160174</v>
          </cell>
          <cell r="J41" t="str">
            <v>Claeyssens, Thomas</v>
          </cell>
          <cell r="K41" t="str">
            <v>H</v>
          </cell>
        </row>
        <row r="42">
          <cell r="I42">
            <v>160175</v>
          </cell>
          <cell r="J42" t="str">
            <v>Clarke, Oliver</v>
          </cell>
          <cell r="K42" t="str">
            <v>M</v>
          </cell>
        </row>
        <row r="43">
          <cell r="I43">
            <v>160176</v>
          </cell>
          <cell r="J43" t="str">
            <v>Coates, Maisie</v>
          </cell>
          <cell r="K43" t="str">
            <v>L</v>
          </cell>
        </row>
        <row r="44">
          <cell r="I44">
            <v>160177</v>
          </cell>
          <cell r="J44" t="str">
            <v>Conlisk, Caoimhe</v>
          </cell>
          <cell r="K44" t="str">
            <v>M</v>
          </cell>
        </row>
        <row r="45">
          <cell r="I45">
            <v>160178</v>
          </cell>
          <cell r="J45" t="str">
            <v>Corcoran, William</v>
          </cell>
          <cell r="K45" t="str">
            <v>M</v>
          </cell>
        </row>
        <row r="46">
          <cell r="I46">
            <v>160179</v>
          </cell>
          <cell r="J46" t="str">
            <v>Cordon, Thomas</v>
          </cell>
          <cell r="K46" t="str">
            <v>M</v>
          </cell>
        </row>
        <row r="47">
          <cell r="I47">
            <v>160180</v>
          </cell>
          <cell r="J47" t="str">
            <v>Cox, Reuben</v>
          </cell>
          <cell r="K47" t="str">
            <v>L</v>
          </cell>
        </row>
        <row r="48">
          <cell r="I48">
            <v>160181</v>
          </cell>
          <cell r="J48" t="str">
            <v>Dale, Ethan</v>
          </cell>
          <cell r="K48" t="str">
            <v>H</v>
          </cell>
        </row>
        <row r="49">
          <cell r="I49">
            <v>160182</v>
          </cell>
          <cell r="J49" t="str">
            <v>Deneka, Emma</v>
          </cell>
          <cell r="K49" t="str">
            <v>H</v>
          </cell>
        </row>
        <row r="50">
          <cell r="I50">
            <v>160183</v>
          </cell>
          <cell r="J50" t="str">
            <v>Di Maio, Edith</v>
          </cell>
          <cell r="K50" t="str">
            <v>L</v>
          </cell>
        </row>
        <row r="51">
          <cell r="I51">
            <v>160184</v>
          </cell>
          <cell r="J51" t="str">
            <v>Doonan, Humphrey</v>
          </cell>
          <cell r="K51" t="str">
            <v>M</v>
          </cell>
        </row>
        <row r="52">
          <cell r="I52">
            <v>160185</v>
          </cell>
          <cell r="J52" t="str">
            <v>Downing, Samuel</v>
          </cell>
          <cell r="K52" t="str">
            <v>H</v>
          </cell>
        </row>
        <row r="53">
          <cell r="I53">
            <v>160186</v>
          </cell>
          <cell r="J53" t="str">
            <v>Dressler Quintana, Marc</v>
          </cell>
          <cell r="K53" t="str">
            <v>H</v>
          </cell>
        </row>
        <row r="54">
          <cell r="I54">
            <v>160187</v>
          </cell>
          <cell r="J54" t="str">
            <v>Duarah, Anannya</v>
          </cell>
          <cell r="K54" t="str">
            <v/>
          </cell>
        </row>
        <row r="55">
          <cell r="I55">
            <v>160188</v>
          </cell>
          <cell r="J55" t="str">
            <v>Durand, Dahlia</v>
          </cell>
          <cell r="K55" t="str">
            <v>M</v>
          </cell>
        </row>
        <row r="56">
          <cell r="I56">
            <v>160189</v>
          </cell>
          <cell r="J56" t="str">
            <v>Evans, Ava</v>
          </cell>
          <cell r="K56" t="str">
            <v>H</v>
          </cell>
        </row>
        <row r="57">
          <cell r="I57">
            <v>160190</v>
          </cell>
          <cell r="J57" t="str">
            <v>Farleigh Pereira, Alani</v>
          </cell>
          <cell r="K57" t="str">
            <v>M</v>
          </cell>
        </row>
        <row r="58">
          <cell r="I58">
            <v>160191</v>
          </cell>
          <cell r="J58" t="str">
            <v>Fitzpatrick, Caoimhe</v>
          </cell>
          <cell r="K58" t="str">
            <v>M</v>
          </cell>
        </row>
        <row r="59">
          <cell r="I59">
            <v>160192</v>
          </cell>
          <cell r="J59" t="str">
            <v>Fontanelli, Aaron</v>
          </cell>
          <cell r="K59" t="str">
            <v>M</v>
          </cell>
        </row>
        <row r="60">
          <cell r="I60">
            <v>160193</v>
          </cell>
          <cell r="J60" t="str">
            <v>Forsythe, Ruaridh</v>
          </cell>
          <cell r="K60" t="str">
            <v>M</v>
          </cell>
        </row>
        <row r="61">
          <cell r="I61">
            <v>160194</v>
          </cell>
          <cell r="J61" t="str">
            <v>Foster, Rian</v>
          </cell>
          <cell r="K61" t="str">
            <v>M</v>
          </cell>
        </row>
        <row r="62">
          <cell r="I62">
            <v>160195</v>
          </cell>
          <cell r="J62" t="str">
            <v>Galligan, Joseph</v>
          </cell>
          <cell r="K62" t="str">
            <v>H</v>
          </cell>
        </row>
        <row r="63">
          <cell r="I63">
            <v>160196</v>
          </cell>
          <cell r="J63" t="str">
            <v>Gao, Ivy</v>
          </cell>
          <cell r="K63" t="str">
            <v>H</v>
          </cell>
        </row>
        <row r="64">
          <cell r="I64">
            <v>160197</v>
          </cell>
          <cell r="J64" t="str">
            <v>George, Holly</v>
          </cell>
          <cell r="K64" t="str">
            <v>M</v>
          </cell>
        </row>
        <row r="65">
          <cell r="I65">
            <v>160198</v>
          </cell>
          <cell r="J65" t="str">
            <v>Getahun, Ephrata</v>
          </cell>
          <cell r="K65" t="str">
            <v>M</v>
          </cell>
        </row>
        <row r="66">
          <cell r="I66">
            <v>160200</v>
          </cell>
          <cell r="J66" t="str">
            <v>Ghebretensa, Heron</v>
          </cell>
          <cell r="K66" t="str">
            <v>M</v>
          </cell>
        </row>
        <row r="67">
          <cell r="I67">
            <v>160201</v>
          </cell>
          <cell r="J67" t="str">
            <v>Gilberthorpe, Freddie</v>
          </cell>
          <cell r="K67" t="str">
            <v>M</v>
          </cell>
        </row>
        <row r="68">
          <cell r="I68">
            <v>160202</v>
          </cell>
          <cell r="J68" t="str">
            <v>Goddard, Alma</v>
          </cell>
          <cell r="K68" t="str">
            <v>M</v>
          </cell>
        </row>
        <row r="69">
          <cell r="I69">
            <v>160203</v>
          </cell>
          <cell r="J69" t="str">
            <v>Goodman, Matthew</v>
          </cell>
          <cell r="K69" t="str">
            <v>M</v>
          </cell>
        </row>
        <row r="70">
          <cell r="I70">
            <v>160204</v>
          </cell>
          <cell r="J70" t="str">
            <v>Gould, Freya</v>
          </cell>
          <cell r="K70" t="str">
            <v>M</v>
          </cell>
        </row>
        <row r="71">
          <cell r="I71">
            <v>160205</v>
          </cell>
          <cell r="J71" t="str">
            <v>Gould, Julia</v>
          </cell>
          <cell r="K71" t="str">
            <v>H</v>
          </cell>
        </row>
        <row r="72">
          <cell r="I72">
            <v>160206</v>
          </cell>
          <cell r="J72" t="str">
            <v>Green Kissoondyal, Cassius</v>
          </cell>
          <cell r="K72" t="str">
            <v>L</v>
          </cell>
        </row>
        <row r="73">
          <cell r="I73">
            <v>160207</v>
          </cell>
          <cell r="J73" t="str">
            <v>Griffin, Summer</v>
          </cell>
          <cell r="K73" t="str">
            <v>M</v>
          </cell>
        </row>
        <row r="74">
          <cell r="I74">
            <v>160208</v>
          </cell>
          <cell r="J74" t="str">
            <v>Grindrod, Autumn</v>
          </cell>
          <cell r="K74" t="str">
            <v>H</v>
          </cell>
        </row>
        <row r="75">
          <cell r="I75">
            <v>160209</v>
          </cell>
          <cell r="J75" t="str">
            <v>Hadgu, Solyana</v>
          </cell>
          <cell r="K75" t="str">
            <v>M</v>
          </cell>
        </row>
        <row r="76">
          <cell r="I76">
            <v>160210</v>
          </cell>
          <cell r="J76" t="str">
            <v>Hale, Thomas</v>
          </cell>
          <cell r="K76" t="str">
            <v>L</v>
          </cell>
        </row>
        <row r="77">
          <cell r="I77">
            <v>160211</v>
          </cell>
          <cell r="J77" t="str">
            <v>Hall, Jason</v>
          </cell>
          <cell r="K77" t="str">
            <v>H</v>
          </cell>
        </row>
        <row r="78">
          <cell r="I78">
            <v>160212</v>
          </cell>
          <cell r="J78" t="str">
            <v>Hall, Mae</v>
          </cell>
          <cell r="K78" t="str">
            <v>M</v>
          </cell>
        </row>
        <row r="79">
          <cell r="I79">
            <v>160213</v>
          </cell>
          <cell r="J79" t="str">
            <v>Hambleton, Isabelle</v>
          </cell>
          <cell r="K79" t="str">
            <v>M</v>
          </cell>
        </row>
        <row r="80">
          <cell r="I80">
            <v>160214</v>
          </cell>
          <cell r="J80" t="str">
            <v>Hanstock, Brody</v>
          </cell>
          <cell r="K80" t="str">
            <v>H</v>
          </cell>
        </row>
        <row r="81">
          <cell r="I81">
            <v>160215</v>
          </cell>
          <cell r="J81" t="str">
            <v>Hargreaves, Elliot</v>
          </cell>
          <cell r="K81" t="str">
            <v>H</v>
          </cell>
        </row>
        <row r="82">
          <cell r="I82">
            <v>160216</v>
          </cell>
          <cell r="J82" t="str">
            <v>Harrison, James</v>
          </cell>
          <cell r="K82" t="str">
            <v>M</v>
          </cell>
        </row>
        <row r="83">
          <cell r="I83">
            <v>160217</v>
          </cell>
          <cell r="J83" t="str">
            <v>Hawkins, Ella</v>
          </cell>
          <cell r="K83" t="str">
            <v>M</v>
          </cell>
        </row>
        <row r="84">
          <cell r="I84">
            <v>160218</v>
          </cell>
          <cell r="J84" t="str">
            <v>Hayes, Jack</v>
          </cell>
          <cell r="K84" t="str">
            <v>L</v>
          </cell>
        </row>
        <row r="85">
          <cell r="I85">
            <v>160219</v>
          </cell>
          <cell r="J85" t="str">
            <v>Hodgkinson, Theo</v>
          </cell>
          <cell r="K85" t="str">
            <v>L</v>
          </cell>
        </row>
        <row r="86">
          <cell r="I86">
            <v>160220</v>
          </cell>
          <cell r="J86" t="str">
            <v>Holland, Joseph</v>
          </cell>
          <cell r="K86" t="str">
            <v>M</v>
          </cell>
        </row>
        <row r="87">
          <cell r="I87">
            <v>160221</v>
          </cell>
          <cell r="J87" t="str">
            <v>Horridge, Matilda</v>
          </cell>
          <cell r="K87" t="str">
            <v>H</v>
          </cell>
        </row>
        <row r="88">
          <cell r="I88">
            <v>160222</v>
          </cell>
          <cell r="J88" t="str">
            <v>Hristova, Emily</v>
          </cell>
          <cell r="K88" t="str">
            <v>L</v>
          </cell>
        </row>
        <row r="89">
          <cell r="I89">
            <v>160223</v>
          </cell>
          <cell r="J89" t="str">
            <v>Huang, Amy</v>
          </cell>
          <cell r="K89" t="str">
            <v>M</v>
          </cell>
        </row>
        <row r="90">
          <cell r="I90">
            <v>160224</v>
          </cell>
          <cell r="J90" t="str">
            <v>Ibrahim, Huda</v>
          </cell>
          <cell r="K90" t="str">
            <v>H</v>
          </cell>
        </row>
        <row r="91">
          <cell r="I91">
            <v>160225</v>
          </cell>
          <cell r="J91" t="str">
            <v>Jankowska, Stefania</v>
          </cell>
          <cell r="K91" t="str">
            <v>M</v>
          </cell>
        </row>
        <row r="92">
          <cell r="I92">
            <v>160226</v>
          </cell>
          <cell r="J92" t="str">
            <v>Jayasumana, Seya</v>
          </cell>
          <cell r="K92" t="str">
            <v/>
          </cell>
        </row>
        <row r="93">
          <cell r="I93">
            <v>160227</v>
          </cell>
          <cell r="J93" t="str">
            <v>Jhalli, Nasir</v>
          </cell>
          <cell r="K93" t="str">
            <v>M</v>
          </cell>
        </row>
        <row r="94">
          <cell r="I94">
            <v>160228</v>
          </cell>
          <cell r="J94" t="str">
            <v>Johnson-Tyler, Summer</v>
          </cell>
          <cell r="K94" t="str">
            <v>M</v>
          </cell>
        </row>
        <row r="95">
          <cell r="I95">
            <v>160229</v>
          </cell>
          <cell r="J95" t="str">
            <v>Jones, Toby</v>
          </cell>
          <cell r="K95" t="str">
            <v/>
          </cell>
        </row>
        <row r="96">
          <cell r="I96">
            <v>160230</v>
          </cell>
          <cell r="J96" t="str">
            <v>Kabeya Nkanku, Josiane</v>
          </cell>
          <cell r="K96" t="str">
            <v>L</v>
          </cell>
        </row>
        <row r="97">
          <cell r="I97">
            <v>160231</v>
          </cell>
          <cell r="J97" t="str">
            <v>Kandengwa, Avant</v>
          </cell>
          <cell r="K97" t="str">
            <v>L</v>
          </cell>
        </row>
        <row r="98">
          <cell r="I98">
            <v>160232</v>
          </cell>
          <cell r="J98" t="str">
            <v>Karlowicz, Natan</v>
          </cell>
          <cell r="K98" t="str">
            <v>M</v>
          </cell>
        </row>
        <row r="99">
          <cell r="I99">
            <v>160233</v>
          </cell>
          <cell r="J99" t="str">
            <v>Kasprus, Hanna</v>
          </cell>
          <cell r="K99" t="str">
            <v/>
          </cell>
        </row>
        <row r="100">
          <cell r="I100">
            <v>160234</v>
          </cell>
          <cell r="J100" t="str">
            <v>Kay, Joshua</v>
          </cell>
          <cell r="K100" t="str">
            <v>M</v>
          </cell>
        </row>
        <row r="101">
          <cell r="I101">
            <v>160235</v>
          </cell>
          <cell r="J101" t="str">
            <v>Kenny, Chloe</v>
          </cell>
          <cell r="K101" t="str">
            <v>M</v>
          </cell>
        </row>
        <row r="102">
          <cell r="I102">
            <v>160236</v>
          </cell>
          <cell r="J102" t="str">
            <v>Kessaye, Menase</v>
          </cell>
          <cell r="K102" t="str">
            <v/>
          </cell>
        </row>
        <row r="103">
          <cell r="I103">
            <v>160237</v>
          </cell>
          <cell r="J103" t="str">
            <v>Khalil, Lamees</v>
          </cell>
          <cell r="K103" t="str">
            <v>M</v>
          </cell>
        </row>
        <row r="104">
          <cell r="I104">
            <v>160238</v>
          </cell>
          <cell r="J104" t="str">
            <v>Kirkman, Poppy</v>
          </cell>
          <cell r="K104" t="str">
            <v>M</v>
          </cell>
        </row>
        <row r="105">
          <cell r="I105">
            <v>160239</v>
          </cell>
          <cell r="J105" t="str">
            <v>Knapton, Patrick</v>
          </cell>
          <cell r="K105" t="str">
            <v>H</v>
          </cell>
        </row>
        <row r="106">
          <cell r="I106">
            <v>160240</v>
          </cell>
          <cell r="J106" t="str">
            <v>Kolarczyk, Sara</v>
          </cell>
          <cell r="K106" t="str">
            <v>M</v>
          </cell>
        </row>
        <row r="107">
          <cell r="I107">
            <v>160241</v>
          </cell>
          <cell r="J107" t="str">
            <v>Kozlowska, Maria</v>
          </cell>
          <cell r="K107" t="str">
            <v>H</v>
          </cell>
        </row>
        <row r="108">
          <cell r="I108">
            <v>160242</v>
          </cell>
          <cell r="J108" t="str">
            <v>Kucharski, Adam</v>
          </cell>
          <cell r="K108" t="str">
            <v>H</v>
          </cell>
        </row>
        <row r="109">
          <cell r="I109">
            <v>160243</v>
          </cell>
          <cell r="J109" t="str">
            <v>Laing, Isabella</v>
          </cell>
          <cell r="K109" t="str">
            <v>L</v>
          </cell>
        </row>
        <row r="110">
          <cell r="I110">
            <v>160244</v>
          </cell>
          <cell r="J110" t="str">
            <v>Layne, Rio</v>
          </cell>
          <cell r="K110" t="str">
            <v>M</v>
          </cell>
        </row>
        <row r="111">
          <cell r="I111">
            <v>160245</v>
          </cell>
          <cell r="J111" t="str">
            <v>Leo, Annabelle</v>
          </cell>
          <cell r="K111" t="str">
            <v>H</v>
          </cell>
        </row>
        <row r="112">
          <cell r="I112">
            <v>160246</v>
          </cell>
          <cell r="J112" t="str">
            <v>Li, Tin Hang Adam</v>
          </cell>
          <cell r="K112" t="str">
            <v>M</v>
          </cell>
        </row>
        <row r="113">
          <cell r="I113">
            <v>160247</v>
          </cell>
          <cell r="J113" t="str">
            <v>Lord, Naomi</v>
          </cell>
          <cell r="K113" t="str">
            <v>M</v>
          </cell>
        </row>
        <row r="114">
          <cell r="I114">
            <v>160248</v>
          </cell>
          <cell r="J114" t="str">
            <v>Maina, Tyron</v>
          </cell>
          <cell r="K114" t="str">
            <v>H</v>
          </cell>
        </row>
        <row r="115">
          <cell r="I115">
            <v>160249</v>
          </cell>
          <cell r="J115" t="str">
            <v>Makavita, Shenal</v>
          </cell>
          <cell r="K115" t="str">
            <v>H</v>
          </cell>
        </row>
        <row r="116">
          <cell r="I116">
            <v>160250</v>
          </cell>
          <cell r="J116" t="str">
            <v>Makele, Ermyas</v>
          </cell>
          <cell r="K116" t="str">
            <v>M</v>
          </cell>
        </row>
        <row r="117">
          <cell r="I117">
            <v>160251</v>
          </cell>
          <cell r="J117" t="str">
            <v>Maltby, Claudia</v>
          </cell>
          <cell r="K117" t="str">
            <v>H</v>
          </cell>
        </row>
        <row r="118">
          <cell r="I118">
            <v>160252</v>
          </cell>
          <cell r="J118" t="str">
            <v>Manur, Zakariah</v>
          </cell>
          <cell r="K118" t="str">
            <v>L</v>
          </cell>
        </row>
        <row r="119">
          <cell r="I119">
            <v>160253</v>
          </cell>
          <cell r="J119" t="str">
            <v>Manzoor, Aiza</v>
          </cell>
          <cell r="K119" t="str">
            <v>M</v>
          </cell>
        </row>
        <row r="120">
          <cell r="I120">
            <v>160254</v>
          </cell>
          <cell r="J120" t="str">
            <v>Mapara, Tadiwanashe</v>
          </cell>
          <cell r="K120" t="str">
            <v>M</v>
          </cell>
        </row>
        <row r="121">
          <cell r="I121">
            <v>160255</v>
          </cell>
          <cell r="J121" t="str">
            <v>Markova, Nina</v>
          </cell>
          <cell r="K121" t="str">
            <v>M</v>
          </cell>
        </row>
        <row r="122">
          <cell r="I122">
            <v>160256</v>
          </cell>
          <cell r="J122" t="str">
            <v>Marks, Lauren</v>
          </cell>
          <cell r="K122" t="str">
            <v>M</v>
          </cell>
        </row>
        <row r="123">
          <cell r="I123">
            <v>160257</v>
          </cell>
          <cell r="J123" t="str">
            <v>Marrison, Riley</v>
          </cell>
          <cell r="K123" t="str">
            <v>L</v>
          </cell>
        </row>
        <row r="124">
          <cell r="I124">
            <v>160258</v>
          </cell>
          <cell r="J124" t="str">
            <v>Mason, Joe</v>
          </cell>
          <cell r="K124" t="str">
            <v>L</v>
          </cell>
        </row>
        <row r="125">
          <cell r="I125">
            <v>160259</v>
          </cell>
          <cell r="J125" t="str">
            <v>Mauricio, Annika</v>
          </cell>
          <cell r="K125" t="str">
            <v>H</v>
          </cell>
        </row>
        <row r="126">
          <cell r="I126">
            <v>160260</v>
          </cell>
          <cell r="J126" t="str">
            <v>Mehari, Simon</v>
          </cell>
          <cell r="K126" t="str">
            <v>H</v>
          </cell>
        </row>
        <row r="127">
          <cell r="I127">
            <v>160261</v>
          </cell>
          <cell r="J127" t="str">
            <v>Method, Maria</v>
          </cell>
          <cell r="K127" t="str">
            <v>M</v>
          </cell>
        </row>
        <row r="128">
          <cell r="I128">
            <v>160262</v>
          </cell>
          <cell r="J128" t="str">
            <v>Misghina, Naomi</v>
          </cell>
          <cell r="K128" t="str">
            <v>H</v>
          </cell>
        </row>
        <row r="129">
          <cell r="I129">
            <v>160263</v>
          </cell>
          <cell r="J129" t="str">
            <v>Mitchell, Jasper</v>
          </cell>
          <cell r="K129" t="str">
            <v>M</v>
          </cell>
        </row>
        <row r="130">
          <cell r="I130">
            <v>160264</v>
          </cell>
          <cell r="J130" t="str">
            <v>Molinari, Dominic</v>
          </cell>
          <cell r="K130" t="str">
            <v>H</v>
          </cell>
        </row>
        <row r="131">
          <cell r="I131">
            <v>160265</v>
          </cell>
          <cell r="J131" t="str">
            <v>Monaghan, Oliver</v>
          </cell>
          <cell r="K131" t="str">
            <v>H</v>
          </cell>
        </row>
        <row r="132">
          <cell r="I132">
            <v>160266</v>
          </cell>
          <cell r="J132" t="str">
            <v>Mondenou, Adriel</v>
          </cell>
          <cell r="K132" t="str">
            <v>H</v>
          </cell>
        </row>
        <row r="133">
          <cell r="I133">
            <v>160267</v>
          </cell>
          <cell r="J133" t="str">
            <v>Montagnoli, Francesco</v>
          </cell>
          <cell r="K133" t="str">
            <v>M</v>
          </cell>
        </row>
        <row r="134">
          <cell r="I134">
            <v>160268</v>
          </cell>
          <cell r="J134" t="str">
            <v>Moore, Thomas</v>
          </cell>
          <cell r="K134" t="str">
            <v>M</v>
          </cell>
        </row>
        <row r="135">
          <cell r="I135">
            <v>160269</v>
          </cell>
          <cell r="J135" t="str">
            <v>Muhamad, Kezy</v>
          </cell>
          <cell r="K135" t="str">
            <v/>
          </cell>
        </row>
        <row r="136">
          <cell r="I136">
            <v>160270</v>
          </cell>
          <cell r="J136" t="str">
            <v>Mukoyi, Ivannah</v>
          </cell>
          <cell r="K136" t="str">
            <v>M</v>
          </cell>
        </row>
        <row r="137">
          <cell r="I137">
            <v>160271</v>
          </cell>
          <cell r="J137" t="str">
            <v>Mulugeta, Brhane</v>
          </cell>
          <cell r="K137" t="str">
            <v>M</v>
          </cell>
        </row>
        <row r="138">
          <cell r="I138">
            <v>160272</v>
          </cell>
          <cell r="J138" t="str">
            <v>Munro-Proud, Shona</v>
          </cell>
          <cell r="K138" t="str">
            <v>M</v>
          </cell>
        </row>
        <row r="139">
          <cell r="I139">
            <v>160273</v>
          </cell>
          <cell r="J139" t="str">
            <v>Musie, Debora</v>
          </cell>
          <cell r="K139" t="str">
            <v>M</v>
          </cell>
        </row>
        <row r="140">
          <cell r="I140">
            <v>160274</v>
          </cell>
          <cell r="J140" t="str">
            <v>Mussie, Noah</v>
          </cell>
          <cell r="K140" t="str">
            <v>M</v>
          </cell>
        </row>
        <row r="141">
          <cell r="I141">
            <v>160275</v>
          </cell>
          <cell r="J141" t="str">
            <v>Mwitta, Nina</v>
          </cell>
          <cell r="K141" t="str">
            <v>H</v>
          </cell>
        </row>
        <row r="142">
          <cell r="I142">
            <v>160276</v>
          </cell>
          <cell r="J142" t="str">
            <v>Nathaniel, Kamsiyochukwu</v>
          </cell>
          <cell r="K142" t="str">
            <v>L</v>
          </cell>
        </row>
        <row r="143">
          <cell r="I143">
            <v>160277</v>
          </cell>
          <cell r="J143" t="str">
            <v>Nwosu, Benedict</v>
          </cell>
          <cell r="K143" t="str">
            <v>M</v>
          </cell>
        </row>
        <row r="144">
          <cell r="I144">
            <v>160278</v>
          </cell>
          <cell r="J144" t="str">
            <v>Nyamande, Courtney</v>
          </cell>
          <cell r="K144" t="str">
            <v>H</v>
          </cell>
        </row>
        <row r="145">
          <cell r="I145">
            <v>160279</v>
          </cell>
          <cell r="J145" t="str">
            <v>Nyirenda, Wezi</v>
          </cell>
          <cell r="K145" t="str">
            <v>H</v>
          </cell>
        </row>
        <row r="146">
          <cell r="I146">
            <v>160280</v>
          </cell>
          <cell r="J146" t="str">
            <v>Oates, Harry</v>
          </cell>
          <cell r="K146" t="str">
            <v>L</v>
          </cell>
        </row>
        <row r="147">
          <cell r="I147">
            <v>160281</v>
          </cell>
          <cell r="J147" t="str">
            <v>Obinani, Amanda</v>
          </cell>
          <cell r="K147" t="str">
            <v>M</v>
          </cell>
        </row>
        <row r="148">
          <cell r="I148">
            <v>160282</v>
          </cell>
          <cell r="J148" t="str">
            <v>Odudu, David</v>
          </cell>
          <cell r="K148" t="str">
            <v/>
          </cell>
        </row>
        <row r="149">
          <cell r="I149">
            <v>160141</v>
          </cell>
          <cell r="J149" t="str">
            <v>Ojimah, Isaac</v>
          </cell>
          <cell r="K149" t="str">
            <v/>
          </cell>
        </row>
        <row r="150">
          <cell r="I150">
            <v>160283</v>
          </cell>
          <cell r="J150" t="str">
            <v>Okey-Umeh, Yorchi</v>
          </cell>
          <cell r="K150" t="str">
            <v>H</v>
          </cell>
        </row>
        <row r="151">
          <cell r="I151">
            <v>160284</v>
          </cell>
          <cell r="J151" t="str">
            <v>Okoli, George</v>
          </cell>
          <cell r="K151" t="str">
            <v>L</v>
          </cell>
        </row>
        <row r="152">
          <cell r="I152">
            <v>160285</v>
          </cell>
          <cell r="J152" t="str">
            <v>Onwuneme, Chinomso</v>
          </cell>
          <cell r="K152" t="str">
            <v>H</v>
          </cell>
        </row>
        <row r="153">
          <cell r="I153">
            <v>160286</v>
          </cell>
          <cell r="J153" t="str">
            <v>Onye, Victor</v>
          </cell>
          <cell r="K153" t="str">
            <v>M</v>
          </cell>
        </row>
        <row r="154">
          <cell r="I154">
            <v>160287</v>
          </cell>
          <cell r="J154" t="str">
            <v>Osborne, Jake</v>
          </cell>
          <cell r="K154" t="str">
            <v>M</v>
          </cell>
        </row>
        <row r="155">
          <cell r="I155">
            <v>160288</v>
          </cell>
          <cell r="J155" t="str">
            <v>Pallo, Amalie</v>
          </cell>
          <cell r="K155" t="str">
            <v>H</v>
          </cell>
        </row>
        <row r="156">
          <cell r="I156">
            <v>160289</v>
          </cell>
          <cell r="J156" t="str">
            <v>Parnell, Stella</v>
          </cell>
          <cell r="K156" t="str">
            <v>M</v>
          </cell>
        </row>
        <row r="157">
          <cell r="I157">
            <v>160290</v>
          </cell>
          <cell r="J157" t="str">
            <v>Patindol, Shaun</v>
          </cell>
          <cell r="K157" t="str">
            <v>M</v>
          </cell>
        </row>
        <row r="158">
          <cell r="I158">
            <v>160291</v>
          </cell>
          <cell r="J158" t="str">
            <v>Paul, Agnes</v>
          </cell>
          <cell r="K158" t="str">
            <v>H</v>
          </cell>
        </row>
        <row r="159">
          <cell r="I159">
            <v>160292</v>
          </cell>
          <cell r="J159" t="str">
            <v>Peat, Georgina</v>
          </cell>
          <cell r="K159" t="str">
            <v/>
          </cell>
        </row>
        <row r="160">
          <cell r="I160">
            <v>160293</v>
          </cell>
          <cell r="J160" t="str">
            <v>Penkethman, Lucia</v>
          </cell>
          <cell r="K160" t="str">
            <v>L</v>
          </cell>
        </row>
        <row r="161">
          <cell r="I161">
            <v>160294</v>
          </cell>
          <cell r="J161" t="str">
            <v>Philip, Alwyn</v>
          </cell>
          <cell r="K161" t="str">
            <v>H</v>
          </cell>
        </row>
        <row r="162">
          <cell r="I162">
            <v>160295</v>
          </cell>
          <cell r="J162" t="str">
            <v>Pickstone, Lilly</v>
          </cell>
          <cell r="K162" t="str">
            <v>L</v>
          </cell>
        </row>
        <row r="163">
          <cell r="I163">
            <v>160296</v>
          </cell>
          <cell r="J163" t="str">
            <v>Pillay, Marek</v>
          </cell>
          <cell r="K163" t="str">
            <v>H</v>
          </cell>
        </row>
        <row r="164">
          <cell r="I164">
            <v>160297</v>
          </cell>
          <cell r="J164" t="str">
            <v>Pitchfork, Phoebe</v>
          </cell>
          <cell r="K164" t="str">
            <v>M</v>
          </cell>
        </row>
        <row r="165">
          <cell r="I165">
            <v>160298</v>
          </cell>
          <cell r="J165" t="str">
            <v>Ramshaw, Abigail</v>
          </cell>
          <cell r="K165" t="str">
            <v>M</v>
          </cell>
        </row>
        <row r="166">
          <cell r="I166">
            <v>160299</v>
          </cell>
          <cell r="J166" t="str">
            <v>Rashidsson, Simon</v>
          </cell>
          <cell r="K166" t="str">
            <v>M</v>
          </cell>
        </row>
        <row r="167">
          <cell r="I167">
            <v>160300</v>
          </cell>
          <cell r="J167" t="str">
            <v>Rex, Daniel</v>
          </cell>
          <cell r="K167" t="str">
            <v>H</v>
          </cell>
        </row>
        <row r="168">
          <cell r="I168">
            <v>160301</v>
          </cell>
          <cell r="J168" t="str">
            <v>Roberts, Georgia</v>
          </cell>
          <cell r="K168" t="str">
            <v>M</v>
          </cell>
        </row>
        <row r="169">
          <cell r="I169">
            <v>160302</v>
          </cell>
          <cell r="J169" t="str">
            <v>Robertson, Ava</v>
          </cell>
          <cell r="K169" t="str">
            <v>H</v>
          </cell>
        </row>
        <row r="170">
          <cell r="I170">
            <v>160303</v>
          </cell>
          <cell r="J170" t="str">
            <v>Rose, Alice</v>
          </cell>
          <cell r="K170" t="str">
            <v>H</v>
          </cell>
        </row>
        <row r="171">
          <cell r="I171">
            <v>160304</v>
          </cell>
          <cell r="J171" t="str">
            <v>Rundle, Joseph</v>
          </cell>
          <cell r="K171" t="str">
            <v>M</v>
          </cell>
        </row>
        <row r="172">
          <cell r="I172">
            <v>160305</v>
          </cell>
          <cell r="J172" t="str">
            <v>Rushton-Smith, Maddison</v>
          </cell>
          <cell r="K172" t="str">
            <v>H</v>
          </cell>
        </row>
        <row r="173">
          <cell r="I173">
            <v>160306</v>
          </cell>
          <cell r="J173" t="str">
            <v>Russell, Luca</v>
          </cell>
          <cell r="K173" t="str">
            <v>H</v>
          </cell>
        </row>
        <row r="174">
          <cell r="I174">
            <v>160307</v>
          </cell>
          <cell r="J174" t="str">
            <v>Rweyemamu, Chantel</v>
          </cell>
          <cell r="K174" t="str">
            <v>M</v>
          </cell>
        </row>
        <row r="175">
          <cell r="I175">
            <v>160308</v>
          </cell>
          <cell r="J175" t="str">
            <v>Salata, Mateusz</v>
          </cell>
          <cell r="K175" t="str">
            <v>H</v>
          </cell>
        </row>
        <row r="176">
          <cell r="I176">
            <v>160309</v>
          </cell>
          <cell r="J176" t="str">
            <v>Sanchez Parisi, Miguel</v>
          </cell>
          <cell r="K176" t="str">
            <v>M</v>
          </cell>
        </row>
        <row r="177">
          <cell r="I177">
            <v>160310</v>
          </cell>
          <cell r="J177" t="str">
            <v>Savage, Faith</v>
          </cell>
          <cell r="K177" t="str">
            <v>L</v>
          </cell>
        </row>
        <row r="178">
          <cell r="I178">
            <v>160311</v>
          </cell>
          <cell r="J178" t="str">
            <v>Sebastian, Ivan</v>
          </cell>
          <cell r="K178" t="str">
            <v>L</v>
          </cell>
        </row>
        <row r="179">
          <cell r="I179">
            <v>160312</v>
          </cell>
          <cell r="J179" t="str">
            <v>Shahid, Inaaya</v>
          </cell>
          <cell r="K179" t="str">
            <v>M</v>
          </cell>
        </row>
        <row r="180">
          <cell r="I180">
            <v>160313</v>
          </cell>
          <cell r="J180" t="str">
            <v>Sherin, Anns</v>
          </cell>
          <cell r="K180" t="str">
            <v>M</v>
          </cell>
        </row>
        <row r="181">
          <cell r="I181">
            <v>160314</v>
          </cell>
          <cell r="J181" t="str">
            <v>Shirtcliffe, Lola</v>
          </cell>
          <cell r="K181" t="str">
            <v>H</v>
          </cell>
        </row>
        <row r="182">
          <cell r="I182">
            <v>160315</v>
          </cell>
          <cell r="J182" t="str">
            <v>Sibanda, Nozwelo</v>
          </cell>
          <cell r="K182" t="str">
            <v/>
          </cell>
        </row>
        <row r="183">
          <cell r="I183">
            <v>160316</v>
          </cell>
          <cell r="J183" t="str">
            <v>Simmons, Bethany</v>
          </cell>
          <cell r="K183" t="str">
            <v>M</v>
          </cell>
        </row>
        <row r="184">
          <cell r="I184">
            <v>160317</v>
          </cell>
          <cell r="J184" t="str">
            <v>Sojan, Dhiya</v>
          </cell>
          <cell r="K184" t="str">
            <v>M</v>
          </cell>
        </row>
        <row r="185">
          <cell r="I185">
            <v>160318</v>
          </cell>
          <cell r="J185" t="str">
            <v>Solomon, Henok</v>
          </cell>
          <cell r="K185" t="str">
            <v>M</v>
          </cell>
        </row>
        <row r="186">
          <cell r="I186">
            <v>160319</v>
          </cell>
          <cell r="J186" t="str">
            <v>Spiteri Cornish, Amy</v>
          </cell>
          <cell r="K186" t="str">
            <v/>
          </cell>
        </row>
        <row r="187">
          <cell r="I187">
            <v>160320</v>
          </cell>
          <cell r="J187" t="str">
            <v>Stanley, Dilys</v>
          </cell>
          <cell r="K187" t="str">
            <v>M</v>
          </cell>
        </row>
        <row r="188">
          <cell r="I188">
            <v>160321</v>
          </cell>
          <cell r="J188" t="str">
            <v>Steenson, Dylan</v>
          </cell>
          <cell r="K188" t="str">
            <v>H</v>
          </cell>
        </row>
        <row r="189">
          <cell r="I189">
            <v>160322</v>
          </cell>
          <cell r="J189" t="str">
            <v>Steven, Ruby</v>
          </cell>
          <cell r="K189" t="str">
            <v>H</v>
          </cell>
        </row>
        <row r="190">
          <cell r="I190">
            <v>160323</v>
          </cell>
          <cell r="J190" t="str">
            <v>Stevenson, Isabella</v>
          </cell>
          <cell r="K190" t="str">
            <v>H</v>
          </cell>
        </row>
        <row r="191">
          <cell r="I191">
            <v>160324</v>
          </cell>
          <cell r="J191" t="str">
            <v>Straw, Reuben</v>
          </cell>
          <cell r="K191" t="str">
            <v>M</v>
          </cell>
        </row>
        <row r="192">
          <cell r="I192">
            <v>160325</v>
          </cell>
          <cell r="J192" t="str">
            <v>Sweetland, Harmony</v>
          </cell>
          <cell r="K192" t="str">
            <v>M</v>
          </cell>
        </row>
        <row r="193">
          <cell r="I193">
            <v>160326</v>
          </cell>
          <cell r="J193" t="str">
            <v>Taheem, Amelia</v>
          </cell>
          <cell r="K193" t="str">
            <v>L</v>
          </cell>
        </row>
        <row r="194">
          <cell r="I194">
            <v>160327</v>
          </cell>
          <cell r="J194" t="str">
            <v>Tapudzai, Tayana</v>
          </cell>
          <cell r="K194" t="str">
            <v>H</v>
          </cell>
        </row>
        <row r="195">
          <cell r="I195">
            <v>160328</v>
          </cell>
          <cell r="J195" t="str">
            <v>Tesfaye, Adona</v>
          </cell>
          <cell r="K195" t="str">
            <v>M</v>
          </cell>
        </row>
        <row r="196">
          <cell r="I196">
            <v>160329</v>
          </cell>
          <cell r="J196" t="str">
            <v>Tewelde, Silivana</v>
          </cell>
          <cell r="K196" t="str">
            <v>M</v>
          </cell>
        </row>
        <row r="197">
          <cell r="I197">
            <v>160330</v>
          </cell>
          <cell r="J197" t="str">
            <v>Thompson, Noah</v>
          </cell>
          <cell r="K197" t="str">
            <v>M</v>
          </cell>
        </row>
        <row r="198">
          <cell r="I198">
            <v>160331</v>
          </cell>
          <cell r="J198" t="str">
            <v>Ti, Christina</v>
          </cell>
          <cell r="K198" t="str">
            <v>M</v>
          </cell>
        </row>
        <row r="199">
          <cell r="I199">
            <v>160332</v>
          </cell>
          <cell r="J199" t="str">
            <v>Tsiklaury, Kate</v>
          </cell>
          <cell r="K199" t="str">
            <v>M</v>
          </cell>
        </row>
        <row r="200">
          <cell r="I200">
            <v>160333</v>
          </cell>
          <cell r="J200" t="str">
            <v>Ufondu, Ifeyinwa</v>
          </cell>
          <cell r="K200" t="str">
            <v>H</v>
          </cell>
        </row>
        <row r="201">
          <cell r="I201">
            <v>160334</v>
          </cell>
          <cell r="J201" t="str">
            <v>Vas, Sylvie</v>
          </cell>
          <cell r="K201" t="str">
            <v>H</v>
          </cell>
        </row>
        <row r="202">
          <cell r="I202">
            <v>160335</v>
          </cell>
          <cell r="J202" t="str">
            <v>Wade, Aidan</v>
          </cell>
          <cell r="K202" t="str">
            <v>H</v>
          </cell>
        </row>
        <row r="203">
          <cell r="I203">
            <v>160336</v>
          </cell>
          <cell r="J203" t="str">
            <v>Walford, Kienna</v>
          </cell>
          <cell r="K203" t="str">
            <v>L</v>
          </cell>
        </row>
        <row r="204">
          <cell r="I204">
            <v>160337</v>
          </cell>
          <cell r="J204" t="str">
            <v>Walker, Kathryn</v>
          </cell>
          <cell r="K204" t="str">
            <v>M</v>
          </cell>
        </row>
        <row r="205">
          <cell r="I205">
            <v>160338</v>
          </cell>
          <cell r="J205" t="str">
            <v>Walker, Stanley</v>
          </cell>
          <cell r="K205" t="str">
            <v>M</v>
          </cell>
        </row>
        <row r="206">
          <cell r="I206">
            <v>160339</v>
          </cell>
          <cell r="J206" t="str">
            <v>Wami, Robel</v>
          </cell>
          <cell r="K206" t="str">
            <v>H</v>
          </cell>
        </row>
        <row r="207">
          <cell r="I207">
            <v>160340</v>
          </cell>
          <cell r="J207" t="str">
            <v>Wang, Yi Ling</v>
          </cell>
          <cell r="K207" t="str">
            <v>M</v>
          </cell>
        </row>
        <row r="208">
          <cell r="I208">
            <v>160341</v>
          </cell>
          <cell r="J208" t="str">
            <v>Whiteman, Fontaine</v>
          </cell>
          <cell r="K208" t="str">
            <v>L</v>
          </cell>
        </row>
        <row r="209">
          <cell r="I209">
            <v>160342</v>
          </cell>
          <cell r="J209" t="str">
            <v>Whitham-Lakin, Charles</v>
          </cell>
          <cell r="K209" t="str">
            <v>M</v>
          </cell>
        </row>
        <row r="210">
          <cell r="I210">
            <v>160343</v>
          </cell>
          <cell r="J210" t="str">
            <v>Wildgoose, Molly</v>
          </cell>
          <cell r="K210" t="str">
            <v>M</v>
          </cell>
        </row>
        <row r="211">
          <cell r="I211">
            <v>160344</v>
          </cell>
          <cell r="J211" t="str">
            <v>Wilson, Macey</v>
          </cell>
          <cell r="K211" t="str">
            <v/>
          </cell>
        </row>
        <row r="212">
          <cell r="I212">
            <v>160345</v>
          </cell>
          <cell r="J212" t="str">
            <v>Wilson, Vernon</v>
          </cell>
          <cell r="K212" t="str">
            <v>H</v>
          </cell>
        </row>
        <row r="213">
          <cell r="I213">
            <v>160346</v>
          </cell>
          <cell r="J213" t="str">
            <v>Woods, Jenson</v>
          </cell>
          <cell r="K213" t="str">
            <v>M</v>
          </cell>
        </row>
        <row r="214">
          <cell r="I214">
            <v>160347</v>
          </cell>
          <cell r="J214" t="str">
            <v>Wrona, Rosa</v>
          </cell>
          <cell r="K214" t="str">
            <v>M</v>
          </cell>
        </row>
        <row r="215">
          <cell r="I215">
            <v>160348</v>
          </cell>
          <cell r="J215" t="str">
            <v>Wynter, Azane</v>
          </cell>
          <cell r="K215" t="str">
            <v>L</v>
          </cell>
        </row>
        <row r="216">
          <cell r="I216">
            <v>160349</v>
          </cell>
          <cell r="J216" t="str">
            <v>Yekalo, Ethan</v>
          </cell>
          <cell r="K216" t="str">
            <v>H</v>
          </cell>
        </row>
        <row r="217">
          <cell r="I217">
            <v>160350</v>
          </cell>
          <cell r="J217" t="str">
            <v>Yemane, Philemon</v>
          </cell>
          <cell r="K217" t="str">
            <v>H</v>
          </cell>
        </row>
        <row r="218">
          <cell r="I218">
            <v>160351</v>
          </cell>
          <cell r="J218" t="str">
            <v>Zeru, Lidya</v>
          </cell>
          <cell r="K218" t="str">
            <v>H</v>
          </cell>
        </row>
        <row r="219">
          <cell r="I219">
            <v>0</v>
          </cell>
          <cell r="J219">
            <v>0</v>
          </cell>
          <cell r="K219">
            <v>0</v>
          </cell>
        </row>
        <row r="220">
          <cell r="I220">
            <v>0</v>
          </cell>
          <cell r="J220">
            <v>0</v>
          </cell>
          <cell r="K220">
            <v>0</v>
          </cell>
        </row>
        <row r="221">
          <cell r="I221">
            <v>0</v>
          </cell>
          <cell r="J221">
            <v>0</v>
          </cell>
          <cell r="K221">
            <v>0</v>
          </cell>
        </row>
        <row r="222">
          <cell r="I222">
            <v>0</v>
          </cell>
          <cell r="J222">
            <v>0</v>
          </cell>
          <cell r="K222">
            <v>0</v>
          </cell>
        </row>
        <row r="223">
          <cell r="I223">
            <v>0</v>
          </cell>
          <cell r="J223">
            <v>0</v>
          </cell>
          <cell r="K223">
            <v>0</v>
          </cell>
        </row>
        <row r="224">
          <cell r="I224">
            <v>0</v>
          </cell>
          <cell r="J224">
            <v>0</v>
          </cell>
          <cell r="K224">
            <v>0</v>
          </cell>
        </row>
        <row r="225">
          <cell r="I225">
            <v>0</v>
          </cell>
          <cell r="J225">
            <v>0</v>
          </cell>
          <cell r="K225">
            <v>0</v>
          </cell>
        </row>
        <row r="226">
          <cell r="I226">
            <v>0</v>
          </cell>
          <cell r="J226">
            <v>0</v>
          </cell>
          <cell r="K226">
            <v>0</v>
          </cell>
        </row>
        <row r="227">
          <cell r="I227">
            <v>0</v>
          </cell>
          <cell r="J227">
            <v>0</v>
          </cell>
          <cell r="K227">
            <v>0</v>
          </cell>
        </row>
        <row r="228">
          <cell r="I228">
            <v>0</v>
          </cell>
          <cell r="J228">
            <v>0</v>
          </cell>
          <cell r="K228">
            <v>0</v>
          </cell>
        </row>
        <row r="229">
          <cell r="I229">
            <v>0</v>
          </cell>
          <cell r="J229">
            <v>0</v>
          </cell>
          <cell r="K229">
            <v>0</v>
          </cell>
        </row>
        <row r="230">
          <cell r="I230">
            <v>0</v>
          </cell>
          <cell r="J230">
            <v>0</v>
          </cell>
          <cell r="K230">
            <v>0</v>
          </cell>
        </row>
        <row r="231">
          <cell r="I231">
            <v>0</v>
          </cell>
          <cell r="J231">
            <v>0</v>
          </cell>
          <cell r="K231">
            <v>0</v>
          </cell>
        </row>
        <row r="232">
          <cell r="I232">
            <v>0</v>
          </cell>
          <cell r="J232">
            <v>0</v>
          </cell>
          <cell r="K232">
            <v>0</v>
          </cell>
        </row>
        <row r="233">
          <cell r="I233">
            <v>0</v>
          </cell>
          <cell r="J233">
            <v>0</v>
          </cell>
          <cell r="K233">
            <v>0</v>
          </cell>
        </row>
      </sheetData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DEFINITIONS"/>
      <sheetName val="DATASHEET"/>
      <sheetName val="PROGRESS"/>
      <sheetName val="P8 BREAKDOWN"/>
      <sheetName val="SUBJECT PROGRESS"/>
      <sheetName val="GROUPDISTRIBUTION"/>
      <sheetName val="GRPDISTGRAPH"/>
      <sheetName val="GROUPSUMMARY"/>
      <sheetName val="GROUPS BY SUBJECT"/>
      <sheetName val="MENTORING&amp;COMMENTS"/>
      <sheetName val="CONCERNS(TOTALS)"/>
      <sheetName val="GRADES(FREQ)"/>
      <sheetName val="SUMMARY"/>
      <sheetName val="HOUSEPOINTS(DEPTASS)"/>
      <sheetName val="BHVEXPORT"/>
      <sheetName val="Lookups"/>
      <sheetName val="SFRESULTS"/>
      <sheetName val="SFVALU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/>
      <sheetData sheetId="9"/>
      <sheetData sheetId="10"/>
      <sheetData sheetId="11"/>
      <sheetData sheetId="12" refreshError="1"/>
      <sheetData sheetId="13"/>
      <sheetData sheetId="14"/>
      <sheetData sheetId="15">
        <row r="1">
          <cell r="A1" t="str">
            <v>Id</v>
          </cell>
          <cell r="B1" t="str">
            <v>Name</v>
          </cell>
          <cell r="C1" t="str">
            <v>Code</v>
          </cell>
          <cell r="D1" t="str">
            <v>HousePoints</v>
          </cell>
          <cell r="E1" t="str">
            <v>Negative</v>
          </cell>
          <cell r="F1" t="str">
            <v>Positive</v>
          </cell>
        </row>
        <row r="2">
          <cell r="A2">
            <v>150334</v>
          </cell>
          <cell r="B2" t="str">
            <v>Abebrese, Amy</v>
          </cell>
          <cell r="C2" t="str">
            <v>MO</v>
          </cell>
          <cell r="D2">
            <v>30</v>
          </cell>
          <cell r="E2">
            <v>0</v>
          </cell>
          <cell r="F2">
            <v>15</v>
          </cell>
        </row>
        <row r="3">
          <cell r="A3">
            <v>99873</v>
          </cell>
          <cell r="B3" t="str">
            <v>Ackroyd, Benjamin</v>
          </cell>
          <cell r="C3" t="str">
            <v>MRO</v>
          </cell>
          <cell r="D3">
            <v>17</v>
          </cell>
          <cell r="E3">
            <v>0</v>
          </cell>
          <cell r="F3">
            <v>13</v>
          </cell>
        </row>
        <row r="4">
          <cell r="A4">
            <v>99791</v>
          </cell>
          <cell r="B4" t="str">
            <v>Adams, Aaliyah</v>
          </cell>
          <cell r="C4" t="str">
            <v>JB</v>
          </cell>
          <cell r="D4">
            <v>28</v>
          </cell>
          <cell r="E4">
            <v>8</v>
          </cell>
          <cell r="F4">
            <v>24</v>
          </cell>
        </row>
        <row r="5">
          <cell r="A5">
            <v>99949</v>
          </cell>
          <cell r="B5" t="str">
            <v>Ahmed, Aliyah</v>
          </cell>
          <cell r="C5" t="str">
            <v>KB</v>
          </cell>
          <cell r="D5">
            <v>54</v>
          </cell>
          <cell r="E5">
            <v>0</v>
          </cell>
          <cell r="F5">
            <v>27</v>
          </cell>
        </row>
        <row r="6">
          <cell r="A6">
            <v>99992</v>
          </cell>
          <cell r="B6" t="str">
            <v>Ahmed, Haris</v>
          </cell>
          <cell r="C6" t="str">
            <v>JB</v>
          </cell>
          <cell r="D6">
            <v>35</v>
          </cell>
          <cell r="E6">
            <v>10</v>
          </cell>
          <cell r="F6">
            <v>23</v>
          </cell>
        </row>
        <row r="7">
          <cell r="A7">
            <v>99840</v>
          </cell>
          <cell r="B7" t="str">
            <v>Allen, Jessie</v>
          </cell>
          <cell r="C7" t="str">
            <v>KKN</v>
          </cell>
          <cell r="D7">
            <v>49</v>
          </cell>
          <cell r="E7">
            <v>0</v>
          </cell>
          <cell r="F7">
            <v>23</v>
          </cell>
        </row>
        <row r="8">
          <cell r="A8">
            <v>99852</v>
          </cell>
          <cell r="B8" t="str">
            <v>Ambler, Millie</v>
          </cell>
          <cell r="C8" t="str">
            <v>MRO</v>
          </cell>
          <cell r="D8">
            <v>66</v>
          </cell>
          <cell r="E8">
            <v>1</v>
          </cell>
          <cell r="F8">
            <v>45</v>
          </cell>
        </row>
        <row r="9">
          <cell r="A9">
            <v>99824</v>
          </cell>
          <cell r="B9" t="str">
            <v>Archer, Matthew</v>
          </cell>
          <cell r="C9" t="str">
            <v>JNE</v>
          </cell>
          <cell r="D9">
            <v>10</v>
          </cell>
          <cell r="E9">
            <v>10</v>
          </cell>
          <cell r="F9">
            <v>17</v>
          </cell>
        </row>
        <row r="10">
          <cell r="A10">
            <v>99875</v>
          </cell>
          <cell r="B10" t="str">
            <v>Bailey, Joe</v>
          </cell>
          <cell r="C10" t="str">
            <v>RD</v>
          </cell>
          <cell r="D10">
            <v>27</v>
          </cell>
          <cell r="E10">
            <v>1</v>
          </cell>
          <cell r="F10">
            <v>9</v>
          </cell>
        </row>
        <row r="11">
          <cell r="A11">
            <v>100121</v>
          </cell>
          <cell r="B11" t="str">
            <v>Bailey, Taifa</v>
          </cell>
          <cell r="C11" t="str">
            <v>RD</v>
          </cell>
          <cell r="D11">
            <v>42</v>
          </cell>
          <cell r="E11">
            <v>10</v>
          </cell>
          <cell r="F11">
            <v>44</v>
          </cell>
        </row>
        <row r="12">
          <cell r="A12">
            <v>99871</v>
          </cell>
          <cell r="B12" t="str">
            <v>Banda, Peter</v>
          </cell>
          <cell r="C12" t="str">
            <v>MRO</v>
          </cell>
          <cell r="D12">
            <v>38</v>
          </cell>
          <cell r="E12">
            <v>2</v>
          </cell>
          <cell r="F12">
            <v>25</v>
          </cell>
        </row>
        <row r="13">
          <cell r="A13">
            <v>99879</v>
          </cell>
          <cell r="B13" t="str">
            <v>Barber, Jed</v>
          </cell>
          <cell r="C13" t="str">
            <v>RD</v>
          </cell>
          <cell r="D13">
            <v>26</v>
          </cell>
          <cell r="E13">
            <v>11</v>
          </cell>
          <cell r="F13">
            <v>23</v>
          </cell>
        </row>
        <row r="14">
          <cell r="A14">
            <v>99948</v>
          </cell>
          <cell r="B14" t="str">
            <v>Barnes, Edward</v>
          </cell>
          <cell r="C14" t="str">
            <v>RD</v>
          </cell>
          <cell r="D14">
            <v>36</v>
          </cell>
          <cell r="E14">
            <v>5</v>
          </cell>
          <cell r="F14">
            <v>20</v>
          </cell>
        </row>
        <row r="15">
          <cell r="A15">
            <v>99803</v>
          </cell>
          <cell r="B15" t="str">
            <v>Barnett, Alexander</v>
          </cell>
          <cell r="C15" t="str">
            <v>KB</v>
          </cell>
          <cell r="D15">
            <v>20</v>
          </cell>
          <cell r="E15">
            <v>4</v>
          </cell>
          <cell r="F15">
            <v>20</v>
          </cell>
        </row>
        <row r="16">
          <cell r="A16">
            <v>99952</v>
          </cell>
          <cell r="B16" t="str">
            <v>Baron, Joseph</v>
          </cell>
          <cell r="C16" t="str">
            <v>RD</v>
          </cell>
          <cell r="D16">
            <v>18</v>
          </cell>
          <cell r="E16">
            <v>3</v>
          </cell>
          <cell r="F16">
            <v>15</v>
          </cell>
        </row>
        <row r="17">
          <cell r="A17">
            <v>150368</v>
          </cell>
          <cell r="B17" t="str">
            <v>Barr, Nicole</v>
          </cell>
          <cell r="C17" t="str">
            <v>MO</v>
          </cell>
          <cell r="D17">
            <v>1</v>
          </cell>
          <cell r="E17">
            <v>0</v>
          </cell>
          <cell r="F17">
            <v>1</v>
          </cell>
        </row>
        <row r="18">
          <cell r="A18">
            <v>99851</v>
          </cell>
          <cell r="B18" t="str">
            <v>Barrott, Emma</v>
          </cell>
          <cell r="C18" t="str">
            <v>SPI</v>
          </cell>
          <cell r="D18">
            <v>68</v>
          </cell>
          <cell r="E18">
            <v>1</v>
          </cell>
          <cell r="F18">
            <v>51</v>
          </cell>
        </row>
        <row r="19">
          <cell r="A19">
            <v>99907</v>
          </cell>
          <cell r="B19" t="str">
            <v>Bates, Peter</v>
          </cell>
          <cell r="C19" t="str">
            <v>JB</v>
          </cell>
          <cell r="D19">
            <v>-3</v>
          </cell>
          <cell r="E19">
            <v>17</v>
          </cell>
          <cell r="F19">
            <v>11</v>
          </cell>
        </row>
        <row r="20">
          <cell r="A20">
            <v>99839</v>
          </cell>
          <cell r="B20" t="str">
            <v>Baty, Chiara</v>
          </cell>
          <cell r="C20" t="str">
            <v>JNE</v>
          </cell>
          <cell r="D20">
            <v>25</v>
          </cell>
          <cell r="E20">
            <v>6</v>
          </cell>
          <cell r="F20">
            <v>20</v>
          </cell>
        </row>
        <row r="21">
          <cell r="A21">
            <v>99790</v>
          </cell>
          <cell r="B21" t="str">
            <v>Baycroft, Victor</v>
          </cell>
          <cell r="C21" t="str">
            <v>JNE</v>
          </cell>
          <cell r="D21">
            <v>61</v>
          </cell>
          <cell r="E21">
            <v>0</v>
          </cell>
          <cell r="F21">
            <v>30</v>
          </cell>
        </row>
        <row r="22">
          <cell r="A22">
            <v>99861</v>
          </cell>
          <cell r="B22" t="str">
            <v>Blackwell, Hannah</v>
          </cell>
          <cell r="C22" t="str">
            <v>KB</v>
          </cell>
          <cell r="D22">
            <v>52</v>
          </cell>
          <cell r="E22">
            <v>3</v>
          </cell>
          <cell r="F22">
            <v>25</v>
          </cell>
        </row>
        <row r="23">
          <cell r="A23">
            <v>99993</v>
          </cell>
          <cell r="B23" t="str">
            <v>Bocian, Mateusz</v>
          </cell>
          <cell r="C23" t="str">
            <v>JNE</v>
          </cell>
          <cell r="D23">
            <v>12</v>
          </cell>
          <cell r="E23">
            <v>13</v>
          </cell>
          <cell r="F23">
            <v>26</v>
          </cell>
        </row>
        <row r="24">
          <cell r="A24">
            <v>99870</v>
          </cell>
          <cell r="B24" t="str">
            <v>Bradbury, Cerys</v>
          </cell>
          <cell r="C24" t="str">
            <v>MO</v>
          </cell>
          <cell r="D24">
            <v>69</v>
          </cell>
          <cell r="E24">
            <v>0</v>
          </cell>
          <cell r="F24">
            <v>43</v>
          </cell>
        </row>
        <row r="25">
          <cell r="A25">
            <v>99885</v>
          </cell>
          <cell r="B25" t="str">
            <v>Brammer, Joshua</v>
          </cell>
          <cell r="C25" t="str">
            <v>JB</v>
          </cell>
          <cell r="D25">
            <v>18</v>
          </cell>
          <cell r="E25">
            <v>10</v>
          </cell>
          <cell r="F25">
            <v>20</v>
          </cell>
        </row>
        <row r="26">
          <cell r="A26">
            <v>99935</v>
          </cell>
          <cell r="B26" t="str">
            <v>Briddock, Grace</v>
          </cell>
          <cell r="C26" t="str">
            <v>KKN</v>
          </cell>
          <cell r="D26">
            <v>70</v>
          </cell>
          <cell r="E26">
            <v>3</v>
          </cell>
          <cell r="F26">
            <v>37</v>
          </cell>
        </row>
        <row r="27">
          <cell r="A27">
            <v>150335</v>
          </cell>
          <cell r="B27" t="str">
            <v>Bridgewater, Charlotte</v>
          </cell>
          <cell r="C27" t="str">
            <v>MRO</v>
          </cell>
          <cell r="D27">
            <v>60</v>
          </cell>
          <cell r="E27">
            <v>0</v>
          </cell>
          <cell r="F27">
            <v>26</v>
          </cell>
        </row>
        <row r="28">
          <cell r="A28">
            <v>99812</v>
          </cell>
          <cell r="B28" t="str">
            <v>Brown, Nathan</v>
          </cell>
          <cell r="C28" t="str">
            <v>KKN</v>
          </cell>
          <cell r="D28">
            <v>62</v>
          </cell>
          <cell r="E28">
            <v>0</v>
          </cell>
          <cell r="F28">
            <v>31</v>
          </cell>
        </row>
        <row r="29">
          <cell r="A29">
            <v>99847</v>
          </cell>
          <cell r="B29" t="str">
            <v>Brownhill, Niamh</v>
          </cell>
          <cell r="C29" t="str">
            <v>KKN</v>
          </cell>
          <cell r="D29">
            <v>26</v>
          </cell>
          <cell r="E29">
            <v>2</v>
          </cell>
          <cell r="F29">
            <v>18</v>
          </cell>
        </row>
        <row r="30">
          <cell r="A30">
            <v>99793</v>
          </cell>
          <cell r="B30" t="str">
            <v>Bukowski, Mateusz</v>
          </cell>
          <cell r="C30" t="str">
            <v>MRO</v>
          </cell>
          <cell r="D30">
            <v>17</v>
          </cell>
          <cell r="E30">
            <v>5</v>
          </cell>
          <cell r="F30">
            <v>15</v>
          </cell>
        </row>
        <row r="31">
          <cell r="A31">
            <v>99837</v>
          </cell>
          <cell r="B31" t="str">
            <v>Burton, Thomas</v>
          </cell>
          <cell r="C31" t="str">
            <v>MRO</v>
          </cell>
          <cell r="D31">
            <v>36</v>
          </cell>
          <cell r="E31">
            <v>0</v>
          </cell>
          <cell r="F31">
            <v>16</v>
          </cell>
        </row>
        <row r="32">
          <cell r="A32">
            <v>99801</v>
          </cell>
          <cell r="B32" t="str">
            <v>Byrom, James</v>
          </cell>
          <cell r="C32" t="str">
            <v>KKN</v>
          </cell>
          <cell r="D32">
            <v>51</v>
          </cell>
          <cell r="E32">
            <v>2</v>
          </cell>
          <cell r="F32">
            <v>25</v>
          </cell>
        </row>
        <row r="33">
          <cell r="A33">
            <v>99829</v>
          </cell>
          <cell r="B33" t="str">
            <v>Cain, Juliette</v>
          </cell>
          <cell r="C33" t="str">
            <v>MRO</v>
          </cell>
          <cell r="D33">
            <v>17</v>
          </cell>
          <cell r="E33">
            <v>1</v>
          </cell>
          <cell r="F33">
            <v>9</v>
          </cell>
        </row>
        <row r="34">
          <cell r="A34">
            <v>99938</v>
          </cell>
          <cell r="B34" t="str">
            <v>Cameron, Renee</v>
          </cell>
          <cell r="C34" t="str">
            <v>JB</v>
          </cell>
          <cell r="D34">
            <v>-2</v>
          </cell>
          <cell r="E34">
            <v>15</v>
          </cell>
          <cell r="F34">
            <v>12</v>
          </cell>
        </row>
        <row r="35">
          <cell r="A35">
            <v>99836</v>
          </cell>
          <cell r="B35" t="str">
            <v>Campbell, Muir</v>
          </cell>
          <cell r="C35" t="str">
            <v>KKN</v>
          </cell>
          <cell r="D35">
            <v>-11</v>
          </cell>
          <cell r="E35">
            <v>16</v>
          </cell>
          <cell r="F35">
            <v>5</v>
          </cell>
        </row>
        <row r="36">
          <cell r="A36">
            <v>99954</v>
          </cell>
          <cell r="B36" t="str">
            <v>Cappelletti, Francesco</v>
          </cell>
          <cell r="C36" t="str">
            <v>RD</v>
          </cell>
          <cell r="D36">
            <v>29</v>
          </cell>
          <cell r="E36">
            <v>15</v>
          </cell>
          <cell r="F36">
            <v>42</v>
          </cell>
        </row>
        <row r="37">
          <cell r="A37">
            <v>99877</v>
          </cell>
          <cell r="B37" t="str">
            <v>Carr, Chloe</v>
          </cell>
          <cell r="C37" t="str">
            <v>SPI</v>
          </cell>
          <cell r="D37">
            <v>43</v>
          </cell>
          <cell r="E37">
            <v>3</v>
          </cell>
          <cell r="F37">
            <v>40</v>
          </cell>
        </row>
        <row r="38">
          <cell r="A38">
            <v>99858</v>
          </cell>
          <cell r="B38" t="str">
            <v>Carrkeally, Lucy</v>
          </cell>
          <cell r="C38" t="str">
            <v>MRO</v>
          </cell>
          <cell r="D38">
            <v>21</v>
          </cell>
          <cell r="E38">
            <v>0</v>
          </cell>
          <cell r="F38">
            <v>13</v>
          </cell>
        </row>
        <row r="39">
          <cell r="A39">
            <v>99958</v>
          </cell>
          <cell r="B39" t="str">
            <v>Cassidy, Eamonn</v>
          </cell>
          <cell r="C39" t="str">
            <v>KKN</v>
          </cell>
          <cell r="D39">
            <v>1</v>
          </cell>
          <cell r="E39">
            <v>24</v>
          </cell>
          <cell r="F39">
            <v>26</v>
          </cell>
        </row>
        <row r="40">
          <cell r="A40">
            <v>99798</v>
          </cell>
          <cell r="B40" t="str">
            <v>Causer, Catherine</v>
          </cell>
          <cell r="C40" t="str">
            <v>SPI</v>
          </cell>
          <cell r="D40">
            <v>55</v>
          </cell>
          <cell r="E40">
            <v>1</v>
          </cell>
          <cell r="F40">
            <v>40</v>
          </cell>
        </row>
        <row r="41">
          <cell r="A41">
            <v>99943</v>
          </cell>
          <cell r="B41" t="str">
            <v>Caygill, James</v>
          </cell>
          <cell r="C41" t="str">
            <v>KB</v>
          </cell>
          <cell r="D41">
            <v>25</v>
          </cell>
          <cell r="E41">
            <v>14</v>
          </cell>
          <cell r="F41">
            <v>34</v>
          </cell>
        </row>
        <row r="42">
          <cell r="A42">
            <v>99818</v>
          </cell>
          <cell r="B42" t="str">
            <v>Chadwick, Benjamin</v>
          </cell>
          <cell r="C42" t="str">
            <v>KB</v>
          </cell>
          <cell r="D42">
            <v>53</v>
          </cell>
          <cell r="E42">
            <v>5</v>
          </cell>
          <cell r="F42">
            <v>38</v>
          </cell>
        </row>
        <row r="43">
          <cell r="A43">
            <v>99806</v>
          </cell>
          <cell r="B43" t="str">
            <v>Chaita, Tafadzwa</v>
          </cell>
          <cell r="C43" t="str">
            <v>RD</v>
          </cell>
          <cell r="D43">
            <v>54</v>
          </cell>
          <cell r="E43">
            <v>0</v>
          </cell>
          <cell r="F43">
            <v>40</v>
          </cell>
        </row>
        <row r="44">
          <cell r="A44">
            <v>99929</v>
          </cell>
          <cell r="B44" t="str">
            <v>Channer, Shiyanne</v>
          </cell>
          <cell r="C44" t="str">
            <v>JNE</v>
          </cell>
          <cell r="D44">
            <v>10</v>
          </cell>
          <cell r="E44">
            <v>5</v>
          </cell>
          <cell r="F44">
            <v>13</v>
          </cell>
        </row>
        <row r="45">
          <cell r="A45">
            <v>99984</v>
          </cell>
          <cell r="B45" t="str">
            <v>Chant, Jazmin</v>
          </cell>
          <cell r="C45" t="str">
            <v>KKN</v>
          </cell>
          <cell r="D45">
            <v>46</v>
          </cell>
          <cell r="E45">
            <v>8</v>
          </cell>
          <cell r="F45">
            <v>34</v>
          </cell>
        </row>
        <row r="46">
          <cell r="A46">
            <v>99862</v>
          </cell>
          <cell r="B46" t="str">
            <v>Chikowore, Nyasha</v>
          </cell>
          <cell r="C46" t="str">
            <v>RD</v>
          </cell>
          <cell r="D46">
            <v>52</v>
          </cell>
          <cell r="E46">
            <v>3</v>
          </cell>
          <cell r="F46">
            <v>52</v>
          </cell>
        </row>
        <row r="47">
          <cell r="A47">
            <v>99874</v>
          </cell>
          <cell r="B47" t="str">
            <v>Clarke, Samuel</v>
          </cell>
          <cell r="C47" t="str">
            <v>SPI</v>
          </cell>
          <cell r="D47">
            <v>51</v>
          </cell>
          <cell r="E47">
            <v>1</v>
          </cell>
          <cell r="F47">
            <v>43</v>
          </cell>
        </row>
        <row r="48">
          <cell r="A48">
            <v>99947</v>
          </cell>
          <cell r="B48" t="str">
            <v>Claydon, Ella</v>
          </cell>
          <cell r="C48" t="str">
            <v>SPI</v>
          </cell>
          <cell r="D48">
            <v>65</v>
          </cell>
          <cell r="E48">
            <v>0</v>
          </cell>
          <cell r="F48">
            <v>49</v>
          </cell>
        </row>
        <row r="49">
          <cell r="A49">
            <v>99799</v>
          </cell>
          <cell r="B49" t="str">
            <v>Clayton, Jake</v>
          </cell>
          <cell r="C49" t="str">
            <v>KKN</v>
          </cell>
          <cell r="D49">
            <v>21</v>
          </cell>
          <cell r="E49">
            <v>13</v>
          </cell>
          <cell r="F49">
            <v>25</v>
          </cell>
        </row>
        <row r="50">
          <cell r="A50">
            <v>99810</v>
          </cell>
          <cell r="B50" t="str">
            <v>Clayton, Peter</v>
          </cell>
          <cell r="C50" t="str">
            <v>KKN</v>
          </cell>
          <cell r="D50">
            <v>27</v>
          </cell>
          <cell r="E50">
            <v>7</v>
          </cell>
          <cell r="F50">
            <v>16</v>
          </cell>
        </row>
        <row r="51">
          <cell r="A51">
            <v>99819</v>
          </cell>
          <cell r="B51" t="str">
            <v>Collins, Dominic</v>
          </cell>
          <cell r="C51" t="str">
            <v>MRO</v>
          </cell>
          <cell r="D51">
            <v>25</v>
          </cell>
          <cell r="E51">
            <v>4</v>
          </cell>
          <cell r="F51">
            <v>20</v>
          </cell>
        </row>
        <row r="52">
          <cell r="A52">
            <v>99823</v>
          </cell>
          <cell r="B52" t="str">
            <v>Connolly, Erin</v>
          </cell>
          <cell r="C52" t="str">
            <v>MO</v>
          </cell>
          <cell r="D52">
            <v>55</v>
          </cell>
          <cell r="E52">
            <v>9</v>
          </cell>
          <cell r="F52">
            <v>51</v>
          </cell>
        </row>
        <row r="53">
          <cell r="A53">
            <v>99888</v>
          </cell>
          <cell r="B53" t="str">
            <v>Cook-Stanley, Jordan</v>
          </cell>
          <cell r="C53" t="str">
            <v>KKN</v>
          </cell>
          <cell r="D53">
            <v>-2</v>
          </cell>
          <cell r="E53">
            <v>25</v>
          </cell>
          <cell r="F53">
            <v>18</v>
          </cell>
        </row>
        <row r="54">
          <cell r="A54">
            <v>99962</v>
          </cell>
          <cell r="B54" t="str">
            <v>Cooper, Oona</v>
          </cell>
          <cell r="C54" t="str">
            <v>KB</v>
          </cell>
          <cell r="D54">
            <v>53</v>
          </cell>
          <cell r="E54">
            <v>1</v>
          </cell>
          <cell r="F54">
            <v>30</v>
          </cell>
        </row>
        <row r="55">
          <cell r="A55">
            <v>99808</v>
          </cell>
          <cell r="B55" t="str">
            <v>Corbishley, Larna</v>
          </cell>
          <cell r="C55" t="str">
            <v>MO</v>
          </cell>
          <cell r="D55">
            <v>63</v>
          </cell>
          <cell r="E55">
            <v>0</v>
          </cell>
          <cell r="F55">
            <v>38</v>
          </cell>
        </row>
        <row r="56">
          <cell r="A56">
            <v>99807</v>
          </cell>
          <cell r="B56" t="str">
            <v>Costa, Lara</v>
          </cell>
          <cell r="C56" t="str">
            <v>SPI</v>
          </cell>
          <cell r="D56">
            <v>40</v>
          </cell>
          <cell r="E56">
            <v>2</v>
          </cell>
          <cell r="F56">
            <v>31</v>
          </cell>
        </row>
        <row r="57">
          <cell r="A57">
            <v>99918</v>
          </cell>
          <cell r="B57" t="str">
            <v>Crockett, Max</v>
          </cell>
          <cell r="C57" t="str">
            <v>SPI</v>
          </cell>
          <cell r="D57">
            <v>44</v>
          </cell>
          <cell r="E57">
            <v>9</v>
          </cell>
          <cell r="F57">
            <v>40</v>
          </cell>
        </row>
        <row r="58">
          <cell r="A58">
            <v>99945</v>
          </cell>
          <cell r="B58" t="str">
            <v>Daly, Adam</v>
          </cell>
          <cell r="C58" t="str">
            <v>MO</v>
          </cell>
          <cell r="D58">
            <v>31</v>
          </cell>
          <cell r="E58">
            <v>5</v>
          </cell>
          <cell r="F58">
            <v>28</v>
          </cell>
        </row>
        <row r="59">
          <cell r="A59">
            <v>99892</v>
          </cell>
          <cell r="B59" t="str">
            <v>Davis, Anna</v>
          </cell>
          <cell r="C59" t="str">
            <v>SPI</v>
          </cell>
          <cell r="D59">
            <v>22</v>
          </cell>
          <cell r="E59">
            <v>1</v>
          </cell>
          <cell r="F59">
            <v>14</v>
          </cell>
        </row>
        <row r="60">
          <cell r="A60">
            <v>99887</v>
          </cell>
          <cell r="B60" t="str">
            <v>Dawson, Elizabeth</v>
          </cell>
          <cell r="C60" t="str">
            <v>KB</v>
          </cell>
          <cell r="D60">
            <v>34</v>
          </cell>
          <cell r="E60">
            <v>1</v>
          </cell>
          <cell r="F60">
            <v>23</v>
          </cell>
        </row>
        <row r="61">
          <cell r="A61">
            <v>99820</v>
          </cell>
          <cell r="B61" t="str">
            <v>Dawson, Matthew</v>
          </cell>
          <cell r="C61" t="str">
            <v>SPI</v>
          </cell>
          <cell r="D61">
            <v>-3</v>
          </cell>
          <cell r="E61">
            <v>22</v>
          </cell>
          <cell r="F61">
            <v>18</v>
          </cell>
        </row>
        <row r="62">
          <cell r="A62">
            <v>150764</v>
          </cell>
          <cell r="B62" t="str">
            <v>Domi, Arieta</v>
          </cell>
          <cell r="C62" t="str">
            <v>MRO</v>
          </cell>
          <cell r="D62">
            <v>46</v>
          </cell>
          <cell r="E62">
            <v>0</v>
          </cell>
          <cell r="F62">
            <v>31</v>
          </cell>
        </row>
        <row r="63">
          <cell r="A63">
            <v>99926</v>
          </cell>
          <cell r="B63" t="str">
            <v>Dos Santos, Tobias</v>
          </cell>
          <cell r="C63" t="str">
            <v>RD</v>
          </cell>
          <cell r="D63">
            <v>25</v>
          </cell>
          <cell r="E63">
            <v>1</v>
          </cell>
          <cell r="F63">
            <v>15</v>
          </cell>
        </row>
        <row r="64">
          <cell r="A64">
            <v>99841</v>
          </cell>
          <cell r="B64" t="str">
            <v>Douglas, Archie</v>
          </cell>
          <cell r="C64" t="str">
            <v>JB</v>
          </cell>
          <cell r="D64">
            <v>5</v>
          </cell>
          <cell r="E64">
            <v>15</v>
          </cell>
          <cell r="F64">
            <v>15</v>
          </cell>
        </row>
        <row r="65">
          <cell r="A65">
            <v>99969</v>
          </cell>
          <cell r="B65" t="str">
            <v>Elvie, Morgan</v>
          </cell>
          <cell r="C65" t="str">
            <v>JB</v>
          </cell>
          <cell r="D65">
            <v>34</v>
          </cell>
          <cell r="E65">
            <v>3</v>
          </cell>
          <cell r="F65">
            <v>31</v>
          </cell>
        </row>
        <row r="66">
          <cell r="A66">
            <v>99880</v>
          </cell>
          <cell r="B66" t="str">
            <v>Eyre, Samuel</v>
          </cell>
          <cell r="C66" t="str">
            <v>KB</v>
          </cell>
          <cell r="D66">
            <v>22</v>
          </cell>
          <cell r="E66">
            <v>2</v>
          </cell>
          <cell r="F66">
            <v>14</v>
          </cell>
        </row>
        <row r="67">
          <cell r="A67">
            <v>99804</v>
          </cell>
          <cell r="B67" t="str">
            <v>Eyre, Verity</v>
          </cell>
          <cell r="C67" t="str">
            <v>MRO</v>
          </cell>
          <cell r="D67">
            <v>28</v>
          </cell>
          <cell r="E67">
            <v>0</v>
          </cell>
          <cell r="F67">
            <v>15</v>
          </cell>
        </row>
        <row r="68">
          <cell r="A68">
            <v>99825</v>
          </cell>
          <cell r="B68" t="str">
            <v>Fagan, Keira</v>
          </cell>
          <cell r="C68" t="str">
            <v>KB</v>
          </cell>
          <cell r="D68">
            <v>12</v>
          </cell>
          <cell r="E68">
            <v>10</v>
          </cell>
          <cell r="F68">
            <v>15</v>
          </cell>
        </row>
        <row r="69">
          <cell r="A69">
            <v>99931</v>
          </cell>
          <cell r="B69" t="str">
            <v>Finnigan, Dermot</v>
          </cell>
          <cell r="C69" t="str">
            <v>KKN</v>
          </cell>
          <cell r="D69">
            <v>36</v>
          </cell>
          <cell r="E69">
            <v>0</v>
          </cell>
          <cell r="F69">
            <v>18</v>
          </cell>
        </row>
        <row r="70">
          <cell r="A70">
            <v>99903</v>
          </cell>
          <cell r="B70" t="str">
            <v>Fletcher, Amelia</v>
          </cell>
          <cell r="C70" t="str">
            <v>JB</v>
          </cell>
          <cell r="D70">
            <v>7</v>
          </cell>
          <cell r="E70">
            <v>11</v>
          </cell>
          <cell r="F70">
            <v>18</v>
          </cell>
        </row>
        <row r="71">
          <cell r="A71">
            <v>99849</v>
          </cell>
          <cell r="B71" t="str">
            <v>Fox, Rebecca</v>
          </cell>
          <cell r="C71" t="str">
            <v>MO</v>
          </cell>
          <cell r="D71">
            <v>53</v>
          </cell>
          <cell r="E71">
            <v>0</v>
          </cell>
          <cell r="F71">
            <v>43</v>
          </cell>
        </row>
        <row r="72">
          <cell r="A72">
            <v>99980</v>
          </cell>
          <cell r="B72" t="str">
            <v>Furley, Caitlyn</v>
          </cell>
          <cell r="C72" t="str">
            <v>MO</v>
          </cell>
          <cell r="D72">
            <v>58</v>
          </cell>
          <cell r="E72">
            <v>1</v>
          </cell>
          <cell r="F72">
            <v>33</v>
          </cell>
        </row>
        <row r="73">
          <cell r="A73">
            <v>99955</v>
          </cell>
          <cell r="B73" t="str">
            <v>Gallagher, Dominic</v>
          </cell>
          <cell r="C73" t="str">
            <v>MRO</v>
          </cell>
          <cell r="D73">
            <v>-51</v>
          </cell>
          <cell r="E73">
            <v>65</v>
          </cell>
          <cell r="F73">
            <v>14</v>
          </cell>
        </row>
        <row r="74">
          <cell r="A74">
            <v>99988</v>
          </cell>
          <cell r="B74" t="str">
            <v>Gardiner, James</v>
          </cell>
          <cell r="C74" t="str">
            <v>SPI</v>
          </cell>
          <cell r="D74">
            <v>64</v>
          </cell>
          <cell r="E74">
            <v>0</v>
          </cell>
          <cell r="F74">
            <v>47</v>
          </cell>
        </row>
        <row r="75">
          <cell r="A75">
            <v>99909</v>
          </cell>
          <cell r="B75" t="str">
            <v>Gardiner, Joel</v>
          </cell>
          <cell r="C75" t="str">
            <v>MO</v>
          </cell>
          <cell r="D75">
            <v>30</v>
          </cell>
          <cell r="E75">
            <v>10</v>
          </cell>
          <cell r="F75">
            <v>33</v>
          </cell>
        </row>
        <row r="76">
          <cell r="A76">
            <v>99890</v>
          </cell>
          <cell r="B76" t="str">
            <v>Gilbert, Joseph</v>
          </cell>
          <cell r="C76" t="str">
            <v>JNE</v>
          </cell>
          <cell r="D76">
            <v>-11</v>
          </cell>
          <cell r="E76">
            <v>40</v>
          </cell>
          <cell r="F76">
            <v>29</v>
          </cell>
        </row>
        <row r="77">
          <cell r="A77">
            <v>99953</v>
          </cell>
          <cell r="B77" t="str">
            <v>Gillespie, Natasha</v>
          </cell>
          <cell r="C77" t="str">
            <v>JNE</v>
          </cell>
          <cell r="D77">
            <v>57</v>
          </cell>
          <cell r="E77">
            <v>1</v>
          </cell>
          <cell r="F77">
            <v>34</v>
          </cell>
        </row>
        <row r="78">
          <cell r="A78">
            <v>99925</v>
          </cell>
          <cell r="B78" t="str">
            <v>Gillespie, Veronica</v>
          </cell>
          <cell r="C78" t="str">
            <v>JB</v>
          </cell>
          <cell r="D78">
            <v>46</v>
          </cell>
          <cell r="E78">
            <v>1</v>
          </cell>
          <cell r="F78">
            <v>19</v>
          </cell>
        </row>
        <row r="79">
          <cell r="A79">
            <v>99805</v>
          </cell>
          <cell r="B79" t="str">
            <v>Goodwin, Jonty</v>
          </cell>
          <cell r="C79" t="str">
            <v>KB</v>
          </cell>
          <cell r="D79">
            <v>20</v>
          </cell>
          <cell r="E79">
            <v>7</v>
          </cell>
          <cell r="F79">
            <v>16</v>
          </cell>
        </row>
        <row r="80">
          <cell r="A80">
            <v>99872</v>
          </cell>
          <cell r="B80" t="str">
            <v>Graham, Kavell</v>
          </cell>
          <cell r="C80" t="str">
            <v>MO</v>
          </cell>
          <cell r="D80">
            <v>34</v>
          </cell>
          <cell r="E80">
            <v>21</v>
          </cell>
          <cell r="F80">
            <v>39</v>
          </cell>
        </row>
        <row r="81">
          <cell r="A81">
            <v>99908</v>
          </cell>
          <cell r="B81" t="str">
            <v>Grant, Sinon</v>
          </cell>
          <cell r="C81" t="str">
            <v>MO</v>
          </cell>
          <cell r="D81">
            <v>49</v>
          </cell>
          <cell r="E81">
            <v>8</v>
          </cell>
          <cell r="F81">
            <v>42</v>
          </cell>
        </row>
        <row r="82">
          <cell r="A82">
            <v>99911</v>
          </cell>
          <cell r="B82" t="str">
            <v>Grant, Thandiwe</v>
          </cell>
          <cell r="C82" t="str">
            <v>MRO</v>
          </cell>
          <cell r="D82">
            <v>52</v>
          </cell>
          <cell r="E82">
            <v>0</v>
          </cell>
          <cell r="F82">
            <v>32</v>
          </cell>
        </row>
        <row r="83">
          <cell r="A83">
            <v>99899</v>
          </cell>
          <cell r="B83" t="str">
            <v>Grayson, Brooke</v>
          </cell>
          <cell r="C83" t="str">
            <v>JNE</v>
          </cell>
          <cell r="D83">
            <v>12</v>
          </cell>
          <cell r="E83">
            <v>9</v>
          </cell>
          <cell r="F83">
            <v>18</v>
          </cell>
        </row>
        <row r="84">
          <cell r="A84">
            <v>99967</v>
          </cell>
          <cell r="B84" t="str">
            <v>Green, Archie</v>
          </cell>
          <cell r="C84" t="str">
            <v>SPI</v>
          </cell>
          <cell r="D84">
            <v>27</v>
          </cell>
          <cell r="E84">
            <v>3</v>
          </cell>
          <cell r="F84">
            <v>19</v>
          </cell>
        </row>
        <row r="85">
          <cell r="A85">
            <v>99939</v>
          </cell>
          <cell r="B85" t="str">
            <v>Hamilton, Alice</v>
          </cell>
          <cell r="C85" t="str">
            <v>JNE</v>
          </cell>
          <cell r="D85">
            <v>2</v>
          </cell>
          <cell r="E85">
            <v>9</v>
          </cell>
          <cell r="F85">
            <v>11</v>
          </cell>
        </row>
        <row r="86">
          <cell r="A86">
            <v>99999</v>
          </cell>
          <cell r="B86" t="str">
            <v>Hartley, Jack</v>
          </cell>
          <cell r="C86" t="str">
            <v>JNE</v>
          </cell>
          <cell r="D86">
            <v>31</v>
          </cell>
          <cell r="E86">
            <v>8</v>
          </cell>
          <cell r="F86">
            <v>22</v>
          </cell>
        </row>
        <row r="87">
          <cell r="A87">
            <v>99842</v>
          </cell>
          <cell r="B87" t="str">
            <v>Hatton, Isobel</v>
          </cell>
          <cell r="C87" t="str">
            <v>KB</v>
          </cell>
          <cell r="D87">
            <v>65</v>
          </cell>
          <cell r="E87">
            <v>0</v>
          </cell>
          <cell r="F87">
            <v>32</v>
          </cell>
        </row>
        <row r="88">
          <cell r="A88">
            <v>99811</v>
          </cell>
          <cell r="B88" t="str">
            <v>Heaton, Maisie</v>
          </cell>
          <cell r="C88" t="str">
            <v>KB</v>
          </cell>
          <cell r="D88">
            <v>38</v>
          </cell>
          <cell r="E88">
            <v>0</v>
          </cell>
          <cell r="F88">
            <v>16</v>
          </cell>
        </row>
        <row r="89">
          <cell r="A89">
            <v>99985</v>
          </cell>
          <cell r="B89" t="str">
            <v>Hinchliffe, Louie</v>
          </cell>
          <cell r="C89" t="str">
            <v>KB</v>
          </cell>
          <cell r="D89">
            <v>5</v>
          </cell>
          <cell r="E89">
            <v>3</v>
          </cell>
          <cell r="F89">
            <v>6</v>
          </cell>
        </row>
        <row r="90">
          <cell r="A90">
            <v>99826</v>
          </cell>
          <cell r="B90" t="str">
            <v>Hoare, Isabelle</v>
          </cell>
          <cell r="C90" t="str">
            <v>KKN</v>
          </cell>
          <cell r="D90">
            <v>-17</v>
          </cell>
          <cell r="E90">
            <v>43</v>
          </cell>
          <cell r="F90">
            <v>25</v>
          </cell>
        </row>
        <row r="91">
          <cell r="A91">
            <v>99957</v>
          </cell>
          <cell r="B91" t="str">
            <v>Hodgson, Isabelle</v>
          </cell>
          <cell r="C91" t="str">
            <v>KB</v>
          </cell>
          <cell r="D91">
            <v>61</v>
          </cell>
          <cell r="E91">
            <v>0</v>
          </cell>
          <cell r="F91">
            <v>30</v>
          </cell>
        </row>
        <row r="92">
          <cell r="A92">
            <v>99876</v>
          </cell>
          <cell r="B92" t="str">
            <v>Hunt, Emma</v>
          </cell>
          <cell r="C92" t="str">
            <v>KKN</v>
          </cell>
          <cell r="D92">
            <v>55</v>
          </cell>
          <cell r="E92">
            <v>1</v>
          </cell>
          <cell r="F92">
            <v>33</v>
          </cell>
        </row>
        <row r="93">
          <cell r="A93">
            <v>99896</v>
          </cell>
          <cell r="B93" t="str">
            <v>Hunt, Stella</v>
          </cell>
          <cell r="C93" t="str">
            <v>SPI</v>
          </cell>
          <cell r="D93">
            <v>47</v>
          </cell>
          <cell r="E93">
            <v>0</v>
          </cell>
          <cell r="F93">
            <v>34</v>
          </cell>
        </row>
        <row r="94">
          <cell r="A94">
            <v>151509</v>
          </cell>
          <cell r="B94" t="str">
            <v>Iqbal, Azar</v>
          </cell>
          <cell r="C94" t="str">
            <v>MO</v>
          </cell>
          <cell r="D94">
            <v>-3</v>
          </cell>
          <cell r="E94">
            <v>19</v>
          </cell>
          <cell r="F94">
            <v>14</v>
          </cell>
        </row>
        <row r="95">
          <cell r="A95">
            <v>99850</v>
          </cell>
          <cell r="B95" t="str">
            <v>Iwanejko, Phoebe</v>
          </cell>
          <cell r="C95" t="str">
            <v>MO</v>
          </cell>
          <cell r="D95">
            <v>9</v>
          </cell>
          <cell r="E95">
            <v>18</v>
          </cell>
          <cell r="F95">
            <v>16</v>
          </cell>
        </row>
        <row r="96">
          <cell r="A96">
            <v>99921</v>
          </cell>
          <cell r="B96" t="str">
            <v>Jones, Rachel</v>
          </cell>
          <cell r="C96" t="str">
            <v>RD</v>
          </cell>
          <cell r="D96">
            <v>47</v>
          </cell>
          <cell r="E96">
            <v>7</v>
          </cell>
          <cell r="F96">
            <v>36</v>
          </cell>
        </row>
        <row r="97">
          <cell r="A97">
            <v>99941</v>
          </cell>
          <cell r="B97" t="str">
            <v>Joseph, Sneha</v>
          </cell>
          <cell r="C97" t="str">
            <v>JNE</v>
          </cell>
          <cell r="D97">
            <v>41</v>
          </cell>
          <cell r="E97">
            <v>0</v>
          </cell>
          <cell r="F97">
            <v>22</v>
          </cell>
        </row>
        <row r="98">
          <cell r="A98">
            <v>99846</v>
          </cell>
          <cell r="B98" t="str">
            <v>Keane McBride, Ruby</v>
          </cell>
          <cell r="C98" t="str">
            <v>MRO</v>
          </cell>
          <cell r="D98">
            <v>53</v>
          </cell>
          <cell r="E98">
            <v>0</v>
          </cell>
          <cell r="F98">
            <v>43</v>
          </cell>
        </row>
        <row r="99">
          <cell r="A99">
            <v>99986</v>
          </cell>
          <cell r="B99" t="str">
            <v>Kearney, Joseph</v>
          </cell>
          <cell r="C99" t="str">
            <v>KB</v>
          </cell>
          <cell r="D99">
            <v>11</v>
          </cell>
          <cell r="E99">
            <v>7</v>
          </cell>
          <cell r="F99">
            <v>12</v>
          </cell>
        </row>
        <row r="100">
          <cell r="A100">
            <v>99809</v>
          </cell>
          <cell r="B100" t="str">
            <v>Kellett, Patrick</v>
          </cell>
          <cell r="C100" t="str">
            <v>JNE</v>
          </cell>
          <cell r="D100">
            <v>22</v>
          </cell>
          <cell r="E100">
            <v>10</v>
          </cell>
          <cell r="F100">
            <v>26</v>
          </cell>
        </row>
        <row r="101">
          <cell r="A101">
            <v>99854</v>
          </cell>
          <cell r="B101" t="str">
            <v>Kenny, Elizabeth</v>
          </cell>
          <cell r="C101" t="str">
            <v>JNE</v>
          </cell>
          <cell r="D101">
            <v>68</v>
          </cell>
          <cell r="E101">
            <v>0</v>
          </cell>
          <cell r="F101">
            <v>39</v>
          </cell>
        </row>
        <row r="102">
          <cell r="A102">
            <v>99860</v>
          </cell>
          <cell r="B102" t="str">
            <v>Kingston, Abby</v>
          </cell>
          <cell r="C102" t="str">
            <v>KB</v>
          </cell>
          <cell r="D102">
            <v>26</v>
          </cell>
          <cell r="E102">
            <v>0</v>
          </cell>
          <cell r="F102">
            <v>14</v>
          </cell>
        </row>
        <row r="103">
          <cell r="A103">
            <v>99937</v>
          </cell>
          <cell r="B103" t="str">
            <v>Kirkbride, Christopher</v>
          </cell>
          <cell r="C103" t="str">
            <v>JB</v>
          </cell>
          <cell r="D103">
            <v>43</v>
          </cell>
          <cell r="E103">
            <v>2</v>
          </cell>
          <cell r="F103">
            <v>27</v>
          </cell>
        </row>
        <row r="104">
          <cell r="A104">
            <v>99913</v>
          </cell>
          <cell r="B104" t="str">
            <v>Klamann, Martyna</v>
          </cell>
          <cell r="C104" t="str">
            <v>MRO</v>
          </cell>
          <cell r="D104">
            <v>39</v>
          </cell>
          <cell r="E104">
            <v>0</v>
          </cell>
          <cell r="F104">
            <v>23</v>
          </cell>
        </row>
        <row r="105">
          <cell r="A105">
            <v>99833</v>
          </cell>
          <cell r="B105" t="str">
            <v>Kniveton, Bradan</v>
          </cell>
          <cell r="C105" t="str">
            <v>RD</v>
          </cell>
          <cell r="D105">
            <v>16</v>
          </cell>
          <cell r="E105">
            <v>14</v>
          </cell>
          <cell r="F105">
            <v>25</v>
          </cell>
        </row>
        <row r="106">
          <cell r="A106">
            <v>99835</v>
          </cell>
          <cell r="B106" t="str">
            <v>Lajarige, Elliot</v>
          </cell>
          <cell r="C106" t="str">
            <v>MO</v>
          </cell>
          <cell r="D106">
            <v>28</v>
          </cell>
          <cell r="E106">
            <v>0</v>
          </cell>
          <cell r="F106">
            <v>16</v>
          </cell>
        </row>
        <row r="107">
          <cell r="A107">
            <v>99794</v>
          </cell>
          <cell r="B107" t="str">
            <v>Law, Christopher</v>
          </cell>
          <cell r="C107" t="str">
            <v>SPI</v>
          </cell>
          <cell r="D107">
            <v>36</v>
          </cell>
          <cell r="E107">
            <v>2</v>
          </cell>
          <cell r="F107">
            <v>22</v>
          </cell>
        </row>
        <row r="108">
          <cell r="A108">
            <v>99878</v>
          </cell>
          <cell r="B108" t="str">
            <v>LeCount, Rebecca</v>
          </cell>
          <cell r="C108" t="str">
            <v>SPI</v>
          </cell>
          <cell r="D108">
            <v>57</v>
          </cell>
          <cell r="E108">
            <v>0</v>
          </cell>
          <cell r="F108">
            <v>26</v>
          </cell>
        </row>
        <row r="109">
          <cell r="A109">
            <v>99868</v>
          </cell>
          <cell r="B109" t="str">
            <v>Lindores, James</v>
          </cell>
          <cell r="C109" t="str">
            <v>MRO</v>
          </cell>
          <cell r="D109">
            <v>14</v>
          </cell>
          <cell r="E109">
            <v>19</v>
          </cell>
          <cell r="F109">
            <v>31</v>
          </cell>
        </row>
        <row r="110">
          <cell r="A110">
            <v>99982</v>
          </cell>
          <cell r="B110" t="str">
            <v>Livesey, Isabel</v>
          </cell>
          <cell r="C110" t="str">
            <v>JB</v>
          </cell>
          <cell r="D110">
            <v>67</v>
          </cell>
          <cell r="E110">
            <v>1</v>
          </cell>
          <cell r="F110">
            <v>44</v>
          </cell>
        </row>
        <row r="111">
          <cell r="A111">
            <v>99974</v>
          </cell>
          <cell r="B111" t="str">
            <v>Llaca-Valeria, Diego</v>
          </cell>
          <cell r="C111" t="str">
            <v>MRO</v>
          </cell>
          <cell r="D111">
            <v>12</v>
          </cell>
          <cell r="E111">
            <v>19</v>
          </cell>
          <cell r="F111">
            <v>28</v>
          </cell>
        </row>
        <row r="112">
          <cell r="A112">
            <v>99924</v>
          </cell>
          <cell r="B112" t="str">
            <v>Lomas, Joseph</v>
          </cell>
          <cell r="C112" t="str">
            <v>JNE</v>
          </cell>
          <cell r="D112">
            <v>33</v>
          </cell>
          <cell r="E112">
            <v>4</v>
          </cell>
          <cell r="F112">
            <v>25</v>
          </cell>
        </row>
        <row r="113">
          <cell r="A113">
            <v>99994</v>
          </cell>
          <cell r="B113" t="str">
            <v>Loughlin, Callum</v>
          </cell>
          <cell r="C113" t="str">
            <v>SPI</v>
          </cell>
          <cell r="D113">
            <v>-29</v>
          </cell>
          <cell r="E113">
            <v>32</v>
          </cell>
          <cell r="F113">
            <v>3</v>
          </cell>
        </row>
        <row r="114">
          <cell r="A114">
            <v>99904</v>
          </cell>
          <cell r="B114" t="str">
            <v>Lucas, Daisy</v>
          </cell>
          <cell r="C114" t="str">
            <v>JNE</v>
          </cell>
          <cell r="D114">
            <v>49</v>
          </cell>
          <cell r="E114">
            <v>0</v>
          </cell>
          <cell r="F114">
            <v>28</v>
          </cell>
        </row>
        <row r="115">
          <cell r="A115">
            <v>99828</v>
          </cell>
          <cell r="B115" t="str">
            <v>Lucey, Conall</v>
          </cell>
          <cell r="C115" t="str">
            <v>JB</v>
          </cell>
          <cell r="D115">
            <v>37</v>
          </cell>
          <cell r="E115">
            <v>1</v>
          </cell>
          <cell r="F115">
            <v>16</v>
          </cell>
        </row>
        <row r="116">
          <cell r="A116">
            <v>99853</v>
          </cell>
          <cell r="B116" t="str">
            <v>Mannion, Katie</v>
          </cell>
          <cell r="C116" t="str">
            <v>KKN</v>
          </cell>
          <cell r="D116">
            <v>33</v>
          </cell>
          <cell r="E116">
            <v>1</v>
          </cell>
          <cell r="F116">
            <v>14</v>
          </cell>
        </row>
        <row r="117">
          <cell r="A117">
            <v>99934</v>
          </cell>
          <cell r="B117" t="str">
            <v>Marples, Alexandra</v>
          </cell>
          <cell r="C117" t="str">
            <v>KB</v>
          </cell>
          <cell r="D117">
            <v>10</v>
          </cell>
          <cell r="E117">
            <v>0</v>
          </cell>
          <cell r="F117">
            <v>4</v>
          </cell>
        </row>
        <row r="118">
          <cell r="A118">
            <v>99893</v>
          </cell>
          <cell r="B118" t="str">
            <v>McAuley, Gwendolyn</v>
          </cell>
          <cell r="C118" t="str">
            <v>MO</v>
          </cell>
          <cell r="D118">
            <v>63</v>
          </cell>
          <cell r="E118">
            <v>5</v>
          </cell>
          <cell r="F118">
            <v>58</v>
          </cell>
        </row>
        <row r="119">
          <cell r="A119">
            <v>99971</v>
          </cell>
          <cell r="B119" t="str">
            <v>McCabe, Cliona</v>
          </cell>
          <cell r="C119" t="str">
            <v>KKN</v>
          </cell>
          <cell r="D119">
            <v>37</v>
          </cell>
          <cell r="E119">
            <v>1</v>
          </cell>
          <cell r="F119">
            <v>15</v>
          </cell>
        </row>
        <row r="120">
          <cell r="A120">
            <v>99831</v>
          </cell>
          <cell r="B120" t="str">
            <v>McCall, Rachel</v>
          </cell>
          <cell r="C120" t="str">
            <v>RD</v>
          </cell>
          <cell r="D120">
            <v>48</v>
          </cell>
          <cell r="E120">
            <v>1</v>
          </cell>
          <cell r="F120">
            <v>40</v>
          </cell>
        </row>
        <row r="121">
          <cell r="A121">
            <v>99970</v>
          </cell>
          <cell r="B121" t="str">
            <v>McCormack, Louie</v>
          </cell>
          <cell r="C121" t="str">
            <v>JNE</v>
          </cell>
          <cell r="D121">
            <v>-7</v>
          </cell>
          <cell r="E121">
            <v>19</v>
          </cell>
          <cell r="F121">
            <v>8</v>
          </cell>
        </row>
        <row r="122">
          <cell r="A122">
            <v>99867</v>
          </cell>
          <cell r="B122" t="str">
            <v>McDonald, Ayaana</v>
          </cell>
          <cell r="C122" t="str">
            <v>MRO</v>
          </cell>
          <cell r="D122">
            <v>37</v>
          </cell>
          <cell r="E122">
            <v>2</v>
          </cell>
          <cell r="F122">
            <v>33</v>
          </cell>
        </row>
        <row r="123">
          <cell r="A123">
            <v>99960</v>
          </cell>
          <cell r="B123" t="str">
            <v>McHugh, Eve</v>
          </cell>
          <cell r="C123" t="str">
            <v>MO</v>
          </cell>
          <cell r="D123">
            <v>37</v>
          </cell>
          <cell r="E123">
            <v>4</v>
          </cell>
          <cell r="F123">
            <v>26</v>
          </cell>
        </row>
        <row r="124">
          <cell r="A124">
            <v>99901</v>
          </cell>
          <cell r="B124" t="str">
            <v>McNeill, Noah</v>
          </cell>
          <cell r="C124" t="str">
            <v>JNE</v>
          </cell>
          <cell r="D124">
            <v>18</v>
          </cell>
          <cell r="E124">
            <v>11</v>
          </cell>
          <cell r="F124">
            <v>21</v>
          </cell>
        </row>
        <row r="125">
          <cell r="A125">
            <v>99897</v>
          </cell>
          <cell r="B125" t="str">
            <v>McNeill, Ollie</v>
          </cell>
          <cell r="C125" t="str">
            <v>KKN</v>
          </cell>
          <cell r="D125">
            <v>32</v>
          </cell>
          <cell r="E125">
            <v>12</v>
          </cell>
          <cell r="F125">
            <v>31</v>
          </cell>
        </row>
        <row r="126">
          <cell r="A126">
            <v>99987</v>
          </cell>
          <cell r="B126" t="str">
            <v>McQuinn, Jemima</v>
          </cell>
          <cell r="C126" t="str">
            <v>JNE</v>
          </cell>
          <cell r="D126">
            <v>12</v>
          </cell>
          <cell r="E126">
            <v>9</v>
          </cell>
          <cell r="F126">
            <v>15</v>
          </cell>
        </row>
        <row r="127">
          <cell r="A127">
            <v>99802</v>
          </cell>
          <cell r="B127" t="str">
            <v>Mead, Esther</v>
          </cell>
          <cell r="C127" t="str">
            <v>MO</v>
          </cell>
          <cell r="D127">
            <v>56</v>
          </cell>
          <cell r="E127">
            <v>0</v>
          </cell>
          <cell r="F127">
            <v>31</v>
          </cell>
        </row>
        <row r="128">
          <cell r="A128">
            <v>99983</v>
          </cell>
          <cell r="B128" t="str">
            <v>Melville, Kaira</v>
          </cell>
          <cell r="C128" t="str">
            <v>JB</v>
          </cell>
          <cell r="D128">
            <v>22</v>
          </cell>
          <cell r="E128">
            <v>10</v>
          </cell>
          <cell r="F128">
            <v>26</v>
          </cell>
        </row>
        <row r="129">
          <cell r="A129">
            <v>99964</v>
          </cell>
          <cell r="B129" t="str">
            <v>Middleton, Rosemary</v>
          </cell>
          <cell r="C129" t="str">
            <v>JNE</v>
          </cell>
          <cell r="D129">
            <v>47</v>
          </cell>
          <cell r="E129">
            <v>4</v>
          </cell>
          <cell r="F129">
            <v>35</v>
          </cell>
        </row>
        <row r="130">
          <cell r="A130">
            <v>100140</v>
          </cell>
          <cell r="B130" t="str">
            <v>Minvo, Gizmarc</v>
          </cell>
          <cell r="C130" t="str">
            <v>KB</v>
          </cell>
          <cell r="D130">
            <v>-23</v>
          </cell>
          <cell r="E130">
            <v>39</v>
          </cell>
          <cell r="F130">
            <v>17</v>
          </cell>
        </row>
        <row r="131">
          <cell r="A131">
            <v>99919</v>
          </cell>
          <cell r="B131" t="str">
            <v>Moran, Matthew</v>
          </cell>
          <cell r="C131" t="str">
            <v>SPI</v>
          </cell>
          <cell r="D131">
            <v>50</v>
          </cell>
          <cell r="E131">
            <v>0</v>
          </cell>
          <cell r="F131">
            <v>29</v>
          </cell>
        </row>
        <row r="132">
          <cell r="A132">
            <v>99895</v>
          </cell>
          <cell r="B132" t="str">
            <v>Morgan-Hughes, Carys</v>
          </cell>
          <cell r="C132" t="str">
            <v>SPI</v>
          </cell>
          <cell r="D132">
            <v>59</v>
          </cell>
          <cell r="E132">
            <v>1</v>
          </cell>
          <cell r="F132">
            <v>47</v>
          </cell>
        </row>
        <row r="133">
          <cell r="A133">
            <v>99843</v>
          </cell>
          <cell r="B133" t="str">
            <v>Moriarty, Grace</v>
          </cell>
          <cell r="C133" t="str">
            <v>MRO</v>
          </cell>
          <cell r="D133">
            <v>55</v>
          </cell>
          <cell r="E133">
            <v>0</v>
          </cell>
          <cell r="F133">
            <v>45</v>
          </cell>
        </row>
        <row r="134">
          <cell r="A134">
            <v>99966</v>
          </cell>
          <cell r="B134" t="str">
            <v>Mountain-Freeman, Alexander</v>
          </cell>
          <cell r="C134" t="str">
            <v>MO</v>
          </cell>
          <cell r="D134">
            <v>25</v>
          </cell>
          <cell r="E134">
            <v>3</v>
          </cell>
          <cell r="F134">
            <v>18</v>
          </cell>
        </row>
        <row r="135">
          <cell r="A135">
            <v>99959</v>
          </cell>
          <cell r="B135" t="str">
            <v>Mullins, Aimee</v>
          </cell>
          <cell r="C135" t="str">
            <v>JB</v>
          </cell>
          <cell r="D135">
            <v>-1</v>
          </cell>
          <cell r="E135">
            <v>17</v>
          </cell>
          <cell r="F135">
            <v>14</v>
          </cell>
        </row>
        <row r="136">
          <cell r="A136">
            <v>100326</v>
          </cell>
          <cell r="B136" t="str">
            <v>Nduka, Tamar</v>
          </cell>
          <cell r="C136" t="str">
            <v>RD</v>
          </cell>
          <cell r="D136">
            <v>54</v>
          </cell>
          <cell r="E136">
            <v>2</v>
          </cell>
          <cell r="F136">
            <v>44</v>
          </cell>
        </row>
        <row r="137">
          <cell r="A137">
            <v>150366</v>
          </cell>
          <cell r="B137" t="str">
            <v>Nelson, Stella</v>
          </cell>
          <cell r="C137" t="str">
            <v>JNE</v>
          </cell>
          <cell r="D137">
            <v>46</v>
          </cell>
          <cell r="E137">
            <v>0</v>
          </cell>
          <cell r="F137">
            <v>26</v>
          </cell>
        </row>
        <row r="138">
          <cell r="A138">
            <v>150766</v>
          </cell>
          <cell r="B138" t="str">
            <v>Nmezi, Avi</v>
          </cell>
          <cell r="C138" t="str">
            <v>SPI</v>
          </cell>
          <cell r="D138">
            <v>25</v>
          </cell>
          <cell r="E138">
            <v>15</v>
          </cell>
          <cell r="F138">
            <v>36</v>
          </cell>
        </row>
        <row r="139">
          <cell r="A139">
            <v>99889</v>
          </cell>
          <cell r="B139" t="str">
            <v>Noice, Ben</v>
          </cell>
          <cell r="C139" t="str">
            <v>MO</v>
          </cell>
          <cell r="D139">
            <v>57</v>
          </cell>
          <cell r="E139">
            <v>2</v>
          </cell>
          <cell r="F139">
            <v>33</v>
          </cell>
        </row>
        <row r="140">
          <cell r="A140">
            <v>99956</v>
          </cell>
          <cell r="B140" t="str">
            <v>O'Brien, Alicia</v>
          </cell>
          <cell r="C140" t="str">
            <v>JB</v>
          </cell>
          <cell r="D140">
            <v>24</v>
          </cell>
          <cell r="E140">
            <v>0</v>
          </cell>
          <cell r="F140">
            <v>14</v>
          </cell>
        </row>
        <row r="141">
          <cell r="A141">
            <v>99944</v>
          </cell>
          <cell r="B141" t="str">
            <v>O'Neill, Declan</v>
          </cell>
          <cell r="C141" t="str">
            <v>KB</v>
          </cell>
          <cell r="D141">
            <v>59</v>
          </cell>
          <cell r="E141">
            <v>0</v>
          </cell>
          <cell r="F141">
            <v>39</v>
          </cell>
        </row>
        <row r="142">
          <cell r="A142">
            <v>99859</v>
          </cell>
          <cell r="B142" t="str">
            <v>Obbard, Joseph</v>
          </cell>
          <cell r="C142" t="str">
            <v>RD</v>
          </cell>
          <cell r="D142">
            <v>46</v>
          </cell>
          <cell r="E142">
            <v>7</v>
          </cell>
          <cell r="F142">
            <v>35</v>
          </cell>
        </row>
        <row r="143">
          <cell r="A143">
            <v>99816</v>
          </cell>
          <cell r="B143" t="str">
            <v>Owusu-Agyemang, Kieran</v>
          </cell>
          <cell r="C143" t="str">
            <v>JNE</v>
          </cell>
          <cell r="D143">
            <v>28</v>
          </cell>
          <cell r="E143">
            <v>2</v>
          </cell>
          <cell r="F143">
            <v>20</v>
          </cell>
        </row>
        <row r="144">
          <cell r="A144">
            <v>99902</v>
          </cell>
          <cell r="B144" t="str">
            <v>Ozog, Francesca</v>
          </cell>
          <cell r="C144" t="str">
            <v>SPI</v>
          </cell>
          <cell r="D144">
            <v>48</v>
          </cell>
          <cell r="E144">
            <v>0</v>
          </cell>
          <cell r="F144">
            <v>29</v>
          </cell>
        </row>
        <row r="145">
          <cell r="A145">
            <v>99827</v>
          </cell>
          <cell r="B145" t="str">
            <v>Parker, Alexander</v>
          </cell>
          <cell r="C145" t="str">
            <v>MO</v>
          </cell>
          <cell r="D145">
            <v>32</v>
          </cell>
          <cell r="E145">
            <v>2</v>
          </cell>
          <cell r="F145">
            <v>21</v>
          </cell>
        </row>
        <row r="146">
          <cell r="A146">
            <v>99975</v>
          </cell>
          <cell r="B146" t="str">
            <v>Parkin, Juliette</v>
          </cell>
          <cell r="C146" t="str">
            <v>JB</v>
          </cell>
          <cell r="D146">
            <v>37</v>
          </cell>
          <cell r="E146">
            <v>5</v>
          </cell>
          <cell r="F146">
            <v>20</v>
          </cell>
        </row>
        <row r="147">
          <cell r="A147">
            <v>100169</v>
          </cell>
          <cell r="B147" t="str">
            <v>Parsons, Connor</v>
          </cell>
          <cell r="C147" t="str">
            <v>JB</v>
          </cell>
          <cell r="D147">
            <v>39</v>
          </cell>
          <cell r="E147">
            <v>2</v>
          </cell>
          <cell r="F147">
            <v>22</v>
          </cell>
        </row>
        <row r="148">
          <cell r="A148">
            <v>99917</v>
          </cell>
          <cell r="B148" t="str">
            <v>Peall, Erica</v>
          </cell>
          <cell r="C148" t="str">
            <v>KKN</v>
          </cell>
          <cell r="D148">
            <v>59</v>
          </cell>
          <cell r="E148">
            <v>0</v>
          </cell>
          <cell r="F148">
            <v>42</v>
          </cell>
        </row>
        <row r="149">
          <cell r="A149">
            <v>100307</v>
          </cell>
          <cell r="B149" t="str">
            <v>Pearson, Alice</v>
          </cell>
          <cell r="C149" t="str">
            <v>SPI</v>
          </cell>
          <cell r="D149">
            <v>77</v>
          </cell>
          <cell r="E149">
            <v>0</v>
          </cell>
          <cell r="F149">
            <v>61</v>
          </cell>
        </row>
        <row r="150">
          <cell r="A150">
            <v>99950</v>
          </cell>
          <cell r="B150" t="str">
            <v>Pender, Millie</v>
          </cell>
          <cell r="C150" t="str">
            <v>KKN</v>
          </cell>
          <cell r="D150">
            <v>36</v>
          </cell>
          <cell r="E150">
            <v>10</v>
          </cell>
          <cell r="F150">
            <v>30</v>
          </cell>
        </row>
        <row r="151">
          <cell r="A151">
            <v>99910</v>
          </cell>
          <cell r="B151" t="str">
            <v>Phillips, Amelie</v>
          </cell>
          <cell r="C151" t="str">
            <v>KKN</v>
          </cell>
          <cell r="D151">
            <v>36</v>
          </cell>
          <cell r="E151">
            <v>0</v>
          </cell>
          <cell r="F151">
            <v>18</v>
          </cell>
        </row>
        <row r="152">
          <cell r="A152">
            <v>99928</v>
          </cell>
          <cell r="B152" t="str">
            <v>Plunkett, Conor</v>
          </cell>
          <cell r="C152" t="str">
            <v>MO</v>
          </cell>
          <cell r="D152">
            <v>8</v>
          </cell>
          <cell r="E152">
            <v>14</v>
          </cell>
          <cell r="F152">
            <v>13</v>
          </cell>
        </row>
        <row r="153">
          <cell r="A153">
            <v>99848</v>
          </cell>
          <cell r="B153" t="str">
            <v>Pullas Galarraga, Leidy</v>
          </cell>
          <cell r="C153" t="str">
            <v>RD</v>
          </cell>
          <cell r="D153">
            <v>18</v>
          </cell>
          <cell r="E153">
            <v>3</v>
          </cell>
          <cell r="F153">
            <v>16</v>
          </cell>
        </row>
        <row r="154">
          <cell r="A154">
            <v>99822</v>
          </cell>
          <cell r="B154" t="str">
            <v>Radford, Megan</v>
          </cell>
          <cell r="C154" t="str">
            <v>MRO</v>
          </cell>
          <cell r="D154">
            <v>80</v>
          </cell>
          <cell r="E154">
            <v>0</v>
          </cell>
          <cell r="F154">
            <v>60</v>
          </cell>
        </row>
        <row r="155">
          <cell r="A155">
            <v>99787</v>
          </cell>
          <cell r="B155" t="str">
            <v>Raybould, Patrick</v>
          </cell>
          <cell r="C155" t="str">
            <v>RD</v>
          </cell>
          <cell r="D155">
            <v>44</v>
          </cell>
          <cell r="E155">
            <v>0</v>
          </cell>
          <cell r="F155">
            <v>14</v>
          </cell>
        </row>
        <row r="156">
          <cell r="A156">
            <v>99978</v>
          </cell>
          <cell r="B156" t="str">
            <v>Reed, Carmen</v>
          </cell>
          <cell r="C156" t="str">
            <v>KKN</v>
          </cell>
          <cell r="D156">
            <v>52</v>
          </cell>
          <cell r="E156">
            <v>0</v>
          </cell>
          <cell r="F156">
            <v>35</v>
          </cell>
        </row>
        <row r="157">
          <cell r="A157">
            <v>150337</v>
          </cell>
          <cell r="B157" t="str">
            <v>Rigby, Vincent</v>
          </cell>
          <cell r="C157" t="str">
            <v>JB</v>
          </cell>
          <cell r="D157">
            <v>44</v>
          </cell>
          <cell r="E157">
            <v>2</v>
          </cell>
          <cell r="F157">
            <v>30</v>
          </cell>
        </row>
        <row r="158">
          <cell r="A158">
            <v>99856</v>
          </cell>
          <cell r="B158" t="str">
            <v>Ritchie, Francesca</v>
          </cell>
          <cell r="C158" t="str">
            <v>JNE</v>
          </cell>
          <cell r="D158">
            <v>50</v>
          </cell>
          <cell r="E158">
            <v>0</v>
          </cell>
          <cell r="F158">
            <v>25</v>
          </cell>
        </row>
        <row r="159">
          <cell r="A159">
            <v>99905</v>
          </cell>
          <cell r="B159" t="str">
            <v>Roberts, Delyth</v>
          </cell>
          <cell r="C159" t="str">
            <v>JB</v>
          </cell>
          <cell r="D159">
            <v>32</v>
          </cell>
          <cell r="E159">
            <v>9</v>
          </cell>
          <cell r="F159">
            <v>25</v>
          </cell>
        </row>
        <row r="160">
          <cell r="A160">
            <v>99979</v>
          </cell>
          <cell r="B160" t="str">
            <v>Rowland, William</v>
          </cell>
          <cell r="C160" t="str">
            <v>KB</v>
          </cell>
          <cell r="D160">
            <v>31</v>
          </cell>
          <cell r="E160">
            <v>7</v>
          </cell>
          <cell r="F160">
            <v>26</v>
          </cell>
        </row>
        <row r="161">
          <cell r="A161">
            <v>99977</v>
          </cell>
          <cell r="B161" t="str">
            <v>Ryan, Casey-Leigh</v>
          </cell>
          <cell r="C161" t="str">
            <v>RD</v>
          </cell>
          <cell r="D161">
            <v>64</v>
          </cell>
          <cell r="E161">
            <v>0</v>
          </cell>
          <cell r="F161">
            <v>46</v>
          </cell>
        </row>
        <row r="162">
          <cell r="A162">
            <v>99883</v>
          </cell>
          <cell r="B162" t="str">
            <v>Ryan, Gemma</v>
          </cell>
          <cell r="C162" t="str">
            <v>SPI</v>
          </cell>
          <cell r="D162">
            <v>59</v>
          </cell>
          <cell r="E162">
            <v>1</v>
          </cell>
          <cell r="F162">
            <v>36</v>
          </cell>
        </row>
        <row r="163">
          <cell r="A163">
            <v>99927</v>
          </cell>
          <cell r="B163" t="str">
            <v>Sadler, Georgia-Mae</v>
          </cell>
          <cell r="C163" t="str">
            <v>MO</v>
          </cell>
          <cell r="D163">
            <v>74</v>
          </cell>
          <cell r="E163">
            <v>0</v>
          </cell>
          <cell r="F163">
            <v>52</v>
          </cell>
        </row>
        <row r="164">
          <cell r="A164">
            <v>99946</v>
          </cell>
          <cell r="B164" t="str">
            <v>Sampson, Harry</v>
          </cell>
          <cell r="C164" t="str">
            <v>RD</v>
          </cell>
          <cell r="D164">
            <v>4</v>
          </cell>
          <cell r="E164">
            <v>5</v>
          </cell>
          <cell r="F164">
            <v>7</v>
          </cell>
        </row>
        <row r="165">
          <cell r="A165">
            <v>100010</v>
          </cell>
          <cell r="B165" t="str">
            <v>Savage, Scott</v>
          </cell>
          <cell r="C165" t="str">
            <v>KB</v>
          </cell>
          <cell r="D165">
            <v>23</v>
          </cell>
          <cell r="E165">
            <v>8</v>
          </cell>
          <cell r="F165">
            <v>24</v>
          </cell>
        </row>
        <row r="166">
          <cell r="A166">
            <v>100320</v>
          </cell>
          <cell r="B166" t="str">
            <v>Shaju, Herbert</v>
          </cell>
          <cell r="C166" t="str">
            <v>RD</v>
          </cell>
          <cell r="D166">
            <v>31</v>
          </cell>
          <cell r="E166">
            <v>3</v>
          </cell>
          <cell r="F166">
            <v>21</v>
          </cell>
        </row>
        <row r="167">
          <cell r="A167">
            <v>99821</v>
          </cell>
          <cell r="B167" t="str">
            <v>Shann, Joshua</v>
          </cell>
          <cell r="C167" t="str">
            <v>KB</v>
          </cell>
          <cell r="D167">
            <v>-31</v>
          </cell>
          <cell r="E167">
            <v>57</v>
          </cell>
          <cell r="F167">
            <v>27</v>
          </cell>
        </row>
        <row r="168">
          <cell r="A168">
            <v>99912</v>
          </cell>
          <cell r="B168" t="str">
            <v>Sharrock, Gabriel</v>
          </cell>
          <cell r="C168" t="str">
            <v>KB</v>
          </cell>
          <cell r="D168">
            <v>25</v>
          </cell>
          <cell r="E168">
            <v>6</v>
          </cell>
          <cell r="F168">
            <v>21</v>
          </cell>
        </row>
        <row r="169">
          <cell r="A169">
            <v>99951</v>
          </cell>
          <cell r="B169" t="str">
            <v>Shaw, Seth</v>
          </cell>
          <cell r="C169" t="str">
            <v>RD</v>
          </cell>
          <cell r="D169">
            <v>23</v>
          </cell>
          <cell r="E169">
            <v>4</v>
          </cell>
          <cell r="F169">
            <v>20</v>
          </cell>
        </row>
        <row r="170">
          <cell r="A170">
            <v>99869</v>
          </cell>
          <cell r="B170" t="str">
            <v>Sheppard, Rory Patrick</v>
          </cell>
          <cell r="C170" t="str">
            <v>JB</v>
          </cell>
          <cell r="D170">
            <v>-2</v>
          </cell>
          <cell r="E170">
            <v>20</v>
          </cell>
          <cell r="F170">
            <v>18</v>
          </cell>
        </row>
        <row r="171">
          <cell r="A171">
            <v>99996</v>
          </cell>
          <cell r="B171" t="str">
            <v>Shouler, Harry</v>
          </cell>
          <cell r="C171" t="str">
            <v>SPI</v>
          </cell>
          <cell r="D171">
            <v>53</v>
          </cell>
          <cell r="E171">
            <v>8</v>
          </cell>
          <cell r="F171">
            <v>51</v>
          </cell>
        </row>
        <row r="172">
          <cell r="A172">
            <v>99789</v>
          </cell>
          <cell r="B172" t="str">
            <v>Sidebottom, Anna</v>
          </cell>
          <cell r="C172" t="str">
            <v>RD</v>
          </cell>
          <cell r="D172">
            <v>43</v>
          </cell>
          <cell r="E172">
            <v>1</v>
          </cell>
          <cell r="F172">
            <v>38</v>
          </cell>
        </row>
        <row r="173">
          <cell r="A173">
            <v>99830</v>
          </cell>
          <cell r="B173" t="str">
            <v>Simpkin, Lori</v>
          </cell>
          <cell r="C173" t="str">
            <v>RD</v>
          </cell>
          <cell r="D173">
            <v>45</v>
          </cell>
          <cell r="E173">
            <v>0</v>
          </cell>
          <cell r="F173">
            <v>40</v>
          </cell>
        </row>
        <row r="174">
          <cell r="A174">
            <v>99973</v>
          </cell>
          <cell r="B174" t="str">
            <v>Simpson, Holly</v>
          </cell>
          <cell r="C174" t="str">
            <v>MRO</v>
          </cell>
          <cell r="D174">
            <v>32</v>
          </cell>
          <cell r="E174">
            <v>0</v>
          </cell>
          <cell r="F174">
            <v>13</v>
          </cell>
        </row>
        <row r="175">
          <cell r="A175">
            <v>99916</v>
          </cell>
          <cell r="B175" t="str">
            <v>Smith, Alayah</v>
          </cell>
          <cell r="C175" t="str">
            <v>JB</v>
          </cell>
          <cell r="D175">
            <v>2</v>
          </cell>
          <cell r="E175">
            <v>29</v>
          </cell>
          <cell r="F175">
            <v>26</v>
          </cell>
        </row>
        <row r="176">
          <cell r="A176">
            <v>99942</v>
          </cell>
          <cell r="B176" t="str">
            <v>Sollitt, Jade</v>
          </cell>
          <cell r="C176" t="str">
            <v>KB</v>
          </cell>
          <cell r="D176">
            <v>-7</v>
          </cell>
          <cell r="E176">
            <v>21</v>
          </cell>
          <cell r="F176">
            <v>14</v>
          </cell>
        </row>
        <row r="177">
          <cell r="A177">
            <v>99882</v>
          </cell>
          <cell r="B177" t="str">
            <v>Southeard, Jamie</v>
          </cell>
          <cell r="C177" t="str">
            <v>MRO</v>
          </cell>
          <cell r="D177">
            <v>46</v>
          </cell>
          <cell r="E177">
            <v>11</v>
          </cell>
          <cell r="F177">
            <v>30</v>
          </cell>
        </row>
        <row r="178">
          <cell r="A178">
            <v>99800</v>
          </cell>
          <cell r="B178" t="str">
            <v>Spray, Benjamin</v>
          </cell>
          <cell r="C178" t="str">
            <v>JNE</v>
          </cell>
          <cell r="D178">
            <v>19</v>
          </cell>
          <cell r="E178">
            <v>9</v>
          </cell>
          <cell r="F178">
            <v>20</v>
          </cell>
        </row>
        <row r="179">
          <cell r="A179">
            <v>99832</v>
          </cell>
          <cell r="B179" t="str">
            <v>Stafford, Aidan</v>
          </cell>
          <cell r="C179" t="str">
            <v>KB</v>
          </cell>
          <cell r="D179">
            <v>35</v>
          </cell>
          <cell r="E179">
            <v>0</v>
          </cell>
          <cell r="F179">
            <v>27</v>
          </cell>
        </row>
        <row r="180">
          <cell r="A180">
            <v>99857</v>
          </cell>
          <cell r="B180" t="str">
            <v>Steer, Emma</v>
          </cell>
          <cell r="C180" t="str">
            <v>MO</v>
          </cell>
          <cell r="D180">
            <v>48</v>
          </cell>
          <cell r="E180">
            <v>2</v>
          </cell>
          <cell r="F180">
            <v>34</v>
          </cell>
        </row>
        <row r="181">
          <cell r="A181">
            <v>99795</v>
          </cell>
          <cell r="B181" t="str">
            <v>Stokes, Vincent</v>
          </cell>
          <cell r="C181" t="str">
            <v>MO</v>
          </cell>
          <cell r="D181">
            <v>25</v>
          </cell>
          <cell r="E181">
            <v>21</v>
          </cell>
          <cell r="F181">
            <v>42</v>
          </cell>
        </row>
        <row r="182">
          <cell r="A182">
            <v>99788</v>
          </cell>
          <cell r="B182" t="str">
            <v>Tagab, Rhyta  Marie</v>
          </cell>
          <cell r="C182" t="str">
            <v>SPI</v>
          </cell>
          <cell r="D182">
            <v>36</v>
          </cell>
          <cell r="E182">
            <v>1</v>
          </cell>
          <cell r="F182">
            <v>18</v>
          </cell>
        </row>
        <row r="183">
          <cell r="A183">
            <v>99997</v>
          </cell>
          <cell r="B183" t="str">
            <v>Tahir, Awaes</v>
          </cell>
          <cell r="C183" t="str">
            <v>MRO</v>
          </cell>
          <cell r="D183">
            <v>10</v>
          </cell>
          <cell r="E183">
            <v>5</v>
          </cell>
          <cell r="F183">
            <v>14</v>
          </cell>
        </row>
        <row r="184">
          <cell r="A184">
            <v>99863</v>
          </cell>
          <cell r="B184" t="str">
            <v>Taylor, William</v>
          </cell>
          <cell r="C184" t="str">
            <v>MO</v>
          </cell>
          <cell r="D184">
            <v>37</v>
          </cell>
          <cell r="E184">
            <v>2</v>
          </cell>
          <cell r="F184">
            <v>32</v>
          </cell>
        </row>
        <row r="185">
          <cell r="A185">
            <v>99865</v>
          </cell>
          <cell r="B185" t="str">
            <v>Thompson, Andrew</v>
          </cell>
          <cell r="C185" t="str">
            <v>JB</v>
          </cell>
          <cell r="D185">
            <v>47</v>
          </cell>
          <cell r="E185">
            <v>3</v>
          </cell>
          <cell r="F185">
            <v>28</v>
          </cell>
        </row>
        <row r="186">
          <cell r="A186">
            <v>99864</v>
          </cell>
          <cell r="B186" t="str">
            <v>Thompson, James</v>
          </cell>
          <cell r="C186" t="str">
            <v>MRO</v>
          </cell>
          <cell r="D186">
            <v>37</v>
          </cell>
          <cell r="E186">
            <v>1</v>
          </cell>
          <cell r="F186">
            <v>16</v>
          </cell>
        </row>
        <row r="187">
          <cell r="A187">
            <v>99961</v>
          </cell>
          <cell r="B187" t="str">
            <v>Threlfall, Sophie</v>
          </cell>
          <cell r="C187" t="str">
            <v>SPI</v>
          </cell>
          <cell r="D187">
            <v>58</v>
          </cell>
          <cell r="E187">
            <v>0</v>
          </cell>
          <cell r="F187">
            <v>32</v>
          </cell>
        </row>
        <row r="188">
          <cell r="A188">
            <v>99797</v>
          </cell>
          <cell r="B188" t="str">
            <v>Townsley, Libby</v>
          </cell>
          <cell r="C188" t="str">
            <v>RD</v>
          </cell>
          <cell r="D188">
            <v>51</v>
          </cell>
          <cell r="E188">
            <v>0</v>
          </cell>
          <cell r="F188">
            <v>30</v>
          </cell>
        </row>
        <row r="189">
          <cell r="A189">
            <v>99914</v>
          </cell>
          <cell r="B189" t="str">
            <v>Ukanga, Abasusiene</v>
          </cell>
          <cell r="C189" t="str">
            <v>JNE</v>
          </cell>
          <cell r="D189">
            <v>41</v>
          </cell>
          <cell r="E189">
            <v>1</v>
          </cell>
          <cell r="F189">
            <v>25</v>
          </cell>
        </row>
        <row r="190">
          <cell r="A190">
            <v>99792</v>
          </cell>
          <cell r="B190" t="str">
            <v>Umoh, Nsikanabasi</v>
          </cell>
          <cell r="C190" t="str">
            <v>JNE</v>
          </cell>
          <cell r="D190">
            <v>36</v>
          </cell>
          <cell r="E190">
            <v>3</v>
          </cell>
          <cell r="F190">
            <v>24</v>
          </cell>
        </row>
        <row r="191">
          <cell r="A191">
            <v>100316</v>
          </cell>
          <cell r="B191" t="str">
            <v>Vettore, Hugo</v>
          </cell>
          <cell r="C191" t="str">
            <v>JNE</v>
          </cell>
          <cell r="D191">
            <v>76</v>
          </cell>
          <cell r="E191">
            <v>0</v>
          </cell>
          <cell r="F191">
            <v>41</v>
          </cell>
        </row>
        <row r="192">
          <cell r="A192">
            <v>99972</v>
          </cell>
          <cell r="B192" t="str">
            <v>Vidler, Kieran</v>
          </cell>
          <cell r="C192" t="str">
            <v>KKN</v>
          </cell>
          <cell r="D192">
            <v>-1</v>
          </cell>
          <cell r="E192">
            <v>23</v>
          </cell>
          <cell r="F192">
            <v>18</v>
          </cell>
        </row>
        <row r="193">
          <cell r="A193">
            <v>99894</v>
          </cell>
          <cell r="B193" t="str">
            <v>Ward, Joseph</v>
          </cell>
          <cell r="C193" t="str">
            <v>MO</v>
          </cell>
          <cell r="D193">
            <v>47</v>
          </cell>
          <cell r="E193">
            <v>0</v>
          </cell>
          <cell r="F193">
            <v>24</v>
          </cell>
        </row>
        <row r="194">
          <cell r="A194">
            <v>100319</v>
          </cell>
          <cell r="B194" t="str">
            <v>Webb, Elizabeth</v>
          </cell>
          <cell r="C194" t="str">
            <v>KB</v>
          </cell>
          <cell r="D194">
            <v>51</v>
          </cell>
          <cell r="E194">
            <v>0</v>
          </cell>
          <cell r="F194">
            <v>28</v>
          </cell>
        </row>
        <row r="195">
          <cell r="A195">
            <v>99965</v>
          </cell>
          <cell r="B195" t="str">
            <v>White, Shanika</v>
          </cell>
          <cell r="C195" t="str">
            <v>JNE</v>
          </cell>
          <cell r="D195">
            <v>-39</v>
          </cell>
          <cell r="E195">
            <v>52</v>
          </cell>
          <cell r="F195">
            <v>11</v>
          </cell>
        </row>
        <row r="196">
          <cell r="A196">
            <v>100136</v>
          </cell>
          <cell r="B196" t="str">
            <v>Willetts, Dylan</v>
          </cell>
          <cell r="C196" t="str">
            <v>JNE</v>
          </cell>
          <cell r="D196">
            <v>49</v>
          </cell>
          <cell r="E196">
            <v>8</v>
          </cell>
          <cell r="F196">
            <v>33</v>
          </cell>
        </row>
        <row r="197">
          <cell r="A197">
            <v>99855</v>
          </cell>
          <cell r="B197" t="str">
            <v>Williams, Jacob</v>
          </cell>
          <cell r="C197" t="str">
            <v>KKN</v>
          </cell>
          <cell r="D197">
            <v>-12</v>
          </cell>
          <cell r="E197">
            <v>22</v>
          </cell>
          <cell r="F197">
            <v>10</v>
          </cell>
        </row>
        <row r="198">
          <cell r="A198">
            <v>99838</v>
          </cell>
          <cell r="B198" t="str">
            <v>Wilson, Alice</v>
          </cell>
          <cell r="C198" t="str">
            <v>KB</v>
          </cell>
          <cell r="D198">
            <v>38</v>
          </cell>
          <cell r="E198">
            <v>0</v>
          </cell>
          <cell r="F198">
            <v>22</v>
          </cell>
        </row>
        <row r="199">
          <cell r="A199">
            <v>99923</v>
          </cell>
          <cell r="B199" t="str">
            <v>Wilson, Elliot</v>
          </cell>
          <cell r="C199" t="str">
            <v>SPI</v>
          </cell>
          <cell r="D199">
            <v>56</v>
          </cell>
          <cell r="E199">
            <v>0</v>
          </cell>
          <cell r="F199">
            <v>49</v>
          </cell>
        </row>
        <row r="200">
          <cell r="A200">
            <v>99886</v>
          </cell>
          <cell r="B200" t="str">
            <v>Wilson, Joshua</v>
          </cell>
          <cell r="C200" t="str">
            <v>KKN</v>
          </cell>
          <cell r="D200">
            <v>19</v>
          </cell>
          <cell r="E200">
            <v>3</v>
          </cell>
          <cell r="F200">
            <v>10</v>
          </cell>
        </row>
        <row r="201">
          <cell r="A201">
            <v>99968</v>
          </cell>
          <cell r="B201" t="str">
            <v>Wilson, Trinity</v>
          </cell>
          <cell r="C201" t="str">
            <v>KKN</v>
          </cell>
          <cell r="D201">
            <v>50</v>
          </cell>
          <cell r="E201">
            <v>0</v>
          </cell>
          <cell r="F201">
            <v>29</v>
          </cell>
        </row>
        <row r="202">
          <cell r="A202">
            <v>99920</v>
          </cell>
          <cell r="B202" t="str">
            <v>Wiseman, Joshua</v>
          </cell>
          <cell r="C202" t="str">
            <v>RD</v>
          </cell>
          <cell r="D202">
            <v>-13</v>
          </cell>
          <cell r="E202">
            <v>34</v>
          </cell>
          <cell r="F202">
            <v>19</v>
          </cell>
        </row>
        <row r="203">
          <cell r="A203">
            <v>150338</v>
          </cell>
          <cell r="B203" t="str">
            <v>Wong, Ka Wai</v>
          </cell>
          <cell r="C203" t="str">
            <v>RD</v>
          </cell>
          <cell r="D203">
            <v>40</v>
          </cell>
          <cell r="E203">
            <v>0</v>
          </cell>
          <cell r="F203">
            <v>21</v>
          </cell>
        </row>
        <row r="204">
          <cell r="A204">
            <v>99963</v>
          </cell>
          <cell r="B204" t="str">
            <v>Wooding, Edward</v>
          </cell>
          <cell r="C204" t="str">
            <v>SPI</v>
          </cell>
          <cell r="D204">
            <v>57</v>
          </cell>
          <cell r="E204">
            <v>7</v>
          </cell>
          <cell r="F204">
            <v>45</v>
          </cell>
        </row>
        <row r="205">
          <cell r="A205">
            <v>99881</v>
          </cell>
          <cell r="B205" t="str">
            <v>Worsnop, Joseph</v>
          </cell>
          <cell r="C205" t="str">
            <v>JB</v>
          </cell>
          <cell r="D205">
            <v>17</v>
          </cell>
          <cell r="E205">
            <v>9</v>
          </cell>
          <cell r="F205">
            <v>18</v>
          </cell>
        </row>
        <row r="206">
          <cell r="A206">
            <v>99813</v>
          </cell>
          <cell r="B206" t="str">
            <v>Wynter, Layla</v>
          </cell>
          <cell r="C206" t="str">
            <v>JB</v>
          </cell>
          <cell r="D206">
            <v>-65</v>
          </cell>
          <cell r="E206">
            <v>85</v>
          </cell>
          <cell r="F206">
            <v>18</v>
          </cell>
        </row>
        <row r="207">
          <cell r="A207">
            <v>99981</v>
          </cell>
          <cell r="B207" t="str">
            <v>Zerominski, Nataniel</v>
          </cell>
          <cell r="C207" t="str">
            <v>MO</v>
          </cell>
          <cell r="D207">
            <v>68</v>
          </cell>
          <cell r="E207">
            <v>2</v>
          </cell>
          <cell r="F207">
            <v>46</v>
          </cell>
        </row>
        <row r="208">
          <cell r="A208">
            <v>99933</v>
          </cell>
          <cell r="B208" t="str">
            <v>Zimbwa, Tsitsi</v>
          </cell>
          <cell r="C208" t="str">
            <v>KB</v>
          </cell>
          <cell r="D208">
            <v>27</v>
          </cell>
          <cell r="E208">
            <v>3</v>
          </cell>
          <cell r="F208">
            <v>19</v>
          </cell>
        </row>
      </sheetData>
      <sheetData sheetId="16">
        <row r="1">
          <cell r="I1" t="str">
            <v>PRIOR ATTAINMENT &amp; SHORTFAT</v>
          </cell>
          <cell r="J1"/>
          <cell r="K1"/>
          <cell r="L1"/>
          <cell r="M1"/>
        </row>
        <row r="2">
          <cell r="A2" t="str">
            <v>8a</v>
          </cell>
          <cell r="B2">
            <v>53</v>
          </cell>
          <cell r="I2" t="str">
            <v>Id</v>
          </cell>
          <cell r="J2" t="str">
            <v>Name</v>
          </cell>
          <cell r="K2" t="str">
            <v>KS2 APS</v>
          </cell>
          <cell r="L2" t="str">
            <v>PRIOR</v>
          </cell>
          <cell r="M2" t="str">
            <v>SHORTFAT</v>
          </cell>
        </row>
        <row r="3">
          <cell r="A3" t="str">
            <v>8b</v>
          </cell>
          <cell r="B3">
            <v>51</v>
          </cell>
          <cell r="I3">
            <v>150334</v>
          </cell>
          <cell r="J3" t="str">
            <v>Abebrese, Amy</v>
          </cell>
          <cell r="K3">
            <v>5.6</v>
          </cell>
          <cell r="L3" t="str">
            <v>H</v>
          </cell>
          <cell r="M3" t="str">
            <v>TRIP SC</v>
          </cell>
        </row>
        <row r="4">
          <cell r="A4" t="str">
            <v>8c</v>
          </cell>
          <cell r="B4">
            <v>49</v>
          </cell>
          <cell r="I4">
            <v>99873</v>
          </cell>
          <cell r="J4" t="str">
            <v>Ackroyd, Benjamin</v>
          </cell>
          <cell r="K4">
            <v>4.9000000000000004</v>
          </cell>
          <cell r="L4" t="str">
            <v>M</v>
          </cell>
          <cell r="M4" t="str">
            <v/>
          </cell>
        </row>
        <row r="5">
          <cell r="A5" t="str">
            <v>7a</v>
          </cell>
          <cell r="B5">
            <v>47</v>
          </cell>
          <cell r="I5">
            <v>99791</v>
          </cell>
          <cell r="J5" t="str">
            <v>Adams, Aaliyah</v>
          </cell>
          <cell r="K5">
            <v>4.5999999999999996</v>
          </cell>
          <cell r="L5" t="str">
            <v>M</v>
          </cell>
          <cell r="M5" t="str">
            <v>TRIP SC</v>
          </cell>
        </row>
        <row r="6">
          <cell r="A6" t="str">
            <v>7b</v>
          </cell>
          <cell r="B6">
            <v>45</v>
          </cell>
          <cell r="I6">
            <v>99949</v>
          </cell>
          <cell r="J6" t="str">
            <v>Ahmed, Aliyah</v>
          </cell>
          <cell r="K6">
            <v>5.3</v>
          </cell>
          <cell r="L6" t="str">
            <v>H</v>
          </cell>
          <cell r="M6" t="str">
            <v>TRIP SC</v>
          </cell>
        </row>
        <row r="7">
          <cell r="A7" t="str">
            <v>7c</v>
          </cell>
          <cell r="B7">
            <v>43</v>
          </cell>
          <cell r="I7">
            <v>99992</v>
          </cell>
          <cell r="J7" t="str">
            <v>Ahmed, Haris</v>
          </cell>
          <cell r="K7">
            <v>4.2</v>
          </cell>
          <cell r="L7" t="str">
            <v>M</v>
          </cell>
          <cell r="M7" t="str">
            <v>BUSINESS</v>
          </cell>
        </row>
        <row r="8">
          <cell r="A8" t="str">
            <v>6a</v>
          </cell>
          <cell r="B8">
            <v>41</v>
          </cell>
          <cell r="I8">
            <v>99840</v>
          </cell>
          <cell r="J8" t="str">
            <v>Allen, Jessie</v>
          </cell>
          <cell r="K8">
            <v>5.8</v>
          </cell>
          <cell r="L8" t="str">
            <v>H</v>
          </cell>
          <cell r="M8" t="str">
            <v>TRIP SC</v>
          </cell>
        </row>
        <row r="9">
          <cell r="A9" t="str">
            <v>6b</v>
          </cell>
          <cell r="B9">
            <v>39</v>
          </cell>
          <cell r="I9">
            <v>99852</v>
          </cell>
          <cell r="J9" t="str">
            <v>Ambler, Millie</v>
          </cell>
          <cell r="K9">
            <v>4.5999999999999996</v>
          </cell>
          <cell r="L9" t="str">
            <v>M</v>
          </cell>
          <cell r="M9" t="str">
            <v>H&amp;SOCIAL</v>
          </cell>
        </row>
        <row r="10">
          <cell r="A10" t="str">
            <v>6c</v>
          </cell>
          <cell r="B10">
            <v>37</v>
          </cell>
          <cell r="I10">
            <v>99824</v>
          </cell>
          <cell r="J10" t="str">
            <v>Archer, Matthew</v>
          </cell>
          <cell r="K10">
            <v>5.5</v>
          </cell>
          <cell r="L10" t="str">
            <v>H</v>
          </cell>
          <cell r="M10" t="str">
            <v>CHILD DEV</v>
          </cell>
        </row>
        <row r="11">
          <cell r="A11" t="str">
            <v>5a</v>
          </cell>
          <cell r="B11">
            <v>35</v>
          </cell>
          <cell r="I11">
            <v>99875</v>
          </cell>
          <cell r="J11" t="str">
            <v>Bailey, Joe</v>
          </cell>
          <cell r="K11">
            <v>4.5</v>
          </cell>
          <cell r="L11" t="str">
            <v>M</v>
          </cell>
          <cell r="M11" t="str">
            <v>HISTORY</v>
          </cell>
        </row>
        <row r="12">
          <cell r="A12" t="str">
            <v>5b</v>
          </cell>
          <cell r="B12">
            <v>33</v>
          </cell>
          <cell r="I12">
            <v>100121</v>
          </cell>
          <cell r="J12" t="str">
            <v>Bailey, Taifa</v>
          </cell>
          <cell r="K12">
            <v>5.5</v>
          </cell>
          <cell r="L12" t="str">
            <v>H</v>
          </cell>
          <cell r="M12" t="str">
            <v>HISTORY</v>
          </cell>
        </row>
        <row r="13">
          <cell r="A13" t="str">
            <v>5c</v>
          </cell>
          <cell r="B13">
            <v>31</v>
          </cell>
          <cell r="I13">
            <v>99871</v>
          </cell>
          <cell r="J13" t="str">
            <v>Banda, Peter</v>
          </cell>
          <cell r="K13">
            <v>4.5</v>
          </cell>
          <cell r="L13" t="str">
            <v>M</v>
          </cell>
          <cell r="M13" t="str">
            <v>ART</v>
          </cell>
        </row>
        <row r="14">
          <cell r="A14" t="str">
            <v>4a</v>
          </cell>
          <cell r="B14">
            <v>29</v>
          </cell>
          <cell r="I14">
            <v>99879</v>
          </cell>
          <cell r="J14" t="str">
            <v>Barber, Jed</v>
          </cell>
          <cell r="K14">
            <v>5.6</v>
          </cell>
          <cell r="L14" t="str">
            <v>H</v>
          </cell>
          <cell r="M14" t="str">
            <v>TRIP SC</v>
          </cell>
        </row>
        <row r="15">
          <cell r="A15" t="str">
            <v>4b</v>
          </cell>
          <cell r="B15">
            <v>27</v>
          </cell>
          <cell r="I15">
            <v>99948</v>
          </cell>
          <cell r="J15" t="str">
            <v>Barnes, Edward</v>
          </cell>
          <cell r="K15">
            <v>5</v>
          </cell>
          <cell r="L15" t="str">
            <v>H</v>
          </cell>
          <cell r="M15" t="str">
            <v>PHOTO</v>
          </cell>
        </row>
        <row r="16">
          <cell r="A16" t="str">
            <v>4c</v>
          </cell>
          <cell r="B16">
            <v>25</v>
          </cell>
          <cell r="I16">
            <v>99803</v>
          </cell>
          <cell r="J16" t="str">
            <v>Barnett, Alexander</v>
          </cell>
          <cell r="K16">
            <v>5.6</v>
          </cell>
          <cell r="L16" t="str">
            <v>H</v>
          </cell>
          <cell r="M16" t="str">
            <v>TRIP SC</v>
          </cell>
        </row>
        <row r="17">
          <cell r="A17" t="str">
            <v>3a</v>
          </cell>
          <cell r="B17">
            <v>23</v>
          </cell>
          <cell r="I17">
            <v>99952</v>
          </cell>
          <cell r="J17" t="str">
            <v>Baron, Joseph</v>
          </cell>
          <cell r="K17">
            <v>5.9</v>
          </cell>
          <cell r="L17" t="str">
            <v>H</v>
          </cell>
          <cell r="M17" t="str">
            <v>TRIP SC</v>
          </cell>
        </row>
        <row r="18">
          <cell r="A18" t="str">
            <v>3b</v>
          </cell>
          <cell r="B18">
            <v>21</v>
          </cell>
          <cell r="I18">
            <v>99851</v>
          </cell>
          <cell r="J18" t="str">
            <v>Barrott, Emma</v>
          </cell>
          <cell r="K18">
            <v>4.5999999999999996</v>
          </cell>
          <cell r="L18" t="str">
            <v>M</v>
          </cell>
          <cell r="M18" t="str">
            <v>PHOTO</v>
          </cell>
        </row>
        <row r="19">
          <cell r="A19" t="str">
            <v>3c</v>
          </cell>
          <cell r="B19">
            <v>19</v>
          </cell>
          <cell r="I19">
            <v>99907</v>
          </cell>
          <cell r="J19" t="str">
            <v>Bates, Peter</v>
          </cell>
          <cell r="K19">
            <v>4.7</v>
          </cell>
          <cell r="L19" t="str">
            <v>M</v>
          </cell>
          <cell r="M19" t="str">
            <v>BUSINESS</v>
          </cell>
        </row>
        <row r="20">
          <cell r="A20" t="str">
            <v>2a</v>
          </cell>
          <cell r="B20">
            <v>17</v>
          </cell>
          <cell r="I20">
            <v>99839</v>
          </cell>
          <cell r="J20" t="str">
            <v>Baty, Chiara</v>
          </cell>
          <cell r="K20">
            <v>5.2</v>
          </cell>
          <cell r="L20" t="str">
            <v>H</v>
          </cell>
          <cell r="M20" t="str">
            <v>BUSINESS</v>
          </cell>
        </row>
        <row r="21">
          <cell r="A21" t="str">
            <v>2b</v>
          </cell>
          <cell r="B21">
            <v>15</v>
          </cell>
          <cell r="I21">
            <v>99790</v>
          </cell>
          <cell r="J21" t="str">
            <v>Baycroft, Victor</v>
          </cell>
          <cell r="K21">
            <v>5.8</v>
          </cell>
          <cell r="L21" t="str">
            <v>H</v>
          </cell>
          <cell r="M21" t="str">
            <v>BUSINESS</v>
          </cell>
        </row>
        <row r="22">
          <cell r="A22" t="str">
            <v>2c</v>
          </cell>
          <cell r="B22">
            <v>13</v>
          </cell>
          <cell r="I22">
            <v>99861</v>
          </cell>
          <cell r="J22" t="str">
            <v>Blackwell, Hannah</v>
          </cell>
          <cell r="K22">
            <v>5.3</v>
          </cell>
          <cell r="L22" t="str">
            <v>H</v>
          </cell>
          <cell r="M22" t="str">
            <v>TRIP SC</v>
          </cell>
        </row>
        <row r="23">
          <cell r="A23" t="str">
            <v>1a</v>
          </cell>
          <cell r="B23">
            <v>11</v>
          </cell>
          <cell r="I23">
            <v>99993</v>
          </cell>
          <cell r="J23" t="str">
            <v>Bocian, Mateusz</v>
          </cell>
          <cell r="K23">
            <v>1.5</v>
          </cell>
          <cell r="L23" t="str">
            <v>L</v>
          </cell>
          <cell r="M23" t="str">
            <v>ELECTRONICS</v>
          </cell>
        </row>
        <row r="24">
          <cell r="A24" t="str">
            <v>1b</v>
          </cell>
          <cell r="B24">
            <v>9</v>
          </cell>
          <cell r="I24">
            <v>99870</v>
          </cell>
          <cell r="J24" t="str">
            <v>Bradbury, Cerys</v>
          </cell>
          <cell r="K24">
            <v>5.8</v>
          </cell>
          <cell r="L24" t="str">
            <v>H</v>
          </cell>
          <cell r="M24" t="str">
            <v>TRIP SC</v>
          </cell>
        </row>
        <row r="25">
          <cell r="A25" t="str">
            <v>1c</v>
          </cell>
          <cell r="B25">
            <v>7</v>
          </cell>
          <cell r="I25">
            <v>99885</v>
          </cell>
          <cell r="J25" t="str">
            <v>Brammer, Joshua</v>
          </cell>
          <cell r="K25">
            <v>4.8</v>
          </cell>
          <cell r="L25" t="str">
            <v>M</v>
          </cell>
          <cell r="M25" t="str">
            <v>HISTORY</v>
          </cell>
        </row>
        <row r="26">
          <cell r="A26" t="str">
            <v>A*</v>
          </cell>
          <cell r="B26">
            <v>8.5</v>
          </cell>
          <cell r="I26">
            <v>99935</v>
          </cell>
          <cell r="J26" t="str">
            <v>Briddock, Grace</v>
          </cell>
          <cell r="K26">
            <v>4.7</v>
          </cell>
          <cell r="L26" t="str">
            <v>M</v>
          </cell>
          <cell r="M26" t="str">
            <v>HISTORY</v>
          </cell>
        </row>
        <row r="27">
          <cell r="A27" t="str">
            <v>A/A*</v>
          </cell>
          <cell r="B27">
            <v>7.75</v>
          </cell>
          <cell r="I27">
            <v>150335</v>
          </cell>
          <cell r="J27" t="str">
            <v>Bridgewater, Charlotte</v>
          </cell>
          <cell r="K27">
            <v>5.8</v>
          </cell>
          <cell r="L27" t="str">
            <v>H</v>
          </cell>
          <cell r="M27" t="str">
            <v>TRIP SC</v>
          </cell>
        </row>
        <row r="28">
          <cell r="A28" t="str">
            <v>A</v>
          </cell>
          <cell r="B28">
            <v>7</v>
          </cell>
          <cell r="I28">
            <v>99812</v>
          </cell>
          <cell r="J28" t="str">
            <v>Brown, Nathan</v>
          </cell>
          <cell r="K28">
            <v>5.8</v>
          </cell>
          <cell r="L28" t="str">
            <v>H</v>
          </cell>
          <cell r="M28" t="str">
            <v>PHYSED</v>
          </cell>
        </row>
        <row r="29">
          <cell r="A29" t="str">
            <v>B/A</v>
          </cell>
          <cell r="B29">
            <v>6.25</v>
          </cell>
          <cell r="I29">
            <v>99847</v>
          </cell>
          <cell r="J29" t="str">
            <v>Brownhill, Niamh</v>
          </cell>
          <cell r="K29">
            <v>4.7</v>
          </cell>
          <cell r="L29" t="str">
            <v>M</v>
          </cell>
          <cell r="M29" t="str">
            <v>PHOTO</v>
          </cell>
        </row>
        <row r="30">
          <cell r="A30" t="str">
            <v>B</v>
          </cell>
          <cell r="B30">
            <v>5.5</v>
          </cell>
          <cell r="I30">
            <v>99793</v>
          </cell>
          <cell r="J30" t="str">
            <v>Bukowski, Mateusz</v>
          </cell>
          <cell r="K30">
            <v>5.6</v>
          </cell>
          <cell r="L30" t="str">
            <v>H</v>
          </cell>
          <cell r="M30" t="str">
            <v>RESMAT</v>
          </cell>
        </row>
        <row r="31">
          <cell r="A31" t="str">
            <v>C/B</v>
          </cell>
          <cell r="B31">
            <v>4.5</v>
          </cell>
          <cell r="I31">
            <v>99837</v>
          </cell>
          <cell r="J31" t="str">
            <v>Burton, Thomas</v>
          </cell>
          <cell r="K31">
            <v>5.5</v>
          </cell>
          <cell r="L31" t="str">
            <v>H</v>
          </cell>
          <cell r="M31" t="str">
            <v>TRIP SC</v>
          </cell>
        </row>
        <row r="32">
          <cell r="A32" t="str">
            <v>C</v>
          </cell>
          <cell r="B32">
            <v>4</v>
          </cell>
          <cell r="I32">
            <v>99801</v>
          </cell>
          <cell r="J32" t="str">
            <v>Byrom, James</v>
          </cell>
          <cell r="K32">
            <v>5</v>
          </cell>
          <cell r="L32" t="str">
            <v>H</v>
          </cell>
          <cell r="M32" t="str">
            <v>HISTORY</v>
          </cell>
        </row>
        <row r="33">
          <cell r="A33" t="str">
            <v>D/C</v>
          </cell>
          <cell r="B33">
            <v>3.5</v>
          </cell>
          <cell r="I33">
            <v>99829</v>
          </cell>
          <cell r="J33" t="str">
            <v>Cain, Juliette</v>
          </cell>
          <cell r="K33">
            <v>5.5</v>
          </cell>
          <cell r="L33" t="str">
            <v>H</v>
          </cell>
          <cell r="M33" t="str">
            <v>TRIP SC</v>
          </cell>
        </row>
        <row r="34">
          <cell r="A34" t="str">
            <v>D</v>
          </cell>
          <cell r="B34">
            <v>3</v>
          </cell>
          <cell r="I34">
            <v>99938</v>
          </cell>
          <cell r="J34" t="str">
            <v>Cameron, Renee</v>
          </cell>
          <cell r="K34">
            <v>4.5999999999999996</v>
          </cell>
          <cell r="L34" t="str">
            <v>M</v>
          </cell>
          <cell r="M34" t="str">
            <v>TRIP SC</v>
          </cell>
        </row>
        <row r="35">
          <cell r="A35" t="str">
            <v>E/D</v>
          </cell>
          <cell r="B35">
            <v>2.5</v>
          </cell>
          <cell r="I35">
            <v>99836</v>
          </cell>
          <cell r="J35" t="str">
            <v>Campbell, Muir</v>
          </cell>
          <cell r="K35">
            <v>5.7</v>
          </cell>
          <cell r="L35" t="str">
            <v>H</v>
          </cell>
          <cell r="M35" t="str">
            <v>TRIP SC</v>
          </cell>
        </row>
        <row r="36">
          <cell r="A36" t="str">
            <v>E</v>
          </cell>
          <cell r="B36">
            <v>2</v>
          </cell>
          <cell r="I36">
            <v>99954</v>
          </cell>
          <cell r="J36" t="str">
            <v>Cappelletti, Francesco</v>
          </cell>
          <cell r="K36">
            <v>4.8</v>
          </cell>
          <cell r="L36" t="str">
            <v>M</v>
          </cell>
          <cell r="M36" t="str">
            <v>TRIP SC</v>
          </cell>
        </row>
        <row r="37">
          <cell r="A37" t="str">
            <v>F/E</v>
          </cell>
          <cell r="B37">
            <v>1.75</v>
          </cell>
          <cell r="I37">
            <v>99877</v>
          </cell>
          <cell r="J37" t="str">
            <v>Carr, Chloe</v>
          </cell>
          <cell r="K37">
            <v>4.9000000000000004</v>
          </cell>
          <cell r="L37" t="str">
            <v>M</v>
          </cell>
          <cell r="M37" t="str">
            <v>H&amp;SOCIAL</v>
          </cell>
        </row>
        <row r="38">
          <cell r="A38" t="str">
            <v>F</v>
          </cell>
          <cell r="B38">
            <v>1.5</v>
          </cell>
          <cell r="I38">
            <v>99858</v>
          </cell>
          <cell r="J38" t="str">
            <v>Carrkeally, Lucy</v>
          </cell>
          <cell r="K38">
            <v>5.6</v>
          </cell>
          <cell r="L38" t="str">
            <v>H</v>
          </cell>
          <cell r="M38" t="str">
            <v>TRIP SC</v>
          </cell>
        </row>
        <row r="39">
          <cell r="A39" t="str">
            <v>G/F</v>
          </cell>
          <cell r="B39">
            <v>1.25</v>
          </cell>
          <cell r="I39">
            <v>99958</v>
          </cell>
          <cell r="J39" t="str">
            <v>Cassidy, Eamonn</v>
          </cell>
          <cell r="K39">
            <v>5.0999999999999996</v>
          </cell>
          <cell r="L39" t="str">
            <v>H</v>
          </cell>
          <cell r="M39" t="str">
            <v>TRIP SC</v>
          </cell>
        </row>
        <row r="40">
          <cell r="A40" t="str">
            <v>G</v>
          </cell>
          <cell r="B40">
            <v>1</v>
          </cell>
          <cell r="I40">
            <v>99798</v>
          </cell>
          <cell r="J40" t="str">
            <v>Causer, Catherine</v>
          </cell>
          <cell r="K40">
            <v>5.8</v>
          </cell>
          <cell r="L40" t="str">
            <v>H</v>
          </cell>
          <cell r="M40" t="str">
            <v>PHOTO</v>
          </cell>
        </row>
        <row r="41">
          <cell r="A41" t="str">
            <v>U/G</v>
          </cell>
          <cell r="B41">
            <v>0.5</v>
          </cell>
          <cell r="I41">
            <v>99943</v>
          </cell>
          <cell r="J41" t="str">
            <v>Caygill, James</v>
          </cell>
          <cell r="K41">
            <v>5.3</v>
          </cell>
          <cell r="L41" t="str">
            <v>H</v>
          </cell>
          <cell r="M41" t="str">
            <v>GEOG</v>
          </cell>
        </row>
        <row r="42">
          <cell r="A42" t="str">
            <v>U</v>
          </cell>
          <cell r="B42">
            <v>0</v>
          </cell>
          <cell r="I42">
            <v>99818</v>
          </cell>
          <cell r="J42" t="str">
            <v>Chadwick, Benjamin</v>
          </cell>
          <cell r="K42">
            <v>5.2</v>
          </cell>
          <cell r="L42" t="str">
            <v>H</v>
          </cell>
          <cell r="M42" t="str">
            <v>HISTORY</v>
          </cell>
        </row>
        <row r="43">
          <cell r="A43" t="str">
            <v>D2</v>
          </cell>
          <cell r="B43">
            <v>8.5</v>
          </cell>
          <cell r="I43">
            <v>99806</v>
          </cell>
          <cell r="J43" t="str">
            <v>Chaita, Tafadzwa</v>
          </cell>
          <cell r="K43">
            <v>4.9000000000000004</v>
          </cell>
          <cell r="L43" t="str">
            <v>M</v>
          </cell>
          <cell r="M43" t="str">
            <v>CHILD DEV</v>
          </cell>
        </row>
        <row r="44">
          <cell r="A44" t="str">
            <v>D1</v>
          </cell>
          <cell r="B44">
            <v>7</v>
          </cell>
          <cell r="I44">
            <v>99929</v>
          </cell>
          <cell r="J44" t="str">
            <v>Channer, Shiyanne</v>
          </cell>
          <cell r="K44">
            <v>5.3</v>
          </cell>
          <cell r="L44" t="str">
            <v>H</v>
          </cell>
          <cell r="M44" t="str">
            <v>CHILD DEV</v>
          </cell>
        </row>
        <row r="45">
          <cell r="A45" t="str">
            <v>M</v>
          </cell>
          <cell r="B45">
            <v>5.5</v>
          </cell>
          <cell r="I45">
            <v>99984</v>
          </cell>
          <cell r="J45" t="str">
            <v>Chant, Jazmin</v>
          </cell>
          <cell r="K45">
            <v>4.9000000000000004</v>
          </cell>
          <cell r="L45" t="str">
            <v>M</v>
          </cell>
          <cell r="M45" t="str">
            <v>BUSINESS</v>
          </cell>
        </row>
        <row r="46">
          <cell r="A46" t="str">
            <v>P</v>
          </cell>
          <cell r="B46">
            <v>4</v>
          </cell>
          <cell r="I46">
            <v>99862</v>
          </cell>
          <cell r="J46" t="str">
            <v>Chikowore, Nyasha</v>
          </cell>
          <cell r="K46">
            <v>5.6</v>
          </cell>
          <cell r="L46" t="str">
            <v>H</v>
          </cell>
          <cell r="M46" t="str">
            <v>GEOG</v>
          </cell>
        </row>
        <row r="47">
          <cell r="A47" t="str">
            <v>L1</v>
          </cell>
          <cell r="B47">
            <v>2.5</v>
          </cell>
          <cell r="I47">
            <v>99874</v>
          </cell>
          <cell r="J47" t="str">
            <v>Clarke, Samuel</v>
          </cell>
          <cell r="K47">
            <v>5.2</v>
          </cell>
          <cell r="L47" t="str">
            <v>H</v>
          </cell>
          <cell r="M47" t="str">
            <v>TRIP SC</v>
          </cell>
        </row>
        <row r="48">
          <cell r="A48" t="str">
            <v>9</v>
          </cell>
          <cell r="B48">
            <v>9</v>
          </cell>
          <cell r="I48">
            <v>99947</v>
          </cell>
          <cell r="J48" t="str">
            <v>Claydon, Ella</v>
          </cell>
          <cell r="K48">
            <v>4.5999999999999996</v>
          </cell>
          <cell r="L48" t="str">
            <v>M</v>
          </cell>
          <cell r="M48" t="str">
            <v>RESMAT</v>
          </cell>
        </row>
        <row r="49">
          <cell r="A49" t="str">
            <v>8</v>
          </cell>
          <cell r="B49">
            <v>8</v>
          </cell>
          <cell r="I49">
            <v>99799</v>
          </cell>
          <cell r="J49" t="str">
            <v>Clayton, Jake</v>
          </cell>
          <cell r="K49">
            <v>3.1</v>
          </cell>
          <cell r="L49" t="str">
            <v>L</v>
          </cell>
          <cell r="M49" t="str">
            <v>TRIP SC</v>
          </cell>
        </row>
        <row r="50">
          <cell r="A50" t="str">
            <v>7</v>
          </cell>
          <cell r="B50">
            <v>7</v>
          </cell>
          <cell r="I50">
            <v>99810</v>
          </cell>
          <cell r="J50" t="str">
            <v>Clayton, Peter</v>
          </cell>
          <cell r="K50">
            <v>5.5</v>
          </cell>
          <cell r="L50" t="str">
            <v>H</v>
          </cell>
          <cell r="M50" t="str">
            <v>TRIP SC</v>
          </cell>
        </row>
        <row r="51">
          <cell r="A51" t="str">
            <v>6</v>
          </cell>
          <cell r="B51">
            <v>6</v>
          </cell>
          <cell r="I51">
            <v>99819</v>
          </cell>
          <cell r="J51" t="str">
            <v>Collins, Dominic</v>
          </cell>
          <cell r="K51">
            <v>4.5</v>
          </cell>
          <cell r="L51" t="str">
            <v>M</v>
          </cell>
          <cell r="M51" t="str">
            <v>PHOTO</v>
          </cell>
        </row>
        <row r="52">
          <cell r="A52" t="str">
            <v>5</v>
          </cell>
          <cell r="B52">
            <v>5</v>
          </cell>
          <cell r="I52">
            <v>99823</v>
          </cell>
          <cell r="J52" t="str">
            <v>Connolly, Erin</v>
          </cell>
          <cell r="K52">
            <v>2.8</v>
          </cell>
          <cell r="L52" t="str">
            <v>L</v>
          </cell>
          <cell r="M52" t="str">
            <v>TRIP SC</v>
          </cell>
        </row>
        <row r="53">
          <cell r="A53" t="str">
            <v>4</v>
          </cell>
          <cell r="B53">
            <v>4</v>
          </cell>
          <cell r="I53">
            <v>99888</v>
          </cell>
          <cell r="J53" t="str">
            <v>Cook-Stanley, Jordan</v>
          </cell>
          <cell r="K53">
            <v>2.8</v>
          </cell>
          <cell r="L53" t="str">
            <v>L</v>
          </cell>
          <cell r="M53" t="str">
            <v/>
          </cell>
        </row>
        <row r="54">
          <cell r="A54" t="str">
            <v>3</v>
          </cell>
          <cell r="B54">
            <v>3</v>
          </cell>
          <cell r="I54">
            <v>99962</v>
          </cell>
          <cell r="J54" t="str">
            <v>Cooper, Oona</v>
          </cell>
          <cell r="K54">
            <v>5.7</v>
          </cell>
          <cell r="L54" t="str">
            <v>H</v>
          </cell>
          <cell r="M54" t="str">
            <v>PHYSED</v>
          </cell>
        </row>
        <row r="55">
          <cell r="A55" t="str">
            <v>2</v>
          </cell>
          <cell r="B55">
            <v>2</v>
          </cell>
          <cell r="I55">
            <v>99808</v>
          </cell>
          <cell r="J55" t="str">
            <v>Corbishley, Larna</v>
          </cell>
          <cell r="K55">
            <v>5.7</v>
          </cell>
          <cell r="L55" t="str">
            <v>H</v>
          </cell>
          <cell r="M55" t="str">
            <v>TRIP SC</v>
          </cell>
        </row>
        <row r="56">
          <cell r="A56" t="str">
            <v>1</v>
          </cell>
          <cell r="B56">
            <v>1</v>
          </cell>
          <cell r="I56">
            <v>99807</v>
          </cell>
          <cell r="J56" t="str">
            <v>Costa, Lara</v>
          </cell>
          <cell r="K56">
            <v>4.8</v>
          </cell>
          <cell r="L56" t="str">
            <v>M</v>
          </cell>
          <cell r="M56" t="str">
            <v>HISTORY</v>
          </cell>
        </row>
        <row r="57">
          <cell r="A57" t="str">
            <v>0</v>
          </cell>
          <cell r="B57">
            <v>0</v>
          </cell>
          <cell r="I57">
            <v>99918</v>
          </cell>
          <cell r="J57" t="str">
            <v>Crockett, Max</v>
          </cell>
          <cell r="K57">
            <v>5.3</v>
          </cell>
          <cell r="L57" t="str">
            <v>H</v>
          </cell>
          <cell r="M57" t="str">
            <v>BUSINESS</v>
          </cell>
        </row>
        <row r="58">
          <cell r="A58" t="str">
            <v>8 - 9</v>
          </cell>
          <cell r="B58">
            <v>8.5</v>
          </cell>
          <cell r="I58">
            <v>99945</v>
          </cell>
          <cell r="J58" t="str">
            <v>Daly, Adam</v>
          </cell>
          <cell r="K58">
            <v>5.6</v>
          </cell>
          <cell r="L58" t="str">
            <v>H</v>
          </cell>
          <cell r="M58" t="str">
            <v>BUSINESS</v>
          </cell>
        </row>
        <row r="59">
          <cell r="A59" t="str">
            <v>7 - 8</v>
          </cell>
          <cell r="B59">
            <v>7.5</v>
          </cell>
          <cell r="I59">
            <v>99892</v>
          </cell>
          <cell r="J59" t="str">
            <v>Davis, Anna</v>
          </cell>
          <cell r="K59">
            <v>5.8212121212121213</v>
          </cell>
          <cell r="L59" t="str">
            <v>H</v>
          </cell>
          <cell r="M59" t="str">
            <v>TRIP SC</v>
          </cell>
        </row>
        <row r="60">
          <cell r="A60" t="str">
            <v>6 - 7</v>
          </cell>
          <cell r="B60">
            <v>6.5</v>
          </cell>
          <cell r="I60">
            <v>99887</v>
          </cell>
          <cell r="J60" t="str">
            <v>Dawson, Elizabeth</v>
          </cell>
          <cell r="K60">
            <v>5.3636363636363633</v>
          </cell>
          <cell r="L60" t="str">
            <v>H</v>
          </cell>
          <cell r="M60" t="str">
            <v>HISTORY</v>
          </cell>
        </row>
        <row r="61">
          <cell r="A61" t="str">
            <v>5 - 6</v>
          </cell>
          <cell r="B61">
            <v>5.5</v>
          </cell>
          <cell r="I61">
            <v>99820</v>
          </cell>
          <cell r="J61" t="str">
            <v>Dawson, Matthew</v>
          </cell>
          <cell r="K61">
            <v>3.5671296296296298</v>
          </cell>
          <cell r="L61" t="str">
            <v>L</v>
          </cell>
          <cell r="M61" t="str">
            <v>GEOG</v>
          </cell>
        </row>
        <row r="62">
          <cell r="A62" t="str">
            <v>4 - 5</v>
          </cell>
          <cell r="B62">
            <v>4.5</v>
          </cell>
          <cell r="I62">
            <v>150764</v>
          </cell>
          <cell r="J62" t="str">
            <v>Domi, Arieta</v>
          </cell>
          <cell r="K62">
            <v>5.37</v>
          </cell>
          <cell r="L62" t="str">
            <v>H</v>
          </cell>
          <cell r="M62" t="str">
            <v>H&amp;SOCIAL</v>
          </cell>
        </row>
        <row r="63">
          <cell r="A63" t="str">
            <v>3 - 4</v>
          </cell>
          <cell r="B63">
            <v>3.5</v>
          </cell>
          <cell r="I63">
            <v>99926</v>
          </cell>
          <cell r="J63" t="str">
            <v>Dos Santos, Tobias</v>
          </cell>
          <cell r="K63">
            <v>6.1406060606060606</v>
          </cell>
          <cell r="L63" t="str">
            <v>H</v>
          </cell>
          <cell r="M63" t="str">
            <v>TRIP SC</v>
          </cell>
        </row>
        <row r="64">
          <cell r="A64" t="str">
            <v>2 - 3</v>
          </cell>
          <cell r="B64">
            <v>2.5</v>
          </cell>
          <cell r="I64">
            <v>99841</v>
          </cell>
          <cell r="J64" t="str">
            <v>Douglas, Archie</v>
          </cell>
          <cell r="K64">
            <v>5.709090909090909</v>
          </cell>
          <cell r="L64" t="str">
            <v>H</v>
          </cell>
          <cell r="M64" t="str">
            <v>TRIP SC</v>
          </cell>
        </row>
        <row r="65">
          <cell r="A65" t="str">
            <v>1 - 2</v>
          </cell>
          <cell r="B65">
            <v>1.5</v>
          </cell>
          <cell r="I65">
            <v>99969</v>
          </cell>
          <cell r="J65" t="str">
            <v>Elvie, Morgan</v>
          </cell>
          <cell r="K65">
            <v>4.9235294117647062</v>
          </cell>
          <cell r="L65" t="str">
            <v>M</v>
          </cell>
          <cell r="M65" t="str">
            <v>H&amp;SOCIAL</v>
          </cell>
        </row>
        <row r="66">
          <cell r="A66" t="str">
            <v>F - E</v>
          </cell>
          <cell r="B66">
            <v>1.75</v>
          </cell>
          <cell r="I66">
            <v>99880</v>
          </cell>
          <cell r="J66" t="str">
            <v>Eyre, Samuel</v>
          </cell>
          <cell r="K66">
            <v>4.9558823529411766</v>
          </cell>
          <cell r="L66" t="str">
            <v>M</v>
          </cell>
          <cell r="M66" t="str">
            <v>HISTORY</v>
          </cell>
        </row>
        <row r="67">
          <cell r="A67" t="str">
            <v>E - D</v>
          </cell>
          <cell r="B67">
            <v>2.5</v>
          </cell>
          <cell r="I67">
            <v>99804</v>
          </cell>
          <cell r="J67" t="str">
            <v>Eyre, Verity</v>
          </cell>
          <cell r="K67">
            <v>5.4287878787878787</v>
          </cell>
          <cell r="L67" t="str">
            <v>H</v>
          </cell>
          <cell r="M67" t="str">
            <v>TRIP SC</v>
          </cell>
        </row>
        <row r="68">
          <cell r="A68" t="str">
            <v>D - C</v>
          </cell>
          <cell r="B68">
            <v>3.5</v>
          </cell>
          <cell r="I68">
            <v>99825</v>
          </cell>
          <cell r="J68" t="str">
            <v>Fagan, Keira</v>
          </cell>
          <cell r="K68">
            <v>3.9411764705882355</v>
          </cell>
          <cell r="L68" t="str">
            <v>L</v>
          </cell>
          <cell r="M68" t="str">
            <v>HISTORY</v>
          </cell>
        </row>
        <row r="69">
          <cell r="A69" t="str">
            <v>C - B</v>
          </cell>
          <cell r="B69">
            <v>4.75</v>
          </cell>
          <cell r="I69">
            <v>99931</v>
          </cell>
          <cell r="J69" t="str">
            <v>Finnigan, Dermot</v>
          </cell>
          <cell r="K69">
            <v>4.4476470588235291</v>
          </cell>
          <cell r="L69" t="str">
            <v>M</v>
          </cell>
          <cell r="M69" t="str">
            <v/>
          </cell>
        </row>
        <row r="70">
          <cell r="A70" t="str">
            <v>B - A</v>
          </cell>
          <cell r="B70">
            <v>6.25</v>
          </cell>
          <cell r="I70">
            <v>99903</v>
          </cell>
          <cell r="J70" t="str">
            <v>Fletcher, Amelia</v>
          </cell>
          <cell r="K70">
            <v>4.0588235294117645</v>
          </cell>
          <cell r="L70" t="str">
            <v>M</v>
          </cell>
          <cell r="M70" t="str">
            <v>ART</v>
          </cell>
        </row>
        <row r="71">
          <cell r="A71" t="str">
            <v>A - A*</v>
          </cell>
          <cell r="B71">
            <v>7.75</v>
          </cell>
          <cell r="I71">
            <v>99849</v>
          </cell>
          <cell r="J71" t="str">
            <v>Fox, Rebecca</v>
          </cell>
          <cell r="K71">
            <v>5.33</v>
          </cell>
          <cell r="L71" t="str">
            <v>H</v>
          </cell>
          <cell r="M71" t="str">
            <v>CHILD DEV</v>
          </cell>
        </row>
        <row r="72">
          <cell r="A72">
            <v>9</v>
          </cell>
          <cell r="B72">
            <v>9</v>
          </cell>
          <cell r="I72">
            <v>99980</v>
          </cell>
          <cell r="J72" t="str">
            <v>Furley, Caitlyn</v>
          </cell>
          <cell r="K72">
            <v>5.7530303030303029</v>
          </cell>
          <cell r="L72" t="str">
            <v>H</v>
          </cell>
          <cell r="M72" t="str">
            <v>BUSINESS</v>
          </cell>
        </row>
        <row r="73">
          <cell r="A73">
            <v>8</v>
          </cell>
          <cell r="B73">
            <v>8</v>
          </cell>
          <cell r="I73">
            <v>99955</v>
          </cell>
          <cell r="J73" t="str">
            <v>Gallagher, Dominic</v>
          </cell>
          <cell r="K73">
            <v>5.46903743315508</v>
          </cell>
          <cell r="L73" t="str">
            <v>H</v>
          </cell>
          <cell r="M73" t="str">
            <v>BUSINESS</v>
          </cell>
        </row>
        <row r="74">
          <cell r="A74">
            <v>7</v>
          </cell>
          <cell r="B74">
            <v>7</v>
          </cell>
          <cell r="I74">
            <v>99988</v>
          </cell>
          <cell r="J74" t="str">
            <v>Gardiner, James</v>
          </cell>
          <cell r="K74">
            <v>4.7647058823529411</v>
          </cell>
          <cell r="L74" t="str">
            <v>M</v>
          </cell>
          <cell r="M74" t="str">
            <v>CHILD DEV</v>
          </cell>
        </row>
        <row r="75">
          <cell r="A75">
            <v>6</v>
          </cell>
          <cell r="B75">
            <v>6</v>
          </cell>
          <cell r="I75">
            <v>99909</v>
          </cell>
          <cell r="J75" t="str">
            <v>Gardiner, Joel</v>
          </cell>
          <cell r="K75">
            <v>5.3590909090909093</v>
          </cell>
          <cell r="L75" t="str">
            <v>H</v>
          </cell>
          <cell r="M75" t="str">
            <v>BUSINESS</v>
          </cell>
        </row>
        <row r="76">
          <cell r="A76">
            <v>5</v>
          </cell>
          <cell r="B76">
            <v>5</v>
          </cell>
          <cell r="I76">
            <v>99890</v>
          </cell>
          <cell r="J76" t="str">
            <v>Gilbert, Joseph</v>
          </cell>
          <cell r="K76">
            <v>3.9044117647058822</v>
          </cell>
          <cell r="L76" t="str">
            <v>L</v>
          </cell>
          <cell r="M76" t="str">
            <v>ART</v>
          </cell>
        </row>
        <row r="77">
          <cell r="A77">
            <v>4</v>
          </cell>
          <cell r="B77">
            <v>4</v>
          </cell>
          <cell r="I77">
            <v>99953</v>
          </cell>
          <cell r="J77" t="str">
            <v>Gillespie, Natasha</v>
          </cell>
          <cell r="K77">
            <v>5.0823529411764703</v>
          </cell>
          <cell r="L77" t="str">
            <v>H</v>
          </cell>
          <cell r="M77" t="str">
            <v>TRIP SC</v>
          </cell>
        </row>
        <row r="78">
          <cell r="A78">
            <v>3</v>
          </cell>
          <cell r="B78">
            <v>3</v>
          </cell>
          <cell r="I78">
            <v>99925</v>
          </cell>
          <cell r="J78" t="str">
            <v>Gillespie, Veronica</v>
          </cell>
          <cell r="K78">
            <v>4.5588235294117645</v>
          </cell>
          <cell r="L78" t="str">
            <v>M</v>
          </cell>
          <cell r="M78" t="str">
            <v>TRIP SC</v>
          </cell>
        </row>
        <row r="79">
          <cell r="A79">
            <v>2</v>
          </cell>
          <cell r="B79">
            <v>2</v>
          </cell>
          <cell r="I79">
            <v>99805</v>
          </cell>
          <cell r="J79" t="str">
            <v>Goodwin, Jonty</v>
          </cell>
          <cell r="K79">
            <v>5.2560606060606059</v>
          </cell>
          <cell r="L79" t="str">
            <v>H</v>
          </cell>
          <cell r="M79" t="str">
            <v>TRIP SC</v>
          </cell>
        </row>
        <row r="80">
          <cell r="A80">
            <v>1</v>
          </cell>
          <cell r="B80">
            <v>1</v>
          </cell>
          <cell r="I80">
            <v>99872</v>
          </cell>
          <cell r="J80" t="str">
            <v>Graham, Kavell</v>
          </cell>
          <cell r="K80">
            <v>3.613425925925926</v>
          </cell>
          <cell r="L80" t="str">
            <v>L</v>
          </cell>
          <cell r="M80" t="str">
            <v>ICT</v>
          </cell>
        </row>
        <row r="81">
          <cell r="A81" t="str">
            <v>1 - 1</v>
          </cell>
          <cell r="B81">
            <v>1</v>
          </cell>
          <cell r="I81">
            <v>99908</v>
          </cell>
          <cell r="J81" t="str">
            <v>Grant, Sinon</v>
          </cell>
          <cell r="K81">
            <v>4.8382352941176467</v>
          </cell>
          <cell r="L81" t="str">
            <v>M</v>
          </cell>
          <cell r="M81" t="str">
            <v>BUSINESS</v>
          </cell>
        </row>
        <row r="82">
          <cell r="A82" t="str">
            <v>2 - 2</v>
          </cell>
          <cell r="B82">
            <v>2</v>
          </cell>
          <cell r="I82">
            <v>99911</v>
          </cell>
          <cell r="J82" t="str">
            <v>Grant, Thandiwe</v>
          </cell>
          <cell r="K82">
            <v>4.8696078431372545</v>
          </cell>
          <cell r="L82" t="str">
            <v>M</v>
          </cell>
          <cell r="M82" t="str">
            <v>HISTORY</v>
          </cell>
        </row>
        <row r="83">
          <cell r="A83" t="str">
            <v>3 - 3</v>
          </cell>
          <cell r="B83">
            <v>3</v>
          </cell>
          <cell r="I83">
            <v>99899</v>
          </cell>
          <cell r="J83" t="str">
            <v>Grayson, Brooke</v>
          </cell>
          <cell r="K83">
            <v>4.9770588235294113</v>
          </cell>
          <cell r="L83" t="str">
            <v>M</v>
          </cell>
          <cell r="M83" t="str">
            <v>CHILD DEV</v>
          </cell>
        </row>
        <row r="84">
          <cell r="A84" t="str">
            <v>4 - 4</v>
          </cell>
          <cell r="B84">
            <v>4</v>
          </cell>
          <cell r="I84">
            <v>99967</v>
          </cell>
          <cell r="J84" t="str">
            <v>Green, Archie</v>
          </cell>
          <cell r="K84">
            <v>4.1830065359477118</v>
          </cell>
          <cell r="L84" t="str">
            <v>M</v>
          </cell>
          <cell r="M84" t="str">
            <v/>
          </cell>
        </row>
        <row r="85">
          <cell r="A85" t="str">
            <v>5 - 5</v>
          </cell>
          <cell r="B85">
            <v>5</v>
          </cell>
          <cell r="I85">
            <v>99939</v>
          </cell>
          <cell r="J85" t="str">
            <v>Hamilton, Alice</v>
          </cell>
          <cell r="K85">
            <v>4.8005882352941178</v>
          </cell>
          <cell r="L85" t="str">
            <v>M</v>
          </cell>
          <cell r="M85" t="str">
            <v>HISTORY</v>
          </cell>
        </row>
        <row r="86">
          <cell r="A86" t="str">
            <v>6 - 6</v>
          </cell>
          <cell r="B86">
            <v>6</v>
          </cell>
          <cell r="I86">
            <v>99999</v>
          </cell>
          <cell r="J86" t="str">
            <v>Hartley, Jack</v>
          </cell>
          <cell r="K86">
            <v>5.5</v>
          </cell>
          <cell r="L86" t="str">
            <v>H</v>
          </cell>
          <cell r="M86" t="str">
            <v>ICT</v>
          </cell>
        </row>
        <row r="87">
          <cell r="A87" t="str">
            <v>7 - 7</v>
          </cell>
          <cell r="B87">
            <v>7</v>
          </cell>
          <cell r="I87">
            <v>99842</v>
          </cell>
          <cell r="J87" t="str">
            <v>Hatton, Isobel</v>
          </cell>
          <cell r="K87">
            <v>5.831818181818182</v>
          </cell>
          <cell r="L87" t="str">
            <v>H</v>
          </cell>
          <cell r="M87" t="str">
            <v>TRIP SC</v>
          </cell>
        </row>
        <row r="88">
          <cell r="A88" t="str">
            <v>8 - 8</v>
          </cell>
          <cell r="B88">
            <v>8</v>
          </cell>
          <cell r="I88">
            <v>99811</v>
          </cell>
          <cell r="J88" t="str">
            <v>Heaton, Maisie</v>
          </cell>
          <cell r="K88">
            <v>4.867647058823529</v>
          </cell>
          <cell r="L88" t="str">
            <v>M</v>
          </cell>
          <cell r="M88" t="str">
            <v>TRIP SC</v>
          </cell>
        </row>
        <row r="89">
          <cell r="A89" t="str">
            <v>9 - 9</v>
          </cell>
          <cell r="B89">
            <v>9</v>
          </cell>
          <cell r="I89">
            <v>99985</v>
          </cell>
          <cell r="J89" t="str">
            <v>Hinchliffe, Louie</v>
          </cell>
          <cell r="K89">
            <v>5.5212121212121215</v>
          </cell>
          <cell r="L89" t="str">
            <v>H</v>
          </cell>
          <cell r="M89" t="str">
            <v>PHOTO</v>
          </cell>
        </row>
        <row r="90">
          <cell r="A90" t="str">
            <v>0 - 0</v>
          </cell>
          <cell r="B90">
            <v>0</v>
          </cell>
          <cell r="I90">
            <v>99826</v>
          </cell>
          <cell r="J90" t="str">
            <v>Hoare, Isabelle</v>
          </cell>
          <cell r="K90">
            <v>4.7911764705882351</v>
          </cell>
          <cell r="L90" t="str">
            <v>M</v>
          </cell>
          <cell r="M90" t="str">
            <v>TRIP SC</v>
          </cell>
        </row>
        <row r="91">
          <cell r="I91">
            <v>99957</v>
          </cell>
          <cell r="J91" t="str">
            <v>Hodgson, Isabelle</v>
          </cell>
          <cell r="K91">
            <v>5.4030303030303024</v>
          </cell>
          <cell r="L91" t="str">
            <v>H</v>
          </cell>
          <cell r="M91" t="str">
            <v>TRIP SC</v>
          </cell>
        </row>
        <row r="92">
          <cell r="I92">
            <v>99876</v>
          </cell>
          <cell r="J92" t="str">
            <v>Hunt, Emma</v>
          </cell>
          <cell r="K92">
            <v>3.1203703703703702</v>
          </cell>
          <cell r="L92" t="str">
            <v>L</v>
          </cell>
          <cell r="M92" t="str">
            <v>PHOTO</v>
          </cell>
        </row>
        <row r="93">
          <cell r="I93">
            <v>99896</v>
          </cell>
          <cell r="J93" t="str">
            <v>Hunt, Stella</v>
          </cell>
          <cell r="K93">
            <v>5.215686274509804</v>
          </cell>
          <cell r="L93" t="str">
            <v>H</v>
          </cell>
          <cell r="M93" t="str">
            <v>HISTORY</v>
          </cell>
        </row>
        <row r="94">
          <cell r="I94">
            <v>151509</v>
          </cell>
          <cell r="J94" t="str">
            <v>Iqbal, Azar</v>
          </cell>
          <cell r="K94">
            <v>4.0919117647058822</v>
          </cell>
          <cell r="L94" t="str">
            <v>M</v>
          </cell>
          <cell r="M94" t="str">
            <v>ICT</v>
          </cell>
        </row>
        <row r="95">
          <cell r="I95">
            <v>99850</v>
          </cell>
          <cell r="J95" t="str">
            <v>Iwanejko, Phoebe</v>
          </cell>
          <cell r="K95">
            <v>4.5147058823529411</v>
          </cell>
          <cell r="L95" t="str">
            <v>M</v>
          </cell>
          <cell r="M95" t="str">
            <v>CHILD DEV</v>
          </cell>
        </row>
        <row r="96">
          <cell r="I96">
            <v>99921</v>
          </cell>
          <cell r="J96" t="str">
            <v>Jones, Rachel</v>
          </cell>
          <cell r="K96">
            <v>5.6075757575757574</v>
          </cell>
          <cell r="L96" t="str">
            <v>H</v>
          </cell>
          <cell r="M96" t="str">
            <v>HISTORY</v>
          </cell>
        </row>
        <row r="97">
          <cell r="I97">
            <v>99941</v>
          </cell>
          <cell r="J97" t="str">
            <v>Joseph, Sneha</v>
          </cell>
          <cell r="K97">
            <v>5.584848484848485</v>
          </cell>
          <cell r="L97" t="str">
            <v>H</v>
          </cell>
          <cell r="M97" t="str">
            <v>BUSINESS</v>
          </cell>
        </row>
        <row r="98">
          <cell r="I98">
            <v>99846</v>
          </cell>
          <cell r="J98" t="str">
            <v>Keane McBride, Ruby</v>
          </cell>
          <cell r="K98">
            <v>4.9235294117647062</v>
          </cell>
          <cell r="L98" t="str">
            <v>M</v>
          </cell>
          <cell r="M98" t="str">
            <v>GEOG</v>
          </cell>
        </row>
        <row r="99">
          <cell r="I99">
            <v>99986</v>
          </cell>
          <cell r="J99" t="str">
            <v>Kearney, Joseph</v>
          </cell>
          <cell r="K99">
            <v>5.418181818181818</v>
          </cell>
          <cell r="L99" t="str">
            <v>H</v>
          </cell>
          <cell r="M99" t="str">
            <v>TRIP SC</v>
          </cell>
        </row>
        <row r="100">
          <cell r="I100">
            <v>99809</v>
          </cell>
          <cell r="J100" t="str">
            <v>Kellett, Patrick</v>
          </cell>
          <cell r="K100">
            <v>4.8529411764705888</v>
          </cell>
          <cell r="L100" t="str">
            <v>M</v>
          </cell>
          <cell r="M100" t="str">
            <v>TRIP SC</v>
          </cell>
        </row>
        <row r="101">
          <cell r="I101">
            <v>99854</v>
          </cell>
          <cell r="J101" t="str">
            <v>Kenny, Elizabeth</v>
          </cell>
          <cell r="K101">
            <v>5.6181818181818182</v>
          </cell>
          <cell r="L101" t="str">
            <v>H</v>
          </cell>
          <cell r="M101" t="str">
            <v>TRIP SC</v>
          </cell>
        </row>
        <row r="102">
          <cell r="I102">
            <v>99860</v>
          </cell>
          <cell r="J102" t="str">
            <v>Kingston, Abby</v>
          </cell>
          <cell r="K102">
            <v>4.7686274509803921</v>
          </cell>
          <cell r="L102" t="str">
            <v>M</v>
          </cell>
          <cell r="M102" t="str">
            <v>HISTORY</v>
          </cell>
        </row>
        <row r="103">
          <cell r="I103">
            <v>99937</v>
          </cell>
          <cell r="J103" t="str">
            <v>Kirkbride, Christopher</v>
          </cell>
          <cell r="K103">
            <v>5.8439393939393938</v>
          </cell>
          <cell r="L103" t="str">
            <v>H</v>
          </cell>
          <cell r="M103" t="str">
            <v>BUSINESS</v>
          </cell>
        </row>
        <row r="104">
          <cell r="I104">
            <v>99913</v>
          </cell>
          <cell r="J104" t="str">
            <v>Klamann, Martyna</v>
          </cell>
          <cell r="K104">
            <v>5.8557575757575755</v>
          </cell>
          <cell r="L104" t="str">
            <v>H</v>
          </cell>
          <cell r="M104" t="str">
            <v>PHOTO</v>
          </cell>
        </row>
        <row r="105">
          <cell r="I105">
            <v>99833</v>
          </cell>
          <cell r="J105" t="str">
            <v>Kniveton, Bradan</v>
          </cell>
          <cell r="K105">
            <v>5.0040106951871657</v>
          </cell>
          <cell r="L105" t="str">
            <v>H</v>
          </cell>
          <cell r="M105" t="str">
            <v>H&amp;SOCIAL</v>
          </cell>
        </row>
        <row r="106">
          <cell r="I106">
            <v>99835</v>
          </cell>
          <cell r="J106" t="str">
            <v>Lajarige, Elliot</v>
          </cell>
          <cell r="K106">
            <v>5.2660427807486627</v>
          </cell>
          <cell r="L106" t="str">
            <v>H</v>
          </cell>
          <cell r="M106" t="str">
            <v>TRIP SC</v>
          </cell>
        </row>
        <row r="107">
          <cell r="I107">
            <v>99794</v>
          </cell>
          <cell r="J107" t="str">
            <v>Law, Christopher</v>
          </cell>
          <cell r="K107">
            <v>4.1911764705882355</v>
          </cell>
          <cell r="L107" t="str">
            <v>M</v>
          </cell>
          <cell r="M107" t="str">
            <v>BUSINESS</v>
          </cell>
        </row>
        <row r="108">
          <cell r="I108">
            <v>99878</v>
          </cell>
          <cell r="J108" t="str">
            <v>LeCount, Rebecca</v>
          </cell>
          <cell r="K108">
            <v>5.7969696969696969</v>
          </cell>
          <cell r="L108" t="str">
            <v>H</v>
          </cell>
          <cell r="M108" t="str">
            <v>HISTORY</v>
          </cell>
        </row>
        <row r="109">
          <cell r="I109">
            <v>99868</v>
          </cell>
          <cell r="J109" t="str">
            <v>Lindores, James</v>
          </cell>
          <cell r="K109">
            <v>4.0772058823529411</v>
          </cell>
          <cell r="L109" t="str">
            <v>M</v>
          </cell>
          <cell r="M109" t="str">
            <v>RESMAT</v>
          </cell>
        </row>
        <row r="110">
          <cell r="I110">
            <v>99982</v>
          </cell>
          <cell r="J110" t="str">
            <v>Livesey, Isabel</v>
          </cell>
          <cell r="K110">
            <v>5.8424242424242427</v>
          </cell>
          <cell r="L110" t="str">
            <v>H</v>
          </cell>
          <cell r="M110" t="str">
            <v>BUSINESS</v>
          </cell>
        </row>
        <row r="111">
          <cell r="I111">
            <v>99974</v>
          </cell>
          <cell r="J111" t="str">
            <v>Llaca-Valeria, Diego</v>
          </cell>
          <cell r="K111">
            <v>5.1705882352941179</v>
          </cell>
          <cell r="L111" t="str">
            <v>H</v>
          </cell>
          <cell r="M111" t="str">
            <v>TRIP SC</v>
          </cell>
        </row>
        <row r="112">
          <cell r="I112">
            <v>99924</v>
          </cell>
          <cell r="J112" t="str">
            <v>Lomas, Joseph</v>
          </cell>
          <cell r="K112">
            <v>5.8545454545454545</v>
          </cell>
          <cell r="L112" t="str">
            <v>H</v>
          </cell>
          <cell r="M112" t="str">
            <v>TRIP SC</v>
          </cell>
        </row>
        <row r="113">
          <cell r="I113">
            <v>99994</v>
          </cell>
          <cell r="J113" t="str">
            <v>Loughlin, Callum</v>
          </cell>
          <cell r="K113">
            <v>4.2205882352941178</v>
          </cell>
          <cell r="L113" t="str">
            <v>M</v>
          </cell>
          <cell r="M113" t="str">
            <v>BUSINESS</v>
          </cell>
        </row>
        <row r="114">
          <cell r="I114">
            <v>99904</v>
          </cell>
          <cell r="J114" t="str">
            <v>Lucas, Daisy</v>
          </cell>
          <cell r="K114">
            <v>5.1454545454545455</v>
          </cell>
          <cell r="L114" t="str">
            <v>H</v>
          </cell>
          <cell r="M114" t="str">
            <v>H&amp;SOCIAL</v>
          </cell>
        </row>
        <row r="115">
          <cell r="I115">
            <v>99828</v>
          </cell>
          <cell r="J115" t="str">
            <v>Lucey, Conall</v>
          </cell>
          <cell r="K115">
            <v>5.2049019607843139</v>
          </cell>
          <cell r="L115" t="str">
            <v>H</v>
          </cell>
          <cell r="M115" t="str">
            <v>H&amp;SOCIAL</v>
          </cell>
        </row>
        <row r="116">
          <cell r="I116">
            <v>99853</v>
          </cell>
          <cell r="J116" t="str">
            <v>Mannion, Katie</v>
          </cell>
          <cell r="K116">
            <v>5.3575757575757574</v>
          </cell>
          <cell r="L116" t="str">
            <v>H</v>
          </cell>
          <cell r="M116" t="str">
            <v>TRIP SC</v>
          </cell>
        </row>
        <row r="117">
          <cell r="I117">
            <v>99893</v>
          </cell>
          <cell r="J117" t="str">
            <v>McAuley, Gwendolyn</v>
          </cell>
          <cell r="K117">
            <v>4.2309368191721131</v>
          </cell>
          <cell r="L117" t="str">
            <v>M</v>
          </cell>
          <cell r="M117" t="str">
            <v>PHOTO</v>
          </cell>
        </row>
        <row r="118">
          <cell r="I118">
            <v>99971</v>
          </cell>
          <cell r="J118" t="str">
            <v>McCabe, Cliona</v>
          </cell>
          <cell r="K118">
            <v>5.4606060606060609</v>
          </cell>
          <cell r="L118" t="str">
            <v>H</v>
          </cell>
          <cell r="M118" t="str">
            <v>TRIP SC</v>
          </cell>
        </row>
        <row r="119">
          <cell r="I119">
            <v>99831</v>
          </cell>
          <cell r="J119" t="str">
            <v>McCall, Rachel</v>
          </cell>
          <cell r="K119">
            <v>4.846256684491979</v>
          </cell>
          <cell r="L119" t="str">
            <v>M</v>
          </cell>
          <cell r="M119" t="str">
            <v>HISTORY</v>
          </cell>
        </row>
        <row r="120">
          <cell r="I120">
            <v>99970</v>
          </cell>
          <cell r="J120" t="str">
            <v>McCormack, Louie</v>
          </cell>
          <cell r="K120">
            <v>5.6515151515151523</v>
          </cell>
          <cell r="L120" t="str">
            <v>H</v>
          </cell>
          <cell r="M120" t="str">
            <v>TRIP SC</v>
          </cell>
        </row>
        <row r="121">
          <cell r="I121">
            <v>99867</v>
          </cell>
          <cell r="J121" t="str">
            <v>McDonald, Ayaana</v>
          </cell>
          <cell r="K121">
            <v>5.55</v>
          </cell>
          <cell r="L121" t="str">
            <v>H</v>
          </cell>
          <cell r="M121" t="str">
            <v>CHILD DEV</v>
          </cell>
        </row>
        <row r="122">
          <cell r="I122">
            <v>99960</v>
          </cell>
          <cell r="J122" t="str">
            <v>McHugh, Eve</v>
          </cell>
          <cell r="K122">
            <v>4.4411764705882355</v>
          </cell>
          <cell r="L122" t="str">
            <v>M</v>
          </cell>
          <cell r="M122" t="str">
            <v>H&amp;SOCIAL</v>
          </cell>
        </row>
        <row r="123">
          <cell r="I123">
            <v>99901</v>
          </cell>
          <cell r="J123" t="str">
            <v>McNeill, Noah</v>
          </cell>
          <cell r="K123">
            <v>4.4080882352941178</v>
          </cell>
          <cell r="L123" t="str">
            <v>M</v>
          </cell>
          <cell r="M123" t="str">
            <v>HISTORY</v>
          </cell>
        </row>
        <row r="124">
          <cell r="I124">
            <v>99897</v>
          </cell>
          <cell r="J124" t="str">
            <v>McNeill, Ollie</v>
          </cell>
          <cell r="K124">
            <v>4.2977941176470589</v>
          </cell>
          <cell r="L124" t="str">
            <v>M</v>
          </cell>
          <cell r="M124" t="str">
            <v>BUSINESS</v>
          </cell>
        </row>
        <row r="125">
          <cell r="I125">
            <v>99987</v>
          </cell>
          <cell r="J125" t="str">
            <v>McQuinn, Jemima</v>
          </cell>
          <cell r="K125">
            <v>4.9931372549019608</v>
          </cell>
          <cell r="L125" t="str">
            <v>M</v>
          </cell>
          <cell r="M125" t="str">
            <v>TRIP SC</v>
          </cell>
        </row>
        <row r="126">
          <cell r="I126">
            <v>99802</v>
          </cell>
          <cell r="J126" t="str">
            <v>Mead, Esther</v>
          </cell>
          <cell r="K126">
            <v>5.219607843137255</v>
          </cell>
          <cell r="L126" t="str">
            <v>H</v>
          </cell>
          <cell r="M126" t="str">
            <v>TRIP SC</v>
          </cell>
        </row>
        <row r="127">
          <cell r="I127">
            <v>99983</v>
          </cell>
          <cell r="J127" t="str">
            <v>Melville, Kaira</v>
          </cell>
          <cell r="K127">
            <v>4.9182352941176468</v>
          </cell>
          <cell r="L127" t="str">
            <v>M</v>
          </cell>
          <cell r="M127" t="str">
            <v>TRIP SC</v>
          </cell>
        </row>
        <row r="128">
          <cell r="I128">
            <v>99964</v>
          </cell>
          <cell r="J128" t="str">
            <v>Middleton, Rosemary</v>
          </cell>
          <cell r="K128">
            <v>5.5484848484848488</v>
          </cell>
          <cell r="L128" t="str">
            <v>H</v>
          </cell>
          <cell r="M128" t="str">
            <v>HISTORY</v>
          </cell>
        </row>
        <row r="129">
          <cell r="I129">
            <v>100140</v>
          </cell>
          <cell r="J129" t="str">
            <v>Minvo, Gizmarc</v>
          </cell>
          <cell r="K129">
            <v>4.78</v>
          </cell>
          <cell r="L129" t="str">
            <v>M</v>
          </cell>
          <cell r="M129" t="str">
            <v>HISTORY</v>
          </cell>
        </row>
        <row r="130">
          <cell r="I130">
            <v>99919</v>
          </cell>
          <cell r="J130" t="str">
            <v>Moran, Matthew</v>
          </cell>
          <cell r="K130">
            <v>5.7424242424242422</v>
          </cell>
          <cell r="L130" t="str">
            <v>H</v>
          </cell>
          <cell r="M130" t="str">
            <v>TRIP SC</v>
          </cell>
        </row>
        <row r="131">
          <cell r="I131">
            <v>99895</v>
          </cell>
          <cell r="J131" t="str">
            <v>Morgan-Hughes, Carys</v>
          </cell>
          <cell r="K131">
            <v>4.3382352941176467</v>
          </cell>
          <cell r="L131" t="str">
            <v>M</v>
          </cell>
          <cell r="M131" t="str">
            <v>CHILD DEV</v>
          </cell>
        </row>
        <row r="132">
          <cell r="I132">
            <v>99843</v>
          </cell>
          <cell r="J132" t="str">
            <v>Moriarty, Grace</v>
          </cell>
          <cell r="K132">
            <v>5.4166666666666661</v>
          </cell>
          <cell r="L132" t="str">
            <v>H</v>
          </cell>
          <cell r="M132" t="str">
            <v>PHOTO</v>
          </cell>
        </row>
        <row r="133">
          <cell r="I133">
            <v>99966</v>
          </cell>
          <cell r="J133" t="str">
            <v>Mountain-Freeman, Alexander</v>
          </cell>
          <cell r="K133">
            <v>4.0012962962962959</v>
          </cell>
          <cell r="L133" t="str">
            <v>M</v>
          </cell>
          <cell r="M133" t="str">
            <v>CHILD DEV</v>
          </cell>
        </row>
        <row r="134">
          <cell r="I134">
            <v>99959</v>
          </cell>
          <cell r="J134" t="str">
            <v>Mullins, Aimee</v>
          </cell>
          <cell r="K134">
            <v>4.4705882352941178</v>
          </cell>
          <cell r="L134" t="str">
            <v>M</v>
          </cell>
          <cell r="M134" t="str">
            <v>BUSINESS</v>
          </cell>
        </row>
        <row r="135">
          <cell r="I135">
            <v>100326</v>
          </cell>
          <cell r="J135" t="str">
            <v>Nduka, Tamar</v>
          </cell>
          <cell r="K135">
            <v>5.28</v>
          </cell>
          <cell r="L135" t="str">
            <v>H</v>
          </cell>
          <cell r="M135" t="str">
            <v>H&amp;SOCIAL</v>
          </cell>
        </row>
        <row r="136">
          <cell r="I136">
            <v>150366</v>
          </cell>
          <cell r="J136" t="str">
            <v>Nelson, Stella</v>
          </cell>
          <cell r="K136">
            <v>4.7215686274509805</v>
          </cell>
          <cell r="L136" t="str">
            <v>M</v>
          </cell>
          <cell r="M136" t="str">
            <v>H&amp;SOCIAL</v>
          </cell>
        </row>
        <row r="137">
          <cell r="I137">
            <v>150766</v>
          </cell>
          <cell r="J137" t="str">
            <v>Nmezi, Avi</v>
          </cell>
          <cell r="K137">
            <v>3.9</v>
          </cell>
          <cell r="L137" t="str">
            <v>L</v>
          </cell>
          <cell r="M137" t="str">
            <v>HISTORY</v>
          </cell>
        </row>
        <row r="138">
          <cell r="I138">
            <v>99889</v>
          </cell>
          <cell r="J138" t="str">
            <v>Noice, Ben</v>
          </cell>
          <cell r="K138">
            <v>5.5742424242424242</v>
          </cell>
          <cell r="L138" t="str">
            <v>H</v>
          </cell>
          <cell r="M138" t="str">
            <v>TRIP SC</v>
          </cell>
        </row>
        <row r="139">
          <cell r="I139">
            <v>99956</v>
          </cell>
          <cell r="J139" t="str">
            <v>O'Brien, Alicia</v>
          </cell>
          <cell r="K139">
            <v>5.4509803921568629</v>
          </cell>
          <cell r="L139" t="str">
            <v>H</v>
          </cell>
          <cell r="M139" t="str">
            <v>TRIP SC</v>
          </cell>
        </row>
        <row r="140">
          <cell r="I140">
            <v>99944</v>
          </cell>
          <cell r="J140" t="str">
            <v>O'Neill, Declan</v>
          </cell>
          <cell r="K140">
            <v>4.1096256684491976</v>
          </cell>
          <cell r="L140" t="str">
            <v>M</v>
          </cell>
          <cell r="M140" t="str">
            <v>GEOG</v>
          </cell>
        </row>
        <row r="141">
          <cell r="I141">
            <v>99859</v>
          </cell>
          <cell r="J141" t="str">
            <v>Obbard, Joseph</v>
          </cell>
          <cell r="K141">
            <v>5.5530303030303028</v>
          </cell>
          <cell r="L141" t="str">
            <v>H</v>
          </cell>
          <cell r="M141" t="str">
            <v>TRIP SC</v>
          </cell>
        </row>
        <row r="142">
          <cell r="I142">
            <v>99816</v>
          </cell>
          <cell r="J142" t="str">
            <v>Owusu-Agyemang, Kieran</v>
          </cell>
          <cell r="K142">
            <v>5.6878787878787875</v>
          </cell>
          <cell r="L142" t="str">
            <v>H</v>
          </cell>
          <cell r="M142" t="str">
            <v>PHOTO</v>
          </cell>
        </row>
        <row r="143">
          <cell r="I143">
            <v>99902</v>
          </cell>
          <cell r="J143" t="str">
            <v>Ozog, Francesca</v>
          </cell>
          <cell r="K143">
            <v>5.8439393939393938</v>
          </cell>
          <cell r="L143" t="str">
            <v>H</v>
          </cell>
          <cell r="M143" t="str">
            <v>TRIP SC</v>
          </cell>
        </row>
        <row r="144">
          <cell r="I144">
            <v>99827</v>
          </cell>
          <cell r="J144" t="str">
            <v>Parker, Alexander</v>
          </cell>
          <cell r="K144">
            <v>5.8090909090909086</v>
          </cell>
          <cell r="L144" t="str">
            <v>H</v>
          </cell>
          <cell r="M144" t="str">
            <v>TRIP SC</v>
          </cell>
        </row>
        <row r="145">
          <cell r="I145">
            <v>99975</v>
          </cell>
          <cell r="J145" t="str">
            <v>Parkin, Juliette</v>
          </cell>
          <cell r="K145">
            <v>4.617647058823529</v>
          </cell>
          <cell r="L145" t="str">
            <v>M</v>
          </cell>
          <cell r="M145" t="str">
            <v>ICT</v>
          </cell>
        </row>
        <row r="146">
          <cell r="I146">
            <v>100169</v>
          </cell>
          <cell r="J146" t="str">
            <v>Parsons, Connor</v>
          </cell>
          <cell r="K146">
            <v>5.74969696969697</v>
          </cell>
          <cell r="L146" t="str">
            <v>H</v>
          </cell>
          <cell r="M146" t="str">
            <v>TRIP SC</v>
          </cell>
        </row>
        <row r="147">
          <cell r="I147">
            <v>99917</v>
          </cell>
          <cell r="J147" t="str">
            <v>Peall, Erica</v>
          </cell>
          <cell r="K147">
            <v>3.3310185185185186</v>
          </cell>
          <cell r="L147" t="str">
            <v>L</v>
          </cell>
          <cell r="M147" t="str">
            <v>PHOTO</v>
          </cell>
        </row>
        <row r="148">
          <cell r="I148">
            <v>100307</v>
          </cell>
          <cell r="J148" t="str">
            <v>Pearson, Alice</v>
          </cell>
          <cell r="K148">
            <v>5.3484848484848477</v>
          </cell>
          <cell r="L148" t="str">
            <v>H</v>
          </cell>
          <cell r="M148" t="str">
            <v>HISTORY</v>
          </cell>
        </row>
        <row r="149">
          <cell r="I149">
            <v>99950</v>
          </cell>
          <cell r="J149" t="str">
            <v>Pender, Millie</v>
          </cell>
          <cell r="K149">
            <v>5.2363636363636363</v>
          </cell>
          <cell r="L149" t="str">
            <v>H</v>
          </cell>
          <cell r="M149" t="str">
            <v>TRIP SC</v>
          </cell>
        </row>
        <row r="150">
          <cell r="I150">
            <v>99910</v>
          </cell>
          <cell r="J150" t="str">
            <v>Phillips, Amelie</v>
          </cell>
          <cell r="K150">
            <v>5.709090909090909</v>
          </cell>
          <cell r="L150" t="str">
            <v>H</v>
          </cell>
          <cell r="M150" t="str">
            <v>TRIP SC</v>
          </cell>
        </row>
        <row r="151">
          <cell r="I151">
            <v>99928</v>
          </cell>
          <cell r="J151" t="str">
            <v>Plunkett, Conor</v>
          </cell>
          <cell r="K151">
            <v>5.7196969696969697</v>
          </cell>
          <cell r="L151" t="str">
            <v>H</v>
          </cell>
          <cell r="M151" t="str">
            <v>TRIP SC</v>
          </cell>
        </row>
        <row r="152">
          <cell r="I152">
            <v>99848</v>
          </cell>
          <cell r="J152" t="str">
            <v>Pullas Galarraga, Leidy</v>
          </cell>
          <cell r="K152">
            <v>4.3103921568627452</v>
          </cell>
          <cell r="L152" t="str">
            <v>M</v>
          </cell>
          <cell r="M152" t="str">
            <v>HISTORY</v>
          </cell>
        </row>
        <row r="153">
          <cell r="I153">
            <v>99822</v>
          </cell>
          <cell r="J153" t="str">
            <v>Radford, Megan</v>
          </cell>
          <cell r="K153">
            <v>4.7941176470588234</v>
          </cell>
          <cell r="L153" t="str">
            <v>M</v>
          </cell>
          <cell r="M153" t="str">
            <v>PHOTO</v>
          </cell>
        </row>
        <row r="154">
          <cell r="I154">
            <v>99787</v>
          </cell>
          <cell r="J154" t="str">
            <v>Raybould, Patrick</v>
          </cell>
          <cell r="K154">
            <v>5.584848484848485</v>
          </cell>
          <cell r="L154" t="str">
            <v>H</v>
          </cell>
          <cell r="M154" t="str">
            <v>TRIP SC</v>
          </cell>
        </row>
        <row r="155">
          <cell r="I155">
            <v>99978</v>
          </cell>
          <cell r="J155" t="str">
            <v>Reed, Carmen</v>
          </cell>
          <cell r="K155">
            <v>3.75</v>
          </cell>
          <cell r="L155" t="str">
            <v>L</v>
          </cell>
          <cell r="M155" t="str">
            <v>BUSINESS</v>
          </cell>
        </row>
        <row r="156">
          <cell r="I156">
            <v>150337</v>
          </cell>
          <cell r="J156" t="str">
            <v>Rigby, Vincent</v>
          </cell>
          <cell r="K156">
            <v>5.8651515151515152</v>
          </cell>
          <cell r="L156" t="str">
            <v>H</v>
          </cell>
          <cell r="M156" t="str">
            <v>BUSINESS</v>
          </cell>
        </row>
        <row r="157">
          <cell r="I157">
            <v>99856</v>
          </cell>
          <cell r="J157" t="str">
            <v>Ritchie, Francesca</v>
          </cell>
          <cell r="K157">
            <v>5.0676470588235301</v>
          </cell>
          <cell r="L157" t="str">
            <v>H</v>
          </cell>
          <cell r="M157" t="str">
            <v>TRIP SC</v>
          </cell>
        </row>
        <row r="158">
          <cell r="I158">
            <v>99905</v>
          </cell>
          <cell r="J158" t="str">
            <v>Roberts, Delyth</v>
          </cell>
          <cell r="K158">
            <v>5.5287878787878793</v>
          </cell>
          <cell r="L158" t="str">
            <v>H</v>
          </cell>
          <cell r="M158" t="str">
            <v>TRIP SC</v>
          </cell>
        </row>
        <row r="159">
          <cell r="I159">
            <v>99979</v>
          </cell>
          <cell r="J159" t="str">
            <v>Rowland, William</v>
          </cell>
          <cell r="K159">
            <v>4.4705882352941178</v>
          </cell>
          <cell r="L159" t="str">
            <v>M</v>
          </cell>
          <cell r="M159" t="str">
            <v>HISTORY</v>
          </cell>
        </row>
        <row r="160">
          <cell r="I160">
            <v>99977</v>
          </cell>
          <cell r="J160" t="str">
            <v>Ryan, Casey-Leigh</v>
          </cell>
          <cell r="K160">
            <v>4.4117647058823533</v>
          </cell>
          <cell r="L160" t="str">
            <v>M</v>
          </cell>
          <cell r="M160" t="str">
            <v>H&amp;SOCIAL</v>
          </cell>
        </row>
        <row r="161">
          <cell r="I161">
            <v>99883</v>
          </cell>
          <cell r="J161" t="str">
            <v>Ryan, Gemma</v>
          </cell>
          <cell r="K161">
            <v>4.4705882352941178</v>
          </cell>
          <cell r="L161" t="str">
            <v>M</v>
          </cell>
          <cell r="M161" t="str">
            <v>ICT</v>
          </cell>
        </row>
        <row r="162">
          <cell r="I162">
            <v>99927</v>
          </cell>
          <cell r="J162" t="str">
            <v>Sadler, Georgia-Mae</v>
          </cell>
          <cell r="K162">
            <v>5.122727272727273</v>
          </cell>
          <cell r="L162" t="str">
            <v>H</v>
          </cell>
          <cell r="M162" t="str">
            <v>TRIP SC</v>
          </cell>
        </row>
        <row r="163">
          <cell r="I163">
            <v>99946</v>
          </cell>
          <cell r="J163" t="str">
            <v>Sampson, Harry</v>
          </cell>
          <cell r="K163">
            <v>4.867647058823529</v>
          </cell>
          <cell r="L163" t="str">
            <v>M</v>
          </cell>
          <cell r="M163" t="str">
            <v>HISTORY</v>
          </cell>
        </row>
        <row r="164">
          <cell r="I164">
            <v>100010</v>
          </cell>
          <cell r="J164" t="str">
            <v>Savage, Scott</v>
          </cell>
          <cell r="K164">
            <v>4.4000000000000004</v>
          </cell>
          <cell r="L164" t="str">
            <v>M</v>
          </cell>
          <cell r="M164" t="str">
            <v>BUSINESS</v>
          </cell>
        </row>
        <row r="165">
          <cell r="I165">
            <v>100320</v>
          </cell>
          <cell r="J165" t="str">
            <v>Shaju, Herbert</v>
          </cell>
          <cell r="K165">
            <v>5.0500000000000007</v>
          </cell>
          <cell r="L165" t="str">
            <v>H</v>
          </cell>
          <cell r="M165" t="str">
            <v>TRIP SC</v>
          </cell>
        </row>
        <row r="166">
          <cell r="I166">
            <v>99821</v>
          </cell>
          <cell r="J166" t="str">
            <v>Shann, Joshua</v>
          </cell>
          <cell r="K166">
            <v>4.9784313725490197</v>
          </cell>
          <cell r="L166" t="str">
            <v>M</v>
          </cell>
          <cell r="M166" t="str">
            <v>PHOTO</v>
          </cell>
        </row>
        <row r="167">
          <cell r="I167">
            <v>99912</v>
          </cell>
          <cell r="J167" t="str">
            <v>Sharrock, Gabriel</v>
          </cell>
          <cell r="K167">
            <v>5.2511229946524072</v>
          </cell>
          <cell r="L167" t="str">
            <v>H</v>
          </cell>
          <cell r="M167" t="str">
            <v>HISTORY</v>
          </cell>
        </row>
        <row r="168">
          <cell r="I168">
            <v>99951</v>
          </cell>
          <cell r="J168" t="str">
            <v>Shaw, Seth</v>
          </cell>
          <cell r="K168">
            <v>5.8651515151515152</v>
          </cell>
          <cell r="L168" t="str">
            <v>H</v>
          </cell>
          <cell r="M168" t="str">
            <v>PHOTO</v>
          </cell>
        </row>
        <row r="169">
          <cell r="I169">
            <v>99869</v>
          </cell>
          <cell r="J169" t="str">
            <v>Sheppard, Rory Patrick</v>
          </cell>
          <cell r="K169">
            <v>5.0931372549019605</v>
          </cell>
          <cell r="L169" t="str">
            <v>H</v>
          </cell>
          <cell r="M169" t="str">
            <v>BUSINESS</v>
          </cell>
        </row>
        <row r="170">
          <cell r="I170">
            <v>99996</v>
          </cell>
          <cell r="J170" t="str">
            <v>Shouler, Harry</v>
          </cell>
          <cell r="K170">
            <v>4.7941176470588243</v>
          </cell>
          <cell r="L170" t="str">
            <v>M</v>
          </cell>
          <cell r="M170" t="str">
            <v>HISTORY</v>
          </cell>
        </row>
        <row r="171">
          <cell r="I171">
            <v>99789</v>
          </cell>
          <cell r="J171" t="str">
            <v>Sidebottom, Anna</v>
          </cell>
          <cell r="K171">
            <v>4.855614973262032</v>
          </cell>
          <cell r="L171" t="str">
            <v>M</v>
          </cell>
          <cell r="M171" t="str">
            <v>TRIP SC</v>
          </cell>
        </row>
        <row r="172">
          <cell r="I172">
            <v>99830</v>
          </cell>
          <cell r="J172" t="str">
            <v>Simpkin, Lori</v>
          </cell>
          <cell r="K172">
            <v>5.4833333333333334</v>
          </cell>
          <cell r="L172" t="str">
            <v>H</v>
          </cell>
          <cell r="M172" t="str">
            <v>PHOTO</v>
          </cell>
        </row>
        <row r="173">
          <cell r="I173">
            <v>99973</v>
          </cell>
          <cell r="J173" t="str">
            <v>Simpson, Holly</v>
          </cell>
          <cell r="K173">
            <v>5.459090909090909</v>
          </cell>
          <cell r="L173" t="str">
            <v>H</v>
          </cell>
          <cell r="M173" t="str">
            <v>HISTORY</v>
          </cell>
        </row>
        <row r="174">
          <cell r="I174">
            <v>99916</v>
          </cell>
          <cell r="J174" t="str">
            <v>Smith, Alayah</v>
          </cell>
          <cell r="K174">
            <v>3.3392592592592596</v>
          </cell>
          <cell r="L174" t="str">
            <v>L</v>
          </cell>
          <cell r="M174" t="str">
            <v>PHYSED</v>
          </cell>
        </row>
        <row r="175">
          <cell r="I175">
            <v>99942</v>
          </cell>
          <cell r="J175" t="str">
            <v>Sollitt, Jade</v>
          </cell>
          <cell r="K175">
            <v>4.9182352941176468</v>
          </cell>
          <cell r="L175" t="str">
            <v>M</v>
          </cell>
          <cell r="M175" t="str">
            <v>TRIP SC</v>
          </cell>
        </row>
        <row r="176">
          <cell r="I176">
            <v>99882</v>
          </cell>
          <cell r="J176" t="str">
            <v>Southeard, Jamie</v>
          </cell>
          <cell r="K176">
            <v>5.7772727272727273</v>
          </cell>
          <cell r="L176" t="str">
            <v>H</v>
          </cell>
          <cell r="M176" t="str">
            <v>BUSINESS</v>
          </cell>
        </row>
        <row r="177">
          <cell r="I177">
            <v>151515</v>
          </cell>
          <cell r="J177" t="str">
            <v>Sow, Bassirou</v>
          </cell>
          <cell r="K177">
            <v>0.33</v>
          </cell>
          <cell r="L177" t="str">
            <v>L</v>
          </cell>
          <cell r="M177" t="str">
            <v>TRIP SC</v>
          </cell>
        </row>
        <row r="178">
          <cell r="I178">
            <v>99800</v>
          </cell>
          <cell r="J178" t="str">
            <v>Spray, Benjamin</v>
          </cell>
          <cell r="K178">
            <v>5.7303030303030305</v>
          </cell>
          <cell r="L178" t="str">
            <v>H</v>
          </cell>
          <cell r="M178" t="str">
            <v>BUSINESS</v>
          </cell>
        </row>
        <row r="179">
          <cell r="I179">
            <v>99832</v>
          </cell>
          <cell r="J179" t="str">
            <v>Stafford, Aidan</v>
          </cell>
          <cell r="K179">
            <v>4.9117647058823533</v>
          </cell>
          <cell r="L179" t="str">
            <v>M</v>
          </cell>
          <cell r="M179" t="str">
            <v>TRIP SC</v>
          </cell>
        </row>
        <row r="180">
          <cell r="I180">
            <v>99857</v>
          </cell>
          <cell r="J180" t="str">
            <v>Steer, Emma</v>
          </cell>
          <cell r="K180">
            <v>4.8833333333333329</v>
          </cell>
          <cell r="L180" t="str">
            <v>M</v>
          </cell>
          <cell r="M180" t="str">
            <v>CHILD DEV</v>
          </cell>
        </row>
        <row r="181">
          <cell r="I181">
            <v>99795</v>
          </cell>
          <cell r="J181" t="str">
            <v>Stokes, Vincent</v>
          </cell>
          <cell r="K181">
            <v>4.3529411764705888</v>
          </cell>
          <cell r="L181" t="str">
            <v>M</v>
          </cell>
          <cell r="M181" t="str">
            <v>TRIP SC</v>
          </cell>
        </row>
        <row r="182">
          <cell r="I182">
            <v>99788</v>
          </cell>
          <cell r="J182" t="str">
            <v>Tagab, Rhyta  Marie</v>
          </cell>
          <cell r="K182">
            <v>4.7205882352941178</v>
          </cell>
          <cell r="L182" t="str">
            <v>M</v>
          </cell>
          <cell r="M182" t="str">
            <v>HISTORY</v>
          </cell>
        </row>
        <row r="183">
          <cell r="I183">
            <v>99997</v>
          </cell>
          <cell r="J183" t="str">
            <v>Tahir, Awaes</v>
          </cell>
          <cell r="K183">
            <v>4.1139705882352935</v>
          </cell>
          <cell r="L183" t="str">
            <v>M</v>
          </cell>
          <cell r="M183" t="str">
            <v>PHOTO</v>
          </cell>
        </row>
        <row r="184">
          <cell r="I184">
            <v>99863</v>
          </cell>
          <cell r="J184" t="str">
            <v>Taylor, William</v>
          </cell>
          <cell r="K184">
            <v>5.3621212121212123</v>
          </cell>
          <cell r="L184" t="str">
            <v>H</v>
          </cell>
          <cell r="M184" t="str">
            <v>TRIP SC</v>
          </cell>
        </row>
        <row r="185">
          <cell r="I185">
            <v>99865</v>
          </cell>
          <cell r="J185" t="str">
            <v>Thompson, Andrew</v>
          </cell>
          <cell r="K185">
            <v>5.0681818181818183</v>
          </cell>
          <cell r="L185" t="str">
            <v>H</v>
          </cell>
          <cell r="M185" t="str">
            <v>BUSINESS</v>
          </cell>
        </row>
        <row r="186">
          <cell r="I186">
            <v>99864</v>
          </cell>
          <cell r="J186" t="str">
            <v>Thompson, James</v>
          </cell>
          <cell r="K186">
            <v>5.5075757575757578</v>
          </cell>
          <cell r="L186" t="str">
            <v>H</v>
          </cell>
          <cell r="M186" t="str">
            <v>TRIP SC</v>
          </cell>
        </row>
        <row r="187">
          <cell r="I187">
            <v>99961</v>
          </cell>
          <cell r="J187" t="str">
            <v>Threlfall, Sophie</v>
          </cell>
          <cell r="K187">
            <v>5.4393939393939394</v>
          </cell>
          <cell r="L187" t="str">
            <v>H</v>
          </cell>
          <cell r="M187" t="str">
            <v>HISTORY</v>
          </cell>
        </row>
        <row r="188">
          <cell r="I188">
            <v>99797</v>
          </cell>
          <cell r="J188" t="str">
            <v>Townsley, Libby</v>
          </cell>
          <cell r="K188">
            <v>5.5166666666666666</v>
          </cell>
          <cell r="L188" t="str">
            <v>H</v>
          </cell>
          <cell r="M188" t="str">
            <v>TRIP SC</v>
          </cell>
        </row>
        <row r="189">
          <cell r="I189">
            <v>99914</v>
          </cell>
          <cell r="J189" t="str">
            <v>Ukanga, Abasusiene</v>
          </cell>
          <cell r="K189">
            <v>5.7424242424242422</v>
          </cell>
          <cell r="L189" t="str">
            <v>H</v>
          </cell>
          <cell r="M189" t="str">
            <v>TRIP SC</v>
          </cell>
        </row>
        <row r="190">
          <cell r="I190">
            <v>99792</v>
          </cell>
          <cell r="J190" t="str">
            <v>Umoh, Nsikanabasi</v>
          </cell>
          <cell r="K190">
            <v>5.6954545454545453</v>
          </cell>
          <cell r="L190" t="str">
            <v>H</v>
          </cell>
          <cell r="M190" t="str">
            <v>BUSINESS</v>
          </cell>
        </row>
        <row r="191">
          <cell r="I191">
            <v>100316</v>
          </cell>
          <cell r="J191" t="str">
            <v>Vettore, Hugo</v>
          </cell>
          <cell r="K191">
            <v>5.7</v>
          </cell>
          <cell r="L191" t="str">
            <v>H</v>
          </cell>
          <cell r="M191" t="str">
            <v>BUSINESS</v>
          </cell>
        </row>
        <row r="192">
          <cell r="I192">
            <v>99972</v>
          </cell>
          <cell r="J192" t="str">
            <v>Vidler, Kieran</v>
          </cell>
          <cell r="K192">
            <v>5.0009803921568627</v>
          </cell>
          <cell r="L192" t="str">
            <v>H</v>
          </cell>
          <cell r="M192" t="str">
            <v>TRIP SC</v>
          </cell>
        </row>
        <row r="193">
          <cell r="I193">
            <v>99894</v>
          </cell>
          <cell r="J193" t="str">
            <v>Ward, Joseph</v>
          </cell>
          <cell r="K193">
            <v>5.7984848484848488</v>
          </cell>
          <cell r="L193" t="str">
            <v>H</v>
          </cell>
          <cell r="M193" t="str">
            <v>COMPUTING</v>
          </cell>
        </row>
        <row r="194">
          <cell r="I194">
            <v>100319</v>
          </cell>
          <cell r="J194" t="str">
            <v>Webb, Elizabeth</v>
          </cell>
          <cell r="K194">
            <v>5.7196969696969697</v>
          </cell>
          <cell r="L194" t="str">
            <v>H</v>
          </cell>
          <cell r="M194" t="str">
            <v>TRIP SC</v>
          </cell>
        </row>
        <row r="195">
          <cell r="I195">
            <v>99965</v>
          </cell>
          <cell r="J195" t="str">
            <v>White, Shanika</v>
          </cell>
          <cell r="K195">
            <v>4.8005882352941178</v>
          </cell>
          <cell r="L195" t="str">
            <v>M</v>
          </cell>
          <cell r="M195" t="str">
            <v>TRIP SC</v>
          </cell>
        </row>
        <row r="196">
          <cell r="I196">
            <v>100136</v>
          </cell>
          <cell r="J196" t="str">
            <v>Willetts, Dylan</v>
          </cell>
          <cell r="K196">
            <v>4.9715686274509805</v>
          </cell>
          <cell r="L196" t="str">
            <v>M</v>
          </cell>
          <cell r="M196" t="str">
            <v>BUSINESS</v>
          </cell>
        </row>
        <row r="197">
          <cell r="I197">
            <v>99855</v>
          </cell>
          <cell r="J197" t="str">
            <v>Williams, Jacob</v>
          </cell>
          <cell r="K197">
            <v>4.9892156862745098</v>
          </cell>
          <cell r="L197" t="str">
            <v>M</v>
          </cell>
          <cell r="M197" t="str">
            <v>BUSINESS</v>
          </cell>
        </row>
        <row r="198">
          <cell r="I198">
            <v>99838</v>
          </cell>
          <cell r="J198" t="str">
            <v>Wilson, Alice</v>
          </cell>
          <cell r="K198">
            <v>5.3121212121212125</v>
          </cell>
          <cell r="L198" t="str">
            <v>H</v>
          </cell>
          <cell r="M198" t="str">
            <v>HISTORY</v>
          </cell>
        </row>
        <row r="199">
          <cell r="I199">
            <v>99923</v>
          </cell>
          <cell r="J199" t="str">
            <v>Wilson, Elliot</v>
          </cell>
          <cell r="K199">
            <v>4.9623529411764711</v>
          </cell>
          <cell r="L199" t="str">
            <v>M</v>
          </cell>
          <cell r="M199" t="str">
            <v>HISTORY</v>
          </cell>
        </row>
        <row r="200">
          <cell r="I200">
            <v>99886</v>
          </cell>
          <cell r="J200" t="str">
            <v>Wilson, Joshua</v>
          </cell>
          <cell r="K200">
            <v>5.213903743315508</v>
          </cell>
          <cell r="L200" t="str">
            <v>H</v>
          </cell>
          <cell r="M200" t="str">
            <v>TRIP SC</v>
          </cell>
        </row>
        <row r="201">
          <cell r="I201">
            <v>99968</v>
          </cell>
          <cell r="J201" t="str">
            <v>Wilson, Trinity</v>
          </cell>
          <cell r="K201">
            <v>3.4558823529411766</v>
          </cell>
          <cell r="L201" t="str">
            <v>L</v>
          </cell>
          <cell r="M201" t="str">
            <v>BUSINESS</v>
          </cell>
        </row>
        <row r="202">
          <cell r="I202">
            <v>99920</v>
          </cell>
          <cell r="J202" t="str">
            <v>Wiseman, Joshua</v>
          </cell>
          <cell r="K202">
            <v>4.966274509803922</v>
          </cell>
          <cell r="L202" t="str">
            <v>M</v>
          </cell>
          <cell r="M202" t="str">
            <v>GEOG</v>
          </cell>
        </row>
        <row r="203">
          <cell r="I203">
            <v>150338</v>
          </cell>
          <cell r="J203" t="str">
            <v>Wong, Ka Wai</v>
          </cell>
          <cell r="K203">
            <v>5.41</v>
          </cell>
          <cell r="L203" t="str">
            <v>H</v>
          </cell>
          <cell r="M203" t="str">
            <v>BUSINESS</v>
          </cell>
        </row>
        <row r="204">
          <cell r="I204">
            <v>99963</v>
          </cell>
          <cell r="J204" t="str">
            <v>Wooding, Edward</v>
          </cell>
          <cell r="K204">
            <v>5.3833333333333329</v>
          </cell>
          <cell r="L204" t="str">
            <v>H</v>
          </cell>
          <cell r="M204" t="str">
            <v>TRIP SC</v>
          </cell>
        </row>
        <row r="205">
          <cell r="I205">
            <v>99881</v>
          </cell>
          <cell r="J205" t="str">
            <v>Worsnop, Joseph</v>
          </cell>
          <cell r="K205">
            <v>5.5393939393939391</v>
          </cell>
          <cell r="L205" t="str">
            <v>H</v>
          </cell>
          <cell r="M205" t="str">
            <v>TRIP SC</v>
          </cell>
        </row>
        <row r="206">
          <cell r="I206">
            <v>99813</v>
          </cell>
          <cell r="J206" t="str">
            <v>Wynter, Layla</v>
          </cell>
          <cell r="K206">
            <v>4.1840305010893246</v>
          </cell>
          <cell r="L206" t="str">
            <v>M</v>
          </cell>
          <cell r="M206" t="str">
            <v>TRIP SC</v>
          </cell>
        </row>
        <row r="207">
          <cell r="I207">
            <v>99981</v>
          </cell>
          <cell r="J207" t="str">
            <v>Zerominski, Nataniel</v>
          </cell>
          <cell r="K207">
            <v>4.3088235294117645</v>
          </cell>
          <cell r="L207" t="str">
            <v>M</v>
          </cell>
          <cell r="M207" t="str">
            <v>TRIP SC</v>
          </cell>
        </row>
        <row r="208">
          <cell r="I208">
            <v>99933</v>
          </cell>
          <cell r="J208" t="str">
            <v>Zimbwa, Tsitsi</v>
          </cell>
          <cell r="K208">
            <v>5.3045454545454547</v>
          </cell>
          <cell r="L208" t="str">
            <v>H</v>
          </cell>
          <cell r="M208" t="str">
            <v>TRIP SC</v>
          </cell>
        </row>
        <row r="209">
          <cell r="I209">
            <v>0</v>
          </cell>
          <cell r="J209">
            <v>0</v>
          </cell>
          <cell r="K209">
            <v>0</v>
          </cell>
          <cell r="L209" t="str">
            <v/>
          </cell>
          <cell r="M209" t="str">
            <v/>
          </cell>
        </row>
        <row r="210">
          <cell r="I210">
            <v>0</v>
          </cell>
          <cell r="J210">
            <v>0</v>
          </cell>
          <cell r="K210">
            <v>0</v>
          </cell>
          <cell r="L210" t="str">
            <v/>
          </cell>
          <cell r="M210" t="str">
            <v/>
          </cell>
        </row>
        <row r="211">
          <cell r="I211">
            <v>0</v>
          </cell>
          <cell r="J211">
            <v>0</v>
          </cell>
          <cell r="K211">
            <v>0</v>
          </cell>
          <cell r="L211" t="str">
            <v/>
          </cell>
          <cell r="M211" t="str">
            <v/>
          </cell>
        </row>
        <row r="212">
          <cell r="I212"/>
          <cell r="J212"/>
          <cell r="K212"/>
        </row>
      </sheetData>
      <sheetData sheetId="17"/>
      <sheetData sheetId="1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me"/>
      <sheetName val="Alphabetical Name"/>
      <sheetName val="CalledName"/>
      <sheetName val="Given and Called Name"/>
      <sheetName val="Called Name Macro"/>
    </sheetNames>
    <sheetDataSet>
      <sheetData sheetId="0">
        <row r="1">
          <cell r="A1" t="str">
            <v>AdmissionNo</v>
          </cell>
        </row>
      </sheetData>
      <sheetData sheetId="1"/>
      <sheetData sheetId="2">
        <row r="1">
          <cell r="A1" t="str">
            <v>Admission Number</v>
          </cell>
          <cell r="B1" t="str">
            <v>Preferred First name</v>
          </cell>
          <cell r="C1" t="str">
            <v>Preferred Last name</v>
          </cell>
          <cell r="D1" t="str">
            <v>Tutor Group</v>
          </cell>
          <cell r="E1" t="str">
            <v>Gender Code</v>
          </cell>
          <cell r="F1" t="str">
            <v>SEN Provision Code</v>
          </cell>
          <cell r="G1" t="str">
            <v>Ethnicity Code</v>
          </cell>
          <cell r="H1" t="str">
            <v>Ever FSM 6 Flag</v>
          </cell>
          <cell r="I1" t="str">
            <v>EAL Flag</v>
          </cell>
          <cell r="J1" t="str">
            <v>Pupil Premium Flag</v>
          </cell>
          <cell r="K1" t="str">
            <v>In Care Flag</v>
          </cell>
          <cell r="L1" t="str">
            <v>Year Group Name</v>
          </cell>
          <cell r="M1" t="str">
            <v>House(s)</v>
          </cell>
          <cell r="N1" t="str">
            <v>SEN Mon</v>
          </cell>
        </row>
        <row r="2">
          <cell r="A2">
            <v>150838</v>
          </cell>
          <cell r="B2" t="str">
            <v>Maryam</v>
          </cell>
          <cell r="C2" t="str">
            <v>Abbas</v>
          </cell>
          <cell r="D2" t="str">
            <v>12ASA</v>
          </cell>
          <cell r="E2" t="str">
            <v>F</v>
          </cell>
          <cell r="F2" t="str">
            <v>N</v>
          </cell>
          <cell r="G2" t="str">
            <v>OOEG</v>
          </cell>
          <cell r="H2" t="str">
            <v>No</v>
          </cell>
          <cell r="I2" t="str">
            <v>Yes</v>
          </cell>
          <cell r="J2" t="str">
            <v>No</v>
          </cell>
          <cell r="K2" t="str">
            <v>No</v>
          </cell>
          <cell r="L2" t="str">
            <v>12</v>
          </cell>
          <cell r="M2" t="str">
            <v>St. Julie</v>
          </cell>
          <cell r="N2" t="str">
            <v>No</v>
          </cell>
        </row>
        <row r="3">
          <cell r="A3">
            <v>160008</v>
          </cell>
          <cell r="B3" t="str">
            <v>Sofia</v>
          </cell>
          <cell r="C3" t="str">
            <v>Abbey</v>
          </cell>
          <cell r="D3" t="str">
            <v>7YP</v>
          </cell>
          <cell r="E3" t="str">
            <v>F</v>
          </cell>
          <cell r="F3" t="str">
            <v>N</v>
          </cell>
          <cell r="G3" t="str">
            <v>WBRI</v>
          </cell>
          <cell r="H3" t="str">
            <v>No</v>
          </cell>
          <cell r="I3" t="str">
            <v>No</v>
          </cell>
          <cell r="J3" t="str">
            <v>No</v>
          </cell>
          <cell r="K3" t="str">
            <v>No</v>
          </cell>
          <cell r="L3" t="str">
            <v>7</v>
          </cell>
          <cell r="M3" t="str">
            <v>Compiegne</v>
          </cell>
          <cell r="N3" t="str">
            <v>No</v>
          </cell>
        </row>
        <row r="4">
          <cell r="A4">
            <v>150984</v>
          </cell>
          <cell r="B4" t="str">
            <v>Dua'A</v>
          </cell>
          <cell r="C4" t="str">
            <v>Abdaljawwad</v>
          </cell>
          <cell r="D4" t="str">
            <v>12ASA</v>
          </cell>
          <cell r="E4" t="str">
            <v>F</v>
          </cell>
          <cell r="F4" t="str">
            <v>N</v>
          </cell>
          <cell r="G4" t="str">
            <v>OOEG</v>
          </cell>
          <cell r="H4" t="str">
            <v>Yes</v>
          </cell>
          <cell r="I4" t="str">
            <v>No</v>
          </cell>
          <cell r="J4" t="str">
            <v>No</v>
          </cell>
          <cell r="K4" t="str">
            <v>No</v>
          </cell>
          <cell r="L4" t="str">
            <v>12</v>
          </cell>
          <cell r="M4" t="str">
            <v>St. Julie</v>
          </cell>
          <cell r="N4" t="str">
            <v>No</v>
          </cell>
        </row>
        <row r="5">
          <cell r="A5">
            <v>152831</v>
          </cell>
          <cell r="B5" t="str">
            <v>Olivia</v>
          </cell>
          <cell r="C5" t="str">
            <v>Abraham</v>
          </cell>
          <cell r="D5" t="str">
            <v>8KC</v>
          </cell>
          <cell r="E5" t="str">
            <v>F</v>
          </cell>
          <cell r="F5" t="str">
            <v>N</v>
          </cell>
          <cell r="G5" t="str">
            <v>AIND</v>
          </cell>
          <cell r="H5" t="str">
            <v>No</v>
          </cell>
          <cell r="I5" t="str">
            <v>No</v>
          </cell>
          <cell r="J5" t="str">
            <v>No</v>
          </cell>
          <cell r="K5" t="str">
            <v>No</v>
          </cell>
          <cell r="L5" t="str">
            <v>8</v>
          </cell>
          <cell r="M5" t="str">
            <v>St. Julie</v>
          </cell>
          <cell r="N5" t="str">
            <v>No</v>
          </cell>
        </row>
        <row r="6">
          <cell r="A6">
            <v>151969</v>
          </cell>
          <cell r="B6" t="str">
            <v>Simon</v>
          </cell>
          <cell r="C6" t="str">
            <v>Abraham</v>
          </cell>
          <cell r="D6" t="str">
            <v>12ASA</v>
          </cell>
          <cell r="E6" t="str">
            <v>M</v>
          </cell>
          <cell r="F6" t="str">
            <v>N</v>
          </cell>
          <cell r="G6" t="str">
            <v>BAOF</v>
          </cell>
          <cell r="H6" t="str">
            <v>Yes</v>
          </cell>
          <cell r="I6" t="str">
            <v>Yes</v>
          </cell>
          <cell r="J6" t="str">
            <v>No</v>
          </cell>
          <cell r="K6" t="str">
            <v>No</v>
          </cell>
          <cell r="L6" t="str">
            <v>12</v>
          </cell>
          <cell r="M6" t="str">
            <v>St. Julie</v>
          </cell>
          <cell r="N6" t="str">
            <v>No</v>
          </cell>
        </row>
        <row r="7">
          <cell r="A7">
            <v>160013</v>
          </cell>
          <cell r="B7" t="str">
            <v>Noah</v>
          </cell>
          <cell r="C7" t="str">
            <v>Abraham</v>
          </cell>
          <cell r="D7" t="str">
            <v>7LM</v>
          </cell>
          <cell r="E7" t="str">
            <v>M</v>
          </cell>
          <cell r="F7" t="str">
            <v>K</v>
          </cell>
          <cell r="G7" t="str">
            <v>BAOF</v>
          </cell>
          <cell r="H7" t="str">
            <v>Yes</v>
          </cell>
          <cell r="I7" t="str">
            <v>No</v>
          </cell>
          <cell r="J7" t="str">
            <v>Yes</v>
          </cell>
          <cell r="K7" t="str">
            <v>No</v>
          </cell>
          <cell r="L7" t="str">
            <v>7</v>
          </cell>
          <cell r="M7" t="str">
            <v>Cuvilly</v>
          </cell>
          <cell r="N7" t="str">
            <v>No</v>
          </cell>
        </row>
        <row r="8">
          <cell r="A8">
            <v>160118</v>
          </cell>
          <cell r="B8" t="str">
            <v>Archie</v>
          </cell>
          <cell r="C8" t="str">
            <v>Ackernley</v>
          </cell>
          <cell r="D8" t="str">
            <v>12ASA</v>
          </cell>
          <cell r="E8" t="str">
            <v>M</v>
          </cell>
          <cell r="G8" t="str">
            <v>WBRI</v>
          </cell>
          <cell r="H8" t="str">
            <v>No</v>
          </cell>
          <cell r="I8" t="str">
            <v>No</v>
          </cell>
          <cell r="J8" t="str">
            <v>No</v>
          </cell>
          <cell r="K8" t="str">
            <v>No</v>
          </cell>
          <cell r="L8" t="str">
            <v>12</v>
          </cell>
          <cell r="M8" t="str">
            <v>Picardy</v>
          </cell>
          <cell r="N8" t="str">
            <v>No</v>
          </cell>
        </row>
        <row r="9">
          <cell r="A9">
            <v>160049</v>
          </cell>
          <cell r="B9" t="str">
            <v>Jack</v>
          </cell>
          <cell r="C9" t="str">
            <v>Adams</v>
          </cell>
          <cell r="D9" t="str">
            <v>12JN</v>
          </cell>
          <cell r="E9" t="str">
            <v>M</v>
          </cell>
          <cell r="F9" t="str">
            <v>N</v>
          </cell>
          <cell r="G9" t="str">
            <v>WBRI</v>
          </cell>
          <cell r="H9" t="str">
            <v>No</v>
          </cell>
          <cell r="I9" t="str">
            <v>No</v>
          </cell>
          <cell r="J9" t="str">
            <v>No</v>
          </cell>
          <cell r="K9" t="str">
            <v>No</v>
          </cell>
          <cell r="L9" t="str">
            <v>12</v>
          </cell>
          <cell r="M9" t="str">
            <v>Picardy</v>
          </cell>
          <cell r="N9" t="str">
            <v>No</v>
          </cell>
        </row>
        <row r="10">
          <cell r="A10">
            <v>152713</v>
          </cell>
          <cell r="B10" t="str">
            <v>Iteoluwa</v>
          </cell>
          <cell r="C10" t="str">
            <v>Adedayo-Sogade</v>
          </cell>
          <cell r="D10" t="str">
            <v>11ZI</v>
          </cell>
          <cell r="E10" t="str">
            <v>F</v>
          </cell>
          <cell r="F10" t="str">
            <v>N</v>
          </cell>
          <cell r="G10" t="str">
            <v>MBOE</v>
          </cell>
          <cell r="H10" t="str">
            <v>No</v>
          </cell>
          <cell r="I10" t="str">
            <v>No</v>
          </cell>
          <cell r="J10" t="str">
            <v>No</v>
          </cell>
          <cell r="K10" t="str">
            <v>No</v>
          </cell>
          <cell r="L10" t="str">
            <v>11</v>
          </cell>
          <cell r="M10" t="str">
            <v>Compiegne</v>
          </cell>
          <cell r="N10" t="str">
            <v>No</v>
          </cell>
        </row>
        <row r="11">
          <cell r="A11">
            <v>160018</v>
          </cell>
          <cell r="B11" t="str">
            <v>Christopher</v>
          </cell>
          <cell r="C11" t="str">
            <v>Adedoyin</v>
          </cell>
          <cell r="D11" t="str">
            <v>7ET</v>
          </cell>
          <cell r="E11" t="str">
            <v>M</v>
          </cell>
          <cell r="F11" t="str">
            <v>K</v>
          </cell>
          <cell r="G11" t="str">
            <v>BAOF</v>
          </cell>
          <cell r="H11" t="str">
            <v>No</v>
          </cell>
          <cell r="I11" t="str">
            <v>No</v>
          </cell>
          <cell r="J11" t="str">
            <v>No</v>
          </cell>
          <cell r="K11" t="str">
            <v>No</v>
          </cell>
          <cell r="L11" t="str">
            <v>7</v>
          </cell>
          <cell r="M11" t="str">
            <v>Cuvilly</v>
          </cell>
          <cell r="N11" t="str">
            <v>No</v>
          </cell>
        </row>
        <row r="12">
          <cell r="A12">
            <v>150995</v>
          </cell>
          <cell r="B12" t="str">
            <v>Karen</v>
          </cell>
          <cell r="C12" t="str">
            <v>Adesina</v>
          </cell>
          <cell r="D12" t="str">
            <v>12ASA</v>
          </cell>
          <cell r="E12" t="str">
            <v>F</v>
          </cell>
          <cell r="F12" t="str">
            <v>N</v>
          </cell>
          <cell r="G12" t="str">
            <v>BAOF</v>
          </cell>
          <cell r="H12" t="str">
            <v>No</v>
          </cell>
          <cell r="I12" t="str">
            <v>No</v>
          </cell>
          <cell r="J12" t="str">
            <v>No</v>
          </cell>
          <cell r="K12" t="str">
            <v>No</v>
          </cell>
          <cell r="L12" t="str">
            <v>12</v>
          </cell>
          <cell r="M12" t="str">
            <v>Picardy</v>
          </cell>
          <cell r="N12" t="str">
            <v>No</v>
          </cell>
        </row>
        <row r="13">
          <cell r="A13">
            <v>152657</v>
          </cell>
          <cell r="B13" t="str">
            <v>Rapheal</v>
          </cell>
          <cell r="C13" t="str">
            <v>Adesina</v>
          </cell>
          <cell r="D13" t="str">
            <v>9MCO</v>
          </cell>
          <cell r="E13" t="str">
            <v>M</v>
          </cell>
          <cell r="F13" t="str">
            <v>N</v>
          </cell>
          <cell r="G13" t="str">
            <v>BAOF</v>
          </cell>
          <cell r="H13" t="str">
            <v>No</v>
          </cell>
          <cell r="I13" t="str">
            <v>No</v>
          </cell>
          <cell r="J13" t="str">
            <v>No</v>
          </cell>
          <cell r="K13" t="str">
            <v>No</v>
          </cell>
          <cell r="L13" t="str">
            <v>9</v>
          </cell>
          <cell r="M13" t="str">
            <v>Cuvilly</v>
          </cell>
          <cell r="N13" t="str">
            <v>No</v>
          </cell>
        </row>
        <row r="14">
          <cell r="A14">
            <v>151841</v>
          </cell>
          <cell r="B14" t="str">
            <v>Tunmise</v>
          </cell>
          <cell r="C14" t="str">
            <v>Adewale</v>
          </cell>
          <cell r="D14" t="str">
            <v>10JOS</v>
          </cell>
          <cell r="E14" t="str">
            <v>F</v>
          </cell>
          <cell r="F14" t="str">
            <v>N</v>
          </cell>
          <cell r="G14" t="str">
            <v>BAOF</v>
          </cell>
          <cell r="H14" t="str">
            <v>No</v>
          </cell>
          <cell r="I14" t="str">
            <v>No</v>
          </cell>
          <cell r="J14" t="str">
            <v>No</v>
          </cell>
          <cell r="K14" t="str">
            <v>No</v>
          </cell>
          <cell r="L14" t="str">
            <v>10</v>
          </cell>
          <cell r="M14" t="str">
            <v>Picardy</v>
          </cell>
          <cell r="N14" t="str">
            <v>No</v>
          </cell>
        </row>
        <row r="15">
          <cell r="A15">
            <v>150982</v>
          </cell>
          <cell r="B15" t="str">
            <v>Angel</v>
          </cell>
          <cell r="C15" t="str">
            <v>Adiele</v>
          </cell>
          <cell r="D15" t="str">
            <v>12ASA</v>
          </cell>
          <cell r="E15" t="str">
            <v>F</v>
          </cell>
          <cell r="F15" t="str">
            <v>N</v>
          </cell>
          <cell r="G15" t="str">
            <v>BAOF</v>
          </cell>
          <cell r="H15" t="str">
            <v>No</v>
          </cell>
          <cell r="I15" t="str">
            <v>No</v>
          </cell>
          <cell r="J15" t="str">
            <v>No</v>
          </cell>
          <cell r="K15" t="str">
            <v>No</v>
          </cell>
          <cell r="L15" t="str">
            <v>12</v>
          </cell>
          <cell r="M15" t="str">
            <v>St. Julie</v>
          </cell>
          <cell r="N15" t="str">
            <v>No</v>
          </cell>
        </row>
        <row r="16">
          <cell r="A16">
            <v>152603</v>
          </cell>
          <cell r="B16" t="str">
            <v>Michael</v>
          </cell>
          <cell r="C16" t="str">
            <v>Adiele</v>
          </cell>
          <cell r="D16" t="str">
            <v>9AWL</v>
          </cell>
          <cell r="E16" t="str">
            <v>M</v>
          </cell>
          <cell r="F16" t="str">
            <v>N</v>
          </cell>
          <cell r="G16" t="str">
            <v>BAOF</v>
          </cell>
          <cell r="H16" t="str">
            <v>Yes</v>
          </cell>
          <cell r="I16" t="str">
            <v>No</v>
          </cell>
          <cell r="J16" t="str">
            <v>Yes</v>
          </cell>
          <cell r="K16" t="str">
            <v>No</v>
          </cell>
          <cell r="L16" t="str">
            <v>9</v>
          </cell>
          <cell r="M16" t="str">
            <v>St. Julie</v>
          </cell>
          <cell r="N16" t="str">
            <v>No</v>
          </cell>
        </row>
        <row r="17">
          <cell r="A17">
            <v>150546</v>
          </cell>
          <cell r="B17" t="str">
            <v>Abel</v>
          </cell>
          <cell r="C17" t="str">
            <v>Adu</v>
          </cell>
          <cell r="D17" t="str">
            <v>13SDR</v>
          </cell>
          <cell r="E17" t="str">
            <v>M</v>
          </cell>
          <cell r="F17" t="str">
            <v>E</v>
          </cell>
          <cell r="G17" t="str">
            <v>BAOF</v>
          </cell>
          <cell r="H17" t="str">
            <v>Yes</v>
          </cell>
          <cell r="I17" t="str">
            <v>Yes</v>
          </cell>
          <cell r="J17" t="str">
            <v>No</v>
          </cell>
          <cell r="K17" t="str">
            <v>No</v>
          </cell>
          <cell r="L17" t="str">
            <v>13</v>
          </cell>
          <cell r="M17" t="str">
            <v>Picardy</v>
          </cell>
          <cell r="N17" t="str">
            <v>No</v>
          </cell>
        </row>
        <row r="18">
          <cell r="A18">
            <v>151734</v>
          </cell>
          <cell r="B18" t="str">
            <v>Andrew</v>
          </cell>
          <cell r="C18" t="str">
            <v>Affoh</v>
          </cell>
          <cell r="D18" t="str">
            <v>11KKN</v>
          </cell>
          <cell r="E18" t="str">
            <v>M</v>
          </cell>
          <cell r="F18" t="str">
            <v>N</v>
          </cell>
          <cell r="G18" t="str">
            <v>BAOF</v>
          </cell>
          <cell r="H18" t="str">
            <v>No</v>
          </cell>
          <cell r="I18" t="str">
            <v>No</v>
          </cell>
          <cell r="J18" t="str">
            <v>No</v>
          </cell>
          <cell r="K18" t="str">
            <v>No</v>
          </cell>
          <cell r="L18" t="str">
            <v>11</v>
          </cell>
          <cell r="M18" t="str">
            <v>Cuvilly</v>
          </cell>
          <cell r="N18" t="str">
            <v>No</v>
          </cell>
        </row>
        <row r="19">
          <cell r="A19">
            <v>151735</v>
          </cell>
          <cell r="B19" t="str">
            <v>Anthony</v>
          </cell>
          <cell r="C19" t="str">
            <v>Affoh</v>
          </cell>
          <cell r="D19" t="str">
            <v>11KKN</v>
          </cell>
          <cell r="E19" t="str">
            <v>M</v>
          </cell>
          <cell r="F19" t="str">
            <v>N</v>
          </cell>
          <cell r="G19" t="str">
            <v>BAOF</v>
          </cell>
          <cell r="H19" t="str">
            <v>No</v>
          </cell>
          <cell r="I19" t="str">
            <v>No</v>
          </cell>
          <cell r="J19" t="str">
            <v>No</v>
          </cell>
          <cell r="K19" t="str">
            <v>No</v>
          </cell>
          <cell r="L19" t="str">
            <v>11</v>
          </cell>
          <cell r="M19" t="str">
            <v>Cuvilly</v>
          </cell>
          <cell r="N19" t="str">
            <v>No</v>
          </cell>
        </row>
        <row r="20">
          <cell r="A20">
            <v>160122</v>
          </cell>
          <cell r="B20" t="str">
            <v>Jewel</v>
          </cell>
          <cell r="C20" t="str">
            <v>Afolabi</v>
          </cell>
          <cell r="D20" t="str">
            <v>11SK</v>
          </cell>
          <cell r="E20" t="str">
            <v>F</v>
          </cell>
          <cell r="F20" t="str">
            <v>N</v>
          </cell>
          <cell r="G20" t="str">
            <v>BAFR</v>
          </cell>
          <cell r="H20" t="str">
            <v>Yes</v>
          </cell>
          <cell r="I20" t="str">
            <v>No</v>
          </cell>
          <cell r="J20" t="str">
            <v>Yes</v>
          </cell>
          <cell r="K20" t="str">
            <v>No</v>
          </cell>
          <cell r="L20" t="str">
            <v>11</v>
          </cell>
          <cell r="M20" t="str">
            <v>Cuvilly</v>
          </cell>
          <cell r="N20" t="str">
            <v>No</v>
          </cell>
        </row>
        <row r="21">
          <cell r="A21">
            <v>151953</v>
          </cell>
          <cell r="B21" t="str">
            <v>Deangelo</v>
          </cell>
          <cell r="C21" t="str">
            <v>Aguilar</v>
          </cell>
          <cell r="D21" t="str">
            <v>10RQ</v>
          </cell>
          <cell r="E21" t="str">
            <v>M</v>
          </cell>
          <cell r="F21" t="str">
            <v>N</v>
          </cell>
          <cell r="G21" t="str">
            <v>AOTH</v>
          </cell>
          <cell r="H21" t="str">
            <v>No</v>
          </cell>
          <cell r="I21" t="str">
            <v>No</v>
          </cell>
          <cell r="J21" t="str">
            <v>No</v>
          </cell>
          <cell r="K21" t="str">
            <v>No</v>
          </cell>
          <cell r="L21" t="str">
            <v>10</v>
          </cell>
          <cell r="M21" t="str">
            <v>St. Julie</v>
          </cell>
          <cell r="N21" t="str">
            <v>No</v>
          </cell>
        </row>
        <row r="22">
          <cell r="A22">
            <v>150880</v>
          </cell>
          <cell r="B22" t="str">
            <v>Melina</v>
          </cell>
          <cell r="C22" t="str">
            <v>Ahmadi</v>
          </cell>
          <cell r="D22" t="str">
            <v>12ASA</v>
          </cell>
          <cell r="E22" t="str">
            <v>F</v>
          </cell>
          <cell r="F22" t="str">
            <v>N</v>
          </cell>
          <cell r="G22" t="str">
            <v>OOEG</v>
          </cell>
          <cell r="H22" t="str">
            <v>No</v>
          </cell>
          <cell r="I22" t="str">
            <v>Yes</v>
          </cell>
          <cell r="J22" t="str">
            <v>No</v>
          </cell>
          <cell r="K22" t="str">
            <v>No</v>
          </cell>
          <cell r="L22" t="str">
            <v>12</v>
          </cell>
          <cell r="M22" t="str">
            <v>Cuvilly</v>
          </cell>
          <cell r="N22" t="str">
            <v>No</v>
          </cell>
        </row>
        <row r="23">
          <cell r="A23">
            <v>152924</v>
          </cell>
          <cell r="B23" t="str">
            <v>Aryana</v>
          </cell>
          <cell r="C23" t="str">
            <v>Ahmadi-Siahpoush</v>
          </cell>
          <cell r="D23" t="str">
            <v>8AR</v>
          </cell>
          <cell r="E23" t="str">
            <v>F</v>
          </cell>
          <cell r="F23" t="str">
            <v>N</v>
          </cell>
          <cell r="G23" t="str">
            <v>WBRI</v>
          </cell>
          <cell r="H23" t="str">
            <v>No</v>
          </cell>
          <cell r="I23" t="str">
            <v>Yes</v>
          </cell>
          <cell r="J23" t="str">
            <v>No</v>
          </cell>
          <cell r="K23" t="str">
            <v>No</v>
          </cell>
          <cell r="L23" t="str">
            <v>8</v>
          </cell>
          <cell r="M23" t="str">
            <v>St. Julie</v>
          </cell>
          <cell r="N23" t="str">
            <v>No</v>
          </cell>
        </row>
        <row r="24">
          <cell r="A24">
            <v>160037</v>
          </cell>
          <cell r="B24" t="str">
            <v>Jubayil</v>
          </cell>
          <cell r="C24" t="str">
            <v>Ahmed</v>
          </cell>
          <cell r="D24" t="str">
            <v>12DHO</v>
          </cell>
          <cell r="E24" t="str">
            <v>M</v>
          </cell>
          <cell r="F24" t="str">
            <v>N</v>
          </cell>
          <cell r="G24" t="str">
            <v>ABAN</v>
          </cell>
          <cell r="H24" t="str">
            <v>Yes</v>
          </cell>
          <cell r="I24" t="str">
            <v>No</v>
          </cell>
          <cell r="J24" t="str">
            <v>No</v>
          </cell>
          <cell r="K24" t="str">
            <v>No</v>
          </cell>
          <cell r="L24" t="str">
            <v>12</v>
          </cell>
          <cell r="M24" t="str">
            <v>Compiegne</v>
          </cell>
          <cell r="N24" t="str">
            <v>No</v>
          </cell>
        </row>
        <row r="25">
          <cell r="A25">
            <v>152659</v>
          </cell>
          <cell r="B25" t="str">
            <v>Joshua</v>
          </cell>
          <cell r="C25" t="str">
            <v>Ainsworth</v>
          </cell>
          <cell r="D25" t="str">
            <v>9GN</v>
          </cell>
          <cell r="E25" t="str">
            <v>M</v>
          </cell>
          <cell r="F25" t="str">
            <v>N</v>
          </cell>
          <cell r="G25" t="str">
            <v>WBRI</v>
          </cell>
          <cell r="H25" t="str">
            <v>No</v>
          </cell>
          <cell r="I25" t="str">
            <v>No</v>
          </cell>
          <cell r="J25" t="str">
            <v>No</v>
          </cell>
          <cell r="K25" t="str">
            <v>No</v>
          </cell>
          <cell r="L25" t="str">
            <v>9</v>
          </cell>
          <cell r="M25" t="str">
            <v>Compiegne</v>
          </cell>
          <cell r="N25" t="str">
            <v>No</v>
          </cell>
        </row>
        <row r="26">
          <cell r="A26">
            <v>152517</v>
          </cell>
          <cell r="B26" t="str">
            <v>Ayomide</v>
          </cell>
          <cell r="C26" t="str">
            <v>Ajao</v>
          </cell>
          <cell r="D26" t="str">
            <v>9JQ</v>
          </cell>
          <cell r="E26" t="str">
            <v>F</v>
          </cell>
          <cell r="F26" t="str">
            <v>N</v>
          </cell>
          <cell r="G26" t="str">
            <v>BAOF</v>
          </cell>
          <cell r="H26" t="str">
            <v>No</v>
          </cell>
          <cell r="I26" t="str">
            <v>No</v>
          </cell>
          <cell r="J26" t="str">
            <v>No</v>
          </cell>
          <cell r="K26" t="str">
            <v>No</v>
          </cell>
          <cell r="L26" t="str">
            <v>9</v>
          </cell>
          <cell r="M26" t="str">
            <v>St. Julie</v>
          </cell>
          <cell r="N26" t="str">
            <v>No</v>
          </cell>
        </row>
        <row r="27">
          <cell r="A27">
            <v>152810</v>
          </cell>
          <cell r="B27" t="str">
            <v>Raphael</v>
          </cell>
          <cell r="C27" t="str">
            <v>Akanuwe</v>
          </cell>
          <cell r="D27" t="str">
            <v>8KC</v>
          </cell>
          <cell r="E27" t="str">
            <v>M</v>
          </cell>
          <cell r="F27" t="str">
            <v>N</v>
          </cell>
          <cell r="G27" t="str">
            <v>BAOF</v>
          </cell>
          <cell r="H27" t="str">
            <v>No</v>
          </cell>
          <cell r="I27" t="str">
            <v>No</v>
          </cell>
          <cell r="J27" t="str">
            <v>No</v>
          </cell>
          <cell r="K27" t="str">
            <v>No</v>
          </cell>
          <cell r="L27" t="str">
            <v>8</v>
          </cell>
          <cell r="M27" t="str">
            <v>St. Julie</v>
          </cell>
          <cell r="N27" t="str">
            <v>No</v>
          </cell>
        </row>
        <row r="28">
          <cell r="A28">
            <v>152549</v>
          </cell>
          <cell r="B28" t="str">
            <v>Amein</v>
          </cell>
          <cell r="C28" t="str">
            <v>Akele</v>
          </cell>
          <cell r="D28" t="str">
            <v>9JQ</v>
          </cell>
          <cell r="E28" t="str">
            <v>F</v>
          </cell>
          <cell r="F28" t="str">
            <v>N</v>
          </cell>
          <cell r="G28" t="str">
            <v>BAOF</v>
          </cell>
          <cell r="H28" t="str">
            <v>Yes</v>
          </cell>
          <cell r="I28" t="str">
            <v>Yes</v>
          </cell>
          <cell r="J28" t="str">
            <v>Yes</v>
          </cell>
          <cell r="K28" t="str">
            <v>No</v>
          </cell>
          <cell r="L28" t="str">
            <v>9</v>
          </cell>
          <cell r="M28" t="str">
            <v>St. Julie</v>
          </cell>
          <cell r="N28" t="str">
            <v>No</v>
          </cell>
        </row>
        <row r="29">
          <cell r="A29">
            <v>160020</v>
          </cell>
          <cell r="B29" t="str">
            <v>Adam</v>
          </cell>
          <cell r="C29" t="str">
            <v>Akele</v>
          </cell>
          <cell r="D29" t="str">
            <v>7LM</v>
          </cell>
          <cell r="E29" t="str">
            <v>M</v>
          </cell>
          <cell r="F29" t="str">
            <v>N</v>
          </cell>
          <cell r="G29" t="str">
            <v>BAOF</v>
          </cell>
          <cell r="H29" t="str">
            <v>Yes</v>
          </cell>
          <cell r="I29" t="str">
            <v>Yes</v>
          </cell>
          <cell r="J29" t="str">
            <v>Yes</v>
          </cell>
          <cell r="K29" t="str">
            <v>No</v>
          </cell>
          <cell r="L29" t="str">
            <v>7</v>
          </cell>
          <cell r="M29" t="str">
            <v>Cuvilly</v>
          </cell>
          <cell r="N29" t="str">
            <v>No</v>
          </cell>
        </row>
        <row r="30">
          <cell r="A30">
            <v>152678</v>
          </cell>
          <cell r="B30" t="str">
            <v>Ibrahim</v>
          </cell>
          <cell r="C30" t="str">
            <v>Akhtar</v>
          </cell>
          <cell r="D30" t="str">
            <v>9KB</v>
          </cell>
          <cell r="E30" t="str">
            <v>M</v>
          </cell>
          <cell r="F30" t="str">
            <v>N</v>
          </cell>
          <cell r="G30" t="str">
            <v>APKN</v>
          </cell>
          <cell r="H30" t="str">
            <v>No</v>
          </cell>
          <cell r="I30" t="str">
            <v>Yes</v>
          </cell>
          <cell r="J30" t="str">
            <v>No</v>
          </cell>
          <cell r="K30" t="str">
            <v>No</v>
          </cell>
          <cell r="L30" t="str">
            <v>9</v>
          </cell>
          <cell r="M30" t="str">
            <v>Cuvilly</v>
          </cell>
          <cell r="N30" t="str">
            <v>No</v>
          </cell>
        </row>
        <row r="31">
          <cell r="A31">
            <v>100340</v>
          </cell>
          <cell r="B31" t="str">
            <v>Maleeha</v>
          </cell>
          <cell r="C31" t="str">
            <v>Akhtar</v>
          </cell>
          <cell r="D31" t="str">
            <v>10ES</v>
          </cell>
          <cell r="E31" t="str">
            <v>F</v>
          </cell>
          <cell r="G31" t="str">
            <v>APKN</v>
          </cell>
          <cell r="H31" t="str">
            <v>Yes</v>
          </cell>
          <cell r="I31" t="str">
            <v>No</v>
          </cell>
          <cell r="J31" t="str">
            <v>Yes</v>
          </cell>
          <cell r="K31" t="str">
            <v>No</v>
          </cell>
          <cell r="L31" t="str">
            <v>10</v>
          </cell>
          <cell r="M31" t="str">
            <v>Cuvilly</v>
          </cell>
          <cell r="N31" t="str">
            <v>No</v>
          </cell>
        </row>
        <row r="32">
          <cell r="A32">
            <v>160012</v>
          </cell>
          <cell r="B32" t="str">
            <v>Elizabeth</v>
          </cell>
          <cell r="C32" t="str">
            <v>Akinboyewa</v>
          </cell>
          <cell r="D32" t="str">
            <v>11SK</v>
          </cell>
          <cell r="E32" t="str">
            <v>F</v>
          </cell>
          <cell r="F32" t="str">
            <v>N</v>
          </cell>
          <cell r="G32" t="str">
            <v>BOTH</v>
          </cell>
          <cell r="H32" t="str">
            <v>No</v>
          </cell>
          <cell r="I32" t="str">
            <v>No</v>
          </cell>
          <cell r="J32" t="str">
            <v>No</v>
          </cell>
          <cell r="K32" t="str">
            <v>No</v>
          </cell>
          <cell r="L32" t="str">
            <v>11</v>
          </cell>
          <cell r="M32" t="str">
            <v>Compiegne</v>
          </cell>
          <cell r="N32" t="str">
            <v>No</v>
          </cell>
        </row>
        <row r="33">
          <cell r="A33">
            <v>151839</v>
          </cell>
          <cell r="B33" t="str">
            <v>Haiqa</v>
          </cell>
          <cell r="C33" t="str">
            <v>Akram</v>
          </cell>
          <cell r="D33" t="str">
            <v>10EB</v>
          </cell>
          <cell r="E33" t="str">
            <v>F</v>
          </cell>
          <cell r="F33" t="str">
            <v>N</v>
          </cell>
          <cell r="G33" t="str">
            <v>APKN</v>
          </cell>
          <cell r="H33" t="str">
            <v>No</v>
          </cell>
          <cell r="I33" t="str">
            <v>No</v>
          </cell>
          <cell r="J33" t="str">
            <v>No</v>
          </cell>
          <cell r="K33" t="str">
            <v>No</v>
          </cell>
          <cell r="L33" t="str">
            <v>10</v>
          </cell>
          <cell r="M33" t="str">
            <v>Cuvilly</v>
          </cell>
          <cell r="N33" t="str">
            <v>No</v>
          </cell>
        </row>
        <row r="34">
          <cell r="A34">
            <v>152185</v>
          </cell>
          <cell r="B34" t="str">
            <v>Javed</v>
          </cell>
          <cell r="C34" t="str">
            <v>Akram</v>
          </cell>
          <cell r="D34" t="str">
            <v>13FG</v>
          </cell>
          <cell r="E34" t="str">
            <v>M</v>
          </cell>
          <cell r="F34" t="str">
            <v>N</v>
          </cell>
          <cell r="G34" t="str">
            <v>APKN</v>
          </cell>
          <cell r="H34" t="str">
            <v>No</v>
          </cell>
          <cell r="I34" t="str">
            <v>No</v>
          </cell>
          <cell r="J34" t="str">
            <v>No</v>
          </cell>
          <cell r="K34" t="str">
            <v>No</v>
          </cell>
          <cell r="L34" t="str">
            <v>13</v>
          </cell>
          <cell r="M34" t="str">
            <v>St. Julie</v>
          </cell>
          <cell r="N34" t="str">
            <v>No</v>
          </cell>
        </row>
        <row r="35">
          <cell r="A35">
            <v>151529</v>
          </cell>
          <cell r="B35" t="str">
            <v>Shakylla</v>
          </cell>
          <cell r="C35" t="str">
            <v>Akunda</v>
          </cell>
          <cell r="D35" t="str">
            <v>11EGQ</v>
          </cell>
          <cell r="E35" t="str">
            <v>F</v>
          </cell>
          <cell r="F35" t="str">
            <v>N</v>
          </cell>
          <cell r="G35" t="str">
            <v>MBOE</v>
          </cell>
          <cell r="H35" t="str">
            <v>Yes</v>
          </cell>
          <cell r="I35" t="str">
            <v>No</v>
          </cell>
          <cell r="J35" t="str">
            <v>Yes</v>
          </cell>
          <cell r="K35" t="str">
            <v>No</v>
          </cell>
          <cell r="L35" t="str">
            <v>11</v>
          </cell>
          <cell r="M35" t="str">
            <v>Picardy</v>
          </cell>
          <cell r="N35" t="str">
            <v>No</v>
          </cell>
        </row>
        <row r="36">
          <cell r="A36">
            <v>152194</v>
          </cell>
          <cell r="B36" t="str">
            <v>Taghreed</v>
          </cell>
          <cell r="C36" t="str">
            <v>Albakeeri</v>
          </cell>
          <cell r="D36" t="str">
            <v>13SMC</v>
          </cell>
          <cell r="E36" t="str">
            <v>F</v>
          </cell>
          <cell r="F36" t="str">
            <v>N</v>
          </cell>
          <cell r="G36" t="str">
            <v>OYEM</v>
          </cell>
          <cell r="H36" t="str">
            <v>Yes</v>
          </cell>
          <cell r="I36" t="str">
            <v>Yes</v>
          </cell>
          <cell r="J36" t="str">
            <v>No</v>
          </cell>
          <cell r="K36" t="str">
            <v>No</v>
          </cell>
          <cell r="L36" t="str">
            <v>13</v>
          </cell>
          <cell r="M36" t="str">
            <v>St. Julie</v>
          </cell>
          <cell r="N36" t="str">
            <v>No</v>
          </cell>
        </row>
        <row r="37">
          <cell r="A37">
            <v>150830</v>
          </cell>
          <cell r="B37" t="str">
            <v>Lucas</v>
          </cell>
          <cell r="C37" t="str">
            <v>Alexander</v>
          </cell>
          <cell r="D37" t="str">
            <v>12ASA</v>
          </cell>
          <cell r="E37" t="str">
            <v>M</v>
          </cell>
          <cell r="F37" t="str">
            <v>N</v>
          </cell>
          <cell r="G37" t="str">
            <v>MWBC</v>
          </cell>
          <cell r="H37" t="str">
            <v>No</v>
          </cell>
          <cell r="I37" t="str">
            <v>No</v>
          </cell>
          <cell r="J37" t="str">
            <v>No</v>
          </cell>
          <cell r="K37" t="str">
            <v>No</v>
          </cell>
          <cell r="L37" t="str">
            <v>12</v>
          </cell>
          <cell r="M37" t="str">
            <v>St. Julie</v>
          </cell>
          <cell r="N37" t="str">
            <v>No</v>
          </cell>
        </row>
        <row r="38">
          <cell r="A38">
            <v>150870</v>
          </cell>
          <cell r="B38" t="str">
            <v>Arianne</v>
          </cell>
          <cell r="C38" t="str">
            <v>Alfonso</v>
          </cell>
          <cell r="D38" t="str">
            <v>12ASA</v>
          </cell>
          <cell r="E38" t="str">
            <v>F</v>
          </cell>
          <cell r="F38" t="str">
            <v>N</v>
          </cell>
          <cell r="G38" t="str">
            <v>AOTH</v>
          </cell>
          <cell r="H38" t="str">
            <v>No</v>
          </cell>
          <cell r="I38" t="str">
            <v>Yes</v>
          </cell>
          <cell r="J38" t="str">
            <v>No</v>
          </cell>
          <cell r="K38" t="str">
            <v>No</v>
          </cell>
          <cell r="L38" t="str">
            <v>12</v>
          </cell>
          <cell r="M38" t="str">
            <v>Compiegne</v>
          </cell>
          <cell r="N38" t="str">
            <v>No</v>
          </cell>
        </row>
        <row r="39">
          <cell r="A39">
            <v>151930</v>
          </cell>
          <cell r="B39" t="str">
            <v>Aimen</v>
          </cell>
          <cell r="C39" t="str">
            <v>Ali</v>
          </cell>
          <cell r="D39" t="str">
            <v>10CM</v>
          </cell>
          <cell r="E39" t="str">
            <v>F</v>
          </cell>
          <cell r="F39" t="str">
            <v>N</v>
          </cell>
          <cell r="G39" t="str">
            <v>APKN</v>
          </cell>
          <cell r="H39" t="str">
            <v>No</v>
          </cell>
          <cell r="I39" t="str">
            <v>No</v>
          </cell>
          <cell r="J39" t="str">
            <v>No</v>
          </cell>
          <cell r="K39" t="str">
            <v>No</v>
          </cell>
          <cell r="L39" t="str">
            <v>10</v>
          </cell>
          <cell r="M39" t="str">
            <v>Compiegne</v>
          </cell>
          <cell r="N39" t="str">
            <v>No</v>
          </cell>
        </row>
        <row r="40">
          <cell r="A40">
            <v>152719</v>
          </cell>
          <cell r="B40" t="str">
            <v>Amree</v>
          </cell>
          <cell r="C40" t="str">
            <v>Ali</v>
          </cell>
          <cell r="D40" t="str">
            <v>11KKN</v>
          </cell>
          <cell r="E40" t="str">
            <v>F</v>
          </cell>
          <cell r="F40" t="str">
            <v>N</v>
          </cell>
          <cell r="G40" t="str">
            <v>APKN</v>
          </cell>
          <cell r="H40" t="str">
            <v>Yes</v>
          </cell>
          <cell r="I40" t="str">
            <v>Yes</v>
          </cell>
          <cell r="J40" t="str">
            <v>Yes</v>
          </cell>
          <cell r="K40" t="str">
            <v>No</v>
          </cell>
          <cell r="L40" t="str">
            <v>11</v>
          </cell>
          <cell r="M40" t="str">
            <v>Picardy</v>
          </cell>
          <cell r="N40" t="str">
            <v>No</v>
          </cell>
        </row>
        <row r="41">
          <cell r="A41">
            <v>160022</v>
          </cell>
          <cell r="B41" t="str">
            <v>Hafsa</v>
          </cell>
          <cell r="C41" t="str">
            <v>Ali</v>
          </cell>
          <cell r="D41" t="str">
            <v>7WD</v>
          </cell>
          <cell r="E41" t="str">
            <v>F</v>
          </cell>
          <cell r="F41" t="str">
            <v>N</v>
          </cell>
          <cell r="G41" t="str">
            <v>APKN</v>
          </cell>
          <cell r="H41" t="str">
            <v>No</v>
          </cell>
          <cell r="I41" t="str">
            <v>Yes</v>
          </cell>
          <cell r="J41" t="str">
            <v>No</v>
          </cell>
          <cell r="K41" t="str">
            <v>No</v>
          </cell>
          <cell r="L41" t="str">
            <v>7</v>
          </cell>
          <cell r="M41" t="str">
            <v>Picardy</v>
          </cell>
          <cell r="N41" t="str">
            <v>No</v>
          </cell>
        </row>
        <row r="42">
          <cell r="A42">
            <v>160038</v>
          </cell>
          <cell r="B42" t="str">
            <v>Tania</v>
          </cell>
          <cell r="C42" t="str">
            <v>Ali</v>
          </cell>
          <cell r="D42" t="str">
            <v>12DHO</v>
          </cell>
          <cell r="E42" t="str">
            <v>F</v>
          </cell>
          <cell r="F42" t="str">
            <v>N</v>
          </cell>
          <cell r="G42" t="str">
            <v>MAOE</v>
          </cell>
          <cell r="H42" t="str">
            <v>No</v>
          </cell>
          <cell r="I42" t="str">
            <v>Yes</v>
          </cell>
          <cell r="J42" t="str">
            <v>No</v>
          </cell>
          <cell r="K42" t="str">
            <v>No</v>
          </cell>
          <cell r="L42" t="str">
            <v>12</v>
          </cell>
          <cell r="M42" t="str">
            <v>Picardy</v>
          </cell>
          <cell r="N42" t="str">
            <v>No</v>
          </cell>
        </row>
        <row r="43">
          <cell r="A43">
            <v>151773</v>
          </cell>
          <cell r="B43" t="str">
            <v>Archie</v>
          </cell>
          <cell r="C43" t="str">
            <v>Allen</v>
          </cell>
          <cell r="D43" t="str">
            <v>10CS</v>
          </cell>
          <cell r="E43" t="str">
            <v>M</v>
          </cell>
          <cell r="F43" t="str">
            <v>N</v>
          </cell>
          <cell r="G43" t="str">
            <v>WBRI</v>
          </cell>
          <cell r="H43" t="str">
            <v>No</v>
          </cell>
          <cell r="I43" t="str">
            <v>No</v>
          </cell>
          <cell r="J43" t="str">
            <v>No</v>
          </cell>
          <cell r="K43" t="str">
            <v>No</v>
          </cell>
          <cell r="L43" t="str">
            <v>10</v>
          </cell>
          <cell r="M43" t="str">
            <v>Picardy</v>
          </cell>
          <cell r="N43" t="str">
            <v>No</v>
          </cell>
        </row>
        <row r="44">
          <cell r="A44">
            <v>152099</v>
          </cell>
          <cell r="B44" t="str">
            <v>Elizabeth</v>
          </cell>
          <cell r="C44" t="str">
            <v>Allen</v>
          </cell>
          <cell r="D44" t="str">
            <v>13SDR</v>
          </cell>
          <cell r="E44" t="str">
            <v>F</v>
          </cell>
          <cell r="F44" t="str">
            <v>N</v>
          </cell>
          <cell r="G44" t="str">
            <v>WBRI</v>
          </cell>
          <cell r="H44" t="str">
            <v>No</v>
          </cell>
          <cell r="I44" t="str">
            <v>No</v>
          </cell>
          <cell r="J44" t="str">
            <v>No</v>
          </cell>
          <cell r="K44" t="str">
            <v>No</v>
          </cell>
          <cell r="L44" t="str">
            <v>13</v>
          </cell>
          <cell r="M44" t="str">
            <v>St. Julie</v>
          </cell>
          <cell r="N44" t="str">
            <v>No</v>
          </cell>
        </row>
        <row r="45">
          <cell r="A45">
            <v>152847</v>
          </cell>
          <cell r="B45" t="str">
            <v>Elyse</v>
          </cell>
          <cell r="C45" t="str">
            <v>Allen</v>
          </cell>
          <cell r="D45" t="str">
            <v>8KC</v>
          </cell>
          <cell r="E45" t="str">
            <v>F</v>
          </cell>
          <cell r="F45" t="str">
            <v>N</v>
          </cell>
          <cell r="G45" t="str">
            <v>WBRI</v>
          </cell>
          <cell r="H45" t="str">
            <v>No</v>
          </cell>
          <cell r="I45" t="str">
            <v>No</v>
          </cell>
          <cell r="J45" t="str">
            <v>No</v>
          </cell>
          <cell r="K45" t="str">
            <v>No</v>
          </cell>
          <cell r="L45" t="str">
            <v>8</v>
          </cell>
          <cell r="M45" t="str">
            <v>St. Julie</v>
          </cell>
          <cell r="N45" t="str">
            <v>No</v>
          </cell>
        </row>
        <row r="46">
          <cell r="A46">
            <v>152799</v>
          </cell>
          <cell r="B46" t="str">
            <v>Emily</v>
          </cell>
          <cell r="C46" t="str">
            <v>Allen</v>
          </cell>
          <cell r="D46" t="str">
            <v>8KC</v>
          </cell>
          <cell r="E46" t="str">
            <v>F</v>
          </cell>
          <cell r="F46" t="str">
            <v>N</v>
          </cell>
          <cell r="G46" t="str">
            <v>WBRI</v>
          </cell>
          <cell r="H46" t="str">
            <v>No</v>
          </cell>
          <cell r="I46" t="str">
            <v>No</v>
          </cell>
          <cell r="J46" t="str">
            <v>No</v>
          </cell>
          <cell r="K46" t="str">
            <v>No</v>
          </cell>
          <cell r="L46" t="str">
            <v>8</v>
          </cell>
          <cell r="M46" t="str">
            <v>St. Julie</v>
          </cell>
          <cell r="N46" t="str">
            <v>No</v>
          </cell>
        </row>
        <row r="47">
          <cell r="A47">
            <v>151642</v>
          </cell>
          <cell r="B47" t="str">
            <v>Sofia</v>
          </cell>
          <cell r="C47" t="str">
            <v>Allen</v>
          </cell>
          <cell r="D47" t="str">
            <v>11SPI</v>
          </cell>
          <cell r="E47" t="str">
            <v>F</v>
          </cell>
          <cell r="F47" t="str">
            <v>N</v>
          </cell>
          <cell r="G47" t="str">
            <v>WBRI</v>
          </cell>
          <cell r="H47" t="str">
            <v>No</v>
          </cell>
          <cell r="I47" t="str">
            <v>No</v>
          </cell>
          <cell r="J47" t="str">
            <v>No</v>
          </cell>
          <cell r="K47" t="str">
            <v>No</v>
          </cell>
          <cell r="L47" t="str">
            <v>11</v>
          </cell>
          <cell r="M47" t="str">
            <v>St. Julie</v>
          </cell>
          <cell r="N47" t="str">
            <v>No</v>
          </cell>
        </row>
        <row r="48">
          <cell r="A48">
            <v>152853</v>
          </cell>
          <cell r="B48" t="str">
            <v>Dara</v>
          </cell>
          <cell r="C48" t="str">
            <v>Aloba</v>
          </cell>
          <cell r="D48" t="str">
            <v>8JJ</v>
          </cell>
          <cell r="E48" t="str">
            <v>F</v>
          </cell>
          <cell r="F48" t="str">
            <v>N</v>
          </cell>
          <cell r="G48" t="str">
            <v>BAOF</v>
          </cell>
          <cell r="H48" t="str">
            <v>No</v>
          </cell>
          <cell r="I48" t="str">
            <v>No</v>
          </cell>
          <cell r="J48" t="str">
            <v>No</v>
          </cell>
          <cell r="K48" t="str">
            <v>No</v>
          </cell>
          <cell r="L48" t="str">
            <v>8</v>
          </cell>
          <cell r="N48" t="str">
            <v>No</v>
          </cell>
        </row>
        <row r="49">
          <cell r="A49">
            <v>152515</v>
          </cell>
          <cell r="B49" t="str">
            <v>Michael</v>
          </cell>
          <cell r="C49" t="str">
            <v>Alsaffar</v>
          </cell>
          <cell r="D49" t="str">
            <v>9GR</v>
          </cell>
          <cell r="E49" t="str">
            <v>M</v>
          </cell>
          <cell r="F49" t="str">
            <v>N</v>
          </cell>
          <cell r="G49" t="str">
            <v>AOTH</v>
          </cell>
          <cell r="H49" t="str">
            <v>No</v>
          </cell>
          <cell r="I49" t="str">
            <v>Yes</v>
          </cell>
          <cell r="J49" t="str">
            <v>No</v>
          </cell>
          <cell r="K49" t="str">
            <v>No</v>
          </cell>
          <cell r="L49" t="str">
            <v>9</v>
          </cell>
          <cell r="M49" t="str">
            <v>Picardy</v>
          </cell>
          <cell r="N49" t="str">
            <v>No</v>
          </cell>
        </row>
        <row r="50">
          <cell r="A50">
            <v>160044</v>
          </cell>
          <cell r="B50" t="str">
            <v>Matias</v>
          </cell>
          <cell r="C50" t="str">
            <v>Alsaffar</v>
          </cell>
          <cell r="D50" t="str">
            <v>7YP</v>
          </cell>
          <cell r="E50" t="str">
            <v>M</v>
          </cell>
          <cell r="F50" t="str">
            <v>N</v>
          </cell>
          <cell r="G50" t="str">
            <v>AOTH</v>
          </cell>
          <cell r="H50" t="str">
            <v>No</v>
          </cell>
          <cell r="I50" t="str">
            <v>Yes</v>
          </cell>
          <cell r="J50" t="str">
            <v>No</v>
          </cell>
          <cell r="K50" t="str">
            <v>No</v>
          </cell>
          <cell r="L50" t="str">
            <v>7</v>
          </cell>
          <cell r="M50" t="str">
            <v>Compiegne</v>
          </cell>
          <cell r="N50" t="str">
            <v>No</v>
          </cell>
        </row>
        <row r="51">
          <cell r="A51">
            <v>151537</v>
          </cell>
          <cell r="B51" t="str">
            <v>James</v>
          </cell>
          <cell r="C51" t="str">
            <v>Alyas</v>
          </cell>
          <cell r="D51" t="str">
            <v>11SK</v>
          </cell>
          <cell r="E51" t="str">
            <v>M</v>
          </cell>
          <cell r="F51" t="str">
            <v>N</v>
          </cell>
          <cell r="G51" t="str">
            <v>AOTH</v>
          </cell>
          <cell r="H51" t="str">
            <v>No</v>
          </cell>
          <cell r="I51" t="str">
            <v>No</v>
          </cell>
          <cell r="J51" t="str">
            <v>No</v>
          </cell>
          <cell r="K51" t="str">
            <v>No</v>
          </cell>
          <cell r="L51" t="str">
            <v>11</v>
          </cell>
          <cell r="M51" t="str">
            <v>Compiegne</v>
          </cell>
          <cell r="N51" t="str">
            <v>No</v>
          </cell>
        </row>
        <row r="52">
          <cell r="A52">
            <v>151792</v>
          </cell>
          <cell r="B52" t="str">
            <v>Lulyana</v>
          </cell>
          <cell r="C52" t="str">
            <v>Amanuel</v>
          </cell>
          <cell r="D52" t="str">
            <v>10PL</v>
          </cell>
          <cell r="E52" t="str">
            <v>F</v>
          </cell>
          <cell r="F52" t="str">
            <v>N</v>
          </cell>
          <cell r="G52" t="str">
            <v>BAOF</v>
          </cell>
          <cell r="H52" t="str">
            <v>Yes</v>
          </cell>
          <cell r="I52" t="str">
            <v>No</v>
          </cell>
          <cell r="J52" t="str">
            <v>Yes</v>
          </cell>
          <cell r="K52" t="str">
            <v>No</v>
          </cell>
          <cell r="L52" t="str">
            <v>10</v>
          </cell>
          <cell r="M52" t="str">
            <v>St. Julie</v>
          </cell>
          <cell r="N52" t="str">
            <v>No</v>
          </cell>
        </row>
        <row r="53">
          <cell r="A53">
            <v>151591</v>
          </cell>
          <cell r="B53" t="str">
            <v>Brandon</v>
          </cell>
          <cell r="C53" t="str">
            <v>Amboe</v>
          </cell>
          <cell r="D53" t="str">
            <v>11ZI</v>
          </cell>
          <cell r="E53" t="str">
            <v>M</v>
          </cell>
          <cell r="F53" t="str">
            <v>N</v>
          </cell>
          <cell r="G53" t="str">
            <v>BAOF</v>
          </cell>
          <cell r="H53" t="str">
            <v>No</v>
          </cell>
          <cell r="I53" t="str">
            <v>No</v>
          </cell>
          <cell r="J53" t="str">
            <v>No</v>
          </cell>
          <cell r="K53" t="str">
            <v>No</v>
          </cell>
          <cell r="L53" t="str">
            <v>11</v>
          </cell>
          <cell r="M53" t="str">
            <v>St. Julie</v>
          </cell>
          <cell r="N53" t="str">
            <v>No</v>
          </cell>
        </row>
        <row r="54">
          <cell r="A54">
            <v>152923</v>
          </cell>
          <cell r="B54" t="str">
            <v>Jean</v>
          </cell>
          <cell r="C54" t="str">
            <v>Amboe-Frou</v>
          </cell>
          <cell r="D54" t="str">
            <v>8KC</v>
          </cell>
          <cell r="E54" t="str">
            <v>M</v>
          </cell>
          <cell r="F54" t="str">
            <v>N</v>
          </cell>
          <cell r="G54" t="str">
            <v>BAOF</v>
          </cell>
          <cell r="H54" t="str">
            <v>No</v>
          </cell>
          <cell r="I54" t="str">
            <v>No</v>
          </cell>
          <cell r="J54" t="str">
            <v>No</v>
          </cell>
          <cell r="K54" t="str">
            <v>No</v>
          </cell>
          <cell r="L54" t="str">
            <v>8</v>
          </cell>
          <cell r="M54" t="str">
            <v>St. Julie</v>
          </cell>
          <cell r="N54" t="str">
            <v>No</v>
          </cell>
        </row>
        <row r="55">
          <cell r="A55">
            <v>151630</v>
          </cell>
          <cell r="B55" t="str">
            <v>Elijah</v>
          </cell>
          <cell r="C55" t="str">
            <v>Amer</v>
          </cell>
          <cell r="D55" t="str">
            <v>11SDA</v>
          </cell>
          <cell r="E55" t="str">
            <v>M</v>
          </cell>
          <cell r="F55" t="str">
            <v>N</v>
          </cell>
          <cell r="G55" t="str">
            <v>APKN</v>
          </cell>
          <cell r="H55" t="str">
            <v>No</v>
          </cell>
          <cell r="I55" t="str">
            <v>Yes</v>
          </cell>
          <cell r="J55" t="str">
            <v>No</v>
          </cell>
          <cell r="K55" t="str">
            <v>No</v>
          </cell>
          <cell r="L55" t="str">
            <v>11</v>
          </cell>
          <cell r="M55" t="str">
            <v>Cuvilly</v>
          </cell>
          <cell r="N55" t="str">
            <v>No</v>
          </cell>
        </row>
        <row r="56">
          <cell r="A56">
            <v>152753</v>
          </cell>
          <cell r="B56" t="str">
            <v>Amara</v>
          </cell>
          <cell r="C56" t="str">
            <v>Amoah</v>
          </cell>
          <cell r="D56" t="str">
            <v>8PH</v>
          </cell>
          <cell r="E56" t="str">
            <v>F</v>
          </cell>
          <cell r="F56" t="str">
            <v>N</v>
          </cell>
          <cell r="G56" t="str">
            <v>BAOF</v>
          </cell>
          <cell r="H56" t="str">
            <v>Yes</v>
          </cell>
          <cell r="I56" t="str">
            <v>Yes</v>
          </cell>
          <cell r="J56" t="str">
            <v>Yes</v>
          </cell>
          <cell r="K56" t="str">
            <v>No</v>
          </cell>
          <cell r="L56" t="str">
            <v>8</v>
          </cell>
          <cell r="M56" t="str">
            <v>Cuvilly</v>
          </cell>
          <cell r="N56" t="str">
            <v>No</v>
          </cell>
        </row>
        <row r="57">
          <cell r="A57">
            <v>150811</v>
          </cell>
          <cell r="B57" t="str">
            <v>Christian</v>
          </cell>
          <cell r="C57" t="str">
            <v>Ampon</v>
          </cell>
          <cell r="D57" t="str">
            <v>12ASA</v>
          </cell>
          <cell r="E57" t="str">
            <v>M</v>
          </cell>
          <cell r="F57" t="str">
            <v>N</v>
          </cell>
          <cell r="G57" t="str">
            <v>AOTH</v>
          </cell>
          <cell r="H57" t="str">
            <v>No</v>
          </cell>
          <cell r="I57" t="str">
            <v>Yes</v>
          </cell>
          <cell r="J57" t="str">
            <v>No</v>
          </cell>
          <cell r="K57" t="str">
            <v>No</v>
          </cell>
          <cell r="L57" t="str">
            <v>12</v>
          </cell>
          <cell r="M57" t="str">
            <v>St. Julie</v>
          </cell>
          <cell r="N57" t="str">
            <v>No</v>
          </cell>
        </row>
        <row r="58">
          <cell r="A58">
            <v>151629</v>
          </cell>
          <cell r="B58" t="str">
            <v>Leo</v>
          </cell>
          <cell r="C58" t="str">
            <v>Anderson</v>
          </cell>
          <cell r="D58" t="str">
            <v>11WE</v>
          </cell>
          <cell r="E58" t="str">
            <v>M</v>
          </cell>
          <cell r="F58" t="str">
            <v>N</v>
          </cell>
          <cell r="G58" t="str">
            <v>WBRI</v>
          </cell>
          <cell r="H58" t="str">
            <v>No</v>
          </cell>
          <cell r="I58" t="str">
            <v>No</v>
          </cell>
          <cell r="J58" t="str">
            <v>No</v>
          </cell>
          <cell r="K58" t="str">
            <v>No</v>
          </cell>
          <cell r="L58" t="str">
            <v>11</v>
          </cell>
          <cell r="M58" t="str">
            <v>Compiegne</v>
          </cell>
          <cell r="N58" t="str">
            <v>No</v>
          </cell>
        </row>
        <row r="59">
          <cell r="A59">
            <v>152531</v>
          </cell>
          <cell r="B59" t="str">
            <v>Poppie</v>
          </cell>
          <cell r="C59" t="str">
            <v>Andrews</v>
          </cell>
          <cell r="D59" t="str">
            <v>9GR</v>
          </cell>
          <cell r="E59" t="str">
            <v>F</v>
          </cell>
          <cell r="F59" t="str">
            <v>N</v>
          </cell>
          <cell r="G59" t="str">
            <v>WBRI</v>
          </cell>
          <cell r="H59" t="str">
            <v>No</v>
          </cell>
          <cell r="I59" t="str">
            <v>No</v>
          </cell>
          <cell r="J59" t="str">
            <v>No</v>
          </cell>
          <cell r="K59" t="str">
            <v>No</v>
          </cell>
          <cell r="L59" t="str">
            <v>9</v>
          </cell>
          <cell r="M59" t="str">
            <v>Compiegne</v>
          </cell>
          <cell r="N59" t="str">
            <v>No</v>
          </cell>
        </row>
        <row r="60">
          <cell r="A60">
            <v>150862</v>
          </cell>
          <cell r="B60" t="str">
            <v>Gracie</v>
          </cell>
          <cell r="C60" t="str">
            <v>Antcliffe</v>
          </cell>
          <cell r="D60" t="str">
            <v>11MW</v>
          </cell>
          <cell r="E60" t="str">
            <v>F</v>
          </cell>
          <cell r="F60" t="str">
            <v>N</v>
          </cell>
          <cell r="G60" t="str">
            <v>WBRI</v>
          </cell>
          <cell r="H60" t="str">
            <v>No</v>
          </cell>
          <cell r="I60" t="str">
            <v>No</v>
          </cell>
          <cell r="J60" t="str">
            <v>No</v>
          </cell>
          <cell r="K60" t="str">
            <v>No</v>
          </cell>
          <cell r="L60" t="str">
            <v>11</v>
          </cell>
          <cell r="M60" t="str">
            <v>Compiegne</v>
          </cell>
          <cell r="N60" t="str">
            <v>No</v>
          </cell>
        </row>
        <row r="61">
          <cell r="A61">
            <v>150583</v>
          </cell>
          <cell r="B61" t="str">
            <v>Juwayria-Iman</v>
          </cell>
          <cell r="C61" t="str">
            <v>Anwar</v>
          </cell>
          <cell r="D61" t="str">
            <v>13SMC</v>
          </cell>
          <cell r="E61" t="str">
            <v>F</v>
          </cell>
          <cell r="F61" t="str">
            <v>N</v>
          </cell>
          <cell r="G61" t="str">
            <v>APKN</v>
          </cell>
          <cell r="H61" t="str">
            <v>No</v>
          </cell>
          <cell r="I61" t="str">
            <v>No</v>
          </cell>
          <cell r="J61" t="str">
            <v>No</v>
          </cell>
          <cell r="K61" t="str">
            <v>No</v>
          </cell>
          <cell r="L61" t="str">
            <v>13</v>
          </cell>
          <cell r="M61" t="str">
            <v>St. Julie</v>
          </cell>
          <cell r="N61" t="str">
            <v>Yes</v>
          </cell>
        </row>
        <row r="62">
          <cell r="A62">
            <v>151527</v>
          </cell>
          <cell r="B62" t="str">
            <v>Sara</v>
          </cell>
          <cell r="C62" t="str">
            <v>Anwar</v>
          </cell>
          <cell r="D62" t="str">
            <v>11KKN</v>
          </cell>
          <cell r="E62" t="str">
            <v>F</v>
          </cell>
          <cell r="F62" t="str">
            <v>N</v>
          </cell>
          <cell r="G62" t="str">
            <v>APKN</v>
          </cell>
          <cell r="H62" t="str">
            <v>No</v>
          </cell>
          <cell r="I62" t="str">
            <v>No</v>
          </cell>
          <cell r="J62" t="str">
            <v>No</v>
          </cell>
          <cell r="K62" t="str">
            <v>No</v>
          </cell>
          <cell r="L62" t="str">
            <v>11</v>
          </cell>
          <cell r="M62" t="str">
            <v>Cuvilly</v>
          </cell>
          <cell r="N62" t="str">
            <v>No</v>
          </cell>
        </row>
        <row r="63">
          <cell r="A63">
            <v>152199</v>
          </cell>
          <cell r="B63" t="str">
            <v>Tere</v>
          </cell>
          <cell r="C63" t="str">
            <v>Apeji</v>
          </cell>
          <cell r="D63" t="str">
            <v>13MPI</v>
          </cell>
          <cell r="E63" t="str">
            <v>M</v>
          </cell>
          <cell r="F63" t="str">
            <v>N</v>
          </cell>
          <cell r="G63" t="str">
            <v>BAFR</v>
          </cell>
          <cell r="H63" t="str">
            <v>No</v>
          </cell>
          <cell r="I63" t="str">
            <v>No</v>
          </cell>
          <cell r="J63" t="str">
            <v>No</v>
          </cell>
          <cell r="K63" t="str">
            <v>No</v>
          </cell>
          <cell r="L63" t="str">
            <v>13</v>
          </cell>
          <cell r="M63" t="str">
            <v>Compiegne</v>
          </cell>
          <cell r="N63" t="str">
            <v>No</v>
          </cell>
        </row>
        <row r="64">
          <cell r="A64">
            <v>160096</v>
          </cell>
          <cell r="B64" t="str">
            <v>Meerab</v>
          </cell>
          <cell r="C64" t="str">
            <v>Aqdas</v>
          </cell>
          <cell r="D64" t="str">
            <v>7AWH</v>
          </cell>
          <cell r="E64" t="str">
            <v>F</v>
          </cell>
          <cell r="F64" t="str">
            <v>N</v>
          </cell>
          <cell r="G64" t="str">
            <v>APKN</v>
          </cell>
          <cell r="H64" t="str">
            <v>No</v>
          </cell>
          <cell r="I64" t="str">
            <v>Yes</v>
          </cell>
          <cell r="J64" t="str">
            <v>No</v>
          </cell>
          <cell r="K64" t="str">
            <v>No</v>
          </cell>
          <cell r="L64" t="str">
            <v>7</v>
          </cell>
          <cell r="M64" t="str">
            <v>St. Julie</v>
          </cell>
          <cell r="N64" t="str">
            <v>No</v>
          </cell>
        </row>
        <row r="65">
          <cell r="A65">
            <v>152506</v>
          </cell>
          <cell r="B65" t="str">
            <v>Abriham</v>
          </cell>
          <cell r="C65" t="str">
            <v>Araya</v>
          </cell>
          <cell r="D65" t="str">
            <v>9GR</v>
          </cell>
          <cell r="E65" t="str">
            <v>M</v>
          </cell>
          <cell r="F65" t="str">
            <v>N</v>
          </cell>
          <cell r="G65" t="str">
            <v>BAOF</v>
          </cell>
          <cell r="H65" t="str">
            <v>Yes</v>
          </cell>
          <cell r="I65" t="str">
            <v>No</v>
          </cell>
          <cell r="J65" t="str">
            <v>Yes</v>
          </cell>
          <cell r="K65" t="str">
            <v>No</v>
          </cell>
          <cell r="L65" t="str">
            <v>9</v>
          </cell>
          <cell r="M65" t="str">
            <v>Compiegne</v>
          </cell>
          <cell r="N65" t="str">
            <v>No</v>
          </cell>
        </row>
        <row r="66">
          <cell r="A66">
            <v>150540</v>
          </cell>
          <cell r="B66" t="str">
            <v>Hannah</v>
          </cell>
          <cell r="C66" t="str">
            <v>Armstrong</v>
          </cell>
          <cell r="D66" t="str">
            <v>13FG</v>
          </cell>
          <cell r="E66" t="str">
            <v>F</v>
          </cell>
          <cell r="F66" t="str">
            <v>N</v>
          </cell>
          <cell r="G66" t="str">
            <v>WBRI</v>
          </cell>
          <cell r="H66" t="str">
            <v>No</v>
          </cell>
          <cell r="I66" t="str">
            <v>No</v>
          </cell>
          <cell r="J66" t="str">
            <v>No</v>
          </cell>
          <cell r="K66" t="str">
            <v>No</v>
          </cell>
          <cell r="L66" t="str">
            <v>13</v>
          </cell>
          <cell r="M66" t="str">
            <v>Picardy</v>
          </cell>
          <cell r="N66" t="str">
            <v>No</v>
          </cell>
        </row>
        <row r="67">
          <cell r="A67">
            <v>152581</v>
          </cell>
          <cell r="B67" t="str">
            <v>Sarah</v>
          </cell>
          <cell r="C67" t="str">
            <v>Armstrong</v>
          </cell>
          <cell r="D67" t="str">
            <v>9GR</v>
          </cell>
          <cell r="E67" t="str">
            <v>F</v>
          </cell>
          <cell r="F67" t="str">
            <v>N</v>
          </cell>
          <cell r="G67" t="str">
            <v>WBRI</v>
          </cell>
          <cell r="H67" t="str">
            <v>No</v>
          </cell>
          <cell r="I67" t="str">
            <v>No</v>
          </cell>
          <cell r="J67" t="str">
            <v>No</v>
          </cell>
          <cell r="K67" t="str">
            <v>No</v>
          </cell>
          <cell r="L67" t="str">
            <v>9</v>
          </cell>
          <cell r="M67" t="str">
            <v>Compiegne</v>
          </cell>
          <cell r="N67" t="str">
            <v>No</v>
          </cell>
        </row>
        <row r="68">
          <cell r="A68">
            <v>152208</v>
          </cell>
          <cell r="B68" t="str">
            <v>Aimee</v>
          </cell>
          <cell r="C68" t="str">
            <v>Asaba</v>
          </cell>
          <cell r="D68" t="str">
            <v>13BG</v>
          </cell>
          <cell r="E68" t="str">
            <v>F</v>
          </cell>
          <cell r="F68" t="str">
            <v>N</v>
          </cell>
          <cell r="G68" t="str">
            <v>MWBA</v>
          </cell>
          <cell r="H68" t="str">
            <v>No</v>
          </cell>
          <cell r="I68" t="str">
            <v>No</v>
          </cell>
          <cell r="J68" t="str">
            <v>No</v>
          </cell>
          <cell r="K68" t="str">
            <v>No</v>
          </cell>
          <cell r="L68" t="str">
            <v>13</v>
          </cell>
          <cell r="M68" t="str">
            <v>St. Julie</v>
          </cell>
          <cell r="N68" t="str">
            <v>No</v>
          </cell>
        </row>
        <row r="69">
          <cell r="A69">
            <v>150428</v>
          </cell>
          <cell r="B69" t="str">
            <v>Ifsah</v>
          </cell>
          <cell r="C69" t="str">
            <v>Asad</v>
          </cell>
          <cell r="D69" t="str">
            <v>13TS</v>
          </cell>
          <cell r="E69" t="str">
            <v>F</v>
          </cell>
          <cell r="F69" t="str">
            <v>N</v>
          </cell>
          <cell r="G69" t="str">
            <v>APKN</v>
          </cell>
          <cell r="H69" t="str">
            <v>No</v>
          </cell>
          <cell r="I69" t="str">
            <v>No</v>
          </cell>
          <cell r="J69" t="str">
            <v>No</v>
          </cell>
          <cell r="K69" t="str">
            <v>No</v>
          </cell>
          <cell r="L69" t="str">
            <v>13</v>
          </cell>
          <cell r="M69" t="str">
            <v>Picardy</v>
          </cell>
          <cell r="N69" t="str">
            <v>No</v>
          </cell>
        </row>
        <row r="70">
          <cell r="A70">
            <v>160109</v>
          </cell>
          <cell r="B70" t="str">
            <v>Armaan</v>
          </cell>
          <cell r="C70" t="str">
            <v>Asad</v>
          </cell>
          <cell r="D70" t="str">
            <v>7WD</v>
          </cell>
          <cell r="E70" t="str">
            <v>M</v>
          </cell>
          <cell r="F70" t="str">
            <v>N</v>
          </cell>
          <cell r="G70" t="str">
            <v>APKN</v>
          </cell>
          <cell r="H70" t="str">
            <v>No</v>
          </cell>
          <cell r="I70" t="str">
            <v>No</v>
          </cell>
          <cell r="J70" t="str">
            <v>No</v>
          </cell>
          <cell r="K70" t="str">
            <v>No</v>
          </cell>
          <cell r="L70" t="str">
            <v>7</v>
          </cell>
          <cell r="M70" t="str">
            <v>Picardy</v>
          </cell>
          <cell r="N70" t="str">
            <v>No</v>
          </cell>
        </row>
        <row r="71">
          <cell r="A71">
            <v>150507</v>
          </cell>
          <cell r="B71" t="str">
            <v>Stanley</v>
          </cell>
          <cell r="C71" t="str">
            <v>Asamoah-Boamah</v>
          </cell>
          <cell r="D71" t="str">
            <v>13LGI</v>
          </cell>
          <cell r="E71" t="str">
            <v>M</v>
          </cell>
          <cell r="F71" t="str">
            <v>N</v>
          </cell>
          <cell r="G71" t="str">
            <v>BAOF</v>
          </cell>
          <cell r="H71" t="str">
            <v>No</v>
          </cell>
          <cell r="I71" t="str">
            <v>No</v>
          </cell>
          <cell r="J71" t="str">
            <v>No</v>
          </cell>
          <cell r="K71" t="str">
            <v>No</v>
          </cell>
          <cell r="L71" t="str">
            <v>13</v>
          </cell>
          <cell r="M71" t="str">
            <v>St. Julie</v>
          </cell>
          <cell r="N71" t="str">
            <v>No</v>
          </cell>
        </row>
        <row r="72">
          <cell r="A72">
            <v>152667</v>
          </cell>
          <cell r="B72" t="str">
            <v>Emanuel</v>
          </cell>
          <cell r="C72" t="str">
            <v>Asefa</v>
          </cell>
          <cell r="D72" t="str">
            <v>9GR</v>
          </cell>
          <cell r="E72" t="str">
            <v>M</v>
          </cell>
          <cell r="F72" t="str">
            <v>N</v>
          </cell>
          <cell r="G72" t="str">
            <v>BAOF</v>
          </cell>
          <cell r="H72" t="str">
            <v>Yes</v>
          </cell>
          <cell r="I72" t="str">
            <v>No</v>
          </cell>
          <cell r="J72" t="str">
            <v>Yes</v>
          </cell>
          <cell r="K72" t="str">
            <v>No</v>
          </cell>
          <cell r="L72" t="str">
            <v>9</v>
          </cell>
          <cell r="M72" t="str">
            <v>Compiegne</v>
          </cell>
          <cell r="N72" t="str">
            <v>No</v>
          </cell>
        </row>
        <row r="73">
          <cell r="A73">
            <v>160132</v>
          </cell>
          <cell r="B73" t="str">
            <v>Joseph</v>
          </cell>
          <cell r="C73" t="str">
            <v>Ashforth-Billard</v>
          </cell>
          <cell r="D73" t="str">
            <v>7LM</v>
          </cell>
          <cell r="E73" t="str">
            <v>M</v>
          </cell>
          <cell r="F73" t="str">
            <v>E</v>
          </cell>
          <cell r="G73" t="str">
            <v>WBRI</v>
          </cell>
          <cell r="H73" t="str">
            <v>Yes</v>
          </cell>
          <cell r="I73" t="str">
            <v>No</v>
          </cell>
          <cell r="J73" t="str">
            <v>Yes</v>
          </cell>
          <cell r="K73" t="str">
            <v>No</v>
          </cell>
          <cell r="L73" t="str">
            <v>7</v>
          </cell>
          <cell r="M73" t="str">
            <v>Cuvilly</v>
          </cell>
          <cell r="N73" t="str">
            <v>No</v>
          </cell>
        </row>
        <row r="74">
          <cell r="A74">
            <v>160143</v>
          </cell>
          <cell r="B74" t="str">
            <v>Freddie</v>
          </cell>
          <cell r="C74" t="str">
            <v>Askew</v>
          </cell>
          <cell r="D74" t="str">
            <v>7AWH</v>
          </cell>
          <cell r="E74" t="str">
            <v>M</v>
          </cell>
          <cell r="F74" t="str">
            <v>E</v>
          </cell>
          <cell r="G74" t="str">
            <v>WBRI</v>
          </cell>
          <cell r="H74" t="str">
            <v>No</v>
          </cell>
          <cell r="I74" t="str">
            <v>No</v>
          </cell>
          <cell r="J74" t="str">
            <v>No</v>
          </cell>
          <cell r="K74" t="str">
            <v>No</v>
          </cell>
          <cell r="L74" t="str">
            <v>7</v>
          </cell>
          <cell r="M74" t="str">
            <v>St. Julie</v>
          </cell>
          <cell r="N74" t="str">
            <v>No</v>
          </cell>
        </row>
        <row r="75">
          <cell r="A75">
            <v>151638</v>
          </cell>
          <cell r="B75" t="str">
            <v>Sana</v>
          </cell>
          <cell r="C75" t="str">
            <v>Aslam</v>
          </cell>
          <cell r="D75" t="str">
            <v>11SK</v>
          </cell>
          <cell r="E75" t="str">
            <v>F</v>
          </cell>
          <cell r="F75" t="str">
            <v>N</v>
          </cell>
          <cell r="G75" t="str">
            <v>APKN</v>
          </cell>
          <cell r="H75" t="str">
            <v>No</v>
          </cell>
          <cell r="I75" t="str">
            <v>No</v>
          </cell>
          <cell r="J75" t="str">
            <v>No</v>
          </cell>
          <cell r="K75" t="str">
            <v>No</v>
          </cell>
          <cell r="L75" t="str">
            <v>11</v>
          </cell>
          <cell r="M75" t="str">
            <v>Compiegne</v>
          </cell>
          <cell r="N75" t="str">
            <v>No</v>
          </cell>
        </row>
        <row r="76">
          <cell r="A76">
            <v>160144</v>
          </cell>
          <cell r="B76" t="str">
            <v>Aadam</v>
          </cell>
          <cell r="C76" t="str">
            <v>Aslam</v>
          </cell>
          <cell r="D76" t="str">
            <v>7YP</v>
          </cell>
          <cell r="E76" t="str">
            <v>M</v>
          </cell>
          <cell r="F76" t="str">
            <v>N</v>
          </cell>
          <cell r="G76" t="str">
            <v>MWAO</v>
          </cell>
          <cell r="H76" t="str">
            <v>No</v>
          </cell>
          <cell r="I76" t="str">
            <v>No</v>
          </cell>
          <cell r="J76" t="str">
            <v>No</v>
          </cell>
          <cell r="K76" t="str">
            <v>No</v>
          </cell>
          <cell r="L76" t="str">
            <v>7</v>
          </cell>
          <cell r="M76" t="str">
            <v>Compiegne</v>
          </cell>
          <cell r="N76" t="str">
            <v>No</v>
          </cell>
        </row>
        <row r="77">
          <cell r="A77">
            <v>150447</v>
          </cell>
          <cell r="B77" t="str">
            <v>William</v>
          </cell>
          <cell r="C77" t="str">
            <v>ATKIN</v>
          </cell>
          <cell r="D77" t="str">
            <v>13BG</v>
          </cell>
          <cell r="E77" t="str">
            <v>M</v>
          </cell>
          <cell r="F77" t="str">
            <v>N</v>
          </cell>
          <cell r="G77" t="str">
            <v>WBRI</v>
          </cell>
          <cell r="H77" t="str">
            <v>No</v>
          </cell>
          <cell r="I77" t="str">
            <v>No</v>
          </cell>
          <cell r="J77" t="str">
            <v>No</v>
          </cell>
          <cell r="K77" t="str">
            <v>No</v>
          </cell>
          <cell r="L77" t="str">
            <v>13</v>
          </cell>
          <cell r="M77" t="str">
            <v>Compiegne</v>
          </cell>
          <cell r="N77" t="str">
            <v>No</v>
          </cell>
        </row>
        <row r="78">
          <cell r="A78">
            <v>150903</v>
          </cell>
          <cell r="B78" t="str">
            <v>Alyssa</v>
          </cell>
          <cell r="C78" t="str">
            <v>Atkinson</v>
          </cell>
          <cell r="D78" t="str">
            <v>12ASA</v>
          </cell>
          <cell r="E78" t="str">
            <v>F</v>
          </cell>
          <cell r="F78" t="str">
            <v>N</v>
          </cell>
          <cell r="G78" t="str">
            <v>MWBA</v>
          </cell>
          <cell r="H78" t="str">
            <v>No</v>
          </cell>
          <cell r="I78" t="str">
            <v>No</v>
          </cell>
          <cell r="J78" t="str">
            <v>No</v>
          </cell>
          <cell r="K78" t="str">
            <v>No</v>
          </cell>
          <cell r="L78" t="str">
            <v>12</v>
          </cell>
          <cell r="M78" t="str">
            <v>Compiegne</v>
          </cell>
          <cell r="N78" t="str">
            <v>No</v>
          </cell>
        </row>
        <row r="79">
          <cell r="A79">
            <v>151669</v>
          </cell>
          <cell r="B79" t="str">
            <v>Declan</v>
          </cell>
          <cell r="C79" t="str">
            <v>Atkinson</v>
          </cell>
          <cell r="D79" t="str">
            <v>11JNE</v>
          </cell>
          <cell r="E79" t="str">
            <v>M</v>
          </cell>
          <cell r="F79" t="str">
            <v>K</v>
          </cell>
          <cell r="G79" t="str">
            <v>WBRI</v>
          </cell>
          <cell r="H79" t="str">
            <v>Yes</v>
          </cell>
          <cell r="I79" t="str">
            <v>No</v>
          </cell>
          <cell r="J79" t="str">
            <v>Yes</v>
          </cell>
          <cell r="K79" t="str">
            <v>No</v>
          </cell>
          <cell r="L79" t="str">
            <v>11</v>
          </cell>
          <cell r="M79" t="str">
            <v>Cuvilly</v>
          </cell>
          <cell r="N79" t="str">
            <v>No</v>
          </cell>
        </row>
        <row r="80">
          <cell r="A80">
            <v>152688</v>
          </cell>
          <cell r="B80" t="str">
            <v>Dylan</v>
          </cell>
          <cell r="C80" t="str">
            <v>Atkinson</v>
          </cell>
          <cell r="D80" t="str">
            <v>9JQ</v>
          </cell>
          <cell r="E80" t="str">
            <v>M</v>
          </cell>
          <cell r="F80" t="str">
            <v>N</v>
          </cell>
          <cell r="G80" t="str">
            <v>WBRI</v>
          </cell>
          <cell r="H80" t="str">
            <v>No</v>
          </cell>
          <cell r="I80" t="str">
            <v>No</v>
          </cell>
          <cell r="J80" t="str">
            <v>No</v>
          </cell>
          <cell r="K80" t="str">
            <v>No</v>
          </cell>
          <cell r="L80" t="str">
            <v>9</v>
          </cell>
          <cell r="M80" t="str">
            <v>St. Julie</v>
          </cell>
          <cell r="N80" t="str">
            <v>No</v>
          </cell>
        </row>
        <row r="81">
          <cell r="A81">
            <v>151742</v>
          </cell>
          <cell r="B81" t="str">
            <v>Anaiah</v>
          </cell>
          <cell r="C81" t="str">
            <v>Atoyebi</v>
          </cell>
          <cell r="D81" t="str">
            <v>11EGQ</v>
          </cell>
          <cell r="E81" t="str">
            <v>F</v>
          </cell>
          <cell r="F81" t="str">
            <v>N</v>
          </cell>
          <cell r="G81" t="str">
            <v>MBOE</v>
          </cell>
          <cell r="H81" t="str">
            <v>No</v>
          </cell>
          <cell r="I81" t="str">
            <v>No</v>
          </cell>
          <cell r="J81" t="str">
            <v>No</v>
          </cell>
          <cell r="K81" t="str">
            <v>No</v>
          </cell>
          <cell r="L81" t="str">
            <v>11</v>
          </cell>
          <cell r="M81" t="str">
            <v>Picardy</v>
          </cell>
          <cell r="N81" t="str">
            <v>Yes</v>
          </cell>
        </row>
        <row r="82">
          <cell r="A82">
            <v>151960</v>
          </cell>
          <cell r="B82" t="str">
            <v>Joshua</v>
          </cell>
          <cell r="C82" t="str">
            <v>Atoyebi</v>
          </cell>
          <cell r="D82" t="str">
            <v>10EB</v>
          </cell>
          <cell r="E82" t="str">
            <v>M</v>
          </cell>
          <cell r="F82" t="str">
            <v>N</v>
          </cell>
          <cell r="G82" t="str">
            <v>MBOE</v>
          </cell>
          <cell r="H82" t="str">
            <v>No</v>
          </cell>
          <cell r="I82" t="str">
            <v>No</v>
          </cell>
          <cell r="J82" t="str">
            <v>No</v>
          </cell>
          <cell r="K82" t="str">
            <v>No</v>
          </cell>
          <cell r="L82" t="str">
            <v>10</v>
          </cell>
          <cell r="M82" t="str">
            <v>Cuvilly</v>
          </cell>
          <cell r="N82" t="str">
            <v>No</v>
          </cell>
        </row>
        <row r="83">
          <cell r="A83">
            <v>152200</v>
          </cell>
          <cell r="B83" t="str">
            <v>Bridget</v>
          </cell>
          <cell r="C83" t="str">
            <v>Atulegwu</v>
          </cell>
          <cell r="D83" t="str">
            <v>13TS</v>
          </cell>
          <cell r="E83" t="str">
            <v>F</v>
          </cell>
          <cell r="F83" t="str">
            <v>N</v>
          </cell>
          <cell r="G83" t="str">
            <v>BAOF</v>
          </cell>
          <cell r="H83" t="str">
            <v>No</v>
          </cell>
          <cell r="I83" t="str">
            <v>No</v>
          </cell>
          <cell r="J83" t="str">
            <v>No</v>
          </cell>
          <cell r="K83" t="str">
            <v>No</v>
          </cell>
          <cell r="L83" t="str">
            <v>13</v>
          </cell>
          <cell r="N83" t="str">
            <v>No</v>
          </cell>
        </row>
        <row r="84">
          <cell r="A84">
            <v>152103</v>
          </cell>
          <cell r="B84" t="str">
            <v>Annabel</v>
          </cell>
          <cell r="C84" t="str">
            <v>Auger</v>
          </cell>
          <cell r="D84" t="str">
            <v>13SDR</v>
          </cell>
          <cell r="E84" t="str">
            <v>F</v>
          </cell>
          <cell r="G84" t="str">
            <v>WBRI</v>
          </cell>
          <cell r="H84" t="str">
            <v>Yes</v>
          </cell>
          <cell r="I84" t="str">
            <v>No</v>
          </cell>
          <cell r="J84" t="str">
            <v>No</v>
          </cell>
          <cell r="K84" t="str">
            <v>No</v>
          </cell>
          <cell r="L84" t="str">
            <v>13</v>
          </cell>
          <cell r="N84" t="str">
            <v>No</v>
          </cell>
        </row>
        <row r="85">
          <cell r="A85">
            <v>152745</v>
          </cell>
          <cell r="B85" t="str">
            <v>Viggo</v>
          </cell>
          <cell r="C85" t="str">
            <v>Aure</v>
          </cell>
          <cell r="D85" t="str">
            <v>8AB</v>
          </cell>
          <cell r="E85" t="str">
            <v>M</v>
          </cell>
          <cell r="F85" t="str">
            <v>N</v>
          </cell>
          <cell r="G85" t="str">
            <v>AOTH</v>
          </cell>
          <cell r="H85" t="str">
            <v>No</v>
          </cell>
          <cell r="I85" t="str">
            <v>No</v>
          </cell>
          <cell r="J85" t="str">
            <v>No</v>
          </cell>
          <cell r="K85" t="str">
            <v>No</v>
          </cell>
          <cell r="L85" t="str">
            <v>8</v>
          </cell>
          <cell r="M85" t="str">
            <v>Compiegne</v>
          </cell>
          <cell r="N85" t="str">
            <v>No</v>
          </cell>
        </row>
        <row r="86">
          <cell r="A86">
            <v>150940</v>
          </cell>
          <cell r="B86" t="str">
            <v>Olivia</v>
          </cell>
          <cell r="C86" t="str">
            <v>Aweimrin</v>
          </cell>
          <cell r="D86" t="str">
            <v>12ASA</v>
          </cell>
          <cell r="E86" t="str">
            <v>F</v>
          </cell>
          <cell r="F86" t="str">
            <v>N</v>
          </cell>
          <cell r="G86" t="str">
            <v>MOTM</v>
          </cell>
          <cell r="H86" t="str">
            <v>No</v>
          </cell>
          <cell r="I86" t="str">
            <v>No</v>
          </cell>
          <cell r="J86" t="str">
            <v>No</v>
          </cell>
          <cell r="K86" t="str">
            <v>No</v>
          </cell>
          <cell r="L86" t="str">
            <v>12</v>
          </cell>
          <cell r="M86" t="str">
            <v>Cuvilly</v>
          </cell>
          <cell r="N86" t="str">
            <v>No</v>
          </cell>
        </row>
        <row r="87">
          <cell r="A87">
            <v>152544</v>
          </cell>
          <cell r="B87" t="str">
            <v>Mark</v>
          </cell>
          <cell r="C87" t="str">
            <v>Azar</v>
          </cell>
          <cell r="D87" t="str">
            <v>9GR</v>
          </cell>
          <cell r="E87" t="str">
            <v>M</v>
          </cell>
          <cell r="F87" t="str">
            <v>N</v>
          </cell>
          <cell r="G87" t="str">
            <v>OOEG</v>
          </cell>
          <cell r="H87" t="str">
            <v>No</v>
          </cell>
          <cell r="I87" t="str">
            <v>No</v>
          </cell>
          <cell r="J87" t="str">
            <v>No</v>
          </cell>
          <cell r="K87" t="str">
            <v>No</v>
          </cell>
          <cell r="L87" t="str">
            <v>9</v>
          </cell>
          <cell r="M87" t="str">
            <v>Cuvilly</v>
          </cell>
          <cell r="N87" t="str">
            <v>No</v>
          </cell>
        </row>
        <row r="88">
          <cell r="A88">
            <v>151633</v>
          </cell>
          <cell r="B88" t="str">
            <v>Sarah</v>
          </cell>
          <cell r="C88" t="str">
            <v>Azar</v>
          </cell>
          <cell r="D88" t="str">
            <v>11SK</v>
          </cell>
          <cell r="E88" t="str">
            <v>F</v>
          </cell>
          <cell r="F88" t="str">
            <v>N</v>
          </cell>
          <cell r="G88" t="str">
            <v>OOEG</v>
          </cell>
          <cell r="H88" t="str">
            <v>No</v>
          </cell>
          <cell r="I88" t="str">
            <v>No</v>
          </cell>
          <cell r="J88" t="str">
            <v>No</v>
          </cell>
          <cell r="K88" t="str">
            <v>No</v>
          </cell>
          <cell r="L88" t="str">
            <v>11</v>
          </cell>
          <cell r="M88" t="str">
            <v>Compiegne</v>
          </cell>
          <cell r="N88" t="str">
            <v>No</v>
          </cell>
        </row>
        <row r="89">
          <cell r="A89">
            <v>150412</v>
          </cell>
          <cell r="B89" t="str">
            <v>Yayra</v>
          </cell>
          <cell r="C89" t="str">
            <v>Azumah</v>
          </cell>
          <cell r="D89" t="str">
            <v>13SDR</v>
          </cell>
          <cell r="E89" t="str">
            <v>F</v>
          </cell>
          <cell r="F89" t="str">
            <v>N</v>
          </cell>
          <cell r="G89" t="str">
            <v>BAOF</v>
          </cell>
          <cell r="H89" t="str">
            <v>No</v>
          </cell>
          <cell r="I89" t="str">
            <v>Yes</v>
          </cell>
          <cell r="J89" t="str">
            <v>No</v>
          </cell>
          <cell r="K89" t="str">
            <v>No</v>
          </cell>
          <cell r="L89" t="str">
            <v>13</v>
          </cell>
          <cell r="M89" t="str">
            <v>St. Julie</v>
          </cell>
          <cell r="N89" t="str">
            <v>No</v>
          </cell>
        </row>
        <row r="90">
          <cell r="A90">
            <v>152827</v>
          </cell>
          <cell r="B90" t="str">
            <v>Yelorm</v>
          </cell>
          <cell r="C90" t="str">
            <v>Azumah</v>
          </cell>
          <cell r="D90" t="str">
            <v>8AB</v>
          </cell>
          <cell r="E90" t="str">
            <v>F</v>
          </cell>
          <cell r="F90" t="str">
            <v>N</v>
          </cell>
          <cell r="G90" t="str">
            <v>BAOF</v>
          </cell>
          <cell r="H90" t="str">
            <v>No</v>
          </cell>
          <cell r="I90" t="str">
            <v>Yes</v>
          </cell>
          <cell r="J90" t="str">
            <v>No</v>
          </cell>
          <cell r="K90" t="str">
            <v>No</v>
          </cell>
          <cell r="L90" t="str">
            <v>8</v>
          </cell>
          <cell r="M90" t="str">
            <v>Compiegne</v>
          </cell>
          <cell r="N90" t="str">
            <v>No</v>
          </cell>
        </row>
        <row r="91">
          <cell r="A91">
            <v>151862</v>
          </cell>
          <cell r="B91" t="str">
            <v>Yeukai</v>
          </cell>
          <cell r="C91" t="str">
            <v>Azumah</v>
          </cell>
          <cell r="D91" t="str">
            <v>10CS</v>
          </cell>
          <cell r="E91" t="str">
            <v>F</v>
          </cell>
          <cell r="F91" t="str">
            <v>N</v>
          </cell>
          <cell r="G91" t="str">
            <v>BAOF</v>
          </cell>
          <cell r="H91" t="str">
            <v>No</v>
          </cell>
          <cell r="I91" t="str">
            <v>Yes</v>
          </cell>
          <cell r="J91" t="str">
            <v>No</v>
          </cell>
          <cell r="K91" t="str">
            <v>No</v>
          </cell>
          <cell r="L91" t="str">
            <v>10</v>
          </cell>
          <cell r="M91" t="str">
            <v>Picardy</v>
          </cell>
          <cell r="N91" t="str">
            <v>No</v>
          </cell>
        </row>
        <row r="92">
          <cell r="A92">
            <v>150415</v>
          </cell>
          <cell r="B92" t="str">
            <v>Kieron</v>
          </cell>
          <cell r="C92" t="str">
            <v>Bacon</v>
          </cell>
          <cell r="D92" t="str">
            <v>13MPI</v>
          </cell>
          <cell r="E92" t="str">
            <v>M</v>
          </cell>
          <cell r="F92" t="str">
            <v>N</v>
          </cell>
          <cell r="G92" t="str">
            <v>WBRI</v>
          </cell>
          <cell r="H92" t="str">
            <v>No</v>
          </cell>
          <cell r="I92" t="str">
            <v>No</v>
          </cell>
          <cell r="J92" t="str">
            <v>No</v>
          </cell>
          <cell r="K92" t="str">
            <v>No</v>
          </cell>
          <cell r="L92" t="str">
            <v>13</v>
          </cell>
          <cell r="M92" t="str">
            <v>Cuvilly</v>
          </cell>
          <cell r="N92" t="str">
            <v>No</v>
          </cell>
        </row>
        <row r="93">
          <cell r="A93">
            <v>152527</v>
          </cell>
          <cell r="B93" t="str">
            <v>Liliana</v>
          </cell>
          <cell r="C93" t="str">
            <v>Bagnoli</v>
          </cell>
          <cell r="D93" t="str">
            <v>9GR</v>
          </cell>
          <cell r="E93" t="str">
            <v>F</v>
          </cell>
          <cell r="F93" t="str">
            <v>N</v>
          </cell>
          <cell r="G93" t="str">
            <v>WOTW</v>
          </cell>
          <cell r="H93" t="str">
            <v>No</v>
          </cell>
          <cell r="I93" t="str">
            <v>No</v>
          </cell>
          <cell r="J93" t="str">
            <v>No</v>
          </cell>
          <cell r="K93" t="str">
            <v>No</v>
          </cell>
          <cell r="L93" t="str">
            <v>9</v>
          </cell>
          <cell r="M93" t="str">
            <v>Compiegne</v>
          </cell>
          <cell r="N93" t="str">
            <v>No</v>
          </cell>
        </row>
        <row r="94">
          <cell r="A94">
            <v>160145</v>
          </cell>
          <cell r="B94" t="str">
            <v>Kadija</v>
          </cell>
          <cell r="C94" t="str">
            <v>Bah</v>
          </cell>
          <cell r="D94" t="str">
            <v>7WD</v>
          </cell>
          <cell r="E94" t="str">
            <v>F</v>
          </cell>
          <cell r="F94" t="str">
            <v>N</v>
          </cell>
          <cell r="G94" t="str">
            <v>BAOF</v>
          </cell>
          <cell r="H94" t="str">
            <v>Yes</v>
          </cell>
          <cell r="I94" t="str">
            <v>No</v>
          </cell>
          <cell r="J94" t="str">
            <v>Yes</v>
          </cell>
          <cell r="K94" t="str">
            <v>No</v>
          </cell>
          <cell r="L94" t="str">
            <v>7</v>
          </cell>
          <cell r="M94" t="str">
            <v>Picardy</v>
          </cell>
          <cell r="N94" t="str">
            <v>No</v>
          </cell>
        </row>
        <row r="95">
          <cell r="A95">
            <v>160067</v>
          </cell>
          <cell r="B95" t="str">
            <v>Isata</v>
          </cell>
          <cell r="C95" t="str">
            <v>BAH</v>
          </cell>
          <cell r="D95" t="str">
            <v>12JW</v>
          </cell>
          <cell r="E95" t="str">
            <v>F</v>
          </cell>
          <cell r="F95" t="str">
            <v>N</v>
          </cell>
          <cell r="G95" t="str">
            <v>BAFR</v>
          </cell>
          <cell r="H95" t="str">
            <v>No</v>
          </cell>
          <cell r="I95" t="str">
            <v>No</v>
          </cell>
          <cell r="J95" t="str">
            <v>No</v>
          </cell>
          <cell r="K95" t="str">
            <v>No</v>
          </cell>
          <cell r="L95" t="str">
            <v>12</v>
          </cell>
          <cell r="M95" t="str">
            <v>Cuvilly</v>
          </cell>
          <cell r="N95" t="str">
            <v>No</v>
          </cell>
        </row>
        <row r="96">
          <cell r="A96">
            <v>151854</v>
          </cell>
          <cell r="B96" t="str">
            <v>Rufta</v>
          </cell>
          <cell r="C96" t="str">
            <v>Bahre</v>
          </cell>
          <cell r="D96" t="str">
            <v>10RQ</v>
          </cell>
          <cell r="E96" t="str">
            <v>M</v>
          </cell>
          <cell r="F96" t="str">
            <v>N</v>
          </cell>
          <cell r="G96" t="str">
            <v>BAOF</v>
          </cell>
          <cell r="H96" t="str">
            <v>No</v>
          </cell>
          <cell r="I96" t="str">
            <v>Yes</v>
          </cell>
          <cell r="J96" t="str">
            <v>No</v>
          </cell>
          <cell r="K96" t="str">
            <v>No</v>
          </cell>
          <cell r="L96" t="str">
            <v>10</v>
          </cell>
          <cell r="M96" t="str">
            <v>St. Julie</v>
          </cell>
          <cell r="N96" t="str">
            <v>No</v>
          </cell>
        </row>
        <row r="97">
          <cell r="A97">
            <v>152632</v>
          </cell>
          <cell r="B97" t="str">
            <v>Sumaya</v>
          </cell>
          <cell r="C97" t="str">
            <v>Baig</v>
          </cell>
          <cell r="D97" t="str">
            <v>9GR</v>
          </cell>
          <cell r="E97" t="str">
            <v>F</v>
          </cell>
          <cell r="F97" t="str">
            <v>N</v>
          </cell>
          <cell r="G97" t="str">
            <v>APKN</v>
          </cell>
          <cell r="H97" t="str">
            <v>No</v>
          </cell>
          <cell r="I97" t="str">
            <v>Yes</v>
          </cell>
          <cell r="J97" t="str">
            <v>No</v>
          </cell>
          <cell r="K97" t="str">
            <v>No</v>
          </cell>
          <cell r="L97" t="str">
            <v>9</v>
          </cell>
          <cell r="M97" t="str">
            <v>Compiegne</v>
          </cell>
          <cell r="N97" t="str">
            <v>No</v>
          </cell>
        </row>
        <row r="98">
          <cell r="A98">
            <v>152209</v>
          </cell>
          <cell r="B98" t="str">
            <v>Cameron</v>
          </cell>
          <cell r="C98" t="str">
            <v>Bailes</v>
          </cell>
          <cell r="D98" t="str">
            <v>13FG</v>
          </cell>
          <cell r="E98" t="str">
            <v>M</v>
          </cell>
          <cell r="F98" t="str">
            <v>N</v>
          </cell>
          <cell r="G98" t="str">
            <v>WBRI</v>
          </cell>
          <cell r="H98" t="str">
            <v>No</v>
          </cell>
          <cell r="I98" t="str">
            <v>No</v>
          </cell>
          <cell r="J98" t="str">
            <v>No</v>
          </cell>
          <cell r="K98" t="str">
            <v>No</v>
          </cell>
          <cell r="L98" t="str">
            <v>13</v>
          </cell>
          <cell r="M98" t="str">
            <v>St. Julie</v>
          </cell>
          <cell r="N98" t="str">
            <v>No</v>
          </cell>
        </row>
        <row r="99">
          <cell r="A99">
            <v>152882</v>
          </cell>
          <cell r="B99" t="str">
            <v>Jackson</v>
          </cell>
          <cell r="C99" t="str">
            <v>Bailey</v>
          </cell>
          <cell r="D99" t="str">
            <v>8MH</v>
          </cell>
          <cell r="E99" t="str">
            <v>M</v>
          </cell>
          <cell r="F99" t="str">
            <v>N</v>
          </cell>
          <cell r="G99" t="str">
            <v>WBRI</v>
          </cell>
          <cell r="H99" t="str">
            <v>Yes</v>
          </cell>
          <cell r="I99" t="str">
            <v>No</v>
          </cell>
          <cell r="J99" t="str">
            <v>Yes</v>
          </cell>
          <cell r="K99" t="str">
            <v>No</v>
          </cell>
          <cell r="L99" t="str">
            <v>8</v>
          </cell>
          <cell r="M99" t="str">
            <v>Cuvilly</v>
          </cell>
          <cell r="N99" t="str">
            <v>Yes</v>
          </cell>
        </row>
        <row r="100">
          <cell r="A100">
            <v>150941</v>
          </cell>
          <cell r="B100" t="str">
            <v>Revellino</v>
          </cell>
          <cell r="C100" t="str">
            <v>Bailey</v>
          </cell>
          <cell r="D100" t="str">
            <v>12ASA</v>
          </cell>
          <cell r="E100" t="str">
            <v>M</v>
          </cell>
          <cell r="F100" t="str">
            <v>N</v>
          </cell>
          <cell r="G100" t="str">
            <v>BCRB</v>
          </cell>
          <cell r="H100" t="str">
            <v>No</v>
          </cell>
          <cell r="I100" t="str">
            <v>No</v>
          </cell>
          <cell r="J100" t="str">
            <v>No</v>
          </cell>
          <cell r="K100" t="str">
            <v>No</v>
          </cell>
          <cell r="L100" t="str">
            <v>12</v>
          </cell>
          <cell r="M100" t="str">
            <v>Cuvilly</v>
          </cell>
          <cell r="N100" t="str">
            <v>No</v>
          </cell>
        </row>
        <row r="101">
          <cell r="A101">
            <v>160048</v>
          </cell>
          <cell r="B101" t="str">
            <v>Archie</v>
          </cell>
          <cell r="C101" t="str">
            <v>Baines</v>
          </cell>
          <cell r="D101" t="str">
            <v>12JN</v>
          </cell>
          <cell r="E101" t="str">
            <v>M</v>
          </cell>
          <cell r="F101" t="str">
            <v>N</v>
          </cell>
          <cell r="G101" t="str">
            <v>WBRI</v>
          </cell>
          <cell r="H101" t="str">
            <v>No</v>
          </cell>
          <cell r="I101" t="str">
            <v>No</v>
          </cell>
          <cell r="J101" t="str">
            <v>No</v>
          </cell>
          <cell r="K101" t="str">
            <v>No</v>
          </cell>
          <cell r="L101" t="str">
            <v>12</v>
          </cell>
          <cell r="N101" t="str">
            <v>No</v>
          </cell>
        </row>
        <row r="102">
          <cell r="A102">
            <v>152184</v>
          </cell>
          <cell r="B102" t="str">
            <v>Evie</v>
          </cell>
          <cell r="C102" t="str">
            <v>Baird</v>
          </cell>
          <cell r="D102" t="str">
            <v>13LGI</v>
          </cell>
          <cell r="E102" t="str">
            <v>F</v>
          </cell>
          <cell r="F102" t="str">
            <v>N</v>
          </cell>
          <cell r="G102" t="str">
            <v>WBRI</v>
          </cell>
          <cell r="H102" t="str">
            <v>No</v>
          </cell>
          <cell r="I102" t="str">
            <v>No</v>
          </cell>
          <cell r="J102" t="str">
            <v>No</v>
          </cell>
          <cell r="K102" t="str">
            <v>No</v>
          </cell>
          <cell r="L102" t="str">
            <v>13</v>
          </cell>
          <cell r="M102" t="str">
            <v>Cuvilly</v>
          </cell>
          <cell r="N102" t="str">
            <v>No</v>
          </cell>
        </row>
        <row r="103">
          <cell r="A103">
            <v>160036</v>
          </cell>
          <cell r="B103" t="str">
            <v>Zofia</v>
          </cell>
          <cell r="C103" t="str">
            <v>Baker</v>
          </cell>
          <cell r="D103" t="str">
            <v>8PH</v>
          </cell>
          <cell r="E103" t="str">
            <v>F</v>
          </cell>
          <cell r="F103" t="str">
            <v>N</v>
          </cell>
          <cell r="G103" t="str">
            <v>WEEU</v>
          </cell>
          <cell r="H103" t="str">
            <v>Yes</v>
          </cell>
          <cell r="I103" t="str">
            <v>No</v>
          </cell>
          <cell r="J103" t="str">
            <v>Yes</v>
          </cell>
          <cell r="K103" t="str">
            <v>No</v>
          </cell>
          <cell r="L103" t="str">
            <v>8</v>
          </cell>
          <cell r="M103" t="str">
            <v>Cuvilly</v>
          </cell>
          <cell r="N103" t="str">
            <v>No</v>
          </cell>
        </row>
        <row r="104">
          <cell r="A104">
            <v>152104</v>
          </cell>
          <cell r="B104" t="str">
            <v>James</v>
          </cell>
          <cell r="C104" t="str">
            <v>Ball</v>
          </cell>
          <cell r="D104" t="str">
            <v>13FG</v>
          </cell>
          <cell r="E104" t="str">
            <v>M</v>
          </cell>
          <cell r="F104" t="str">
            <v>N</v>
          </cell>
          <cell r="G104" t="str">
            <v>WBRI</v>
          </cell>
          <cell r="H104" t="str">
            <v>No</v>
          </cell>
          <cell r="I104" t="str">
            <v>No</v>
          </cell>
          <cell r="J104" t="str">
            <v>No</v>
          </cell>
          <cell r="K104" t="str">
            <v>No</v>
          </cell>
          <cell r="L104" t="str">
            <v>13</v>
          </cell>
          <cell r="M104" t="str">
            <v>Cuvilly</v>
          </cell>
          <cell r="N104" t="str">
            <v>No</v>
          </cell>
        </row>
        <row r="105">
          <cell r="A105">
            <v>160147</v>
          </cell>
          <cell r="B105" t="str">
            <v>Olivia</v>
          </cell>
          <cell r="C105" t="str">
            <v>Bancer</v>
          </cell>
          <cell r="D105" t="str">
            <v>7FS</v>
          </cell>
          <cell r="E105" t="str">
            <v>F</v>
          </cell>
          <cell r="F105" t="str">
            <v>N</v>
          </cell>
          <cell r="G105" t="str">
            <v>WEEU</v>
          </cell>
          <cell r="H105" t="str">
            <v>No</v>
          </cell>
          <cell r="I105" t="str">
            <v>Yes</v>
          </cell>
          <cell r="J105" t="str">
            <v>No</v>
          </cell>
          <cell r="K105" t="str">
            <v>No</v>
          </cell>
          <cell r="L105" t="str">
            <v>7</v>
          </cell>
          <cell r="M105" t="str">
            <v>Compiegne</v>
          </cell>
          <cell r="N105" t="str">
            <v>No</v>
          </cell>
        </row>
        <row r="106">
          <cell r="A106">
            <v>150502</v>
          </cell>
          <cell r="B106" t="str">
            <v>Dalitso</v>
          </cell>
          <cell r="C106" t="str">
            <v>Banda</v>
          </cell>
          <cell r="D106" t="str">
            <v>13LGI</v>
          </cell>
          <cell r="E106" t="str">
            <v>F</v>
          </cell>
          <cell r="F106" t="str">
            <v>N</v>
          </cell>
          <cell r="G106" t="str">
            <v>BAOF</v>
          </cell>
          <cell r="H106" t="str">
            <v>No</v>
          </cell>
          <cell r="I106" t="str">
            <v>No</v>
          </cell>
          <cell r="J106" t="str">
            <v>No</v>
          </cell>
          <cell r="K106" t="str">
            <v>No</v>
          </cell>
          <cell r="L106" t="str">
            <v>13</v>
          </cell>
          <cell r="M106" t="str">
            <v>Cuvilly</v>
          </cell>
          <cell r="N106" t="str">
            <v>No</v>
          </cell>
        </row>
        <row r="107">
          <cell r="A107">
            <v>151502</v>
          </cell>
          <cell r="B107" t="str">
            <v>Lisa</v>
          </cell>
          <cell r="C107" t="str">
            <v>Banda</v>
          </cell>
          <cell r="D107" t="str">
            <v>12ASA</v>
          </cell>
          <cell r="E107" t="str">
            <v>F</v>
          </cell>
          <cell r="F107" t="str">
            <v>N</v>
          </cell>
          <cell r="G107" t="str">
            <v>BAOF</v>
          </cell>
          <cell r="H107" t="str">
            <v>Yes</v>
          </cell>
          <cell r="I107" t="str">
            <v>No</v>
          </cell>
          <cell r="J107" t="str">
            <v>No</v>
          </cell>
          <cell r="K107" t="str">
            <v>No</v>
          </cell>
          <cell r="L107" t="str">
            <v>12</v>
          </cell>
          <cell r="M107" t="str">
            <v>Cuvilly</v>
          </cell>
          <cell r="N107" t="str">
            <v>No</v>
          </cell>
        </row>
        <row r="108">
          <cell r="A108">
            <v>152106</v>
          </cell>
          <cell r="B108" t="str">
            <v>Jessica</v>
          </cell>
          <cell r="C108" t="str">
            <v>Banyard</v>
          </cell>
          <cell r="D108" t="str">
            <v>13SDR</v>
          </cell>
          <cell r="E108" t="str">
            <v>F</v>
          </cell>
          <cell r="F108" t="str">
            <v>N</v>
          </cell>
          <cell r="G108" t="str">
            <v>WBRI</v>
          </cell>
          <cell r="H108" t="str">
            <v>No</v>
          </cell>
          <cell r="I108" t="str">
            <v>No</v>
          </cell>
          <cell r="J108" t="str">
            <v>No</v>
          </cell>
          <cell r="K108" t="str">
            <v>No</v>
          </cell>
          <cell r="L108" t="str">
            <v>13</v>
          </cell>
          <cell r="M108" t="str">
            <v>Picardy</v>
          </cell>
          <cell r="N108" t="str">
            <v>No</v>
          </cell>
        </row>
        <row r="109">
          <cell r="A109">
            <v>152107</v>
          </cell>
          <cell r="B109" t="str">
            <v>Jorja</v>
          </cell>
          <cell r="C109" t="str">
            <v>Banyard</v>
          </cell>
          <cell r="D109" t="str">
            <v>13SDR</v>
          </cell>
          <cell r="E109" t="str">
            <v>F</v>
          </cell>
          <cell r="F109" t="str">
            <v>N</v>
          </cell>
          <cell r="G109" t="str">
            <v>WBRI</v>
          </cell>
          <cell r="H109" t="str">
            <v>No</v>
          </cell>
          <cell r="I109" t="str">
            <v>No</v>
          </cell>
          <cell r="J109" t="str">
            <v>No</v>
          </cell>
          <cell r="K109" t="str">
            <v>No</v>
          </cell>
          <cell r="L109" t="str">
            <v>13</v>
          </cell>
          <cell r="M109" t="str">
            <v>Picardy</v>
          </cell>
          <cell r="N109" t="str">
            <v>No</v>
          </cell>
        </row>
        <row r="110">
          <cell r="A110">
            <v>152588</v>
          </cell>
          <cell r="B110" t="str">
            <v>Edwin</v>
          </cell>
          <cell r="C110" t="str">
            <v>Barden</v>
          </cell>
          <cell r="D110" t="str">
            <v>9KB</v>
          </cell>
          <cell r="E110" t="str">
            <v>M</v>
          </cell>
          <cell r="F110" t="str">
            <v>N</v>
          </cell>
          <cell r="G110" t="str">
            <v>WBRI</v>
          </cell>
          <cell r="H110" t="str">
            <v>No</v>
          </cell>
          <cell r="I110" t="str">
            <v>No</v>
          </cell>
          <cell r="J110" t="str">
            <v>No</v>
          </cell>
          <cell r="K110" t="str">
            <v>No</v>
          </cell>
          <cell r="L110" t="str">
            <v>9</v>
          </cell>
          <cell r="M110" t="str">
            <v>Cuvilly</v>
          </cell>
          <cell r="N110" t="str">
            <v>No</v>
          </cell>
        </row>
        <row r="111">
          <cell r="A111">
            <v>152619</v>
          </cell>
          <cell r="B111" t="str">
            <v>Denisa</v>
          </cell>
          <cell r="C111" t="str">
            <v>Barincová</v>
          </cell>
          <cell r="D111" t="str">
            <v>9GR</v>
          </cell>
          <cell r="E111" t="str">
            <v>F</v>
          </cell>
          <cell r="F111" t="str">
            <v>N</v>
          </cell>
          <cell r="G111" t="str">
            <v>WEEU</v>
          </cell>
          <cell r="H111" t="str">
            <v>No</v>
          </cell>
          <cell r="I111" t="str">
            <v>Yes</v>
          </cell>
          <cell r="J111" t="str">
            <v>No</v>
          </cell>
          <cell r="K111" t="str">
            <v>No</v>
          </cell>
          <cell r="L111" t="str">
            <v>9</v>
          </cell>
          <cell r="M111" t="str">
            <v>Compiegne</v>
          </cell>
          <cell r="N111" t="str">
            <v>No</v>
          </cell>
        </row>
        <row r="112">
          <cell r="A112">
            <v>152503</v>
          </cell>
          <cell r="B112" t="str">
            <v>Evie-Rose</v>
          </cell>
          <cell r="C112" t="str">
            <v>Bark</v>
          </cell>
          <cell r="D112" t="str">
            <v>9IC</v>
          </cell>
          <cell r="E112" t="str">
            <v>F</v>
          </cell>
          <cell r="F112" t="str">
            <v>N</v>
          </cell>
          <cell r="G112" t="str">
            <v>WBRI</v>
          </cell>
          <cell r="H112" t="str">
            <v>No</v>
          </cell>
          <cell r="I112" t="str">
            <v>No</v>
          </cell>
          <cell r="J112" t="str">
            <v>No</v>
          </cell>
          <cell r="K112" t="str">
            <v>No</v>
          </cell>
          <cell r="L112" t="str">
            <v>9</v>
          </cell>
          <cell r="M112" t="str">
            <v>Picardy</v>
          </cell>
          <cell r="N112" t="str">
            <v>No</v>
          </cell>
        </row>
        <row r="113">
          <cell r="A113">
            <v>151607</v>
          </cell>
          <cell r="B113" t="str">
            <v>Gabriel</v>
          </cell>
          <cell r="C113" t="str">
            <v>Barnes</v>
          </cell>
          <cell r="D113" t="str">
            <v>11SDA</v>
          </cell>
          <cell r="E113" t="str">
            <v>M</v>
          </cell>
          <cell r="F113" t="str">
            <v>N</v>
          </cell>
          <cell r="G113" t="str">
            <v>MWAO</v>
          </cell>
          <cell r="H113" t="str">
            <v>No</v>
          </cell>
          <cell r="I113" t="str">
            <v>No</v>
          </cell>
          <cell r="J113" t="str">
            <v>No</v>
          </cell>
          <cell r="K113" t="str">
            <v>No</v>
          </cell>
          <cell r="L113" t="str">
            <v>11</v>
          </cell>
          <cell r="M113" t="str">
            <v>Cuvilly</v>
          </cell>
          <cell r="N113" t="str">
            <v>No</v>
          </cell>
        </row>
        <row r="114">
          <cell r="A114">
            <v>150561</v>
          </cell>
          <cell r="B114" t="str">
            <v>Oscar</v>
          </cell>
          <cell r="C114" t="str">
            <v>BARNES</v>
          </cell>
          <cell r="D114" t="str">
            <v>13TS</v>
          </cell>
          <cell r="E114" t="str">
            <v>M</v>
          </cell>
          <cell r="F114" t="str">
            <v>N</v>
          </cell>
          <cell r="G114" t="str">
            <v>MWAO</v>
          </cell>
          <cell r="H114" t="str">
            <v>No</v>
          </cell>
          <cell r="I114" t="str">
            <v>No</v>
          </cell>
          <cell r="J114" t="str">
            <v>No</v>
          </cell>
          <cell r="K114" t="str">
            <v>No</v>
          </cell>
          <cell r="L114" t="str">
            <v>13</v>
          </cell>
          <cell r="M114" t="str">
            <v>Compiegne</v>
          </cell>
          <cell r="N114" t="str">
            <v>No</v>
          </cell>
        </row>
        <row r="115">
          <cell r="A115">
            <v>152762</v>
          </cell>
          <cell r="B115" t="str">
            <v>Lily</v>
          </cell>
          <cell r="C115" t="str">
            <v>Barnett</v>
          </cell>
          <cell r="D115" t="str">
            <v>8KC</v>
          </cell>
          <cell r="E115" t="str">
            <v>F</v>
          </cell>
          <cell r="F115" t="str">
            <v>N</v>
          </cell>
          <cell r="G115" t="str">
            <v>WBRI</v>
          </cell>
          <cell r="H115" t="str">
            <v>No</v>
          </cell>
          <cell r="I115" t="str">
            <v>No</v>
          </cell>
          <cell r="J115" t="str">
            <v>No</v>
          </cell>
          <cell r="K115" t="str">
            <v>No</v>
          </cell>
          <cell r="L115" t="str">
            <v>8</v>
          </cell>
          <cell r="M115" t="str">
            <v>St. Julie</v>
          </cell>
          <cell r="N115" t="str">
            <v>No</v>
          </cell>
        </row>
        <row r="116">
          <cell r="A116">
            <v>151703</v>
          </cell>
          <cell r="B116" t="str">
            <v>Beth</v>
          </cell>
          <cell r="C116" t="str">
            <v>Barratt</v>
          </cell>
          <cell r="D116" t="str">
            <v>11ZI</v>
          </cell>
          <cell r="E116" t="str">
            <v>F</v>
          </cell>
          <cell r="F116" t="str">
            <v>N</v>
          </cell>
          <cell r="G116" t="str">
            <v>WBRI</v>
          </cell>
          <cell r="H116" t="str">
            <v>No</v>
          </cell>
          <cell r="I116" t="str">
            <v>No</v>
          </cell>
          <cell r="J116" t="str">
            <v>No</v>
          </cell>
          <cell r="K116" t="str">
            <v>No</v>
          </cell>
          <cell r="L116" t="str">
            <v>11</v>
          </cell>
          <cell r="M116" t="str">
            <v>St. Julie</v>
          </cell>
          <cell r="N116" t="str">
            <v>No</v>
          </cell>
        </row>
        <row r="117">
          <cell r="A117">
            <v>160148</v>
          </cell>
          <cell r="B117" t="str">
            <v>Ben</v>
          </cell>
          <cell r="C117" t="str">
            <v>Barratt</v>
          </cell>
          <cell r="D117" t="str">
            <v>7WD</v>
          </cell>
          <cell r="E117" t="str">
            <v>M</v>
          </cell>
          <cell r="F117" t="str">
            <v>N</v>
          </cell>
          <cell r="G117" t="str">
            <v>WBRI</v>
          </cell>
          <cell r="H117" t="str">
            <v>No</v>
          </cell>
          <cell r="I117" t="str">
            <v>No</v>
          </cell>
          <cell r="J117" t="str">
            <v>No</v>
          </cell>
          <cell r="K117" t="str">
            <v>No</v>
          </cell>
          <cell r="L117" t="str">
            <v>7</v>
          </cell>
          <cell r="M117" t="str">
            <v>Picardy</v>
          </cell>
          <cell r="N117" t="str">
            <v>No</v>
          </cell>
        </row>
        <row r="118">
          <cell r="A118">
            <v>160149</v>
          </cell>
          <cell r="B118" t="str">
            <v>Jamie</v>
          </cell>
          <cell r="C118" t="str">
            <v>Barratt</v>
          </cell>
          <cell r="D118" t="str">
            <v>7WD</v>
          </cell>
          <cell r="E118" t="str">
            <v>M</v>
          </cell>
          <cell r="F118" t="str">
            <v>N</v>
          </cell>
          <cell r="G118" t="str">
            <v>WBRI</v>
          </cell>
          <cell r="H118" t="str">
            <v>No</v>
          </cell>
          <cell r="I118" t="str">
            <v>No</v>
          </cell>
          <cell r="J118" t="str">
            <v>No</v>
          </cell>
          <cell r="K118" t="str">
            <v>No</v>
          </cell>
          <cell r="L118" t="str">
            <v>7</v>
          </cell>
          <cell r="M118" t="str">
            <v>Picardy</v>
          </cell>
          <cell r="N118" t="str">
            <v>No</v>
          </cell>
        </row>
        <row r="119">
          <cell r="A119">
            <v>151621</v>
          </cell>
          <cell r="B119" t="str">
            <v>Edward</v>
          </cell>
          <cell r="C119" t="str">
            <v>Barrett</v>
          </cell>
          <cell r="D119" t="str">
            <v>11SPI</v>
          </cell>
          <cell r="E119" t="str">
            <v>M</v>
          </cell>
          <cell r="F119" t="str">
            <v>K</v>
          </cell>
          <cell r="G119" t="str">
            <v>WBRI</v>
          </cell>
          <cell r="H119" t="str">
            <v>No</v>
          </cell>
          <cell r="I119" t="str">
            <v>No</v>
          </cell>
          <cell r="J119" t="str">
            <v>No</v>
          </cell>
          <cell r="K119" t="str">
            <v>No</v>
          </cell>
          <cell r="L119" t="str">
            <v>11</v>
          </cell>
          <cell r="M119" t="str">
            <v>St. Julie</v>
          </cell>
          <cell r="N119" t="str">
            <v>No</v>
          </cell>
        </row>
        <row r="120">
          <cell r="A120">
            <v>160150</v>
          </cell>
          <cell r="B120" t="str">
            <v>Rebecca</v>
          </cell>
          <cell r="C120" t="str">
            <v>Bartolozzi Ogbonna</v>
          </cell>
          <cell r="D120" t="str">
            <v>7LM</v>
          </cell>
          <cell r="E120" t="str">
            <v>F</v>
          </cell>
          <cell r="F120" t="str">
            <v>N</v>
          </cell>
          <cell r="G120" t="str">
            <v>MWBA</v>
          </cell>
          <cell r="H120" t="str">
            <v>No</v>
          </cell>
          <cell r="I120" t="str">
            <v>Yes</v>
          </cell>
          <cell r="J120" t="str">
            <v>No</v>
          </cell>
          <cell r="K120" t="str">
            <v>No</v>
          </cell>
          <cell r="L120" t="str">
            <v>7</v>
          </cell>
          <cell r="M120" t="str">
            <v>Cuvilly</v>
          </cell>
          <cell r="N120" t="str">
            <v>No</v>
          </cell>
        </row>
        <row r="121">
          <cell r="A121">
            <v>151755</v>
          </cell>
          <cell r="B121" t="str">
            <v>Anastasia</v>
          </cell>
          <cell r="C121" t="str">
            <v>Baster</v>
          </cell>
          <cell r="D121" t="str">
            <v>10EB</v>
          </cell>
          <cell r="E121" t="str">
            <v>F</v>
          </cell>
          <cell r="F121" t="str">
            <v>N</v>
          </cell>
          <cell r="G121" t="str">
            <v>WBRI</v>
          </cell>
          <cell r="H121" t="str">
            <v>No</v>
          </cell>
          <cell r="I121" t="str">
            <v>No</v>
          </cell>
          <cell r="J121" t="str">
            <v>No</v>
          </cell>
          <cell r="K121" t="str">
            <v>No</v>
          </cell>
          <cell r="L121" t="str">
            <v>10</v>
          </cell>
          <cell r="M121" t="str">
            <v>Cuvilly</v>
          </cell>
          <cell r="N121" t="str">
            <v>No</v>
          </cell>
        </row>
        <row r="122">
          <cell r="A122">
            <v>150845</v>
          </cell>
          <cell r="B122" t="str">
            <v>Stephen</v>
          </cell>
          <cell r="C122" t="str">
            <v>Baster</v>
          </cell>
          <cell r="D122" t="str">
            <v>12ASA</v>
          </cell>
          <cell r="E122" t="str">
            <v>M</v>
          </cell>
          <cell r="F122" t="str">
            <v>N</v>
          </cell>
          <cell r="G122" t="str">
            <v>WBRI</v>
          </cell>
          <cell r="H122" t="str">
            <v>No</v>
          </cell>
          <cell r="I122" t="str">
            <v>No</v>
          </cell>
          <cell r="J122" t="str">
            <v>No</v>
          </cell>
          <cell r="K122" t="str">
            <v>No</v>
          </cell>
          <cell r="L122" t="str">
            <v>12</v>
          </cell>
          <cell r="M122" t="str">
            <v>St. Julie</v>
          </cell>
          <cell r="N122" t="str">
            <v>No</v>
          </cell>
        </row>
        <row r="123">
          <cell r="A123">
            <v>150817</v>
          </cell>
          <cell r="B123" t="str">
            <v>Poppy</v>
          </cell>
          <cell r="C123" t="str">
            <v>Batey</v>
          </cell>
          <cell r="D123" t="str">
            <v>12ASA</v>
          </cell>
          <cell r="E123" t="str">
            <v>F</v>
          </cell>
          <cell r="F123" t="str">
            <v>N</v>
          </cell>
          <cell r="G123" t="str">
            <v>WBRI</v>
          </cell>
          <cell r="H123" t="str">
            <v>No</v>
          </cell>
          <cell r="I123" t="str">
            <v>No</v>
          </cell>
          <cell r="J123" t="str">
            <v>No</v>
          </cell>
          <cell r="K123" t="str">
            <v>No</v>
          </cell>
          <cell r="L123" t="str">
            <v>12</v>
          </cell>
          <cell r="M123" t="str">
            <v>St. Julie</v>
          </cell>
          <cell r="N123" t="str">
            <v>Yes</v>
          </cell>
        </row>
        <row r="124">
          <cell r="A124">
            <v>151576</v>
          </cell>
          <cell r="B124" t="str">
            <v>Natalie</v>
          </cell>
          <cell r="C124" t="str">
            <v>Bath</v>
          </cell>
          <cell r="D124" t="str">
            <v>11KKN</v>
          </cell>
          <cell r="E124" t="str">
            <v>F</v>
          </cell>
          <cell r="F124" t="str">
            <v>N</v>
          </cell>
          <cell r="G124" t="str">
            <v>WBRI</v>
          </cell>
          <cell r="H124" t="str">
            <v>No</v>
          </cell>
          <cell r="I124" t="str">
            <v>No</v>
          </cell>
          <cell r="J124" t="str">
            <v>No</v>
          </cell>
          <cell r="K124" t="str">
            <v>No</v>
          </cell>
          <cell r="L124" t="str">
            <v>11</v>
          </cell>
          <cell r="M124" t="str">
            <v>Cuvilly</v>
          </cell>
          <cell r="N124" t="str">
            <v>No</v>
          </cell>
        </row>
        <row r="125">
          <cell r="A125">
            <v>152108</v>
          </cell>
          <cell r="B125" t="str">
            <v>Marie-Anne</v>
          </cell>
          <cell r="C125" t="str">
            <v>Battersby</v>
          </cell>
          <cell r="D125" t="str">
            <v>13PLE</v>
          </cell>
          <cell r="E125" t="str">
            <v>F</v>
          </cell>
          <cell r="F125" t="str">
            <v>N</v>
          </cell>
          <cell r="G125" t="str">
            <v>WBRI</v>
          </cell>
          <cell r="H125" t="str">
            <v>No</v>
          </cell>
          <cell r="I125" t="str">
            <v>No</v>
          </cell>
          <cell r="J125" t="str">
            <v>No</v>
          </cell>
          <cell r="K125" t="str">
            <v>No</v>
          </cell>
          <cell r="L125" t="str">
            <v>13</v>
          </cell>
          <cell r="M125" t="str">
            <v>St. Julie</v>
          </cell>
          <cell r="N125" t="str">
            <v>No</v>
          </cell>
        </row>
        <row r="126">
          <cell r="A126">
            <v>151673</v>
          </cell>
          <cell r="B126" t="str">
            <v>Mia</v>
          </cell>
          <cell r="C126" t="str">
            <v>Baty</v>
          </cell>
          <cell r="D126" t="str">
            <v>11ZI</v>
          </cell>
          <cell r="E126" t="str">
            <v>F</v>
          </cell>
          <cell r="F126" t="str">
            <v>N</v>
          </cell>
          <cell r="G126" t="str">
            <v>WOTW</v>
          </cell>
          <cell r="H126" t="str">
            <v>No</v>
          </cell>
          <cell r="I126" t="str">
            <v>No</v>
          </cell>
          <cell r="J126" t="str">
            <v>No</v>
          </cell>
          <cell r="K126" t="str">
            <v>No</v>
          </cell>
          <cell r="L126" t="str">
            <v>11</v>
          </cell>
          <cell r="M126" t="str">
            <v>St. Julie</v>
          </cell>
          <cell r="N126" t="str">
            <v>No</v>
          </cell>
        </row>
        <row r="127">
          <cell r="A127">
            <v>152682</v>
          </cell>
          <cell r="B127" t="str">
            <v>Brooke</v>
          </cell>
          <cell r="C127" t="str">
            <v>Baum</v>
          </cell>
          <cell r="D127" t="str">
            <v>9GN</v>
          </cell>
          <cell r="E127" t="str">
            <v>F</v>
          </cell>
          <cell r="F127" t="str">
            <v>N</v>
          </cell>
          <cell r="G127" t="str">
            <v>WBRI</v>
          </cell>
          <cell r="H127" t="str">
            <v>No</v>
          </cell>
          <cell r="I127" t="str">
            <v>No</v>
          </cell>
          <cell r="J127" t="str">
            <v>No</v>
          </cell>
          <cell r="K127" t="str">
            <v>No</v>
          </cell>
          <cell r="L127" t="str">
            <v>9</v>
          </cell>
          <cell r="M127" t="str">
            <v>Compiegne</v>
          </cell>
          <cell r="N127" t="str">
            <v>No</v>
          </cell>
        </row>
        <row r="128">
          <cell r="A128">
            <v>150930</v>
          </cell>
          <cell r="B128" t="str">
            <v>Maddison</v>
          </cell>
          <cell r="C128" t="str">
            <v>Baxby</v>
          </cell>
          <cell r="D128" t="str">
            <v>12CSN</v>
          </cell>
          <cell r="E128" t="str">
            <v>F</v>
          </cell>
          <cell r="F128" t="str">
            <v>N</v>
          </cell>
          <cell r="G128" t="str">
            <v>WBRI</v>
          </cell>
          <cell r="H128" t="str">
            <v>No</v>
          </cell>
          <cell r="I128" t="str">
            <v>No</v>
          </cell>
          <cell r="J128" t="str">
            <v>No</v>
          </cell>
          <cell r="K128" t="str">
            <v>No</v>
          </cell>
          <cell r="L128" t="str">
            <v>12</v>
          </cell>
          <cell r="M128" t="str">
            <v>Cuvilly</v>
          </cell>
          <cell r="N128" t="str">
            <v>No</v>
          </cell>
        </row>
        <row r="129">
          <cell r="A129">
            <v>152201</v>
          </cell>
          <cell r="B129" t="str">
            <v>Lucia</v>
          </cell>
          <cell r="C129" t="str">
            <v>Baynes</v>
          </cell>
          <cell r="D129" t="str">
            <v>13PLE</v>
          </cell>
          <cell r="E129" t="str">
            <v>F</v>
          </cell>
          <cell r="F129" t="str">
            <v>N</v>
          </cell>
          <cell r="G129" t="str">
            <v>WBRI</v>
          </cell>
          <cell r="H129" t="str">
            <v>No</v>
          </cell>
          <cell r="I129" t="str">
            <v>No</v>
          </cell>
          <cell r="J129" t="str">
            <v>No</v>
          </cell>
          <cell r="K129" t="str">
            <v>No</v>
          </cell>
          <cell r="L129" t="str">
            <v>13</v>
          </cell>
          <cell r="M129" t="str">
            <v>St. Julie</v>
          </cell>
          <cell r="N129" t="str">
            <v>Yes</v>
          </cell>
        </row>
        <row r="130">
          <cell r="A130">
            <v>150446</v>
          </cell>
          <cell r="B130" t="str">
            <v>Abi</v>
          </cell>
          <cell r="C130" t="str">
            <v>Beare</v>
          </cell>
          <cell r="D130" t="str">
            <v>13BG</v>
          </cell>
          <cell r="E130" t="str">
            <v>F</v>
          </cell>
          <cell r="F130" t="str">
            <v>N</v>
          </cell>
          <cell r="G130" t="str">
            <v>WBRI</v>
          </cell>
          <cell r="H130" t="str">
            <v>No</v>
          </cell>
          <cell r="I130" t="str">
            <v>No</v>
          </cell>
          <cell r="J130" t="str">
            <v>No</v>
          </cell>
          <cell r="K130" t="str">
            <v>No</v>
          </cell>
          <cell r="L130" t="str">
            <v>13</v>
          </cell>
          <cell r="M130" t="str">
            <v>Compiegne</v>
          </cell>
          <cell r="N130" t="str">
            <v>No</v>
          </cell>
        </row>
        <row r="131">
          <cell r="A131">
            <v>152582</v>
          </cell>
          <cell r="B131" t="str">
            <v>Erin</v>
          </cell>
          <cell r="C131" t="str">
            <v>Beare</v>
          </cell>
          <cell r="D131" t="str">
            <v>9GR</v>
          </cell>
          <cell r="E131" t="str">
            <v>F</v>
          </cell>
          <cell r="F131" t="str">
            <v>N</v>
          </cell>
          <cell r="G131" t="str">
            <v>WBRI</v>
          </cell>
          <cell r="H131" t="str">
            <v>No</v>
          </cell>
          <cell r="I131" t="str">
            <v>No</v>
          </cell>
          <cell r="J131" t="str">
            <v>No</v>
          </cell>
          <cell r="K131" t="str">
            <v>No</v>
          </cell>
          <cell r="L131" t="str">
            <v>9</v>
          </cell>
          <cell r="M131" t="str">
            <v>Compiegne</v>
          </cell>
          <cell r="N131" t="str">
            <v>No</v>
          </cell>
        </row>
        <row r="132">
          <cell r="A132">
            <v>151599</v>
          </cell>
          <cell r="B132" t="str">
            <v>Lucy</v>
          </cell>
          <cell r="C132" t="str">
            <v>Beare</v>
          </cell>
          <cell r="D132" t="str">
            <v>11ZI</v>
          </cell>
          <cell r="E132" t="str">
            <v>F</v>
          </cell>
          <cell r="F132" t="str">
            <v>N</v>
          </cell>
          <cell r="G132" t="str">
            <v>WBRI</v>
          </cell>
          <cell r="H132" t="str">
            <v>No</v>
          </cell>
          <cell r="I132" t="str">
            <v>No</v>
          </cell>
          <cell r="J132" t="str">
            <v>No</v>
          </cell>
          <cell r="K132" t="str">
            <v>No</v>
          </cell>
          <cell r="L132" t="str">
            <v>11</v>
          </cell>
          <cell r="M132" t="str">
            <v>St. Julie</v>
          </cell>
          <cell r="N132" t="str">
            <v>No</v>
          </cell>
        </row>
        <row r="133">
          <cell r="A133">
            <v>160081</v>
          </cell>
          <cell r="B133" t="str">
            <v>Ana</v>
          </cell>
          <cell r="C133" t="str">
            <v>Beatson</v>
          </cell>
          <cell r="D133" t="str">
            <v>12SG</v>
          </cell>
          <cell r="E133" t="str">
            <v>F</v>
          </cell>
          <cell r="F133" t="str">
            <v>N</v>
          </cell>
          <cell r="G133" t="str">
            <v>MWAO</v>
          </cell>
          <cell r="H133" t="str">
            <v>No</v>
          </cell>
          <cell r="I133" t="str">
            <v>No</v>
          </cell>
          <cell r="J133" t="str">
            <v>No</v>
          </cell>
          <cell r="K133" t="str">
            <v>No</v>
          </cell>
          <cell r="L133" t="str">
            <v>12</v>
          </cell>
          <cell r="M133" t="str">
            <v>Cuvilly</v>
          </cell>
          <cell r="N133" t="str">
            <v>No</v>
          </cell>
        </row>
        <row r="134">
          <cell r="A134">
            <v>152174</v>
          </cell>
          <cell r="B134" t="str">
            <v>Asher</v>
          </cell>
          <cell r="C134" t="str">
            <v>Beckford</v>
          </cell>
          <cell r="D134" t="str">
            <v>13PLE</v>
          </cell>
          <cell r="E134" t="str">
            <v>M</v>
          </cell>
          <cell r="F134" t="str">
            <v>N</v>
          </cell>
          <cell r="G134" t="str">
            <v>MWBC</v>
          </cell>
          <cell r="H134" t="str">
            <v>No</v>
          </cell>
          <cell r="I134" t="str">
            <v>No</v>
          </cell>
          <cell r="J134" t="str">
            <v>No</v>
          </cell>
          <cell r="K134" t="str">
            <v>No</v>
          </cell>
          <cell r="L134" t="str">
            <v>13</v>
          </cell>
          <cell r="M134" t="str">
            <v>Compiegne</v>
          </cell>
          <cell r="N134" t="str">
            <v>No</v>
          </cell>
        </row>
        <row r="135">
          <cell r="A135">
            <v>151751</v>
          </cell>
          <cell r="B135" t="str">
            <v>Heidi</v>
          </cell>
          <cell r="C135" t="str">
            <v>Bell</v>
          </cell>
          <cell r="D135" t="str">
            <v>10EB</v>
          </cell>
          <cell r="E135" t="str">
            <v>F</v>
          </cell>
          <cell r="F135" t="str">
            <v>N</v>
          </cell>
          <cell r="G135" t="str">
            <v>WBRI</v>
          </cell>
          <cell r="H135" t="str">
            <v>No</v>
          </cell>
          <cell r="I135" t="str">
            <v>No</v>
          </cell>
          <cell r="J135" t="str">
            <v>No</v>
          </cell>
          <cell r="K135" t="str">
            <v>No</v>
          </cell>
          <cell r="L135" t="str">
            <v>10</v>
          </cell>
          <cell r="M135" t="str">
            <v>Cuvilly</v>
          </cell>
          <cell r="N135" t="str">
            <v>No</v>
          </cell>
        </row>
        <row r="136">
          <cell r="A136">
            <v>160151</v>
          </cell>
          <cell r="B136" t="str">
            <v>Holly</v>
          </cell>
          <cell r="C136" t="str">
            <v>Bell</v>
          </cell>
          <cell r="D136" t="str">
            <v>7LM</v>
          </cell>
          <cell r="E136" t="str">
            <v>F</v>
          </cell>
          <cell r="F136" t="str">
            <v>N</v>
          </cell>
          <cell r="G136" t="str">
            <v>WBRI</v>
          </cell>
          <cell r="H136" t="str">
            <v>No</v>
          </cell>
          <cell r="I136" t="str">
            <v>No</v>
          </cell>
          <cell r="J136" t="str">
            <v>No</v>
          </cell>
          <cell r="K136" t="str">
            <v>No</v>
          </cell>
          <cell r="L136" t="str">
            <v>7</v>
          </cell>
          <cell r="M136" t="str">
            <v>Cuvilly</v>
          </cell>
          <cell r="N136" t="str">
            <v>No</v>
          </cell>
        </row>
        <row r="137">
          <cell r="A137">
            <v>151807</v>
          </cell>
          <cell r="B137" t="str">
            <v>Layla</v>
          </cell>
          <cell r="C137" t="str">
            <v>Bellamy</v>
          </cell>
          <cell r="D137" t="str">
            <v>10TD</v>
          </cell>
          <cell r="E137" t="str">
            <v>F</v>
          </cell>
          <cell r="F137" t="str">
            <v>N</v>
          </cell>
          <cell r="G137" t="str">
            <v>WBRI</v>
          </cell>
          <cell r="H137" t="str">
            <v>No</v>
          </cell>
          <cell r="I137" t="str">
            <v>No</v>
          </cell>
          <cell r="J137" t="str">
            <v>No</v>
          </cell>
          <cell r="K137" t="str">
            <v>No</v>
          </cell>
          <cell r="L137" t="str">
            <v>10</v>
          </cell>
          <cell r="M137" t="str">
            <v>Compiegne</v>
          </cell>
          <cell r="N137" t="str">
            <v>No</v>
          </cell>
        </row>
        <row r="138">
          <cell r="A138">
            <v>160152</v>
          </cell>
          <cell r="B138" t="str">
            <v>Daniel</v>
          </cell>
          <cell r="C138" t="str">
            <v>Bellamy</v>
          </cell>
          <cell r="D138" t="str">
            <v>7FS</v>
          </cell>
          <cell r="E138" t="str">
            <v>M</v>
          </cell>
          <cell r="F138" t="str">
            <v>N</v>
          </cell>
          <cell r="G138" t="str">
            <v>WBRI</v>
          </cell>
          <cell r="H138" t="str">
            <v>No</v>
          </cell>
          <cell r="I138" t="str">
            <v>No</v>
          </cell>
          <cell r="J138" t="str">
            <v>No</v>
          </cell>
          <cell r="K138" t="str">
            <v>No</v>
          </cell>
          <cell r="L138" t="str">
            <v>7</v>
          </cell>
          <cell r="M138" t="str">
            <v>Compiegne</v>
          </cell>
          <cell r="N138" t="str">
            <v>No</v>
          </cell>
        </row>
        <row r="139">
          <cell r="A139">
            <v>151736</v>
          </cell>
          <cell r="B139" t="str">
            <v>Rim</v>
          </cell>
          <cell r="C139" t="str">
            <v>Bereket</v>
          </cell>
          <cell r="D139" t="str">
            <v>11ZI</v>
          </cell>
          <cell r="E139" t="str">
            <v>F</v>
          </cell>
          <cell r="F139" t="str">
            <v>N</v>
          </cell>
          <cell r="G139" t="str">
            <v>BAOF</v>
          </cell>
          <cell r="H139" t="str">
            <v>Yes</v>
          </cell>
          <cell r="I139" t="str">
            <v>Yes</v>
          </cell>
          <cell r="J139" t="str">
            <v>Yes</v>
          </cell>
          <cell r="K139" t="str">
            <v>No</v>
          </cell>
          <cell r="L139" t="str">
            <v>11</v>
          </cell>
          <cell r="M139" t="str">
            <v>St. Julie</v>
          </cell>
          <cell r="N139" t="str">
            <v>No</v>
          </cell>
        </row>
        <row r="140">
          <cell r="A140">
            <v>151545</v>
          </cell>
          <cell r="B140" t="str">
            <v>Samuel</v>
          </cell>
          <cell r="C140" t="str">
            <v>Bereket</v>
          </cell>
          <cell r="D140" t="str">
            <v>11EGQ</v>
          </cell>
          <cell r="E140" t="str">
            <v>M</v>
          </cell>
          <cell r="F140" t="str">
            <v>N</v>
          </cell>
          <cell r="G140" t="str">
            <v>BAOF</v>
          </cell>
          <cell r="H140" t="str">
            <v>Yes</v>
          </cell>
          <cell r="I140" t="str">
            <v>No</v>
          </cell>
          <cell r="J140" t="str">
            <v>Yes</v>
          </cell>
          <cell r="K140" t="str">
            <v>No</v>
          </cell>
          <cell r="L140" t="str">
            <v>11</v>
          </cell>
          <cell r="M140" t="str">
            <v>Picardy</v>
          </cell>
          <cell r="N140" t="str">
            <v>No</v>
          </cell>
        </row>
        <row r="141">
          <cell r="A141">
            <v>152604</v>
          </cell>
          <cell r="B141" t="str">
            <v>Solyana</v>
          </cell>
          <cell r="C141" t="str">
            <v>Bereket</v>
          </cell>
          <cell r="D141" t="str">
            <v>9GR</v>
          </cell>
          <cell r="E141" t="str">
            <v>F</v>
          </cell>
          <cell r="F141" t="str">
            <v>N</v>
          </cell>
          <cell r="G141" t="str">
            <v>BAOF</v>
          </cell>
          <cell r="H141" t="str">
            <v>Yes</v>
          </cell>
          <cell r="I141" t="str">
            <v>No</v>
          </cell>
          <cell r="J141" t="str">
            <v>Yes</v>
          </cell>
          <cell r="K141" t="str">
            <v>No</v>
          </cell>
          <cell r="L141" t="str">
            <v>9</v>
          </cell>
          <cell r="M141" t="str">
            <v>Compiegne</v>
          </cell>
          <cell r="N141" t="str">
            <v>No</v>
          </cell>
        </row>
        <row r="142">
          <cell r="A142">
            <v>160153</v>
          </cell>
          <cell r="B142" t="str">
            <v>Nathan</v>
          </cell>
          <cell r="C142" t="str">
            <v>Bereket</v>
          </cell>
          <cell r="D142" t="str">
            <v xml:space="preserve">7BPE </v>
          </cell>
          <cell r="E142" t="str">
            <v>M</v>
          </cell>
          <cell r="F142" t="str">
            <v>K</v>
          </cell>
          <cell r="G142" t="str">
            <v>BAOF</v>
          </cell>
          <cell r="H142" t="str">
            <v>Yes</v>
          </cell>
          <cell r="I142" t="str">
            <v>Yes</v>
          </cell>
          <cell r="J142" t="str">
            <v>Yes</v>
          </cell>
          <cell r="K142" t="str">
            <v>No</v>
          </cell>
          <cell r="L142" t="str">
            <v>7</v>
          </cell>
          <cell r="M142" t="str">
            <v>St. Julie</v>
          </cell>
          <cell r="N142" t="str">
            <v>No</v>
          </cell>
        </row>
        <row r="143">
          <cell r="A143">
            <v>151929</v>
          </cell>
          <cell r="B143" t="str">
            <v>Heather</v>
          </cell>
          <cell r="C143" t="str">
            <v>Berry</v>
          </cell>
          <cell r="D143" t="str">
            <v>10JOS</v>
          </cell>
          <cell r="E143" t="str">
            <v>F</v>
          </cell>
          <cell r="F143" t="str">
            <v>N</v>
          </cell>
          <cell r="G143" t="str">
            <v>WBRI</v>
          </cell>
          <cell r="H143" t="str">
            <v>No</v>
          </cell>
          <cell r="I143" t="str">
            <v>No</v>
          </cell>
          <cell r="J143" t="str">
            <v>No</v>
          </cell>
          <cell r="K143" t="str">
            <v>No</v>
          </cell>
          <cell r="L143" t="str">
            <v>10</v>
          </cell>
          <cell r="M143" t="str">
            <v>Compiegne</v>
          </cell>
          <cell r="N143" t="str">
            <v>No</v>
          </cell>
        </row>
        <row r="144">
          <cell r="A144">
            <v>160154</v>
          </cell>
          <cell r="B144" t="str">
            <v>Victoria</v>
          </cell>
          <cell r="C144" t="str">
            <v>Bieniek</v>
          </cell>
          <cell r="D144" t="str">
            <v>7YP</v>
          </cell>
          <cell r="E144" t="str">
            <v>F</v>
          </cell>
          <cell r="F144" t="str">
            <v>N</v>
          </cell>
          <cell r="G144" t="str">
            <v>WEEU</v>
          </cell>
          <cell r="H144" t="str">
            <v>No</v>
          </cell>
          <cell r="I144" t="str">
            <v>Yes</v>
          </cell>
          <cell r="J144" t="str">
            <v>No</v>
          </cell>
          <cell r="K144" t="str">
            <v>No</v>
          </cell>
          <cell r="L144" t="str">
            <v>7</v>
          </cell>
          <cell r="M144" t="str">
            <v>Compiegne</v>
          </cell>
          <cell r="N144" t="str">
            <v>No</v>
          </cell>
        </row>
        <row r="145">
          <cell r="A145">
            <v>152191</v>
          </cell>
          <cell r="B145" t="str">
            <v>Joyce</v>
          </cell>
          <cell r="C145" t="str">
            <v>Bindanda</v>
          </cell>
          <cell r="D145" t="str">
            <v>13FG</v>
          </cell>
          <cell r="E145" t="str">
            <v>F</v>
          </cell>
          <cell r="F145" t="str">
            <v>N</v>
          </cell>
          <cell r="G145" t="str">
            <v>BAFR</v>
          </cell>
          <cell r="H145" t="str">
            <v>Yes</v>
          </cell>
          <cell r="I145" t="str">
            <v>No</v>
          </cell>
          <cell r="J145" t="str">
            <v>No</v>
          </cell>
          <cell r="K145" t="str">
            <v>No</v>
          </cell>
          <cell r="L145" t="str">
            <v>13</v>
          </cell>
          <cell r="M145" t="str">
            <v>Picardy</v>
          </cell>
          <cell r="N145" t="str">
            <v>No</v>
          </cell>
        </row>
        <row r="146">
          <cell r="A146">
            <v>152760</v>
          </cell>
          <cell r="B146" t="str">
            <v>Harry</v>
          </cell>
          <cell r="C146" t="str">
            <v>Bingham</v>
          </cell>
          <cell r="D146" t="str">
            <v>8KC</v>
          </cell>
          <cell r="E146" t="str">
            <v>M</v>
          </cell>
          <cell r="F146" t="str">
            <v>N</v>
          </cell>
          <cell r="G146" t="str">
            <v>WBRI</v>
          </cell>
          <cell r="H146" t="str">
            <v>No</v>
          </cell>
          <cell r="I146" t="str">
            <v>No</v>
          </cell>
          <cell r="J146" t="str">
            <v>No</v>
          </cell>
          <cell r="K146" t="str">
            <v>No</v>
          </cell>
          <cell r="L146" t="str">
            <v>8</v>
          </cell>
          <cell r="M146" t="str">
            <v>St. Julie</v>
          </cell>
          <cell r="N146" t="str">
            <v>Yes</v>
          </cell>
        </row>
        <row r="147">
          <cell r="A147">
            <v>152803</v>
          </cell>
          <cell r="B147" t="str">
            <v>Tyrone</v>
          </cell>
          <cell r="C147" t="str">
            <v>Bishawu</v>
          </cell>
          <cell r="D147" t="str">
            <v>8AB</v>
          </cell>
          <cell r="E147" t="str">
            <v>M</v>
          </cell>
          <cell r="F147" t="str">
            <v>N</v>
          </cell>
          <cell r="G147" t="str">
            <v>MBOE</v>
          </cell>
          <cell r="H147" t="str">
            <v>Yes</v>
          </cell>
          <cell r="I147" t="str">
            <v>No</v>
          </cell>
          <cell r="J147" t="str">
            <v>Yes</v>
          </cell>
          <cell r="K147" t="str">
            <v>No</v>
          </cell>
          <cell r="L147" t="str">
            <v>8</v>
          </cell>
          <cell r="M147" t="str">
            <v>Compiegne</v>
          </cell>
          <cell r="N147" t="str">
            <v>No</v>
          </cell>
        </row>
        <row r="148">
          <cell r="A148">
            <v>152109</v>
          </cell>
          <cell r="B148" t="str">
            <v>Thomas</v>
          </cell>
          <cell r="C148" t="str">
            <v>Blades</v>
          </cell>
          <cell r="D148" t="str">
            <v>13HS</v>
          </cell>
          <cell r="E148" t="str">
            <v>M</v>
          </cell>
          <cell r="F148" t="str">
            <v>N</v>
          </cell>
          <cell r="G148" t="str">
            <v>WBRI</v>
          </cell>
          <cell r="H148" t="str">
            <v>No</v>
          </cell>
          <cell r="I148" t="str">
            <v>No</v>
          </cell>
          <cell r="J148" t="str">
            <v>No</v>
          </cell>
          <cell r="K148" t="str">
            <v>No</v>
          </cell>
          <cell r="L148" t="str">
            <v>13</v>
          </cell>
          <cell r="M148" t="str">
            <v>Cuvilly</v>
          </cell>
          <cell r="N148" t="str">
            <v>No</v>
          </cell>
        </row>
        <row r="149">
          <cell r="A149">
            <v>152695</v>
          </cell>
          <cell r="B149" t="str">
            <v>Madison</v>
          </cell>
          <cell r="C149" t="str">
            <v>Bland</v>
          </cell>
          <cell r="D149" t="str">
            <v>9IC</v>
          </cell>
          <cell r="E149" t="str">
            <v>F</v>
          </cell>
          <cell r="F149" t="str">
            <v>N</v>
          </cell>
          <cell r="G149" t="str">
            <v>WBRI</v>
          </cell>
          <cell r="H149" t="str">
            <v>Yes</v>
          </cell>
          <cell r="I149" t="str">
            <v>No</v>
          </cell>
          <cell r="J149" t="str">
            <v>Yes</v>
          </cell>
          <cell r="K149" t="str">
            <v>No</v>
          </cell>
          <cell r="L149" t="str">
            <v>9</v>
          </cell>
          <cell r="M149" t="str">
            <v>Picardy</v>
          </cell>
          <cell r="N149" t="str">
            <v>No</v>
          </cell>
        </row>
        <row r="150">
          <cell r="A150">
            <v>160155</v>
          </cell>
          <cell r="B150" t="str">
            <v>Tephi</v>
          </cell>
          <cell r="C150" t="str">
            <v>Blythen</v>
          </cell>
          <cell r="D150" t="str">
            <v>7AWH</v>
          </cell>
          <cell r="E150" t="str">
            <v>F</v>
          </cell>
          <cell r="F150" t="str">
            <v>N</v>
          </cell>
          <cell r="G150" t="str">
            <v>WBRI</v>
          </cell>
          <cell r="H150" t="str">
            <v>No</v>
          </cell>
          <cell r="I150" t="str">
            <v>No</v>
          </cell>
          <cell r="J150" t="str">
            <v>No</v>
          </cell>
          <cell r="K150" t="str">
            <v>No</v>
          </cell>
          <cell r="L150" t="str">
            <v>7</v>
          </cell>
          <cell r="M150" t="str">
            <v>St. Julie</v>
          </cell>
          <cell r="N150" t="str">
            <v>No</v>
          </cell>
        </row>
        <row r="151">
          <cell r="A151">
            <v>150430</v>
          </cell>
          <cell r="B151" t="str">
            <v>Ignatius</v>
          </cell>
          <cell r="C151" t="str">
            <v>Boateng</v>
          </cell>
          <cell r="D151" t="str">
            <v>13FG</v>
          </cell>
          <cell r="E151" t="str">
            <v>M</v>
          </cell>
          <cell r="F151" t="str">
            <v>N</v>
          </cell>
          <cell r="G151" t="str">
            <v>BAOF</v>
          </cell>
          <cell r="H151" t="str">
            <v>No</v>
          </cell>
          <cell r="I151" t="str">
            <v>Yes</v>
          </cell>
          <cell r="J151" t="str">
            <v>No</v>
          </cell>
          <cell r="K151" t="str">
            <v>No</v>
          </cell>
          <cell r="L151" t="str">
            <v>13</v>
          </cell>
          <cell r="M151" t="str">
            <v>Cuvilly</v>
          </cell>
          <cell r="N151" t="str">
            <v>No</v>
          </cell>
        </row>
        <row r="152">
          <cell r="A152">
            <v>151618</v>
          </cell>
          <cell r="B152" t="str">
            <v>Mariella</v>
          </cell>
          <cell r="C152" t="str">
            <v>Boateng</v>
          </cell>
          <cell r="D152" t="str">
            <v>11SPI</v>
          </cell>
          <cell r="E152" t="str">
            <v>F</v>
          </cell>
          <cell r="F152" t="str">
            <v>N</v>
          </cell>
          <cell r="G152" t="str">
            <v>MWBA</v>
          </cell>
          <cell r="H152" t="str">
            <v>No</v>
          </cell>
          <cell r="I152" t="str">
            <v>No</v>
          </cell>
          <cell r="J152" t="str">
            <v>No</v>
          </cell>
          <cell r="K152" t="str">
            <v>No</v>
          </cell>
          <cell r="L152" t="str">
            <v>11</v>
          </cell>
          <cell r="M152" t="str">
            <v>St. Julie</v>
          </cell>
          <cell r="N152" t="str">
            <v>No</v>
          </cell>
        </row>
        <row r="153">
          <cell r="A153">
            <v>151503</v>
          </cell>
          <cell r="B153" t="str">
            <v>Nimisha</v>
          </cell>
          <cell r="C153" t="str">
            <v>Boby</v>
          </cell>
          <cell r="D153" t="str">
            <v>12CSN</v>
          </cell>
          <cell r="E153" t="str">
            <v>F</v>
          </cell>
          <cell r="F153" t="str">
            <v>N</v>
          </cell>
          <cell r="G153" t="str">
            <v>AIND</v>
          </cell>
          <cell r="H153" t="str">
            <v>No</v>
          </cell>
          <cell r="I153" t="str">
            <v>Yes</v>
          </cell>
          <cell r="J153" t="str">
            <v>No</v>
          </cell>
          <cell r="K153" t="str">
            <v>No</v>
          </cell>
          <cell r="L153" t="str">
            <v>12</v>
          </cell>
          <cell r="M153" t="str">
            <v>Cuvilly</v>
          </cell>
          <cell r="N153" t="str">
            <v>No</v>
          </cell>
        </row>
        <row r="154">
          <cell r="A154">
            <v>152721</v>
          </cell>
          <cell r="B154" t="str">
            <v>Alisha</v>
          </cell>
          <cell r="C154" t="str">
            <v>Bodell</v>
          </cell>
          <cell r="D154" t="str">
            <v>11EGQ</v>
          </cell>
          <cell r="E154" t="str">
            <v>F</v>
          </cell>
          <cell r="F154" t="str">
            <v>E</v>
          </cell>
          <cell r="G154" t="str">
            <v>WBRI</v>
          </cell>
          <cell r="H154" t="str">
            <v>Yes</v>
          </cell>
          <cell r="I154" t="str">
            <v>No</v>
          </cell>
          <cell r="J154" t="str">
            <v>Yes</v>
          </cell>
          <cell r="K154" t="str">
            <v>No</v>
          </cell>
          <cell r="L154" t="str">
            <v>11</v>
          </cell>
          <cell r="M154" t="str">
            <v>St. Julie</v>
          </cell>
          <cell r="N154" t="str">
            <v>No</v>
          </cell>
        </row>
        <row r="155">
          <cell r="A155">
            <v>151681</v>
          </cell>
          <cell r="B155" t="str">
            <v>Jacob</v>
          </cell>
          <cell r="C155" t="str">
            <v>Bolton</v>
          </cell>
          <cell r="D155" t="str">
            <v>11SDA</v>
          </cell>
          <cell r="E155" t="str">
            <v>M</v>
          </cell>
          <cell r="F155" t="str">
            <v>N</v>
          </cell>
          <cell r="G155" t="str">
            <v>WBRI</v>
          </cell>
          <cell r="H155" t="str">
            <v>No</v>
          </cell>
          <cell r="I155" t="str">
            <v>No</v>
          </cell>
          <cell r="J155" t="str">
            <v>No</v>
          </cell>
          <cell r="K155" t="str">
            <v>No</v>
          </cell>
          <cell r="L155" t="str">
            <v>11</v>
          </cell>
          <cell r="M155" t="str">
            <v>Cuvilly</v>
          </cell>
          <cell r="N155" t="str">
            <v>No</v>
          </cell>
        </row>
        <row r="156">
          <cell r="A156">
            <v>150777</v>
          </cell>
          <cell r="B156" t="str">
            <v>Max</v>
          </cell>
          <cell r="C156" t="str">
            <v>Bolton</v>
          </cell>
          <cell r="D156" t="str">
            <v>12ASA</v>
          </cell>
          <cell r="E156" t="str">
            <v>M</v>
          </cell>
          <cell r="F156" t="str">
            <v>N</v>
          </cell>
          <cell r="G156" t="str">
            <v>WBRI</v>
          </cell>
          <cell r="H156" t="str">
            <v>No</v>
          </cell>
          <cell r="I156" t="str">
            <v>No</v>
          </cell>
          <cell r="J156" t="str">
            <v>No</v>
          </cell>
          <cell r="K156" t="str">
            <v>No</v>
          </cell>
          <cell r="L156" t="str">
            <v>12</v>
          </cell>
          <cell r="M156" t="str">
            <v>St. Julie</v>
          </cell>
          <cell r="N156" t="str">
            <v>No</v>
          </cell>
        </row>
        <row r="157">
          <cell r="A157">
            <v>160156</v>
          </cell>
          <cell r="B157" t="str">
            <v>Frank</v>
          </cell>
          <cell r="C157" t="str">
            <v>Bonner</v>
          </cell>
          <cell r="D157" t="str">
            <v>7RA</v>
          </cell>
          <cell r="E157" t="str">
            <v>M</v>
          </cell>
          <cell r="F157" t="str">
            <v>N</v>
          </cell>
          <cell r="G157" t="str">
            <v>WBRI</v>
          </cell>
          <cell r="H157" t="str">
            <v>No</v>
          </cell>
          <cell r="I157" t="str">
            <v>No</v>
          </cell>
          <cell r="J157" t="str">
            <v>No</v>
          </cell>
          <cell r="K157" t="str">
            <v>No</v>
          </cell>
          <cell r="L157" t="str">
            <v>7</v>
          </cell>
          <cell r="M157" t="str">
            <v>Picardy</v>
          </cell>
          <cell r="N157" t="str">
            <v>No</v>
          </cell>
        </row>
        <row r="158">
          <cell r="A158">
            <v>151750</v>
          </cell>
          <cell r="B158" t="str">
            <v>Ezolda</v>
          </cell>
          <cell r="C158" t="str">
            <v>Borchashvili</v>
          </cell>
          <cell r="D158" t="str">
            <v>10TD</v>
          </cell>
          <cell r="E158" t="str">
            <v>F</v>
          </cell>
          <cell r="F158" t="str">
            <v>N</v>
          </cell>
          <cell r="G158" t="str">
            <v>WEEU</v>
          </cell>
          <cell r="H158" t="str">
            <v>Yes</v>
          </cell>
          <cell r="I158" t="str">
            <v>No</v>
          </cell>
          <cell r="J158" t="str">
            <v>Yes</v>
          </cell>
          <cell r="K158" t="str">
            <v>No</v>
          </cell>
          <cell r="L158" t="str">
            <v>10</v>
          </cell>
          <cell r="M158" t="str">
            <v>Compiegne</v>
          </cell>
          <cell r="N158" t="str">
            <v>No</v>
          </cell>
        </row>
        <row r="159">
          <cell r="A159">
            <v>150444</v>
          </cell>
          <cell r="B159" t="str">
            <v>Helena</v>
          </cell>
          <cell r="C159" t="str">
            <v>Borland</v>
          </cell>
          <cell r="D159" t="str">
            <v>13HS</v>
          </cell>
          <cell r="E159" t="str">
            <v>F</v>
          </cell>
          <cell r="F159" t="str">
            <v>N</v>
          </cell>
          <cell r="G159" t="str">
            <v>WBRI</v>
          </cell>
          <cell r="H159" t="str">
            <v>No</v>
          </cell>
          <cell r="I159" t="str">
            <v>No</v>
          </cell>
          <cell r="J159" t="str">
            <v>No</v>
          </cell>
          <cell r="K159" t="str">
            <v>No</v>
          </cell>
          <cell r="L159" t="str">
            <v>13</v>
          </cell>
          <cell r="M159" t="str">
            <v>St. Julie</v>
          </cell>
          <cell r="N159" t="str">
            <v>No</v>
          </cell>
        </row>
        <row r="160">
          <cell r="A160">
            <v>151794</v>
          </cell>
          <cell r="B160" t="str">
            <v>James</v>
          </cell>
          <cell r="C160" t="str">
            <v>Borland</v>
          </cell>
          <cell r="D160" t="str">
            <v>10EB</v>
          </cell>
          <cell r="E160" t="str">
            <v>M</v>
          </cell>
          <cell r="F160" t="str">
            <v>N</v>
          </cell>
          <cell r="G160" t="str">
            <v>WBRI</v>
          </cell>
          <cell r="H160" t="str">
            <v>No</v>
          </cell>
          <cell r="I160" t="str">
            <v>No</v>
          </cell>
          <cell r="J160" t="str">
            <v>No</v>
          </cell>
          <cell r="K160" t="str">
            <v>No</v>
          </cell>
          <cell r="L160" t="str">
            <v>10</v>
          </cell>
          <cell r="M160" t="str">
            <v>Cuvilly</v>
          </cell>
          <cell r="N160" t="str">
            <v>No</v>
          </cell>
        </row>
        <row r="161">
          <cell r="A161">
            <v>150478</v>
          </cell>
          <cell r="B161" t="str">
            <v>Hattie</v>
          </cell>
          <cell r="C161" t="str">
            <v>Borthwick</v>
          </cell>
          <cell r="D161" t="str">
            <v>13MPI</v>
          </cell>
          <cell r="E161" t="str">
            <v>F</v>
          </cell>
          <cell r="F161" t="str">
            <v>N</v>
          </cell>
          <cell r="G161" t="str">
            <v>WBRI</v>
          </cell>
          <cell r="H161" t="str">
            <v>No</v>
          </cell>
          <cell r="I161" t="str">
            <v>No</v>
          </cell>
          <cell r="J161" t="str">
            <v>No</v>
          </cell>
          <cell r="K161" t="str">
            <v>No</v>
          </cell>
          <cell r="L161" t="str">
            <v>13</v>
          </cell>
          <cell r="M161" t="str">
            <v>Cuvilly</v>
          </cell>
          <cell r="N161" t="str">
            <v>No</v>
          </cell>
        </row>
        <row r="162">
          <cell r="A162">
            <v>160010</v>
          </cell>
          <cell r="B162" t="str">
            <v>Beatrice</v>
          </cell>
          <cell r="C162" t="str">
            <v>Borthwick</v>
          </cell>
          <cell r="D162" t="str">
            <v>8KS</v>
          </cell>
          <cell r="E162" t="str">
            <v>F</v>
          </cell>
          <cell r="F162" t="str">
            <v>N</v>
          </cell>
          <cell r="G162" t="str">
            <v>WBRI</v>
          </cell>
          <cell r="H162" t="str">
            <v>No</v>
          </cell>
          <cell r="I162" t="str">
            <v>No</v>
          </cell>
          <cell r="J162" t="str">
            <v>No</v>
          </cell>
          <cell r="K162" t="str">
            <v>No</v>
          </cell>
          <cell r="L162" t="str">
            <v>8</v>
          </cell>
          <cell r="M162" t="str">
            <v>Picardy</v>
          </cell>
          <cell r="N162" t="str">
            <v>No</v>
          </cell>
        </row>
        <row r="163">
          <cell r="A163">
            <v>160157</v>
          </cell>
          <cell r="B163" t="str">
            <v>Somkene</v>
          </cell>
          <cell r="C163" t="str">
            <v>Bosah</v>
          </cell>
          <cell r="D163" t="str">
            <v>7YP</v>
          </cell>
          <cell r="E163" t="str">
            <v>F</v>
          </cell>
          <cell r="F163" t="str">
            <v>N</v>
          </cell>
          <cell r="G163" t="str">
            <v>BAOF</v>
          </cell>
          <cell r="H163" t="str">
            <v>Yes</v>
          </cell>
          <cell r="I163" t="str">
            <v>Yes</v>
          </cell>
          <cell r="J163" t="str">
            <v>Yes</v>
          </cell>
          <cell r="K163" t="str">
            <v>No</v>
          </cell>
          <cell r="L163" t="str">
            <v>7</v>
          </cell>
          <cell r="M163" t="str">
            <v>Compiegne</v>
          </cell>
          <cell r="N163" t="str">
            <v>No</v>
          </cell>
        </row>
        <row r="164">
          <cell r="A164">
            <v>151952</v>
          </cell>
          <cell r="B164" t="str">
            <v>Tia</v>
          </cell>
          <cell r="C164" t="str">
            <v>Botros</v>
          </cell>
          <cell r="D164" t="str">
            <v>10TD</v>
          </cell>
          <cell r="E164" t="str">
            <v>F</v>
          </cell>
          <cell r="F164" t="str">
            <v>N</v>
          </cell>
          <cell r="G164" t="str">
            <v>OOEG</v>
          </cell>
          <cell r="H164" t="str">
            <v>No</v>
          </cell>
          <cell r="I164" t="str">
            <v>Yes</v>
          </cell>
          <cell r="J164" t="str">
            <v>No</v>
          </cell>
          <cell r="K164" t="str">
            <v>No</v>
          </cell>
          <cell r="L164" t="str">
            <v>10</v>
          </cell>
          <cell r="M164" t="str">
            <v>Compiegne</v>
          </cell>
          <cell r="N164" t="str">
            <v>Yes</v>
          </cell>
        </row>
        <row r="165">
          <cell r="A165">
            <v>152587</v>
          </cell>
          <cell r="B165" t="str">
            <v>Grayson</v>
          </cell>
          <cell r="C165" t="str">
            <v>Bower</v>
          </cell>
          <cell r="D165" t="str">
            <v>9RNI</v>
          </cell>
          <cell r="E165" t="str">
            <v>M</v>
          </cell>
          <cell r="F165" t="str">
            <v>N</v>
          </cell>
          <cell r="G165" t="str">
            <v>WBRI</v>
          </cell>
          <cell r="H165" t="str">
            <v>No</v>
          </cell>
          <cell r="I165" t="str">
            <v>No</v>
          </cell>
          <cell r="J165" t="str">
            <v>No</v>
          </cell>
          <cell r="K165" t="str">
            <v>No</v>
          </cell>
          <cell r="L165" t="str">
            <v>9</v>
          </cell>
          <cell r="M165" t="str">
            <v>Cuvilly</v>
          </cell>
          <cell r="N165" t="str">
            <v>No</v>
          </cell>
        </row>
        <row r="166">
          <cell r="A166">
            <v>151918</v>
          </cell>
          <cell r="B166" t="str">
            <v>Sophie</v>
          </cell>
          <cell r="C166" t="str">
            <v>Bower</v>
          </cell>
          <cell r="D166" t="str">
            <v>10TD</v>
          </cell>
          <cell r="E166" t="str">
            <v>F</v>
          </cell>
          <cell r="F166" t="str">
            <v>N</v>
          </cell>
          <cell r="G166" t="str">
            <v>WBRI</v>
          </cell>
          <cell r="H166" t="str">
            <v>No</v>
          </cell>
          <cell r="I166" t="str">
            <v>No</v>
          </cell>
          <cell r="J166" t="str">
            <v>No</v>
          </cell>
          <cell r="K166" t="str">
            <v>No</v>
          </cell>
          <cell r="L166" t="str">
            <v>10</v>
          </cell>
          <cell r="M166" t="str">
            <v>Compiegne</v>
          </cell>
          <cell r="N166" t="str">
            <v>No</v>
          </cell>
        </row>
        <row r="167">
          <cell r="A167">
            <v>160158</v>
          </cell>
          <cell r="B167" t="str">
            <v>Alex</v>
          </cell>
          <cell r="C167" t="str">
            <v>Bower</v>
          </cell>
          <cell r="D167" t="str">
            <v>7WD</v>
          </cell>
          <cell r="E167" t="str">
            <v>M</v>
          </cell>
          <cell r="F167" t="str">
            <v>N</v>
          </cell>
          <cell r="G167" t="str">
            <v>WBRI</v>
          </cell>
          <cell r="H167" t="str">
            <v>No</v>
          </cell>
          <cell r="I167" t="str">
            <v>No</v>
          </cell>
          <cell r="J167" t="str">
            <v>No</v>
          </cell>
          <cell r="K167" t="str">
            <v>No</v>
          </cell>
          <cell r="L167" t="str">
            <v>7</v>
          </cell>
          <cell r="M167" t="str">
            <v>Picardy</v>
          </cell>
          <cell r="N167" t="str">
            <v>No</v>
          </cell>
        </row>
        <row r="168">
          <cell r="A168">
            <v>151870</v>
          </cell>
          <cell r="B168" t="str">
            <v>Penny</v>
          </cell>
          <cell r="C168" t="str">
            <v>Bowring</v>
          </cell>
          <cell r="D168" t="str">
            <v>10ES</v>
          </cell>
          <cell r="E168" t="str">
            <v>F</v>
          </cell>
          <cell r="F168" t="str">
            <v>N</v>
          </cell>
          <cell r="G168" t="str">
            <v>WBRI</v>
          </cell>
          <cell r="H168" t="str">
            <v>No</v>
          </cell>
          <cell r="I168" t="str">
            <v>No</v>
          </cell>
          <cell r="J168" t="str">
            <v>No</v>
          </cell>
          <cell r="K168" t="str">
            <v>No</v>
          </cell>
          <cell r="L168" t="str">
            <v>10</v>
          </cell>
          <cell r="M168" t="str">
            <v>Cuvilly</v>
          </cell>
          <cell r="N168" t="str">
            <v>No</v>
          </cell>
        </row>
        <row r="169">
          <cell r="A169">
            <v>150571</v>
          </cell>
          <cell r="B169" t="str">
            <v>Lucy</v>
          </cell>
          <cell r="C169" t="str">
            <v>BRADDOCK</v>
          </cell>
          <cell r="D169" t="str">
            <v>13PLE</v>
          </cell>
          <cell r="E169" t="str">
            <v>F</v>
          </cell>
          <cell r="F169" t="str">
            <v>N</v>
          </cell>
          <cell r="G169" t="str">
            <v>WBRI</v>
          </cell>
          <cell r="H169" t="str">
            <v>No</v>
          </cell>
          <cell r="I169" t="str">
            <v>No</v>
          </cell>
          <cell r="J169" t="str">
            <v>No</v>
          </cell>
          <cell r="K169" t="str">
            <v>No</v>
          </cell>
          <cell r="L169" t="str">
            <v>13</v>
          </cell>
          <cell r="M169" t="str">
            <v>Picardy</v>
          </cell>
          <cell r="N169" t="str">
            <v>No</v>
          </cell>
        </row>
        <row r="170">
          <cell r="A170">
            <v>150947</v>
          </cell>
          <cell r="B170" t="str">
            <v>Adam</v>
          </cell>
          <cell r="C170" t="str">
            <v>Bradshaw</v>
          </cell>
          <cell r="D170" t="str">
            <v>12ASA</v>
          </cell>
          <cell r="E170" t="str">
            <v>M</v>
          </cell>
          <cell r="F170" t="str">
            <v>N</v>
          </cell>
          <cell r="G170" t="str">
            <v>WBRI</v>
          </cell>
          <cell r="H170" t="str">
            <v>No</v>
          </cell>
          <cell r="I170" t="str">
            <v>No</v>
          </cell>
          <cell r="J170" t="str">
            <v>No</v>
          </cell>
          <cell r="K170" t="str">
            <v>No</v>
          </cell>
          <cell r="L170" t="str">
            <v>12</v>
          </cell>
          <cell r="M170" t="str">
            <v>St. Julie</v>
          </cell>
          <cell r="N170" t="str">
            <v>No</v>
          </cell>
        </row>
        <row r="171">
          <cell r="A171">
            <v>150420</v>
          </cell>
          <cell r="B171" t="str">
            <v>Harry</v>
          </cell>
          <cell r="C171" t="str">
            <v>Bradshaw</v>
          </cell>
          <cell r="D171" t="str">
            <v>13PLE</v>
          </cell>
          <cell r="E171" t="str">
            <v>M</v>
          </cell>
          <cell r="F171" t="str">
            <v>N</v>
          </cell>
          <cell r="G171" t="str">
            <v>WBRI</v>
          </cell>
          <cell r="H171" t="str">
            <v>No</v>
          </cell>
          <cell r="I171" t="str">
            <v>No</v>
          </cell>
          <cell r="J171" t="str">
            <v>No</v>
          </cell>
          <cell r="K171" t="str">
            <v>No</v>
          </cell>
          <cell r="L171" t="str">
            <v>13</v>
          </cell>
          <cell r="M171" t="str">
            <v>Cuvilly</v>
          </cell>
          <cell r="N171" t="str">
            <v>No</v>
          </cell>
        </row>
        <row r="172">
          <cell r="A172">
            <v>152861</v>
          </cell>
          <cell r="B172" t="str">
            <v>Megan</v>
          </cell>
          <cell r="C172" t="str">
            <v>Bradshaw</v>
          </cell>
          <cell r="D172" t="str">
            <v>8KC</v>
          </cell>
          <cell r="E172" t="str">
            <v>F</v>
          </cell>
          <cell r="F172" t="str">
            <v>N</v>
          </cell>
          <cell r="G172" t="str">
            <v>WBRI</v>
          </cell>
          <cell r="H172" t="str">
            <v>No</v>
          </cell>
          <cell r="I172" t="str">
            <v>No</v>
          </cell>
          <cell r="J172" t="str">
            <v>No</v>
          </cell>
          <cell r="K172" t="str">
            <v>No</v>
          </cell>
          <cell r="L172" t="str">
            <v>8</v>
          </cell>
          <cell r="M172" t="str">
            <v>St. Julie</v>
          </cell>
          <cell r="N172" t="str">
            <v>No</v>
          </cell>
        </row>
        <row r="173">
          <cell r="A173">
            <v>150783</v>
          </cell>
          <cell r="B173" t="str">
            <v>Luke</v>
          </cell>
          <cell r="C173" t="str">
            <v>Braithwaite</v>
          </cell>
          <cell r="D173" t="str">
            <v>12ASA</v>
          </cell>
          <cell r="E173" t="str">
            <v>M</v>
          </cell>
          <cell r="F173" t="str">
            <v>N</v>
          </cell>
          <cell r="G173" t="str">
            <v>WBRI</v>
          </cell>
          <cell r="H173" t="str">
            <v>No</v>
          </cell>
          <cell r="I173" t="str">
            <v>No</v>
          </cell>
          <cell r="J173" t="str">
            <v>No</v>
          </cell>
          <cell r="K173" t="str">
            <v>No</v>
          </cell>
          <cell r="L173" t="str">
            <v>12</v>
          </cell>
          <cell r="M173" t="str">
            <v>St. Julie</v>
          </cell>
          <cell r="N173" t="str">
            <v>No</v>
          </cell>
        </row>
        <row r="174">
          <cell r="A174">
            <v>151821</v>
          </cell>
          <cell r="B174" t="str">
            <v>Isaac</v>
          </cell>
          <cell r="C174" t="str">
            <v>Bramhall</v>
          </cell>
          <cell r="D174" t="str">
            <v>10JOS</v>
          </cell>
          <cell r="E174" t="str">
            <v>M</v>
          </cell>
          <cell r="F174" t="str">
            <v>N</v>
          </cell>
          <cell r="G174" t="str">
            <v>WBRI</v>
          </cell>
          <cell r="H174" t="str">
            <v>No</v>
          </cell>
          <cell r="I174" t="str">
            <v>No</v>
          </cell>
          <cell r="J174" t="str">
            <v>No</v>
          </cell>
          <cell r="K174" t="str">
            <v>No</v>
          </cell>
          <cell r="L174" t="str">
            <v>10</v>
          </cell>
          <cell r="M174" t="str">
            <v>Picardy</v>
          </cell>
          <cell r="N174" t="str">
            <v>No</v>
          </cell>
        </row>
        <row r="175">
          <cell r="A175">
            <v>151961</v>
          </cell>
          <cell r="B175" t="str">
            <v>Angel</v>
          </cell>
          <cell r="C175" t="str">
            <v>Branco Carmona</v>
          </cell>
          <cell r="D175" t="str">
            <v>10CS</v>
          </cell>
          <cell r="E175" t="str">
            <v>F</v>
          </cell>
          <cell r="F175" t="str">
            <v>E</v>
          </cell>
          <cell r="G175" t="str">
            <v>MWOE</v>
          </cell>
          <cell r="H175" t="str">
            <v>No</v>
          </cell>
          <cell r="I175" t="str">
            <v>No</v>
          </cell>
          <cell r="J175" t="str">
            <v>No</v>
          </cell>
          <cell r="K175" t="str">
            <v>No</v>
          </cell>
          <cell r="L175" t="str">
            <v>10</v>
          </cell>
          <cell r="M175" t="str">
            <v>Picardy</v>
          </cell>
          <cell r="N175" t="str">
            <v>No</v>
          </cell>
        </row>
        <row r="176">
          <cell r="A176">
            <v>152534</v>
          </cell>
          <cell r="B176" t="str">
            <v>Serena</v>
          </cell>
          <cell r="C176" t="str">
            <v>Branco Carmona</v>
          </cell>
          <cell r="D176" t="str">
            <v>9RNI</v>
          </cell>
          <cell r="E176" t="str">
            <v>F</v>
          </cell>
          <cell r="F176" t="str">
            <v>N</v>
          </cell>
          <cell r="G176" t="str">
            <v>WBRI</v>
          </cell>
          <cell r="H176" t="str">
            <v>No</v>
          </cell>
          <cell r="I176" t="str">
            <v>No</v>
          </cell>
          <cell r="J176" t="str">
            <v>No</v>
          </cell>
          <cell r="K176" t="str">
            <v>No</v>
          </cell>
          <cell r="L176" t="str">
            <v>9</v>
          </cell>
          <cell r="M176" t="str">
            <v>Picardy</v>
          </cell>
          <cell r="N176" t="str">
            <v>No</v>
          </cell>
        </row>
        <row r="177">
          <cell r="A177">
            <v>152878</v>
          </cell>
          <cell r="B177" t="str">
            <v>Orla</v>
          </cell>
          <cell r="C177" t="str">
            <v>Branney-Graveley</v>
          </cell>
          <cell r="D177" t="str">
            <v>8AR</v>
          </cell>
          <cell r="E177" t="str">
            <v>F</v>
          </cell>
          <cell r="F177" t="str">
            <v>N</v>
          </cell>
          <cell r="G177" t="str">
            <v>WBRI</v>
          </cell>
          <cell r="H177" t="str">
            <v>No</v>
          </cell>
          <cell r="I177" t="str">
            <v>No</v>
          </cell>
          <cell r="J177" t="str">
            <v>No</v>
          </cell>
          <cell r="K177" t="str">
            <v>No</v>
          </cell>
          <cell r="L177" t="str">
            <v>8</v>
          </cell>
          <cell r="M177" t="str">
            <v>St. Julie</v>
          </cell>
          <cell r="N177" t="str">
            <v>No</v>
          </cell>
        </row>
        <row r="178">
          <cell r="A178">
            <v>160159</v>
          </cell>
          <cell r="B178" t="str">
            <v>Thomas</v>
          </cell>
          <cell r="C178" t="str">
            <v>Branney-Graveley</v>
          </cell>
          <cell r="D178" t="str">
            <v>7ET</v>
          </cell>
          <cell r="E178" t="str">
            <v>M</v>
          </cell>
          <cell r="F178" t="str">
            <v>N</v>
          </cell>
          <cell r="G178" t="str">
            <v>WBRI</v>
          </cell>
          <cell r="H178" t="str">
            <v>No</v>
          </cell>
          <cell r="I178" t="str">
            <v>No</v>
          </cell>
          <cell r="J178" t="str">
            <v>No</v>
          </cell>
          <cell r="K178" t="str">
            <v>No</v>
          </cell>
          <cell r="L178" t="str">
            <v>7</v>
          </cell>
          <cell r="M178" t="str">
            <v>Cuvilly</v>
          </cell>
          <cell r="N178" t="str">
            <v>No</v>
          </cell>
        </row>
        <row r="179">
          <cell r="A179">
            <v>151795</v>
          </cell>
          <cell r="B179" t="str">
            <v>Charlotte</v>
          </cell>
          <cell r="C179" t="str">
            <v>Bratley</v>
          </cell>
          <cell r="D179" t="str">
            <v>10TD</v>
          </cell>
          <cell r="E179" t="str">
            <v>F</v>
          </cell>
          <cell r="F179" t="str">
            <v>N</v>
          </cell>
          <cell r="G179" t="str">
            <v>WBRI</v>
          </cell>
          <cell r="H179" t="str">
            <v>No</v>
          </cell>
          <cell r="I179" t="str">
            <v>No</v>
          </cell>
          <cell r="J179" t="str">
            <v>No</v>
          </cell>
          <cell r="K179" t="str">
            <v>No</v>
          </cell>
          <cell r="L179" t="str">
            <v>10</v>
          </cell>
          <cell r="M179" t="str">
            <v>Compiegne</v>
          </cell>
          <cell r="N179" t="str">
            <v>No</v>
          </cell>
        </row>
        <row r="180">
          <cell r="A180">
            <v>152912</v>
          </cell>
          <cell r="B180" t="str">
            <v>Noah</v>
          </cell>
          <cell r="C180" t="str">
            <v>Brennin</v>
          </cell>
          <cell r="D180" t="str">
            <v>8AR</v>
          </cell>
          <cell r="E180" t="str">
            <v>M</v>
          </cell>
          <cell r="F180" t="str">
            <v>N</v>
          </cell>
          <cell r="G180" t="str">
            <v>MWAO</v>
          </cell>
          <cell r="H180" t="str">
            <v>No</v>
          </cell>
          <cell r="I180" t="str">
            <v>No</v>
          </cell>
          <cell r="J180" t="str">
            <v>No</v>
          </cell>
          <cell r="K180" t="str">
            <v>No</v>
          </cell>
          <cell r="L180" t="str">
            <v>8</v>
          </cell>
          <cell r="M180" t="str">
            <v>St. Julie</v>
          </cell>
          <cell r="N180" t="str">
            <v>No</v>
          </cell>
        </row>
        <row r="181">
          <cell r="A181">
            <v>150579</v>
          </cell>
          <cell r="B181" t="str">
            <v>Pearce</v>
          </cell>
          <cell r="C181" t="str">
            <v>Brenton</v>
          </cell>
          <cell r="D181" t="str">
            <v>13SDR</v>
          </cell>
          <cell r="E181" t="str">
            <v>M</v>
          </cell>
          <cell r="F181" t="str">
            <v>N</v>
          </cell>
          <cell r="G181" t="str">
            <v>WBRI</v>
          </cell>
          <cell r="H181" t="str">
            <v>Yes</v>
          </cell>
          <cell r="I181" t="str">
            <v>No</v>
          </cell>
          <cell r="J181" t="str">
            <v>No</v>
          </cell>
          <cell r="K181" t="str">
            <v>No</v>
          </cell>
          <cell r="L181" t="str">
            <v>13</v>
          </cell>
          <cell r="M181" t="str">
            <v>Picardy</v>
          </cell>
          <cell r="N181" t="str">
            <v>No</v>
          </cell>
        </row>
        <row r="182">
          <cell r="A182">
            <v>151740</v>
          </cell>
          <cell r="B182" t="str">
            <v>Grace</v>
          </cell>
          <cell r="C182" t="str">
            <v>Briggs</v>
          </cell>
          <cell r="D182" t="str">
            <v>11JNE</v>
          </cell>
          <cell r="E182" t="str">
            <v>F</v>
          </cell>
          <cell r="F182" t="str">
            <v>K</v>
          </cell>
          <cell r="G182" t="str">
            <v>WBRI</v>
          </cell>
          <cell r="H182" t="str">
            <v>No</v>
          </cell>
          <cell r="I182" t="str">
            <v>No</v>
          </cell>
          <cell r="J182" t="str">
            <v>Yes</v>
          </cell>
          <cell r="K182" t="str">
            <v>Yes</v>
          </cell>
          <cell r="L182" t="str">
            <v>11</v>
          </cell>
          <cell r="M182" t="str">
            <v>Picardy</v>
          </cell>
          <cell r="N182" t="str">
            <v>Yes</v>
          </cell>
        </row>
        <row r="183">
          <cell r="A183">
            <v>160061</v>
          </cell>
          <cell r="B183" t="str">
            <v>Thomas</v>
          </cell>
          <cell r="C183" t="str">
            <v>Bright</v>
          </cell>
          <cell r="D183" t="str">
            <v>12ASA</v>
          </cell>
          <cell r="E183" t="str">
            <v>M</v>
          </cell>
          <cell r="F183" t="str">
            <v>N</v>
          </cell>
          <cell r="G183" t="str">
            <v>WBRI</v>
          </cell>
          <cell r="H183" t="str">
            <v>No</v>
          </cell>
          <cell r="I183" t="str">
            <v>No</v>
          </cell>
          <cell r="J183" t="str">
            <v>No</v>
          </cell>
          <cell r="K183" t="str">
            <v>No</v>
          </cell>
          <cell r="L183" t="str">
            <v>12</v>
          </cell>
          <cell r="M183" t="str">
            <v>Picardy</v>
          </cell>
          <cell r="N183" t="str">
            <v>No</v>
          </cell>
        </row>
        <row r="184">
          <cell r="A184">
            <v>150813</v>
          </cell>
          <cell r="B184" t="str">
            <v>Patryk</v>
          </cell>
          <cell r="C184" t="str">
            <v>Broncel</v>
          </cell>
          <cell r="D184" t="str">
            <v>12ASA</v>
          </cell>
          <cell r="E184" t="str">
            <v>M</v>
          </cell>
          <cell r="F184" t="str">
            <v>N</v>
          </cell>
          <cell r="G184" t="str">
            <v>WEEU</v>
          </cell>
          <cell r="H184" t="str">
            <v>No</v>
          </cell>
          <cell r="I184" t="str">
            <v>No</v>
          </cell>
          <cell r="J184" t="str">
            <v>No</v>
          </cell>
          <cell r="K184" t="str">
            <v>No</v>
          </cell>
          <cell r="L184" t="str">
            <v>12</v>
          </cell>
          <cell r="M184" t="str">
            <v>Cuvilly</v>
          </cell>
          <cell r="N184" t="str">
            <v>No</v>
          </cell>
        </row>
        <row r="185">
          <cell r="A185">
            <v>160160</v>
          </cell>
          <cell r="B185" t="str">
            <v>Natalie</v>
          </cell>
          <cell r="C185" t="str">
            <v>Broncel</v>
          </cell>
          <cell r="D185" t="str">
            <v>7ET</v>
          </cell>
          <cell r="E185" t="str">
            <v>F</v>
          </cell>
          <cell r="F185" t="str">
            <v>N</v>
          </cell>
          <cell r="G185" t="str">
            <v>WEEU</v>
          </cell>
          <cell r="H185" t="str">
            <v>No</v>
          </cell>
          <cell r="I185" t="str">
            <v>Yes</v>
          </cell>
          <cell r="J185" t="str">
            <v>No</v>
          </cell>
          <cell r="K185" t="str">
            <v>No</v>
          </cell>
          <cell r="L185" t="str">
            <v>7</v>
          </cell>
          <cell r="M185" t="str">
            <v>Cuvilly</v>
          </cell>
          <cell r="N185" t="str">
            <v>No</v>
          </cell>
        </row>
        <row r="186">
          <cell r="A186">
            <v>151678</v>
          </cell>
          <cell r="B186" t="str">
            <v>Emma</v>
          </cell>
          <cell r="C186" t="str">
            <v>Broomhead</v>
          </cell>
          <cell r="D186" t="str">
            <v>11SK</v>
          </cell>
          <cell r="E186" t="str">
            <v>F</v>
          </cell>
          <cell r="F186" t="str">
            <v>N</v>
          </cell>
          <cell r="G186" t="str">
            <v>WBRI</v>
          </cell>
          <cell r="H186" t="str">
            <v>No</v>
          </cell>
          <cell r="I186" t="str">
            <v>No</v>
          </cell>
          <cell r="J186" t="str">
            <v>No</v>
          </cell>
          <cell r="K186" t="str">
            <v>No</v>
          </cell>
          <cell r="L186" t="str">
            <v>11</v>
          </cell>
          <cell r="M186" t="str">
            <v>Compiegne</v>
          </cell>
          <cell r="N186" t="str">
            <v>No</v>
          </cell>
        </row>
        <row r="187">
          <cell r="A187">
            <v>150887</v>
          </cell>
          <cell r="B187" t="str">
            <v>Benjamin</v>
          </cell>
          <cell r="C187" t="str">
            <v>Brown</v>
          </cell>
          <cell r="D187" t="str">
            <v>12CSN</v>
          </cell>
          <cell r="E187" t="str">
            <v>M</v>
          </cell>
          <cell r="F187" t="str">
            <v>N</v>
          </cell>
          <cell r="G187" t="str">
            <v>WBRI</v>
          </cell>
          <cell r="H187" t="str">
            <v>No</v>
          </cell>
          <cell r="I187" t="str">
            <v>No</v>
          </cell>
          <cell r="J187" t="str">
            <v>No</v>
          </cell>
          <cell r="K187" t="str">
            <v>No</v>
          </cell>
          <cell r="L187" t="str">
            <v>12</v>
          </cell>
          <cell r="M187" t="str">
            <v>Cuvilly</v>
          </cell>
          <cell r="N187" t="str">
            <v>No</v>
          </cell>
        </row>
        <row r="188">
          <cell r="A188">
            <v>150398</v>
          </cell>
          <cell r="B188" t="str">
            <v>Ella</v>
          </cell>
          <cell r="C188" t="str">
            <v>Brown</v>
          </cell>
          <cell r="D188" t="str">
            <v>13SDR</v>
          </cell>
          <cell r="E188" t="str">
            <v>F</v>
          </cell>
          <cell r="F188" t="str">
            <v>N</v>
          </cell>
          <cell r="G188" t="str">
            <v>WBRI</v>
          </cell>
          <cell r="H188" t="str">
            <v>No</v>
          </cell>
          <cell r="I188" t="str">
            <v>No</v>
          </cell>
          <cell r="J188" t="str">
            <v>No</v>
          </cell>
          <cell r="K188" t="str">
            <v>No</v>
          </cell>
          <cell r="L188" t="str">
            <v>13</v>
          </cell>
          <cell r="M188" t="str">
            <v>Cuvilly</v>
          </cell>
          <cell r="N188" t="str">
            <v>No</v>
          </cell>
        </row>
        <row r="189">
          <cell r="A189">
            <v>152740</v>
          </cell>
          <cell r="B189" t="str">
            <v>Libby</v>
          </cell>
          <cell r="C189" t="str">
            <v>Brown</v>
          </cell>
          <cell r="D189" t="str">
            <v>8PH</v>
          </cell>
          <cell r="E189" t="str">
            <v>F</v>
          </cell>
          <cell r="F189" t="str">
            <v>N</v>
          </cell>
          <cell r="G189" t="str">
            <v>WBRI</v>
          </cell>
          <cell r="H189" t="str">
            <v>No</v>
          </cell>
          <cell r="I189" t="str">
            <v>No</v>
          </cell>
          <cell r="J189" t="str">
            <v>No</v>
          </cell>
          <cell r="K189" t="str">
            <v>No</v>
          </cell>
          <cell r="L189" t="str">
            <v>8</v>
          </cell>
          <cell r="M189" t="str">
            <v>Cuvilly</v>
          </cell>
          <cell r="N189" t="str">
            <v>No</v>
          </cell>
        </row>
        <row r="190">
          <cell r="A190">
            <v>151594</v>
          </cell>
          <cell r="B190" t="str">
            <v>Noah</v>
          </cell>
          <cell r="C190" t="str">
            <v>Brown</v>
          </cell>
          <cell r="D190" t="str">
            <v>11SPI</v>
          </cell>
          <cell r="E190" t="str">
            <v>M</v>
          </cell>
          <cell r="F190" t="str">
            <v>N</v>
          </cell>
          <cell r="G190" t="str">
            <v>WBRI</v>
          </cell>
          <cell r="H190" t="str">
            <v>No</v>
          </cell>
          <cell r="I190" t="str">
            <v>No</v>
          </cell>
          <cell r="J190" t="str">
            <v>No</v>
          </cell>
          <cell r="K190" t="str">
            <v>No</v>
          </cell>
          <cell r="L190" t="str">
            <v>11</v>
          </cell>
          <cell r="M190" t="str">
            <v>St. Julie</v>
          </cell>
          <cell r="N190" t="str">
            <v>No</v>
          </cell>
        </row>
        <row r="191">
          <cell r="A191">
            <v>151954</v>
          </cell>
          <cell r="B191" t="str">
            <v>Willow</v>
          </cell>
          <cell r="C191" t="str">
            <v>Brown</v>
          </cell>
          <cell r="D191" t="str">
            <v>10TD</v>
          </cell>
          <cell r="E191" t="str">
            <v>F</v>
          </cell>
          <cell r="F191" t="str">
            <v>N</v>
          </cell>
          <cell r="G191" t="str">
            <v>WBRI</v>
          </cell>
          <cell r="H191" t="str">
            <v>No</v>
          </cell>
          <cell r="I191" t="str">
            <v>No</v>
          </cell>
          <cell r="J191" t="str">
            <v>No</v>
          </cell>
          <cell r="K191" t="str">
            <v>No</v>
          </cell>
          <cell r="L191" t="str">
            <v>10</v>
          </cell>
          <cell r="M191" t="str">
            <v>Compiegne</v>
          </cell>
          <cell r="N191" t="str">
            <v>No</v>
          </cell>
        </row>
        <row r="192">
          <cell r="A192">
            <v>160161</v>
          </cell>
          <cell r="B192" t="str">
            <v>Daisy</v>
          </cell>
          <cell r="C192" t="str">
            <v>Brown</v>
          </cell>
          <cell r="D192" t="str">
            <v>7YP</v>
          </cell>
          <cell r="E192" t="str">
            <v>F</v>
          </cell>
          <cell r="F192" t="str">
            <v>E</v>
          </cell>
          <cell r="G192" t="str">
            <v>WBRI</v>
          </cell>
          <cell r="H192" t="str">
            <v>No</v>
          </cell>
          <cell r="I192" t="str">
            <v>No</v>
          </cell>
          <cell r="J192" t="str">
            <v>No</v>
          </cell>
          <cell r="K192" t="str">
            <v>No</v>
          </cell>
          <cell r="L192" t="str">
            <v>7</v>
          </cell>
          <cell r="M192" t="str">
            <v>Compiegne</v>
          </cell>
          <cell r="N192" t="str">
            <v>No</v>
          </cell>
        </row>
        <row r="193">
          <cell r="A193">
            <v>160066</v>
          </cell>
          <cell r="B193" t="str">
            <v>Fleur</v>
          </cell>
          <cell r="C193" t="str">
            <v>Brown</v>
          </cell>
          <cell r="D193" t="str">
            <v>12JW</v>
          </cell>
          <cell r="E193" t="str">
            <v>F</v>
          </cell>
          <cell r="F193" t="str">
            <v>N</v>
          </cell>
          <cell r="G193" t="str">
            <v>WBRI</v>
          </cell>
          <cell r="H193" t="str">
            <v>No</v>
          </cell>
          <cell r="I193" t="str">
            <v>No</v>
          </cell>
          <cell r="J193" t="str">
            <v>No</v>
          </cell>
          <cell r="K193" t="str">
            <v>No</v>
          </cell>
          <cell r="L193" t="str">
            <v>12</v>
          </cell>
          <cell r="M193" t="str">
            <v>Compiegne</v>
          </cell>
          <cell r="N193" t="str">
            <v>No</v>
          </cell>
        </row>
        <row r="194">
          <cell r="A194">
            <v>160078</v>
          </cell>
          <cell r="B194" t="str">
            <v>Grace</v>
          </cell>
          <cell r="C194" t="str">
            <v>BROWN</v>
          </cell>
          <cell r="D194" t="str">
            <v>12SG</v>
          </cell>
          <cell r="E194" t="str">
            <v>F</v>
          </cell>
          <cell r="F194" t="str">
            <v>N</v>
          </cell>
          <cell r="G194" t="str">
            <v>WBRI</v>
          </cell>
          <cell r="H194" t="str">
            <v>No</v>
          </cell>
          <cell r="I194" t="str">
            <v>No</v>
          </cell>
          <cell r="J194" t="str">
            <v>No</v>
          </cell>
          <cell r="K194" t="str">
            <v>No</v>
          </cell>
          <cell r="L194" t="str">
            <v>12</v>
          </cell>
          <cell r="M194" t="str">
            <v>Compiegne</v>
          </cell>
          <cell r="N194" t="str">
            <v>No</v>
          </cell>
        </row>
        <row r="195">
          <cell r="A195">
            <v>151764</v>
          </cell>
          <cell r="B195" t="str">
            <v>Emily</v>
          </cell>
          <cell r="C195" t="str">
            <v>Bruce</v>
          </cell>
          <cell r="D195" t="str">
            <v>10PL</v>
          </cell>
          <cell r="E195" t="str">
            <v>F</v>
          </cell>
          <cell r="F195" t="str">
            <v>N</v>
          </cell>
          <cell r="G195" t="str">
            <v>WBRI</v>
          </cell>
          <cell r="H195" t="str">
            <v>No</v>
          </cell>
          <cell r="I195" t="str">
            <v>No</v>
          </cell>
          <cell r="J195" t="str">
            <v>No</v>
          </cell>
          <cell r="K195" t="str">
            <v>No</v>
          </cell>
          <cell r="L195" t="str">
            <v>10</v>
          </cell>
          <cell r="M195" t="str">
            <v>St. Julie</v>
          </cell>
          <cell r="N195" t="str">
            <v>No</v>
          </cell>
        </row>
        <row r="196">
          <cell r="A196">
            <v>152616</v>
          </cell>
          <cell r="B196" t="str">
            <v>Zachary</v>
          </cell>
          <cell r="C196" t="str">
            <v>Bruce</v>
          </cell>
          <cell r="D196" t="str">
            <v>9GR</v>
          </cell>
          <cell r="E196" t="str">
            <v>M</v>
          </cell>
          <cell r="F196" t="str">
            <v>N</v>
          </cell>
          <cell r="G196" t="str">
            <v>WBRI</v>
          </cell>
          <cell r="H196" t="str">
            <v>No</v>
          </cell>
          <cell r="I196" t="str">
            <v>No</v>
          </cell>
          <cell r="J196" t="str">
            <v>No</v>
          </cell>
          <cell r="K196" t="str">
            <v>No</v>
          </cell>
          <cell r="L196" t="str">
            <v>9</v>
          </cell>
          <cell r="M196" t="str">
            <v>Compiegne</v>
          </cell>
          <cell r="N196" t="str">
            <v>No</v>
          </cell>
        </row>
        <row r="197">
          <cell r="A197">
            <v>160162</v>
          </cell>
          <cell r="B197" t="str">
            <v>India</v>
          </cell>
          <cell r="C197" t="str">
            <v>Bruce</v>
          </cell>
          <cell r="D197" t="str">
            <v>7LM</v>
          </cell>
          <cell r="E197" t="str">
            <v>F</v>
          </cell>
          <cell r="F197" t="str">
            <v>N</v>
          </cell>
          <cell r="G197" t="str">
            <v>WBRI</v>
          </cell>
          <cell r="H197" t="str">
            <v>No</v>
          </cell>
          <cell r="I197" t="str">
            <v>No</v>
          </cell>
          <cell r="J197" t="str">
            <v>No</v>
          </cell>
          <cell r="K197" t="str">
            <v>No</v>
          </cell>
          <cell r="L197" t="str">
            <v>7</v>
          </cell>
          <cell r="M197" t="str">
            <v>Cuvilly</v>
          </cell>
          <cell r="N197" t="str">
            <v>No</v>
          </cell>
        </row>
        <row r="198">
          <cell r="A198">
            <v>152777</v>
          </cell>
          <cell r="B198" t="str">
            <v>Abigail</v>
          </cell>
          <cell r="C198" t="str">
            <v>Brumpton</v>
          </cell>
          <cell r="D198" t="str">
            <v>8KC</v>
          </cell>
          <cell r="E198" t="str">
            <v>F</v>
          </cell>
          <cell r="F198" t="str">
            <v>N</v>
          </cell>
          <cell r="G198" t="str">
            <v>WBRI</v>
          </cell>
          <cell r="H198" t="str">
            <v>No</v>
          </cell>
          <cell r="I198" t="str">
            <v>No</v>
          </cell>
          <cell r="J198" t="str">
            <v>No</v>
          </cell>
          <cell r="K198" t="str">
            <v>No</v>
          </cell>
          <cell r="L198" t="str">
            <v>8</v>
          </cell>
          <cell r="M198" t="str">
            <v>St. Julie</v>
          </cell>
          <cell r="N198" t="str">
            <v>Yes</v>
          </cell>
        </row>
        <row r="199">
          <cell r="A199">
            <v>151787</v>
          </cell>
          <cell r="B199" t="str">
            <v>Joseph</v>
          </cell>
          <cell r="C199" t="str">
            <v>Brumpton</v>
          </cell>
          <cell r="D199" t="str">
            <v>10TD</v>
          </cell>
          <cell r="E199" t="str">
            <v>M</v>
          </cell>
          <cell r="F199" t="str">
            <v>N</v>
          </cell>
          <cell r="G199" t="str">
            <v>WBRI</v>
          </cell>
          <cell r="H199" t="str">
            <v>No</v>
          </cell>
          <cell r="I199" t="str">
            <v>No</v>
          </cell>
          <cell r="J199" t="str">
            <v>No</v>
          </cell>
          <cell r="K199" t="str">
            <v>No</v>
          </cell>
          <cell r="L199" t="str">
            <v>10</v>
          </cell>
          <cell r="M199" t="str">
            <v>Compiegne</v>
          </cell>
          <cell r="N199" t="str">
            <v>No</v>
          </cell>
        </row>
        <row r="200">
          <cell r="A200">
            <v>152786</v>
          </cell>
          <cell r="B200" t="str">
            <v>Francesco</v>
          </cell>
          <cell r="C200" t="str">
            <v>Bruno</v>
          </cell>
          <cell r="D200" t="str">
            <v>8KC</v>
          </cell>
          <cell r="E200" t="str">
            <v>M</v>
          </cell>
          <cell r="F200" t="str">
            <v>N</v>
          </cell>
          <cell r="G200" t="str">
            <v>WOTW</v>
          </cell>
          <cell r="H200" t="str">
            <v>No</v>
          </cell>
          <cell r="I200" t="str">
            <v>No</v>
          </cell>
          <cell r="J200" t="str">
            <v>No</v>
          </cell>
          <cell r="K200" t="str">
            <v>No</v>
          </cell>
          <cell r="L200" t="str">
            <v>8</v>
          </cell>
          <cell r="M200" t="str">
            <v>St. Julie</v>
          </cell>
          <cell r="N200" t="str">
            <v>No</v>
          </cell>
        </row>
        <row r="201">
          <cell r="A201">
            <v>150890</v>
          </cell>
          <cell r="B201" t="str">
            <v>Tanaka</v>
          </cell>
          <cell r="C201" t="str">
            <v>Bryan</v>
          </cell>
          <cell r="D201" t="str">
            <v>12CSN</v>
          </cell>
          <cell r="E201" t="str">
            <v>F</v>
          </cell>
          <cell r="F201" t="str">
            <v>N</v>
          </cell>
          <cell r="G201" t="str">
            <v>BAOF</v>
          </cell>
          <cell r="H201" t="str">
            <v>No</v>
          </cell>
          <cell r="I201" t="str">
            <v>No</v>
          </cell>
          <cell r="J201" t="str">
            <v>No</v>
          </cell>
          <cell r="K201" t="str">
            <v>No</v>
          </cell>
          <cell r="L201" t="str">
            <v>12</v>
          </cell>
          <cell r="M201" t="str">
            <v>Cuvilly</v>
          </cell>
          <cell r="N201" t="str">
            <v>No</v>
          </cell>
        </row>
        <row r="202">
          <cell r="A202">
            <v>160163</v>
          </cell>
          <cell r="B202" t="str">
            <v>Elspeth</v>
          </cell>
          <cell r="C202" t="str">
            <v>Buchanan</v>
          </cell>
          <cell r="D202" t="str">
            <v>7YP</v>
          </cell>
          <cell r="E202" t="str">
            <v>F</v>
          </cell>
          <cell r="F202" t="str">
            <v>N</v>
          </cell>
          <cell r="G202" t="str">
            <v>WBRI</v>
          </cell>
          <cell r="H202" t="str">
            <v>No</v>
          </cell>
          <cell r="I202" t="str">
            <v>No</v>
          </cell>
          <cell r="J202" t="str">
            <v>No</v>
          </cell>
          <cell r="K202" t="str">
            <v>No</v>
          </cell>
          <cell r="L202" t="str">
            <v>7</v>
          </cell>
          <cell r="M202" t="str">
            <v>Compiegne</v>
          </cell>
          <cell r="N202" t="str">
            <v>No</v>
          </cell>
        </row>
        <row r="203">
          <cell r="A203">
            <v>150836</v>
          </cell>
          <cell r="B203" t="str">
            <v>Oliver</v>
          </cell>
          <cell r="C203" t="str">
            <v>Buckley</v>
          </cell>
          <cell r="D203" t="str">
            <v>12CSN</v>
          </cell>
          <cell r="E203" t="str">
            <v>M</v>
          </cell>
          <cell r="F203" t="str">
            <v>N</v>
          </cell>
          <cell r="G203" t="str">
            <v>WBRI</v>
          </cell>
          <cell r="H203" t="str">
            <v>No</v>
          </cell>
          <cell r="I203" t="str">
            <v>No</v>
          </cell>
          <cell r="J203" t="str">
            <v>No</v>
          </cell>
          <cell r="K203" t="str">
            <v>No</v>
          </cell>
          <cell r="L203" t="str">
            <v>12</v>
          </cell>
          <cell r="M203" t="str">
            <v>St. Julie</v>
          </cell>
          <cell r="N203" t="str">
            <v>No</v>
          </cell>
        </row>
        <row r="204">
          <cell r="A204">
            <v>151848</v>
          </cell>
          <cell r="B204" t="str">
            <v>Rebeca</v>
          </cell>
          <cell r="C204" t="str">
            <v>Budurescu</v>
          </cell>
          <cell r="D204" t="str">
            <v>10JOS</v>
          </cell>
          <cell r="E204" t="str">
            <v>F</v>
          </cell>
          <cell r="F204" t="str">
            <v>N</v>
          </cell>
          <cell r="G204" t="str">
            <v>WEEU</v>
          </cell>
          <cell r="H204" t="str">
            <v>Yes</v>
          </cell>
          <cell r="I204" t="str">
            <v>Yes</v>
          </cell>
          <cell r="J204" t="str">
            <v>Yes</v>
          </cell>
          <cell r="K204" t="str">
            <v>No</v>
          </cell>
          <cell r="L204" t="str">
            <v>10</v>
          </cell>
          <cell r="M204" t="str">
            <v>Picardy</v>
          </cell>
          <cell r="N204" t="str">
            <v>No</v>
          </cell>
        </row>
        <row r="205">
          <cell r="A205">
            <v>151783</v>
          </cell>
          <cell r="B205" t="str">
            <v>Keith</v>
          </cell>
          <cell r="C205" t="str">
            <v>Bukena</v>
          </cell>
          <cell r="D205" t="str">
            <v>10RQ</v>
          </cell>
          <cell r="E205" t="str">
            <v>M</v>
          </cell>
          <cell r="F205" t="str">
            <v>N</v>
          </cell>
          <cell r="G205" t="str">
            <v>BAOF</v>
          </cell>
          <cell r="H205" t="str">
            <v>Yes</v>
          </cell>
          <cell r="I205" t="str">
            <v>No</v>
          </cell>
          <cell r="J205" t="str">
            <v>Yes</v>
          </cell>
          <cell r="K205" t="str">
            <v>No</v>
          </cell>
          <cell r="L205" t="str">
            <v>10</v>
          </cell>
          <cell r="M205" t="str">
            <v>St. Julie</v>
          </cell>
          <cell r="N205" t="str">
            <v>No</v>
          </cell>
        </row>
        <row r="206">
          <cell r="A206">
            <v>152687</v>
          </cell>
          <cell r="B206" t="str">
            <v>Kerry</v>
          </cell>
          <cell r="C206" t="str">
            <v>Bukena</v>
          </cell>
          <cell r="D206" t="str">
            <v>9IC</v>
          </cell>
          <cell r="E206" t="str">
            <v>F</v>
          </cell>
          <cell r="G206" t="str">
            <v>BAOF</v>
          </cell>
          <cell r="H206" t="str">
            <v>Yes</v>
          </cell>
          <cell r="I206" t="str">
            <v>No</v>
          </cell>
          <cell r="J206" t="str">
            <v>Yes</v>
          </cell>
          <cell r="K206" t="str">
            <v>No</v>
          </cell>
          <cell r="L206" t="str">
            <v>9</v>
          </cell>
          <cell r="M206" t="str">
            <v>Picardy</v>
          </cell>
          <cell r="N206" t="str">
            <v>No</v>
          </cell>
        </row>
        <row r="207">
          <cell r="A207">
            <v>160164</v>
          </cell>
          <cell r="B207" t="str">
            <v>Kyla</v>
          </cell>
          <cell r="C207" t="str">
            <v>Bukena</v>
          </cell>
          <cell r="D207" t="str">
            <v>7WD</v>
          </cell>
          <cell r="E207" t="str">
            <v>F</v>
          </cell>
          <cell r="F207" t="str">
            <v>N</v>
          </cell>
          <cell r="G207" t="str">
            <v>NOBT</v>
          </cell>
          <cell r="H207" t="str">
            <v>Yes</v>
          </cell>
          <cell r="I207" t="str">
            <v>No</v>
          </cell>
          <cell r="J207" t="str">
            <v>Yes</v>
          </cell>
          <cell r="K207" t="str">
            <v>No</v>
          </cell>
          <cell r="L207" t="str">
            <v>7</v>
          </cell>
          <cell r="M207" t="str">
            <v>Picardy</v>
          </cell>
          <cell r="N207" t="str">
            <v>No</v>
          </cell>
        </row>
        <row r="208">
          <cell r="A208">
            <v>160165</v>
          </cell>
          <cell r="B208" t="str">
            <v>Will</v>
          </cell>
          <cell r="C208" t="str">
            <v>Bullivant</v>
          </cell>
          <cell r="D208" t="str">
            <v>7WD</v>
          </cell>
          <cell r="E208" t="str">
            <v>M</v>
          </cell>
          <cell r="F208" t="str">
            <v>N</v>
          </cell>
          <cell r="G208" t="str">
            <v>WBRI</v>
          </cell>
          <cell r="H208" t="str">
            <v>No</v>
          </cell>
          <cell r="I208" t="str">
            <v>No</v>
          </cell>
          <cell r="J208" t="str">
            <v>No</v>
          </cell>
          <cell r="K208" t="str">
            <v>No</v>
          </cell>
          <cell r="L208" t="str">
            <v>7</v>
          </cell>
          <cell r="M208" t="str">
            <v>Picardy</v>
          </cell>
          <cell r="N208" t="str">
            <v>No</v>
          </cell>
        </row>
        <row r="209">
          <cell r="A209">
            <v>152761</v>
          </cell>
          <cell r="B209" t="str">
            <v>Gavin</v>
          </cell>
          <cell r="C209" t="str">
            <v>Burling</v>
          </cell>
          <cell r="D209" t="str">
            <v>8KC</v>
          </cell>
          <cell r="E209" t="str">
            <v>M</v>
          </cell>
          <cell r="F209" t="str">
            <v>N</v>
          </cell>
          <cell r="G209" t="str">
            <v>MWAO</v>
          </cell>
          <cell r="H209" t="str">
            <v>Yes</v>
          </cell>
          <cell r="I209" t="str">
            <v>No</v>
          </cell>
          <cell r="J209" t="str">
            <v>Yes</v>
          </cell>
          <cell r="K209" t="str">
            <v>No</v>
          </cell>
          <cell r="L209" t="str">
            <v>8</v>
          </cell>
          <cell r="M209" t="str">
            <v>St. Julie</v>
          </cell>
          <cell r="N209" t="str">
            <v>No</v>
          </cell>
        </row>
        <row r="210">
          <cell r="A210">
            <v>150966</v>
          </cell>
          <cell r="B210" t="str">
            <v>George</v>
          </cell>
          <cell r="C210" t="str">
            <v>Burnside-Green</v>
          </cell>
          <cell r="D210" t="str">
            <v>11MW</v>
          </cell>
          <cell r="E210" t="str">
            <v>M</v>
          </cell>
          <cell r="F210" t="str">
            <v>K</v>
          </cell>
          <cell r="G210" t="str">
            <v>MOTM</v>
          </cell>
          <cell r="H210" t="str">
            <v>No</v>
          </cell>
          <cell r="I210" t="str">
            <v>No</v>
          </cell>
          <cell r="J210" t="str">
            <v>No</v>
          </cell>
          <cell r="K210" t="str">
            <v>No</v>
          </cell>
          <cell r="L210" t="str">
            <v>11</v>
          </cell>
          <cell r="M210" t="str">
            <v>St. Julie</v>
          </cell>
          <cell r="N210" t="str">
            <v>No</v>
          </cell>
        </row>
        <row r="211">
          <cell r="A211">
            <v>151604</v>
          </cell>
          <cell r="B211" t="str">
            <v>Jessica</v>
          </cell>
          <cell r="C211" t="str">
            <v>Burton</v>
          </cell>
          <cell r="D211" t="str">
            <v>11SK</v>
          </cell>
          <cell r="E211" t="str">
            <v>F</v>
          </cell>
          <cell r="F211" t="str">
            <v>N</v>
          </cell>
          <cell r="G211" t="str">
            <v>WBRI</v>
          </cell>
          <cell r="H211" t="str">
            <v>No</v>
          </cell>
          <cell r="I211" t="str">
            <v>No</v>
          </cell>
          <cell r="J211" t="str">
            <v>No</v>
          </cell>
          <cell r="K211" t="str">
            <v>No</v>
          </cell>
          <cell r="L211" t="str">
            <v>11</v>
          </cell>
          <cell r="M211" t="str">
            <v>Compiegne</v>
          </cell>
          <cell r="N211" t="str">
            <v>No</v>
          </cell>
        </row>
        <row r="212">
          <cell r="A212">
            <v>160166</v>
          </cell>
          <cell r="B212" t="str">
            <v>Hebe-Rose</v>
          </cell>
          <cell r="C212" t="str">
            <v>Burton</v>
          </cell>
          <cell r="D212" t="str">
            <v>7LM</v>
          </cell>
          <cell r="E212" t="str">
            <v>F</v>
          </cell>
          <cell r="F212" t="str">
            <v>N</v>
          </cell>
          <cell r="G212" t="str">
            <v>WBRI</v>
          </cell>
          <cell r="H212" t="str">
            <v>No</v>
          </cell>
          <cell r="I212" t="str">
            <v>No</v>
          </cell>
          <cell r="J212" t="str">
            <v>No</v>
          </cell>
          <cell r="K212" t="str">
            <v>No</v>
          </cell>
          <cell r="L212" t="str">
            <v>7</v>
          </cell>
          <cell r="M212" t="str">
            <v>Cuvilly</v>
          </cell>
          <cell r="N212" t="str">
            <v>No</v>
          </cell>
        </row>
        <row r="213">
          <cell r="A213">
            <v>151951</v>
          </cell>
          <cell r="B213" t="str">
            <v>Gideon</v>
          </cell>
          <cell r="C213" t="str">
            <v>Bushell</v>
          </cell>
          <cell r="D213" t="str">
            <v>10TD</v>
          </cell>
          <cell r="E213" t="str">
            <v>M</v>
          </cell>
          <cell r="F213" t="str">
            <v>N</v>
          </cell>
          <cell r="G213" t="str">
            <v>WBRI</v>
          </cell>
          <cell r="H213" t="str">
            <v>No</v>
          </cell>
          <cell r="I213" t="str">
            <v>No</v>
          </cell>
          <cell r="J213" t="str">
            <v>No</v>
          </cell>
          <cell r="K213" t="str">
            <v>No</v>
          </cell>
          <cell r="L213" t="str">
            <v>10</v>
          </cell>
          <cell r="M213" t="str">
            <v>Compiegne</v>
          </cell>
          <cell r="N213" t="str">
            <v>Yes</v>
          </cell>
        </row>
        <row r="214">
          <cell r="A214">
            <v>160167</v>
          </cell>
          <cell r="B214" t="str">
            <v>Magnus</v>
          </cell>
          <cell r="C214" t="str">
            <v>Bushell</v>
          </cell>
          <cell r="D214" t="str">
            <v>7FS</v>
          </cell>
          <cell r="E214" t="str">
            <v>M</v>
          </cell>
          <cell r="F214" t="str">
            <v>N</v>
          </cell>
          <cell r="G214" t="str">
            <v>WBRI</v>
          </cell>
          <cell r="H214" t="str">
            <v>No</v>
          </cell>
          <cell r="I214" t="str">
            <v>No</v>
          </cell>
          <cell r="J214" t="str">
            <v>No</v>
          </cell>
          <cell r="K214" t="str">
            <v>No</v>
          </cell>
          <cell r="L214" t="str">
            <v>7</v>
          </cell>
          <cell r="M214" t="str">
            <v>Compiegne</v>
          </cell>
          <cell r="N214" t="str">
            <v>No</v>
          </cell>
        </row>
        <row r="215">
          <cell r="A215">
            <v>152637</v>
          </cell>
          <cell r="B215" t="str">
            <v>Tania</v>
          </cell>
          <cell r="C215" t="str">
            <v>Byju</v>
          </cell>
          <cell r="D215" t="str">
            <v>9IC</v>
          </cell>
          <cell r="E215" t="str">
            <v>F</v>
          </cell>
          <cell r="F215" t="str">
            <v>N</v>
          </cell>
          <cell r="G215" t="str">
            <v>AIND</v>
          </cell>
          <cell r="H215" t="str">
            <v>No</v>
          </cell>
          <cell r="I215" t="str">
            <v>Yes</v>
          </cell>
          <cell r="J215" t="str">
            <v>No</v>
          </cell>
          <cell r="K215" t="str">
            <v>No</v>
          </cell>
          <cell r="L215" t="str">
            <v>9</v>
          </cell>
          <cell r="M215" t="str">
            <v>Picardy</v>
          </cell>
          <cell r="N215" t="str">
            <v>No</v>
          </cell>
        </row>
        <row r="216">
          <cell r="A216">
            <v>150925</v>
          </cell>
          <cell r="B216" t="str">
            <v>Jacob</v>
          </cell>
          <cell r="C216" t="str">
            <v>Byrne</v>
          </cell>
          <cell r="D216" t="str">
            <v>12CSN</v>
          </cell>
          <cell r="E216" t="str">
            <v>M</v>
          </cell>
          <cell r="F216" t="str">
            <v>N</v>
          </cell>
          <cell r="G216" t="str">
            <v>WBRI</v>
          </cell>
          <cell r="H216" t="str">
            <v>No</v>
          </cell>
          <cell r="I216" t="str">
            <v>No</v>
          </cell>
          <cell r="J216" t="str">
            <v>No</v>
          </cell>
          <cell r="K216" t="str">
            <v>No</v>
          </cell>
          <cell r="L216" t="str">
            <v>12</v>
          </cell>
          <cell r="M216" t="str">
            <v>St. Julie</v>
          </cell>
          <cell r="N216" t="str">
            <v>No</v>
          </cell>
        </row>
        <row r="217">
          <cell r="A217">
            <v>152830</v>
          </cell>
          <cell r="B217" t="str">
            <v>Joseph</v>
          </cell>
          <cell r="C217" t="str">
            <v>Byrne</v>
          </cell>
          <cell r="D217" t="str">
            <v>8TR</v>
          </cell>
          <cell r="E217" t="str">
            <v>M</v>
          </cell>
          <cell r="F217" t="str">
            <v>N</v>
          </cell>
          <cell r="G217" t="str">
            <v>WBRI</v>
          </cell>
          <cell r="H217" t="str">
            <v>No</v>
          </cell>
          <cell r="I217" t="str">
            <v>No</v>
          </cell>
          <cell r="J217" t="str">
            <v>No</v>
          </cell>
          <cell r="K217" t="str">
            <v>No</v>
          </cell>
          <cell r="L217" t="str">
            <v>8</v>
          </cell>
          <cell r="M217" t="str">
            <v>Compiegne</v>
          </cell>
          <cell r="N217" t="str">
            <v>No</v>
          </cell>
        </row>
        <row r="218">
          <cell r="A218">
            <v>150861</v>
          </cell>
          <cell r="B218" t="str">
            <v>Martha</v>
          </cell>
          <cell r="C218" t="str">
            <v>Byrom</v>
          </cell>
          <cell r="D218" t="str">
            <v>12CSN</v>
          </cell>
          <cell r="E218" t="str">
            <v>F</v>
          </cell>
          <cell r="F218" t="str">
            <v>N</v>
          </cell>
          <cell r="G218" t="str">
            <v>WBRI</v>
          </cell>
          <cell r="H218" t="str">
            <v>No</v>
          </cell>
          <cell r="I218" t="str">
            <v>No</v>
          </cell>
          <cell r="J218" t="str">
            <v>No</v>
          </cell>
          <cell r="K218" t="str">
            <v>No</v>
          </cell>
          <cell r="L218" t="str">
            <v>12</v>
          </cell>
          <cell r="M218" t="str">
            <v>Compiegne</v>
          </cell>
          <cell r="N218" t="str">
            <v>No</v>
          </cell>
        </row>
        <row r="219">
          <cell r="A219">
            <v>160168</v>
          </cell>
          <cell r="B219" t="str">
            <v>Soti</v>
          </cell>
          <cell r="C219" t="str">
            <v>Byzyka</v>
          </cell>
          <cell r="D219" t="str">
            <v>7YP</v>
          </cell>
          <cell r="E219" t="str">
            <v>M</v>
          </cell>
          <cell r="F219" t="str">
            <v>N</v>
          </cell>
          <cell r="G219" t="str">
            <v>WOTW</v>
          </cell>
          <cell r="H219" t="str">
            <v>No</v>
          </cell>
          <cell r="I219" t="str">
            <v>Yes</v>
          </cell>
          <cell r="J219" t="str">
            <v>No</v>
          </cell>
          <cell r="K219" t="str">
            <v>No</v>
          </cell>
          <cell r="L219" t="str">
            <v>7</v>
          </cell>
          <cell r="M219" t="str">
            <v>Compiegne</v>
          </cell>
          <cell r="N219" t="str">
            <v>No</v>
          </cell>
        </row>
        <row r="220">
          <cell r="A220">
            <v>152535</v>
          </cell>
          <cell r="B220" t="str">
            <v>Joshua</v>
          </cell>
          <cell r="C220" t="str">
            <v>Calvert</v>
          </cell>
          <cell r="D220" t="str">
            <v>9GN</v>
          </cell>
          <cell r="E220" t="str">
            <v>M</v>
          </cell>
          <cell r="F220" t="str">
            <v>K</v>
          </cell>
          <cell r="G220" t="str">
            <v>WBRI</v>
          </cell>
          <cell r="H220" t="str">
            <v>No</v>
          </cell>
          <cell r="I220" t="str">
            <v>No</v>
          </cell>
          <cell r="J220" t="str">
            <v>No</v>
          </cell>
          <cell r="K220" t="str">
            <v>No</v>
          </cell>
          <cell r="L220" t="str">
            <v>9</v>
          </cell>
          <cell r="M220" t="str">
            <v>Compiegne</v>
          </cell>
          <cell r="N220" t="str">
            <v>No</v>
          </cell>
        </row>
        <row r="221">
          <cell r="A221">
            <v>150530</v>
          </cell>
          <cell r="B221" t="str">
            <v>Molly</v>
          </cell>
          <cell r="C221" t="str">
            <v>Calvert</v>
          </cell>
          <cell r="D221" t="str">
            <v>13LGI</v>
          </cell>
          <cell r="E221" t="str">
            <v>F</v>
          </cell>
          <cell r="F221" t="str">
            <v>N</v>
          </cell>
          <cell r="G221" t="str">
            <v>WBRI</v>
          </cell>
          <cell r="H221" t="str">
            <v>No</v>
          </cell>
          <cell r="I221" t="str">
            <v>No</v>
          </cell>
          <cell r="J221" t="str">
            <v>No</v>
          </cell>
          <cell r="K221" t="str">
            <v>No</v>
          </cell>
          <cell r="L221" t="str">
            <v>13</v>
          </cell>
          <cell r="M221" t="str">
            <v>St. Julie</v>
          </cell>
          <cell r="N221" t="str">
            <v>No</v>
          </cell>
        </row>
        <row r="222">
          <cell r="A222">
            <v>152558</v>
          </cell>
          <cell r="B222" t="str">
            <v>Diego</v>
          </cell>
          <cell r="C222" t="str">
            <v>Campbell</v>
          </cell>
          <cell r="D222" t="str">
            <v>9JQ</v>
          </cell>
          <cell r="E222" t="str">
            <v>M</v>
          </cell>
          <cell r="F222" t="str">
            <v>N</v>
          </cell>
          <cell r="G222" t="str">
            <v>MWBC</v>
          </cell>
          <cell r="H222" t="str">
            <v>Yes</v>
          </cell>
          <cell r="I222" t="str">
            <v>No</v>
          </cell>
          <cell r="J222" t="str">
            <v>Yes</v>
          </cell>
          <cell r="K222" t="str">
            <v>Yes</v>
          </cell>
          <cell r="L222" t="str">
            <v>9</v>
          </cell>
          <cell r="M222" t="str">
            <v>Picardy</v>
          </cell>
          <cell r="N222" t="str">
            <v>Yes</v>
          </cell>
        </row>
        <row r="223">
          <cell r="A223">
            <v>151823</v>
          </cell>
          <cell r="B223" t="str">
            <v>Sydney</v>
          </cell>
          <cell r="C223" t="str">
            <v>Campbell</v>
          </cell>
          <cell r="D223" t="str">
            <v>10EB</v>
          </cell>
          <cell r="E223" t="str">
            <v>F</v>
          </cell>
          <cell r="F223" t="str">
            <v>N</v>
          </cell>
          <cell r="G223" t="str">
            <v>MWBC</v>
          </cell>
          <cell r="H223" t="str">
            <v>Yes</v>
          </cell>
          <cell r="I223" t="str">
            <v>No</v>
          </cell>
          <cell r="J223" t="str">
            <v>Yes</v>
          </cell>
          <cell r="K223" t="str">
            <v>No</v>
          </cell>
          <cell r="L223" t="str">
            <v>10</v>
          </cell>
          <cell r="M223" t="str">
            <v>Cuvilly</v>
          </cell>
          <cell r="N223" t="str">
            <v>Yes</v>
          </cell>
        </row>
        <row r="224">
          <cell r="A224">
            <v>160108</v>
          </cell>
          <cell r="B224" t="str">
            <v>Olivia</v>
          </cell>
          <cell r="C224" t="str">
            <v>Carr</v>
          </cell>
          <cell r="D224" t="str">
            <v>12ASA</v>
          </cell>
          <cell r="E224" t="str">
            <v>F</v>
          </cell>
          <cell r="F224" t="str">
            <v>N</v>
          </cell>
          <cell r="G224" t="str">
            <v>WBRI</v>
          </cell>
          <cell r="H224" t="str">
            <v>No</v>
          </cell>
          <cell r="I224" t="str">
            <v>No</v>
          </cell>
          <cell r="J224" t="str">
            <v>No</v>
          </cell>
          <cell r="K224" t="str">
            <v>No</v>
          </cell>
          <cell r="L224" t="str">
            <v>12</v>
          </cell>
          <cell r="M224" t="str">
            <v>Cuvilly</v>
          </cell>
          <cell r="N224" t="str">
            <v>No</v>
          </cell>
        </row>
        <row r="225">
          <cell r="A225">
            <v>151936</v>
          </cell>
          <cell r="B225" t="str">
            <v>Ava</v>
          </cell>
          <cell r="C225" t="str">
            <v>Carson</v>
          </cell>
          <cell r="D225" t="str">
            <v>10PL</v>
          </cell>
          <cell r="E225" t="str">
            <v>F</v>
          </cell>
          <cell r="F225" t="str">
            <v>K</v>
          </cell>
          <cell r="G225" t="str">
            <v>WBRI</v>
          </cell>
          <cell r="H225" t="str">
            <v>No</v>
          </cell>
          <cell r="I225" t="str">
            <v>No</v>
          </cell>
          <cell r="J225" t="str">
            <v>No</v>
          </cell>
          <cell r="K225" t="str">
            <v>No</v>
          </cell>
          <cell r="L225" t="str">
            <v>10</v>
          </cell>
          <cell r="M225" t="str">
            <v>St. Julie</v>
          </cell>
          <cell r="N225" t="str">
            <v>No</v>
          </cell>
        </row>
        <row r="226">
          <cell r="A226">
            <v>152812</v>
          </cell>
          <cell r="B226" t="str">
            <v>Benny</v>
          </cell>
          <cell r="C226" t="str">
            <v>Carson</v>
          </cell>
          <cell r="D226" t="str">
            <v>8AR</v>
          </cell>
          <cell r="E226" t="str">
            <v>M</v>
          </cell>
          <cell r="F226" t="str">
            <v>N</v>
          </cell>
          <cell r="G226" t="str">
            <v>WBRI</v>
          </cell>
          <cell r="H226" t="str">
            <v>No</v>
          </cell>
          <cell r="I226" t="str">
            <v>No</v>
          </cell>
          <cell r="J226" t="str">
            <v>No</v>
          </cell>
          <cell r="K226" t="str">
            <v>No</v>
          </cell>
          <cell r="L226" t="str">
            <v>8</v>
          </cell>
          <cell r="M226" t="str">
            <v>St. Julie</v>
          </cell>
          <cell r="N226" t="str">
            <v>Yes</v>
          </cell>
        </row>
        <row r="227">
          <cell r="A227">
            <v>160169</v>
          </cell>
          <cell r="B227" t="str">
            <v>Shayla</v>
          </cell>
          <cell r="C227" t="str">
            <v>Castillo Montalvan</v>
          </cell>
          <cell r="D227" t="str">
            <v>7AWH</v>
          </cell>
          <cell r="E227" t="str">
            <v>F</v>
          </cell>
          <cell r="F227" t="str">
            <v>N</v>
          </cell>
          <cell r="G227" t="str">
            <v>WOTW</v>
          </cell>
          <cell r="H227" t="str">
            <v>No</v>
          </cell>
          <cell r="I227" t="str">
            <v>Yes</v>
          </cell>
          <cell r="J227" t="str">
            <v>No</v>
          </cell>
          <cell r="K227" t="str">
            <v>No</v>
          </cell>
          <cell r="L227" t="str">
            <v>7</v>
          </cell>
          <cell r="M227" t="str">
            <v>St. Julie</v>
          </cell>
          <cell r="N227" t="str">
            <v>No</v>
          </cell>
        </row>
        <row r="228">
          <cell r="A228">
            <v>151540</v>
          </cell>
          <cell r="B228" t="str">
            <v>Cristina</v>
          </cell>
          <cell r="C228" t="str">
            <v>Cattolico</v>
          </cell>
          <cell r="D228" t="str">
            <v>11ZI</v>
          </cell>
          <cell r="E228" t="str">
            <v>F</v>
          </cell>
          <cell r="F228" t="str">
            <v>N</v>
          </cell>
          <cell r="G228" t="str">
            <v>MOTM</v>
          </cell>
          <cell r="H228" t="str">
            <v>No</v>
          </cell>
          <cell r="I228" t="str">
            <v>Yes</v>
          </cell>
          <cell r="J228" t="str">
            <v>No</v>
          </cell>
          <cell r="K228" t="str">
            <v>No</v>
          </cell>
          <cell r="L228" t="str">
            <v>11</v>
          </cell>
          <cell r="M228" t="str">
            <v>St. Julie</v>
          </cell>
          <cell r="N228" t="str">
            <v>No</v>
          </cell>
        </row>
        <row r="229">
          <cell r="A229">
            <v>150567</v>
          </cell>
          <cell r="B229" t="str">
            <v>Isabel</v>
          </cell>
          <cell r="C229" t="str">
            <v>Causer</v>
          </cell>
          <cell r="D229" t="str">
            <v>13BG</v>
          </cell>
          <cell r="E229" t="str">
            <v>F</v>
          </cell>
          <cell r="F229" t="str">
            <v>N</v>
          </cell>
          <cell r="G229" t="str">
            <v>WBRI</v>
          </cell>
          <cell r="H229" t="str">
            <v>No</v>
          </cell>
          <cell r="I229" t="str">
            <v>No</v>
          </cell>
          <cell r="J229" t="str">
            <v>No</v>
          </cell>
          <cell r="K229" t="str">
            <v>No</v>
          </cell>
          <cell r="L229" t="str">
            <v>13</v>
          </cell>
          <cell r="M229" t="str">
            <v>Compiegne</v>
          </cell>
          <cell r="N229" t="str">
            <v>No</v>
          </cell>
        </row>
        <row r="230">
          <cell r="A230">
            <v>152047</v>
          </cell>
          <cell r="B230" t="str">
            <v>Harry</v>
          </cell>
          <cell r="C230" t="str">
            <v>Celik</v>
          </cell>
          <cell r="D230" t="str">
            <v>13AWI</v>
          </cell>
          <cell r="E230" t="str">
            <v>M</v>
          </cell>
          <cell r="F230" t="str">
            <v>N</v>
          </cell>
          <cell r="G230" t="str">
            <v>WBRI</v>
          </cell>
          <cell r="H230" t="str">
            <v>No</v>
          </cell>
          <cell r="I230" t="str">
            <v>No</v>
          </cell>
          <cell r="J230" t="str">
            <v>No</v>
          </cell>
          <cell r="K230" t="str">
            <v>No</v>
          </cell>
          <cell r="L230" t="str">
            <v>13</v>
          </cell>
          <cell r="M230" t="str">
            <v>Cuvilly</v>
          </cell>
          <cell r="N230" t="str">
            <v>No</v>
          </cell>
        </row>
        <row r="231">
          <cell r="A231">
            <v>151826</v>
          </cell>
          <cell r="B231" t="str">
            <v>Takudzwa</v>
          </cell>
          <cell r="C231" t="str">
            <v>Chaita</v>
          </cell>
          <cell r="D231" t="str">
            <v>10EB</v>
          </cell>
          <cell r="E231" t="str">
            <v>M</v>
          </cell>
          <cell r="F231" t="str">
            <v>N</v>
          </cell>
          <cell r="G231" t="str">
            <v>BAOF</v>
          </cell>
          <cell r="H231" t="str">
            <v>No</v>
          </cell>
          <cell r="I231" t="str">
            <v>No</v>
          </cell>
          <cell r="J231" t="str">
            <v>No</v>
          </cell>
          <cell r="K231" t="str">
            <v>No</v>
          </cell>
          <cell r="L231" t="str">
            <v>10</v>
          </cell>
          <cell r="M231" t="str">
            <v>Cuvilly</v>
          </cell>
          <cell r="N231" t="str">
            <v>No</v>
          </cell>
        </row>
        <row r="232">
          <cell r="A232">
            <v>151852</v>
          </cell>
          <cell r="B232" t="str">
            <v>Mya</v>
          </cell>
          <cell r="C232" t="str">
            <v>Chanakira</v>
          </cell>
          <cell r="D232" t="str">
            <v>10CS</v>
          </cell>
          <cell r="E232" t="str">
            <v>F</v>
          </cell>
          <cell r="F232" t="str">
            <v>N</v>
          </cell>
          <cell r="G232" t="str">
            <v>MOTM</v>
          </cell>
          <cell r="H232" t="str">
            <v>No</v>
          </cell>
          <cell r="I232" t="str">
            <v>No</v>
          </cell>
          <cell r="J232" t="str">
            <v>No</v>
          </cell>
          <cell r="K232" t="str">
            <v>No</v>
          </cell>
          <cell r="L232" t="str">
            <v>10</v>
          </cell>
          <cell r="M232" t="str">
            <v>Picardy</v>
          </cell>
          <cell r="N232" t="str">
            <v>Yes</v>
          </cell>
        </row>
        <row r="233">
          <cell r="A233">
            <v>152526</v>
          </cell>
          <cell r="B233" t="str">
            <v>Aurora</v>
          </cell>
          <cell r="C233" t="str">
            <v>Chapman</v>
          </cell>
          <cell r="D233" t="str">
            <v>9IC</v>
          </cell>
          <cell r="E233" t="str">
            <v>F</v>
          </cell>
          <cell r="F233" t="str">
            <v>N</v>
          </cell>
          <cell r="G233" t="str">
            <v>WBRI</v>
          </cell>
          <cell r="H233" t="str">
            <v>No</v>
          </cell>
          <cell r="I233" t="str">
            <v>No</v>
          </cell>
          <cell r="J233" t="str">
            <v>No</v>
          </cell>
          <cell r="K233" t="str">
            <v>No</v>
          </cell>
          <cell r="L233" t="str">
            <v>9</v>
          </cell>
          <cell r="M233" t="str">
            <v>Picardy</v>
          </cell>
          <cell r="N233" t="str">
            <v>No</v>
          </cell>
        </row>
        <row r="234">
          <cell r="A234">
            <v>152111</v>
          </cell>
          <cell r="B234" t="str">
            <v>Josh</v>
          </cell>
          <cell r="C234" t="str">
            <v>Chapman</v>
          </cell>
          <cell r="D234" t="str">
            <v>13PLE</v>
          </cell>
          <cell r="E234" t="str">
            <v>M</v>
          </cell>
          <cell r="F234" t="str">
            <v>N</v>
          </cell>
          <cell r="G234" t="str">
            <v>WBRI</v>
          </cell>
          <cell r="H234" t="str">
            <v>No</v>
          </cell>
          <cell r="I234" t="str">
            <v>No</v>
          </cell>
          <cell r="J234" t="str">
            <v>No</v>
          </cell>
          <cell r="K234" t="str">
            <v>No</v>
          </cell>
          <cell r="L234" t="str">
            <v>13</v>
          </cell>
          <cell r="M234" t="str">
            <v>Compiegne</v>
          </cell>
          <cell r="N234" t="str">
            <v>No</v>
          </cell>
        </row>
        <row r="235">
          <cell r="A235">
            <v>152782</v>
          </cell>
          <cell r="B235" t="str">
            <v>Levi</v>
          </cell>
          <cell r="C235" t="str">
            <v>Chapman</v>
          </cell>
          <cell r="D235" t="str">
            <v>8PH</v>
          </cell>
          <cell r="E235" t="str">
            <v>M</v>
          </cell>
          <cell r="F235" t="str">
            <v>K</v>
          </cell>
          <cell r="G235" t="str">
            <v>MWBC</v>
          </cell>
          <cell r="H235" t="str">
            <v>Yes</v>
          </cell>
          <cell r="I235" t="str">
            <v>No</v>
          </cell>
          <cell r="J235" t="str">
            <v>Yes</v>
          </cell>
          <cell r="K235" t="str">
            <v>No</v>
          </cell>
          <cell r="L235" t="str">
            <v>8</v>
          </cell>
          <cell r="M235" t="str">
            <v>Cuvilly</v>
          </cell>
          <cell r="N235" t="str">
            <v>No</v>
          </cell>
        </row>
        <row r="236">
          <cell r="A236">
            <v>160124</v>
          </cell>
          <cell r="B236" t="str">
            <v>Ella</v>
          </cell>
          <cell r="C236" t="str">
            <v>Chapman</v>
          </cell>
          <cell r="D236" t="str">
            <v>12DHO</v>
          </cell>
          <cell r="E236" t="str">
            <v>F</v>
          </cell>
          <cell r="G236" t="str">
            <v>WBRI</v>
          </cell>
          <cell r="H236" t="str">
            <v>No</v>
          </cell>
          <cell r="I236" t="str">
            <v>No</v>
          </cell>
          <cell r="J236" t="str">
            <v>No</v>
          </cell>
          <cell r="K236" t="str">
            <v>No</v>
          </cell>
          <cell r="L236" t="str">
            <v>12</v>
          </cell>
          <cell r="M236" t="str">
            <v>Cuvilly</v>
          </cell>
          <cell r="N236" t="str">
            <v>No</v>
          </cell>
        </row>
        <row r="237">
          <cell r="A237">
            <v>151609</v>
          </cell>
          <cell r="B237" t="str">
            <v>Leonardo</v>
          </cell>
          <cell r="C237" t="str">
            <v>CHAPMAN</v>
          </cell>
          <cell r="D237" t="str">
            <v>11WE</v>
          </cell>
          <cell r="E237" t="str">
            <v>M</v>
          </cell>
          <cell r="F237" t="str">
            <v>N</v>
          </cell>
          <cell r="G237" t="str">
            <v>WBRI</v>
          </cell>
          <cell r="H237" t="str">
            <v>No</v>
          </cell>
          <cell r="I237" t="str">
            <v>No</v>
          </cell>
          <cell r="J237" t="str">
            <v>No</v>
          </cell>
          <cell r="K237" t="str">
            <v>No</v>
          </cell>
          <cell r="L237" t="str">
            <v>11</v>
          </cell>
          <cell r="M237" t="str">
            <v>Compiegne</v>
          </cell>
          <cell r="N237" t="str">
            <v>No</v>
          </cell>
        </row>
        <row r="238">
          <cell r="A238">
            <v>152160</v>
          </cell>
          <cell r="B238" t="str">
            <v>Adah</v>
          </cell>
          <cell r="C238" t="str">
            <v>Charles</v>
          </cell>
          <cell r="D238" t="str">
            <v>13PLE</v>
          </cell>
          <cell r="E238" t="str">
            <v>F</v>
          </cell>
          <cell r="F238" t="str">
            <v>N</v>
          </cell>
          <cell r="G238" t="str">
            <v>WBRI</v>
          </cell>
          <cell r="H238" t="str">
            <v>No</v>
          </cell>
          <cell r="I238" t="str">
            <v>No</v>
          </cell>
          <cell r="J238" t="str">
            <v>No</v>
          </cell>
          <cell r="K238" t="str">
            <v>No</v>
          </cell>
          <cell r="L238" t="str">
            <v>13</v>
          </cell>
          <cell r="M238" t="str">
            <v>Compiegne</v>
          </cell>
          <cell r="N238" t="str">
            <v>No</v>
          </cell>
        </row>
        <row r="239">
          <cell r="A239">
            <v>151858</v>
          </cell>
          <cell r="B239" t="str">
            <v>Lara</v>
          </cell>
          <cell r="C239" t="str">
            <v>Charles</v>
          </cell>
          <cell r="D239" t="str">
            <v>10EB</v>
          </cell>
          <cell r="E239" t="str">
            <v>F</v>
          </cell>
          <cell r="F239" t="str">
            <v>N</v>
          </cell>
          <cell r="G239" t="str">
            <v>AIND</v>
          </cell>
          <cell r="H239" t="str">
            <v>No</v>
          </cell>
          <cell r="I239" t="str">
            <v>No</v>
          </cell>
          <cell r="J239" t="str">
            <v>No</v>
          </cell>
          <cell r="K239" t="str">
            <v>No</v>
          </cell>
          <cell r="L239" t="str">
            <v>10</v>
          </cell>
          <cell r="M239" t="str">
            <v>Cuvilly</v>
          </cell>
          <cell r="N239" t="str">
            <v>No</v>
          </cell>
        </row>
        <row r="240">
          <cell r="A240">
            <v>150848</v>
          </cell>
          <cell r="B240" t="str">
            <v>Scarlett</v>
          </cell>
          <cell r="C240" t="str">
            <v>Chester</v>
          </cell>
          <cell r="D240" t="str">
            <v>11MW</v>
          </cell>
          <cell r="E240" t="str">
            <v>F</v>
          </cell>
          <cell r="F240" t="str">
            <v>N</v>
          </cell>
          <cell r="G240" t="str">
            <v>WBRI</v>
          </cell>
          <cell r="H240" t="str">
            <v>No</v>
          </cell>
          <cell r="I240" t="str">
            <v>No</v>
          </cell>
          <cell r="J240" t="str">
            <v>No</v>
          </cell>
          <cell r="K240" t="str">
            <v>No</v>
          </cell>
          <cell r="L240" t="str">
            <v>11</v>
          </cell>
          <cell r="M240" t="str">
            <v>Picardy</v>
          </cell>
          <cell r="N240" t="str">
            <v>No</v>
          </cell>
        </row>
        <row r="241">
          <cell r="A241">
            <v>160171</v>
          </cell>
          <cell r="B241" t="str">
            <v>Anyes</v>
          </cell>
          <cell r="C241" t="str">
            <v>Chesworth</v>
          </cell>
          <cell r="D241" t="str">
            <v>7RA</v>
          </cell>
          <cell r="E241" t="str">
            <v>F</v>
          </cell>
          <cell r="F241" t="str">
            <v>N</v>
          </cell>
          <cell r="G241" t="str">
            <v>WBRI</v>
          </cell>
          <cell r="H241" t="str">
            <v>No</v>
          </cell>
          <cell r="I241" t="str">
            <v>No</v>
          </cell>
          <cell r="J241" t="str">
            <v>No</v>
          </cell>
          <cell r="K241" t="str">
            <v>No</v>
          </cell>
          <cell r="L241" t="str">
            <v>7</v>
          </cell>
          <cell r="M241" t="str">
            <v>Picardy</v>
          </cell>
          <cell r="N241" t="str">
            <v>No</v>
          </cell>
        </row>
        <row r="242">
          <cell r="A242">
            <v>150519</v>
          </cell>
          <cell r="B242" t="str">
            <v>James</v>
          </cell>
          <cell r="C242" t="str">
            <v>Childs</v>
          </cell>
          <cell r="D242" t="str">
            <v>13LGI</v>
          </cell>
          <cell r="E242" t="str">
            <v>M</v>
          </cell>
          <cell r="F242" t="str">
            <v>N</v>
          </cell>
          <cell r="G242" t="str">
            <v>WBRI</v>
          </cell>
          <cell r="H242" t="str">
            <v>No</v>
          </cell>
          <cell r="I242" t="str">
            <v>No</v>
          </cell>
          <cell r="J242" t="str">
            <v>No</v>
          </cell>
          <cell r="K242" t="str">
            <v>No</v>
          </cell>
          <cell r="L242" t="str">
            <v>13</v>
          </cell>
          <cell r="M242" t="str">
            <v>Picardy</v>
          </cell>
          <cell r="N242" t="str">
            <v>No</v>
          </cell>
        </row>
        <row r="243">
          <cell r="A243">
            <v>150550</v>
          </cell>
          <cell r="B243" t="str">
            <v>Pauline</v>
          </cell>
          <cell r="C243" t="str">
            <v>Chiramboh</v>
          </cell>
          <cell r="D243" t="str">
            <v>13MPI</v>
          </cell>
          <cell r="E243" t="str">
            <v>F</v>
          </cell>
          <cell r="F243" t="str">
            <v>N</v>
          </cell>
          <cell r="G243" t="str">
            <v>BAOF</v>
          </cell>
          <cell r="H243" t="str">
            <v>Yes</v>
          </cell>
          <cell r="I243" t="str">
            <v>No</v>
          </cell>
          <cell r="J243" t="str">
            <v>No</v>
          </cell>
          <cell r="K243" t="str">
            <v>No</v>
          </cell>
          <cell r="L243" t="str">
            <v>13</v>
          </cell>
          <cell r="M243" t="str">
            <v>Picardy</v>
          </cell>
          <cell r="N243" t="str">
            <v>No</v>
          </cell>
        </row>
        <row r="244">
          <cell r="A244">
            <v>160172</v>
          </cell>
          <cell r="B244" t="str">
            <v>Taila</v>
          </cell>
          <cell r="C244" t="str">
            <v>Chisala</v>
          </cell>
          <cell r="D244" t="str">
            <v>7LM</v>
          </cell>
          <cell r="E244" t="str">
            <v>F</v>
          </cell>
          <cell r="F244" t="str">
            <v>N</v>
          </cell>
          <cell r="G244" t="str">
            <v>BAOF</v>
          </cell>
          <cell r="H244" t="str">
            <v>No</v>
          </cell>
          <cell r="I244" t="str">
            <v>Yes</v>
          </cell>
          <cell r="J244" t="str">
            <v>No</v>
          </cell>
          <cell r="K244" t="str">
            <v>No</v>
          </cell>
          <cell r="L244" t="str">
            <v>7</v>
          </cell>
          <cell r="M244" t="str">
            <v>Cuvilly</v>
          </cell>
          <cell r="N244" t="str">
            <v>No</v>
          </cell>
        </row>
        <row r="245">
          <cell r="A245">
            <v>150860</v>
          </cell>
          <cell r="B245" t="str">
            <v>Syona</v>
          </cell>
          <cell r="C245" t="str">
            <v>Chongder</v>
          </cell>
          <cell r="D245" t="str">
            <v>12CSN</v>
          </cell>
          <cell r="E245" t="str">
            <v>F</v>
          </cell>
          <cell r="F245" t="str">
            <v>N</v>
          </cell>
          <cell r="G245" t="str">
            <v>AIND</v>
          </cell>
          <cell r="H245" t="str">
            <v>No</v>
          </cell>
          <cell r="I245" t="str">
            <v>Yes</v>
          </cell>
          <cell r="J245" t="str">
            <v>No</v>
          </cell>
          <cell r="K245" t="str">
            <v>No</v>
          </cell>
          <cell r="L245" t="str">
            <v>12</v>
          </cell>
          <cell r="M245" t="str">
            <v>St. Julie</v>
          </cell>
          <cell r="N245" t="str">
            <v>No</v>
          </cell>
        </row>
        <row r="246">
          <cell r="A246">
            <v>160173</v>
          </cell>
          <cell r="B246" t="str">
            <v>Callum</v>
          </cell>
          <cell r="C246" t="str">
            <v>Christer</v>
          </cell>
          <cell r="D246" t="str">
            <v>7ET</v>
          </cell>
          <cell r="E246" t="str">
            <v>M</v>
          </cell>
          <cell r="F246" t="str">
            <v>E</v>
          </cell>
          <cell r="G246" t="str">
            <v>WBRI</v>
          </cell>
          <cell r="H246" t="str">
            <v>No</v>
          </cell>
          <cell r="I246" t="str">
            <v>No</v>
          </cell>
          <cell r="J246" t="str">
            <v>Yes</v>
          </cell>
          <cell r="K246" t="str">
            <v>No</v>
          </cell>
          <cell r="L246" t="str">
            <v>7</v>
          </cell>
          <cell r="M246" t="str">
            <v>Cuvilly</v>
          </cell>
          <cell r="N246" t="str">
            <v>No</v>
          </cell>
        </row>
        <row r="247">
          <cell r="A247">
            <v>150992</v>
          </cell>
          <cell r="B247" t="str">
            <v>Sienna</v>
          </cell>
          <cell r="C247" t="str">
            <v>Christie</v>
          </cell>
          <cell r="D247" t="str">
            <v>12CSN</v>
          </cell>
          <cell r="E247" t="str">
            <v>F</v>
          </cell>
          <cell r="F247" t="str">
            <v>N</v>
          </cell>
          <cell r="G247" t="str">
            <v>MWBC</v>
          </cell>
          <cell r="H247" t="str">
            <v>No</v>
          </cell>
          <cell r="I247" t="str">
            <v>No</v>
          </cell>
          <cell r="J247" t="str">
            <v>No</v>
          </cell>
          <cell r="K247" t="str">
            <v>No</v>
          </cell>
          <cell r="L247" t="str">
            <v>12</v>
          </cell>
          <cell r="M247" t="str">
            <v>Cuvilly</v>
          </cell>
          <cell r="N247" t="str">
            <v>No</v>
          </cell>
        </row>
        <row r="248">
          <cell r="A248">
            <v>152680</v>
          </cell>
          <cell r="B248" t="str">
            <v>Sophia</v>
          </cell>
          <cell r="C248" t="str">
            <v>Ciccarella</v>
          </cell>
          <cell r="D248" t="str">
            <v>9RNI</v>
          </cell>
          <cell r="E248" t="str">
            <v>F</v>
          </cell>
          <cell r="F248" t="str">
            <v>N</v>
          </cell>
          <cell r="G248" t="str">
            <v>WBRI</v>
          </cell>
          <cell r="H248" t="str">
            <v>No</v>
          </cell>
          <cell r="I248" t="str">
            <v>No</v>
          </cell>
          <cell r="J248" t="str">
            <v>No</v>
          </cell>
          <cell r="K248" t="str">
            <v>No</v>
          </cell>
          <cell r="L248" t="str">
            <v>9</v>
          </cell>
          <cell r="M248" t="str">
            <v>Picardy</v>
          </cell>
          <cell r="N248" t="str">
            <v>No</v>
          </cell>
        </row>
        <row r="249">
          <cell r="A249">
            <v>152627</v>
          </cell>
          <cell r="B249" t="str">
            <v>Federica</v>
          </cell>
          <cell r="C249" t="str">
            <v>Ciccarelli</v>
          </cell>
          <cell r="D249" t="str">
            <v>9GN</v>
          </cell>
          <cell r="E249" t="str">
            <v>F</v>
          </cell>
          <cell r="F249" t="str">
            <v>N</v>
          </cell>
          <cell r="G249" t="str">
            <v>WOTW</v>
          </cell>
          <cell r="H249" t="str">
            <v>No</v>
          </cell>
          <cell r="I249" t="str">
            <v>Yes</v>
          </cell>
          <cell r="J249" t="str">
            <v>No</v>
          </cell>
          <cell r="K249" t="str">
            <v>No</v>
          </cell>
          <cell r="L249" t="str">
            <v>9</v>
          </cell>
          <cell r="M249" t="str">
            <v>Compiegne</v>
          </cell>
          <cell r="N249" t="str">
            <v>No</v>
          </cell>
        </row>
        <row r="250">
          <cell r="A250">
            <v>150835</v>
          </cell>
          <cell r="B250" t="str">
            <v>Isaac</v>
          </cell>
          <cell r="C250" t="str">
            <v>Civico</v>
          </cell>
          <cell r="D250" t="str">
            <v>12CSN</v>
          </cell>
          <cell r="E250" t="str">
            <v>M</v>
          </cell>
          <cell r="F250" t="str">
            <v>N</v>
          </cell>
          <cell r="G250" t="str">
            <v>WBRI</v>
          </cell>
          <cell r="H250" t="str">
            <v>No</v>
          </cell>
          <cell r="I250" t="str">
            <v>No</v>
          </cell>
          <cell r="J250" t="str">
            <v>No</v>
          </cell>
          <cell r="K250" t="str">
            <v>No</v>
          </cell>
          <cell r="L250" t="str">
            <v>12</v>
          </cell>
          <cell r="M250" t="str">
            <v>St. Julie</v>
          </cell>
          <cell r="N250" t="str">
            <v>No</v>
          </cell>
        </row>
        <row r="251">
          <cell r="A251">
            <v>150455</v>
          </cell>
          <cell r="B251" t="str">
            <v>Jemuel</v>
          </cell>
          <cell r="C251" t="str">
            <v>CIVICO</v>
          </cell>
          <cell r="D251" t="str">
            <v>13BG</v>
          </cell>
          <cell r="E251" t="str">
            <v>M</v>
          </cell>
          <cell r="F251" t="str">
            <v>N</v>
          </cell>
          <cell r="G251" t="str">
            <v>WBRI</v>
          </cell>
          <cell r="H251" t="str">
            <v>No</v>
          </cell>
          <cell r="I251" t="str">
            <v>No</v>
          </cell>
          <cell r="J251" t="str">
            <v>No</v>
          </cell>
          <cell r="K251" t="str">
            <v>No</v>
          </cell>
          <cell r="L251" t="str">
            <v>13</v>
          </cell>
          <cell r="M251" t="str">
            <v>Compiegne</v>
          </cell>
          <cell r="N251" t="str">
            <v>No</v>
          </cell>
        </row>
        <row r="252">
          <cell r="A252">
            <v>152675</v>
          </cell>
          <cell r="B252" t="str">
            <v>Rose</v>
          </cell>
          <cell r="C252" t="str">
            <v>Claeyssens</v>
          </cell>
          <cell r="D252" t="str">
            <v>9KB</v>
          </cell>
          <cell r="E252" t="str">
            <v>F</v>
          </cell>
          <cell r="F252" t="str">
            <v>N</v>
          </cell>
          <cell r="G252" t="str">
            <v>MWAO</v>
          </cell>
          <cell r="H252" t="str">
            <v>No</v>
          </cell>
          <cell r="I252" t="str">
            <v>No</v>
          </cell>
          <cell r="J252" t="str">
            <v>No</v>
          </cell>
          <cell r="K252" t="str">
            <v>No</v>
          </cell>
          <cell r="L252" t="str">
            <v>9</v>
          </cell>
          <cell r="M252" t="str">
            <v>Cuvilly</v>
          </cell>
          <cell r="N252" t="str">
            <v>No</v>
          </cell>
        </row>
        <row r="253">
          <cell r="A253">
            <v>160174</v>
          </cell>
          <cell r="B253" t="str">
            <v>Tom</v>
          </cell>
          <cell r="C253" t="str">
            <v>Claeyssens</v>
          </cell>
          <cell r="D253" t="str">
            <v>7FS</v>
          </cell>
          <cell r="E253" t="str">
            <v>M</v>
          </cell>
          <cell r="F253" t="str">
            <v>N</v>
          </cell>
          <cell r="G253" t="str">
            <v>MWAO</v>
          </cell>
          <cell r="H253" t="str">
            <v>No</v>
          </cell>
          <cell r="I253" t="str">
            <v>No</v>
          </cell>
          <cell r="J253" t="str">
            <v>No</v>
          </cell>
          <cell r="K253" t="str">
            <v>No</v>
          </cell>
          <cell r="L253" t="str">
            <v>7</v>
          </cell>
          <cell r="M253" t="str">
            <v>Compiegne</v>
          </cell>
          <cell r="N253" t="str">
            <v>No</v>
          </cell>
        </row>
        <row r="254">
          <cell r="A254">
            <v>152837</v>
          </cell>
          <cell r="B254" t="str">
            <v>Suzie</v>
          </cell>
          <cell r="C254" t="str">
            <v>Clark</v>
          </cell>
          <cell r="D254" t="str">
            <v>8AR</v>
          </cell>
          <cell r="E254" t="str">
            <v>F</v>
          </cell>
          <cell r="F254" t="str">
            <v>N</v>
          </cell>
          <cell r="G254" t="str">
            <v>WBRI</v>
          </cell>
          <cell r="H254" t="str">
            <v>No</v>
          </cell>
          <cell r="I254" t="str">
            <v>No</v>
          </cell>
          <cell r="J254" t="str">
            <v>No</v>
          </cell>
          <cell r="K254" t="str">
            <v>No</v>
          </cell>
          <cell r="L254" t="str">
            <v>8</v>
          </cell>
          <cell r="M254" t="str">
            <v>St. Julie</v>
          </cell>
          <cell r="N254" t="str">
            <v>No</v>
          </cell>
        </row>
        <row r="255">
          <cell r="A255">
            <v>150418</v>
          </cell>
          <cell r="B255" t="str">
            <v>Tatum</v>
          </cell>
          <cell r="C255" t="str">
            <v>Clark</v>
          </cell>
          <cell r="D255" t="str">
            <v>13HS</v>
          </cell>
          <cell r="E255" t="str">
            <v>F</v>
          </cell>
          <cell r="F255" t="str">
            <v>N</v>
          </cell>
          <cell r="G255" t="str">
            <v>WBRI</v>
          </cell>
          <cell r="H255" t="str">
            <v>No</v>
          </cell>
          <cell r="I255" t="str">
            <v>No</v>
          </cell>
          <cell r="J255" t="str">
            <v>No</v>
          </cell>
          <cell r="K255" t="str">
            <v>No</v>
          </cell>
          <cell r="L255" t="str">
            <v>13</v>
          </cell>
          <cell r="M255" t="str">
            <v>Compiegne</v>
          </cell>
          <cell r="N255" t="str">
            <v>No</v>
          </cell>
        </row>
        <row r="256">
          <cell r="A256">
            <v>152112</v>
          </cell>
          <cell r="B256" t="str">
            <v>Willow</v>
          </cell>
          <cell r="C256" t="str">
            <v>Clark</v>
          </cell>
          <cell r="D256" t="str">
            <v>13HS</v>
          </cell>
          <cell r="E256" t="str">
            <v>F</v>
          </cell>
          <cell r="F256" t="str">
            <v>N</v>
          </cell>
          <cell r="G256" t="str">
            <v>WBRI</v>
          </cell>
          <cell r="H256" t="str">
            <v>No</v>
          </cell>
          <cell r="I256" t="str">
            <v>No</v>
          </cell>
          <cell r="J256" t="str">
            <v>No</v>
          </cell>
          <cell r="K256" t="str">
            <v>No</v>
          </cell>
          <cell r="L256" t="str">
            <v>13</v>
          </cell>
          <cell r="M256" t="str">
            <v>St. Julie</v>
          </cell>
          <cell r="N256" t="str">
            <v>No</v>
          </cell>
        </row>
        <row r="257">
          <cell r="A257">
            <v>160175</v>
          </cell>
          <cell r="B257" t="str">
            <v>Oliver</v>
          </cell>
          <cell r="C257" t="str">
            <v>Clarke</v>
          </cell>
          <cell r="D257" t="str">
            <v>7YP</v>
          </cell>
          <cell r="E257" t="str">
            <v>M</v>
          </cell>
          <cell r="F257" t="str">
            <v>N</v>
          </cell>
          <cell r="G257" t="str">
            <v>WBRI</v>
          </cell>
          <cell r="H257" t="str">
            <v>No</v>
          </cell>
          <cell r="I257" t="str">
            <v>No</v>
          </cell>
          <cell r="J257" t="str">
            <v>No</v>
          </cell>
          <cell r="K257" t="str">
            <v>No</v>
          </cell>
          <cell r="L257" t="str">
            <v>7</v>
          </cell>
          <cell r="M257" t="str">
            <v>Compiegne</v>
          </cell>
          <cell r="N257" t="str">
            <v>No</v>
          </cell>
        </row>
        <row r="258">
          <cell r="A258">
            <v>150866</v>
          </cell>
          <cell r="B258" t="str">
            <v>Adam</v>
          </cell>
          <cell r="C258" t="str">
            <v>Clayton</v>
          </cell>
          <cell r="D258" t="str">
            <v>12CSN</v>
          </cell>
          <cell r="E258" t="str">
            <v>M</v>
          </cell>
          <cell r="F258" t="str">
            <v>N</v>
          </cell>
          <cell r="G258" t="str">
            <v>WBRI</v>
          </cell>
          <cell r="H258" t="str">
            <v>No</v>
          </cell>
          <cell r="I258" t="str">
            <v>No</v>
          </cell>
          <cell r="J258" t="str">
            <v>No</v>
          </cell>
          <cell r="K258" t="str">
            <v>No</v>
          </cell>
          <cell r="L258" t="str">
            <v>12</v>
          </cell>
          <cell r="M258" t="str">
            <v>St. Julie</v>
          </cell>
          <cell r="N258" t="str">
            <v>Yes</v>
          </cell>
        </row>
        <row r="259">
          <cell r="A259">
            <v>150929</v>
          </cell>
          <cell r="B259" t="str">
            <v>Isabelle</v>
          </cell>
          <cell r="C259" t="str">
            <v>Clayton</v>
          </cell>
          <cell r="D259" t="str">
            <v>12CSN</v>
          </cell>
          <cell r="E259" t="str">
            <v>F</v>
          </cell>
          <cell r="F259" t="str">
            <v>N</v>
          </cell>
          <cell r="G259" t="str">
            <v>WBRI</v>
          </cell>
          <cell r="H259" t="str">
            <v>No</v>
          </cell>
          <cell r="I259" t="str">
            <v>No</v>
          </cell>
          <cell r="J259" t="str">
            <v>No</v>
          </cell>
          <cell r="K259" t="str">
            <v>No</v>
          </cell>
          <cell r="L259" t="str">
            <v>12</v>
          </cell>
          <cell r="M259" t="str">
            <v>Cuvilly</v>
          </cell>
          <cell r="N259" t="str">
            <v>No</v>
          </cell>
        </row>
        <row r="260">
          <cell r="A260">
            <v>151811</v>
          </cell>
          <cell r="B260" t="str">
            <v>Ruby</v>
          </cell>
          <cell r="C260" t="str">
            <v>Clayton</v>
          </cell>
          <cell r="D260" t="str">
            <v>10TD</v>
          </cell>
          <cell r="E260" t="str">
            <v>F</v>
          </cell>
          <cell r="F260" t="str">
            <v>N</v>
          </cell>
          <cell r="G260" t="str">
            <v>WBRI</v>
          </cell>
          <cell r="H260" t="str">
            <v>No</v>
          </cell>
          <cell r="I260" t="str">
            <v>No</v>
          </cell>
          <cell r="J260" t="str">
            <v>No</v>
          </cell>
          <cell r="K260" t="str">
            <v>No</v>
          </cell>
          <cell r="L260" t="str">
            <v>10</v>
          </cell>
          <cell r="M260" t="str">
            <v>Compiegne</v>
          </cell>
          <cell r="N260" t="str">
            <v>Yes</v>
          </cell>
        </row>
        <row r="261">
          <cell r="A261">
            <v>151784</v>
          </cell>
          <cell r="B261" t="str">
            <v>Henry</v>
          </cell>
          <cell r="C261" t="str">
            <v>Clements</v>
          </cell>
          <cell r="D261" t="str">
            <v>10TD</v>
          </cell>
          <cell r="E261" t="str">
            <v>M</v>
          </cell>
          <cell r="F261" t="str">
            <v>K</v>
          </cell>
          <cell r="G261" t="str">
            <v>WBRI</v>
          </cell>
          <cell r="H261" t="str">
            <v>No</v>
          </cell>
          <cell r="I261" t="str">
            <v>No</v>
          </cell>
          <cell r="J261" t="str">
            <v>No</v>
          </cell>
          <cell r="K261" t="str">
            <v>No</v>
          </cell>
          <cell r="L261" t="str">
            <v>10</v>
          </cell>
          <cell r="M261" t="str">
            <v>Compiegne</v>
          </cell>
          <cell r="N261" t="str">
            <v>No</v>
          </cell>
        </row>
        <row r="262">
          <cell r="A262">
            <v>150458</v>
          </cell>
          <cell r="B262" t="str">
            <v>Jack</v>
          </cell>
          <cell r="C262" t="str">
            <v>CLEMENTS</v>
          </cell>
          <cell r="D262" t="str">
            <v>13HS</v>
          </cell>
          <cell r="E262" t="str">
            <v>M</v>
          </cell>
          <cell r="F262" t="str">
            <v>N</v>
          </cell>
          <cell r="G262" t="str">
            <v>WBRI</v>
          </cell>
          <cell r="H262" t="str">
            <v>No</v>
          </cell>
          <cell r="I262" t="str">
            <v>No</v>
          </cell>
          <cell r="J262" t="str">
            <v>No</v>
          </cell>
          <cell r="K262" t="str">
            <v>No</v>
          </cell>
          <cell r="L262" t="str">
            <v>13</v>
          </cell>
          <cell r="M262" t="str">
            <v>Cuvilly</v>
          </cell>
          <cell r="N262" t="str">
            <v>No</v>
          </cell>
        </row>
        <row r="263">
          <cell r="A263">
            <v>152780</v>
          </cell>
          <cell r="B263" t="str">
            <v>Harley</v>
          </cell>
          <cell r="C263" t="str">
            <v>Coates</v>
          </cell>
          <cell r="D263" t="str">
            <v>8PH</v>
          </cell>
          <cell r="E263" t="str">
            <v>M</v>
          </cell>
          <cell r="F263" t="str">
            <v>K</v>
          </cell>
          <cell r="G263" t="str">
            <v>WBRI</v>
          </cell>
          <cell r="H263" t="str">
            <v>No</v>
          </cell>
          <cell r="I263" t="str">
            <v>No</v>
          </cell>
          <cell r="J263" t="str">
            <v>Yes</v>
          </cell>
          <cell r="K263" t="str">
            <v>No</v>
          </cell>
          <cell r="L263" t="str">
            <v>8</v>
          </cell>
          <cell r="M263" t="str">
            <v>Cuvilly</v>
          </cell>
          <cell r="N263" t="str">
            <v>No</v>
          </cell>
        </row>
        <row r="264">
          <cell r="A264">
            <v>160176</v>
          </cell>
          <cell r="B264" t="str">
            <v>Maisie</v>
          </cell>
          <cell r="C264" t="str">
            <v>Coates</v>
          </cell>
          <cell r="D264" t="str">
            <v>7RA</v>
          </cell>
          <cell r="E264" t="str">
            <v>F</v>
          </cell>
          <cell r="F264" t="str">
            <v>N</v>
          </cell>
          <cell r="G264" t="str">
            <v>WBRI</v>
          </cell>
          <cell r="H264" t="str">
            <v>No</v>
          </cell>
          <cell r="I264" t="str">
            <v>No</v>
          </cell>
          <cell r="J264" t="str">
            <v>Yes</v>
          </cell>
          <cell r="K264" t="str">
            <v>Yes</v>
          </cell>
          <cell r="L264" t="str">
            <v>7</v>
          </cell>
          <cell r="M264" t="str">
            <v>Picardy</v>
          </cell>
          <cell r="N264" t="str">
            <v>No</v>
          </cell>
        </row>
        <row r="265">
          <cell r="A265">
            <v>152857</v>
          </cell>
          <cell r="B265" t="str">
            <v>Patrick</v>
          </cell>
          <cell r="C265" t="str">
            <v>Coefield</v>
          </cell>
          <cell r="D265" t="str">
            <v>8TR</v>
          </cell>
          <cell r="E265" t="str">
            <v>M</v>
          </cell>
          <cell r="F265" t="str">
            <v>N</v>
          </cell>
          <cell r="G265" t="str">
            <v>WBRI</v>
          </cell>
          <cell r="H265" t="str">
            <v>No</v>
          </cell>
          <cell r="I265" t="str">
            <v>No</v>
          </cell>
          <cell r="J265" t="str">
            <v>No</v>
          </cell>
          <cell r="K265" t="str">
            <v>No</v>
          </cell>
          <cell r="L265" t="str">
            <v>8</v>
          </cell>
          <cell r="M265" t="str">
            <v>Compiegne</v>
          </cell>
          <cell r="N265" t="str">
            <v>No</v>
          </cell>
        </row>
        <row r="266">
          <cell r="A266">
            <v>151902</v>
          </cell>
          <cell r="B266" t="str">
            <v>Oliver</v>
          </cell>
          <cell r="C266" t="str">
            <v>Cole</v>
          </cell>
          <cell r="D266" t="str">
            <v>10RQ</v>
          </cell>
          <cell r="E266" t="str">
            <v>M</v>
          </cell>
          <cell r="F266" t="str">
            <v>N</v>
          </cell>
          <cell r="G266" t="str">
            <v>WBRI</v>
          </cell>
          <cell r="H266" t="str">
            <v>No</v>
          </cell>
          <cell r="I266" t="str">
            <v>No</v>
          </cell>
          <cell r="J266" t="str">
            <v>No</v>
          </cell>
          <cell r="K266" t="str">
            <v>No</v>
          </cell>
          <cell r="L266" t="str">
            <v>10</v>
          </cell>
          <cell r="M266" t="str">
            <v>St. Julie</v>
          </cell>
          <cell r="N266" t="str">
            <v>No</v>
          </cell>
        </row>
        <row r="267">
          <cell r="A267">
            <v>152615</v>
          </cell>
          <cell r="B267" t="str">
            <v>Joey</v>
          </cell>
          <cell r="C267" t="str">
            <v>Coleman</v>
          </cell>
          <cell r="D267" t="str">
            <v>9RNI</v>
          </cell>
          <cell r="E267" t="str">
            <v>M</v>
          </cell>
          <cell r="F267" t="str">
            <v>N</v>
          </cell>
          <cell r="G267" t="str">
            <v>WBRI</v>
          </cell>
          <cell r="H267" t="str">
            <v>No</v>
          </cell>
          <cell r="I267" t="str">
            <v>No</v>
          </cell>
          <cell r="J267" t="str">
            <v>No</v>
          </cell>
          <cell r="K267" t="str">
            <v>No</v>
          </cell>
          <cell r="L267" t="str">
            <v>9</v>
          </cell>
          <cell r="M267" t="str">
            <v>Picardy</v>
          </cell>
          <cell r="N267" t="str">
            <v>No</v>
          </cell>
        </row>
        <row r="268">
          <cell r="A268">
            <v>152711</v>
          </cell>
          <cell r="B268" t="str">
            <v>Antonia</v>
          </cell>
          <cell r="C268" t="str">
            <v>Colley</v>
          </cell>
          <cell r="D268" t="str">
            <v>9GR</v>
          </cell>
          <cell r="E268" t="str">
            <v>F</v>
          </cell>
          <cell r="F268" t="str">
            <v>N</v>
          </cell>
          <cell r="G268" t="str">
            <v>WBRI</v>
          </cell>
          <cell r="H268" t="str">
            <v>Yes</v>
          </cell>
          <cell r="I268" t="str">
            <v>No</v>
          </cell>
          <cell r="J268" t="str">
            <v>Yes</v>
          </cell>
          <cell r="K268" t="str">
            <v>No</v>
          </cell>
          <cell r="L268" t="str">
            <v>9</v>
          </cell>
          <cell r="M268" t="str">
            <v>Compiegne</v>
          </cell>
          <cell r="N268" t="str">
            <v>Yes</v>
          </cell>
        </row>
        <row r="269">
          <cell r="A269">
            <v>151925</v>
          </cell>
          <cell r="B269" t="str">
            <v>Millie</v>
          </cell>
          <cell r="C269" t="str">
            <v>Collier</v>
          </cell>
          <cell r="D269" t="str">
            <v>10ES</v>
          </cell>
          <cell r="E269" t="str">
            <v>F</v>
          </cell>
          <cell r="F269" t="str">
            <v>N</v>
          </cell>
          <cell r="G269" t="str">
            <v>WBRI</v>
          </cell>
          <cell r="H269" t="str">
            <v>No</v>
          </cell>
          <cell r="I269" t="str">
            <v>No</v>
          </cell>
          <cell r="J269" t="str">
            <v>No</v>
          </cell>
          <cell r="K269" t="str">
            <v>No</v>
          </cell>
          <cell r="L269" t="str">
            <v>10</v>
          </cell>
          <cell r="M269" t="str">
            <v>Cuvilly</v>
          </cell>
          <cell r="N269" t="str">
            <v>No</v>
          </cell>
        </row>
        <row r="270">
          <cell r="A270">
            <v>160063</v>
          </cell>
          <cell r="B270" t="str">
            <v>Dylan</v>
          </cell>
          <cell r="C270" t="str">
            <v>Condie</v>
          </cell>
          <cell r="D270" t="str">
            <v>12EW</v>
          </cell>
          <cell r="E270" t="str">
            <v>M</v>
          </cell>
          <cell r="F270" t="str">
            <v>N</v>
          </cell>
          <cell r="G270" t="str">
            <v>WBRI</v>
          </cell>
          <cell r="H270" t="str">
            <v>No</v>
          </cell>
          <cell r="I270" t="str">
            <v>No</v>
          </cell>
          <cell r="J270" t="str">
            <v>No</v>
          </cell>
          <cell r="K270" t="str">
            <v>No</v>
          </cell>
          <cell r="L270" t="str">
            <v>12</v>
          </cell>
          <cell r="M270" t="str">
            <v>Compiegne</v>
          </cell>
          <cell r="N270" t="str">
            <v>No</v>
          </cell>
        </row>
        <row r="271">
          <cell r="A271">
            <v>160177</v>
          </cell>
          <cell r="B271" t="str">
            <v>Caoimhe</v>
          </cell>
          <cell r="C271" t="str">
            <v>Conlisk</v>
          </cell>
          <cell r="D271" t="str">
            <v xml:space="preserve">7BPE </v>
          </cell>
          <cell r="E271" t="str">
            <v>F</v>
          </cell>
          <cell r="F271" t="str">
            <v>N</v>
          </cell>
          <cell r="G271" t="str">
            <v>MWBA</v>
          </cell>
          <cell r="H271" t="str">
            <v>No</v>
          </cell>
          <cell r="I271" t="str">
            <v>No</v>
          </cell>
          <cell r="J271" t="str">
            <v>No</v>
          </cell>
          <cell r="K271" t="str">
            <v>No</v>
          </cell>
          <cell r="L271" t="str">
            <v>7</v>
          </cell>
          <cell r="M271" t="str">
            <v>St. Julie</v>
          </cell>
          <cell r="N271" t="str">
            <v>No</v>
          </cell>
        </row>
        <row r="272">
          <cell r="A272">
            <v>152934</v>
          </cell>
          <cell r="B272" t="str">
            <v>Arwen</v>
          </cell>
          <cell r="C272" t="str">
            <v>Connolly</v>
          </cell>
          <cell r="D272" t="str">
            <v>8MH</v>
          </cell>
          <cell r="E272" t="str">
            <v>F</v>
          </cell>
          <cell r="F272" t="str">
            <v>N</v>
          </cell>
          <cell r="G272" t="str">
            <v>WBRI</v>
          </cell>
          <cell r="H272" t="str">
            <v>No</v>
          </cell>
          <cell r="I272" t="str">
            <v>No</v>
          </cell>
          <cell r="J272" t="str">
            <v>No</v>
          </cell>
          <cell r="K272" t="str">
            <v>No</v>
          </cell>
          <cell r="L272" t="str">
            <v>8</v>
          </cell>
          <cell r="M272" t="str">
            <v>Cuvilly</v>
          </cell>
          <cell r="N272" t="str">
            <v>No</v>
          </cell>
        </row>
        <row r="273">
          <cell r="A273">
            <v>152901</v>
          </cell>
          <cell r="B273" t="str">
            <v>Ethan</v>
          </cell>
          <cell r="C273" t="str">
            <v>Connolly</v>
          </cell>
          <cell r="D273" t="str">
            <v>8AR</v>
          </cell>
          <cell r="E273" t="str">
            <v>M</v>
          </cell>
          <cell r="F273" t="str">
            <v>N</v>
          </cell>
          <cell r="G273" t="str">
            <v>WBRI</v>
          </cell>
          <cell r="H273" t="str">
            <v>No</v>
          </cell>
          <cell r="I273" t="str">
            <v>No</v>
          </cell>
          <cell r="J273" t="str">
            <v>No</v>
          </cell>
          <cell r="K273" t="str">
            <v>No</v>
          </cell>
          <cell r="L273" t="str">
            <v>8</v>
          </cell>
          <cell r="M273" t="str">
            <v>St. Julie</v>
          </cell>
          <cell r="N273" t="str">
            <v>No</v>
          </cell>
        </row>
        <row r="274">
          <cell r="A274">
            <v>152763</v>
          </cell>
          <cell r="B274" t="str">
            <v>Imogen</v>
          </cell>
          <cell r="C274" t="str">
            <v>Connolly</v>
          </cell>
          <cell r="D274" t="str">
            <v>8AR</v>
          </cell>
          <cell r="E274" t="str">
            <v>F</v>
          </cell>
          <cell r="F274" t="str">
            <v>N</v>
          </cell>
          <cell r="G274" t="str">
            <v>WBRI</v>
          </cell>
          <cell r="H274" t="str">
            <v>No</v>
          </cell>
          <cell r="I274" t="str">
            <v>No</v>
          </cell>
          <cell r="J274" t="str">
            <v>No</v>
          </cell>
          <cell r="K274" t="str">
            <v>No</v>
          </cell>
          <cell r="L274" t="str">
            <v>8</v>
          </cell>
          <cell r="M274" t="str">
            <v>St. Julie</v>
          </cell>
          <cell r="N274" t="str">
            <v>No</v>
          </cell>
        </row>
        <row r="275">
          <cell r="A275">
            <v>152859</v>
          </cell>
          <cell r="B275" t="str">
            <v>India</v>
          </cell>
          <cell r="C275" t="str">
            <v>Connolly</v>
          </cell>
          <cell r="D275" t="str">
            <v>8AR</v>
          </cell>
          <cell r="E275" t="str">
            <v>F</v>
          </cell>
          <cell r="F275" t="str">
            <v>N</v>
          </cell>
          <cell r="G275" t="str">
            <v>MWAO</v>
          </cell>
          <cell r="H275" t="str">
            <v>No</v>
          </cell>
          <cell r="I275" t="str">
            <v>No</v>
          </cell>
          <cell r="J275" t="str">
            <v>No</v>
          </cell>
          <cell r="K275" t="str">
            <v>No</v>
          </cell>
          <cell r="L275" t="str">
            <v>8</v>
          </cell>
          <cell r="M275" t="str">
            <v>St. Julie</v>
          </cell>
          <cell r="N275" t="str">
            <v>No</v>
          </cell>
        </row>
        <row r="276">
          <cell r="A276">
            <v>151842</v>
          </cell>
          <cell r="B276" t="str">
            <v>Rowan</v>
          </cell>
          <cell r="C276" t="str">
            <v>Connolly</v>
          </cell>
          <cell r="D276" t="str">
            <v>10ES</v>
          </cell>
          <cell r="E276" t="str">
            <v>M</v>
          </cell>
          <cell r="F276" t="str">
            <v>N</v>
          </cell>
          <cell r="G276" t="str">
            <v>WBRI</v>
          </cell>
          <cell r="H276" t="str">
            <v>No</v>
          </cell>
          <cell r="I276" t="str">
            <v>No</v>
          </cell>
          <cell r="J276" t="str">
            <v>No</v>
          </cell>
          <cell r="K276" t="str">
            <v>No</v>
          </cell>
          <cell r="L276" t="str">
            <v>10</v>
          </cell>
          <cell r="M276" t="str">
            <v>Cuvilly</v>
          </cell>
          <cell r="N276" t="str">
            <v>No</v>
          </cell>
        </row>
        <row r="277">
          <cell r="A277">
            <v>150417</v>
          </cell>
          <cell r="B277" t="str">
            <v>Ben</v>
          </cell>
          <cell r="C277" t="str">
            <v>Conroy</v>
          </cell>
          <cell r="D277" t="str">
            <v>12LGI</v>
          </cell>
          <cell r="E277" t="str">
            <v>M</v>
          </cell>
          <cell r="F277" t="str">
            <v>N</v>
          </cell>
          <cell r="G277" t="str">
            <v>WBRI</v>
          </cell>
          <cell r="H277" t="str">
            <v>No</v>
          </cell>
          <cell r="I277" t="str">
            <v>No</v>
          </cell>
          <cell r="J277" t="str">
            <v>No</v>
          </cell>
          <cell r="K277" t="str">
            <v>No</v>
          </cell>
          <cell r="L277" t="str">
            <v>11</v>
          </cell>
          <cell r="M277" t="str">
            <v>Picardy</v>
          </cell>
          <cell r="N277" t="str">
            <v>Yes</v>
          </cell>
        </row>
        <row r="278">
          <cell r="A278">
            <v>152705</v>
          </cell>
          <cell r="B278" t="str">
            <v>Maison</v>
          </cell>
          <cell r="C278" t="str">
            <v>Conroy</v>
          </cell>
          <cell r="D278" t="str">
            <v>9GR</v>
          </cell>
          <cell r="E278" t="str">
            <v>M</v>
          </cell>
          <cell r="F278" t="str">
            <v>N</v>
          </cell>
          <cell r="G278" t="str">
            <v>WBRI</v>
          </cell>
          <cell r="H278" t="str">
            <v>No</v>
          </cell>
          <cell r="I278" t="str">
            <v>No</v>
          </cell>
          <cell r="J278" t="str">
            <v>No</v>
          </cell>
          <cell r="K278" t="str">
            <v>No</v>
          </cell>
          <cell r="L278" t="str">
            <v>9</v>
          </cell>
          <cell r="M278" t="str">
            <v>Compiegne</v>
          </cell>
          <cell r="N278" t="str">
            <v>Yes</v>
          </cell>
        </row>
        <row r="279">
          <cell r="A279">
            <v>152879</v>
          </cell>
          <cell r="B279" t="str">
            <v>Olivia</v>
          </cell>
          <cell r="C279" t="str">
            <v>Cooling</v>
          </cell>
          <cell r="D279" t="str">
            <v>8MH</v>
          </cell>
          <cell r="E279" t="str">
            <v>F</v>
          </cell>
          <cell r="F279" t="str">
            <v>N</v>
          </cell>
          <cell r="G279" t="str">
            <v>WBRI</v>
          </cell>
          <cell r="H279" t="str">
            <v>No</v>
          </cell>
          <cell r="I279" t="str">
            <v>No</v>
          </cell>
          <cell r="J279" t="str">
            <v>No</v>
          </cell>
          <cell r="K279" t="str">
            <v>No</v>
          </cell>
          <cell r="L279" t="str">
            <v>8</v>
          </cell>
          <cell r="M279" t="str">
            <v>Cuvilly</v>
          </cell>
          <cell r="N279" t="str">
            <v>Yes</v>
          </cell>
        </row>
        <row r="280">
          <cell r="A280">
            <v>150505</v>
          </cell>
          <cell r="B280" t="str">
            <v>Francis</v>
          </cell>
          <cell r="C280" t="str">
            <v>Cooper</v>
          </cell>
          <cell r="D280" t="str">
            <v>13SMC</v>
          </cell>
          <cell r="E280" t="str">
            <v>M</v>
          </cell>
          <cell r="F280" t="str">
            <v>N</v>
          </cell>
          <cell r="G280" t="str">
            <v>WBRI</v>
          </cell>
          <cell r="H280" t="str">
            <v>No</v>
          </cell>
          <cell r="I280" t="str">
            <v>No</v>
          </cell>
          <cell r="J280" t="str">
            <v>No</v>
          </cell>
          <cell r="K280" t="str">
            <v>No</v>
          </cell>
          <cell r="L280" t="str">
            <v>13</v>
          </cell>
          <cell r="M280" t="str">
            <v>Compiegne</v>
          </cell>
          <cell r="N280" t="str">
            <v>No</v>
          </cell>
        </row>
        <row r="281">
          <cell r="A281">
            <v>152624</v>
          </cell>
          <cell r="B281" t="str">
            <v>Stephanie</v>
          </cell>
          <cell r="C281" t="str">
            <v>Cooray</v>
          </cell>
          <cell r="D281" t="str">
            <v>9IC</v>
          </cell>
          <cell r="E281" t="str">
            <v>F</v>
          </cell>
          <cell r="F281" t="str">
            <v>N</v>
          </cell>
          <cell r="G281" t="str">
            <v>AOTH</v>
          </cell>
          <cell r="H281" t="str">
            <v>Yes</v>
          </cell>
          <cell r="I281" t="str">
            <v>Yes</v>
          </cell>
          <cell r="J281" t="str">
            <v>Yes</v>
          </cell>
          <cell r="K281" t="str">
            <v>No</v>
          </cell>
          <cell r="L281" t="str">
            <v>9</v>
          </cell>
          <cell r="M281" t="str">
            <v>Picardy</v>
          </cell>
          <cell r="N281" t="str">
            <v>Yes</v>
          </cell>
        </row>
        <row r="282">
          <cell r="A282">
            <v>160178</v>
          </cell>
          <cell r="B282" t="str">
            <v>William</v>
          </cell>
          <cell r="C282" t="str">
            <v>Corcoran</v>
          </cell>
          <cell r="D282" t="str">
            <v>7ET</v>
          </cell>
          <cell r="E282" t="str">
            <v>M</v>
          </cell>
          <cell r="F282" t="str">
            <v>N</v>
          </cell>
          <cell r="G282" t="str">
            <v>WBRI</v>
          </cell>
          <cell r="H282" t="str">
            <v>No</v>
          </cell>
          <cell r="I282" t="str">
            <v>No</v>
          </cell>
          <cell r="J282" t="str">
            <v>No</v>
          </cell>
          <cell r="K282" t="str">
            <v>No</v>
          </cell>
          <cell r="L282" t="str">
            <v>7</v>
          </cell>
          <cell r="M282" t="str">
            <v>Cuvilly</v>
          </cell>
          <cell r="N282" t="str">
            <v>No</v>
          </cell>
        </row>
        <row r="283">
          <cell r="A283">
            <v>150975</v>
          </cell>
          <cell r="B283" t="str">
            <v>Harry</v>
          </cell>
          <cell r="C283" t="str">
            <v>Cordon</v>
          </cell>
          <cell r="D283" t="str">
            <v>12CSN</v>
          </cell>
          <cell r="E283" t="str">
            <v>M</v>
          </cell>
          <cell r="F283" t="str">
            <v>N</v>
          </cell>
          <cell r="G283" t="str">
            <v>WBRI</v>
          </cell>
          <cell r="H283" t="str">
            <v>No</v>
          </cell>
          <cell r="I283" t="str">
            <v>No</v>
          </cell>
          <cell r="J283" t="str">
            <v>No</v>
          </cell>
          <cell r="K283" t="str">
            <v>No</v>
          </cell>
          <cell r="L283" t="str">
            <v>12</v>
          </cell>
          <cell r="M283" t="str">
            <v>St. Julie</v>
          </cell>
          <cell r="N283" t="str">
            <v>No</v>
          </cell>
        </row>
        <row r="284">
          <cell r="A284">
            <v>160179</v>
          </cell>
          <cell r="B284" t="str">
            <v>Thomas</v>
          </cell>
          <cell r="C284" t="str">
            <v>Cordon</v>
          </cell>
          <cell r="D284" t="str">
            <v>7WD</v>
          </cell>
          <cell r="E284" t="str">
            <v>M</v>
          </cell>
          <cell r="F284" t="str">
            <v>N</v>
          </cell>
          <cell r="G284" t="str">
            <v>WBRI</v>
          </cell>
          <cell r="H284" t="str">
            <v>No</v>
          </cell>
          <cell r="I284" t="str">
            <v>No</v>
          </cell>
          <cell r="J284" t="str">
            <v>No</v>
          </cell>
          <cell r="K284" t="str">
            <v>No</v>
          </cell>
          <cell r="L284" t="str">
            <v>7</v>
          </cell>
          <cell r="M284" t="str">
            <v>Picardy</v>
          </cell>
          <cell r="N284" t="str">
            <v>No</v>
          </cell>
        </row>
        <row r="285">
          <cell r="A285">
            <v>150922</v>
          </cell>
          <cell r="B285" t="str">
            <v>Grace</v>
          </cell>
          <cell r="C285" t="str">
            <v>Cornwell</v>
          </cell>
          <cell r="D285" t="str">
            <v>12CSN</v>
          </cell>
          <cell r="E285" t="str">
            <v>F</v>
          </cell>
          <cell r="F285" t="str">
            <v>N</v>
          </cell>
          <cell r="G285" t="str">
            <v>WBRI</v>
          </cell>
          <cell r="H285" t="str">
            <v>No</v>
          </cell>
          <cell r="I285" t="str">
            <v>No</v>
          </cell>
          <cell r="J285" t="str">
            <v>No</v>
          </cell>
          <cell r="K285" t="str">
            <v>No</v>
          </cell>
          <cell r="L285" t="str">
            <v>12</v>
          </cell>
          <cell r="M285" t="str">
            <v>Cuvilly</v>
          </cell>
          <cell r="N285" t="str">
            <v>No</v>
          </cell>
        </row>
        <row r="286">
          <cell r="A286">
            <v>152565</v>
          </cell>
          <cell r="B286" t="str">
            <v>Alissia</v>
          </cell>
          <cell r="C286" t="str">
            <v>Cotton-Dilaurenzio</v>
          </cell>
          <cell r="D286" t="str">
            <v>9RNI</v>
          </cell>
          <cell r="E286" t="str">
            <v>F</v>
          </cell>
          <cell r="F286" t="str">
            <v>N</v>
          </cell>
          <cell r="G286" t="str">
            <v>WBRI</v>
          </cell>
          <cell r="H286" t="str">
            <v>No</v>
          </cell>
          <cell r="I286" t="str">
            <v>No</v>
          </cell>
          <cell r="J286" t="str">
            <v>No</v>
          </cell>
          <cell r="K286" t="str">
            <v>No</v>
          </cell>
          <cell r="L286" t="str">
            <v>9</v>
          </cell>
          <cell r="M286" t="str">
            <v>Picardy</v>
          </cell>
          <cell r="N286" t="str">
            <v>No</v>
          </cell>
        </row>
        <row r="287">
          <cell r="A287">
            <v>152561</v>
          </cell>
          <cell r="B287" t="str">
            <v>Seraphine</v>
          </cell>
          <cell r="C287" t="str">
            <v>Cox</v>
          </cell>
          <cell r="D287" t="str">
            <v>9KB</v>
          </cell>
          <cell r="E287" t="str">
            <v>F</v>
          </cell>
          <cell r="F287" t="str">
            <v>N</v>
          </cell>
          <cell r="G287" t="str">
            <v>MWBC</v>
          </cell>
          <cell r="H287" t="str">
            <v>No</v>
          </cell>
          <cell r="I287" t="str">
            <v>No</v>
          </cell>
          <cell r="J287" t="str">
            <v>No</v>
          </cell>
          <cell r="K287" t="str">
            <v>No</v>
          </cell>
          <cell r="L287" t="str">
            <v>9</v>
          </cell>
          <cell r="M287" t="str">
            <v>Cuvilly</v>
          </cell>
          <cell r="N287" t="str">
            <v>No</v>
          </cell>
        </row>
        <row r="288">
          <cell r="A288">
            <v>160180</v>
          </cell>
          <cell r="B288" t="str">
            <v>Reuben</v>
          </cell>
          <cell r="C288" t="str">
            <v>Cox</v>
          </cell>
          <cell r="D288" t="str">
            <v>7RA</v>
          </cell>
          <cell r="E288" t="str">
            <v>M</v>
          </cell>
          <cell r="F288" t="str">
            <v>K</v>
          </cell>
          <cell r="G288" t="str">
            <v>MWBC</v>
          </cell>
          <cell r="H288" t="str">
            <v>No</v>
          </cell>
          <cell r="I288" t="str">
            <v>No</v>
          </cell>
          <cell r="J288" t="str">
            <v>No</v>
          </cell>
          <cell r="K288" t="str">
            <v>No</v>
          </cell>
          <cell r="L288" t="str">
            <v>7</v>
          </cell>
          <cell r="M288" t="str">
            <v>Picardy</v>
          </cell>
          <cell r="N288" t="str">
            <v>No</v>
          </cell>
        </row>
        <row r="289">
          <cell r="A289">
            <v>160047</v>
          </cell>
          <cell r="B289" t="str">
            <v>Alfred</v>
          </cell>
          <cell r="C289" t="str">
            <v>Crampin</v>
          </cell>
          <cell r="D289" t="str">
            <v>12JW</v>
          </cell>
          <cell r="E289" t="str">
            <v>M</v>
          </cell>
          <cell r="F289" t="str">
            <v>N</v>
          </cell>
          <cell r="G289" t="str">
            <v>WBRI</v>
          </cell>
          <cell r="H289" t="str">
            <v>No</v>
          </cell>
          <cell r="I289" t="str">
            <v>No</v>
          </cell>
          <cell r="J289" t="str">
            <v>No</v>
          </cell>
          <cell r="K289" t="str">
            <v>No</v>
          </cell>
          <cell r="L289" t="str">
            <v>12</v>
          </cell>
          <cell r="M289" t="str">
            <v>Compiegne</v>
          </cell>
          <cell r="N289" t="str">
            <v>No</v>
          </cell>
        </row>
        <row r="290">
          <cell r="A290">
            <v>151814</v>
          </cell>
          <cell r="B290" t="str">
            <v>Trinity</v>
          </cell>
          <cell r="C290" t="str">
            <v>Crawford</v>
          </cell>
          <cell r="D290" t="str">
            <v>10EB</v>
          </cell>
          <cell r="E290" t="str">
            <v>F</v>
          </cell>
          <cell r="F290" t="str">
            <v>N</v>
          </cell>
          <cell r="G290" t="str">
            <v>WBRI</v>
          </cell>
          <cell r="H290" t="str">
            <v>No</v>
          </cell>
          <cell r="I290" t="str">
            <v>No</v>
          </cell>
          <cell r="J290" t="str">
            <v>No</v>
          </cell>
          <cell r="K290" t="str">
            <v>No</v>
          </cell>
          <cell r="L290" t="str">
            <v>10</v>
          </cell>
          <cell r="M290" t="str">
            <v>Cuvilly</v>
          </cell>
          <cell r="N290" t="str">
            <v>Yes</v>
          </cell>
        </row>
        <row r="291">
          <cell r="A291">
            <v>160042</v>
          </cell>
          <cell r="B291" t="str">
            <v>Rhianna</v>
          </cell>
          <cell r="C291" t="str">
            <v>Crawford- Thomson</v>
          </cell>
          <cell r="D291" t="str">
            <v>12SG</v>
          </cell>
          <cell r="E291" t="str">
            <v>F</v>
          </cell>
          <cell r="F291" t="str">
            <v>N</v>
          </cell>
          <cell r="G291" t="str">
            <v>WBRI</v>
          </cell>
          <cell r="H291" t="str">
            <v>No</v>
          </cell>
          <cell r="I291" t="str">
            <v>No</v>
          </cell>
          <cell r="J291" t="str">
            <v>No</v>
          </cell>
          <cell r="K291" t="str">
            <v>No</v>
          </cell>
          <cell r="L291" t="str">
            <v>12</v>
          </cell>
          <cell r="M291" t="str">
            <v>Picardy</v>
          </cell>
          <cell r="N291" t="str">
            <v>No</v>
          </cell>
        </row>
        <row r="292">
          <cell r="A292">
            <v>151530</v>
          </cell>
          <cell r="B292" t="str">
            <v>Joey</v>
          </cell>
          <cell r="C292" t="str">
            <v>Crofts</v>
          </cell>
          <cell r="D292" t="str">
            <v>11SDA</v>
          </cell>
          <cell r="E292" t="str">
            <v>M</v>
          </cell>
          <cell r="F292" t="str">
            <v>N</v>
          </cell>
          <cell r="G292" t="str">
            <v>WBRI</v>
          </cell>
          <cell r="H292" t="str">
            <v>No</v>
          </cell>
          <cell r="I292" t="str">
            <v>No</v>
          </cell>
          <cell r="J292" t="str">
            <v>No</v>
          </cell>
          <cell r="K292" t="str">
            <v>No</v>
          </cell>
          <cell r="L292" t="str">
            <v>11</v>
          </cell>
          <cell r="M292" t="str">
            <v>Cuvilly</v>
          </cell>
          <cell r="N292" t="str">
            <v>No</v>
          </cell>
        </row>
        <row r="293">
          <cell r="A293">
            <v>152692</v>
          </cell>
          <cell r="B293" t="str">
            <v>Will</v>
          </cell>
          <cell r="C293" t="str">
            <v>Cross</v>
          </cell>
          <cell r="D293" t="str">
            <v>9GR</v>
          </cell>
          <cell r="E293" t="str">
            <v>M</v>
          </cell>
          <cell r="F293" t="str">
            <v>N</v>
          </cell>
          <cell r="G293" t="str">
            <v>WBRI</v>
          </cell>
          <cell r="H293" t="str">
            <v>No</v>
          </cell>
          <cell r="I293" t="str">
            <v>No</v>
          </cell>
          <cell r="J293" t="str">
            <v>No</v>
          </cell>
          <cell r="K293" t="str">
            <v>No</v>
          </cell>
          <cell r="L293" t="str">
            <v>9</v>
          </cell>
          <cell r="M293" t="str">
            <v>Compiegne</v>
          </cell>
          <cell r="N293" t="str">
            <v>No</v>
          </cell>
        </row>
        <row r="294">
          <cell r="A294">
            <v>151600</v>
          </cell>
          <cell r="B294" t="str">
            <v>Daisy</v>
          </cell>
          <cell r="C294" t="str">
            <v>Cullen</v>
          </cell>
          <cell r="D294" t="str">
            <v>11SDA</v>
          </cell>
          <cell r="E294" t="str">
            <v>F</v>
          </cell>
          <cell r="F294" t="str">
            <v>N</v>
          </cell>
          <cell r="G294" t="str">
            <v>WBRI</v>
          </cell>
          <cell r="H294" t="str">
            <v>No</v>
          </cell>
          <cell r="I294" t="str">
            <v>No</v>
          </cell>
          <cell r="J294" t="str">
            <v>No</v>
          </cell>
          <cell r="K294" t="str">
            <v>No</v>
          </cell>
          <cell r="L294" t="str">
            <v>11</v>
          </cell>
          <cell r="M294" t="str">
            <v>Cuvilly</v>
          </cell>
          <cell r="N294" t="str">
            <v>No</v>
          </cell>
        </row>
        <row r="295">
          <cell r="A295">
            <v>151836</v>
          </cell>
          <cell r="B295" t="str">
            <v>James</v>
          </cell>
          <cell r="C295" t="str">
            <v>Curran</v>
          </cell>
          <cell r="D295" t="str">
            <v>10ES</v>
          </cell>
          <cell r="E295" t="str">
            <v>M</v>
          </cell>
          <cell r="F295" t="str">
            <v>N</v>
          </cell>
          <cell r="G295" t="str">
            <v>MWAO</v>
          </cell>
          <cell r="H295" t="str">
            <v>No</v>
          </cell>
          <cell r="I295" t="str">
            <v>No</v>
          </cell>
          <cell r="J295" t="str">
            <v>No</v>
          </cell>
          <cell r="K295" t="str">
            <v>No</v>
          </cell>
          <cell r="L295" t="str">
            <v>10</v>
          </cell>
          <cell r="M295" t="str">
            <v>Cuvilly</v>
          </cell>
          <cell r="N295" t="str">
            <v>No</v>
          </cell>
        </row>
        <row r="296">
          <cell r="A296">
            <v>160014</v>
          </cell>
          <cell r="B296" t="str">
            <v>Henry</v>
          </cell>
          <cell r="C296" t="str">
            <v>Curry</v>
          </cell>
          <cell r="D296" t="str">
            <v>13SDR</v>
          </cell>
          <cell r="E296" t="str">
            <v>M</v>
          </cell>
          <cell r="F296" t="str">
            <v>N</v>
          </cell>
          <cell r="G296" t="str">
            <v>WBRI</v>
          </cell>
          <cell r="H296" t="str">
            <v>No</v>
          </cell>
          <cell r="I296" t="str">
            <v>No</v>
          </cell>
          <cell r="J296" t="str">
            <v>No</v>
          </cell>
          <cell r="K296" t="str">
            <v>No</v>
          </cell>
          <cell r="L296" t="str">
            <v>13</v>
          </cell>
          <cell r="N296" t="str">
            <v>No</v>
          </cell>
        </row>
        <row r="297">
          <cell r="A297">
            <v>150587</v>
          </cell>
          <cell r="B297" t="str">
            <v>Amelia</v>
          </cell>
          <cell r="C297" t="str">
            <v>Curtis</v>
          </cell>
          <cell r="D297" t="str">
            <v>13SMC</v>
          </cell>
          <cell r="E297" t="str">
            <v>F</v>
          </cell>
          <cell r="F297" t="str">
            <v>N</v>
          </cell>
          <cell r="G297" t="str">
            <v>WBRI</v>
          </cell>
          <cell r="H297" t="str">
            <v>No</v>
          </cell>
          <cell r="I297" t="str">
            <v>No</v>
          </cell>
          <cell r="J297" t="str">
            <v>No</v>
          </cell>
          <cell r="K297" t="str">
            <v>No</v>
          </cell>
          <cell r="L297" t="str">
            <v>13</v>
          </cell>
          <cell r="M297" t="str">
            <v>Picardy</v>
          </cell>
          <cell r="N297" t="str">
            <v>No</v>
          </cell>
        </row>
        <row r="298">
          <cell r="A298">
            <v>151920</v>
          </cell>
          <cell r="B298" t="str">
            <v>Ellie</v>
          </cell>
          <cell r="C298" t="str">
            <v>Curtis</v>
          </cell>
          <cell r="D298" t="str">
            <v>10EB</v>
          </cell>
          <cell r="E298" t="str">
            <v>F</v>
          </cell>
          <cell r="F298" t="str">
            <v>N</v>
          </cell>
          <cell r="G298" t="str">
            <v>WBRI</v>
          </cell>
          <cell r="H298" t="str">
            <v>No</v>
          </cell>
          <cell r="I298" t="str">
            <v>No</v>
          </cell>
          <cell r="J298" t="str">
            <v>No</v>
          </cell>
          <cell r="K298" t="str">
            <v>No</v>
          </cell>
          <cell r="L298" t="str">
            <v>10</v>
          </cell>
          <cell r="M298" t="str">
            <v>Cuvilly</v>
          </cell>
          <cell r="N298" t="str">
            <v>No</v>
          </cell>
        </row>
        <row r="299">
          <cell r="A299">
            <v>152522</v>
          </cell>
          <cell r="B299" t="str">
            <v>Sophie</v>
          </cell>
          <cell r="C299" t="str">
            <v>Cywinska</v>
          </cell>
          <cell r="D299" t="str">
            <v>9MCO</v>
          </cell>
          <cell r="E299" t="str">
            <v>F</v>
          </cell>
          <cell r="F299" t="str">
            <v>N</v>
          </cell>
          <cell r="G299" t="str">
            <v>WEEU</v>
          </cell>
          <cell r="H299" t="str">
            <v>Yes</v>
          </cell>
          <cell r="I299" t="str">
            <v>Yes</v>
          </cell>
          <cell r="J299" t="str">
            <v>Yes</v>
          </cell>
          <cell r="K299" t="str">
            <v>No</v>
          </cell>
          <cell r="L299" t="str">
            <v>9</v>
          </cell>
          <cell r="M299" t="str">
            <v>Cuvilly</v>
          </cell>
          <cell r="N299" t="str">
            <v>No</v>
          </cell>
        </row>
        <row r="300">
          <cell r="A300">
            <v>152593</v>
          </cell>
          <cell r="B300" t="str">
            <v>Daniel</v>
          </cell>
          <cell r="C300" t="str">
            <v>D'Roza</v>
          </cell>
          <cell r="D300" t="str">
            <v>9GN</v>
          </cell>
          <cell r="E300" t="str">
            <v>M</v>
          </cell>
          <cell r="F300" t="str">
            <v>N</v>
          </cell>
          <cell r="G300" t="str">
            <v>MWAO</v>
          </cell>
          <cell r="H300" t="str">
            <v>No</v>
          </cell>
          <cell r="I300" t="str">
            <v>No</v>
          </cell>
          <cell r="J300" t="str">
            <v>No</v>
          </cell>
          <cell r="K300" t="str">
            <v>No</v>
          </cell>
          <cell r="L300" t="str">
            <v>9</v>
          </cell>
          <cell r="M300" t="str">
            <v>Compiegne</v>
          </cell>
          <cell r="N300" t="str">
            <v>No</v>
          </cell>
        </row>
        <row r="301">
          <cell r="A301">
            <v>152187</v>
          </cell>
          <cell r="B301" t="str">
            <v>Ines</v>
          </cell>
          <cell r="C301" t="str">
            <v>Da Costa</v>
          </cell>
          <cell r="D301" t="str">
            <v>13MPI</v>
          </cell>
          <cell r="E301" t="str">
            <v>F</v>
          </cell>
          <cell r="F301" t="str">
            <v>E</v>
          </cell>
          <cell r="G301" t="str">
            <v>MBOE</v>
          </cell>
          <cell r="H301" t="str">
            <v>Yes</v>
          </cell>
          <cell r="I301" t="str">
            <v>Yes</v>
          </cell>
          <cell r="J301" t="str">
            <v>No</v>
          </cell>
          <cell r="K301" t="str">
            <v>No</v>
          </cell>
          <cell r="L301" t="str">
            <v>13</v>
          </cell>
          <cell r="M301" t="str">
            <v>St. Julie</v>
          </cell>
          <cell r="N301" t="str">
            <v>No</v>
          </cell>
        </row>
        <row r="302">
          <cell r="A302">
            <v>160181</v>
          </cell>
          <cell r="B302" t="str">
            <v>Ethan</v>
          </cell>
          <cell r="C302" t="str">
            <v>Dale</v>
          </cell>
          <cell r="D302" t="str">
            <v>7LM</v>
          </cell>
          <cell r="E302" t="str">
            <v>M</v>
          </cell>
          <cell r="F302" t="str">
            <v>N</v>
          </cell>
          <cell r="G302" t="str">
            <v>WBRI</v>
          </cell>
          <cell r="H302" t="str">
            <v>No</v>
          </cell>
          <cell r="I302" t="str">
            <v>No</v>
          </cell>
          <cell r="J302" t="str">
            <v>No</v>
          </cell>
          <cell r="K302" t="str">
            <v>No</v>
          </cell>
          <cell r="L302" t="str">
            <v>7</v>
          </cell>
          <cell r="M302" t="str">
            <v>Cuvilly</v>
          </cell>
          <cell r="N302" t="str">
            <v>No</v>
          </cell>
        </row>
        <row r="303">
          <cell r="A303">
            <v>150577</v>
          </cell>
          <cell r="B303" t="str">
            <v>Natalie</v>
          </cell>
          <cell r="C303" t="str">
            <v>Dalpra</v>
          </cell>
          <cell r="D303" t="str">
            <v>13TS</v>
          </cell>
          <cell r="E303" t="str">
            <v>F</v>
          </cell>
          <cell r="F303" t="str">
            <v>N</v>
          </cell>
          <cell r="G303" t="str">
            <v>WBRI</v>
          </cell>
          <cell r="H303" t="str">
            <v>No</v>
          </cell>
          <cell r="I303" t="str">
            <v>No</v>
          </cell>
          <cell r="J303" t="str">
            <v>No</v>
          </cell>
          <cell r="K303" t="str">
            <v>No</v>
          </cell>
          <cell r="L303" t="str">
            <v>13</v>
          </cell>
          <cell r="M303" t="str">
            <v>Cuvilly</v>
          </cell>
          <cell r="N303" t="str">
            <v>No</v>
          </cell>
        </row>
        <row r="304">
          <cell r="A304">
            <v>151624</v>
          </cell>
          <cell r="B304" t="str">
            <v>Isabella</v>
          </cell>
          <cell r="C304" t="str">
            <v>Danes Harte</v>
          </cell>
          <cell r="D304" t="str">
            <v>11SPI</v>
          </cell>
          <cell r="E304" t="str">
            <v>F</v>
          </cell>
          <cell r="G304" t="str">
            <v>WBRI</v>
          </cell>
          <cell r="H304" t="str">
            <v>No</v>
          </cell>
          <cell r="I304" t="str">
            <v>No</v>
          </cell>
          <cell r="J304" t="str">
            <v>No</v>
          </cell>
          <cell r="K304" t="str">
            <v>No</v>
          </cell>
          <cell r="L304" t="str">
            <v>11</v>
          </cell>
          <cell r="M304" t="str">
            <v>St. Julie</v>
          </cell>
          <cell r="N304" t="str">
            <v>No</v>
          </cell>
        </row>
        <row r="305">
          <cell r="A305">
            <v>151832</v>
          </cell>
          <cell r="B305" t="str">
            <v>Eldana</v>
          </cell>
          <cell r="C305" t="str">
            <v>Daniel</v>
          </cell>
          <cell r="D305" t="str">
            <v>10JOS</v>
          </cell>
          <cell r="E305" t="str">
            <v>F</v>
          </cell>
          <cell r="F305" t="str">
            <v>N</v>
          </cell>
          <cell r="G305" t="str">
            <v>BAOF</v>
          </cell>
          <cell r="H305" t="str">
            <v>No</v>
          </cell>
          <cell r="I305" t="str">
            <v>No</v>
          </cell>
          <cell r="J305" t="str">
            <v>No</v>
          </cell>
          <cell r="K305" t="str">
            <v>No</v>
          </cell>
          <cell r="L305" t="str">
            <v>10</v>
          </cell>
          <cell r="M305" t="str">
            <v>Picardy</v>
          </cell>
          <cell r="N305" t="str">
            <v>No</v>
          </cell>
        </row>
        <row r="306">
          <cell r="A306">
            <v>152849</v>
          </cell>
          <cell r="B306" t="str">
            <v>Esey</v>
          </cell>
          <cell r="C306" t="str">
            <v>Daniel</v>
          </cell>
          <cell r="D306" t="str">
            <v>8AB</v>
          </cell>
          <cell r="E306" t="str">
            <v>M</v>
          </cell>
          <cell r="F306" t="str">
            <v>N</v>
          </cell>
          <cell r="G306" t="str">
            <v>BAOF</v>
          </cell>
          <cell r="H306" t="str">
            <v>No</v>
          </cell>
          <cell r="I306" t="str">
            <v>No</v>
          </cell>
          <cell r="J306" t="str">
            <v>No</v>
          </cell>
          <cell r="K306" t="str">
            <v>No</v>
          </cell>
          <cell r="L306" t="str">
            <v>8</v>
          </cell>
          <cell r="M306" t="str">
            <v>Compiegne</v>
          </cell>
          <cell r="N306" t="str">
            <v>No</v>
          </cell>
        </row>
        <row r="307">
          <cell r="A307">
            <v>152608</v>
          </cell>
          <cell r="B307" t="str">
            <v>Yoaeil</v>
          </cell>
          <cell r="C307" t="str">
            <v>Daniel</v>
          </cell>
          <cell r="D307" t="str">
            <v>9MCO</v>
          </cell>
          <cell r="E307" t="str">
            <v>M</v>
          </cell>
          <cell r="F307" t="str">
            <v>N</v>
          </cell>
          <cell r="G307" t="str">
            <v>BAOF</v>
          </cell>
          <cell r="H307" t="str">
            <v>Yes</v>
          </cell>
          <cell r="I307" t="str">
            <v>Yes</v>
          </cell>
          <cell r="J307" t="str">
            <v>Yes</v>
          </cell>
          <cell r="K307" t="str">
            <v>No</v>
          </cell>
          <cell r="L307" t="str">
            <v>9</v>
          </cell>
          <cell r="M307" t="str">
            <v>Cuvilly</v>
          </cell>
          <cell r="N307" t="str">
            <v>No</v>
          </cell>
        </row>
        <row r="308">
          <cell r="A308">
            <v>160121</v>
          </cell>
          <cell r="B308" t="str">
            <v>Dorcy</v>
          </cell>
          <cell r="C308" t="str">
            <v>Dartey</v>
          </cell>
          <cell r="D308" t="str">
            <v>12MP</v>
          </cell>
          <cell r="E308" t="str">
            <v>F</v>
          </cell>
          <cell r="F308" t="str">
            <v>N</v>
          </cell>
          <cell r="G308" t="str">
            <v>BAFR</v>
          </cell>
          <cell r="H308" t="str">
            <v>Yes</v>
          </cell>
          <cell r="I308" t="str">
            <v>No</v>
          </cell>
          <cell r="J308" t="str">
            <v>No</v>
          </cell>
          <cell r="K308" t="str">
            <v>No</v>
          </cell>
          <cell r="L308" t="str">
            <v>12</v>
          </cell>
          <cell r="M308" t="str">
            <v>Cuvilly</v>
          </cell>
          <cell r="N308" t="str">
            <v>No</v>
          </cell>
        </row>
        <row r="309">
          <cell r="A309">
            <v>160114</v>
          </cell>
          <cell r="B309" t="str">
            <v>Callum</v>
          </cell>
          <cell r="C309" t="str">
            <v>Davidson</v>
          </cell>
          <cell r="D309" t="str">
            <v>12CSN</v>
          </cell>
          <cell r="E309" t="str">
            <v>M</v>
          </cell>
          <cell r="F309" t="str">
            <v>N</v>
          </cell>
          <cell r="G309" t="str">
            <v>WBRI</v>
          </cell>
          <cell r="H309" t="str">
            <v>No</v>
          </cell>
          <cell r="I309" t="str">
            <v>No</v>
          </cell>
          <cell r="J309" t="str">
            <v>No</v>
          </cell>
          <cell r="K309" t="str">
            <v>No</v>
          </cell>
          <cell r="L309" t="str">
            <v>12</v>
          </cell>
          <cell r="M309" t="str">
            <v>Compiegne</v>
          </cell>
          <cell r="N309" t="str">
            <v>No</v>
          </cell>
        </row>
        <row r="310">
          <cell r="A310">
            <v>150849</v>
          </cell>
          <cell r="B310" t="str">
            <v>Benjamin</v>
          </cell>
          <cell r="C310" t="str">
            <v>Davies</v>
          </cell>
          <cell r="D310" t="str">
            <v>12CSN</v>
          </cell>
          <cell r="E310" t="str">
            <v>M</v>
          </cell>
          <cell r="F310" t="str">
            <v>N</v>
          </cell>
          <cell r="G310" t="str">
            <v>WBRI</v>
          </cell>
          <cell r="H310" t="str">
            <v>No</v>
          </cell>
          <cell r="I310" t="str">
            <v>No</v>
          </cell>
          <cell r="J310" t="str">
            <v>No</v>
          </cell>
          <cell r="K310" t="str">
            <v>No</v>
          </cell>
          <cell r="L310" t="str">
            <v>12</v>
          </cell>
          <cell r="M310" t="str">
            <v>St. Julie</v>
          </cell>
          <cell r="N310" t="str">
            <v>No</v>
          </cell>
        </row>
        <row r="311">
          <cell r="A311">
            <v>152800</v>
          </cell>
          <cell r="B311" t="str">
            <v>Bethany</v>
          </cell>
          <cell r="C311" t="str">
            <v>Davies</v>
          </cell>
          <cell r="D311" t="str">
            <v>8KC</v>
          </cell>
          <cell r="E311" t="str">
            <v>F</v>
          </cell>
          <cell r="F311" t="str">
            <v>N</v>
          </cell>
          <cell r="G311" t="str">
            <v>WBRI</v>
          </cell>
          <cell r="H311" t="str">
            <v>No</v>
          </cell>
          <cell r="I311" t="str">
            <v>No</v>
          </cell>
          <cell r="J311" t="str">
            <v>No</v>
          </cell>
          <cell r="K311" t="str">
            <v>No</v>
          </cell>
          <cell r="L311" t="str">
            <v>8</v>
          </cell>
          <cell r="M311" t="str">
            <v>St. Julie</v>
          </cell>
          <cell r="N311" t="str">
            <v>Yes</v>
          </cell>
        </row>
        <row r="312">
          <cell r="A312">
            <v>151919</v>
          </cell>
          <cell r="B312" t="str">
            <v>Emily</v>
          </cell>
          <cell r="C312" t="str">
            <v>Davies</v>
          </cell>
          <cell r="D312" t="str">
            <v>10PL</v>
          </cell>
          <cell r="E312" t="str">
            <v>F</v>
          </cell>
          <cell r="F312" t="str">
            <v>N</v>
          </cell>
          <cell r="G312" t="str">
            <v>WBRI</v>
          </cell>
          <cell r="H312" t="str">
            <v>No</v>
          </cell>
          <cell r="I312" t="str">
            <v>No</v>
          </cell>
          <cell r="J312" t="str">
            <v>No</v>
          </cell>
          <cell r="K312" t="str">
            <v>No</v>
          </cell>
          <cell r="L312" t="str">
            <v>10</v>
          </cell>
          <cell r="M312" t="str">
            <v>St. Julie</v>
          </cell>
          <cell r="N312" t="str">
            <v>No</v>
          </cell>
        </row>
        <row r="313">
          <cell r="A313">
            <v>151469</v>
          </cell>
          <cell r="B313" t="str">
            <v>Kate</v>
          </cell>
          <cell r="C313" t="str">
            <v>Davies</v>
          </cell>
          <cell r="D313" t="str">
            <v>14AW</v>
          </cell>
          <cell r="E313" t="str">
            <v>F</v>
          </cell>
          <cell r="F313" t="str">
            <v>N</v>
          </cell>
          <cell r="G313" t="str">
            <v>WBRI</v>
          </cell>
          <cell r="H313" t="str">
            <v>No</v>
          </cell>
          <cell r="I313" t="str">
            <v>No</v>
          </cell>
          <cell r="J313" t="str">
            <v>No</v>
          </cell>
          <cell r="K313" t="str">
            <v>No</v>
          </cell>
          <cell r="L313" t="str">
            <v>14</v>
          </cell>
          <cell r="M313" t="str">
            <v>Compiegne</v>
          </cell>
          <cell r="N313" t="str">
            <v>No</v>
          </cell>
        </row>
        <row r="314">
          <cell r="A314">
            <v>151580</v>
          </cell>
          <cell r="B314" t="str">
            <v>Olivia</v>
          </cell>
          <cell r="C314" t="str">
            <v>Davies</v>
          </cell>
          <cell r="D314" t="str">
            <v>11SK</v>
          </cell>
          <cell r="E314" t="str">
            <v>F</v>
          </cell>
          <cell r="F314" t="str">
            <v>N</v>
          </cell>
          <cell r="G314" t="str">
            <v>WBRI</v>
          </cell>
          <cell r="H314" t="str">
            <v>No</v>
          </cell>
          <cell r="I314" t="str">
            <v>No</v>
          </cell>
          <cell r="J314" t="str">
            <v>No</v>
          </cell>
          <cell r="K314" t="str">
            <v>No</v>
          </cell>
          <cell r="L314" t="str">
            <v>11</v>
          </cell>
          <cell r="M314" t="str">
            <v>Compiegne</v>
          </cell>
          <cell r="N314" t="str">
            <v>No</v>
          </cell>
        </row>
        <row r="315">
          <cell r="A315">
            <v>160316</v>
          </cell>
          <cell r="B315" t="str">
            <v>Bethany</v>
          </cell>
          <cell r="C315" t="str">
            <v>Davies</v>
          </cell>
          <cell r="D315" t="str">
            <v>7FS</v>
          </cell>
          <cell r="E315" t="str">
            <v>F</v>
          </cell>
          <cell r="F315" t="str">
            <v>K</v>
          </cell>
          <cell r="G315" t="str">
            <v>WBRI</v>
          </cell>
          <cell r="H315" t="str">
            <v>No</v>
          </cell>
          <cell r="I315" t="str">
            <v>No</v>
          </cell>
          <cell r="J315" t="str">
            <v>No</v>
          </cell>
          <cell r="K315" t="str">
            <v>No</v>
          </cell>
          <cell r="L315" t="str">
            <v>7</v>
          </cell>
          <cell r="M315" t="str">
            <v>Compiegne</v>
          </cell>
          <cell r="N315" t="str">
            <v>No</v>
          </cell>
        </row>
        <row r="316">
          <cell r="A316">
            <v>151838</v>
          </cell>
          <cell r="B316" t="str">
            <v>Michael</v>
          </cell>
          <cell r="C316" t="str">
            <v>Davis</v>
          </cell>
          <cell r="D316" t="str">
            <v>10ES</v>
          </cell>
          <cell r="E316" t="str">
            <v>M</v>
          </cell>
          <cell r="F316" t="str">
            <v>N</v>
          </cell>
          <cell r="G316" t="str">
            <v>WBRI</v>
          </cell>
          <cell r="H316" t="str">
            <v>No</v>
          </cell>
          <cell r="I316" t="str">
            <v>No</v>
          </cell>
          <cell r="J316" t="str">
            <v>No</v>
          </cell>
          <cell r="K316" t="str">
            <v>No</v>
          </cell>
          <cell r="L316" t="str">
            <v>10</v>
          </cell>
          <cell r="M316" t="str">
            <v>Cuvilly</v>
          </cell>
          <cell r="N316" t="str">
            <v>No</v>
          </cell>
        </row>
        <row r="317">
          <cell r="A317">
            <v>152156</v>
          </cell>
          <cell r="B317" t="str">
            <v>Alfie</v>
          </cell>
          <cell r="C317" t="str">
            <v>Davison</v>
          </cell>
          <cell r="D317" t="str">
            <v>13BG</v>
          </cell>
          <cell r="E317" t="str">
            <v>M</v>
          </cell>
          <cell r="F317" t="str">
            <v>N</v>
          </cell>
          <cell r="G317" t="str">
            <v>WBRI</v>
          </cell>
          <cell r="H317" t="str">
            <v>No</v>
          </cell>
          <cell r="I317" t="str">
            <v>No</v>
          </cell>
          <cell r="J317" t="str">
            <v>No</v>
          </cell>
          <cell r="K317" t="str">
            <v>No</v>
          </cell>
          <cell r="L317" t="str">
            <v>13</v>
          </cell>
          <cell r="N317" t="str">
            <v>No</v>
          </cell>
        </row>
        <row r="318">
          <cell r="A318">
            <v>151693</v>
          </cell>
          <cell r="B318" t="str">
            <v>Onesh</v>
          </cell>
          <cell r="C318" t="str">
            <v>Dawatage</v>
          </cell>
          <cell r="D318" t="str">
            <v>11SK</v>
          </cell>
          <cell r="E318" t="str">
            <v>M</v>
          </cell>
          <cell r="F318" t="str">
            <v>N</v>
          </cell>
          <cell r="G318" t="str">
            <v>AOTH</v>
          </cell>
          <cell r="H318" t="str">
            <v>Yes</v>
          </cell>
          <cell r="I318" t="str">
            <v>Yes</v>
          </cell>
          <cell r="J318" t="str">
            <v>Yes</v>
          </cell>
          <cell r="K318" t="str">
            <v>No</v>
          </cell>
          <cell r="L318" t="str">
            <v>11</v>
          </cell>
          <cell r="M318" t="str">
            <v>Compiegne</v>
          </cell>
          <cell r="N318" t="str">
            <v>No</v>
          </cell>
        </row>
        <row r="319">
          <cell r="A319">
            <v>150426</v>
          </cell>
          <cell r="B319" t="str">
            <v>Osheni</v>
          </cell>
          <cell r="C319" t="str">
            <v>Dawatage</v>
          </cell>
          <cell r="D319" t="str">
            <v>13PLE</v>
          </cell>
          <cell r="E319" t="str">
            <v>F</v>
          </cell>
          <cell r="F319" t="str">
            <v>N</v>
          </cell>
          <cell r="G319" t="str">
            <v>AOTH</v>
          </cell>
          <cell r="H319" t="str">
            <v>Yes</v>
          </cell>
          <cell r="I319" t="str">
            <v>Yes</v>
          </cell>
          <cell r="J319" t="str">
            <v>No</v>
          </cell>
          <cell r="K319" t="str">
            <v>No</v>
          </cell>
          <cell r="L319" t="str">
            <v>13</v>
          </cell>
          <cell r="M319" t="str">
            <v>Cuvilly</v>
          </cell>
          <cell r="N319" t="str">
            <v>No</v>
          </cell>
        </row>
        <row r="320">
          <cell r="A320">
            <v>151722</v>
          </cell>
          <cell r="B320" t="str">
            <v>Billy</v>
          </cell>
          <cell r="C320" t="str">
            <v>Day</v>
          </cell>
          <cell r="D320" t="str">
            <v>11SPI</v>
          </cell>
          <cell r="E320" t="str">
            <v>M</v>
          </cell>
          <cell r="F320" t="str">
            <v>N</v>
          </cell>
          <cell r="G320" t="str">
            <v>WBRI</v>
          </cell>
          <cell r="H320" t="str">
            <v>No</v>
          </cell>
          <cell r="I320" t="str">
            <v>No</v>
          </cell>
          <cell r="J320" t="str">
            <v>No</v>
          </cell>
          <cell r="K320" t="str">
            <v>No</v>
          </cell>
          <cell r="L320" t="str">
            <v>11</v>
          </cell>
          <cell r="M320" t="str">
            <v>St. Julie</v>
          </cell>
          <cell r="N320" t="str">
            <v>No</v>
          </cell>
        </row>
        <row r="321">
          <cell r="A321">
            <v>150501</v>
          </cell>
          <cell r="B321" t="str">
            <v>Rob Zyron</v>
          </cell>
          <cell r="C321" t="str">
            <v>De Guzman</v>
          </cell>
          <cell r="D321" t="str">
            <v>13TS</v>
          </cell>
          <cell r="E321" t="str">
            <v>M</v>
          </cell>
          <cell r="F321" t="str">
            <v>N</v>
          </cell>
          <cell r="G321" t="str">
            <v>OOEG</v>
          </cell>
          <cell r="H321" t="str">
            <v>No</v>
          </cell>
          <cell r="I321" t="str">
            <v>Yes</v>
          </cell>
          <cell r="J321" t="str">
            <v>No</v>
          </cell>
          <cell r="K321" t="str">
            <v>No</v>
          </cell>
          <cell r="L321" t="str">
            <v>13</v>
          </cell>
          <cell r="M321" t="str">
            <v>Picardy</v>
          </cell>
          <cell r="N321" t="str">
            <v>No</v>
          </cell>
        </row>
        <row r="322">
          <cell r="A322">
            <v>152115</v>
          </cell>
          <cell r="B322" t="str">
            <v>Isabel</v>
          </cell>
          <cell r="C322" t="str">
            <v>Deakin</v>
          </cell>
          <cell r="D322" t="str">
            <v>13HS</v>
          </cell>
          <cell r="E322" t="str">
            <v>F</v>
          </cell>
          <cell r="F322" t="str">
            <v>N</v>
          </cell>
          <cell r="G322" t="str">
            <v>WBRI</v>
          </cell>
          <cell r="H322" t="str">
            <v>No</v>
          </cell>
          <cell r="I322" t="str">
            <v>No</v>
          </cell>
          <cell r="J322" t="str">
            <v>No</v>
          </cell>
          <cell r="K322" t="str">
            <v>No</v>
          </cell>
          <cell r="L322" t="str">
            <v>13</v>
          </cell>
          <cell r="M322" t="str">
            <v>Cuvilly</v>
          </cell>
          <cell r="N322" t="str">
            <v>No</v>
          </cell>
        </row>
        <row r="323">
          <cell r="A323">
            <v>160058</v>
          </cell>
          <cell r="B323" t="str">
            <v>Rohan</v>
          </cell>
          <cell r="C323" t="str">
            <v>Delaney</v>
          </cell>
          <cell r="D323" t="str">
            <v>12KD</v>
          </cell>
          <cell r="E323" t="str">
            <v>M</v>
          </cell>
          <cell r="G323" t="str">
            <v>WBRI</v>
          </cell>
          <cell r="H323" t="str">
            <v>No</v>
          </cell>
          <cell r="I323" t="str">
            <v>No</v>
          </cell>
          <cell r="J323" t="str">
            <v>No</v>
          </cell>
          <cell r="K323" t="str">
            <v>No</v>
          </cell>
          <cell r="L323" t="str">
            <v>12</v>
          </cell>
          <cell r="M323" t="str">
            <v>Cuvilly</v>
          </cell>
          <cell r="N323" t="str">
            <v>No</v>
          </cell>
        </row>
        <row r="324">
          <cell r="A324">
            <v>160182</v>
          </cell>
          <cell r="B324" t="str">
            <v>Emma</v>
          </cell>
          <cell r="C324" t="str">
            <v>Deneka</v>
          </cell>
          <cell r="D324" t="str">
            <v>7AWH</v>
          </cell>
          <cell r="E324" t="str">
            <v>F</v>
          </cell>
          <cell r="F324" t="str">
            <v>N</v>
          </cell>
          <cell r="G324" t="str">
            <v>WEEU</v>
          </cell>
          <cell r="H324" t="str">
            <v>No</v>
          </cell>
          <cell r="I324" t="str">
            <v>Yes</v>
          </cell>
          <cell r="J324" t="str">
            <v>No</v>
          </cell>
          <cell r="K324" t="str">
            <v>No</v>
          </cell>
          <cell r="L324" t="str">
            <v>7</v>
          </cell>
          <cell r="M324" t="str">
            <v>St. Julie</v>
          </cell>
          <cell r="N324" t="str">
            <v>No</v>
          </cell>
        </row>
        <row r="325">
          <cell r="A325">
            <v>150291</v>
          </cell>
          <cell r="B325" t="str">
            <v>Poppy</v>
          </cell>
          <cell r="C325" t="str">
            <v>Denning</v>
          </cell>
          <cell r="D325" t="str">
            <v>14AW</v>
          </cell>
          <cell r="E325" t="str">
            <v>F</v>
          </cell>
          <cell r="F325" t="str">
            <v>N</v>
          </cell>
          <cell r="G325" t="str">
            <v>WBRI</v>
          </cell>
          <cell r="H325" t="str">
            <v>No</v>
          </cell>
          <cell r="I325" t="str">
            <v>No</v>
          </cell>
          <cell r="J325" t="str">
            <v>No</v>
          </cell>
          <cell r="K325" t="str">
            <v>No</v>
          </cell>
          <cell r="L325" t="str">
            <v>14</v>
          </cell>
          <cell r="M325" t="str">
            <v>Picardy</v>
          </cell>
          <cell r="N325" t="str">
            <v>Yes</v>
          </cell>
        </row>
        <row r="326">
          <cell r="A326">
            <v>151725</v>
          </cell>
          <cell r="B326" t="str">
            <v>Aisling</v>
          </cell>
          <cell r="C326" t="str">
            <v>Dennis</v>
          </cell>
          <cell r="D326" t="str">
            <v>11JNE</v>
          </cell>
          <cell r="E326" t="str">
            <v>F</v>
          </cell>
          <cell r="F326" t="str">
            <v>N</v>
          </cell>
          <cell r="G326" t="str">
            <v>WBRI</v>
          </cell>
          <cell r="H326" t="str">
            <v>No</v>
          </cell>
          <cell r="I326" t="str">
            <v>No</v>
          </cell>
          <cell r="J326" t="str">
            <v>No</v>
          </cell>
          <cell r="K326" t="str">
            <v>No</v>
          </cell>
          <cell r="L326" t="str">
            <v>11</v>
          </cell>
          <cell r="M326" t="str">
            <v>Picardy</v>
          </cell>
          <cell r="N326" t="str">
            <v>No</v>
          </cell>
        </row>
        <row r="327">
          <cell r="A327">
            <v>152644</v>
          </cell>
          <cell r="B327" t="str">
            <v>Charles</v>
          </cell>
          <cell r="C327" t="str">
            <v>Dennis</v>
          </cell>
          <cell r="D327" t="str">
            <v>9AWL</v>
          </cell>
          <cell r="E327" t="str">
            <v>M</v>
          </cell>
          <cell r="F327" t="str">
            <v>N</v>
          </cell>
          <cell r="G327" t="str">
            <v>WBRI</v>
          </cell>
          <cell r="H327" t="str">
            <v>No</v>
          </cell>
          <cell r="I327" t="str">
            <v>No</v>
          </cell>
          <cell r="J327" t="str">
            <v>No</v>
          </cell>
          <cell r="K327" t="str">
            <v>No</v>
          </cell>
          <cell r="L327" t="str">
            <v>9</v>
          </cell>
          <cell r="M327" t="str">
            <v>St. Julie</v>
          </cell>
          <cell r="N327" t="str">
            <v>No</v>
          </cell>
        </row>
        <row r="328">
          <cell r="A328">
            <v>150886</v>
          </cell>
          <cell r="B328" t="str">
            <v>Kalab</v>
          </cell>
          <cell r="C328" t="str">
            <v>Dereje</v>
          </cell>
          <cell r="D328" t="str">
            <v>12CSN</v>
          </cell>
          <cell r="E328" t="str">
            <v>M</v>
          </cell>
          <cell r="F328" t="str">
            <v>N</v>
          </cell>
          <cell r="G328" t="str">
            <v>MBOE</v>
          </cell>
          <cell r="H328" t="str">
            <v>No</v>
          </cell>
          <cell r="I328" t="str">
            <v>No</v>
          </cell>
          <cell r="J328" t="str">
            <v>No</v>
          </cell>
          <cell r="K328" t="str">
            <v>No</v>
          </cell>
          <cell r="L328" t="str">
            <v>12</v>
          </cell>
          <cell r="M328" t="str">
            <v>Compiegne</v>
          </cell>
          <cell r="N328" t="str">
            <v>No</v>
          </cell>
        </row>
        <row r="329">
          <cell r="A329">
            <v>151776</v>
          </cell>
          <cell r="B329" t="str">
            <v>Paulos</v>
          </cell>
          <cell r="C329" t="str">
            <v>Dereje</v>
          </cell>
          <cell r="D329" t="str">
            <v>10CS</v>
          </cell>
          <cell r="E329" t="str">
            <v>M</v>
          </cell>
          <cell r="F329" t="str">
            <v>N</v>
          </cell>
          <cell r="G329" t="str">
            <v>MBOE</v>
          </cell>
          <cell r="H329" t="str">
            <v>No</v>
          </cell>
          <cell r="I329" t="str">
            <v>Yes</v>
          </cell>
          <cell r="J329" t="str">
            <v>No</v>
          </cell>
          <cell r="K329" t="str">
            <v>No</v>
          </cell>
          <cell r="L329" t="str">
            <v>10</v>
          </cell>
          <cell r="M329" t="str">
            <v>Picardy</v>
          </cell>
          <cell r="N329" t="str">
            <v>No</v>
          </cell>
        </row>
        <row r="330">
          <cell r="A330">
            <v>151851</v>
          </cell>
          <cell r="B330" t="str">
            <v>Petros</v>
          </cell>
          <cell r="C330" t="str">
            <v>Dereje</v>
          </cell>
          <cell r="D330" t="str">
            <v>10CM</v>
          </cell>
          <cell r="E330" t="str">
            <v>M</v>
          </cell>
          <cell r="F330" t="str">
            <v>N</v>
          </cell>
          <cell r="G330" t="str">
            <v>MBOE</v>
          </cell>
          <cell r="H330" t="str">
            <v>No</v>
          </cell>
          <cell r="I330" t="str">
            <v>Yes</v>
          </cell>
          <cell r="J330" t="str">
            <v>No</v>
          </cell>
          <cell r="K330" t="str">
            <v>No</v>
          </cell>
          <cell r="L330" t="str">
            <v>10</v>
          </cell>
          <cell r="M330" t="str">
            <v>Compiegne</v>
          </cell>
          <cell r="N330" t="str">
            <v>Yes</v>
          </cell>
        </row>
        <row r="331">
          <cell r="A331">
            <v>152693</v>
          </cell>
          <cell r="B331" t="str">
            <v>Freddie</v>
          </cell>
          <cell r="C331" t="str">
            <v>Dernie</v>
          </cell>
          <cell r="D331" t="str">
            <v>9GR</v>
          </cell>
          <cell r="E331" t="str">
            <v>M</v>
          </cell>
          <cell r="F331" t="str">
            <v>N</v>
          </cell>
          <cell r="G331" t="str">
            <v>WBRI</v>
          </cell>
          <cell r="H331" t="str">
            <v>No</v>
          </cell>
          <cell r="I331" t="str">
            <v>No</v>
          </cell>
          <cell r="J331" t="str">
            <v>No</v>
          </cell>
          <cell r="K331" t="str">
            <v>No</v>
          </cell>
          <cell r="L331" t="str">
            <v>9</v>
          </cell>
          <cell r="M331" t="str">
            <v>Compiegne</v>
          </cell>
          <cell r="N331" t="str">
            <v>Yes</v>
          </cell>
        </row>
        <row r="332">
          <cell r="A332">
            <v>150873</v>
          </cell>
          <cell r="B332" t="str">
            <v>Segen</v>
          </cell>
          <cell r="C332" t="str">
            <v>Dessey</v>
          </cell>
          <cell r="D332" t="str">
            <v>12CSN</v>
          </cell>
          <cell r="E332" t="str">
            <v>F</v>
          </cell>
          <cell r="F332" t="str">
            <v>N</v>
          </cell>
          <cell r="G332" t="str">
            <v>MWBA</v>
          </cell>
          <cell r="H332" t="str">
            <v>No</v>
          </cell>
          <cell r="I332" t="str">
            <v>Yes</v>
          </cell>
          <cell r="J332" t="str">
            <v>No</v>
          </cell>
          <cell r="K332" t="str">
            <v>No</v>
          </cell>
          <cell r="L332" t="str">
            <v>12</v>
          </cell>
          <cell r="M332" t="str">
            <v>Compiegne</v>
          </cell>
          <cell r="N332" t="str">
            <v>Yes</v>
          </cell>
        </row>
        <row r="333">
          <cell r="A333">
            <v>152607</v>
          </cell>
          <cell r="B333" t="str">
            <v>Joshua</v>
          </cell>
          <cell r="C333" t="str">
            <v>Di Maio</v>
          </cell>
          <cell r="D333" t="str">
            <v>9IC</v>
          </cell>
          <cell r="E333" t="str">
            <v>M</v>
          </cell>
          <cell r="F333" t="str">
            <v>N</v>
          </cell>
          <cell r="G333" t="str">
            <v>WBRI</v>
          </cell>
          <cell r="H333" t="str">
            <v>No</v>
          </cell>
          <cell r="I333" t="str">
            <v>No</v>
          </cell>
          <cell r="J333" t="str">
            <v>No</v>
          </cell>
          <cell r="K333" t="str">
            <v>No</v>
          </cell>
          <cell r="L333" t="str">
            <v>9</v>
          </cell>
          <cell r="M333" t="str">
            <v>Picardy</v>
          </cell>
          <cell r="N333" t="str">
            <v>Yes</v>
          </cell>
        </row>
        <row r="334">
          <cell r="A334">
            <v>160183</v>
          </cell>
          <cell r="B334" t="str">
            <v>Edith</v>
          </cell>
          <cell r="C334" t="str">
            <v>Di Maio</v>
          </cell>
          <cell r="D334" t="str">
            <v>7AWH</v>
          </cell>
          <cell r="E334" t="str">
            <v>F</v>
          </cell>
          <cell r="F334" t="str">
            <v>E</v>
          </cell>
          <cell r="G334" t="str">
            <v>WBRI</v>
          </cell>
          <cell r="H334" t="str">
            <v>No</v>
          </cell>
          <cell r="I334" t="str">
            <v>No</v>
          </cell>
          <cell r="J334" t="str">
            <v>No</v>
          </cell>
          <cell r="K334" t="str">
            <v>No</v>
          </cell>
          <cell r="L334" t="str">
            <v>7</v>
          </cell>
          <cell r="M334" t="str">
            <v>St. Julie</v>
          </cell>
          <cell r="N334" t="str">
            <v>No</v>
          </cell>
        </row>
        <row r="335">
          <cell r="A335">
            <v>150837</v>
          </cell>
          <cell r="B335" t="str">
            <v>Nathaniel</v>
          </cell>
          <cell r="C335" t="str">
            <v>Dingle</v>
          </cell>
          <cell r="D335" t="str">
            <v>12DHO</v>
          </cell>
          <cell r="E335" t="str">
            <v>M</v>
          </cell>
          <cell r="F335" t="str">
            <v>N</v>
          </cell>
          <cell r="G335" t="str">
            <v>WBRI</v>
          </cell>
          <cell r="H335" t="str">
            <v>No</v>
          </cell>
          <cell r="I335" t="str">
            <v>No</v>
          </cell>
          <cell r="J335" t="str">
            <v>No</v>
          </cell>
          <cell r="K335" t="str">
            <v>No</v>
          </cell>
          <cell r="L335" t="str">
            <v>12</v>
          </cell>
          <cell r="M335" t="str">
            <v>Compiegne</v>
          </cell>
          <cell r="N335" t="str">
            <v>No</v>
          </cell>
        </row>
        <row r="336">
          <cell r="A336">
            <v>151756</v>
          </cell>
          <cell r="B336" t="str">
            <v>Luca</v>
          </cell>
          <cell r="C336" t="str">
            <v>Disha</v>
          </cell>
          <cell r="D336" t="str">
            <v>10ES</v>
          </cell>
          <cell r="E336" t="str">
            <v>M</v>
          </cell>
          <cell r="F336" t="str">
            <v>N</v>
          </cell>
          <cell r="G336" t="str">
            <v>WOTW</v>
          </cell>
          <cell r="H336" t="str">
            <v>No</v>
          </cell>
          <cell r="I336" t="str">
            <v>Yes</v>
          </cell>
          <cell r="J336" t="str">
            <v>No</v>
          </cell>
          <cell r="K336" t="str">
            <v>No</v>
          </cell>
          <cell r="L336" t="str">
            <v>10</v>
          </cell>
          <cell r="M336" t="str">
            <v>Cuvilly</v>
          </cell>
          <cell r="N336" t="str">
            <v>No</v>
          </cell>
        </row>
        <row r="337">
          <cell r="A337">
            <v>152774</v>
          </cell>
          <cell r="B337" t="str">
            <v>Thomas</v>
          </cell>
          <cell r="C337" t="str">
            <v>Disha</v>
          </cell>
          <cell r="D337" t="str">
            <v>8AR</v>
          </cell>
          <cell r="E337" t="str">
            <v>M</v>
          </cell>
          <cell r="F337" t="str">
            <v>N</v>
          </cell>
          <cell r="G337" t="str">
            <v>WOTW</v>
          </cell>
          <cell r="H337" t="str">
            <v>No</v>
          </cell>
          <cell r="I337" t="str">
            <v>Yes</v>
          </cell>
          <cell r="J337" t="str">
            <v>No</v>
          </cell>
          <cell r="K337" t="str">
            <v>No</v>
          </cell>
          <cell r="L337" t="str">
            <v>8</v>
          </cell>
          <cell r="M337" t="str">
            <v>St. Julie</v>
          </cell>
          <cell r="N337" t="str">
            <v>No</v>
          </cell>
        </row>
        <row r="338">
          <cell r="A338">
            <v>151962</v>
          </cell>
          <cell r="B338" t="str">
            <v>Declan</v>
          </cell>
          <cell r="C338" t="str">
            <v>Dodgson</v>
          </cell>
          <cell r="D338" t="str">
            <v>10CM</v>
          </cell>
          <cell r="E338" t="str">
            <v>M</v>
          </cell>
          <cell r="F338" t="str">
            <v>N</v>
          </cell>
          <cell r="G338" t="str">
            <v>WBRI</v>
          </cell>
          <cell r="H338" t="str">
            <v>Yes</v>
          </cell>
          <cell r="I338" t="str">
            <v>No</v>
          </cell>
          <cell r="J338" t="str">
            <v>Yes</v>
          </cell>
          <cell r="K338" t="str">
            <v>No</v>
          </cell>
          <cell r="L338" t="str">
            <v>10</v>
          </cell>
          <cell r="M338" t="str">
            <v>Compiegne</v>
          </cell>
          <cell r="N338" t="str">
            <v>Yes</v>
          </cell>
        </row>
        <row r="339">
          <cell r="A339">
            <v>160019</v>
          </cell>
          <cell r="B339" t="str">
            <v>Victoria</v>
          </cell>
          <cell r="C339" t="str">
            <v>Doh</v>
          </cell>
          <cell r="D339" t="str">
            <v>13LGI</v>
          </cell>
          <cell r="E339" t="str">
            <v>F</v>
          </cell>
          <cell r="F339" t="str">
            <v>N</v>
          </cell>
          <cell r="G339" t="str">
            <v>AOTH</v>
          </cell>
          <cell r="H339" t="str">
            <v>Yes</v>
          </cell>
          <cell r="I339" t="str">
            <v>Yes</v>
          </cell>
          <cell r="J339" t="str">
            <v>No</v>
          </cell>
          <cell r="K339" t="str">
            <v>No</v>
          </cell>
          <cell r="L339" t="str">
            <v>13</v>
          </cell>
          <cell r="M339" t="str">
            <v>Cuvilly</v>
          </cell>
          <cell r="N339" t="str">
            <v>No</v>
          </cell>
        </row>
        <row r="340">
          <cell r="A340">
            <v>151843</v>
          </cell>
          <cell r="B340" t="str">
            <v>Charlie</v>
          </cell>
          <cell r="C340" t="str">
            <v>Doherty</v>
          </cell>
          <cell r="D340" t="str">
            <v>10TD</v>
          </cell>
          <cell r="E340" t="str">
            <v>M</v>
          </cell>
          <cell r="F340" t="str">
            <v>N</v>
          </cell>
          <cell r="G340" t="str">
            <v>WIRI</v>
          </cell>
          <cell r="H340" t="str">
            <v>No</v>
          </cell>
          <cell r="I340" t="str">
            <v>No</v>
          </cell>
          <cell r="J340" t="str">
            <v>No</v>
          </cell>
          <cell r="K340" t="str">
            <v>No</v>
          </cell>
          <cell r="L340" t="str">
            <v>10</v>
          </cell>
          <cell r="M340" t="str">
            <v>Compiegne</v>
          </cell>
          <cell r="N340" t="str">
            <v>No</v>
          </cell>
        </row>
        <row r="341">
          <cell r="A341">
            <v>150913</v>
          </cell>
          <cell r="B341" t="str">
            <v>Hannah</v>
          </cell>
          <cell r="C341" t="str">
            <v>Doherty</v>
          </cell>
          <cell r="D341" t="str">
            <v>12CSN</v>
          </cell>
          <cell r="E341" t="str">
            <v>F</v>
          </cell>
          <cell r="F341" t="str">
            <v>N</v>
          </cell>
          <cell r="G341" t="str">
            <v>WIRI</v>
          </cell>
          <cell r="H341" t="str">
            <v>No</v>
          </cell>
          <cell r="I341" t="str">
            <v>No</v>
          </cell>
          <cell r="J341" t="str">
            <v>No</v>
          </cell>
          <cell r="K341" t="str">
            <v>No</v>
          </cell>
          <cell r="L341" t="str">
            <v>12</v>
          </cell>
          <cell r="M341" t="str">
            <v>Compiegne</v>
          </cell>
          <cell r="N341" t="str">
            <v>No</v>
          </cell>
        </row>
        <row r="342">
          <cell r="A342">
            <v>151605</v>
          </cell>
          <cell r="B342" t="str">
            <v>Phoebe</v>
          </cell>
          <cell r="C342" t="str">
            <v>Doherty</v>
          </cell>
          <cell r="D342" t="str">
            <v>11ZI</v>
          </cell>
          <cell r="E342" t="str">
            <v>F</v>
          </cell>
          <cell r="F342" t="str">
            <v>N</v>
          </cell>
          <cell r="G342" t="str">
            <v>WBRI</v>
          </cell>
          <cell r="H342" t="str">
            <v>No</v>
          </cell>
          <cell r="I342" t="str">
            <v>No</v>
          </cell>
          <cell r="J342" t="str">
            <v>No</v>
          </cell>
          <cell r="K342" t="str">
            <v>No</v>
          </cell>
          <cell r="L342" t="str">
            <v>11</v>
          </cell>
          <cell r="M342" t="str">
            <v>St. Julie</v>
          </cell>
          <cell r="N342" t="str">
            <v>No</v>
          </cell>
        </row>
        <row r="343">
          <cell r="A343">
            <v>150852</v>
          </cell>
          <cell r="B343" t="str">
            <v>Carmina</v>
          </cell>
          <cell r="C343" t="str">
            <v>Dominic</v>
          </cell>
          <cell r="D343" t="str">
            <v>12JN</v>
          </cell>
          <cell r="E343" t="str">
            <v>F</v>
          </cell>
          <cell r="F343" t="str">
            <v>N</v>
          </cell>
          <cell r="G343" t="str">
            <v>AIND</v>
          </cell>
          <cell r="H343" t="str">
            <v>No</v>
          </cell>
          <cell r="I343" t="str">
            <v>Yes</v>
          </cell>
          <cell r="J343" t="str">
            <v>No</v>
          </cell>
          <cell r="K343" t="str">
            <v>No</v>
          </cell>
          <cell r="L343" t="str">
            <v>12</v>
          </cell>
          <cell r="M343" t="str">
            <v>Compiegne</v>
          </cell>
          <cell r="N343" t="str">
            <v>No</v>
          </cell>
        </row>
        <row r="344">
          <cell r="A344">
            <v>150445</v>
          </cell>
          <cell r="B344" t="str">
            <v>Andrew</v>
          </cell>
          <cell r="C344" t="str">
            <v>Donlon</v>
          </cell>
          <cell r="D344" t="str">
            <v>13PLE</v>
          </cell>
          <cell r="E344" t="str">
            <v>M</v>
          </cell>
          <cell r="F344" t="str">
            <v>N</v>
          </cell>
          <cell r="G344" t="str">
            <v>WBRI</v>
          </cell>
          <cell r="H344" t="str">
            <v>No</v>
          </cell>
          <cell r="I344" t="str">
            <v>No</v>
          </cell>
          <cell r="J344" t="str">
            <v>No</v>
          </cell>
          <cell r="K344" t="str">
            <v>No</v>
          </cell>
          <cell r="L344" t="str">
            <v>13</v>
          </cell>
          <cell r="M344" t="str">
            <v>Compiegne</v>
          </cell>
          <cell r="N344" t="str">
            <v>No</v>
          </cell>
        </row>
        <row r="345">
          <cell r="A345">
            <v>160184</v>
          </cell>
          <cell r="B345" t="str">
            <v>Humphrey</v>
          </cell>
          <cell r="C345" t="str">
            <v>Doonan</v>
          </cell>
          <cell r="D345" t="str">
            <v>7FS</v>
          </cell>
          <cell r="E345" t="str">
            <v>M</v>
          </cell>
          <cell r="F345" t="str">
            <v>N</v>
          </cell>
          <cell r="G345" t="str">
            <v>WBRI</v>
          </cell>
          <cell r="H345" t="str">
            <v>No</v>
          </cell>
          <cell r="I345" t="str">
            <v>No</v>
          </cell>
          <cell r="J345" t="str">
            <v>No</v>
          </cell>
          <cell r="K345" t="str">
            <v>No</v>
          </cell>
          <cell r="L345" t="str">
            <v>7</v>
          </cell>
          <cell r="M345" t="str">
            <v>Compiegne</v>
          </cell>
          <cell r="N345" t="str">
            <v>No</v>
          </cell>
        </row>
        <row r="346">
          <cell r="A346">
            <v>152890</v>
          </cell>
          <cell r="B346" t="str">
            <v>Joe</v>
          </cell>
          <cell r="C346" t="str">
            <v>Downing</v>
          </cell>
          <cell r="D346" t="str">
            <v>8KC</v>
          </cell>
          <cell r="E346" t="str">
            <v>M</v>
          </cell>
          <cell r="F346" t="str">
            <v>K</v>
          </cell>
          <cell r="G346" t="str">
            <v>WBRI</v>
          </cell>
          <cell r="H346" t="str">
            <v>No</v>
          </cell>
          <cell r="I346" t="str">
            <v>No</v>
          </cell>
          <cell r="J346" t="str">
            <v>No</v>
          </cell>
          <cell r="K346" t="str">
            <v>No</v>
          </cell>
          <cell r="L346" t="str">
            <v>8</v>
          </cell>
          <cell r="M346" t="str">
            <v>St. Julie</v>
          </cell>
          <cell r="N346" t="str">
            <v>No</v>
          </cell>
        </row>
        <row r="347">
          <cell r="A347">
            <v>160185</v>
          </cell>
          <cell r="B347" t="str">
            <v>Sam</v>
          </cell>
          <cell r="C347" t="str">
            <v>Downing</v>
          </cell>
          <cell r="D347" t="str">
            <v>7AWH</v>
          </cell>
          <cell r="E347" t="str">
            <v>M</v>
          </cell>
          <cell r="F347" t="str">
            <v>N</v>
          </cell>
          <cell r="G347" t="str">
            <v>WBRI</v>
          </cell>
          <cell r="H347" t="str">
            <v>No</v>
          </cell>
          <cell r="I347" t="str">
            <v>No</v>
          </cell>
          <cell r="J347" t="str">
            <v>No</v>
          </cell>
          <cell r="K347" t="str">
            <v>No</v>
          </cell>
          <cell r="L347" t="str">
            <v>7</v>
          </cell>
          <cell r="M347" t="str">
            <v>St. Julie</v>
          </cell>
          <cell r="N347" t="str">
            <v>No</v>
          </cell>
        </row>
        <row r="348">
          <cell r="A348">
            <v>152618</v>
          </cell>
          <cell r="B348" t="str">
            <v>Phoebe</v>
          </cell>
          <cell r="C348" t="str">
            <v>Dowthwaite</v>
          </cell>
          <cell r="D348" t="str">
            <v>9KB</v>
          </cell>
          <cell r="E348" t="str">
            <v>F</v>
          </cell>
          <cell r="F348" t="str">
            <v>N</v>
          </cell>
          <cell r="G348" t="str">
            <v>WBRI</v>
          </cell>
          <cell r="H348" t="str">
            <v>No</v>
          </cell>
          <cell r="I348" t="str">
            <v>No</v>
          </cell>
          <cell r="J348" t="str">
            <v>No</v>
          </cell>
          <cell r="K348" t="str">
            <v>No</v>
          </cell>
          <cell r="L348" t="str">
            <v>9</v>
          </cell>
          <cell r="M348" t="str">
            <v>Cuvilly</v>
          </cell>
          <cell r="N348" t="str">
            <v>Yes</v>
          </cell>
        </row>
        <row r="349">
          <cell r="A349">
            <v>151573</v>
          </cell>
          <cell r="B349" t="str">
            <v>Grace</v>
          </cell>
          <cell r="C349" t="str">
            <v>Dransfield</v>
          </cell>
          <cell r="D349" t="str">
            <v>11SPI</v>
          </cell>
          <cell r="E349" t="str">
            <v>F</v>
          </cell>
          <cell r="F349" t="str">
            <v>N</v>
          </cell>
          <cell r="G349" t="str">
            <v>WBRI</v>
          </cell>
          <cell r="H349" t="str">
            <v>No</v>
          </cell>
          <cell r="I349" t="str">
            <v>No</v>
          </cell>
          <cell r="J349" t="str">
            <v>No</v>
          </cell>
          <cell r="K349" t="str">
            <v>No</v>
          </cell>
          <cell r="L349" t="str">
            <v>11</v>
          </cell>
          <cell r="M349" t="str">
            <v>St. Julie</v>
          </cell>
          <cell r="N349" t="str">
            <v>Yes</v>
          </cell>
        </row>
        <row r="350">
          <cell r="A350">
            <v>160186</v>
          </cell>
          <cell r="B350" t="str">
            <v>Marc</v>
          </cell>
          <cell r="C350" t="str">
            <v>Dressler</v>
          </cell>
          <cell r="D350" t="str">
            <v>7ET</v>
          </cell>
          <cell r="E350" t="str">
            <v>M</v>
          </cell>
          <cell r="F350" t="str">
            <v>N</v>
          </cell>
          <cell r="G350" t="str">
            <v>WBRI</v>
          </cell>
          <cell r="H350" t="str">
            <v>No</v>
          </cell>
          <cell r="I350" t="str">
            <v>No</v>
          </cell>
          <cell r="J350" t="str">
            <v>No</v>
          </cell>
          <cell r="K350" t="str">
            <v>No</v>
          </cell>
          <cell r="L350" t="str">
            <v>7</v>
          </cell>
          <cell r="M350" t="str">
            <v>Cuvilly</v>
          </cell>
          <cell r="N350" t="str">
            <v>No</v>
          </cell>
        </row>
        <row r="351">
          <cell r="A351">
            <v>152512</v>
          </cell>
          <cell r="B351" t="str">
            <v>Kavan</v>
          </cell>
          <cell r="C351" t="str">
            <v>Drury</v>
          </cell>
          <cell r="D351" t="str">
            <v>9RNI</v>
          </cell>
          <cell r="E351" t="str">
            <v>M</v>
          </cell>
          <cell r="F351" t="str">
            <v>N</v>
          </cell>
          <cell r="G351" t="str">
            <v>WBRI</v>
          </cell>
          <cell r="H351" t="str">
            <v>No</v>
          </cell>
          <cell r="I351" t="str">
            <v>No</v>
          </cell>
          <cell r="J351" t="str">
            <v>No</v>
          </cell>
          <cell r="K351" t="str">
            <v>No</v>
          </cell>
          <cell r="L351" t="str">
            <v>9</v>
          </cell>
          <cell r="M351" t="str">
            <v>Picardy</v>
          </cell>
          <cell r="N351" t="str">
            <v>No</v>
          </cell>
        </row>
        <row r="352">
          <cell r="A352">
            <v>152116</v>
          </cell>
          <cell r="B352" t="str">
            <v>Yasmine</v>
          </cell>
          <cell r="C352" t="str">
            <v>Dualeh</v>
          </cell>
          <cell r="D352" t="str">
            <v>13HS</v>
          </cell>
          <cell r="E352" t="str">
            <v>F</v>
          </cell>
          <cell r="F352" t="str">
            <v>N</v>
          </cell>
          <cell r="G352" t="str">
            <v>BSOM</v>
          </cell>
          <cell r="H352" t="str">
            <v>Yes</v>
          </cell>
          <cell r="I352" t="str">
            <v>No</v>
          </cell>
          <cell r="J352" t="str">
            <v>No</v>
          </cell>
          <cell r="K352" t="str">
            <v>No</v>
          </cell>
          <cell r="L352" t="str">
            <v>13</v>
          </cell>
          <cell r="M352" t="str">
            <v>Compiegne</v>
          </cell>
          <cell r="N352" t="str">
            <v>No</v>
          </cell>
        </row>
        <row r="353">
          <cell r="A353">
            <v>160187</v>
          </cell>
          <cell r="B353" t="str">
            <v>Anannya</v>
          </cell>
          <cell r="C353" t="str">
            <v>Duarah</v>
          </cell>
          <cell r="D353" t="str">
            <v>7ET</v>
          </cell>
          <cell r="E353" t="str">
            <v>F</v>
          </cell>
          <cell r="F353" t="str">
            <v>N</v>
          </cell>
          <cell r="G353" t="str">
            <v>WBRI</v>
          </cell>
          <cell r="H353" t="str">
            <v>No</v>
          </cell>
          <cell r="I353" t="str">
            <v>No</v>
          </cell>
          <cell r="J353" t="str">
            <v>No</v>
          </cell>
          <cell r="K353" t="str">
            <v>No</v>
          </cell>
          <cell r="L353" t="str">
            <v>7</v>
          </cell>
          <cell r="M353" t="str">
            <v>Cuvilly</v>
          </cell>
          <cell r="N353" t="str">
            <v>No</v>
          </cell>
        </row>
        <row r="354">
          <cell r="A354">
            <v>152892</v>
          </cell>
          <cell r="B354" t="str">
            <v>Lana</v>
          </cell>
          <cell r="C354" t="str">
            <v>Duffy</v>
          </cell>
          <cell r="D354" t="str">
            <v>8KS</v>
          </cell>
          <cell r="E354" t="str">
            <v>F</v>
          </cell>
          <cell r="F354" t="str">
            <v>N</v>
          </cell>
          <cell r="G354" t="str">
            <v>WBRI</v>
          </cell>
          <cell r="H354" t="str">
            <v>No</v>
          </cell>
          <cell r="I354" t="str">
            <v>No</v>
          </cell>
          <cell r="J354" t="str">
            <v>No</v>
          </cell>
          <cell r="K354" t="str">
            <v>No</v>
          </cell>
          <cell r="L354" t="str">
            <v>8</v>
          </cell>
          <cell r="M354" t="str">
            <v>Picardy</v>
          </cell>
          <cell r="N354" t="str">
            <v>No</v>
          </cell>
        </row>
        <row r="355">
          <cell r="A355">
            <v>151695</v>
          </cell>
          <cell r="B355" t="str">
            <v>Mia</v>
          </cell>
          <cell r="C355" t="str">
            <v>Duffy</v>
          </cell>
          <cell r="D355" t="str">
            <v>11SPI</v>
          </cell>
          <cell r="E355" t="str">
            <v>F</v>
          </cell>
          <cell r="F355" t="str">
            <v>N</v>
          </cell>
          <cell r="G355" t="str">
            <v>WBRI</v>
          </cell>
          <cell r="H355" t="str">
            <v>No</v>
          </cell>
          <cell r="I355" t="str">
            <v>No</v>
          </cell>
          <cell r="J355" t="str">
            <v>No</v>
          </cell>
          <cell r="K355" t="str">
            <v>No</v>
          </cell>
          <cell r="L355" t="str">
            <v>11</v>
          </cell>
          <cell r="M355" t="str">
            <v>St. Julie</v>
          </cell>
          <cell r="N355" t="str">
            <v>No</v>
          </cell>
        </row>
        <row r="356">
          <cell r="A356">
            <v>150559</v>
          </cell>
          <cell r="B356" t="str">
            <v>Edward</v>
          </cell>
          <cell r="C356" t="str">
            <v>Dugdale</v>
          </cell>
          <cell r="D356" t="str">
            <v>13SDR</v>
          </cell>
          <cell r="E356" t="str">
            <v>M</v>
          </cell>
          <cell r="F356" t="str">
            <v>N</v>
          </cell>
          <cell r="G356" t="str">
            <v>WBRI</v>
          </cell>
          <cell r="H356" t="str">
            <v>No</v>
          </cell>
          <cell r="I356" t="str">
            <v>No</v>
          </cell>
          <cell r="J356" t="str">
            <v>No</v>
          </cell>
          <cell r="K356" t="str">
            <v>No</v>
          </cell>
          <cell r="L356" t="str">
            <v>13</v>
          </cell>
          <cell r="M356" t="str">
            <v>Compiegne</v>
          </cell>
          <cell r="N356" t="str">
            <v>No</v>
          </cell>
        </row>
        <row r="357">
          <cell r="A357">
            <v>152919</v>
          </cell>
          <cell r="B357" t="str">
            <v>Sandile</v>
          </cell>
          <cell r="C357" t="str">
            <v>Dumani</v>
          </cell>
          <cell r="D357" t="str">
            <v>8AR</v>
          </cell>
          <cell r="E357" t="str">
            <v>M</v>
          </cell>
          <cell r="F357" t="str">
            <v>E</v>
          </cell>
          <cell r="G357" t="str">
            <v>BAOF</v>
          </cell>
          <cell r="H357" t="str">
            <v>No</v>
          </cell>
          <cell r="I357" t="str">
            <v>Yes</v>
          </cell>
          <cell r="J357" t="str">
            <v>No</v>
          </cell>
          <cell r="K357" t="str">
            <v>No</v>
          </cell>
          <cell r="L357" t="str">
            <v>8</v>
          </cell>
          <cell r="M357" t="str">
            <v>St. Julie</v>
          </cell>
          <cell r="N357" t="str">
            <v>No</v>
          </cell>
        </row>
        <row r="358">
          <cell r="A358">
            <v>151541</v>
          </cell>
          <cell r="B358" t="str">
            <v>Joshua</v>
          </cell>
          <cell r="C358" t="str">
            <v>Dunford</v>
          </cell>
          <cell r="D358" t="str">
            <v>11WE</v>
          </cell>
          <cell r="E358" t="str">
            <v>M</v>
          </cell>
          <cell r="F358" t="str">
            <v>N</v>
          </cell>
          <cell r="G358" t="str">
            <v>MWAO</v>
          </cell>
          <cell r="H358" t="str">
            <v>No</v>
          </cell>
          <cell r="I358" t="str">
            <v>No</v>
          </cell>
          <cell r="J358" t="str">
            <v>No</v>
          </cell>
          <cell r="K358" t="str">
            <v>No</v>
          </cell>
          <cell r="L358" t="str">
            <v>11</v>
          </cell>
          <cell r="M358" t="str">
            <v>Compiegne</v>
          </cell>
          <cell r="N358" t="str">
            <v>No</v>
          </cell>
        </row>
        <row r="359">
          <cell r="A359">
            <v>151758</v>
          </cell>
          <cell r="B359" t="str">
            <v>Sophia</v>
          </cell>
          <cell r="C359" t="str">
            <v>Dungworth</v>
          </cell>
          <cell r="D359" t="str">
            <v>10CS</v>
          </cell>
          <cell r="E359" t="str">
            <v>F</v>
          </cell>
          <cell r="F359" t="str">
            <v>N</v>
          </cell>
          <cell r="G359" t="str">
            <v>WBRI</v>
          </cell>
          <cell r="H359" t="str">
            <v>Yes</v>
          </cell>
          <cell r="I359" t="str">
            <v>No</v>
          </cell>
          <cell r="J359" t="str">
            <v>Yes</v>
          </cell>
          <cell r="K359" t="str">
            <v>No</v>
          </cell>
          <cell r="L359" t="str">
            <v>10</v>
          </cell>
          <cell r="M359" t="str">
            <v>Picardy</v>
          </cell>
          <cell r="N359" t="str">
            <v>No</v>
          </cell>
        </row>
        <row r="360">
          <cell r="A360">
            <v>152860</v>
          </cell>
          <cell r="B360" t="str">
            <v>Alice</v>
          </cell>
          <cell r="C360" t="str">
            <v>Dunn</v>
          </cell>
          <cell r="D360" t="str">
            <v>8JJ</v>
          </cell>
          <cell r="E360" t="str">
            <v>F</v>
          </cell>
          <cell r="F360" t="str">
            <v>N</v>
          </cell>
          <cell r="G360" t="str">
            <v>WBRI</v>
          </cell>
          <cell r="H360" t="str">
            <v>No</v>
          </cell>
          <cell r="I360" t="str">
            <v>No</v>
          </cell>
          <cell r="J360" t="str">
            <v>No</v>
          </cell>
          <cell r="K360" t="str">
            <v>No</v>
          </cell>
          <cell r="L360" t="str">
            <v>8</v>
          </cell>
          <cell r="M360" t="str">
            <v>Picardy</v>
          </cell>
          <cell r="N360" t="str">
            <v>No</v>
          </cell>
        </row>
        <row r="361">
          <cell r="A361">
            <v>152648</v>
          </cell>
          <cell r="B361" t="str">
            <v>Amalie</v>
          </cell>
          <cell r="C361" t="str">
            <v>Dunn</v>
          </cell>
          <cell r="D361" t="str">
            <v>9AWL</v>
          </cell>
          <cell r="E361" t="str">
            <v>F</v>
          </cell>
          <cell r="F361" t="str">
            <v>N</v>
          </cell>
          <cell r="G361" t="str">
            <v>WBRI</v>
          </cell>
          <cell r="H361" t="str">
            <v>No</v>
          </cell>
          <cell r="I361" t="str">
            <v>No</v>
          </cell>
          <cell r="J361" t="str">
            <v>No</v>
          </cell>
          <cell r="K361" t="str">
            <v>No</v>
          </cell>
          <cell r="L361" t="str">
            <v>9</v>
          </cell>
          <cell r="M361" t="str">
            <v>St. Julie</v>
          </cell>
          <cell r="N361" t="str">
            <v>No</v>
          </cell>
        </row>
        <row r="362">
          <cell r="A362">
            <v>151934</v>
          </cell>
          <cell r="B362" t="str">
            <v>Maia</v>
          </cell>
          <cell r="C362" t="str">
            <v>Dunseath</v>
          </cell>
          <cell r="D362" t="str">
            <v>10CS</v>
          </cell>
          <cell r="E362" t="str">
            <v>F</v>
          </cell>
          <cell r="F362" t="str">
            <v>N</v>
          </cell>
          <cell r="G362" t="str">
            <v>MWBA</v>
          </cell>
          <cell r="H362" t="str">
            <v>No</v>
          </cell>
          <cell r="I362" t="str">
            <v>No</v>
          </cell>
          <cell r="J362" t="str">
            <v>No</v>
          </cell>
          <cell r="K362" t="str">
            <v>No</v>
          </cell>
          <cell r="L362" t="str">
            <v>10</v>
          </cell>
          <cell r="M362" t="str">
            <v>Picardy</v>
          </cell>
          <cell r="N362" t="str">
            <v>No</v>
          </cell>
        </row>
        <row r="363">
          <cell r="A363">
            <v>160188</v>
          </cell>
          <cell r="B363" t="str">
            <v>Dahlia</v>
          </cell>
          <cell r="C363" t="str">
            <v>Durand</v>
          </cell>
          <cell r="D363" t="str">
            <v>7ET</v>
          </cell>
          <cell r="E363" t="str">
            <v>F</v>
          </cell>
          <cell r="F363" t="str">
            <v>N</v>
          </cell>
          <cell r="G363" t="str">
            <v>MWBC</v>
          </cell>
          <cell r="H363" t="str">
            <v>No</v>
          </cell>
          <cell r="I363" t="str">
            <v>No</v>
          </cell>
          <cell r="J363" t="str">
            <v>No</v>
          </cell>
          <cell r="K363" t="str">
            <v>No</v>
          </cell>
          <cell r="L363" t="str">
            <v>7</v>
          </cell>
          <cell r="M363" t="str">
            <v>Cuvilly</v>
          </cell>
          <cell r="N363" t="str">
            <v>No</v>
          </cell>
        </row>
        <row r="364">
          <cell r="A364">
            <v>152764</v>
          </cell>
          <cell r="B364" t="str">
            <v>Noble</v>
          </cell>
          <cell r="C364" t="str">
            <v>Dyantyi</v>
          </cell>
          <cell r="D364" t="str">
            <v>8TR</v>
          </cell>
          <cell r="E364" t="str">
            <v>M</v>
          </cell>
          <cell r="F364" t="str">
            <v>K</v>
          </cell>
          <cell r="G364" t="str">
            <v>BAOF</v>
          </cell>
          <cell r="H364" t="str">
            <v>No</v>
          </cell>
          <cell r="I364" t="str">
            <v>Yes</v>
          </cell>
          <cell r="J364" t="str">
            <v>No</v>
          </cell>
          <cell r="K364" t="str">
            <v>No</v>
          </cell>
          <cell r="L364" t="str">
            <v>8</v>
          </cell>
          <cell r="M364" t="str">
            <v>Compiegne</v>
          </cell>
          <cell r="N364" t="str">
            <v>No</v>
          </cell>
        </row>
        <row r="365">
          <cell r="A365">
            <v>152921</v>
          </cell>
          <cell r="B365" t="str">
            <v>Ayda-Mae</v>
          </cell>
          <cell r="C365" t="str">
            <v>Ebsworth</v>
          </cell>
          <cell r="D365" t="str">
            <v>8KC</v>
          </cell>
          <cell r="E365" t="str">
            <v>F</v>
          </cell>
          <cell r="F365" t="str">
            <v>N</v>
          </cell>
          <cell r="G365" t="str">
            <v>WBRI</v>
          </cell>
          <cell r="H365" t="str">
            <v>No</v>
          </cell>
          <cell r="I365" t="str">
            <v>No</v>
          </cell>
          <cell r="J365" t="str">
            <v>No</v>
          </cell>
          <cell r="K365" t="str">
            <v>No</v>
          </cell>
          <cell r="L365" t="str">
            <v>8</v>
          </cell>
          <cell r="M365" t="str">
            <v>St. Julie</v>
          </cell>
          <cell r="N365" t="str">
            <v>No</v>
          </cell>
        </row>
        <row r="366">
          <cell r="A366">
            <v>152543</v>
          </cell>
          <cell r="B366" t="str">
            <v>Luca</v>
          </cell>
          <cell r="C366" t="str">
            <v>Edgeley</v>
          </cell>
          <cell r="D366" t="str">
            <v>9RNI</v>
          </cell>
          <cell r="E366" t="str">
            <v>M</v>
          </cell>
          <cell r="F366" t="str">
            <v>N</v>
          </cell>
          <cell r="G366" t="str">
            <v>WBRI</v>
          </cell>
          <cell r="H366" t="str">
            <v>No</v>
          </cell>
          <cell r="I366" t="str">
            <v>No</v>
          </cell>
          <cell r="J366" t="str">
            <v>No</v>
          </cell>
          <cell r="K366" t="str">
            <v>No</v>
          </cell>
          <cell r="L366" t="str">
            <v>9</v>
          </cell>
          <cell r="M366" t="str">
            <v>Picardy</v>
          </cell>
          <cell r="N366" t="str">
            <v>No</v>
          </cell>
        </row>
        <row r="367">
          <cell r="A367">
            <v>152568</v>
          </cell>
          <cell r="B367" t="str">
            <v>Emma</v>
          </cell>
          <cell r="C367" t="str">
            <v>Edwards</v>
          </cell>
          <cell r="D367" t="str">
            <v>9KB</v>
          </cell>
          <cell r="E367" t="str">
            <v>F</v>
          </cell>
          <cell r="F367" t="str">
            <v>N</v>
          </cell>
          <cell r="G367" t="str">
            <v>WBRI</v>
          </cell>
          <cell r="H367" t="str">
            <v>No</v>
          </cell>
          <cell r="I367" t="str">
            <v>No</v>
          </cell>
          <cell r="J367" t="str">
            <v>No</v>
          </cell>
          <cell r="K367" t="str">
            <v>No</v>
          </cell>
          <cell r="L367" t="str">
            <v>9</v>
          </cell>
          <cell r="M367" t="str">
            <v>Cuvilly</v>
          </cell>
          <cell r="N367" t="str">
            <v>Yes</v>
          </cell>
        </row>
        <row r="368">
          <cell r="A368">
            <v>100349</v>
          </cell>
          <cell r="B368" t="str">
            <v>Evie</v>
          </cell>
          <cell r="C368" t="str">
            <v>Edwards</v>
          </cell>
          <cell r="D368" t="str">
            <v>12DHO</v>
          </cell>
          <cell r="E368" t="str">
            <v>F</v>
          </cell>
          <cell r="F368" t="str">
            <v>N</v>
          </cell>
          <cell r="G368" t="str">
            <v>WBRI</v>
          </cell>
          <cell r="H368" t="str">
            <v>No</v>
          </cell>
          <cell r="I368" t="str">
            <v>No</v>
          </cell>
          <cell r="J368" t="str">
            <v>No</v>
          </cell>
          <cell r="K368" t="str">
            <v>No</v>
          </cell>
          <cell r="L368" t="str">
            <v>12</v>
          </cell>
          <cell r="M368" t="str">
            <v>Compiegne</v>
          </cell>
          <cell r="N368" t="str">
            <v>Yes</v>
          </cell>
        </row>
        <row r="369">
          <cell r="A369">
            <v>152117</v>
          </cell>
          <cell r="B369" t="str">
            <v>Rowan</v>
          </cell>
          <cell r="C369" t="str">
            <v>Edwards</v>
          </cell>
          <cell r="D369" t="str">
            <v>12JW</v>
          </cell>
          <cell r="E369" t="str">
            <v>F</v>
          </cell>
          <cell r="F369" t="str">
            <v>N</v>
          </cell>
          <cell r="G369" t="str">
            <v>WBRI</v>
          </cell>
          <cell r="H369" t="str">
            <v>No</v>
          </cell>
          <cell r="I369" t="str">
            <v>No</v>
          </cell>
          <cell r="J369" t="str">
            <v>No</v>
          </cell>
          <cell r="K369" t="str">
            <v>No</v>
          </cell>
          <cell r="L369" t="str">
            <v>12</v>
          </cell>
          <cell r="M369" t="str">
            <v>Compiegne</v>
          </cell>
          <cell r="N369" t="str">
            <v>No</v>
          </cell>
        </row>
        <row r="370">
          <cell r="A370">
            <v>150885</v>
          </cell>
          <cell r="B370" t="str">
            <v>Toby</v>
          </cell>
          <cell r="C370" t="str">
            <v>Efobi</v>
          </cell>
          <cell r="D370" t="str">
            <v>12DHO</v>
          </cell>
          <cell r="E370" t="str">
            <v>M</v>
          </cell>
          <cell r="F370" t="str">
            <v>N</v>
          </cell>
          <cell r="G370" t="str">
            <v>BAOF</v>
          </cell>
          <cell r="H370" t="str">
            <v>No</v>
          </cell>
          <cell r="I370" t="str">
            <v>No</v>
          </cell>
          <cell r="J370" t="str">
            <v>No</v>
          </cell>
          <cell r="K370" t="str">
            <v>No</v>
          </cell>
          <cell r="L370" t="str">
            <v>12</v>
          </cell>
          <cell r="M370" t="str">
            <v>Cuvilly</v>
          </cell>
          <cell r="N370" t="str">
            <v>No</v>
          </cell>
        </row>
        <row r="371">
          <cell r="A371">
            <v>152211</v>
          </cell>
          <cell r="B371" t="str">
            <v>Victoria</v>
          </cell>
          <cell r="C371" t="str">
            <v>Egege</v>
          </cell>
          <cell r="D371" t="str">
            <v>13LGI</v>
          </cell>
          <cell r="E371" t="str">
            <v>F</v>
          </cell>
          <cell r="G371" t="str">
            <v>BAOF</v>
          </cell>
          <cell r="H371" t="str">
            <v>Yes</v>
          </cell>
          <cell r="I371" t="str">
            <v>No</v>
          </cell>
          <cell r="J371" t="str">
            <v>No</v>
          </cell>
          <cell r="K371" t="str">
            <v>No</v>
          </cell>
          <cell r="L371" t="str">
            <v>13</v>
          </cell>
          <cell r="N371" t="str">
            <v>No</v>
          </cell>
        </row>
        <row r="372">
          <cell r="A372">
            <v>151554</v>
          </cell>
          <cell r="B372" t="str">
            <v>Iris</v>
          </cell>
          <cell r="C372" t="str">
            <v>Egleston</v>
          </cell>
          <cell r="D372" t="str">
            <v>11KKN</v>
          </cell>
          <cell r="E372" t="str">
            <v>F</v>
          </cell>
          <cell r="F372" t="str">
            <v>N</v>
          </cell>
          <cell r="G372" t="str">
            <v>WBRI</v>
          </cell>
          <cell r="H372" t="str">
            <v>No</v>
          </cell>
          <cell r="I372" t="str">
            <v>No</v>
          </cell>
          <cell r="J372" t="str">
            <v>No</v>
          </cell>
          <cell r="K372" t="str">
            <v>No</v>
          </cell>
          <cell r="L372" t="str">
            <v>11</v>
          </cell>
          <cell r="M372" t="str">
            <v>Cuvilly</v>
          </cell>
          <cell r="N372" t="str">
            <v>No</v>
          </cell>
        </row>
        <row r="373">
          <cell r="A373">
            <v>150819</v>
          </cell>
          <cell r="B373" t="str">
            <v>Orla</v>
          </cell>
          <cell r="C373" t="str">
            <v>Egleston</v>
          </cell>
          <cell r="D373" t="str">
            <v>12DHO</v>
          </cell>
          <cell r="E373" t="str">
            <v>F</v>
          </cell>
          <cell r="F373" t="str">
            <v>N</v>
          </cell>
          <cell r="G373" t="str">
            <v>WBRI</v>
          </cell>
          <cell r="H373" t="str">
            <v>No</v>
          </cell>
          <cell r="I373" t="str">
            <v>No</v>
          </cell>
          <cell r="J373" t="str">
            <v>No</v>
          </cell>
          <cell r="K373" t="str">
            <v>No</v>
          </cell>
          <cell r="L373" t="str">
            <v>12</v>
          </cell>
          <cell r="M373" t="str">
            <v>St. Julie</v>
          </cell>
          <cell r="N373" t="str">
            <v>No</v>
          </cell>
        </row>
        <row r="374">
          <cell r="A374">
            <v>151967</v>
          </cell>
          <cell r="B374" t="str">
            <v>David</v>
          </cell>
          <cell r="C374" t="str">
            <v>Ehosiem</v>
          </cell>
          <cell r="D374" t="str">
            <v>10PL</v>
          </cell>
          <cell r="E374" t="str">
            <v>M</v>
          </cell>
          <cell r="F374" t="str">
            <v>E</v>
          </cell>
          <cell r="G374" t="str">
            <v>BAOF</v>
          </cell>
          <cell r="H374" t="str">
            <v>No</v>
          </cell>
          <cell r="I374" t="str">
            <v>No</v>
          </cell>
          <cell r="J374" t="str">
            <v>No</v>
          </cell>
          <cell r="K374" t="str">
            <v>No</v>
          </cell>
          <cell r="L374" t="str">
            <v>10</v>
          </cell>
          <cell r="M374" t="str">
            <v>St. Julie</v>
          </cell>
          <cell r="N374" t="str">
            <v>No</v>
          </cell>
        </row>
        <row r="375">
          <cell r="A375">
            <v>160100</v>
          </cell>
          <cell r="B375" t="str">
            <v>Chinemerem</v>
          </cell>
          <cell r="C375" t="str">
            <v>Ejiogu</v>
          </cell>
          <cell r="D375" t="str">
            <v>12JN</v>
          </cell>
          <cell r="E375" t="str">
            <v>M</v>
          </cell>
          <cell r="F375" t="str">
            <v>N</v>
          </cell>
          <cell r="G375" t="str">
            <v>MBOE</v>
          </cell>
          <cell r="H375" t="str">
            <v>No</v>
          </cell>
          <cell r="I375" t="str">
            <v>Yes</v>
          </cell>
          <cell r="J375" t="str">
            <v>No</v>
          </cell>
          <cell r="K375" t="str">
            <v>No</v>
          </cell>
          <cell r="L375" t="str">
            <v>12</v>
          </cell>
          <cell r="M375" t="str">
            <v>Compiegne</v>
          </cell>
          <cell r="N375" t="str">
            <v>No</v>
          </cell>
        </row>
        <row r="376">
          <cell r="A376">
            <v>151534</v>
          </cell>
          <cell r="B376" t="str">
            <v>Gabrielle</v>
          </cell>
          <cell r="C376" t="str">
            <v>El Jammal</v>
          </cell>
          <cell r="D376" t="str">
            <v>11SPI</v>
          </cell>
          <cell r="E376" t="str">
            <v>F</v>
          </cell>
          <cell r="F376" t="str">
            <v>N</v>
          </cell>
          <cell r="G376" t="str">
            <v>WOTW</v>
          </cell>
          <cell r="H376" t="str">
            <v>No</v>
          </cell>
          <cell r="I376" t="str">
            <v>No</v>
          </cell>
          <cell r="J376" t="str">
            <v>No</v>
          </cell>
          <cell r="K376" t="str">
            <v>No</v>
          </cell>
          <cell r="L376" t="str">
            <v>11</v>
          </cell>
          <cell r="M376" t="str">
            <v>St. Julie</v>
          </cell>
          <cell r="N376" t="str">
            <v>No</v>
          </cell>
        </row>
        <row r="377">
          <cell r="A377">
            <v>160029</v>
          </cell>
          <cell r="B377" t="str">
            <v>Ibrahim</v>
          </cell>
          <cell r="C377" t="str">
            <v>El-Saadawy</v>
          </cell>
          <cell r="D377" t="str">
            <v>11KKN</v>
          </cell>
          <cell r="E377" t="str">
            <v>M</v>
          </cell>
          <cell r="F377" t="str">
            <v>N</v>
          </cell>
          <cell r="G377" t="str">
            <v>OARA</v>
          </cell>
          <cell r="H377" t="str">
            <v>Yes</v>
          </cell>
          <cell r="I377" t="str">
            <v>No</v>
          </cell>
          <cell r="J377" t="str">
            <v>Yes</v>
          </cell>
          <cell r="K377" t="str">
            <v>No</v>
          </cell>
          <cell r="L377" t="str">
            <v>11</v>
          </cell>
          <cell r="M377" t="str">
            <v>Cuvilly</v>
          </cell>
          <cell r="N377" t="str">
            <v>No</v>
          </cell>
        </row>
        <row r="378">
          <cell r="A378">
            <v>152609</v>
          </cell>
          <cell r="B378" t="str">
            <v>Cristina</v>
          </cell>
          <cell r="C378" t="str">
            <v>Elias</v>
          </cell>
          <cell r="D378" t="str">
            <v>9JQ</v>
          </cell>
          <cell r="E378" t="str">
            <v>F</v>
          </cell>
          <cell r="F378" t="str">
            <v>N</v>
          </cell>
          <cell r="G378" t="str">
            <v>BAOF</v>
          </cell>
          <cell r="H378" t="str">
            <v>No</v>
          </cell>
          <cell r="I378" t="str">
            <v>Yes</v>
          </cell>
          <cell r="J378" t="str">
            <v>No</v>
          </cell>
          <cell r="K378" t="str">
            <v>No</v>
          </cell>
          <cell r="L378" t="str">
            <v>9</v>
          </cell>
          <cell r="M378" t="str">
            <v>St. Julie</v>
          </cell>
          <cell r="N378" t="str">
            <v>No</v>
          </cell>
        </row>
        <row r="379">
          <cell r="A379">
            <v>152788</v>
          </cell>
          <cell r="B379" t="str">
            <v>Lucy</v>
          </cell>
          <cell r="C379" t="str">
            <v>Elliott</v>
          </cell>
          <cell r="D379" t="str">
            <v>8MH</v>
          </cell>
          <cell r="E379" t="str">
            <v>F</v>
          </cell>
          <cell r="F379" t="str">
            <v>N</v>
          </cell>
          <cell r="G379" t="str">
            <v>WBRI</v>
          </cell>
          <cell r="H379" t="str">
            <v>No</v>
          </cell>
          <cell r="I379" t="str">
            <v>Yes</v>
          </cell>
          <cell r="J379" t="str">
            <v>No</v>
          </cell>
          <cell r="K379" t="str">
            <v>No</v>
          </cell>
          <cell r="L379" t="str">
            <v>8</v>
          </cell>
          <cell r="M379" t="str">
            <v>Cuvilly</v>
          </cell>
          <cell r="N379" t="str">
            <v>No</v>
          </cell>
        </row>
        <row r="380">
          <cell r="A380">
            <v>151752</v>
          </cell>
          <cell r="B380" t="str">
            <v>George</v>
          </cell>
          <cell r="C380" t="str">
            <v>Ellis French</v>
          </cell>
          <cell r="D380" t="str">
            <v>10RQ</v>
          </cell>
          <cell r="E380" t="str">
            <v>M</v>
          </cell>
          <cell r="F380" t="str">
            <v>N</v>
          </cell>
          <cell r="G380" t="str">
            <v>WBRI</v>
          </cell>
          <cell r="H380" t="str">
            <v>No</v>
          </cell>
          <cell r="I380" t="str">
            <v>No</v>
          </cell>
          <cell r="J380" t="str">
            <v>No</v>
          </cell>
          <cell r="K380" t="str">
            <v>No</v>
          </cell>
          <cell r="L380" t="str">
            <v>10</v>
          </cell>
          <cell r="M380" t="str">
            <v>St. Julie</v>
          </cell>
          <cell r="N380" t="str">
            <v>No</v>
          </cell>
        </row>
        <row r="381">
          <cell r="A381">
            <v>152865</v>
          </cell>
          <cell r="B381" t="str">
            <v>Melissa</v>
          </cell>
          <cell r="C381" t="str">
            <v>Elom</v>
          </cell>
          <cell r="D381" t="str">
            <v>8MH</v>
          </cell>
          <cell r="E381" t="str">
            <v>F</v>
          </cell>
          <cell r="G381" t="str">
            <v>BAOF</v>
          </cell>
          <cell r="H381" t="str">
            <v>No</v>
          </cell>
          <cell r="I381" t="str">
            <v>No</v>
          </cell>
          <cell r="J381" t="str">
            <v>No</v>
          </cell>
          <cell r="K381" t="str">
            <v>No</v>
          </cell>
          <cell r="L381" t="str">
            <v>8</v>
          </cell>
          <cell r="M381" t="str">
            <v>Cuvilly</v>
          </cell>
          <cell r="N381" t="str">
            <v>No</v>
          </cell>
        </row>
        <row r="382">
          <cell r="A382">
            <v>151728</v>
          </cell>
          <cell r="B382" t="str">
            <v>Madison</v>
          </cell>
          <cell r="C382" t="str">
            <v>Elvie</v>
          </cell>
          <cell r="D382" t="str">
            <v>11ZI</v>
          </cell>
          <cell r="E382" t="str">
            <v>F</v>
          </cell>
          <cell r="F382" t="str">
            <v>N</v>
          </cell>
          <cell r="G382" t="str">
            <v>MBOE</v>
          </cell>
          <cell r="H382" t="str">
            <v>No</v>
          </cell>
          <cell r="I382" t="str">
            <v>No</v>
          </cell>
          <cell r="J382" t="str">
            <v>No</v>
          </cell>
          <cell r="K382" t="str">
            <v>No</v>
          </cell>
          <cell r="L382" t="str">
            <v>11</v>
          </cell>
          <cell r="M382" t="str">
            <v>St. Julie</v>
          </cell>
          <cell r="N382" t="str">
            <v>No</v>
          </cell>
        </row>
        <row r="383">
          <cell r="A383">
            <v>150466</v>
          </cell>
          <cell r="B383" t="str">
            <v>Frederick</v>
          </cell>
          <cell r="C383" t="str">
            <v>Emmett</v>
          </cell>
          <cell r="D383" t="str">
            <v>13LGI</v>
          </cell>
          <cell r="E383" t="str">
            <v>M</v>
          </cell>
          <cell r="F383" t="str">
            <v>N</v>
          </cell>
          <cell r="G383" t="str">
            <v>REFU</v>
          </cell>
          <cell r="H383" t="str">
            <v>No</v>
          </cell>
          <cell r="I383" t="str">
            <v>Yes</v>
          </cell>
          <cell r="J383" t="str">
            <v>No</v>
          </cell>
          <cell r="K383" t="str">
            <v>No</v>
          </cell>
          <cell r="L383" t="str">
            <v>13</v>
          </cell>
          <cell r="M383" t="str">
            <v>Picardy</v>
          </cell>
          <cell r="N383" t="str">
            <v>No</v>
          </cell>
        </row>
        <row r="384">
          <cell r="A384">
            <v>152839</v>
          </cell>
          <cell r="B384" t="str">
            <v>Matilda</v>
          </cell>
          <cell r="C384" t="str">
            <v>Emmett</v>
          </cell>
          <cell r="D384" t="str">
            <v>8KS</v>
          </cell>
          <cell r="E384" t="str">
            <v>F</v>
          </cell>
          <cell r="F384" t="str">
            <v>N</v>
          </cell>
          <cell r="G384" t="str">
            <v>REFU</v>
          </cell>
          <cell r="H384" t="str">
            <v>No</v>
          </cell>
          <cell r="I384" t="str">
            <v>Yes</v>
          </cell>
          <cell r="J384" t="str">
            <v>No</v>
          </cell>
          <cell r="K384" t="str">
            <v>No</v>
          </cell>
          <cell r="L384" t="str">
            <v>8</v>
          </cell>
          <cell r="M384" t="str">
            <v>Picardy</v>
          </cell>
          <cell r="N384" t="str">
            <v>No</v>
          </cell>
        </row>
        <row r="385">
          <cell r="A385">
            <v>151789</v>
          </cell>
          <cell r="B385" t="str">
            <v>Elliot</v>
          </cell>
          <cell r="C385" t="str">
            <v>English</v>
          </cell>
          <cell r="D385" t="str">
            <v>10PL</v>
          </cell>
          <cell r="E385" t="str">
            <v>M</v>
          </cell>
          <cell r="F385" t="str">
            <v>N</v>
          </cell>
          <cell r="G385" t="str">
            <v>WBRI</v>
          </cell>
          <cell r="H385" t="str">
            <v>No</v>
          </cell>
          <cell r="I385" t="str">
            <v>No</v>
          </cell>
          <cell r="J385" t="str">
            <v>No</v>
          </cell>
          <cell r="K385" t="str">
            <v>No</v>
          </cell>
          <cell r="L385" t="str">
            <v>10</v>
          </cell>
          <cell r="M385" t="str">
            <v>St. Julie</v>
          </cell>
          <cell r="N385" t="str">
            <v>Yes</v>
          </cell>
        </row>
        <row r="386">
          <cell r="A386">
            <v>152513</v>
          </cell>
          <cell r="B386" t="str">
            <v>Ethan</v>
          </cell>
          <cell r="C386" t="str">
            <v>Enriquez</v>
          </cell>
          <cell r="D386" t="str">
            <v>9IC</v>
          </cell>
          <cell r="E386" t="str">
            <v>M</v>
          </cell>
          <cell r="F386" t="str">
            <v>N</v>
          </cell>
          <cell r="G386" t="str">
            <v>AOTH</v>
          </cell>
          <cell r="H386" t="str">
            <v>No</v>
          </cell>
          <cell r="I386" t="str">
            <v>Yes</v>
          </cell>
          <cell r="J386" t="str">
            <v>No</v>
          </cell>
          <cell r="K386" t="str">
            <v>No</v>
          </cell>
          <cell r="L386" t="str">
            <v>9</v>
          </cell>
          <cell r="M386" t="str">
            <v>Picardy</v>
          </cell>
          <cell r="N386" t="str">
            <v>No</v>
          </cell>
        </row>
        <row r="387">
          <cell r="A387">
            <v>151890</v>
          </cell>
          <cell r="B387" t="str">
            <v>Helen</v>
          </cell>
          <cell r="C387" t="str">
            <v>Esler</v>
          </cell>
          <cell r="D387" t="str">
            <v>10CM</v>
          </cell>
          <cell r="E387" t="str">
            <v>F</v>
          </cell>
          <cell r="F387" t="str">
            <v>N</v>
          </cell>
          <cell r="G387" t="str">
            <v>WBRI</v>
          </cell>
          <cell r="H387" t="str">
            <v>No</v>
          </cell>
          <cell r="I387" t="str">
            <v>No</v>
          </cell>
          <cell r="J387" t="str">
            <v>No</v>
          </cell>
          <cell r="K387" t="str">
            <v>No</v>
          </cell>
          <cell r="L387" t="str">
            <v>10</v>
          </cell>
          <cell r="M387" t="str">
            <v>Compiegne</v>
          </cell>
          <cell r="N387" t="str">
            <v>No</v>
          </cell>
        </row>
        <row r="388">
          <cell r="A388">
            <v>151698</v>
          </cell>
          <cell r="B388" t="str">
            <v>Hazel</v>
          </cell>
          <cell r="C388" t="str">
            <v>Espinosa</v>
          </cell>
          <cell r="D388" t="str">
            <v>11SDA</v>
          </cell>
          <cell r="E388" t="str">
            <v>F</v>
          </cell>
          <cell r="F388" t="str">
            <v>N</v>
          </cell>
          <cell r="G388" t="str">
            <v>AOTH</v>
          </cell>
          <cell r="H388" t="str">
            <v>No</v>
          </cell>
          <cell r="I388" t="str">
            <v>No</v>
          </cell>
          <cell r="J388" t="str">
            <v>No</v>
          </cell>
          <cell r="K388" t="str">
            <v>No</v>
          </cell>
          <cell r="L388" t="str">
            <v>11</v>
          </cell>
          <cell r="M388" t="str">
            <v>Cuvilly</v>
          </cell>
          <cell r="N388" t="str">
            <v>No</v>
          </cell>
        </row>
        <row r="389">
          <cell r="A389">
            <v>151891</v>
          </cell>
          <cell r="B389" t="str">
            <v>Aisling</v>
          </cell>
          <cell r="C389" t="str">
            <v>Evans</v>
          </cell>
          <cell r="D389" t="str">
            <v>10RQ</v>
          </cell>
          <cell r="E389" t="str">
            <v>F</v>
          </cell>
          <cell r="F389" t="str">
            <v>N</v>
          </cell>
          <cell r="G389" t="str">
            <v>WBRI</v>
          </cell>
          <cell r="H389" t="str">
            <v>No</v>
          </cell>
          <cell r="I389" t="str">
            <v>No</v>
          </cell>
          <cell r="J389" t="str">
            <v>No</v>
          </cell>
          <cell r="K389" t="str">
            <v>No</v>
          </cell>
          <cell r="L389" t="str">
            <v>10</v>
          </cell>
          <cell r="M389" t="str">
            <v>St. Julie</v>
          </cell>
          <cell r="N389" t="str">
            <v>No</v>
          </cell>
        </row>
        <row r="390">
          <cell r="A390">
            <v>151845</v>
          </cell>
          <cell r="B390" t="str">
            <v>James</v>
          </cell>
          <cell r="C390" t="str">
            <v>Evans</v>
          </cell>
          <cell r="D390" t="str">
            <v>10TD</v>
          </cell>
          <cell r="E390" t="str">
            <v>M</v>
          </cell>
          <cell r="F390" t="str">
            <v>N</v>
          </cell>
          <cell r="G390" t="str">
            <v>WBRI</v>
          </cell>
          <cell r="H390" t="str">
            <v>No</v>
          </cell>
          <cell r="I390" t="str">
            <v>No</v>
          </cell>
          <cell r="J390" t="str">
            <v>No</v>
          </cell>
          <cell r="K390" t="str">
            <v>No</v>
          </cell>
          <cell r="L390" t="str">
            <v>10</v>
          </cell>
          <cell r="M390" t="str">
            <v>Compiegne</v>
          </cell>
          <cell r="N390" t="str">
            <v>No</v>
          </cell>
        </row>
        <row r="391">
          <cell r="A391">
            <v>150960</v>
          </cell>
          <cell r="B391" t="str">
            <v>Rebecca</v>
          </cell>
          <cell r="C391" t="str">
            <v>Evans</v>
          </cell>
          <cell r="D391" t="str">
            <v>12DHO</v>
          </cell>
          <cell r="E391" t="str">
            <v>F</v>
          </cell>
          <cell r="F391" t="str">
            <v>N</v>
          </cell>
          <cell r="G391" t="str">
            <v>WBRI</v>
          </cell>
          <cell r="H391" t="str">
            <v>No</v>
          </cell>
          <cell r="I391" t="str">
            <v>No</v>
          </cell>
          <cell r="J391" t="str">
            <v>No</v>
          </cell>
          <cell r="K391" t="str">
            <v>No</v>
          </cell>
          <cell r="L391" t="str">
            <v>12</v>
          </cell>
          <cell r="M391" t="str">
            <v>St. Julie</v>
          </cell>
          <cell r="N391" t="str">
            <v>No</v>
          </cell>
        </row>
        <row r="392">
          <cell r="A392">
            <v>160189</v>
          </cell>
          <cell r="B392" t="str">
            <v>Ava</v>
          </cell>
          <cell r="C392" t="str">
            <v>Evans</v>
          </cell>
          <cell r="D392" t="str">
            <v>7WD</v>
          </cell>
          <cell r="E392" t="str">
            <v>F</v>
          </cell>
          <cell r="F392" t="str">
            <v>N</v>
          </cell>
          <cell r="G392" t="str">
            <v>WBRI</v>
          </cell>
          <cell r="H392" t="str">
            <v>No</v>
          </cell>
          <cell r="I392" t="str">
            <v>No</v>
          </cell>
          <cell r="J392" t="str">
            <v>No</v>
          </cell>
          <cell r="K392" t="str">
            <v>No</v>
          </cell>
          <cell r="L392" t="str">
            <v>7</v>
          </cell>
          <cell r="M392" t="str">
            <v>Picardy</v>
          </cell>
          <cell r="N392" t="str">
            <v>No</v>
          </cell>
        </row>
        <row r="393">
          <cell r="A393">
            <v>150484</v>
          </cell>
          <cell r="B393" t="str">
            <v>ESTHER</v>
          </cell>
          <cell r="C393" t="str">
            <v>EVANS-MUDIE</v>
          </cell>
          <cell r="D393" t="str">
            <v>13MPI</v>
          </cell>
          <cell r="E393" t="str">
            <v>F</v>
          </cell>
          <cell r="F393" t="str">
            <v>N</v>
          </cell>
          <cell r="G393" t="str">
            <v>WBRI</v>
          </cell>
          <cell r="H393" t="str">
            <v>No</v>
          </cell>
          <cell r="I393" t="str">
            <v>No</v>
          </cell>
          <cell r="J393" t="str">
            <v>No</v>
          </cell>
          <cell r="K393" t="str">
            <v>No</v>
          </cell>
          <cell r="L393" t="str">
            <v>13</v>
          </cell>
          <cell r="M393" t="str">
            <v>Picardy</v>
          </cell>
          <cell r="N393" t="str">
            <v>No</v>
          </cell>
        </row>
        <row r="394">
          <cell r="A394">
            <v>151816</v>
          </cell>
          <cell r="B394" t="str">
            <v>Pierre</v>
          </cell>
          <cell r="C394" t="str">
            <v>Ewusie-Nelson</v>
          </cell>
          <cell r="D394" t="str">
            <v>10RQ</v>
          </cell>
          <cell r="E394" t="str">
            <v>M</v>
          </cell>
          <cell r="F394" t="str">
            <v>N</v>
          </cell>
          <cell r="G394" t="str">
            <v>MOTM</v>
          </cell>
          <cell r="H394" t="str">
            <v>No</v>
          </cell>
          <cell r="I394" t="str">
            <v>No</v>
          </cell>
          <cell r="J394" t="str">
            <v>No</v>
          </cell>
          <cell r="K394" t="str">
            <v>No</v>
          </cell>
          <cell r="L394" t="str">
            <v>10</v>
          </cell>
          <cell r="M394" t="str">
            <v>St. Julie</v>
          </cell>
          <cell r="N394" t="str">
            <v>Yes</v>
          </cell>
        </row>
        <row r="395">
          <cell r="A395">
            <v>152838</v>
          </cell>
          <cell r="B395" t="str">
            <v>Kalkidan</v>
          </cell>
          <cell r="C395" t="str">
            <v>Eyasue</v>
          </cell>
          <cell r="D395" t="str">
            <v>8JJ</v>
          </cell>
          <cell r="E395" t="str">
            <v>F</v>
          </cell>
          <cell r="F395" t="str">
            <v>N</v>
          </cell>
          <cell r="G395" t="str">
            <v>BAOF</v>
          </cell>
          <cell r="H395" t="str">
            <v>Yes</v>
          </cell>
          <cell r="I395" t="str">
            <v>No</v>
          </cell>
          <cell r="J395" t="str">
            <v>Yes</v>
          </cell>
          <cell r="K395" t="str">
            <v>No</v>
          </cell>
          <cell r="L395" t="str">
            <v>8</v>
          </cell>
          <cell r="M395" t="str">
            <v>Picardy</v>
          </cell>
          <cell r="N395" t="str">
            <v>No</v>
          </cell>
        </row>
        <row r="396">
          <cell r="A396">
            <v>151880</v>
          </cell>
          <cell r="B396" t="str">
            <v>Nathnael</v>
          </cell>
          <cell r="C396" t="str">
            <v>Eyasue</v>
          </cell>
          <cell r="D396" t="str">
            <v>10JOS</v>
          </cell>
          <cell r="E396" t="str">
            <v>M</v>
          </cell>
          <cell r="F396" t="str">
            <v>E</v>
          </cell>
          <cell r="G396" t="str">
            <v>BAOF</v>
          </cell>
          <cell r="H396" t="str">
            <v>Yes</v>
          </cell>
          <cell r="I396" t="str">
            <v>No</v>
          </cell>
          <cell r="J396" t="str">
            <v>Yes</v>
          </cell>
          <cell r="K396" t="str">
            <v>No</v>
          </cell>
          <cell r="L396" t="str">
            <v>10</v>
          </cell>
          <cell r="M396" t="str">
            <v>Picardy</v>
          </cell>
          <cell r="N396" t="str">
            <v>No</v>
          </cell>
        </row>
        <row r="397">
          <cell r="A397">
            <v>150534</v>
          </cell>
          <cell r="B397" t="str">
            <v>Felicity</v>
          </cell>
          <cell r="C397" t="str">
            <v>Eyre</v>
          </cell>
          <cell r="D397" t="str">
            <v>13SMC</v>
          </cell>
          <cell r="E397" t="str">
            <v>F</v>
          </cell>
          <cell r="F397" t="str">
            <v>N</v>
          </cell>
          <cell r="G397" t="str">
            <v>WBRI</v>
          </cell>
          <cell r="H397" t="str">
            <v>No</v>
          </cell>
          <cell r="I397" t="str">
            <v>No</v>
          </cell>
          <cell r="J397" t="str">
            <v>No</v>
          </cell>
          <cell r="K397" t="str">
            <v>No</v>
          </cell>
          <cell r="L397" t="str">
            <v>13</v>
          </cell>
          <cell r="M397" t="str">
            <v>Picardy</v>
          </cell>
          <cell r="N397" t="str">
            <v>Yes</v>
          </cell>
        </row>
        <row r="398">
          <cell r="A398">
            <v>160119</v>
          </cell>
          <cell r="B398" t="str">
            <v>Ruth</v>
          </cell>
          <cell r="C398" t="str">
            <v>Eze</v>
          </cell>
          <cell r="D398" t="str">
            <v>12ASA</v>
          </cell>
          <cell r="E398" t="str">
            <v>F</v>
          </cell>
          <cell r="F398" t="str">
            <v>N</v>
          </cell>
          <cell r="G398" t="str">
            <v>MWBA</v>
          </cell>
          <cell r="H398" t="str">
            <v>No</v>
          </cell>
          <cell r="I398" t="str">
            <v>No</v>
          </cell>
          <cell r="J398" t="str">
            <v>No</v>
          </cell>
          <cell r="K398" t="str">
            <v>No</v>
          </cell>
          <cell r="L398" t="str">
            <v>12</v>
          </cell>
          <cell r="M398" t="str">
            <v>Picardy</v>
          </cell>
          <cell r="N398" t="str">
            <v>No</v>
          </cell>
        </row>
        <row r="399">
          <cell r="A399">
            <v>152835</v>
          </cell>
          <cell r="B399" t="str">
            <v>Billy</v>
          </cell>
          <cell r="C399" t="str">
            <v>Fagan</v>
          </cell>
          <cell r="D399" t="str">
            <v>8KS</v>
          </cell>
          <cell r="E399" t="str">
            <v>M</v>
          </cell>
          <cell r="F399" t="str">
            <v>N</v>
          </cell>
          <cell r="G399" t="str">
            <v>WBRI</v>
          </cell>
          <cell r="H399" t="str">
            <v>No</v>
          </cell>
          <cell r="I399" t="str">
            <v>No</v>
          </cell>
          <cell r="J399" t="str">
            <v>No</v>
          </cell>
          <cell r="K399" t="str">
            <v>No</v>
          </cell>
          <cell r="L399" t="str">
            <v>8</v>
          </cell>
          <cell r="M399" t="str">
            <v>Picardy</v>
          </cell>
          <cell r="N399" t="str">
            <v>No</v>
          </cell>
        </row>
        <row r="400">
          <cell r="A400">
            <v>152178</v>
          </cell>
          <cell r="B400" t="str">
            <v>Madeleine</v>
          </cell>
          <cell r="C400" t="str">
            <v>Fairey</v>
          </cell>
          <cell r="D400" t="str">
            <v>13MPI</v>
          </cell>
          <cell r="E400" t="str">
            <v>F</v>
          </cell>
          <cell r="F400" t="str">
            <v>N</v>
          </cell>
          <cell r="G400" t="str">
            <v>WBRI</v>
          </cell>
          <cell r="H400" t="str">
            <v>No</v>
          </cell>
          <cell r="I400" t="str">
            <v>No</v>
          </cell>
          <cell r="J400" t="str">
            <v>No</v>
          </cell>
          <cell r="K400" t="str">
            <v>No</v>
          </cell>
          <cell r="L400" t="str">
            <v>13</v>
          </cell>
          <cell r="M400" t="str">
            <v>St. Julie</v>
          </cell>
          <cell r="N400" t="str">
            <v>No</v>
          </cell>
        </row>
        <row r="401">
          <cell r="A401">
            <v>152118</v>
          </cell>
          <cell r="B401" t="str">
            <v>Grace</v>
          </cell>
          <cell r="C401" t="str">
            <v>Fairfax</v>
          </cell>
          <cell r="D401" t="str">
            <v>13LGI</v>
          </cell>
          <cell r="E401" t="str">
            <v>F</v>
          </cell>
          <cell r="F401" t="str">
            <v>N</v>
          </cell>
          <cell r="G401" t="str">
            <v>WBRI</v>
          </cell>
          <cell r="H401" t="str">
            <v>No</v>
          </cell>
          <cell r="I401" t="str">
            <v>No</v>
          </cell>
          <cell r="J401" t="str">
            <v>No</v>
          </cell>
          <cell r="K401" t="str">
            <v>No</v>
          </cell>
          <cell r="L401" t="str">
            <v>13</v>
          </cell>
          <cell r="M401" t="str">
            <v>St. Julie</v>
          </cell>
          <cell r="N401" t="str">
            <v>No</v>
          </cell>
        </row>
        <row r="402">
          <cell r="A402">
            <v>160190</v>
          </cell>
          <cell r="B402" t="str">
            <v>Alani</v>
          </cell>
          <cell r="C402" t="str">
            <v>Farleigh Pereira</v>
          </cell>
          <cell r="D402" t="str">
            <v>7YP</v>
          </cell>
          <cell r="E402" t="str">
            <v>F</v>
          </cell>
          <cell r="F402" t="str">
            <v>K</v>
          </cell>
          <cell r="G402" t="str">
            <v>WBRI</v>
          </cell>
          <cell r="H402" t="str">
            <v>Yes</v>
          </cell>
          <cell r="I402" t="str">
            <v>No</v>
          </cell>
          <cell r="J402" t="str">
            <v>Yes</v>
          </cell>
          <cell r="K402" t="str">
            <v>No</v>
          </cell>
          <cell r="L402" t="str">
            <v>7</v>
          </cell>
          <cell r="M402" t="str">
            <v>Compiegne</v>
          </cell>
          <cell r="N402" t="str">
            <v>No</v>
          </cell>
        </row>
        <row r="403">
          <cell r="A403">
            <v>152932</v>
          </cell>
          <cell r="B403" t="str">
            <v>Thomas</v>
          </cell>
          <cell r="C403" t="str">
            <v>Farrington</v>
          </cell>
          <cell r="D403" t="str">
            <v>8MH</v>
          </cell>
          <cell r="E403" t="str">
            <v>M</v>
          </cell>
          <cell r="F403" t="str">
            <v>N</v>
          </cell>
          <cell r="G403" t="str">
            <v>WBRI</v>
          </cell>
          <cell r="H403" t="str">
            <v>No</v>
          </cell>
          <cell r="I403" t="str">
            <v>No</v>
          </cell>
          <cell r="J403" t="str">
            <v>No</v>
          </cell>
          <cell r="K403" t="str">
            <v>No</v>
          </cell>
          <cell r="L403" t="str">
            <v>8</v>
          </cell>
          <cell r="M403" t="str">
            <v>Cuvilly</v>
          </cell>
          <cell r="N403" t="str">
            <v>Yes</v>
          </cell>
        </row>
        <row r="404">
          <cell r="A404">
            <v>160104</v>
          </cell>
          <cell r="B404" t="str">
            <v>Alex</v>
          </cell>
          <cell r="C404" t="str">
            <v>Faulkner</v>
          </cell>
          <cell r="D404" t="str">
            <v>12SG</v>
          </cell>
          <cell r="E404" t="str">
            <v>M</v>
          </cell>
          <cell r="F404" t="str">
            <v>N</v>
          </cell>
          <cell r="G404" t="str">
            <v>WBRI</v>
          </cell>
          <cell r="H404" t="str">
            <v>No</v>
          </cell>
          <cell r="I404" t="str">
            <v>No</v>
          </cell>
          <cell r="J404" t="str">
            <v>No</v>
          </cell>
          <cell r="K404" t="str">
            <v>No</v>
          </cell>
          <cell r="L404" t="str">
            <v>12</v>
          </cell>
          <cell r="M404" t="str">
            <v>Cuvilly</v>
          </cell>
          <cell r="N404" t="str">
            <v>No</v>
          </cell>
        </row>
        <row r="405">
          <cell r="A405">
            <v>152188</v>
          </cell>
          <cell r="B405" t="str">
            <v>Ahmed</v>
          </cell>
          <cell r="C405" t="str">
            <v>Fazeel</v>
          </cell>
          <cell r="D405" t="str">
            <v>13SMC</v>
          </cell>
          <cell r="E405" t="str">
            <v>M</v>
          </cell>
          <cell r="F405" t="str">
            <v>N</v>
          </cell>
          <cell r="G405" t="str">
            <v>APKN</v>
          </cell>
          <cell r="H405" t="str">
            <v>No</v>
          </cell>
          <cell r="I405" t="str">
            <v>Yes</v>
          </cell>
          <cell r="J405" t="str">
            <v>No</v>
          </cell>
          <cell r="K405" t="str">
            <v>No</v>
          </cell>
          <cell r="L405" t="str">
            <v>13</v>
          </cell>
          <cell r="N405" t="str">
            <v>No</v>
          </cell>
        </row>
        <row r="406">
          <cell r="A406">
            <v>150996</v>
          </cell>
          <cell r="B406" t="str">
            <v>Subhaan</v>
          </cell>
          <cell r="C406" t="str">
            <v>Fazeel</v>
          </cell>
          <cell r="D406" t="str">
            <v>12DHO</v>
          </cell>
          <cell r="E406" t="str">
            <v>M</v>
          </cell>
          <cell r="F406" t="str">
            <v>N</v>
          </cell>
          <cell r="G406" t="str">
            <v>APKN</v>
          </cell>
          <cell r="H406" t="str">
            <v>No</v>
          </cell>
          <cell r="I406" t="str">
            <v>No</v>
          </cell>
          <cell r="J406" t="str">
            <v>No</v>
          </cell>
          <cell r="K406" t="str">
            <v>No</v>
          </cell>
          <cell r="L406" t="str">
            <v>12</v>
          </cell>
          <cell r="M406" t="str">
            <v>Compiegne</v>
          </cell>
          <cell r="N406" t="str">
            <v>No</v>
          </cell>
        </row>
        <row r="407">
          <cell r="A407">
            <v>152823</v>
          </cell>
          <cell r="B407" t="str">
            <v>Boro</v>
          </cell>
          <cell r="C407" t="str">
            <v>Fekete</v>
          </cell>
          <cell r="D407" t="str">
            <v>8KC</v>
          </cell>
          <cell r="E407" t="str">
            <v>F</v>
          </cell>
          <cell r="F407" t="str">
            <v>N</v>
          </cell>
          <cell r="G407" t="str">
            <v>WEEU</v>
          </cell>
          <cell r="H407" t="str">
            <v>No</v>
          </cell>
          <cell r="I407" t="str">
            <v>Yes</v>
          </cell>
          <cell r="J407" t="str">
            <v>No</v>
          </cell>
          <cell r="K407" t="str">
            <v>No</v>
          </cell>
          <cell r="L407" t="str">
            <v>8</v>
          </cell>
          <cell r="M407" t="str">
            <v>St. Julie</v>
          </cell>
          <cell r="N407" t="str">
            <v>No</v>
          </cell>
        </row>
        <row r="408">
          <cell r="A408">
            <v>151526</v>
          </cell>
          <cell r="B408" t="str">
            <v>Luke</v>
          </cell>
          <cell r="C408" t="str">
            <v>Fenwick</v>
          </cell>
          <cell r="D408" t="str">
            <v>11WE</v>
          </cell>
          <cell r="E408" t="str">
            <v>M</v>
          </cell>
          <cell r="F408" t="str">
            <v>N</v>
          </cell>
          <cell r="G408" t="str">
            <v>REFU</v>
          </cell>
          <cell r="H408" t="str">
            <v>No</v>
          </cell>
          <cell r="I408" t="str">
            <v>No</v>
          </cell>
          <cell r="J408" t="str">
            <v>No</v>
          </cell>
          <cell r="K408" t="str">
            <v>No</v>
          </cell>
          <cell r="L408" t="str">
            <v>11</v>
          </cell>
          <cell r="M408" t="str">
            <v>Compiegne</v>
          </cell>
          <cell r="N408" t="str">
            <v>No</v>
          </cell>
        </row>
        <row r="409">
          <cell r="A409">
            <v>152119</v>
          </cell>
          <cell r="B409" t="str">
            <v>Valentino</v>
          </cell>
          <cell r="C409" t="str">
            <v>Ferrari</v>
          </cell>
          <cell r="D409" t="str">
            <v>13TS</v>
          </cell>
          <cell r="E409" t="str">
            <v>M</v>
          </cell>
          <cell r="F409" t="str">
            <v>N</v>
          </cell>
          <cell r="G409" t="str">
            <v>MWAO</v>
          </cell>
          <cell r="H409" t="str">
            <v>No</v>
          </cell>
          <cell r="I409" t="str">
            <v>No</v>
          </cell>
          <cell r="J409" t="str">
            <v>No</v>
          </cell>
          <cell r="K409" t="str">
            <v>No</v>
          </cell>
          <cell r="L409" t="str">
            <v>13</v>
          </cell>
          <cell r="M409" t="str">
            <v>Picardy</v>
          </cell>
          <cell r="N409" t="str">
            <v>No</v>
          </cell>
        </row>
        <row r="410">
          <cell r="A410">
            <v>152120</v>
          </cell>
          <cell r="B410" t="str">
            <v>Daniel</v>
          </cell>
          <cell r="C410" t="str">
            <v>Fidler</v>
          </cell>
          <cell r="D410" t="str">
            <v>13SMC</v>
          </cell>
          <cell r="E410" t="str">
            <v>M</v>
          </cell>
          <cell r="F410" t="str">
            <v>N</v>
          </cell>
          <cell r="G410" t="str">
            <v>WBRI</v>
          </cell>
          <cell r="H410" t="str">
            <v>No</v>
          </cell>
          <cell r="I410" t="str">
            <v>No</v>
          </cell>
          <cell r="J410" t="str">
            <v>No</v>
          </cell>
          <cell r="K410" t="str">
            <v>No</v>
          </cell>
          <cell r="L410" t="str">
            <v>13</v>
          </cell>
          <cell r="M410" t="str">
            <v>Cuvilly</v>
          </cell>
          <cell r="N410" t="str">
            <v>No</v>
          </cell>
        </row>
        <row r="411">
          <cell r="A411">
            <v>152557</v>
          </cell>
          <cell r="B411" t="str">
            <v>Luca</v>
          </cell>
          <cell r="C411" t="str">
            <v>Fiore</v>
          </cell>
          <cell r="D411" t="str">
            <v>9KB</v>
          </cell>
          <cell r="E411" t="str">
            <v>M</v>
          </cell>
          <cell r="F411" t="str">
            <v>N</v>
          </cell>
          <cell r="G411" t="str">
            <v>MOTM</v>
          </cell>
          <cell r="H411" t="str">
            <v>No</v>
          </cell>
          <cell r="I411" t="str">
            <v>No</v>
          </cell>
          <cell r="J411" t="str">
            <v>No</v>
          </cell>
          <cell r="K411" t="str">
            <v>No</v>
          </cell>
          <cell r="L411" t="str">
            <v>9</v>
          </cell>
          <cell r="M411" t="str">
            <v>Cuvilly</v>
          </cell>
          <cell r="N411" t="str">
            <v>No</v>
          </cell>
        </row>
        <row r="412">
          <cell r="A412">
            <v>151561</v>
          </cell>
          <cell r="B412" t="str">
            <v>Sofia</v>
          </cell>
          <cell r="C412" t="str">
            <v>Fiore</v>
          </cell>
          <cell r="D412" t="str">
            <v>11WE</v>
          </cell>
          <cell r="E412" t="str">
            <v>F</v>
          </cell>
          <cell r="F412" t="str">
            <v>N</v>
          </cell>
          <cell r="G412" t="str">
            <v>MOTM</v>
          </cell>
          <cell r="H412" t="str">
            <v>No</v>
          </cell>
          <cell r="I412" t="str">
            <v>No</v>
          </cell>
          <cell r="J412" t="str">
            <v>No</v>
          </cell>
          <cell r="K412" t="str">
            <v>No</v>
          </cell>
          <cell r="L412" t="str">
            <v>11</v>
          </cell>
          <cell r="M412" t="str">
            <v>Compiegne</v>
          </cell>
          <cell r="N412" t="str">
            <v>No</v>
          </cell>
        </row>
        <row r="413">
          <cell r="A413">
            <v>151885</v>
          </cell>
          <cell r="B413" t="str">
            <v>Austin</v>
          </cell>
          <cell r="C413" t="str">
            <v>Fitzgerald</v>
          </cell>
          <cell r="D413" t="str">
            <v>10TD</v>
          </cell>
          <cell r="E413" t="str">
            <v>M</v>
          </cell>
          <cell r="F413" t="str">
            <v>N</v>
          </cell>
          <cell r="G413" t="str">
            <v>WBRI</v>
          </cell>
          <cell r="H413" t="str">
            <v>No</v>
          </cell>
          <cell r="I413" t="str">
            <v>No</v>
          </cell>
          <cell r="J413" t="str">
            <v>No</v>
          </cell>
          <cell r="K413" t="str">
            <v>No</v>
          </cell>
          <cell r="L413" t="str">
            <v>10</v>
          </cell>
          <cell r="M413" t="str">
            <v>Compiegne</v>
          </cell>
          <cell r="N413" t="str">
            <v>No</v>
          </cell>
        </row>
        <row r="414">
          <cell r="A414">
            <v>151631</v>
          </cell>
          <cell r="B414" t="str">
            <v>Olivia</v>
          </cell>
          <cell r="C414" t="str">
            <v>Fitzgerald</v>
          </cell>
          <cell r="D414" t="str">
            <v>11WE</v>
          </cell>
          <cell r="E414" t="str">
            <v>F</v>
          </cell>
          <cell r="F414" t="str">
            <v>N</v>
          </cell>
          <cell r="G414" t="str">
            <v>WBRI</v>
          </cell>
          <cell r="H414" t="str">
            <v>No</v>
          </cell>
          <cell r="I414" t="str">
            <v>No</v>
          </cell>
          <cell r="J414" t="str">
            <v>No</v>
          </cell>
          <cell r="K414" t="str">
            <v>No</v>
          </cell>
          <cell r="L414" t="str">
            <v>11</v>
          </cell>
          <cell r="M414" t="str">
            <v>Compiegne</v>
          </cell>
          <cell r="N414" t="str">
            <v>No</v>
          </cell>
        </row>
        <row r="415">
          <cell r="A415">
            <v>151863</v>
          </cell>
          <cell r="B415" t="str">
            <v>Finan</v>
          </cell>
          <cell r="C415" t="str">
            <v>Fitzpatrick</v>
          </cell>
          <cell r="D415" t="str">
            <v>10CM</v>
          </cell>
          <cell r="E415" t="str">
            <v>M</v>
          </cell>
          <cell r="F415" t="str">
            <v>N</v>
          </cell>
          <cell r="G415" t="str">
            <v>WBRI</v>
          </cell>
          <cell r="H415" t="str">
            <v>No</v>
          </cell>
          <cell r="I415" t="str">
            <v>No</v>
          </cell>
          <cell r="J415" t="str">
            <v>No</v>
          </cell>
          <cell r="K415" t="str">
            <v>No</v>
          </cell>
          <cell r="L415" t="str">
            <v>10</v>
          </cell>
          <cell r="M415" t="str">
            <v>Compiegne</v>
          </cell>
          <cell r="N415" t="str">
            <v>No</v>
          </cell>
        </row>
        <row r="416">
          <cell r="A416">
            <v>160191</v>
          </cell>
          <cell r="B416" t="str">
            <v>Qweeva</v>
          </cell>
          <cell r="C416" t="str">
            <v>Fitzpatrick</v>
          </cell>
          <cell r="D416" t="str">
            <v>7FS</v>
          </cell>
          <cell r="E416" t="str">
            <v>F</v>
          </cell>
          <cell r="F416" t="str">
            <v>N</v>
          </cell>
          <cell r="G416" t="str">
            <v>WBRI</v>
          </cell>
          <cell r="H416" t="str">
            <v>No</v>
          </cell>
          <cell r="I416" t="str">
            <v>No</v>
          </cell>
          <cell r="J416" t="str">
            <v>No</v>
          </cell>
          <cell r="K416" t="str">
            <v>No</v>
          </cell>
          <cell r="L416" t="str">
            <v>7</v>
          </cell>
          <cell r="M416" t="str">
            <v>Compiegne</v>
          </cell>
          <cell r="N416" t="str">
            <v>No</v>
          </cell>
        </row>
        <row r="417">
          <cell r="A417">
            <v>152530</v>
          </cell>
          <cell r="B417" t="str">
            <v>Millie</v>
          </cell>
          <cell r="C417" t="str">
            <v>Flannery</v>
          </cell>
          <cell r="D417" t="str">
            <v>9IC</v>
          </cell>
          <cell r="E417" t="str">
            <v>F</v>
          </cell>
          <cell r="F417" t="str">
            <v>N</v>
          </cell>
          <cell r="G417" t="str">
            <v>WBRI</v>
          </cell>
          <cell r="H417" t="str">
            <v>No</v>
          </cell>
          <cell r="I417" t="str">
            <v>No</v>
          </cell>
          <cell r="J417" t="str">
            <v>No</v>
          </cell>
          <cell r="K417" t="str">
            <v>No</v>
          </cell>
          <cell r="L417" t="str">
            <v>9</v>
          </cell>
          <cell r="M417" t="str">
            <v>Picardy</v>
          </cell>
          <cell r="N417" t="str">
            <v>No</v>
          </cell>
        </row>
        <row r="418">
          <cell r="A418">
            <v>160095</v>
          </cell>
          <cell r="B418" t="str">
            <v>Poppy</v>
          </cell>
          <cell r="C418" t="str">
            <v>Fletcher</v>
          </cell>
          <cell r="D418" t="str">
            <v>12ASA</v>
          </cell>
          <cell r="E418" t="str">
            <v>F</v>
          </cell>
          <cell r="F418" t="str">
            <v>N</v>
          </cell>
          <cell r="G418" t="str">
            <v>WBRI</v>
          </cell>
          <cell r="H418" t="str">
            <v>No</v>
          </cell>
          <cell r="I418" t="str">
            <v>No</v>
          </cell>
          <cell r="J418" t="str">
            <v>No</v>
          </cell>
          <cell r="K418" t="str">
            <v>No</v>
          </cell>
          <cell r="L418" t="str">
            <v>12</v>
          </cell>
          <cell r="M418" t="str">
            <v>Compiegne</v>
          </cell>
          <cell r="N418" t="str">
            <v>No</v>
          </cell>
        </row>
        <row r="419">
          <cell r="A419">
            <v>150776</v>
          </cell>
          <cell r="B419" t="str">
            <v>Amber</v>
          </cell>
          <cell r="C419" t="str">
            <v>FLINT</v>
          </cell>
          <cell r="D419" t="str">
            <v>11KBA</v>
          </cell>
          <cell r="E419" t="str">
            <v>F</v>
          </cell>
          <cell r="F419" t="str">
            <v>N</v>
          </cell>
          <cell r="G419" t="str">
            <v>WBRI</v>
          </cell>
          <cell r="H419" t="str">
            <v>No</v>
          </cell>
          <cell r="I419" t="str">
            <v>No</v>
          </cell>
          <cell r="J419" t="str">
            <v>No</v>
          </cell>
          <cell r="K419" t="str">
            <v>No</v>
          </cell>
          <cell r="L419" t="str">
            <v>11</v>
          </cell>
          <cell r="M419" t="str">
            <v>St. Julie</v>
          </cell>
          <cell r="N419" t="str">
            <v>No</v>
          </cell>
        </row>
        <row r="420">
          <cell r="A420">
            <v>152175</v>
          </cell>
          <cell r="B420" t="str">
            <v>Anna</v>
          </cell>
          <cell r="C420" t="str">
            <v>Flouris</v>
          </cell>
          <cell r="D420" t="str">
            <v>13LGI</v>
          </cell>
          <cell r="E420" t="str">
            <v>F</v>
          </cell>
          <cell r="G420" t="str">
            <v>WBRI</v>
          </cell>
          <cell r="H420" t="str">
            <v>No</v>
          </cell>
          <cell r="I420" t="str">
            <v>No</v>
          </cell>
          <cell r="J420" t="str">
            <v>No</v>
          </cell>
          <cell r="K420" t="str">
            <v>No</v>
          </cell>
          <cell r="L420" t="str">
            <v>13</v>
          </cell>
          <cell r="M420" t="str">
            <v>Cuvilly</v>
          </cell>
          <cell r="N420" t="str">
            <v>No</v>
          </cell>
        </row>
        <row r="421">
          <cell r="A421">
            <v>151613</v>
          </cell>
          <cell r="B421" t="str">
            <v>Eamonn</v>
          </cell>
          <cell r="C421" t="str">
            <v>Foley</v>
          </cell>
          <cell r="D421" t="str">
            <v>11SPI</v>
          </cell>
          <cell r="E421" t="str">
            <v>M</v>
          </cell>
          <cell r="F421" t="str">
            <v>N</v>
          </cell>
          <cell r="G421" t="str">
            <v>MWAO</v>
          </cell>
          <cell r="H421" t="str">
            <v>No</v>
          </cell>
          <cell r="I421" t="str">
            <v>No</v>
          </cell>
          <cell r="J421" t="str">
            <v>No</v>
          </cell>
          <cell r="K421" t="str">
            <v>No</v>
          </cell>
          <cell r="L421" t="str">
            <v>11</v>
          </cell>
          <cell r="M421" t="str">
            <v>St. Julie</v>
          </cell>
          <cell r="N421" t="str">
            <v>Yes</v>
          </cell>
        </row>
        <row r="422">
          <cell r="A422">
            <v>152554</v>
          </cell>
          <cell r="B422" t="str">
            <v>Maeve</v>
          </cell>
          <cell r="C422" t="str">
            <v>Foley</v>
          </cell>
          <cell r="D422" t="str">
            <v>9GN</v>
          </cell>
          <cell r="E422" t="str">
            <v>F</v>
          </cell>
          <cell r="F422" t="str">
            <v>N</v>
          </cell>
          <cell r="G422" t="str">
            <v>MOTM</v>
          </cell>
          <cell r="H422" t="str">
            <v>No</v>
          </cell>
          <cell r="I422" t="str">
            <v>No</v>
          </cell>
          <cell r="J422" t="str">
            <v>No</v>
          </cell>
          <cell r="K422" t="str">
            <v>No</v>
          </cell>
          <cell r="L422" t="str">
            <v>9</v>
          </cell>
          <cell r="M422" t="str">
            <v>Compiegne</v>
          </cell>
          <cell r="N422" t="str">
            <v>No</v>
          </cell>
        </row>
        <row r="423">
          <cell r="A423">
            <v>150597</v>
          </cell>
          <cell r="B423" t="str">
            <v>Rory</v>
          </cell>
          <cell r="C423" t="str">
            <v>Follin</v>
          </cell>
          <cell r="D423" t="str">
            <v>13HS</v>
          </cell>
          <cell r="E423" t="str">
            <v>M</v>
          </cell>
          <cell r="F423" t="str">
            <v>N</v>
          </cell>
          <cell r="G423" t="str">
            <v>WBRI</v>
          </cell>
          <cell r="H423" t="str">
            <v>No</v>
          </cell>
          <cell r="I423" t="str">
            <v>No</v>
          </cell>
          <cell r="J423" t="str">
            <v>No</v>
          </cell>
          <cell r="K423" t="str">
            <v>No</v>
          </cell>
          <cell r="L423" t="str">
            <v>13</v>
          </cell>
          <cell r="M423" t="str">
            <v>Cuvilly</v>
          </cell>
          <cell r="N423" t="str">
            <v>No</v>
          </cell>
        </row>
        <row r="424">
          <cell r="A424">
            <v>160192</v>
          </cell>
          <cell r="B424" t="str">
            <v>Geri</v>
          </cell>
          <cell r="C424" t="str">
            <v>Fontanelli</v>
          </cell>
          <cell r="D424" t="str">
            <v xml:space="preserve">7BPE </v>
          </cell>
          <cell r="E424" t="str">
            <v>M</v>
          </cell>
          <cell r="F424" t="str">
            <v>N</v>
          </cell>
          <cell r="G424" t="str">
            <v>WEUR</v>
          </cell>
          <cell r="H424" t="str">
            <v>No</v>
          </cell>
          <cell r="I424" t="str">
            <v>Yes</v>
          </cell>
          <cell r="J424" t="str">
            <v>No</v>
          </cell>
          <cell r="K424" t="str">
            <v>No</v>
          </cell>
          <cell r="L424" t="str">
            <v>7</v>
          </cell>
          <cell r="M424" t="str">
            <v>St. Julie</v>
          </cell>
          <cell r="N424" t="str">
            <v>No</v>
          </cell>
        </row>
        <row r="425">
          <cell r="A425">
            <v>152559</v>
          </cell>
          <cell r="B425" t="str">
            <v>Ethan</v>
          </cell>
          <cell r="C425" t="str">
            <v>Ford</v>
          </cell>
          <cell r="D425" t="str">
            <v>9MCO</v>
          </cell>
          <cell r="E425" t="str">
            <v>M</v>
          </cell>
          <cell r="F425" t="str">
            <v>N</v>
          </cell>
          <cell r="G425" t="str">
            <v>WBRI</v>
          </cell>
          <cell r="H425" t="str">
            <v>No</v>
          </cell>
          <cell r="I425" t="str">
            <v>No</v>
          </cell>
          <cell r="J425" t="str">
            <v>No</v>
          </cell>
          <cell r="K425" t="str">
            <v>No</v>
          </cell>
          <cell r="L425" t="str">
            <v>9</v>
          </cell>
          <cell r="M425" t="str">
            <v>Cuvilly</v>
          </cell>
          <cell r="N425" t="str">
            <v>Yes</v>
          </cell>
        </row>
        <row r="426">
          <cell r="A426">
            <v>150808</v>
          </cell>
          <cell r="B426" t="str">
            <v>Tamsin</v>
          </cell>
          <cell r="C426" t="str">
            <v>Ford</v>
          </cell>
          <cell r="D426" t="str">
            <v>12DHO</v>
          </cell>
          <cell r="E426" t="str">
            <v>F</v>
          </cell>
          <cell r="F426" t="str">
            <v>N</v>
          </cell>
          <cell r="G426" t="str">
            <v>WBRI</v>
          </cell>
          <cell r="H426" t="str">
            <v>No</v>
          </cell>
          <cell r="I426" t="str">
            <v>No</v>
          </cell>
          <cell r="J426" t="str">
            <v>No</v>
          </cell>
          <cell r="K426" t="str">
            <v>No</v>
          </cell>
          <cell r="L426" t="str">
            <v>12</v>
          </cell>
          <cell r="M426" t="str">
            <v>Cuvilly</v>
          </cell>
          <cell r="N426" t="str">
            <v>No</v>
          </cell>
        </row>
        <row r="427">
          <cell r="A427">
            <v>150967</v>
          </cell>
          <cell r="B427" t="str">
            <v>Laurie</v>
          </cell>
          <cell r="C427" t="str">
            <v>Forsythe</v>
          </cell>
          <cell r="D427" t="str">
            <v>12DHO</v>
          </cell>
          <cell r="E427" t="str">
            <v>F</v>
          </cell>
          <cell r="F427" t="str">
            <v>N</v>
          </cell>
          <cell r="G427" t="str">
            <v>WBRI</v>
          </cell>
          <cell r="H427" t="str">
            <v>No</v>
          </cell>
          <cell r="I427" t="str">
            <v>No</v>
          </cell>
          <cell r="J427" t="str">
            <v>No</v>
          </cell>
          <cell r="K427" t="str">
            <v>No</v>
          </cell>
          <cell r="L427" t="str">
            <v>12</v>
          </cell>
          <cell r="M427" t="str">
            <v>Picardy</v>
          </cell>
          <cell r="N427" t="str">
            <v>No</v>
          </cell>
        </row>
        <row r="428">
          <cell r="A428">
            <v>160193</v>
          </cell>
          <cell r="B428" t="str">
            <v>Ruaridh</v>
          </cell>
          <cell r="C428" t="str">
            <v>Forsythe</v>
          </cell>
          <cell r="D428" t="str">
            <v>7WD</v>
          </cell>
          <cell r="E428" t="str">
            <v>M</v>
          </cell>
          <cell r="F428" t="str">
            <v>K</v>
          </cell>
          <cell r="G428" t="str">
            <v>WBRI</v>
          </cell>
          <cell r="H428" t="str">
            <v>No</v>
          </cell>
          <cell r="I428" t="str">
            <v>No</v>
          </cell>
          <cell r="J428" t="str">
            <v>No</v>
          </cell>
          <cell r="K428" t="str">
            <v>No</v>
          </cell>
          <cell r="L428" t="str">
            <v>7</v>
          </cell>
          <cell r="M428" t="str">
            <v>Picardy</v>
          </cell>
          <cell r="N428" t="str">
            <v>No</v>
          </cell>
        </row>
        <row r="429">
          <cell r="A429">
            <v>152704</v>
          </cell>
          <cell r="B429" t="str">
            <v>Amy</v>
          </cell>
          <cell r="C429" t="str">
            <v>Foster</v>
          </cell>
          <cell r="D429" t="str">
            <v>9IC</v>
          </cell>
          <cell r="E429" t="str">
            <v>F</v>
          </cell>
          <cell r="F429" t="str">
            <v>N</v>
          </cell>
          <cell r="G429" t="str">
            <v>WBRI</v>
          </cell>
          <cell r="H429" t="str">
            <v>No</v>
          </cell>
          <cell r="I429" t="str">
            <v>No</v>
          </cell>
          <cell r="J429" t="str">
            <v>No</v>
          </cell>
          <cell r="K429" t="str">
            <v>No</v>
          </cell>
          <cell r="L429" t="str">
            <v>9</v>
          </cell>
          <cell r="M429" t="str">
            <v>Picardy</v>
          </cell>
          <cell r="N429" t="str">
            <v>No</v>
          </cell>
        </row>
        <row r="430">
          <cell r="A430">
            <v>151959</v>
          </cell>
          <cell r="B430" t="str">
            <v>Ruby</v>
          </cell>
          <cell r="C430" t="str">
            <v>Foster</v>
          </cell>
          <cell r="D430" t="str">
            <v>10CM</v>
          </cell>
          <cell r="E430" t="str">
            <v>F</v>
          </cell>
          <cell r="F430" t="str">
            <v>N</v>
          </cell>
          <cell r="G430" t="str">
            <v>WBRI</v>
          </cell>
          <cell r="H430" t="str">
            <v>No</v>
          </cell>
          <cell r="I430" t="str">
            <v>No</v>
          </cell>
          <cell r="J430" t="str">
            <v>No</v>
          </cell>
          <cell r="K430" t="str">
            <v>No</v>
          </cell>
          <cell r="L430" t="str">
            <v>10</v>
          </cell>
          <cell r="M430" t="str">
            <v>Compiegne</v>
          </cell>
          <cell r="N430" t="str">
            <v>No</v>
          </cell>
        </row>
        <row r="431">
          <cell r="A431">
            <v>160194</v>
          </cell>
          <cell r="B431" t="str">
            <v>Rian</v>
          </cell>
          <cell r="C431" t="str">
            <v>Foster</v>
          </cell>
          <cell r="D431" t="str">
            <v>7YP</v>
          </cell>
          <cell r="E431" t="str">
            <v>M</v>
          </cell>
          <cell r="F431" t="str">
            <v>N</v>
          </cell>
          <cell r="G431" t="str">
            <v>WBRI</v>
          </cell>
          <cell r="H431" t="str">
            <v>No</v>
          </cell>
          <cell r="I431" t="str">
            <v>No</v>
          </cell>
          <cell r="J431" t="str">
            <v>No</v>
          </cell>
          <cell r="K431" t="str">
            <v>No</v>
          </cell>
          <cell r="L431" t="str">
            <v>7</v>
          </cell>
          <cell r="M431" t="str">
            <v>Compiegne</v>
          </cell>
          <cell r="N431" t="str">
            <v>No</v>
          </cell>
        </row>
        <row r="432">
          <cell r="A432">
            <v>152653</v>
          </cell>
          <cell r="B432" t="str">
            <v>Mina</v>
          </cell>
          <cell r="C432" t="str">
            <v>Fowkes</v>
          </cell>
          <cell r="D432" t="str">
            <v>9MCO</v>
          </cell>
          <cell r="E432" t="str">
            <v>F</v>
          </cell>
          <cell r="F432" t="str">
            <v>N</v>
          </cell>
          <cell r="G432" t="str">
            <v>WBRI</v>
          </cell>
          <cell r="H432" t="str">
            <v>No</v>
          </cell>
          <cell r="I432" t="str">
            <v>Yes</v>
          </cell>
          <cell r="J432" t="str">
            <v>No</v>
          </cell>
          <cell r="K432" t="str">
            <v>No</v>
          </cell>
          <cell r="L432" t="str">
            <v>9</v>
          </cell>
          <cell r="M432" t="str">
            <v>Cuvilly</v>
          </cell>
          <cell r="N432" t="str">
            <v>No</v>
          </cell>
        </row>
        <row r="433">
          <cell r="A433">
            <v>151692</v>
          </cell>
          <cell r="B433" t="str">
            <v>Kieran</v>
          </cell>
          <cell r="C433" t="str">
            <v>Fox</v>
          </cell>
          <cell r="D433" t="str">
            <v>11ZI</v>
          </cell>
          <cell r="E433" t="str">
            <v>M</v>
          </cell>
          <cell r="F433" t="str">
            <v>N</v>
          </cell>
          <cell r="G433" t="str">
            <v>WBRI</v>
          </cell>
          <cell r="H433" t="str">
            <v>No</v>
          </cell>
          <cell r="I433" t="str">
            <v>No</v>
          </cell>
          <cell r="J433" t="str">
            <v>No</v>
          </cell>
          <cell r="K433" t="str">
            <v>No</v>
          </cell>
          <cell r="L433" t="str">
            <v>11</v>
          </cell>
          <cell r="M433" t="str">
            <v>St. Julie</v>
          </cell>
          <cell r="N433" t="str">
            <v>No</v>
          </cell>
        </row>
        <row r="434">
          <cell r="A434">
            <v>152825</v>
          </cell>
          <cell r="B434" t="str">
            <v>Lana</v>
          </cell>
          <cell r="C434" t="str">
            <v>Fox</v>
          </cell>
          <cell r="D434" t="str">
            <v>8TR</v>
          </cell>
          <cell r="E434" t="str">
            <v>F</v>
          </cell>
          <cell r="F434" t="str">
            <v>N</v>
          </cell>
          <cell r="G434" t="str">
            <v>WBRI</v>
          </cell>
          <cell r="H434" t="str">
            <v>No</v>
          </cell>
          <cell r="I434" t="str">
            <v>No</v>
          </cell>
          <cell r="J434" t="str">
            <v>No</v>
          </cell>
          <cell r="K434" t="str">
            <v>No</v>
          </cell>
          <cell r="L434" t="str">
            <v>8</v>
          </cell>
          <cell r="M434" t="str">
            <v>Compiegne</v>
          </cell>
          <cell r="N434" t="str">
            <v>No</v>
          </cell>
        </row>
        <row r="435">
          <cell r="A435">
            <v>151944</v>
          </cell>
          <cell r="B435" t="str">
            <v>Teigan</v>
          </cell>
          <cell r="C435" t="str">
            <v>Fox</v>
          </cell>
          <cell r="D435" t="str">
            <v>10TD</v>
          </cell>
          <cell r="E435" t="str">
            <v>F</v>
          </cell>
          <cell r="F435" t="str">
            <v>N</v>
          </cell>
          <cell r="G435" t="str">
            <v>WBRI</v>
          </cell>
          <cell r="H435" t="str">
            <v>Yes</v>
          </cell>
          <cell r="I435" t="str">
            <v>No</v>
          </cell>
          <cell r="J435" t="str">
            <v>Yes</v>
          </cell>
          <cell r="K435" t="str">
            <v>No</v>
          </cell>
          <cell r="L435" t="str">
            <v>10</v>
          </cell>
          <cell r="M435" t="str">
            <v>Compiegne</v>
          </cell>
          <cell r="N435" t="str">
            <v>No</v>
          </cell>
        </row>
        <row r="436">
          <cell r="A436">
            <v>160016</v>
          </cell>
          <cell r="B436" t="str">
            <v>Jack</v>
          </cell>
          <cell r="C436" t="str">
            <v>Fox</v>
          </cell>
          <cell r="D436" t="str">
            <v>13MPI</v>
          </cell>
          <cell r="E436" t="str">
            <v>M</v>
          </cell>
          <cell r="F436" t="str">
            <v>N</v>
          </cell>
          <cell r="G436" t="str">
            <v>WBRI</v>
          </cell>
          <cell r="H436" t="str">
            <v>No</v>
          </cell>
          <cell r="I436" t="str">
            <v>No</v>
          </cell>
          <cell r="J436" t="str">
            <v>No</v>
          </cell>
          <cell r="K436" t="str">
            <v>No</v>
          </cell>
          <cell r="L436" t="str">
            <v>13</v>
          </cell>
          <cell r="M436" t="str">
            <v>Cuvilly</v>
          </cell>
          <cell r="N436" t="str">
            <v>No</v>
          </cell>
        </row>
        <row r="437">
          <cell r="A437">
            <v>151765</v>
          </cell>
          <cell r="B437" t="str">
            <v>Danae</v>
          </cell>
          <cell r="C437" t="str">
            <v>Francis</v>
          </cell>
          <cell r="D437" t="str">
            <v>10CM</v>
          </cell>
          <cell r="E437" t="str">
            <v>F</v>
          </cell>
          <cell r="F437" t="str">
            <v>E</v>
          </cell>
          <cell r="G437" t="str">
            <v>WBRI</v>
          </cell>
          <cell r="H437" t="str">
            <v>No</v>
          </cell>
          <cell r="I437" t="str">
            <v>No</v>
          </cell>
          <cell r="J437" t="str">
            <v>No</v>
          </cell>
          <cell r="K437" t="str">
            <v>No</v>
          </cell>
          <cell r="L437" t="str">
            <v>10</v>
          </cell>
          <cell r="M437" t="str">
            <v>Compiegne</v>
          </cell>
          <cell r="N437" t="str">
            <v>No</v>
          </cell>
        </row>
        <row r="438">
          <cell r="A438">
            <v>150881</v>
          </cell>
          <cell r="B438" t="str">
            <v>Susanna</v>
          </cell>
          <cell r="C438" t="str">
            <v>Francis</v>
          </cell>
          <cell r="D438" t="str">
            <v>12DHO</v>
          </cell>
          <cell r="E438" t="str">
            <v>F</v>
          </cell>
          <cell r="F438" t="str">
            <v>N</v>
          </cell>
          <cell r="G438" t="str">
            <v>AIND</v>
          </cell>
          <cell r="H438" t="str">
            <v>No</v>
          </cell>
          <cell r="I438" t="str">
            <v>No</v>
          </cell>
          <cell r="J438" t="str">
            <v>No</v>
          </cell>
          <cell r="K438" t="str">
            <v>No</v>
          </cell>
          <cell r="L438" t="str">
            <v>12</v>
          </cell>
          <cell r="M438" t="str">
            <v>St. Julie</v>
          </cell>
          <cell r="N438" t="str">
            <v>No</v>
          </cell>
        </row>
        <row r="439">
          <cell r="A439">
            <v>160011</v>
          </cell>
          <cell r="B439" t="str">
            <v>Oscar</v>
          </cell>
          <cell r="C439" t="str">
            <v>Frawley</v>
          </cell>
          <cell r="D439" t="str">
            <v>8MH</v>
          </cell>
          <cell r="E439" t="str">
            <v>M</v>
          </cell>
          <cell r="F439" t="str">
            <v>E</v>
          </cell>
          <cell r="G439" t="str">
            <v>WBRI</v>
          </cell>
          <cell r="H439" t="str">
            <v>Yes</v>
          </cell>
          <cell r="I439" t="str">
            <v>No</v>
          </cell>
          <cell r="J439" t="str">
            <v>Yes</v>
          </cell>
          <cell r="K439" t="str">
            <v>No</v>
          </cell>
          <cell r="L439" t="str">
            <v>8</v>
          </cell>
          <cell r="M439" t="str">
            <v>Cuvilly</v>
          </cell>
          <cell r="N439" t="str">
            <v>No</v>
          </cell>
        </row>
        <row r="440">
          <cell r="A440">
            <v>152548</v>
          </cell>
          <cell r="B440" t="str">
            <v>Maureen</v>
          </cell>
          <cell r="C440" t="str">
            <v>Frebo</v>
          </cell>
          <cell r="D440" t="str">
            <v>9JQ</v>
          </cell>
          <cell r="E440" t="str">
            <v>F</v>
          </cell>
          <cell r="F440" t="str">
            <v>N</v>
          </cell>
          <cell r="G440" t="str">
            <v>BAOF</v>
          </cell>
          <cell r="H440" t="str">
            <v>No</v>
          </cell>
          <cell r="I440" t="str">
            <v>No</v>
          </cell>
          <cell r="J440" t="str">
            <v>No</v>
          </cell>
          <cell r="K440" t="str">
            <v>No</v>
          </cell>
          <cell r="L440" t="str">
            <v>9</v>
          </cell>
          <cell r="M440" t="str">
            <v>St. Julie</v>
          </cell>
          <cell r="N440" t="str">
            <v>No</v>
          </cell>
        </row>
        <row r="441">
          <cell r="A441">
            <v>152864</v>
          </cell>
          <cell r="B441" t="str">
            <v>Edward</v>
          </cell>
          <cell r="C441" t="str">
            <v>Freeman</v>
          </cell>
          <cell r="D441" t="str">
            <v>8TR</v>
          </cell>
          <cell r="E441" t="str">
            <v>M</v>
          </cell>
          <cell r="F441" t="str">
            <v>N</v>
          </cell>
          <cell r="G441" t="str">
            <v>WBRI</v>
          </cell>
          <cell r="H441" t="str">
            <v>No</v>
          </cell>
          <cell r="I441" t="str">
            <v>No</v>
          </cell>
          <cell r="J441" t="str">
            <v>No</v>
          </cell>
          <cell r="K441" t="str">
            <v>No</v>
          </cell>
          <cell r="L441" t="str">
            <v>8</v>
          </cell>
          <cell r="M441" t="str">
            <v>Compiegne</v>
          </cell>
          <cell r="N441" t="str">
            <v>No</v>
          </cell>
        </row>
        <row r="442">
          <cell r="A442">
            <v>152202</v>
          </cell>
          <cell r="B442" t="str">
            <v>Abigail</v>
          </cell>
          <cell r="C442" t="str">
            <v>Frempong</v>
          </cell>
          <cell r="D442" t="str">
            <v>13PLE</v>
          </cell>
          <cell r="E442" t="str">
            <v>F</v>
          </cell>
          <cell r="F442" t="str">
            <v>E</v>
          </cell>
          <cell r="G442" t="str">
            <v>BAOF</v>
          </cell>
          <cell r="H442" t="str">
            <v>No</v>
          </cell>
          <cell r="I442" t="str">
            <v>No</v>
          </cell>
          <cell r="J442" t="str">
            <v>No</v>
          </cell>
          <cell r="K442" t="str">
            <v>No</v>
          </cell>
          <cell r="L442" t="str">
            <v>13</v>
          </cell>
          <cell r="M442" t="str">
            <v>St. Julie</v>
          </cell>
          <cell r="N442" t="str">
            <v>No</v>
          </cell>
        </row>
        <row r="443">
          <cell r="A443">
            <v>152683</v>
          </cell>
          <cell r="B443" t="str">
            <v>Owen</v>
          </cell>
          <cell r="C443" t="str">
            <v>Frost</v>
          </cell>
          <cell r="D443" t="str">
            <v>9MCO</v>
          </cell>
          <cell r="E443" t="str">
            <v>M</v>
          </cell>
          <cell r="F443" t="str">
            <v>N</v>
          </cell>
          <cell r="G443" t="str">
            <v>WBRI</v>
          </cell>
          <cell r="H443" t="str">
            <v>Yes</v>
          </cell>
          <cell r="I443" t="str">
            <v>No</v>
          </cell>
          <cell r="J443" t="str">
            <v>Yes</v>
          </cell>
          <cell r="K443" t="str">
            <v>No</v>
          </cell>
          <cell r="L443" t="str">
            <v>9</v>
          </cell>
          <cell r="M443" t="str">
            <v>Cuvilly</v>
          </cell>
          <cell r="N443" t="str">
            <v>Yes</v>
          </cell>
        </row>
        <row r="444">
          <cell r="A444">
            <v>152773</v>
          </cell>
          <cell r="B444" t="str">
            <v>Isaque</v>
          </cell>
          <cell r="C444" t="str">
            <v>Fuganti</v>
          </cell>
          <cell r="D444" t="str">
            <v>8AR</v>
          </cell>
          <cell r="E444" t="str">
            <v>M</v>
          </cell>
          <cell r="F444" t="str">
            <v>N</v>
          </cell>
          <cell r="G444" t="str">
            <v>WOTW</v>
          </cell>
          <cell r="H444" t="str">
            <v>Yes</v>
          </cell>
          <cell r="I444" t="str">
            <v>Yes</v>
          </cell>
          <cell r="J444" t="str">
            <v>Yes</v>
          </cell>
          <cell r="K444" t="str">
            <v>No</v>
          </cell>
          <cell r="L444" t="str">
            <v>8</v>
          </cell>
          <cell r="M444" t="str">
            <v>St. Julie</v>
          </cell>
          <cell r="N444" t="str">
            <v>No</v>
          </cell>
        </row>
        <row r="445">
          <cell r="A445">
            <v>151622</v>
          </cell>
          <cell r="B445" t="str">
            <v>Veronica</v>
          </cell>
          <cell r="C445" t="str">
            <v>Fuganti</v>
          </cell>
          <cell r="D445" t="str">
            <v>11SDA</v>
          </cell>
          <cell r="E445" t="str">
            <v>F</v>
          </cell>
          <cell r="F445" t="str">
            <v>N</v>
          </cell>
          <cell r="G445" t="str">
            <v>WOTW</v>
          </cell>
          <cell r="H445" t="str">
            <v>Yes</v>
          </cell>
          <cell r="I445" t="str">
            <v>Yes</v>
          </cell>
          <cell r="J445" t="str">
            <v>Yes</v>
          </cell>
          <cell r="K445" t="str">
            <v>No</v>
          </cell>
          <cell r="L445" t="str">
            <v>11</v>
          </cell>
          <cell r="M445" t="str">
            <v>Cuvilly</v>
          </cell>
          <cell r="N445" t="str">
            <v>No</v>
          </cell>
        </row>
        <row r="446">
          <cell r="A446">
            <v>151781</v>
          </cell>
          <cell r="B446" t="str">
            <v>Anthony</v>
          </cell>
          <cell r="C446" t="str">
            <v>Fynn</v>
          </cell>
          <cell r="D446" t="str">
            <v>10ES</v>
          </cell>
          <cell r="E446" t="str">
            <v>M</v>
          </cell>
          <cell r="F446" t="str">
            <v>N</v>
          </cell>
          <cell r="G446" t="str">
            <v>BAOF</v>
          </cell>
          <cell r="H446" t="str">
            <v>No</v>
          </cell>
          <cell r="I446" t="str">
            <v>No</v>
          </cell>
          <cell r="J446" t="str">
            <v>Yes</v>
          </cell>
          <cell r="K446" t="str">
            <v>No</v>
          </cell>
          <cell r="L446" t="str">
            <v>10</v>
          </cell>
          <cell r="M446" t="str">
            <v>Cuvilly</v>
          </cell>
          <cell r="N446" t="str">
            <v>No</v>
          </cell>
        </row>
        <row r="447">
          <cell r="A447">
            <v>151623</v>
          </cell>
          <cell r="B447" t="str">
            <v>Francis</v>
          </cell>
          <cell r="C447" t="str">
            <v>Fynn</v>
          </cell>
          <cell r="D447" t="str">
            <v>11SK</v>
          </cell>
          <cell r="E447" t="str">
            <v>M</v>
          </cell>
          <cell r="F447" t="str">
            <v>N</v>
          </cell>
          <cell r="G447" t="str">
            <v>BAOF</v>
          </cell>
          <cell r="H447" t="str">
            <v>No</v>
          </cell>
          <cell r="I447" t="str">
            <v>No</v>
          </cell>
          <cell r="J447" t="str">
            <v>Yes</v>
          </cell>
          <cell r="K447" t="str">
            <v>No</v>
          </cell>
          <cell r="L447" t="str">
            <v>11</v>
          </cell>
          <cell r="M447" t="str">
            <v>Compiegne</v>
          </cell>
          <cell r="N447" t="str">
            <v>No</v>
          </cell>
        </row>
        <row r="448">
          <cell r="A448">
            <v>152792</v>
          </cell>
          <cell r="B448" t="str">
            <v>Amani</v>
          </cell>
          <cell r="C448" t="str">
            <v>Gachia</v>
          </cell>
          <cell r="D448" t="str">
            <v>8AB</v>
          </cell>
          <cell r="E448" t="str">
            <v>F</v>
          </cell>
          <cell r="F448" t="str">
            <v>N</v>
          </cell>
          <cell r="G448" t="str">
            <v>BAOF</v>
          </cell>
          <cell r="H448" t="str">
            <v>No</v>
          </cell>
          <cell r="I448" t="str">
            <v>Yes</v>
          </cell>
          <cell r="J448" t="str">
            <v>No</v>
          </cell>
          <cell r="K448" t="str">
            <v>No</v>
          </cell>
          <cell r="L448" t="str">
            <v>8</v>
          </cell>
          <cell r="M448" t="str">
            <v>Compiegne</v>
          </cell>
          <cell r="N448" t="str">
            <v>No</v>
          </cell>
        </row>
        <row r="449">
          <cell r="A449">
            <v>151616</v>
          </cell>
          <cell r="B449" t="str">
            <v>Joel</v>
          </cell>
          <cell r="C449" t="str">
            <v>Gachia</v>
          </cell>
          <cell r="D449" t="str">
            <v>11SK</v>
          </cell>
          <cell r="E449" t="str">
            <v>M</v>
          </cell>
          <cell r="F449" t="str">
            <v>N</v>
          </cell>
          <cell r="G449" t="str">
            <v>BAOF</v>
          </cell>
          <cell r="H449" t="str">
            <v>No</v>
          </cell>
          <cell r="I449" t="str">
            <v>Yes</v>
          </cell>
          <cell r="J449" t="str">
            <v>No</v>
          </cell>
          <cell r="K449" t="str">
            <v>No</v>
          </cell>
          <cell r="L449" t="str">
            <v>11</v>
          </cell>
          <cell r="M449" t="str">
            <v>Compiegne</v>
          </cell>
          <cell r="N449" t="str">
            <v>No</v>
          </cell>
        </row>
        <row r="450">
          <cell r="A450">
            <v>150448</v>
          </cell>
          <cell r="B450" t="str">
            <v>Paula</v>
          </cell>
          <cell r="C450" t="str">
            <v>Galarraga</v>
          </cell>
          <cell r="D450" t="str">
            <v>13SDR</v>
          </cell>
          <cell r="E450" t="str">
            <v>F</v>
          </cell>
          <cell r="F450" t="str">
            <v>N</v>
          </cell>
          <cell r="G450" t="str">
            <v>WOTW</v>
          </cell>
          <cell r="H450" t="str">
            <v>No</v>
          </cell>
          <cell r="I450" t="str">
            <v>Yes</v>
          </cell>
          <cell r="J450" t="str">
            <v>No</v>
          </cell>
          <cell r="K450" t="str">
            <v>No</v>
          </cell>
          <cell r="L450" t="str">
            <v>13</v>
          </cell>
          <cell r="M450" t="str">
            <v>Cuvilly</v>
          </cell>
          <cell r="N450" t="str">
            <v>No</v>
          </cell>
        </row>
        <row r="451">
          <cell r="A451">
            <v>160195</v>
          </cell>
          <cell r="B451" t="str">
            <v>Joseph</v>
          </cell>
          <cell r="C451" t="str">
            <v>Galligan</v>
          </cell>
          <cell r="D451" t="str">
            <v>7ET</v>
          </cell>
          <cell r="E451" t="str">
            <v>M</v>
          </cell>
          <cell r="F451" t="str">
            <v>N</v>
          </cell>
          <cell r="G451" t="str">
            <v>WBRI</v>
          </cell>
          <cell r="H451" t="str">
            <v>No</v>
          </cell>
          <cell r="I451" t="str">
            <v>No</v>
          </cell>
          <cell r="J451" t="str">
            <v>No</v>
          </cell>
          <cell r="K451" t="str">
            <v>No</v>
          </cell>
          <cell r="L451" t="str">
            <v>7</v>
          </cell>
          <cell r="M451" t="str">
            <v>Cuvilly</v>
          </cell>
          <cell r="N451" t="str">
            <v>No</v>
          </cell>
        </row>
        <row r="452">
          <cell r="A452">
            <v>160196</v>
          </cell>
          <cell r="B452" t="str">
            <v>Ivy</v>
          </cell>
          <cell r="C452" t="str">
            <v>Gao</v>
          </cell>
          <cell r="D452" t="str">
            <v>7FS</v>
          </cell>
          <cell r="E452" t="str">
            <v>F</v>
          </cell>
          <cell r="F452" t="str">
            <v>N</v>
          </cell>
          <cell r="G452" t="str">
            <v>CHNE</v>
          </cell>
          <cell r="H452" t="str">
            <v>No</v>
          </cell>
          <cell r="I452" t="str">
            <v>Yes</v>
          </cell>
          <cell r="J452" t="str">
            <v>No</v>
          </cell>
          <cell r="K452" t="str">
            <v>No</v>
          </cell>
          <cell r="L452" t="str">
            <v>7</v>
          </cell>
          <cell r="M452" t="str">
            <v>Compiegne</v>
          </cell>
          <cell r="N452" t="str">
            <v>No</v>
          </cell>
        </row>
        <row r="453">
          <cell r="A453">
            <v>150842</v>
          </cell>
          <cell r="B453" t="str">
            <v>Alexandra</v>
          </cell>
          <cell r="C453" t="str">
            <v>Garnett</v>
          </cell>
          <cell r="D453" t="str">
            <v>12DHO</v>
          </cell>
          <cell r="E453" t="str">
            <v>F</v>
          </cell>
          <cell r="F453" t="str">
            <v>N</v>
          </cell>
          <cell r="G453" t="str">
            <v>WBRI</v>
          </cell>
          <cell r="H453" t="str">
            <v>No</v>
          </cell>
          <cell r="I453" t="str">
            <v>No</v>
          </cell>
          <cell r="J453" t="str">
            <v>No</v>
          </cell>
          <cell r="K453" t="str">
            <v>No</v>
          </cell>
          <cell r="L453" t="str">
            <v>12</v>
          </cell>
          <cell r="M453" t="str">
            <v>St. Julie</v>
          </cell>
          <cell r="N453" t="str">
            <v>No</v>
          </cell>
        </row>
        <row r="454">
          <cell r="A454">
            <v>151560</v>
          </cell>
          <cell r="B454" t="str">
            <v>Frida</v>
          </cell>
          <cell r="C454" t="str">
            <v>Garnica-Uruchurtu</v>
          </cell>
          <cell r="D454" t="str">
            <v>11SK</v>
          </cell>
          <cell r="E454" t="str">
            <v>F</v>
          </cell>
          <cell r="F454" t="str">
            <v>N</v>
          </cell>
          <cell r="G454" t="str">
            <v>WOTW</v>
          </cell>
          <cell r="H454" t="str">
            <v>No</v>
          </cell>
          <cell r="I454" t="str">
            <v>No</v>
          </cell>
          <cell r="J454" t="str">
            <v>No</v>
          </cell>
          <cell r="K454" t="str">
            <v>No</v>
          </cell>
          <cell r="L454" t="str">
            <v>11</v>
          </cell>
          <cell r="M454" t="str">
            <v>Compiegne</v>
          </cell>
          <cell r="N454" t="str">
            <v>No</v>
          </cell>
        </row>
        <row r="455">
          <cell r="A455">
            <v>160116</v>
          </cell>
          <cell r="B455" t="str">
            <v>Nela</v>
          </cell>
          <cell r="C455" t="str">
            <v>Gashi</v>
          </cell>
          <cell r="D455" t="str">
            <v>12JN</v>
          </cell>
          <cell r="E455" t="str">
            <v>F</v>
          </cell>
          <cell r="F455" t="str">
            <v>N</v>
          </cell>
          <cell r="G455" t="str">
            <v>WALB</v>
          </cell>
          <cell r="H455" t="str">
            <v>No</v>
          </cell>
          <cell r="I455" t="str">
            <v>No</v>
          </cell>
          <cell r="J455" t="str">
            <v>No</v>
          </cell>
          <cell r="K455" t="str">
            <v>No</v>
          </cell>
          <cell r="L455" t="str">
            <v>12</v>
          </cell>
          <cell r="M455" t="str">
            <v>Cuvilly</v>
          </cell>
          <cell r="N455" t="str">
            <v>No</v>
          </cell>
        </row>
        <row r="456">
          <cell r="A456">
            <v>152722</v>
          </cell>
          <cell r="B456" t="str">
            <v>Lucia</v>
          </cell>
          <cell r="C456" t="str">
            <v>Gaudo Rodriguez</v>
          </cell>
          <cell r="D456" t="str">
            <v>13SMC</v>
          </cell>
          <cell r="E456" t="str">
            <v>F</v>
          </cell>
          <cell r="G456" t="str">
            <v>WOTW</v>
          </cell>
          <cell r="H456" t="str">
            <v>No</v>
          </cell>
          <cell r="I456" t="str">
            <v>Yes</v>
          </cell>
          <cell r="J456" t="str">
            <v>No</v>
          </cell>
          <cell r="K456" t="str">
            <v>No</v>
          </cell>
          <cell r="L456" t="str">
            <v>13</v>
          </cell>
          <cell r="M456" t="str">
            <v>Picardy</v>
          </cell>
          <cell r="N456" t="str">
            <v>No</v>
          </cell>
        </row>
        <row r="457">
          <cell r="A457">
            <v>152656</v>
          </cell>
          <cell r="B457" t="str">
            <v>Sarah</v>
          </cell>
          <cell r="C457" t="str">
            <v>Gaw</v>
          </cell>
          <cell r="D457" t="str">
            <v>9IC</v>
          </cell>
          <cell r="E457" t="str">
            <v>F</v>
          </cell>
          <cell r="F457" t="str">
            <v>N</v>
          </cell>
          <cell r="G457" t="str">
            <v>OOEG</v>
          </cell>
          <cell r="H457" t="str">
            <v>No</v>
          </cell>
          <cell r="I457" t="str">
            <v>Yes</v>
          </cell>
          <cell r="J457" t="str">
            <v>No</v>
          </cell>
          <cell r="K457" t="str">
            <v>No</v>
          </cell>
          <cell r="L457" t="str">
            <v>9</v>
          </cell>
          <cell r="M457" t="str">
            <v>Picardy</v>
          </cell>
          <cell r="N457" t="str">
            <v>No</v>
          </cell>
        </row>
        <row r="458">
          <cell r="A458">
            <v>152524</v>
          </cell>
          <cell r="B458" t="str">
            <v>Edward</v>
          </cell>
          <cell r="C458" t="str">
            <v>Gaynord</v>
          </cell>
          <cell r="D458" t="str">
            <v>9MCO</v>
          </cell>
          <cell r="E458" t="str">
            <v>M</v>
          </cell>
          <cell r="F458" t="str">
            <v>N</v>
          </cell>
          <cell r="G458" t="str">
            <v>WBRI</v>
          </cell>
          <cell r="H458" t="str">
            <v>No</v>
          </cell>
          <cell r="I458" t="str">
            <v>No</v>
          </cell>
          <cell r="J458" t="str">
            <v>No</v>
          </cell>
          <cell r="K458" t="str">
            <v>No</v>
          </cell>
          <cell r="L458" t="str">
            <v>9</v>
          </cell>
          <cell r="M458" t="str">
            <v>Cuvilly</v>
          </cell>
          <cell r="N458" t="str">
            <v>No</v>
          </cell>
        </row>
        <row r="459">
          <cell r="A459">
            <v>152585</v>
          </cell>
          <cell r="B459" t="str">
            <v>Msgna</v>
          </cell>
          <cell r="C459" t="str">
            <v>Gebrhiwot</v>
          </cell>
          <cell r="D459" t="str">
            <v>9MCO</v>
          </cell>
          <cell r="E459" t="str">
            <v>M</v>
          </cell>
          <cell r="G459" t="str">
            <v>BAOF</v>
          </cell>
          <cell r="H459" t="str">
            <v>Yes</v>
          </cell>
          <cell r="I459" t="str">
            <v>Yes</v>
          </cell>
          <cell r="J459" t="str">
            <v>Yes</v>
          </cell>
          <cell r="K459" t="str">
            <v>No</v>
          </cell>
          <cell r="L459" t="str">
            <v>9</v>
          </cell>
          <cell r="M459" t="str">
            <v>Cuvilly</v>
          </cell>
          <cell r="N459" t="str">
            <v>No</v>
          </cell>
        </row>
        <row r="460">
          <cell r="A460">
            <v>152905</v>
          </cell>
          <cell r="B460" t="str">
            <v>Ariana</v>
          </cell>
          <cell r="C460" t="str">
            <v>Geci</v>
          </cell>
          <cell r="D460" t="str">
            <v>8MH</v>
          </cell>
          <cell r="E460" t="str">
            <v>F</v>
          </cell>
          <cell r="F460" t="str">
            <v>N</v>
          </cell>
          <cell r="G460" t="str">
            <v>WBRI</v>
          </cell>
          <cell r="H460" t="str">
            <v>Yes</v>
          </cell>
          <cell r="I460" t="str">
            <v>No</v>
          </cell>
          <cell r="J460" t="str">
            <v>Yes</v>
          </cell>
          <cell r="K460" t="str">
            <v>No</v>
          </cell>
          <cell r="L460" t="str">
            <v>8</v>
          </cell>
          <cell r="M460" t="str">
            <v>Cuvilly</v>
          </cell>
          <cell r="N460" t="str">
            <v>No</v>
          </cell>
        </row>
        <row r="461">
          <cell r="A461">
            <v>150535</v>
          </cell>
          <cell r="B461" t="str">
            <v>Jake</v>
          </cell>
          <cell r="C461" t="str">
            <v>Geci</v>
          </cell>
          <cell r="D461" t="str">
            <v>13SMC</v>
          </cell>
          <cell r="E461" t="str">
            <v>M</v>
          </cell>
          <cell r="F461" t="str">
            <v>N</v>
          </cell>
          <cell r="G461" t="str">
            <v>WBRI</v>
          </cell>
          <cell r="H461" t="str">
            <v>No</v>
          </cell>
          <cell r="I461" t="str">
            <v>No</v>
          </cell>
          <cell r="J461" t="str">
            <v>No</v>
          </cell>
          <cell r="K461" t="str">
            <v>No</v>
          </cell>
          <cell r="L461" t="str">
            <v>13</v>
          </cell>
          <cell r="M461" t="str">
            <v>St. Julie</v>
          </cell>
          <cell r="N461" t="str">
            <v>No</v>
          </cell>
        </row>
        <row r="462">
          <cell r="A462">
            <v>151551</v>
          </cell>
          <cell r="B462" t="str">
            <v>Oliver</v>
          </cell>
          <cell r="C462" t="str">
            <v>Geci</v>
          </cell>
          <cell r="D462" t="str">
            <v>11WE</v>
          </cell>
          <cell r="E462" t="str">
            <v>M</v>
          </cell>
          <cell r="F462" t="str">
            <v>N</v>
          </cell>
          <cell r="G462" t="str">
            <v>WBRI</v>
          </cell>
          <cell r="H462" t="str">
            <v>Yes</v>
          </cell>
          <cell r="I462" t="str">
            <v>No</v>
          </cell>
          <cell r="J462" t="str">
            <v>Yes</v>
          </cell>
          <cell r="K462" t="str">
            <v>No</v>
          </cell>
          <cell r="L462" t="str">
            <v>11</v>
          </cell>
          <cell r="M462" t="str">
            <v>Picardy</v>
          </cell>
          <cell r="N462" t="str">
            <v>No</v>
          </cell>
        </row>
        <row r="463">
          <cell r="A463">
            <v>152925</v>
          </cell>
          <cell r="B463" t="str">
            <v>Sammy</v>
          </cell>
          <cell r="C463" t="str">
            <v>Gee</v>
          </cell>
          <cell r="D463" t="str">
            <v>8AR</v>
          </cell>
          <cell r="E463" t="str">
            <v>M</v>
          </cell>
          <cell r="F463" t="str">
            <v>K</v>
          </cell>
          <cell r="G463" t="str">
            <v>WBRI</v>
          </cell>
          <cell r="H463" t="str">
            <v>No</v>
          </cell>
          <cell r="I463" t="str">
            <v>No</v>
          </cell>
          <cell r="J463" t="str">
            <v>No</v>
          </cell>
          <cell r="K463" t="str">
            <v>No</v>
          </cell>
          <cell r="L463" t="str">
            <v>8</v>
          </cell>
          <cell r="M463" t="str">
            <v>St. Julie</v>
          </cell>
          <cell r="N463" t="str">
            <v>No</v>
          </cell>
        </row>
        <row r="464">
          <cell r="A464">
            <v>152594</v>
          </cell>
          <cell r="B464" t="str">
            <v>Hannah</v>
          </cell>
          <cell r="C464" t="str">
            <v>George</v>
          </cell>
          <cell r="D464" t="str">
            <v>9MCO</v>
          </cell>
          <cell r="E464" t="str">
            <v>F</v>
          </cell>
          <cell r="F464" t="str">
            <v>N</v>
          </cell>
          <cell r="G464" t="str">
            <v>AIND</v>
          </cell>
          <cell r="H464" t="str">
            <v>No</v>
          </cell>
          <cell r="I464" t="str">
            <v>No</v>
          </cell>
          <cell r="J464" t="str">
            <v>No</v>
          </cell>
          <cell r="K464" t="str">
            <v>No</v>
          </cell>
          <cell r="L464" t="str">
            <v>9</v>
          </cell>
          <cell r="M464" t="str">
            <v>Cuvilly</v>
          </cell>
          <cell r="N464" t="str">
            <v>No</v>
          </cell>
        </row>
        <row r="465">
          <cell r="A465">
            <v>160197</v>
          </cell>
          <cell r="B465" t="str">
            <v>Holly</v>
          </cell>
          <cell r="C465" t="str">
            <v>George</v>
          </cell>
          <cell r="D465" t="str">
            <v>7YP</v>
          </cell>
          <cell r="E465" t="str">
            <v>F</v>
          </cell>
          <cell r="F465" t="str">
            <v>N</v>
          </cell>
          <cell r="G465" t="str">
            <v>AIND</v>
          </cell>
          <cell r="H465" t="str">
            <v>No</v>
          </cell>
          <cell r="I465" t="str">
            <v>No</v>
          </cell>
          <cell r="J465" t="str">
            <v>No</v>
          </cell>
          <cell r="K465" t="str">
            <v>No</v>
          </cell>
          <cell r="L465" t="str">
            <v>7</v>
          </cell>
          <cell r="M465" t="str">
            <v>Compiegne</v>
          </cell>
          <cell r="N465" t="str">
            <v>No</v>
          </cell>
        </row>
        <row r="466">
          <cell r="A466">
            <v>152660</v>
          </cell>
          <cell r="B466" t="str">
            <v>Selome</v>
          </cell>
          <cell r="C466" t="str">
            <v>Getahun</v>
          </cell>
          <cell r="D466" t="str">
            <v>9JQ</v>
          </cell>
          <cell r="E466" t="str">
            <v>F</v>
          </cell>
          <cell r="F466" t="str">
            <v>N</v>
          </cell>
          <cell r="G466" t="str">
            <v>BAOF</v>
          </cell>
          <cell r="H466" t="str">
            <v>Yes</v>
          </cell>
          <cell r="I466" t="str">
            <v>No</v>
          </cell>
          <cell r="J466" t="str">
            <v>Yes</v>
          </cell>
          <cell r="K466" t="str">
            <v>No</v>
          </cell>
          <cell r="L466" t="str">
            <v>9</v>
          </cell>
          <cell r="M466" t="str">
            <v>St. Julie</v>
          </cell>
          <cell r="N466" t="str">
            <v>No</v>
          </cell>
        </row>
        <row r="467">
          <cell r="A467">
            <v>160198</v>
          </cell>
          <cell r="B467" t="str">
            <v>Ephrata</v>
          </cell>
          <cell r="C467" t="str">
            <v>Getahun</v>
          </cell>
          <cell r="D467" t="str">
            <v xml:space="preserve">7BPE </v>
          </cell>
          <cell r="E467" t="str">
            <v>F</v>
          </cell>
          <cell r="F467" t="str">
            <v>N</v>
          </cell>
          <cell r="G467" t="str">
            <v>BAOF</v>
          </cell>
          <cell r="H467" t="str">
            <v>Yes</v>
          </cell>
          <cell r="I467" t="str">
            <v>Yes</v>
          </cell>
          <cell r="J467" t="str">
            <v>Yes</v>
          </cell>
          <cell r="K467" t="str">
            <v>No</v>
          </cell>
          <cell r="L467" t="str">
            <v>7</v>
          </cell>
          <cell r="M467" t="str">
            <v>St. Julie</v>
          </cell>
          <cell r="N467" t="str">
            <v>No</v>
          </cell>
        </row>
        <row r="468">
          <cell r="A468">
            <v>160200</v>
          </cell>
          <cell r="B468" t="str">
            <v>Heron</v>
          </cell>
          <cell r="C468" t="str">
            <v>Ghebretensa</v>
          </cell>
          <cell r="D468" t="str">
            <v>7ET</v>
          </cell>
          <cell r="E468" t="str">
            <v>F</v>
          </cell>
          <cell r="F468" t="str">
            <v>N</v>
          </cell>
          <cell r="G468" t="str">
            <v>BOTH</v>
          </cell>
          <cell r="H468" t="str">
            <v>Yes</v>
          </cell>
          <cell r="I468" t="str">
            <v>Yes</v>
          </cell>
          <cell r="J468" t="str">
            <v>Yes</v>
          </cell>
          <cell r="K468" t="str">
            <v>No</v>
          </cell>
          <cell r="L468" t="str">
            <v>7</v>
          </cell>
          <cell r="M468" t="str">
            <v>Cuvilly</v>
          </cell>
          <cell r="N468" t="str">
            <v>No</v>
          </cell>
        </row>
        <row r="469">
          <cell r="A469">
            <v>152507</v>
          </cell>
          <cell r="B469" t="str">
            <v>Alex</v>
          </cell>
          <cell r="C469" t="str">
            <v>Gheorghe</v>
          </cell>
          <cell r="D469" t="str">
            <v>9IC</v>
          </cell>
          <cell r="E469" t="str">
            <v>M</v>
          </cell>
          <cell r="G469" t="str">
            <v>WEEU</v>
          </cell>
          <cell r="H469" t="str">
            <v>No</v>
          </cell>
          <cell r="I469" t="str">
            <v>Yes</v>
          </cell>
          <cell r="J469" t="str">
            <v>No</v>
          </cell>
          <cell r="K469" t="str">
            <v>No</v>
          </cell>
          <cell r="L469" t="str">
            <v>9</v>
          </cell>
          <cell r="M469" t="str">
            <v>Picardy</v>
          </cell>
          <cell r="N469" t="str">
            <v>Yes</v>
          </cell>
        </row>
        <row r="470">
          <cell r="A470">
            <v>160201</v>
          </cell>
          <cell r="B470" t="str">
            <v>Freddie</v>
          </cell>
          <cell r="C470" t="str">
            <v>Gilberthorpe</v>
          </cell>
          <cell r="D470" t="str">
            <v>7RA</v>
          </cell>
          <cell r="E470" t="str">
            <v>M</v>
          </cell>
          <cell r="F470" t="str">
            <v>N</v>
          </cell>
          <cell r="G470" t="str">
            <v>WBRI</v>
          </cell>
          <cell r="H470" t="str">
            <v>No</v>
          </cell>
          <cell r="I470" t="str">
            <v>No</v>
          </cell>
          <cell r="J470" t="str">
            <v>No</v>
          </cell>
          <cell r="K470" t="str">
            <v>No</v>
          </cell>
          <cell r="L470" t="str">
            <v>7</v>
          </cell>
          <cell r="M470" t="str">
            <v>Picardy</v>
          </cell>
          <cell r="N470" t="str">
            <v>No</v>
          </cell>
        </row>
        <row r="471">
          <cell r="A471">
            <v>151828</v>
          </cell>
          <cell r="B471" t="str">
            <v>Annabella</v>
          </cell>
          <cell r="C471" t="str">
            <v>Gill</v>
          </cell>
          <cell r="D471" t="str">
            <v>10TD</v>
          </cell>
          <cell r="E471" t="str">
            <v>F</v>
          </cell>
          <cell r="F471" t="str">
            <v>N</v>
          </cell>
          <cell r="G471" t="str">
            <v>WIRI</v>
          </cell>
          <cell r="H471" t="str">
            <v>Yes</v>
          </cell>
          <cell r="I471" t="str">
            <v>No</v>
          </cell>
          <cell r="J471" t="str">
            <v>Yes</v>
          </cell>
          <cell r="K471" t="str">
            <v>No</v>
          </cell>
          <cell r="L471" t="str">
            <v>10</v>
          </cell>
          <cell r="M471" t="str">
            <v>Cuvilly</v>
          </cell>
          <cell r="N471" t="str">
            <v>No</v>
          </cell>
        </row>
        <row r="472">
          <cell r="A472">
            <v>100351</v>
          </cell>
          <cell r="B472" t="str">
            <v>Lily Rae</v>
          </cell>
          <cell r="C472" t="str">
            <v>Gillott</v>
          </cell>
          <cell r="D472" t="str">
            <v>9KB</v>
          </cell>
          <cell r="E472" t="str">
            <v>F</v>
          </cell>
          <cell r="F472" t="str">
            <v>K</v>
          </cell>
          <cell r="G472" t="str">
            <v>WBRI</v>
          </cell>
          <cell r="H472" t="str">
            <v>No</v>
          </cell>
          <cell r="I472" t="str">
            <v>No</v>
          </cell>
          <cell r="J472" t="str">
            <v>No</v>
          </cell>
          <cell r="K472" t="str">
            <v>No</v>
          </cell>
          <cell r="L472" t="str">
            <v>9</v>
          </cell>
          <cell r="M472" t="str">
            <v>Cuvilly</v>
          </cell>
          <cell r="N472" t="str">
            <v>No</v>
          </cell>
        </row>
        <row r="473">
          <cell r="A473">
            <v>151886</v>
          </cell>
          <cell r="B473" t="str">
            <v>Luca</v>
          </cell>
          <cell r="C473" t="str">
            <v>Giove</v>
          </cell>
          <cell r="D473" t="str">
            <v>10ES</v>
          </cell>
          <cell r="E473" t="str">
            <v>M</v>
          </cell>
          <cell r="F473" t="str">
            <v>N</v>
          </cell>
          <cell r="G473" t="str">
            <v>WBRI</v>
          </cell>
          <cell r="H473" t="str">
            <v>No</v>
          </cell>
          <cell r="I473" t="str">
            <v>No</v>
          </cell>
          <cell r="J473" t="str">
            <v>No</v>
          </cell>
          <cell r="K473" t="str">
            <v>No</v>
          </cell>
          <cell r="L473" t="str">
            <v>10</v>
          </cell>
          <cell r="M473" t="str">
            <v>Cuvilly</v>
          </cell>
          <cell r="N473" t="str">
            <v>No</v>
          </cell>
        </row>
        <row r="474">
          <cell r="A474">
            <v>160079</v>
          </cell>
          <cell r="B474" t="str">
            <v>Giuliana</v>
          </cell>
          <cell r="C474" t="str">
            <v>Giudice-Lyon</v>
          </cell>
          <cell r="D474" t="str">
            <v>12MP</v>
          </cell>
          <cell r="E474" t="str">
            <v>F</v>
          </cell>
          <cell r="F474" t="str">
            <v>N</v>
          </cell>
          <cell r="G474" t="str">
            <v>WBRI</v>
          </cell>
          <cell r="H474" t="str">
            <v>No</v>
          </cell>
          <cell r="I474" t="str">
            <v>No</v>
          </cell>
          <cell r="J474" t="str">
            <v>No</v>
          </cell>
          <cell r="K474" t="str">
            <v>No</v>
          </cell>
          <cell r="L474" t="str">
            <v>12</v>
          </cell>
          <cell r="M474" t="str">
            <v>Compiegne</v>
          </cell>
          <cell r="N474" t="str">
            <v>No</v>
          </cell>
        </row>
        <row r="475">
          <cell r="A475">
            <v>152783</v>
          </cell>
          <cell r="B475" t="str">
            <v>Jack</v>
          </cell>
          <cell r="C475" t="str">
            <v>Gloag</v>
          </cell>
          <cell r="D475" t="str">
            <v>8AR</v>
          </cell>
          <cell r="E475" t="str">
            <v>M</v>
          </cell>
          <cell r="F475" t="str">
            <v>N</v>
          </cell>
          <cell r="G475" t="str">
            <v>WBRI</v>
          </cell>
          <cell r="H475" t="str">
            <v>No</v>
          </cell>
          <cell r="I475" t="str">
            <v>No</v>
          </cell>
          <cell r="J475" t="str">
            <v>No</v>
          </cell>
          <cell r="K475" t="str">
            <v>No</v>
          </cell>
          <cell r="L475" t="str">
            <v>8</v>
          </cell>
          <cell r="M475" t="str">
            <v>St. Julie</v>
          </cell>
          <cell r="N475" t="str">
            <v>No</v>
          </cell>
        </row>
        <row r="476">
          <cell r="A476">
            <v>150602</v>
          </cell>
          <cell r="B476" t="str">
            <v>James</v>
          </cell>
          <cell r="C476" t="str">
            <v>Gloag</v>
          </cell>
          <cell r="D476" t="str">
            <v>13FG</v>
          </cell>
          <cell r="E476" t="str">
            <v>M</v>
          </cell>
          <cell r="F476" t="str">
            <v>N</v>
          </cell>
          <cell r="G476" t="str">
            <v>WBRI</v>
          </cell>
          <cell r="H476" t="str">
            <v>No</v>
          </cell>
          <cell r="I476" t="str">
            <v>No</v>
          </cell>
          <cell r="J476" t="str">
            <v>No</v>
          </cell>
          <cell r="K476" t="str">
            <v>No</v>
          </cell>
          <cell r="L476" t="str">
            <v>13</v>
          </cell>
          <cell r="M476" t="str">
            <v>Picardy</v>
          </cell>
          <cell r="N476" t="str">
            <v>No</v>
          </cell>
        </row>
        <row r="477">
          <cell r="A477">
            <v>152880</v>
          </cell>
          <cell r="B477" t="str">
            <v>Walt</v>
          </cell>
          <cell r="C477" t="str">
            <v>Goddard</v>
          </cell>
          <cell r="D477" t="str">
            <v>8MH</v>
          </cell>
          <cell r="E477" t="str">
            <v>M</v>
          </cell>
          <cell r="F477" t="str">
            <v>N</v>
          </cell>
          <cell r="G477" t="str">
            <v>WBRI</v>
          </cell>
          <cell r="H477" t="str">
            <v>No</v>
          </cell>
          <cell r="I477" t="str">
            <v>No</v>
          </cell>
          <cell r="J477" t="str">
            <v>No</v>
          </cell>
          <cell r="K477" t="str">
            <v>No</v>
          </cell>
          <cell r="L477" t="str">
            <v>8</v>
          </cell>
          <cell r="M477" t="str">
            <v>Cuvilly</v>
          </cell>
          <cell r="N477" t="str">
            <v>No</v>
          </cell>
        </row>
        <row r="478">
          <cell r="A478">
            <v>160202</v>
          </cell>
          <cell r="B478" t="str">
            <v>Alma</v>
          </cell>
          <cell r="C478" t="str">
            <v>Goddard</v>
          </cell>
          <cell r="D478" t="str">
            <v>7FS</v>
          </cell>
          <cell r="E478" t="str">
            <v>F</v>
          </cell>
          <cell r="F478" t="str">
            <v>N</v>
          </cell>
          <cell r="G478" t="str">
            <v>WBRI</v>
          </cell>
          <cell r="H478" t="str">
            <v>No</v>
          </cell>
          <cell r="I478" t="str">
            <v>No</v>
          </cell>
          <cell r="J478" t="str">
            <v>No</v>
          </cell>
          <cell r="K478" t="str">
            <v>No</v>
          </cell>
          <cell r="L478" t="str">
            <v>7</v>
          </cell>
          <cell r="M478" t="str">
            <v>Compiegne</v>
          </cell>
          <cell r="N478" t="str">
            <v>No</v>
          </cell>
        </row>
        <row r="479">
          <cell r="A479">
            <v>151779</v>
          </cell>
          <cell r="B479" t="str">
            <v>Gabriel</v>
          </cell>
          <cell r="C479" t="str">
            <v>Godinho Moreira</v>
          </cell>
          <cell r="D479" t="str">
            <v>10ES</v>
          </cell>
          <cell r="E479" t="str">
            <v>M</v>
          </cell>
          <cell r="F479" t="str">
            <v>N</v>
          </cell>
          <cell r="G479" t="str">
            <v>WOTW</v>
          </cell>
          <cell r="H479" t="str">
            <v>No</v>
          </cell>
          <cell r="I479" t="str">
            <v>No</v>
          </cell>
          <cell r="J479" t="str">
            <v>No</v>
          </cell>
          <cell r="K479" t="str">
            <v>No</v>
          </cell>
          <cell r="L479" t="str">
            <v>10</v>
          </cell>
          <cell r="M479" t="str">
            <v>Cuvilly</v>
          </cell>
          <cell r="N479" t="str">
            <v>No</v>
          </cell>
        </row>
        <row r="480">
          <cell r="A480">
            <v>150916</v>
          </cell>
          <cell r="B480" t="str">
            <v>Katie</v>
          </cell>
          <cell r="C480" t="str">
            <v>Godsil</v>
          </cell>
          <cell r="D480" t="str">
            <v>12DHO</v>
          </cell>
          <cell r="E480" t="str">
            <v>F</v>
          </cell>
          <cell r="F480" t="str">
            <v>N</v>
          </cell>
          <cell r="G480" t="str">
            <v>WBRI</v>
          </cell>
          <cell r="H480" t="str">
            <v>No</v>
          </cell>
          <cell r="I480" t="str">
            <v>No</v>
          </cell>
          <cell r="J480" t="str">
            <v>No</v>
          </cell>
          <cell r="K480" t="str">
            <v>No</v>
          </cell>
          <cell r="L480" t="str">
            <v>12</v>
          </cell>
          <cell r="M480" t="str">
            <v>Compiegne</v>
          </cell>
          <cell r="N480" t="str">
            <v>No</v>
          </cell>
        </row>
        <row r="481">
          <cell r="A481">
            <v>152914</v>
          </cell>
          <cell r="B481" t="str">
            <v>Chloe</v>
          </cell>
          <cell r="C481" t="str">
            <v>Godwill</v>
          </cell>
          <cell r="D481" t="str">
            <v>8KC</v>
          </cell>
          <cell r="E481" t="str">
            <v>F</v>
          </cell>
          <cell r="F481" t="str">
            <v>N</v>
          </cell>
          <cell r="G481" t="str">
            <v>BAOF</v>
          </cell>
          <cell r="H481" t="str">
            <v>No</v>
          </cell>
          <cell r="I481" t="str">
            <v>No</v>
          </cell>
          <cell r="J481" t="str">
            <v>No</v>
          </cell>
          <cell r="K481" t="str">
            <v>No</v>
          </cell>
          <cell r="L481" t="str">
            <v>8</v>
          </cell>
          <cell r="M481" t="str">
            <v>St. Julie</v>
          </cell>
          <cell r="N481" t="str">
            <v>No</v>
          </cell>
        </row>
        <row r="482">
          <cell r="A482">
            <v>152562</v>
          </cell>
          <cell r="B482" t="str">
            <v>Hannah</v>
          </cell>
          <cell r="C482" t="str">
            <v>Goldberg</v>
          </cell>
          <cell r="D482" t="str">
            <v>9AWL</v>
          </cell>
          <cell r="E482" t="str">
            <v>F</v>
          </cell>
          <cell r="F482" t="str">
            <v>N</v>
          </cell>
          <cell r="G482" t="str">
            <v>WBRI</v>
          </cell>
          <cell r="H482" t="str">
            <v>No</v>
          </cell>
          <cell r="I482" t="str">
            <v>No</v>
          </cell>
          <cell r="J482" t="str">
            <v>No</v>
          </cell>
          <cell r="K482" t="str">
            <v>No</v>
          </cell>
          <cell r="L482" t="str">
            <v>9</v>
          </cell>
          <cell r="M482" t="str">
            <v>St. Julie</v>
          </cell>
          <cell r="N482" t="str">
            <v>No</v>
          </cell>
        </row>
        <row r="483">
          <cell r="A483">
            <v>150818</v>
          </cell>
          <cell r="B483" t="str">
            <v>Alice</v>
          </cell>
          <cell r="C483" t="str">
            <v>Goodchild</v>
          </cell>
          <cell r="D483" t="str">
            <v>12JN</v>
          </cell>
          <cell r="E483" t="str">
            <v>F</v>
          </cell>
          <cell r="F483" t="str">
            <v>N</v>
          </cell>
          <cell r="G483" t="str">
            <v>WBRI</v>
          </cell>
          <cell r="H483" t="str">
            <v>No</v>
          </cell>
          <cell r="I483" t="str">
            <v>No</v>
          </cell>
          <cell r="J483" t="str">
            <v>No</v>
          </cell>
          <cell r="K483" t="str">
            <v>No</v>
          </cell>
          <cell r="L483" t="str">
            <v>12</v>
          </cell>
          <cell r="M483" t="str">
            <v>St. Julie</v>
          </cell>
          <cell r="N483" t="str">
            <v>No</v>
          </cell>
        </row>
        <row r="484">
          <cell r="A484">
            <v>151895</v>
          </cell>
          <cell r="B484" t="str">
            <v>Joseph</v>
          </cell>
          <cell r="C484" t="str">
            <v>Goodchild</v>
          </cell>
          <cell r="D484" t="str">
            <v>10ES</v>
          </cell>
          <cell r="E484" t="str">
            <v>M</v>
          </cell>
          <cell r="F484" t="str">
            <v>N</v>
          </cell>
          <cell r="G484" t="str">
            <v>WBRI</v>
          </cell>
          <cell r="H484" t="str">
            <v>No</v>
          </cell>
          <cell r="I484" t="str">
            <v>No</v>
          </cell>
          <cell r="J484" t="str">
            <v>No</v>
          </cell>
          <cell r="K484" t="str">
            <v>No</v>
          </cell>
          <cell r="L484" t="str">
            <v>10</v>
          </cell>
          <cell r="M484" t="str">
            <v>Cuvilly</v>
          </cell>
          <cell r="N484" t="str">
            <v>No</v>
          </cell>
        </row>
        <row r="485">
          <cell r="A485">
            <v>160203</v>
          </cell>
          <cell r="B485" t="str">
            <v>Matthew</v>
          </cell>
          <cell r="C485" t="str">
            <v>Goodman</v>
          </cell>
          <cell r="D485" t="str">
            <v xml:space="preserve">7BPE </v>
          </cell>
          <cell r="E485" t="str">
            <v>M</v>
          </cell>
          <cell r="F485" t="str">
            <v>N</v>
          </cell>
          <cell r="G485" t="str">
            <v>WBRI</v>
          </cell>
          <cell r="H485" t="str">
            <v>No</v>
          </cell>
          <cell r="I485" t="str">
            <v>No</v>
          </cell>
          <cell r="J485" t="str">
            <v>No</v>
          </cell>
          <cell r="K485" t="str">
            <v>No</v>
          </cell>
          <cell r="L485" t="str">
            <v>7</v>
          </cell>
          <cell r="M485" t="str">
            <v>St. Julie</v>
          </cell>
          <cell r="N485" t="str">
            <v>No</v>
          </cell>
        </row>
        <row r="486">
          <cell r="A486">
            <v>150779</v>
          </cell>
          <cell r="B486" t="str">
            <v>Freya</v>
          </cell>
          <cell r="C486" t="str">
            <v>Goodwin</v>
          </cell>
          <cell r="D486" t="str">
            <v>12JN</v>
          </cell>
          <cell r="E486" t="str">
            <v>F</v>
          </cell>
          <cell r="F486" t="str">
            <v>N</v>
          </cell>
          <cell r="G486" t="str">
            <v>WBRI</v>
          </cell>
          <cell r="H486" t="str">
            <v>No</v>
          </cell>
          <cell r="I486" t="str">
            <v>No</v>
          </cell>
          <cell r="J486" t="str">
            <v>No</v>
          </cell>
          <cell r="K486" t="str">
            <v>No</v>
          </cell>
          <cell r="L486" t="str">
            <v>12</v>
          </cell>
          <cell r="M486" t="str">
            <v>Cuvilly</v>
          </cell>
          <cell r="N486" t="str">
            <v>Yes</v>
          </cell>
        </row>
        <row r="487">
          <cell r="A487">
            <v>152929</v>
          </cell>
          <cell r="B487" t="str">
            <v>Shenai</v>
          </cell>
          <cell r="C487" t="str">
            <v>Gordon</v>
          </cell>
          <cell r="D487" t="str">
            <v>8AB</v>
          </cell>
          <cell r="E487" t="str">
            <v>F</v>
          </cell>
          <cell r="F487" t="str">
            <v>N</v>
          </cell>
          <cell r="G487" t="str">
            <v>MOTM</v>
          </cell>
          <cell r="H487" t="str">
            <v>No</v>
          </cell>
          <cell r="I487" t="str">
            <v>No</v>
          </cell>
          <cell r="J487" t="str">
            <v>No</v>
          </cell>
          <cell r="K487" t="str">
            <v>No</v>
          </cell>
          <cell r="L487" t="str">
            <v>8</v>
          </cell>
          <cell r="M487" t="str">
            <v>Compiegne</v>
          </cell>
          <cell r="N487" t="str">
            <v>No</v>
          </cell>
        </row>
        <row r="488">
          <cell r="A488">
            <v>152684</v>
          </cell>
          <cell r="B488" t="str">
            <v>Jessica</v>
          </cell>
          <cell r="C488" t="str">
            <v>Gore</v>
          </cell>
          <cell r="D488" t="str">
            <v>9KB</v>
          </cell>
          <cell r="E488" t="str">
            <v>F</v>
          </cell>
          <cell r="F488" t="str">
            <v>N</v>
          </cell>
          <cell r="G488" t="str">
            <v>WBRI</v>
          </cell>
          <cell r="H488" t="str">
            <v>No</v>
          </cell>
          <cell r="I488" t="str">
            <v>No</v>
          </cell>
          <cell r="J488" t="str">
            <v>No</v>
          </cell>
          <cell r="K488" t="str">
            <v>No</v>
          </cell>
          <cell r="L488" t="str">
            <v>9</v>
          </cell>
          <cell r="M488" t="str">
            <v>Cuvilly</v>
          </cell>
          <cell r="N488" t="str">
            <v>No</v>
          </cell>
        </row>
        <row r="489">
          <cell r="A489">
            <v>151667</v>
          </cell>
          <cell r="B489" t="str">
            <v>Joseph</v>
          </cell>
          <cell r="C489" t="str">
            <v>Gore</v>
          </cell>
          <cell r="D489" t="str">
            <v>11WE</v>
          </cell>
          <cell r="E489" t="str">
            <v>M</v>
          </cell>
          <cell r="F489" t="str">
            <v>N</v>
          </cell>
          <cell r="G489" t="str">
            <v>WBRI</v>
          </cell>
          <cell r="H489" t="str">
            <v>No</v>
          </cell>
          <cell r="I489" t="str">
            <v>No</v>
          </cell>
          <cell r="J489" t="str">
            <v>No</v>
          </cell>
          <cell r="K489" t="str">
            <v>No</v>
          </cell>
          <cell r="L489" t="str">
            <v>11</v>
          </cell>
          <cell r="M489" t="str">
            <v>Compiegne</v>
          </cell>
          <cell r="N489" t="str">
            <v>No</v>
          </cell>
        </row>
        <row r="490">
          <cell r="A490">
            <v>160204</v>
          </cell>
          <cell r="B490" t="str">
            <v>Freya</v>
          </cell>
          <cell r="C490" t="str">
            <v>Gould</v>
          </cell>
          <cell r="D490" t="str">
            <v>7RA</v>
          </cell>
          <cell r="E490" t="str">
            <v>F</v>
          </cell>
          <cell r="F490" t="str">
            <v>N</v>
          </cell>
          <cell r="G490" t="str">
            <v>WBRI</v>
          </cell>
          <cell r="H490" t="str">
            <v>No</v>
          </cell>
          <cell r="I490" t="str">
            <v>No</v>
          </cell>
          <cell r="J490" t="str">
            <v>No</v>
          </cell>
          <cell r="K490" t="str">
            <v>No</v>
          </cell>
          <cell r="L490" t="str">
            <v>7</v>
          </cell>
          <cell r="M490" t="str">
            <v>Picardy</v>
          </cell>
          <cell r="N490" t="str">
            <v>No</v>
          </cell>
        </row>
        <row r="491">
          <cell r="A491">
            <v>160205</v>
          </cell>
          <cell r="B491" t="str">
            <v>Julia</v>
          </cell>
          <cell r="C491" t="str">
            <v>Gould</v>
          </cell>
          <cell r="D491" t="str">
            <v>7RA</v>
          </cell>
          <cell r="E491" t="str">
            <v>F</v>
          </cell>
          <cell r="F491" t="str">
            <v>N</v>
          </cell>
          <cell r="G491" t="str">
            <v>WBRI</v>
          </cell>
          <cell r="H491" t="str">
            <v>No</v>
          </cell>
          <cell r="I491" t="str">
            <v>No</v>
          </cell>
          <cell r="J491" t="str">
            <v>No</v>
          </cell>
          <cell r="K491" t="str">
            <v>No</v>
          </cell>
          <cell r="L491" t="str">
            <v>7</v>
          </cell>
          <cell r="M491" t="str">
            <v>Picardy</v>
          </cell>
          <cell r="N491" t="str">
            <v>No</v>
          </cell>
        </row>
        <row r="492">
          <cell r="A492">
            <v>150980</v>
          </cell>
          <cell r="B492" t="str">
            <v>Lucy</v>
          </cell>
          <cell r="C492" t="str">
            <v>Grady</v>
          </cell>
          <cell r="D492" t="str">
            <v>12JN</v>
          </cell>
          <cell r="E492" t="str">
            <v>F</v>
          </cell>
          <cell r="F492" t="str">
            <v>N</v>
          </cell>
          <cell r="G492" t="str">
            <v>WBRI</v>
          </cell>
          <cell r="H492" t="str">
            <v>No</v>
          </cell>
          <cell r="I492" t="str">
            <v>No</v>
          </cell>
          <cell r="J492" t="str">
            <v>No</v>
          </cell>
          <cell r="K492" t="str">
            <v>No</v>
          </cell>
          <cell r="L492" t="str">
            <v>12</v>
          </cell>
          <cell r="M492" t="str">
            <v>St. Julie</v>
          </cell>
          <cell r="N492" t="str">
            <v>No</v>
          </cell>
        </row>
        <row r="493">
          <cell r="A493">
            <v>151941</v>
          </cell>
          <cell r="B493" t="str">
            <v>Molly</v>
          </cell>
          <cell r="C493" t="str">
            <v>Grady</v>
          </cell>
          <cell r="D493" t="str">
            <v>10EB</v>
          </cell>
          <cell r="E493" t="str">
            <v>F</v>
          </cell>
          <cell r="F493" t="str">
            <v>N</v>
          </cell>
          <cell r="G493" t="str">
            <v>WBRI</v>
          </cell>
          <cell r="H493" t="str">
            <v>No</v>
          </cell>
          <cell r="I493" t="str">
            <v>No</v>
          </cell>
          <cell r="J493" t="str">
            <v>No</v>
          </cell>
          <cell r="K493" t="str">
            <v>No</v>
          </cell>
          <cell r="L493" t="str">
            <v>10</v>
          </cell>
          <cell r="M493" t="str">
            <v>Cuvilly</v>
          </cell>
          <cell r="N493" t="str">
            <v>No</v>
          </cell>
        </row>
        <row r="494">
          <cell r="A494">
            <v>152751</v>
          </cell>
          <cell r="B494" t="str">
            <v>Thomas</v>
          </cell>
          <cell r="C494" t="str">
            <v>Grady</v>
          </cell>
          <cell r="D494" t="str">
            <v>8AR</v>
          </cell>
          <cell r="E494" t="str">
            <v>M</v>
          </cell>
          <cell r="F494" t="str">
            <v>N</v>
          </cell>
          <cell r="G494" t="str">
            <v>WBRI</v>
          </cell>
          <cell r="H494" t="str">
            <v>No</v>
          </cell>
          <cell r="I494" t="str">
            <v>No</v>
          </cell>
          <cell r="J494" t="str">
            <v>No</v>
          </cell>
          <cell r="K494" t="str">
            <v>No</v>
          </cell>
          <cell r="L494" t="str">
            <v>8</v>
          </cell>
          <cell r="M494" t="str">
            <v>St. Julie</v>
          </cell>
          <cell r="N494" t="str">
            <v>No</v>
          </cell>
        </row>
        <row r="495">
          <cell r="A495">
            <v>152597</v>
          </cell>
          <cell r="B495" t="str">
            <v>Ayo</v>
          </cell>
          <cell r="C495" t="str">
            <v>Grant</v>
          </cell>
          <cell r="D495" t="str">
            <v>9RNI</v>
          </cell>
          <cell r="E495" t="str">
            <v>M</v>
          </cell>
          <cell r="F495" t="str">
            <v>N</v>
          </cell>
          <cell r="G495" t="str">
            <v>BCRB</v>
          </cell>
          <cell r="H495" t="str">
            <v>No</v>
          </cell>
          <cell r="I495" t="str">
            <v>No</v>
          </cell>
          <cell r="J495" t="str">
            <v>No</v>
          </cell>
          <cell r="K495" t="str">
            <v>No</v>
          </cell>
          <cell r="L495" t="str">
            <v>9</v>
          </cell>
          <cell r="M495" t="str">
            <v>Picardy</v>
          </cell>
          <cell r="N495" t="str">
            <v>Yes</v>
          </cell>
        </row>
        <row r="496">
          <cell r="A496">
            <v>151791</v>
          </cell>
          <cell r="B496" t="str">
            <v>Charmaine</v>
          </cell>
          <cell r="C496" t="str">
            <v>Grant</v>
          </cell>
          <cell r="D496" t="str">
            <v>10ES</v>
          </cell>
          <cell r="E496" t="str">
            <v>F</v>
          </cell>
          <cell r="F496" t="str">
            <v>N</v>
          </cell>
          <cell r="G496" t="str">
            <v>MBOE</v>
          </cell>
          <cell r="H496" t="str">
            <v>Yes</v>
          </cell>
          <cell r="I496" t="str">
            <v>No</v>
          </cell>
          <cell r="J496" t="str">
            <v>Yes</v>
          </cell>
          <cell r="K496" t="str">
            <v>No</v>
          </cell>
          <cell r="L496" t="str">
            <v>10</v>
          </cell>
          <cell r="M496" t="str">
            <v>Cuvilly</v>
          </cell>
          <cell r="N496" t="str">
            <v>Yes</v>
          </cell>
        </row>
        <row r="497">
          <cell r="A497">
            <v>150515</v>
          </cell>
          <cell r="B497" t="str">
            <v>Dakarai</v>
          </cell>
          <cell r="C497" t="str">
            <v>Grant</v>
          </cell>
          <cell r="D497" t="str">
            <v>13TS</v>
          </cell>
          <cell r="E497" t="str">
            <v>M</v>
          </cell>
          <cell r="F497" t="str">
            <v>N</v>
          </cell>
          <cell r="G497" t="str">
            <v>BCRB</v>
          </cell>
          <cell r="H497" t="str">
            <v>No</v>
          </cell>
          <cell r="I497" t="str">
            <v>No</v>
          </cell>
          <cell r="J497" t="str">
            <v>No</v>
          </cell>
          <cell r="K497" t="str">
            <v>No</v>
          </cell>
          <cell r="L497" t="str">
            <v>13</v>
          </cell>
          <cell r="M497" t="str">
            <v>Cuvilly</v>
          </cell>
          <cell r="N497" t="str">
            <v>Yes</v>
          </cell>
        </row>
        <row r="498">
          <cell r="A498">
            <v>151654</v>
          </cell>
          <cell r="B498" t="str">
            <v>Kobe</v>
          </cell>
          <cell r="C498" t="str">
            <v>Grant</v>
          </cell>
          <cell r="D498" t="str">
            <v>11SK</v>
          </cell>
          <cell r="E498" t="str">
            <v>M</v>
          </cell>
          <cell r="F498" t="str">
            <v>N</v>
          </cell>
          <cell r="G498" t="str">
            <v>BCRB</v>
          </cell>
          <cell r="H498" t="str">
            <v>No</v>
          </cell>
          <cell r="I498" t="str">
            <v>No</v>
          </cell>
          <cell r="J498" t="str">
            <v>No</v>
          </cell>
          <cell r="K498" t="str">
            <v>No</v>
          </cell>
          <cell r="L498" t="str">
            <v>11</v>
          </cell>
          <cell r="M498" t="str">
            <v>Compiegne</v>
          </cell>
          <cell r="N498" t="str">
            <v>Yes</v>
          </cell>
        </row>
        <row r="499">
          <cell r="A499">
            <v>150504</v>
          </cell>
          <cell r="B499" t="str">
            <v>Seamus</v>
          </cell>
          <cell r="C499" t="str">
            <v>Grant</v>
          </cell>
          <cell r="D499" t="str">
            <v>13FG</v>
          </cell>
          <cell r="E499" t="str">
            <v>M</v>
          </cell>
          <cell r="F499" t="str">
            <v>N</v>
          </cell>
          <cell r="G499" t="str">
            <v>WBRI</v>
          </cell>
          <cell r="H499" t="str">
            <v>No</v>
          </cell>
          <cell r="I499" t="str">
            <v>No</v>
          </cell>
          <cell r="J499" t="str">
            <v>No</v>
          </cell>
          <cell r="K499" t="str">
            <v>No</v>
          </cell>
          <cell r="L499" t="str">
            <v>13</v>
          </cell>
          <cell r="M499" t="str">
            <v>Picardy</v>
          </cell>
          <cell r="N499" t="str">
            <v>No</v>
          </cell>
        </row>
        <row r="500">
          <cell r="A500">
            <v>160088</v>
          </cell>
          <cell r="B500" t="str">
            <v>Alfie</v>
          </cell>
          <cell r="C500" t="str">
            <v>Grant</v>
          </cell>
          <cell r="D500" t="str">
            <v>12JW</v>
          </cell>
          <cell r="E500" t="str">
            <v>M</v>
          </cell>
          <cell r="F500" t="str">
            <v>N</v>
          </cell>
          <cell r="G500" t="str">
            <v>WBRI</v>
          </cell>
          <cell r="H500" t="str">
            <v>No</v>
          </cell>
          <cell r="I500" t="str">
            <v>No</v>
          </cell>
          <cell r="J500" t="str">
            <v>No</v>
          </cell>
          <cell r="K500" t="str">
            <v>No</v>
          </cell>
          <cell r="L500" t="str">
            <v>12</v>
          </cell>
          <cell r="M500" t="str">
            <v>Compiegne</v>
          </cell>
          <cell r="N500" t="str">
            <v>No</v>
          </cell>
        </row>
        <row r="501">
          <cell r="A501">
            <v>150574</v>
          </cell>
          <cell r="B501" t="str">
            <v>LOUIS</v>
          </cell>
          <cell r="C501" t="str">
            <v>GRASIER</v>
          </cell>
          <cell r="D501" t="str">
            <v>13PLE</v>
          </cell>
          <cell r="E501" t="str">
            <v>M</v>
          </cell>
          <cell r="F501" t="str">
            <v>N</v>
          </cell>
          <cell r="G501" t="str">
            <v>WBRI</v>
          </cell>
          <cell r="H501" t="str">
            <v>No</v>
          </cell>
          <cell r="I501" t="str">
            <v>No</v>
          </cell>
          <cell r="J501" t="str">
            <v>No</v>
          </cell>
          <cell r="K501" t="str">
            <v>No</v>
          </cell>
          <cell r="L501" t="str">
            <v>13</v>
          </cell>
          <cell r="M501" t="str">
            <v>Picardy</v>
          </cell>
          <cell r="N501" t="str">
            <v>No</v>
          </cell>
        </row>
        <row r="502">
          <cell r="A502">
            <v>151566</v>
          </cell>
          <cell r="B502" t="str">
            <v>Freddie</v>
          </cell>
          <cell r="C502" t="str">
            <v>Grayson</v>
          </cell>
          <cell r="D502" t="str">
            <v>11WE</v>
          </cell>
          <cell r="E502" t="str">
            <v>M</v>
          </cell>
          <cell r="F502" t="str">
            <v>N</v>
          </cell>
          <cell r="G502" t="str">
            <v>WBRI</v>
          </cell>
          <cell r="H502" t="str">
            <v>Yes</v>
          </cell>
          <cell r="I502" t="str">
            <v>No</v>
          </cell>
          <cell r="J502" t="str">
            <v>Yes</v>
          </cell>
          <cell r="K502" t="str">
            <v>No</v>
          </cell>
          <cell r="L502" t="str">
            <v>11</v>
          </cell>
          <cell r="M502" t="str">
            <v>Compiegne</v>
          </cell>
          <cell r="N502" t="str">
            <v>No</v>
          </cell>
        </row>
        <row r="503">
          <cell r="A503">
            <v>150846</v>
          </cell>
          <cell r="B503" t="str">
            <v>Hannah</v>
          </cell>
          <cell r="C503" t="str">
            <v>Green</v>
          </cell>
          <cell r="D503" t="str">
            <v>12JN</v>
          </cell>
          <cell r="E503" t="str">
            <v>F</v>
          </cell>
          <cell r="F503" t="str">
            <v>N</v>
          </cell>
          <cell r="G503" t="str">
            <v>WBRI</v>
          </cell>
          <cell r="H503" t="str">
            <v>No</v>
          </cell>
          <cell r="I503" t="str">
            <v>No</v>
          </cell>
          <cell r="J503" t="str">
            <v>No</v>
          </cell>
          <cell r="K503" t="str">
            <v>No</v>
          </cell>
          <cell r="L503" t="str">
            <v>12</v>
          </cell>
          <cell r="M503" t="str">
            <v>St. Julie</v>
          </cell>
          <cell r="N503" t="str">
            <v>No</v>
          </cell>
        </row>
        <row r="504">
          <cell r="A504">
            <v>151904</v>
          </cell>
          <cell r="B504" t="str">
            <v>Henry</v>
          </cell>
          <cell r="C504" t="str">
            <v>Green</v>
          </cell>
          <cell r="D504" t="str">
            <v>10CM</v>
          </cell>
          <cell r="E504" t="str">
            <v>M</v>
          </cell>
          <cell r="F504" t="str">
            <v>N</v>
          </cell>
          <cell r="G504" t="str">
            <v>WBRI</v>
          </cell>
          <cell r="H504" t="str">
            <v>No</v>
          </cell>
          <cell r="I504" t="str">
            <v>No</v>
          </cell>
          <cell r="J504" t="str">
            <v>No</v>
          </cell>
          <cell r="K504" t="str">
            <v>No</v>
          </cell>
          <cell r="L504" t="str">
            <v>10</v>
          </cell>
          <cell r="M504" t="str">
            <v>Compiegne</v>
          </cell>
          <cell r="N504" t="str">
            <v>Yes</v>
          </cell>
        </row>
        <row r="505">
          <cell r="A505">
            <v>151611</v>
          </cell>
          <cell r="B505" t="str">
            <v>Michael</v>
          </cell>
          <cell r="C505" t="str">
            <v>Green</v>
          </cell>
          <cell r="D505" t="str">
            <v>11EGQ</v>
          </cell>
          <cell r="E505" t="str">
            <v>M</v>
          </cell>
          <cell r="F505" t="str">
            <v>N</v>
          </cell>
          <cell r="G505" t="str">
            <v>WBRI</v>
          </cell>
          <cell r="H505" t="str">
            <v>No</v>
          </cell>
          <cell r="I505" t="str">
            <v>No</v>
          </cell>
          <cell r="J505" t="str">
            <v>No</v>
          </cell>
          <cell r="K505" t="str">
            <v>No</v>
          </cell>
          <cell r="L505" t="str">
            <v>11</v>
          </cell>
          <cell r="M505" t="str">
            <v>Picardy</v>
          </cell>
          <cell r="N505" t="str">
            <v>Yes</v>
          </cell>
        </row>
        <row r="506">
          <cell r="A506">
            <v>152069</v>
          </cell>
          <cell r="B506" t="str">
            <v>Phoebe</v>
          </cell>
          <cell r="C506" t="str">
            <v>Green</v>
          </cell>
          <cell r="D506" t="str">
            <v>14AW</v>
          </cell>
          <cell r="E506" t="str">
            <v>F</v>
          </cell>
          <cell r="F506" t="str">
            <v>N</v>
          </cell>
          <cell r="G506" t="str">
            <v>WBRI</v>
          </cell>
          <cell r="H506" t="str">
            <v>No</v>
          </cell>
          <cell r="I506" t="str">
            <v>No</v>
          </cell>
          <cell r="J506" t="str">
            <v>No</v>
          </cell>
          <cell r="K506" t="str">
            <v>No</v>
          </cell>
          <cell r="L506" t="str">
            <v>14</v>
          </cell>
          <cell r="M506" t="str">
            <v>Cuvilly</v>
          </cell>
          <cell r="N506" t="str">
            <v>No</v>
          </cell>
        </row>
        <row r="507">
          <cell r="A507">
            <v>160002</v>
          </cell>
          <cell r="B507" t="str">
            <v>Jadore</v>
          </cell>
          <cell r="C507" t="str">
            <v>Green</v>
          </cell>
          <cell r="D507" t="str">
            <v>8TR</v>
          </cell>
          <cell r="E507" t="str">
            <v>F</v>
          </cell>
          <cell r="F507" t="str">
            <v>N</v>
          </cell>
          <cell r="G507" t="str">
            <v>MWBC</v>
          </cell>
          <cell r="H507" t="str">
            <v>No</v>
          </cell>
          <cell r="I507" t="str">
            <v>No</v>
          </cell>
          <cell r="J507" t="str">
            <v>No</v>
          </cell>
          <cell r="K507" t="str">
            <v>No</v>
          </cell>
          <cell r="L507" t="str">
            <v>8</v>
          </cell>
          <cell r="M507" t="str">
            <v>Compiegne</v>
          </cell>
          <cell r="N507" t="str">
            <v>No</v>
          </cell>
        </row>
        <row r="508">
          <cell r="A508">
            <v>160206</v>
          </cell>
          <cell r="B508" t="str">
            <v>Cassius</v>
          </cell>
          <cell r="C508" t="str">
            <v>Green Kissoondyal</v>
          </cell>
          <cell r="D508" t="str">
            <v>7ET</v>
          </cell>
          <cell r="E508" t="str">
            <v>M</v>
          </cell>
          <cell r="F508" t="str">
            <v>E</v>
          </cell>
          <cell r="G508" t="str">
            <v>MOTH</v>
          </cell>
          <cell r="H508" t="str">
            <v>No</v>
          </cell>
          <cell r="I508" t="str">
            <v>No</v>
          </cell>
          <cell r="J508" t="str">
            <v>No</v>
          </cell>
          <cell r="K508" t="str">
            <v>No</v>
          </cell>
          <cell r="L508" t="str">
            <v>7</v>
          </cell>
          <cell r="M508" t="str">
            <v>Cuvilly</v>
          </cell>
          <cell r="N508" t="str">
            <v>No</v>
          </cell>
        </row>
        <row r="509">
          <cell r="A509">
            <v>152532</v>
          </cell>
          <cell r="B509" t="str">
            <v>Kaden</v>
          </cell>
          <cell r="C509" t="str">
            <v>Gregory</v>
          </cell>
          <cell r="D509" t="str">
            <v>9JQ</v>
          </cell>
          <cell r="E509" t="str">
            <v>M</v>
          </cell>
          <cell r="F509" t="str">
            <v>N</v>
          </cell>
          <cell r="G509" t="str">
            <v>MWBA</v>
          </cell>
          <cell r="H509" t="str">
            <v>Yes</v>
          </cell>
          <cell r="I509" t="str">
            <v>No</v>
          </cell>
          <cell r="J509" t="str">
            <v>Yes</v>
          </cell>
          <cell r="K509" t="str">
            <v>No</v>
          </cell>
          <cell r="L509" t="str">
            <v>9</v>
          </cell>
          <cell r="M509" t="str">
            <v>St. Julie</v>
          </cell>
          <cell r="N509" t="str">
            <v>No</v>
          </cell>
        </row>
        <row r="510">
          <cell r="A510">
            <v>160207</v>
          </cell>
          <cell r="B510" t="str">
            <v>Summer</v>
          </cell>
          <cell r="C510" t="str">
            <v>Griffin</v>
          </cell>
          <cell r="D510" t="str">
            <v>7ET</v>
          </cell>
          <cell r="E510" t="str">
            <v>F</v>
          </cell>
          <cell r="F510" t="str">
            <v>N</v>
          </cell>
          <cell r="G510" t="str">
            <v>WBRI</v>
          </cell>
          <cell r="H510" t="str">
            <v>No</v>
          </cell>
          <cell r="I510" t="str">
            <v>No</v>
          </cell>
          <cell r="J510" t="str">
            <v>No</v>
          </cell>
          <cell r="K510" t="str">
            <v>No</v>
          </cell>
          <cell r="L510" t="str">
            <v>7</v>
          </cell>
          <cell r="M510" t="str">
            <v>Cuvilly</v>
          </cell>
          <cell r="N510" t="str">
            <v>No</v>
          </cell>
        </row>
        <row r="511">
          <cell r="A511">
            <v>152508</v>
          </cell>
          <cell r="B511" t="str">
            <v>Ashley</v>
          </cell>
          <cell r="C511" t="str">
            <v>Grimaldi</v>
          </cell>
          <cell r="D511" t="str">
            <v>9RNI</v>
          </cell>
          <cell r="E511" t="str">
            <v>F</v>
          </cell>
          <cell r="F511" t="str">
            <v>N</v>
          </cell>
          <cell r="G511" t="str">
            <v>MWBA</v>
          </cell>
          <cell r="H511" t="str">
            <v>No</v>
          </cell>
          <cell r="I511" t="str">
            <v>Yes</v>
          </cell>
          <cell r="J511" t="str">
            <v>No</v>
          </cell>
          <cell r="K511" t="str">
            <v>No</v>
          </cell>
          <cell r="L511" t="str">
            <v>9</v>
          </cell>
          <cell r="M511" t="str">
            <v>Picardy</v>
          </cell>
          <cell r="N511" t="str">
            <v>No</v>
          </cell>
        </row>
        <row r="512">
          <cell r="A512">
            <v>151699</v>
          </cell>
          <cell r="B512" t="str">
            <v>Evie</v>
          </cell>
          <cell r="C512" t="str">
            <v>Grindrod</v>
          </cell>
          <cell r="D512" t="str">
            <v>11SK</v>
          </cell>
          <cell r="E512" t="str">
            <v>F</v>
          </cell>
          <cell r="F512" t="str">
            <v>N</v>
          </cell>
          <cell r="G512" t="str">
            <v>WBRI</v>
          </cell>
          <cell r="H512" t="str">
            <v>No</v>
          </cell>
          <cell r="I512" t="str">
            <v>No</v>
          </cell>
          <cell r="J512" t="str">
            <v>No</v>
          </cell>
          <cell r="K512" t="str">
            <v>No</v>
          </cell>
          <cell r="L512" t="str">
            <v>11</v>
          </cell>
          <cell r="M512" t="str">
            <v>Compiegne</v>
          </cell>
          <cell r="N512" t="str">
            <v>No</v>
          </cell>
        </row>
        <row r="513">
          <cell r="A513">
            <v>160208</v>
          </cell>
          <cell r="B513" t="str">
            <v>Autumn</v>
          </cell>
          <cell r="C513" t="str">
            <v>Grindrod</v>
          </cell>
          <cell r="D513" t="str">
            <v>7RA</v>
          </cell>
          <cell r="E513" t="str">
            <v>F</v>
          </cell>
          <cell r="F513" t="str">
            <v>N</v>
          </cell>
          <cell r="G513" t="str">
            <v>WBRI</v>
          </cell>
          <cell r="H513" t="str">
            <v>No</v>
          </cell>
          <cell r="I513" t="str">
            <v>No</v>
          </cell>
          <cell r="J513" t="str">
            <v>No</v>
          </cell>
          <cell r="K513" t="str">
            <v>No</v>
          </cell>
          <cell r="L513" t="str">
            <v>7</v>
          </cell>
          <cell r="M513" t="str">
            <v>Picardy</v>
          </cell>
          <cell r="N513" t="str">
            <v>No</v>
          </cell>
        </row>
        <row r="514">
          <cell r="A514">
            <v>151767</v>
          </cell>
          <cell r="B514" t="str">
            <v>Vanessa</v>
          </cell>
          <cell r="C514" t="str">
            <v>Gryszun</v>
          </cell>
          <cell r="D514" t="str">
            <v>10TD</v>
          </cell>
          <cell r="E514" t="str">
            <v>F</v>
          </cell>
          <cell r="F514" t="str">
            <v>N</v>
          </cell>
          <cell r="G514" t="str">
            <v>WEEU</v>
          </cell>
          <cell r="H514" t="str">
            <v>No</v>
          </cell>
          <cell r="I514" t="str">
            <v>Yes</v>
          </cell>
          <cell r="J514" t="str">
            <v>No</v>
          </cell>
          <cell r="K514" t="str">
            <v>No</v>
          </cell>
          <cell r="L514" t="str">
            <v>10</v>
          </cell>
          <cell r="M514" t="str">
            <v>Compiegne</v>
          </cell>
          <cell r="N514" t="str">
            <v>No</v>
          </cell>
        </row>
        <row r="515">
          <cell r="A515">
            <v>152805</v>
          </cell>
          <cell r="B515" t="str">
            <v>Oscar</v>
          </cell>
          <cell r="C515" t="str">
            <v>Grzybowski</v>
          </cell>
          <cell r="D515" t="str">
            <v>8MH</v>
          </cell>
          <cell r="E515" t="str">
            <v>M</v>
          </cell>
          <cell r="F515" t="str">
            <v>N</v>
          </cell>
          <cell r="G515" t="str">
            <v>WEEU</v>
          </cell>
          <cell r="H515" t="str">
            <v>No</v>
          </cell>
          <cell r="I515" t="str">
            <v>No</v>
          </cell>
          <cell r="J515" t="str">
            <v>No</v>
          </cell>
          <cell r="K515" t="str">
            <v>No</v>
          </cell>
          <cell r="L515" t="str">
            <v>8</v>
          </cell>
          <cell r="M515" t="str">
            <v>Cuvilly</v>
          </cell>
          <cell r="N515" t="str">
            <v>Yes</v>
          </cell>
        </row>
        <row r="516">
          <cell r="A516">
            <v>152845</v>
          </cell>
          <cell r="B516" t="str">
            <v>Rose</v>
          </cell>
          <cell r="C516" t="str">
            <v>Gudgeon</v>
          </cell>
          <cell r="D516" t="str">
            <v>8KS</v>
          </cell>
          <cell r="E516" t="str">
            <v>F</v>
          </cell>
          <cell r="F516" t="str">
            <v>N</v>
          </cell>
          <cell r="G516" t="str">
            <v>WBRI</v>
          </cell>
          <cell r="H516" t="str">
            <v>No</v>
          </cell>
          <cell r="I516" t="str">
            <v>No</v>
          </cell>
          <cell r="J516" t="str">
            <v>No</v>
          </cell>
          <cell r="K516" t="str">
            <v>No</v>
          </cell>
          <cell r="L516" t="str">
            <v>8</v>
          </cell>
          <cell r="M516" t="str">
            <v>Picardy</v>
          </cell>
          <cell r="N516" t="str">
            <v>No</v>
          </cell>
        </row>
        <row r="517">
          <cell r="A517">
            <v>152928</v>
          </cell>
          <cell r="B517" t="str">
            <v>Zaina</v>
          </cell>
          <cell r="C517" t="str">
            <v>Gulzar</v>
          </cell>
          <cell r="D517" t="str">
            <v>8KC</v>
          </cell>
          <cell r="E517" t="str">
            <v>F</v>
          </cell>
          <cell r="F517" t="str">
            <v>N</v>
          </cell>
          <cell r="G517" t="str">
            <v>APKN</v>
          </cell>
          <cell r="H517" t="str">
            <v>No</v>
          </cell>
          <cell r="I517" t="str">
            <v>No</v>
          </cell>
          <cell r="J517" t="str">
            <v>No</v>
          </cell>
          <cell r="K517" t="str">
            <v>No</v>
          </cell>
          <cell r="L517" t="str">
            <v>8</v>
          </cell>
          <cell r="M517" t="str">
            <v>St. Julie</v>
          </cell>
          <cell r="N517" t="str">
            <v>No</v>
          </cell>
        </row>
        <row r="518">
          <cell r="A518">
            <v>152875</v>
          </cell>
          <cell r="B518" t="str">
            <v>George</v>
          </cell>
          <cell r="C518" t="str">
            <v>Hackwell</v>
          </cell>
          <cell r="D518" t="str">
            <v>8PH</v>
          </cell>
          <cell r="E518" t="str">
            <v>M</v>
          </cell>
          <cell r="F518" t="str">
            <v>N</v>
          </cell>
          <cell r="G518" t="str">
            <v>WBRI</v>
          </cell>
          <cell r="H518" t="str">
            <v>No</v>
          </cell>
          <cell r="I518" t="str">
            <v>No</v>
          </cell>
          <cell r="J518" t="str">
            <v>No</v>
          </cell>
          <cell r="K518" t="str">
            <v>No</v>
          </cell>
          <cell r="L518" t="str">
            <v>8</v>
          </cell>
          <cell r="M518" t="str">
            <v>Cuvilly</v>
          </cell>
          <cell r="N518" t="str">
            <v>No</v>
          </cell>
        </row>
        <row r="519">
          <cell r="A519">
            <v>151855</v>
          </cell>
          <cell r="B519" t="str">
            <v>Marnie</v>
          </cell>
          <cell r="C519" t="str">
            <v>Haddow</v>
          </cell>
          <cell r="D519" t="str">
            <v>10ES</v>
          </cell>
          <cell r="E519" t="str">
            <v>F</v>
          </cell>
          <cell r="F519" t="str">
            <v>N</v>
          </cell>
          <cell r="G519" t="str">
            <v>MWBC</v>
          </cell>
          <cell r="H519" t="str">
            <v>No</v>
          </cell>
          <cell r="I519" t="str">
            <v>No</v>
          </cell>
          <cell r="J519" t="str">
            <v>No</v>
          </cell>
          <cell r="K519" t="str">
            <v>No</v>
          </cell>
          <cell r="L519" t="str">
            <v>10</v>
          </cell>
          <cell r="M519" t="str">
            <v>Cuvilly</v>
          </cell>
          <cell r="N519" t="str">
            <v>No</v>
          </cell>
        </row>
        <row r="520">
          <cell r="A520">
            <v>151889</v>
          </cell>
          <cell r="B520" t="str">
            <v>Edward</v>
          </cell>
          <cell r="C520" t="str">
            <v>Hadfield</v>
          </cell>
          <cell r="D520" t="str">
            <v>10CM</v>
          </cell>
          <cell r="E520" t="str">
            <v>M</v>
          </cell>
          <cell r="F520" t="str">
            <v>N</v>
          </cell>
          <cell r="G520" t="str">
            <v>WBRI</v>
          </cell>
          <cell r="H520" t="str">
            <v>No</v>
          </cell>
          <cell r="I520" t="str">
            <v>No</v>
          </cell>
          <cell r="J520" t="str">
            <v>No</v>
          </cell>
          <cell r="K520" t="str">
            <v>No</v>
          </cell>
          <cell r="L520" t="str">
            <v>10</v>
          </cell>
          <cell r="M520" t="str">
            <v>Compiegne</v>
          </cell>
          <cell r="N520" t="str">
            <v>No</v>
          </cell>
        </row>
        <row r="521">
          <cell r="A521">
            <v>150539</v>
          </cell>
          <cell r="B521" t="str">
            <v>JAMES</v>
          </cell>
          <cell r="C521" t="str">
            <v>HADFIELD</v>
          </cell>
          <cell r="D521" t="str">
            <v>13LGI</v>
          </cell>
          <cell r="E521" t="str">
            <v>M</v>
          </cell>
          <cell r="F521" t="str">
            <v>N</v>
          </cell>
          <cell r="G521" t="str">
            <v>WBRI</v>
          </cell>
          <cell r="H521" t="str">
            <v>No</v>
          </cell>
          <cell r="I521" t="str">
            <v>No</v>
          </cell>
          <cell r="J521" t="str">
            <v>No</v>
          </cell>
          <cell r="K521" t="str">
            <v>No</v>
          </cell>
          <cell r="L521" t="str">
            <v>13</v>
          </cell>
          <cell r="M521" t="str">
            <v>Compiegne</v>
          </cell>
          <cell r="N521" t="str">
            <v>No</v>
          </cell>
        </row>
        <row r="522">
          <cell r="A522">
            <v>160209</v>
          </cell>
          <cell r="B522" t="str">
            <v>Solyana</v>
          </cell>
          <cell r="C522" t="str">
            <v>Hadgu</v>
          </cell>
          <cell r="D522" t="str">
            <v>7LM</v>
          </cell>
          <cell r="E522" t="str">
            <v>F</v>
          </cell>
          <cell r="F522" t="str">
            <v>N</v>
          </cell>
          <cell r="G522" t="str">
            <v>MWBA</v>
          </cell>
          <cell r="H522" t="str">
            <v>Yes</v>
          </cell>
          <cell r="I522" t="str">
            <v>Yes</v>
          </cell>
          <cell r="J522" t="str">
            <v>Yes</v>
          </cell>
          <cell r="K522" t="str">
            <v>No</v>
          </cell>
          <cell r="L522" t="str">
            <v>7</v>
          </cell>
          <cell r="M522" t="str">
            <v>Cuvilly</v>
          </cell>
          <cell r="N522" t="str">
            <v>No</v>
          </cell>
        </row>
        <row r="523">
          <cell r="A523">
            <v>151687</v>
          </cell>
          <cell r="B523" t="str">
            <v>India</v>
          </cell>
          <cell r="C523" t="str">
            <v>Hadi</v>
          </cell>
          <cell r="D523" t="str">
            <v>11WE</v>
          </cell>
          <cell r="E523" t="str">
            <v>F</v>
          </cell>
          <cell r="F523" t="str">
            <v>N</v>
          </cell>
          <cell r="G523" t="str">
            <v>WBRI</v>
          </cell>
          <cell r="H523" t="str">
            <v>No</v>
          </cell>
          <cell r="I523" t="str">
            <v>No</v>
          </cell>
          <cell r="J523" t="str">
            <v>No</v>
          </cell>
          <cell r="K523" t="str">
            <v>No</v>
          </cell>
          <cell r="L523" t="str">
            <v>11</v>
          </cell>
          <cell r="M523" t="str">
            <v>Compiegne</v>
          </cell>
          <cell r="N523" t="str">
            <v>No</v>
          </cell>
        </row>
        <row r="524">
          <cell r="A524">
            <v>152883</v>
          </cell>
          <cell r="B524" t="str">
            <v>Rio</v>
          </cell>
          <cell r="C524" t="str">
            <v>Hadi</v>
          </cell>
          <cell r="D524" t="str">
            <v>8AB</v>
          </cell>
          <cell r="E524" t="str">
            <v>M</v>
          </cell>
          <cell r="F524" t="str">
            <v>N</v>
          </cell>
          <cell r="G524" t="str">
            <v>WBRI</v>
          </cell>
          <cell r="H524" t="str">
            <v>No</v>
          </cell>
          <cell r="I524" t="str">
            <v>No</v>
          </cell>
          <cell r="J524" t="str">
            <v>No</v>
          </cell>
          <cell r="K524" t="str">
            <v>No</v>
          </cell>
          <cell r="L524" t="str">
            <v>8</v>
          </cell>
          <cell r="M524" t="str">
            <v>Compiegne</v>
          </cell>
          <cell r="N524" t="str">
            <v>No</v>
          </cell>
        </row>
        <row r="525">
          <cell r="A525">
            <v>150803</v>
          </cell>
          <cell r="B525" t="str">
            <v>Abel</v>
          </cell>
          <cell r="C525" t="str">
            <v>Hagos</v>
          </cell>
          <cell r="D525" t="str">
            <v>12DHO</v>
          </cell>
          <cell r="E525" t="str">
            <v>M</v>
          </cell>
          <cell r="F525" t="str">
            <v>N</v>
          </cell>
          <cell r="G525" t="str">
            <v>MBOE</v>
          </cell>
          <cell r="H525" t="str">
            <v>No</v>
          </cell>
          <cell r="I525" t="str">
            <v>No</v>
          </cell>
          <cell r="J525" t="str">
            <v>No</v>
          </cell>
          <cell r="K525" t="str">
            <v>No</v>
          </cell>
          <cell r="L525" t="str">
            <v>12</v>
          </cell>
          <cell r="M525" t="str">
            <v>Cuvilly</v>
          </cell>
          <cell r="N525" t="str">
            <v>No</v>
          </cell>
        </row>
        <row r="526">
          <cell r="A526">
            <v>150958</v>
          </cell>
          <cell r="B526" t="str">
            <v>Eden</v>
          </cell>
          <cell r="C526" t="str">
            <v>Hague</v>
          </cell>
          <cell r="D526" t="str">
            <v>12DHO</v>
          </cell>
          <cell r="E526" t="str">
            <v>M</v>
          </cell>
          <cell r="F526" t="str">
            <v>N</v>
          </cell>
          <cell r="G526" t="str">
            <v>WBRI</v>
          </cell>
          <cell r="H526" t="str">
            <v>No</v>
          </cell>
          <cell r="I526" t="str">
            <v>No</v>
          </cell>
          <cell r="J526" t="str">
            <v>No</v>
          </cell>
          <cell r="K526" t="str">
            <v>No</v>
          </cell>
          <cell r="L526" t="str">
            <v>12</v>
          </cell>
          <cell r="M526" t="str">
            <v>Compiegne</v>
          </cell>
          <cell r="N526" t="str">
            <v>No</v>
          </cell>
        </row>
        <row r="527">
          <cell r="A527">
            <v>160083</v>
          </cell>
          <cell r="B527" t="str">
            <v>Jorja</v>
          </cell>
          <cell r="C527" t="str">
            <v>Hague</v>
          </cell>
          <cell r="D527" t="str">
            <v>12MP</v>
          </cell>
          <cell r="E527" t="str">
            <v>F</v>
          </cell>
          <cell r="F527" t="str">
            <v>N</v>
          </cell>
          <cell r="G527" t="str">
            <v>WBRI</v>
          </cell>
          <cell r="H527" t="str">
            <v>No</v>
          </cell>
          <cell r="I527" t="str">
            <v>No</v>
          </cell>
          <cell r="J527" t="str">
            <v>No</v>
          </cell>
          <cell r="K527" t="str">
            <v>No</v>
          </cell>
          <cell r="L527" t="str">
            <v>12</v>
          </cell>
          <cell r="M527" t="str">
            <v>Compiegne</v>
          </cell>
          <cell r="N527" t="str">
            <v>No</v>
          </cell>
        </row>
        <row r="528">
          <cell r="A528">
            <v>160135</v>
          </cell>
          <cell r="B528" t="str">
            <v>Sahar</v>
          </cell>
          <cell r="C528" t="str">
            <v>Haj Mohamad</v>
          </cell>
          <cell r="D528" t="str">
            <v>12EW</v>
          </cell>
          <cell r="E528" t="str">
            <v>F</v>
          </cell>
          <cell r="F528" t="str">
            <v>N</v>
          </cell>
          <cell r="G528" t="str">
            <v>OARA</v>
          </cell>
          <cell r="H528" t="str">
            <v>Yes</v>
          </cell>
          <cell r="I528" t="str">
            <v>No</v>
          </cell>
          <cell r="J528" t="str">
            <v>No</v>
          </cell>
          <cell r="K528" t="str">
            <v>No</v>
          </cell>
          <cell r="L528" t="str">
            <v>12</v>
          </cell>
          <cell r="M528" t="str">
            <v>Cuvilly</v>
          </cell>
          <cell r="N528" t="str">
            <v>No</v>
          </cell>
        </row>
        <row r="529">
          <cell r="A529">
            <v>151963</v>
          </cell>
          <cell r="B529" t="str">
            <v>Juno</v>
          </cell>
          <cell r="C529" t="str">
            <v>Hale</v>
          </cell>
          <cell r="D529" t="str">
            <v>10CS</v>
          </cell>
          <cell r="E529" t="str">
            <v>F</v>
          </cell>
          <cell r="F529" t="str">
            <v>N</v>
          </cell>
          <cell r="G529" t="str">
            <v>WBRI</v>
          </cell>
          <cell r="H529" t="str">
            <v>No</v>
          </cell>
          <cell r="I529" t="str">
            <v>No</v>
          </cell>
          <cell r="J529" t="str">
            <v>No</v>
          </cell>
          <cell r="K529" t="str">
            <v>No</v>
          </cell>
          <cell r="L529" t="str">
            <v>10</v>
          </cell>
          <cell r="M529" t="str">
            <v>Picardy</v>
          </cell>
          <cell r="N529" t="str">
            <v>Yes</v>
          </cell>
        </row>
        <row r="530">
          <cell r="A530">
            <v>160210</v>
          </cell>
          <cell r="B530" t="str">
            <v>Thomas</v>
          </cell>
          <cell r="C530" t="str">
            <v>Hale</v>
          </cell>
          <cell r="D530" t="str">
            <v xml:space="preserve">7BPE </v>
          </cell>
          <cell r="E530" t="str">
            <v>M</v>
          </cell>
          <cell r="F530" t="str">
            <v>K</v>
          </cell>
          <cell r="G530" t="str">
            <v>WBRI</v>
          </cell>
          <cell r="H530" t="str">
            <v>No</v>
          </cell>
          <cell r="I530" t="str">
            <v>No</v>
          </cell>
          <cell r="J530" t="str">
            <v>No</v>
          </cell>
          <cell r="K530" t="str">
            <v>No</v>
          </cell>
          <cell r="L530" t="str">
            <v>7</v>
          </cell>
          <cell r="M530" t="str">
            <v>St. Julie</v>
          </cell>
          <cell r="N530" t="str">
            <v>No</v>
          </cell>
        </row>
        <row r="531">
          <cell r="A531">
            <v>151800</v>
          </cell>
          <cell r="B531" t="str">
            <v>Amelia</v>
          </cell>
          <cell r="C531" t="str">
            <v>Hall</v>
          </cell>
          <cell r="D531" t="str">
            <v>10JOS</v>
          </cell>
          <cell r="E531" t="str">
            <v>F</v>
          </cell>
          <cell r="F531" t="str">
            <v>N</v>
          </cell>
          <cell r="G531" t="str">
            <v>MWBC</v>
          </cell>
          <cell r="H531" t="str">
            <v>No</v>
          </cell>
          <cell r="I531" t="str">
            <v>No</v>
          </cell>
          <cell r="J531" t="str">
            <v>No</v>
          </cell>
          <cell r="K531" t="str">
            <v>No</v>
          </cell>
          <cell r="L531" t="str">
            <v>10</v>
          </cell>
          <cell r="M531" t="str">
            <v>Picardy</v>
          </cell>
          <cell r="N531" t="str">
            <v>Yes</v>
          </cell>
        </row>
        <row r="532">
          <cell r="A532">
            <v>152700</v>
          </cell>
          <cell r="B532" t="str">
            <v>Emily</v>
          </cell>
          <cell r="C532" t="str">
            <v>Hall</v>
          </cell>
          <cell r="D532" t="str">
            <v>9AWL</v>
          </cell>
          <cell r="E532" t="str">
            <v>F</v>
          </cell>
          <cell r="F532" t="str">
            <v>N</v>
          </cell>
          <cell r="G532" t="str">
            <v>WBRI</v>
          </cell>
          <cell r="H532" t="str">
            <v>No</v>
          </cell>
          <cell r="I532" t="str">
            <v>No</v>
          </cell>
          <cell r="J532" t="str">
            <v>Yes</v>
          </cell>
          <cell r="K532" t="str">
            <v>No</v>
          </cell>
          <cell r="L532" t="str">
            <v>9</v>
          </cell>
          <cell r="M532" t="str">
            <v>St. Julie</v>
          </cell>
          <cell r="N532" t="str">
            <v>Yes</v>
          </cell>
        </row>
        <row r="533">
          <cell r="A533">
            <v>160212</v>
          </cell>
          <cell r="B533" t="str">
            <v>Mae</v>
          </cell>
          <cell r="C533" t="str">
            <v>Hall</v>
          </cell>
          <cell r="D533" t="str">
            <v>7LM</v>
          </cell>
          <cell r="E533" t="str">
            <v>F</v>
          </cell>
          <cell r="F533" t="str">
            <v>N</v>
          </cell>
          <cell r="G533" t="str">
            <v>WBRI</v>
          </cell>
          <cell r="H533" t="str">
            <v>No</v>
          </cell>
          <cell r="I533" t="str">
            <v>No</v>
          </cell>
          <cell r="J533" t="str">
            <v>No</v>
          </cell>
          <cell r="K533" t="str">
            <v>No</v>
          </cell>
          <cell r="L533" t="str">
            <v>7</v>
          </cell>
          <cell r="M533" t="str">
            <v>Cuvilly</v>
          </cell>
          <cell r="N533" t="str">
            <v>No</v>
          </cell>
        </row>
        <row r="534">
          <cell r="A534">
            <v>160211</v>
          </cell>
          <cell r="B534" t="str">
            <v>Jason</v>
          </cell>
          <cell r="C534" t="str">
            <v>Hall</v>
          </cell>
          <cell r="D534" t="str">
            <v>7FS</v>
          </cell>
          <cell r="E534" t="str">
            <v>M</v>
          </cell>
          <cell r="F534" t="str">
            <v>N</v>
          </cell>
          <cell r="G534" t="str">
            <v>WBRI</v>
          </cell>
          <cell r="H534" t="str">
            <v>No</v>
          </cell>
          <cell r="I534" t="str">
            <v>Yes</v>
          </cell>
          <cell r="J534" t="str">
            <v>No</v>
          </cell>
          <cell r="K534" t="str">
            <v>No</v>
          </cell>
          <cell r="L534" t="str">
            <v>7</v>
          </cell>
          <cell r="M534" t="str">
            <v>Compiegne</v>
          </cell>
          <cell r="N534" t="str">
            <v>No</v>
          </cell>
        </row>
        <row r="535">
          <cell r="A535">
            <v>152852</v>
          </cell>
          <cell r="B535" t="str">
            <v>Grace</v>
          </cell>
          <cell r="C535" t="str">
            <v>Hambleton</v>
          </cell>
          <cell r="D535" t="str">
            <v>8KC</v>
          </cell>
          <cell r="E535" t="str">
            <v>F</v>
          </cell>
          <cell r="F535" t="str">
            <v>E</v>
          </cell>
          <cell r="G535" t="str">
            <v>WBRI</v>
          </cell>
          <cell r="H535" t="str">
            <v>No</v>
          </cell>
          <cell r="I535" t="str">
            <v>No</v>
          </cell>
          <cell r="J535" t="str">
            <v>Yes</v>
          </cell>
          <cell r="K535" t="str">
            <v>No</v>
          </cell>
          <cell r="L535" t="str">
            <v>8</v>
          </cell>
          <cell r="M535" t="str">
            <v>St. Julie</v>
          </cell>
          <cell r="N535" t="str">
            <v>No</v>
          </cell>
        </row>
        <row r="536">
          <cell r="A536">
            <v>160213</v>
          </cell>
          <cell r="B536" t="str">
            <v>Isabelle</v>
          </cell>
          <cell r="C536" t="str">
            <v>Hambleton</v>
          </cell>
          <cell r="D536" t="str">
            <v>7WD</v>
          </cell>
          <cell r="E536" t="str">
            <v>F</v>
          </cell>
          <cell r="F536" t="str">
            <v>N</v>
          </cell>
          <cell r="G536" t="str">
            <v>WBRI</v>
          </cell>
          <cell r="H536" t="str">
            <v>No</v>
          </cell>
          <cell r="I536" t="str">
            <v>No</v>
          </cell>
          <cell r="J536" t="str">
            <v>Yes</v>
          </cell>
          <cell r="K536" t="str">
            <v>No</v>
          </cell>
          <cell r="L536" t="str">
            <v>7</v>
          </cell>
          <cell r="M536" t="str">
            <v>Picardy</v>
          </cell>
          <cell r="N536" t="str">
            <v>No</v>
          </cell>
        </row>
        <row r="537">
          <cell r="A537">
            <v>150981</v>
          </cell>
          <cell r="B537" t="str">
            <v>Lowri</v>
          </cell>
          <cell r="C537" t="str">
            <v>Hands</v>
          </cell>
          <cell r="D537" t="str">
            <v>12JN</v>
          </cell>
          <cell r="E537" t="str">
            <v>F</v>
          </cell>
          <cell r="F537" t="str">
            <v>N</v>
          </cell>
          <cell r="G537" t="str">
            <v>WBRI</v>
          </cell>
          <cell r="H537" t="str">
            <v>No</v>
          </cell>
          <cell r="I537" t="str">
            <v>No</v>
          </cell>
          <cell r="J537" t="str">
            <v>No</v>
          </cell>
          <cell r="K537" t="str">
            <v>No</v>
          </cell>
          <cell r="L537" t="str">
            <v>12</v>
          </cell>
          <cell r="M537" t="str">
            <v>St. Julie</v>
          </cell>
          <cell r="N537" t="str">
            <v>No</v>
          </cell>
        </row>
        <row r="538">
          <cell r="A538">
            <v>151562</v>
          </cell>
          <cell r="B538" t="str">
            <v>Kitty</v>
          </cell>
          <cell r="C538" t="str">
            <v>Hanniffy - Longden</v>
          </cell>
          <cell r="D538" t="str">
            <v>11SK</v>
          </cell>
          <cell r="E538" t="str">
            <v>F</v>
          </cell>
          <cell r="F538" t="str">
            <v>N</v>
          </cell>
          <cell r="G538" t="str">
            <v>WBRI</v>
          </cell>
          <cell r="H538" t="str">
            <v>No</v>
          </cell>
          <cell r="I538" t="str">
            <v>No</v>
          </cell>
          <cell r="J538" t="str">
            <v>No</v>
          </cell>
          <cell r="K538" t="str">
            <v>No</v>
          </cell>
          <cell r="L538" t="str">
            <v>11</v>
          </cell>
          <cell r="M538" t="str">
            <v>Compiegne</v>
          </cell>
          <cell r="N538" t="str">
            <v>No</v>
          </cell>
        </row>
        <row r="539">
          <cell r="A539">
            <v>151721</v>
          </cell>
          <cell r="B539" t="str">
            <v>Mia</v>
          </cell>
          <cell r="C539" t="str">
            <v>Hanniffy - Longden</v>
          </cell>
          <cell r="D539" t="str">
            <v>11EGQ</v>
          </cell>
          <cell r="E539" t="str">
            <v>F</v>
          </cell>
          <cell r="F539" t="str">
            <v>N</v>
          </cell>
          <cell r="G539" t="str">
            <v>WBRI</v>
          </cell>
          <cell r="H539" t="str">
            <v>No</v>
          </cell>
          <cell r="I539" t="str">
            <v>No</v>
          </cell>
          <cell r="J539" t="str">
            <v>No</v>
          </cell>
          <cell r="K539" t="str">
            <v>No</v>
          </cell>
          <cell r="L539" t="str">
            <v>11</v>
          </cell>
          <cell r="M539" t="str">
            <v>Picardy</v>
          </cell>
          <cell r="N539" t="str">
            <v>No</v>
          </cell>
        </row>
        <row r="540">
          <cell r="A540">
            <v>160214</v>
          </cell>
          <cell r="B540" t="str">
            <v>Brody</v>
          </cell>
          <cell r="C540" t="str">
            <v>Hanstock</v>
          </cell>
          <cell r="D540" t="str">
            <v>7WD</v>
          </cell>
          <cell r="E540" t="str">
            <v>M</v>
          </cell>
          <cell r="F540" t="str">
            <v>K</v>
          </cell>
          <cell r="G540" t="str">
            <v>WBRI</v>
          </cell>
          <cell r="H540" t="str">
            <v>No</v>
          </cell>
          <cell r="I540" t="str">
            <v>No</v>
          </cell>
          <cell r="J540" t="str">
            <v>No</v>
          </cell>
          <cell r="K540" t="str">
            <v>No</v>
          </cell>
          <cell r="L540" t="str">
            <v>7</v>
          </cell>
          <cell r="M540" t="str">
            <v>Picardy</v>
          </cell>
          <cell r="N540" t="str">
            <v>No</v>
          </cell>
        </row>
        <row r="541">
          <cell r="A541">
            <v>152122</v>
          </cell>
          <cell r="B541" t="str">
            <v>Megan</v>
          </cell>
          <cell r="C541" t="str">
            <v>Hardie</v>
          </cell>
          <cell r="D541" t="str">
            <v>13HS</v>
          </cell>
          <cell r="E541" t="str">
            <v>F</v>
          </cell>
          <cell r="F541" t="str">
            <v>N</v>
          </cell>
          <cell r="G541" t="str">
            <v>WBRI</v>
          </cell>
          <cell r="H541" t="str">
            <v>No</v>
          </cell>
          <cell r="I541" t="str">
            <v>No</v>
          </cell>
          <cell r="J541" t="str">
            <v>No</v>
          </cell>
          <cell r="K541" t="str">
            <v>No</v>
          </cell>
          <cell r="L541" t="str">
            <v>13</v>
          </cell>
          <cell r="M541" t="str">
            <v>St. Julie</v>
          </cell>
          <cell r="N541" t="str">
            <v>No</v>
          </cell>
        </row>
        <row r="542">
          <cell r="A542">
            <v>160215</v>
          </cell>
          <cell r="B542" t="str">
            <v>Elliot</v>
          </cell>
          <cell r="C542" t="str">
            <v>Hargreaves</v>
          </cell>
          <cell r="D542" t="str">
            <v>7FS</v>
          </cell>
          <cell r="E542" t="str">
            <v>M</v>
          </cell>
          <cell r="F542" t="str">
            <v>N</v>
          </cell>
          <cell r="G542" t="str">
            <v>WBRI</v>
          </cell>
          <cell r="H542" t="str">
            <v>No</v>
          </cell>
          <cell r="I542" t="str">
            <v>No</v>
          </cell>
          <cell r="J542" t="str">
            <v>No</v>
          </cell>
          <cell r="K542" t="str">
            <v>No</v>
          </cell>
          <cell r="L542" t="str">
            <v>7</v>
          </cell>
          <cell r="M542" t="str">
            <v>Compiegne</v>
          </cell>
          <cell r="N542" t="str">
            <v>No</v>
          </cell>
        </row>
        <row r="543">
          <cell r="A543">
            <v>160216</v>
          </cell>
          <cell r="B543" t="str">
            <v>James</v>
          </cell>
          <cell r="C543" t="str">
            <v>Harrison</v>
          </cell>
          <cell r="D543" t="str">
            <v>7ET</v>
          </cell>
          <cell r="E543" t="str">
            <v>M</v>
          </cell>
          <cell r="F543" t="str">
            <v>E</v>
          </cell>
          <cell r="G543" t="str">
            <v>WBRI</v>
          </cell>
          <cell r="H543" t="str">
            <v>No</v>
          </cell>
          <cell r="I543" t="str">
            <v>No</v>
          </cell>
          <cell r="J543" t="str">
            <v>No</v>
          </cell>
          <cell r="K543" t="str">
            <v>No</v>
          </cell>
          <cell r="L543" t="str">
            <v>7</v>
          </cell>
          <cell r="M543" t="str">
            <v>Cuvilly</v>
          </cell>
          <cell r="N543" t="str">
            <v>No</v>
          </cell>
        </row>
        <row r="544">
          <cell r="A544">
            <v>152771</v>
          </cell>
          <cell r="B544" t="str">
            <v>Georgia</v>
          </cell>
          <cell r="C544" t="str">
            <v>Harrison Winks</v>
          </cell>
          <cell r="D544" t="str">
            <v>8AR</v>
          </cell>
          <cell r="E544" t="str">
            <v>F</v>
          </cell>
          <cell r="F544" t="str">
            <v>N</v>
          </cell>
          <cell r="G544" t="str">
            <v>WBRI</v>
          </cell>
          <cell r="H544" t="str">
            <v>No</v>
          </cell>
          <cell r="I544" t="str">
            <v>No</v>
          </cell>
          <cell r="J544" t="str">
            <v>No</v>
          </cell>
          <cell r="K544" t="str">
            <v>No</v>
          </cell>
          <cell r="L544" t="str">
            <v>8</v>
          </cell>
          <cell r="M544" t="str">
            <v>St. Julie</v>
          </cell>
          <cell r="N544" t="str">
            <v>No</v>
          </cell>
        </row>
        <row r="545">
          <cell r="A545">
            <v>152741</v>
          </cell>
          <cell r="B545" t="str">
            <v>Mischa</v>
          </cell>
          <cell r="C545" t="str">
            <v>Hartley</v>
          </cell>
          <cell r="D545" t="str">
            <v>8AR</v>
          </cell>
          <cell r="E545" t="str">
            <v>F</v>
          </cell>
          <cell r="F545" t="str">
            <v>N</v>
          </cell>
          <cell r="G545" t="str">
            <v>WBRI</v>
          </cell>
          <cell r="H545" t="str">
            <v>No</v>
          </cell>
          <cell r="I545" t="str">
            <v>Yes</v>
          </cell>
          <cell r="J545" t="str">
            <v>No</v>
          </cell>
          <cell r="K545" t="str">
            <v>No</v>
          </cell>
          <cell r="L545" t="str">
            <v>8</v>
          </cell>
          <cell r="M545" t="str">
            <v>St. Julie</v>
          </cell>
          <cell r="N545" t="str">
            <v>No</v>
          </cell>
        </row>
        <row r="546">
          <cell r="A546">
            <v>150396</v>
          </cell>
          <cell r="B546" t="str">
            <v>Scarlet</v>
          </cell>
          <cell r="C546" t="str">
            <v>HARTLEY</v>
          </cell>
          <cell r="D546" t="str">
            <v>13BG</v>
          </cell>
          <cell r="E546" t="str">
            <v>F</v>
          </cell>
          <cell r="F546" t="str">
            <v>N</v>
          </cell>
          <cell r="G546" t="str">
            <v>WBRI</v>
          </cell>
          <cell r="H546" t="str">
            <v>No</v>
          </cell>
          <cell r="I546" t="str">
            <v>No</v>
          </cell>
          <cell r="J546" t="str">
            <v>No</v>
          </cell>
          <cell r="K546" t="str">
            <v>No</v>
          </cell>
          <cell r="L546" t="str">
            <v>13</v>
          </cell>
          <cell r="M546" t="str">
            <v>Cuvilly</v>
          </cell>
          <cell r="N546" t="str">
            <v>No</v>
          </cell>
        </row>
        <row r="547">
          <cell r="A547">
            <v>150551</v>
          </cell>
          <cell r="B547" t="str">
            <v>Mia</v>
          </cell>
          <cell r="C547" t="str">
            <v>Hatton</v>
          </cell>
          <cell r="D547" t="str">
            <v>13HS</v>
          </cell>
          <cell r="E547" t="str">
            <v>F</v>
          </cell>
          <cell r="F547" t="str">
            <v>N</v>
          </cell>
          <cell r="G547" t="str">
            <v>WBRI</v>
          </cell>
          <cell r="H547" t="str">
            <v>No</v>
          </cell>
          <cell r="I547" t="str">
            <v>No</v>
          </cell>
          <cell r="J547" t="str">
            <v>No</v>
          </cell>
          <cell r="K547" t="str">
            <v>No</v>
          </cell>
          <cell r="L547" t="str">
            <v>13</v>
          </cell>
          <cell r="M547" t="str">
            <v>Cuvilly</v>
          </cell>
          <cell r="N547" t="str">
            <v>No</v>
          </cell>
        </row>
        <row r="548">
          <cell r="A548">
            <v>152798</v>
          </cell>
          <cell r="B548" t="str">
            <v>Angelica</v>
          </cell>
          <cell r="C548" t="str">
            <v>Hautbergue</v>
          </cell>
          <cell r="D548" t="str">
            <v>8TR</v>
          </cell>
          <cell r="E548" t="str">
            <v>F</v>
          </cell>
          <cell r="F548" t="str">
            <v>N</v>
          </cell>
          <cell r="G548" t="str">
            <v>MWOE</v>
          </cell>
          <cell r="H548" t="str">
            <v>No</v>
          </cell>
          <cell r="I548" t="str">
            <v>No</v>
          </cell>
          <cell r="J548" t="str">
            <v>No</v>
          </cell>
          <cell r="K548" t="str">
            <v>No</v>
          </cell>
          <cell r="L548" t="str">
            <v>8</v>
          </cell>
          <cell r="M548" t="str">
            <v>Compiegne</v>
          </cell>
          <cell r="N548" t="str">
            <v>No</v>
          </cell>
        </row>
        <row r="549">
          <cell r="A549">
            <v>152173</v>
          </cell>
          <cell r="B549" t="str">
            <v>Niamh</v>
          </cell>
          <cell r="C549" t="str">
            <v>Haveron</v>
          </cell>
          <cell r="D549" t="str">
            <v>13LGI</v>
          </cell>
          <cell r="E549" t="str">
            <v>F</v>
          </cell>
          <cell r="G549" t="str">
            <v>WBRI</v>
          </cell>
          <cell r="H549" t="str">
            <v>No</v>
          </cell>
          <cell r="I549" t="str">
            <v>No</v>
          </cell>
          <cell r="J549" t="str">
            <v>No</v>
          </cell>
          <cell r="K549" t="str">
            <v>No</v>
          </cell>
          <cell r="L549" t="str">
            <v>13</v>
          </cell>
          <cell r="M549" t="str">
            <v>St. Julie</v>
          </cell>
          <cell r="N549" t="str">
            <v>No</v>
          </cell>
        </row>
        <row r="550">
          <cell r="A550">
            <v>151940</v>
          </cell>
          <cell r="B550" t="str">
            <v>Jack</v>
          </cell>
          <cell r="C550" t="str">
            <v>Hawkins</v>
          </cell>
          <cell r="D550" t="str">
            <v>10JOS</v>
          </cell>
          <cell r="E550" t="str">
            <v>M</v>
          </cell>
          <cell r="F550" t="str">
            <v>N</v>
          </cell>
          <cell r="G550" t="str">
            <v>WBRI</v>
          </cell>
          <cell r="H550" t="str">
            <v>No</v>
          </cell>
          <cell r="I550" t="str">
            <v>No</v>
          </cell>
          <cell r="J550" t="str">
            <v>No</v>
          </cell>
          <cell r="K550" t="str">
            <v>No</v>
          </cell>
          <cell r="L550" t="str">
            <v>10</v>
          </cell>
          <cell r="M550" t="str">
            <v>Picardy</v>
          </cell>
          <cell r="N550" t="str">
            <v>No</v>
          </cell>
        </row>
        <row r="551">
          <cell r="A551">
            <v>152560</v>
          </cell>
          <cell r="B551" t="str">
            <v>Jack</v>
          </cell>
          <cell r="C551" t="str">
            <v>Hawkins</v>
          </cell>
          <cell r="D551" t="str">
            <v>9MCO</v>
          </cell>
          <cell r="E551" t="str">
            <v>M</v>
          </cell>
          <cell r="F551" t="str">
            <v>N</v>
          </cell>
          <cell r="G551" t="str">
            <v>WBRI</v>
          </cell>
          <cell r="H551" t="str">
            <v>No</v>
          </cell>
          <cell r="I551" t="str">
            <v>No</v>
          </cell>
          <cell r="J551" t="str">
            <v>No</v>
          </cell>
          <cell r="K551" t="str">
            <v>No</v>
          </cell>
          <cell r="L551" t="str">
            <v>9</v>
          </cell>
          <cell r="M551" t="str">
            <v>Cuvilly</v>
          </cell>
          <cell r="N551" t="str">
            <v>No</v>
          </cell>
        </row>
        <row r="552">
          <cell r="A552">
            <v>150951</v>
          </cell>
          <cell r="B552" t="str">
            <v>Mollie</v>
          </cell>
          <cell r="C552" t="str">
            <v>Hawkins</v>
          </cell>
          <cell r="D552" t="str">
            <v>12JN</v>
          </cell>
          <cell r="E552" t="str">
            <v>F</v>
          </cell>
          <cell r="F552" t="str">
            <v>N</v>
          </cell>
          <cell r="G552" t="str">
            <v>WBRI</v>
          </cell>
          <cell r="H552" t="str">
            <v>No</v>
          </cell>
          <cell r="I552" t="str">
            <v>No</v>
          </cell>
          <cell r="J552" t="str">
            <v>No</v>
          </cell>
          <cell r="K552" t="str">
            <v>No</v>
          </cell>
          <cell r="L552" t="str">
            <v>12</v>
          </cell>
          <cell r="M552" t="str">
            <v>Cuvilly</v>
          </cell>
          <cell r="N552" t="str">
            <v>No</v>
          </cell>
        </row>
        <row r="553">
          <cell r="A553">
            <v>152949</v>
          </cell>
          <cell r="B553" t="str">
            <v>Naomi</v>
          </cell>
          <cell r="C553" t="str">
            <v>Hawkins</v>
          </cell>
          <cell r="D553" t="str">
            <v>8TR</v>
          </cell>
          <cell r="E553" t="str">
            <v>F</v>
          </cell>
          <cell r="F553" t="str">
            <v>N</v>
          </cell>
          <cell r="G553" t="str">
            <v>WBRI</v>
          </cell>
          <cell r="H553" t="str">
            <v>No</v>
          </cell>
          <cell r="I553" t="str">
            <v>No</v>
          </cell>
          <cell r="J553" t="str">
            <v>No</v>
          </cell>
          <cell r="K553" t="str">
            <v>No</v>
          </cell>
          <cell r="L553" t="str">
            <v>8</v>
          </cell>
          <cell r="M553" t="str">
            <v>Compiegne</v>
          </cell>
          <cell r="N553" t="str">
            <v>No</v>
          </cell>
        </row>
        <row r="554">
          <cell r="A554">
            <v>151598</v>
          </cell>
          <cell r="B554" t="str">
            <v>Nathan</v>
          </cell>
          <cell r="C554" t="str">
            <v>Hawkins</v>
          </cell>
          <cell r="D554" t="str">
            <v>11ZI</v>
          </cell>
          <cell r="E554" t="str">
            <v>M</v>
          </cell>
          <cell r="F554" t="str">
            <v>N</v>
          </cell>
          <cell r="G554" t="str">
            <v>WBRI</v>
          </cell>
          <cell r="H554" t="str">
            <v>No</v>
          </cell>
          <cell r="I554" t="str">
            <v>No</v>
          </cell>
          <cell r="J554" t="str">
            <v>No</v>
          </cell>
          <cell r="K554" t="str">
            <v>No</v>
          </cell>
          <cell r="L554" t="str">
            <v>11</v>
          </cell>
          <cell r="M554" t="str">
            <v>St. Julie</v>
          </cell>
          <cell r="N554" t="str">
            <v>Yes</v>
          </cell>
        </row>
        <row r="555">
          <cell r="A555">
            <v>151648</v>
          </cell>
          <cell r="B555" t="str">
            <v>Summer</v>
          </cell>
          <cell r="C555" t="str">
            <v>Hawkins</v>
          </cell>
          <cell r="D555" t="str">
            <v>11SDA</v>
          </cell>
          <cell r="E555" t="str">
            <v>F</v>
          </cell>
          <cell r="F555" t="str">
            <v>N</v>
          </cell>
          <cell r="G555" t="str">
            <v>WBRI</v>
          </cell>
          <cell r="H555" t="str">
            <v>No</v>
          </cell>
          <cell r="I555" t="str">
            <v>No</v>
          </cell>
          <cell r="J555" t="str">
            <v>No</v>
          </cell>
          <cell r="K555" t="str">
            <v>No</v>
          </cell>
          <cell r="L555" t="str">
            <v>11</v>
          </cell>
          <cell r="M555" t="str">
            <v>Cuvilly</v>
          </cell>
          <cell r="N555" t="str">
            <v>No</v>
          </cell>
        </row>
        <row r="556">
          <cell r="A556">
            <v>160217</v>
          </cell>
          <cell r="B556" t="str">
            <v>Ella</v>
          </cell>
          <cell r="C556" t="str">
            <v>Hawkins</v>
          </cell>
          <cell r="D556" t="str">
            <v>7FS</v>
          </cell>
          <cell r="E556" t="str">
            <v>F</v>
          </cell>
          <cell r="F556" t="str">
            <v>N</v>
          </cell>
          <cell r="G556" t="str">
            <v>WBRI</v>
          </cell>
          <cell r="H556" t="str">
            <v>No</v>
          </cell>
          <cell r="I556" t="str">
            <v>No</v>
          </cell>
          <cell r="J556" t="str">
            <v>No</v>
          </cell>
          <cell r="K556" t="str">
            <v>No</v>
          </cell>
          <cell r="L556" t="str">
            <v>7</v>
          </cell>
          <cell r="M556" t="str">
            <v>Compiegne</v>
          </cell>
          <cell r="N556" t="str">
            <v>No</v>
          </cell>
        </row>
        <row r="557">
          <cell r="A557">
            <v>152579</v>
          </cell>
          <cell r="B557" t="str">
            <v>Catherine</v>
          </cell>
          <cell r="C557" t="str">
            <v>Hayes</v>
          </cell>
          <cell r="D557" t="str">
            <v>9MCO</v>
          </cell>
          <cell r="E557" t="str">
            <v>F</v>
          </cell>
          <cell r="F557" t="str">
            <v>N</v>
          </cell>
          <cell r="G557" t="str">
            <v>MOTM</v>
          </cell>
          <cell r="H557" t="str">
            <v>No</v>
          </cell>
          <cell r="I557" t="str">
            <v>No</v>
          </cell>
          <cell r="J557" t="str">
            <v>No</v>
          </cell>
          <cell r="K557" t="str">
            <v>No</v>
          </cell>
          <cell r="L557" t="str">
            <v>9</v>
          </cell>
          <cell r="M557" t="str">
            <v>Cuvilly</v>
          </cell>
          <cell r="N557" t="str">
            <v>No</v>
          </cell>
        </row>
        <row r="558">
          <cell r="A558">
            <v>160218</v>
          </cell>
          <cell r="B558" t="str">
            <v>Jack</v>
          </cell>
          <cell r="C558" t="str">
            <v>Hayes</v>
          </cell>
          <cell r="D558" t="str">
            <v>7AWH</v>
          </cell>
          <cell r="E558" t="str">
            <v>M</v>
          </cell>
          <cell r="F558" t="str">
            <v>K</v>
          </cell>
          <cell r="G558" t="str">
            <v>WBRI</v>
          </cell>
          <cell r="H558" t="str">
            <v>No</v>
          </cell>
          <cell r="I558" t="str">
            <v>No</v>
          </cell>
          <cell r="J558" t="str">
            <v>No</v>
          </cell>
          <cell r="K558" t="str">
            <v>No</v>
          </cell>
          <cell r="L558" t="str">
            <v>7</v>
          </cell>
          <cell r="M558" t="str">
            <v>St. Julie</v>
          </cell>
          <cell r="N558" t="str">
            <v>No</v>
          </cell>
        </row>
        <row r="559">
          <cell r="A559">
            <v>151907</v>
          </cell>
          <cell r="B559" t="str">
            <v>Summer</v>
          </cell>
          <cell r="C559" t="str">
            <v>Haynes</v>
          </cell>
          <cell r="D559" t="str">
            <v>10CM</v>
          </cell>
          <cell r="E559" t="str">
            <v>F</v>
          </cell>
          <cell r="F559" t="str">
            <v>N</v>
          </cell>
          <cell r="G559" t="str">
            <v>WBRI</v>
          </cell>
          <cell r="H559" t="str">
            <v>Yes</v>
          </cell>
          <cell r="I559" t="str">
            <v>No</v>
          </cell>
          <cell r="J559" t="str">
            <v>Yes</v>
          </cell>
          <cell r="K559" t="str">
            <v>No</v>
          </cell>
          <cell r="L559" t="str">
            <v>10</v>
          </cell>
          <cell r="M559" t="str">
            <v>Compiegne</v>
          </cell>
          <cell r="N559" t="str">
            <v>No</v>
          </cell>
        </row>
        <row r="560">
          <cell r="A560">
            <v>150844</v>
          </cell>
          <cell r="B560" t="str">
            <v>Emma</v>
          </cell>
          <cell r="C560" t="str">
            <v>Heafey</v>
          </cell>
          <cell r="D560" t="str">
            <v>12SG</v>
          </cell>
          <cell r="E560" t="str">
            <v>F</v>
          </cell>
          <cell r="F560" t="str">
            <v>N</v>
          </cell>
          <cell r="G560" t="str">
            <v>WBRI</v>
          </cell>
          <cell r="H560" t="str">
            <v>No</v>
          </cell>
          <cell r="I560" t="str">
            <v>No</v>
          </cell>
          <cell r="J560" t="str">
            <v>No</v>
          </cell>
          <cell r="K560" t="str">
            <v>No</v>
          </cell>
          <cell r="L560" t="str">
            <v>12</v>
          </cell>
          <cell r="M560" t="str">
            <v>Cuvilly</v>
          </cell>
          <cell r="N560" t="str">
            <v>No</v>
          </cell>
        </row>
        <row r="561">
          <cell r="A561">
            <v>151801</v>
          </cell>
          <cell r="B561" t="str">
            <v>Michael</v>
          </cell>
          <cell r="C561" t="str">
            <v>Heafey</v>
          </cell>
          <cell r="D561" t="str">
            <v>10RQ</v>
          </cell>
          <cell r="E561" t="str">
            <v>M</v>
          </cell>
          <cell r="F561" t="str">
            <v>N</v>
          </cell>
          <cell r="G561" t="str">
            <v>WBRI</v>
          </cell>
          <cell r="H561" t="str">
            <v>No</v>
          </cell>
          <cell r="I561" t="str">
            <v>No</v>
          </cell>
          <cell r="J561" t="str">
            <v>No</v>
          </cell>
          <cell r="K561" t="str">
            <v>No</v>
          </cell>
          <cell r="L561" t="str">
            <v>10</v>
          </cell>
          <cell r="M561" t="str">
            <v>St. Julie</v>
          </cell>
          <cell r="N561" t="str">
            <v>No</v>
          </cell>
        </row>
        <row r="562">
          <cell r="A562">
            <v>152714</v>
          </cell>
          <cell r="B562" t="str">
            <v>Ben</v>
          </cell>
          <cell r="C562" t="str">
            <v>Heaton</v>
          </cell>
          <cell r="D562" t="str">
            <v>10CM</v>
          </cell>
          <cell r="E562" t="str">
            <v>M</v>
          </cell>
          <cell r="F562" t="str">
            <v>N</v>
          </cell>
          <cell r="G562" t="str">
            <v>WBRI</v>
          </cell>
          <cell r="H562" t="str">
            <v>No</v>
          </cell>
          <cell r="I562" t="str">
            <v>No</v>
          </cell>
          <cell r="J562" t="str">
            <v>No</v>
          </cell>
          <cell r="K562" t="str">
            <v>No</v>
          </cell>
          <cell r="L562" t="str">
            <v>10</v>
          </cell>
          <cell r="N562" t="str">
            <v>Yes</v>
          </cell>
        </row>
        <row r="563">
          <cell r="A563">
            <v>151887</v>
          </cell>
          <cell r="B563" t="str">
            <v>Matthew</v>
          </cell>
          <cell r="C563" t="str">
            <v>Hegarty</v>
          </cell>
          <cell r="D563" t="str">
            <v>10JOS</v>
          </cell>
          <cell r="E563" t="str">
            <v>M</v>
          </cell>
          <cell r="F563" t="str">
            <v>N</v>
          </cell>
          <cell r="G563" t="str">
            <v>WBRI</v>
          </cell>
          <cell r="H563" t="str">
            <v>No</v>
          </cell>
          <cell r="I563" t="str">
            <v>No</v>
          </cell>
          <cell r="J563" t="str">
            <v>No</v>
          </cell>
          <cell r="K563" t="str">
            <v>No</v>
          </cell>
          <cell r="L563" t="str">
            <v>10</v>
          </cell>
          <cell r="M563" t="str">
            <v>Picardy</v>
          </cell>
          <cell r="N563" t="str">
            <v>Yes</v>
          </cell>
        </row>
        <row r="564">
          <cell r="A564">
            <v>151550</v>
          </cell>
          <cell r="B564" t="str">
            <v>Ben</v>
          </cell>
          <cell r="C564" t="str">
            <v>Heley</v>
          </cell>
          <cell r="D564" t="str">
            <v>11KKN</v>
          </cell>
          <cell r="E564" t="str">
            <v>M</v>
          </cell>
          <cell r="F564" t="str">
            <v>N</v>
          </cell>
          <cell r="G564" t="str">
            <v>WBRI</v>
          </cell>
          <cell r="H564" t="str">
            <v>No</v>
          </cell>
          <cell r="I564" t="str">
            <v>No</v>
          </cell>
          <cell r="J564" t="str">
            <v>No</v>
          </cell>
          <cell r="K564" t="str">
            <v>No</v>
          </cell>
          <cell r="L564" t="str">
            <v>11</v>
          </cell>
          <cell r="M564" t="str">
            <v>Cuvilly</v>
          </cell>
          <cell r="N564" t="str">
            <v>No</v>
          </cell>
        </row>
        <row r="565">
          <cell r="A565">
            <v>152815</v>
          </cell>
          <cell r="B565" t="str">
            <v>Mansley</v>
          </cell>
          <cell r="C565" t="str">
            <v>Helm</v>
          </cell>
          <cell r="D565" t="str">
            <v>8AB</v>
          </cell>
          <cell r="E565" t="str">
            <v>M</v>
          </cell>
          <cell r="F565" t="str">
            <v>N</v>
          </cell>
          <cell r="G565" t="str">
            <v>MWAO</v>
          </cell>
          <cell r="H565" t="str">
            <v>Yes</v>
          </cell>
          <cell r="I565" t="str">
            <v>No</v>
          </cell>
          <cell r="J565" t="str">
            <v>Yes</v>
          </cell>
          <cell r="K565" t="str">
            <v>No</v>
          </cell>
          <cell r="L565" t="str">
            <v>8</v>
          </cell>
          <cell r="M565" t="str">
            <v>Compiegne</v>
          </cell>
          <cell r="N565" t="str">
            <v>No</v>
          </cell>
        </row>
        <row r="566">
          <cell r="A566">
            <v>152881</v>
          </cell>
          <cell r="B566" t="str">
            <v>Mae</v>
          </cell>
          <cell r="C566" t="str">
            <v>Hemmingfield</v>
          </cell>
          <cell r="D566" t="str">
            <v>8PH</v>
          </cell>
          <cell r="E566" t="str">
            <v>F</v>
          </cell>
          <cell r="F566" t="str">
            <v>N</v>
          </cell>
          <cell r="G566" t="str">
            <v>WBRI</v>
          </cell>
          <cell r="H566" t="str">
            <v>No</v>
          </cell>
          <cell r="I566" t="str">
            <v>No</v>
          </cell>
          <cell r="J566" t="str">
            <v>No</v>
          </cell>
          <cell r="K566" t="str">
            <v>No</v>
          </cell>
          <cell r="L566" t="str">
            <v>8</v>
          </cell>
          <cell r="M566" t="str">
            <v>Cuvilly</v>
          </cell>
          <cell r="N566" t="str">
            <v>No</v>
          </cell>
        </row>
        <row r="567">
          <cell r="A567">
            <v>150139</v>
          </cell>
          <cell r="B567" t="str">
            <v>Nell</v>
          </cell>
          <cell r="C567" t="str">
            <v>Hemmingfield</v>
          </cell>
          <cell r="D567" t="str">
            <v>14AW</v>
          </cell>
          <cell r="E567" t="str">
            <v>F</v>
          </cell>
          <cell r="F567" t="str">
            <v>N</v>
          </cell>
          <cell r="G567" t="str">
            <v>WBRI</v>
          </cell>
          <cell r="H567" t="str">
            <v>No</v>
          </cell>
          <cell r="I567" t="str">
            <v>No</v>
          </cell>
          <cell r="J567" t="str">
            <v>No</v>
          </cell>
          <cell r="K567" t="str">
            <v>No</v>
          </cell>
          <cell r="L567" t="str">
            <v>14</v>
          </cell>
          <cell r="M567" t="str">
            <v>Compiegne</v>
          </cell>
          <cell r="N567" t="str">
            <v>No</v>
          </cell>
        </row>
        <row r="568">
          <cell r="A568">
            <v>152768</v>
          </cell>
          <cell r="B568" t="str">
            <v>Daniel</v>
          </cell>
          <cell r="C568" t="str">
            <v>Henok</v>
          </cell>
          <cell r="D568" t="str">
            <v>8JJ</v>
          </cell>
          <cell r="E568" t="str">
            <v>M</v>
          </cell>
          <cell r="F568" t="str">
            <v>N</v>
          </cell>
          <cell r="G568" t="str">
            <v>BAOF</v>
          </cell>
          <cell r="H568" t="str">
            <v>Yes</v>
          </cell>
          <cell r="I568" t="str">
            <v>No</v>
          </cell>
          <cell r="J568" t="str">
            <v>Yes</v>
          </cell>
          <cell r="K568" t="str">
            <v>No</v>
          </cell>
          <cell r="L568" t="str">
            <v>8</v>
          </cell>
          <cell r="M568" t="str">
            <v>Picardy</v>
          </cell>
          <cell r="N568" t="str">
            <v>No</v>
          </cell>
        </row>
        <row r="569">
          <cell r="A569">
            <v>152570</v>
          </cell>
          <cell r="B569" t="str">
            <v>Elizabeth</v>
          </cell>
          <cell r="C569" t="str">
            <v>Henok</v>
          </cell>
          <cell r="D569" t="str">
            <v>9RNI</v>
          </cell>
          <cell r="E569" t="str">
            <v>F</v>
          </cell>
          <cell r="F569" t="str">
            <v>N</v>
          </cell>
          <cell r="G569" t="str">
            <v>BAOF</v>
          </cell>
          <cell r="H569" t="str">
            <v>Yes</v>
          </cell>
          <cell r="I569" t="str">
            <v>No</v>
          </cell>
          <cell r="J569" t="str">
            <v>Yes</v>
          </cell>
          <cell r="K569" t="str">
            <v>No</v>
          </cell>
          <cell r="L569" t="str">
            <v>9</v>
          </cell>
          <cell r="M569" t="str">
            <v>Picardy</v>
          </cell>
          <cell r="N569" t="str">
            <v>No</v>
          </cell>
        </row>
        <row r="570">
          <cell r="A570">
            <v>152622</v>
          </cell>
          <cell r="B570" t="str">
            <v>Cole</v>
          </cell>
          <cell r="C570" t="str">
            <v>Higgins</v>
          </cell>
          <cell r="D570" t="str">
            <v>9IC</v>
          </cell>
          <cell r="E570" t="str">
            <v>M</v>
          </cell>
          <cell r="F570" t="str">
            <v>N</v>
          </cell>
          <cell r="G570" t="str">
            <v>WBRI</v>
          </cell>
          <cell r="H570" t="str">
            <v>No</v>
          </cell>
          <cell r="I570" t="str">
            <v>No</v>
          </cell>
          <cell r="J570" t="str">
            <v>No</v>
          </cell>
          <cell r="K570" t="str">
            <v>No</v>
          </cell>
          <cell r="L570" t="str">
            <v>9</v>
          </cell>
          <cell r="M570" t="str">
            <v>Picardy</v>
          </cell>
          <cell r="N570" t="str">
            <v>Yes</v>
          </cell>
        </row>
        <row r="571">
          <cell r="A571">
            <v>150945</v>
          </cell>
          <cell r="B571" t="str">
            <v>Jake</v>
          </cell>
          <cell r="C571" t="str">
            <v>Hilton</v>
          </cell>
          <cell r="D571" t="str">
            <v>11BJM</v>
          </cell>
          <cell r="E571" t="str">
            <v>M</v>
          </cell>
          <cell r="F571" t="str">
            <v>N</v>
          </cell>
          <cell r="G571" t="str">
            <v>MOTM</v>
          </cell>
          <cell r="H571" t="str">
            <v>No</v>
          </cell>
          <cell r="I571" t="str">
            <v>No</v>
          </cell>
          <cell r="J571" t="str">
            <v>No</v>
          </cell>
          <cell r="K571" t="str">
            <v>No</v>
          </cell>
          <cell r="L571" t="str">
            <v>11</v>
          </cell>
          <cell r="M571" t="str">
            <v>Compiegne</v>
          </cell>
          <cell r="N571" t="str">
            <v>No</v>
          </cell>
        </row>
        <row r="572">
          <cell r="A572">
            <v>151523</v>
          </cell>
          <cell r="B572" t="str">
            <v>Silvi</v>
          </cell>
          <cell r="C572" t="str">
            <v>Hinchcliffe</v>
          </cell>
          <cell r="D572" t="str">
            <v>11SPI</v>
          </cell>
          <cell r="E572" t="str">
            <v>F</v>
          </cell>
          <cell r="F572" t="str">
            <v>N</v>
          </cell>
          <cell r="G572" t="str">
            <v>WBRI</v>
          </cell>
          <cell r="H572" t="str">
            <v>Yes</v>
          </cell>
          <cell r="I572" t="str">
            <v>No</v>
          </cell>
          <cell r="J572" t="str">
            <v>Yes</v>
          </cell>
          <cell r="K572" t="str">
            <v>No</v>
          </cell>
          <cell r="L572" t="str">
            <v>11</v>
          </cell>
          <cell r="M572" t="str">
            <v>St. Julie</v>
          </cell>
          <cell r="N572" t="str">
            <v>No</v>
          </cell>
        </row>
        <row r="573">
          <cell r="A573">
            <v>151608</v>
          </cell>
          <cell r="B573" t="str">
            <v>Polly</v>
          </cell>
          <cell r="C573" t="str">
            <v>Hinchliffe</v>
          </cell>
          <cell r="D573" t="str">
            <v>11JNE</v>
          </cell>
          <cell r="E573" t="str">
            <v>F</v>
          </cell>
          <cell r="F573" t="str">
            <v>N</v>
          </cell>
          <cell r="G573" t="str">
            <v>WBRI</v>
          </cell>
          <cell r="H573" t="str">
            <v>No</v>
          </cell>
          <cell r="I573" t="str">
            <v>No</v>
          </cell>
          <cell r="J573" t="str">
            <v>No</v>
          </cell>
          <cell r="K573" t="str">
            <v>No</v>
          </cell>
          <cell r="L573" t="str">
            <v>11</v>
          </cell>
          <cell r="M573" t="str">
            <v>Picardy</v>
          </cell>
          <cell r="N573" t="str">
            <v>Yes</v>
          </cell>
        </row>
        <row r="574">
          <cell r="A574">
            <v>152533</v>
          </cell>
          <cell r="B574" t="str">
            <v>Louis</v>
          </cell>
          <cell r="C574" t="str">
            <v>Hindmarch</v>
          </cell>
          <cell r="D574" t="str">
            <v>9RNI</v>
          </cell>
          <cell r="E574" t="str">
            <v>M</v>
          </cell>
          <cell r="F574" t="str">
            <v>K</v>
          </cell>
          <cell r="G574" t="str">
            <v>WBRI</v>
          </cell>
          <cell r="H574" t="str">
            <v>No</v>
          </cell>
          <cell r="I574" t="str">
            <v>No</v>
          </cell>
          <cell r="J574" t="str">
            <v>No</v>
          </cell>
          <cell r="K574" t="str">
            <v>No</v>
          </cell>
          <cell r="L574" t="str">
            <v>9</v>
          </cell>
          <cell r="M574" t="str">
            <v>Picardy</v>
          </cell>
          <cell r="N574" t="str">
            <v>No</v>
          </cell>
        </row>
        <row r="575">
          <cell r="A575">
            <v>151709</v>
          </cell>
          <cell r="B575" t="str">
            <v>Madeleine</v>
          </cell>
          <cell r="C575" t="str">
            <v>Hindmarch</v>
          </cell>
          <cell r="D575" t="str">
            <v>11WE</v>
          </cell>
          <cell r="E575" t="str">
            <v>F</v>
          </cell>
          <cell r="F575" t="str">
            <v>N</v>
          </cell>
          <cell r="G575" t="str">
            <v>WBRI</v>
          </cell>
          <cell r="H575" t="str">
            <v>No</v>
          </cell>
          <cell r="I575" t="str">
            <v>No</v>
          </cell>
          <cell r="J575" t="str">
            <v>No</v>
          </cell>
          <cell r="K575" t="str">
            <v>No</v>
          </cell>
          <cell r="L575" t="str">
            <v>11</v>
          </cell>
          <cell r="M575" t="str">
            <v>Compiegne</v>
          </cell>
          <cell r="N575" t="str">
            <v>No</v>
          </cell>
        </row>
        <row r="576">
          <cell r="A576">
            <v>150498</v>
          </cell>
          <cell r="B576" t="str">
            <v>Henay</v>
          </cell>
          <cell r="C576" t="str">
            <v>Hira</v>
          </cell>
          <cell r="D576" t="str">
            <v>13BG</v>
          </cell>
          <cell r="E576" t="str">
            <v>M</v>
          </cell>
          <cell r="F576" t="str">
            <v>N</v>
          </cell>
          <cell r="G576" t="str">
            <v>AIND</v>
          </cell>
          <cell r="H576" t="str">
            <v>No</v>
          </cell>
          <cell r="I576" t="str">
            <v>No</v>
          </cell>
          <cell r="J576" t="str">
            <v>No</v>
          </cell>
          <cell r="K576" t="str">
            <v>No</v>
          </cell>
          <cell r="L576" t="str">
            <v>13</v>
          </cell>
          <cell r="M576" t="str">
            <v>Compiegne</v>
          </cell>
          <cell r="N576" t="str">
            <v>No</v>
          </cell>
        </row>
        <row r="577">
          <cell r="A577">
            <v>151898</v>
          </cell>
          <cell r="B577" t="str">
            <v>Leon</v>
          </cell>
          <cell r="C577" t="str">
            <v>Hodgkinson</v>
          </cell>
          <cell r="D577" t="str">
            <v>10PL</v>
          </cell>
          <cell r="E577" t="str">
            <v>M</v>
          </cell>
          <cell r="F577" t="str">
            <v>N</v>
          </cell>
          <cell r="G577" t="str">
            <v>MWBA</v>
          </cell>
          <cell r="H577" t="str">
            <v>No</v>
          </cell>
          <cell r="I577" t="str">
            <v>No</v>
          </cell>
          <cell r="J577" t="str">
            <v>No</v>
          </cell>
          <cell r="K577" t="str">
            <v>No</v>
          </cell>
          <cell r="L577" t="str">
            <v>10</v>
          </cell>
          <cell r="M577" t="str">
            <v>St. Julie</v>
          </cell>
          <cell r="N577" t="str">
            <v>No</v>
          </cell>
        </row>
        <row r="578">
          <cell r="A578">
            <v>160219</v>
          </cell>
          <cell r="B578" t="str">
            <v>Theo</v>
          </cell>
          <cell r="C578" t="str">
            <v>Hodgkinson</v>
          </cell>
          <cell r="D578" t="str">
            <v>7WD</v>
          </cell>
          <cell r="E578" t="str">
            <v>M</v>
          </cell>
          <cell r="F578" t="str">
            <v>N</v>
          </cell>
          <cell r="G578" t="str">
            <v>MWBA</v>
          </cell>
          <cell r="H578" t="str">
            <v>No</v>
          </cell>
          <cell r="I578" t="str">
            <v>No</v>
          </cell>
          <cell r="J578" t="str">
            <v>No</v>
          </cell>
          <cell r="K578" t="str">
            <v>No</v>
          </cell>
          <cell r="L578" t="str">
            <v>7</v>
          </cell>
          <cell r="M578" t="str">
            <v>Picardy</v>
          </cell>
          <cell r="N578" t="str">
            <v>No</v>
          </cell>
        </row>
        <row r="579">
          <cell r="A579">
            <v>151926</v>
          </cell>
          <cell r="B579" t="str">
            <v>Margaux</v>
          </cell>
          <cell r="C579" t="str">
            <v>Hodgson</v>
          </cell>
          <cell r="D579" t="str">
            <v>10PL</v>
          </cell>
          <cell r="E579" t="str">
            <v>F</v>
          </cell>
          <cell r="F579" t="str">
            <v>N</v>
          </cell>
          <cell r="G579" t="str">
            <v>WBRI</v>
          </cell>
          <cell r="H579" t="str">
            <v>No</v>
          </cell>
          <cell r="I579" t="str">
            <v>No</v>
          </cell>
          <cell r="J579" t="str">
            <v>No</v>
          </cell>
          <cell r="K579" t="str">
            <v>No</v>
          </cell>
          <cell r="L579" t="str">
            <v>10</v>
          </cell>
          <cell r="M579" t="str">
            <v>St. Julie</v>
          </cell>
          <cell r="N579" t="str">
            <v>No</v>
          </cell>
        </row>
        <row r="580">
          <cell r="A580">
            <v>152843</v>
          </cell>
          <cell r="B580" t="str">
            <v>Archie</v>
          </cell>
          <cell r="C580" t="str">
            <v>Hogan</v>
          </cell>
          <cell r="D580" t="str">
            <v>8KS</v>
          </cell>
          <cell r="E580" t="str">
            <v>M</v>
          </cell>
          <cell r="F580" t="str">
            <v>N</v>
          </cell>
          <cell r="G580" t="str">
            <v>WBRI</v>
          </cell>
          <cell r="H580" t="str">
            <v>No</v>
          </cell>
          <cell r="I580" t="str">
            <v>No</v>
          </cell>
          <cell r="J580" t="str">
            <v>No</v>
          </cell>
          <cell r="K580" t="str">
            <v>No</v>
          </cell>
          <cell r="L580" t="str">
            <v>8</v>
          </cell>
          <cell r="M580" t="str">
            <v>Picardy</v>
          </cell>
          <cell r="N580" t="str">
            <v>No</v>
          </cell>
        </row>
        <row r="581">
          <cell r="A581">
            <v>152909</v>
          </cell>
          <cell r="B581" t="str">
            <v>Dylan</v>
          </cell>
          <cell r="C581" t="str">
            <v>Hogan</v>
          </cell>
          <cell r="D581" t="str">
            <v>8MH</v>
          </cell>
          <cell r="E581" t="str">
            <v>M</v>
          </cell>
          <cell r="F581" t="str">
            <v>N</v>
          </cell>
          <cell r="G581" t="str">
            <v>WBRI</v>
          </cell>
          <cell r="H581" t="str">
            <v>No</v>
          </cell>
          <cell r="I581" t="str">
            <v>No</v>
          </cell>
          <cell r="J581" t="str">
            <v>No</v>
          </cell>
          <cell r="K581" t="str">
            <v>No</v>
          </cell>
          <cell r="L581" t="str">
            <v>8</v>
          </cell>
          <cell r="M581" t="str">
            <v>Cuvilly</v>
          </cell>
          <cell r="N581" t="str">
            <v>No</v>
          </cell>
        </row>
        <row r="582">
          <cell r="A582">
            <v>160123</v>
          </cell>
          <cell r="B582" t="str">
            <v>Isabella</v>
          </cell>
          <cell r="C582" t="str">
            <v>Hogg</v>
          </cell>
          <cell r="D582" t="str">
            <v>12DHO</v>
          </cell>
          <cell r="E582" t="str">
            <v>F</v>
          </cell>
          <cell r="F582" t="str">
            <v>N</v>
          </cell>
          <cell r="G582" t="str">
            <v>WBRI</v>
          </cell>
          <cell r="H582" t="str">
            <v>No</v>
          </cell>
          <cell r="I582" t="str">
            <v>No</v>
          </cell>
          <cell r="J582" t="str">
            <v>No</v>
          </cell>
          <cell r="K582" t="str">
            <v>No</v>
          </cell>
          <cell r="L582" t="str">
            <v>12</v>
          </cell>
          <cell r="M582" t="str">
            <v>Cuvilly</v>
          </cell>
          <cell r="N582" t="str">
            <v>No</v>
          </cell>
        </row>
        <row r="583">
          <cell r="A583">
            <v>152867</v>
          </cell>
          <cell r="B583" t="str">
            <v>Bella</v>
          </cell>
          <cell r="C583" t="str">
            <v>Hoggart</v>
          </cell>
          <cell r="D583" t="str">
            <v>8AR</v>
          </cell>
          <cell r="E583" t="str">
            <v>F</v>
          </cell>
          <cell r="F583" t="str">
            <v>N</v>
          </cell>
          <cell r="G583" t="str">
            <v>OOEG</v>
          </cell>
          <cell r="H583" t="str">
            <v>No</v>
          </cell>
          <cell r="I583" t="str">
            <v>No</v>
          </cell>
          <cell r="J583" t="str">
            <v>No</v>
          </cell>
          <cell r="K583" t="str">
            <v>No</v>
          </cell>
          <cell r="L583" t="str">
            <v>8</v>
          </cell>
          <cell r="M583" t="str">
            <v>St. Julie</v>
          </cell>
          <cell r="N583" t="str">
            <v>No</v>
          </cell>
        </row>
        <row r="584">
          <cell r="A584">
            <v>160220</v>
          </cell>
          <cell r="B584" t="str">
            <v>Joe</v>
          </cell>
          <cell r="C584" t="str">
            <v>Holland</v>
          </cell>
          <cell r="D584" t="str">
            <v xml:space="preserve">7BPE </v>
          </cell>
          <cell r="E584" t="str">
            <v>M</v>
          </cell>
          <cell r="F584" t="str">
            <v>N</v>
          </cell>
          <cell r="G584" t="str">
            <v>WBRI</v>
          </cell>
          <cell r="H584" t="str">
            <v>No</v>
          </cell>
          <cell r="I584" t="str">
            <v>No</v>
          </cell>
          <cell r="J584" t="str">
            <v>No</v>
          </cell>
          <cell r="K584" t="str">
            <v>No</v>
          </cell>
          <cell r="L584" t="str">
            <v>7</v>
          </cell>
          <cell r="M584" t="str">
            <v>St. Julie</v>
          </cell>
          <cell r="N584" t="str">
            <v>No</v>
          </cell>
        </row>
        <row r="585">
          <cell r="A585">
            <v>152529</v>
          </cell>
          <cell r="B585" t="str">
            <v>Aoife</v>
          </cell>
          <cell r="C585" t="str">
            <v>Holmes</v>
          </cell>
          <cell r="D585" t="str">
            <v>9RNI</v>
          </cell>
          <cell r="E585" t="str">
            <v>F</v>
          </cell>
          <cell r="F585" t="str">
            <v>N</v>
          </cell>
          <cell r="G585" t="str">
            <v>WBRI</v>
          </cell>
          <cell r="H585" t="str">
            <v>No</v>
          </cell>
          <cell r="I585" t="str">
            <v>No</v>
          </cell>
          <cell r="J585" t="str">
            <v>No</v>
          </cell>
          <cell r="K585" t="str">
            <v>No</v>
          </cell>
          <cell r="L585" t="str">
            <v>9</v>
          </cell>
          <cell r="M585" t="str">
            <v>Picardy</v>
          </cell>
          <cell r="N585" t="str">
            <v>Yes</v>
          </cell>
        </row>
        <row r="586">
          <cell r="A586">
            <v>151639</v>
          </cell>
          <cell r="B586" t="str">
            <v>Jessica</v>
          </cell>
          <cell r="C586" t="str">
            <v>Hope</v>
          </cell>
          <cell r="D586" t="str">
            <v>11KKN</v>
          </cell>
          <cell r="E586" t="str">
            <v>F</v>
          </cell>
          <cell r="F586" t="str">
            <v>N</v>
          </cell>
          <cell r="G586" t="str">
            <v>BAOF</v>
          </cell>
          <cell r="H586" t="str">
            <v>No</v>
          </cell>
          <cell r="I586" t="str">
            <v>No</v>
          </cell>
          <cell r="J586" t="str">
            <v>No</v>
          </cell>
          <cell r="K586" t="str">
            <v>No</v>
          </cell>
          <cell r="L586" t="str">
            <v>11</v>
          </cell>
          <cell r="M586" t="str">
            <v>Cuvilly</v>
          </cell>
          <cell r="N586" t="str">
            <v>No</v>
          </cell>
        </row>
        <row r="587">
          <cell r="A587">
            <v>151538</v>
          </cell>
          <cell r="B587" t="str">
            <v>Tadhg</v>
          </cell>
          <cell r="C587" t="str">
            <v>Hopkins</v>
          </cell>
          <cell r="D587" t="str">
            <v>11EGQ</v>
          </cell>
          <cell r="E587" t="str">
            <v>M</v>
          </cell>
          <cell r="F587" t="str">
            <v>N</v>
          </cell>
          <cell r="G587" t="str">
            <v>WBRI</v>
          </cell>
          <cell r="H587" t="str">
            <v>Yes</v>
          </cell>
          <cell r="I587" t="str">
            <v>Yes</v>
          </cell>
          <cell r="J587" t="str">
            <v>Yes</v>
          </cell>
          <cell r="K587" t="str">
            <v>No</v>
          </cell>
          <cell r="L587" t="str">
            <v>11</v>
          </cell>
          <cell r="M587" t="str">
            <v>Picardy</v>
          </cell>
          <cell r="N587" t="str">
            <v>No</v>
          </cell>
        </row>
        <row r="588">
          <cell r="A588">
            <v>150568</v>
          </cell>
          <cell r="B588" t="str">
            <v>Ben</v>
          </cell>
          <cell r="C588" t="str">
            <v>Horner</v>
          </cell>
          <cell r="D588" t="str">
            <v>13HS</v>
          </cell>
          <cell r="E588" t="str">
            <v>M</v>
          </cell>
          <cell r="F588" t="str">
            <v>N</v>
          </cell>
          <cell r="G588" t="str">
            <v>WBRI</v>
          </cell>
          <cell r="H588" t="str">
            <v>No</v>
          </cell>
          <cell r="I588" t="str">
            <v>No</v>
          </cell>
          <cell r="J588" t="str">
            <v>No</v>
          </cell>
          <cell r="K588" t="str">
            <v>No</v>
          </cell>
          <cell r="L588" t="str">
            <v>13</v>
          </cell>
          <cell r="M588" t="str">
            <v>Cuvilly</v>
          </cell>
          <cell r="N588" t="str">
            <v>No</v>
          </cell>
        </row>
        <row r="589">
          <cell r="A589">
            <v>160221</v>
          </cell>
          <cell r="B589" t="str">
            <v>Matilda</v>
          </cell>
          <cell r="C589" t="str">
            <v>Horridge</v>
          </cell>
          <cell r="D589" t="str">
            <v>7AWH</v>
          </cell>
          <cell r="E589" t="str">
            <v>F</v>
          </cell>
          <cell r="F589" t="str">
            <v>N</v>
          </cell>
          <cell r="G589" t="str">
            <v>WBRI</v>
          </cell>
          <cell r="H589" t="str">
            <v>No</v>
          </cell>
          <cell r="I589" t="str">
            <v>No</v>
          </cell>
          <cell r="J589" t="str">
            <v>No</v>
          </cell>
          <cell r="K589" t="str">
            <v>No</v>
          </cell>
          <cell r="L589" t="str">
            <v>7</v>
          </cell>
          <cell r="M589" t="str">
            <v>St. Julie</v>
          </cell>
          <cell r="N589" t="str">
            <v>No</v>
          </cell>
        </row>
        <row r="590">
          <cell r="A590">
            <v>151634</v>
          </cell>
          <cell r="B590" t="str">
            <v>Ruby</v>
          </cell>
          <cell r="C590" t="str">
            <v>Horsfield</v>
          </cell>
          <cell r="D590" t="str">
            <v>11EGQ</v>
          </cell>
          <cell r="E590" t="str">
            <v>F</v>
          </cell>
          <cell r="F590" t="str">
            <v>N</v>
          </cell>
          <cell r="G590" t="str">
            <v>WBRI</v>
          </cell>
          <cell r="H590" t="str">
            <v>No</v>
          </cell>
          <cell r="I590" t="str">
            <v>No</v>
          </cell>
          <cell r="J590" t="str">
            <v>No</v>
          </cell>
          <cell r="K590" t="str">
            <v>No</v>
          </cell>
          <cell r="L590" t="str">
            <v>11</v>
          </cell>
          <cell r="M590" t="str">
            <v>Picardy</v>
          </cell>
          <cell r="N590" t="str">
            <v>No</v>
          </cell>
        </row>
        <row r="591">
          <cell r="A591">
            <v>150918</v>
          </cell>
          <cell r="B591" t="str">
            <v>Harry</v>
          </cell>
          <cell r="C591" t="str">
            <v>Horwood</v>
          </cell>
          <cell r="D591" t="str">
            <v>12DHO</v>
          </cell>
          <cell r="E591" t="str">
            <v>M</v>
          </cell>
          <cell r="F591" t="str">
            <v>N</v>
          </cell>
          <cell r="G591" t="str">
            <v>WBRI</v>
          </cell>
          <cell r="H591" t="str">
            <v>No</v>
          </cell>
          <cell r="I591" t="str">
            <v>No</v>
          </cell>
          <cell r="J591" t="str">
            <v>No</v>
          </cell>
          <cell r="K591" t="str">
            <v>No</v>
          </cell>
          <cell r="L591" t="str">
            <v>12</v>
          </cell>
          <cell r="M591" t="str">
            <v>Picardy</v>
          </cell>
          <cell r="N591" t="str">
            <v>No</v>
          </cell>
        </row>
        <row r="592">
          <cell r="A592">
            <v>152649</v>
          </cell>
          <cell r="B592" t="str">
            <v>Scarlett</v>
          </cell>
          <cell r="C592" t="str">
            <v>Horwood</v>
          </cell>
          <cell r="D592" t="str">
            <v>9KB</v>
          </cell>
          <cell r="E592" t="str">
            <v>F</v>
          </cell>
          <cell r="F592" t="str">
            <v>N</v>
          </cell>
          <cell r="G592" t="str">
            <v>WBRI</v>
          </cell>
          <cell r="H592" t="str">
            <v>No</v>
          </cell>
          <cell r="I592" t="str">
            <v>No</v>
          </cell>
          <cell r="J592" t="str">
            <v>No</v>
          </cell>
          <cell r="K592" t="str">
            <v>No</v>
          </cell>
          <cell r="L592" t="str">
            <v>9</v>
          </cell>
          <cell r="M592" t="str">
            <v>Cuvilly</v>
          </cell>
          <cell r="N592" t="str">
            <v>No</v>
          </cell>
        </row>
        <row r="593">
          <cell r="A593">
            <v>151786</v>
          </cell>
          <cell r="B593" t="str">
            <v>Jack</v>
          </cell>
          <cell r="C593" t="str">
            <v>Howarth</v>
          </cell>
          <cell r="D593" t="str">
            <v>10TD</v>
          </cell>
          <cell r="E593" t="str">
            <v>M</v>
          </cell>
          <cell r="F593" t="str">
            <v>N</v>
          </cell>
          <cell r="G593" t="str">
            <v>WBRI</v>
          </cell>
          <cell r="H593" t="str">
            <v>No</v>
          </cell>
          <cell r="I593" t="str">
            <v>No</v>
          </cell>
          <cell r="J593" t="str">
            <v>No</v>
          </cell>
          <cell r="K593" t="str">
            <v>No</v>
          </cell>
          <cell r="L593" t="str">
            <v>10</v>
          </cell>
          <cell r="M593" t="str">
            <v>Compiegne</v>
          </cell>
          <cell r="N593" t="str">
            <v>No</v>
          </cell>
        </row>
        <row r="594">
          <cell r="A594">
            <v>150823</v>
          </cell>
          <cell r="B594" t="str">
            <v>Ella</v>
          </cell>
          <cell r="C594" t="str">
            <v>Howden</v>
          </cell>
          <cell r="D594" t="str">
            <v>12JN</v>
          </cell>
          <cell r="E594" t="str">
            <v>F</v>
          </cell>
          <cell r="F594" t="str">
            <v>N</v>
          </cell>
          <cell r="G594" t="str">
            <v>WBRI</v>
          </cell>
          <cell r="H594" t="str">
            <v>Yes</v>
          </cell>
          <cell r="I594" t="str">
            <v>No</v>
          </cell>
          <cell r="J594" t="str">
            <v>No</v>
          </cell>
          <cell r="K594" t="str">
            <v>No</v>
          </cell>
          <cell r="L594" t="str">
            <v>12</v>
          </cell>
          <cell r="M594" t="str">
            <v>Cuvilly</v>
          </cell>
          <cell r="N594" t="str">
            <v>Yes</v>
          </cell>
        </row>
        <row r="595">
          <cell r="A595">
            <v>152840</v>
          </cell>
          <cell r="B595" t="str">
            <v>Grace</v>
          </cell>
          <cell r="C595" t="str">
            <v>Howden</v>
          </cell>
          <cell r="D595" t="str">
            <v>8MH</v>
          </cell>
          <cell r="E595" t="str">
            <v>F</v>
          </cell>
          <cell r="F595" t="str">
            <v>N</v>
          </cell>
          <cell r="G595" t="str">
            <v>WBRI</v>
          </cell>
          <cell r="H595" t="str">
            <v>Yes</v>
          </cell>
          <cell r="I595" t="str">
            <v>No</v>
          </cell>
          <cell r="J595" t="str">
            <v>Yes</v>
          </cell>
          <cell r="K595" t="str">
            <v>No</v>
          </cell>
          <cell r="L595" t="str">
            <v>8</v>
          </cell>
          <cell r="M595" t="str">
            <v>Cuvilly</v>
          </cell>
          <cell r="N595" t="str">
            <v>No</v>
          </cell>
        </row>
        <row r="596">
          <cell r="A596">
            <v>151525</v>
          </cell>
          <cell r="B596" t="str">
            <v>Max</v>
          </cell>
          <cell r="C596" t="str">
            <v>Howson</v>
          </cell>
          <cell r="D596" t="str">
            <v>11ZI</v>
          </cell>
          <cell r="E596" t="str">
            <v>M</v>
          </cell>
          <cell r="F596" t="str">
            <v>N</v>
          </cell>
          <cell r="G596" t="str">
            <v>WBRI</v>
          </cell>
          <cell r="H596" t="str">
            <v>No</v>
          </cell>
          <cell r="I596" t="str">
            <v>No</v>
          </cell>
          <cell r="J596" t="str">
            <v>No</v>
          </cell>
          <cell r="K596" t="str">
            <v>No</v>
          </cell>
          <cell r="L596" t="str">
            <v>11</v>
          </cell>
          <cell r="M596" t="str">
            <v>St. Julie</v>
          </cell>
          <cell r="N596" t="str">
            <v>Yes</v>
          </cell>
        </row>
        <row r="597">
          <cell r="A597">
            <v>152592</v>
          </cell>
          <cell r="B597" t="str">
            <v>Alexander</v>
          </cell>
          <cell r="C597" t="str">
            <v>Hristov</v>
          </cell>
          <cell r="D597" t="str">
            <v>9JQ</v>
          </cell>
          <cell r="E597" t="str">
            <v>M</v>
          </cell>
          <cell r="F597" t="str">
            <v>N</v>
          </cell>
          <cell r="G597" t="str">
            <v>WEEU</v>
          </cell>
          <cell r="H597" t="str">
            <v>No</v>
          </cell>
          <cell r="I597" t="str">
            <v>Yes</v>
          </cell>
          <cell r="J597" t="str">
            <v>No</v>
          </cell>
          <cell r="K597" t="str">
            <v>No</v>
          </cell>
          <cell r="L597" t="str">
            <v>9</v>
          </cell>
          <cell r="M597" t="str">
            <v>St. Julie</v>
          </cell>
          <cell r="N597" t="str">
            <v>No</v>
          </cell>
        </row>
        <row r="598">
          <cell r="A598">
            <v>160222</v>
          </cell>
          <cell r="B598" t="str">
            <v>Emily</v>
          </cell>
          <cell r="C598" t="str">
            <v>Hristova</v>
          </cell>
          <cell r="D598" t="str">
            <v>7WD</v>
          </cell>
          <cell r="E598" t="str">
            <v>F</v>
          </cell>
          <cell r="F598" t="str">
            <v>N</v>
          </cell>
          <cell r="G598" t="str">
            <v>WEEU</v>
          </cell>
          <cell r="H598" t="str">
            <v>No</v>
          </cell>
          <cell r="I598" t="str">
            <v>Yes</v>
          </cell>
          <cell r="J598" t="str">
            <v>No</v>
          </cell>
          <cell r="K598" t="str">
            <v>No</v>
          </cell>
          <cell r="L598" t="str">
            <v>7</v>
          </cell>
          <cell r="M598" t="str">
            <v>Picardy</v>
          </cell>
          <cell r="N598" t="str">
            <v>No</v>
          </cell>
        </row>
        <row r="599">
          <cell r="A599">
            <v>152124</v>
          </cell>
          <cell r="B599" t="str">
            <v>Kler</v>
          </cell>
          <cell r="C599" t="str">
            <v>Htoo</v>
          </cell>
          <cell r="D599" t="str">
            <v>13FG</v>
          </cell>
          <cell r="E599" t="str">
            <v>M</v>
          </cell>
          <cell r="F599" t="str">
            <v>N</v>
          </cell>
          <cell r="G599" t="str">
            <v>AOTH</v>
          </cell>
          <cell r="H599" t="str">
            <v>No</v>
          </cell>
          <cell r="I599" t="str">
            <v>Yes</v>
          </cell>
          <cell r="J599" t="str">
            <v>No</v>
          </cell>
          <cell r="K599" t="str">
            <v>No</v>
          </cell>
          <cell r="L599" t="str">
            <v>13</v>
          </cell>
          <cell r="M599" t="str">
            <v>Picardy</v>
          </cell>
          <cell r="N599" t="str">
            <v>No</v>
          </cell>
        </row>
        <row r="600">
          <cell r="A600">
            <v>100348</v>
          </cell>
          <cell r="B600" t="str">
            <v>Jimmy</v>
          </cell>
          <cell r="C600" t="str">
            <v>Huang</v>
          </cell>
          <cell r="D600" t="str">
            <v>9AWL</v>
          </cell>
          <cell r="E600" t="str">
            <v>M</v>
          </cell>
          <cell r="F600" t="str">
            <v>N</v>
          </cell>
          <cell r="G600" t="str">
            <v>CHNE</v>
          </cell>
          <cell r="H600" t="str">
            <v>No</v>
          </cell>
          <cell r="I600" t="str">
            <v>Yes</v>
          </cell>
          <cell r="J600" t="str">
            <v>No</v>
          </cell>
          <cell r="K600" t="str">
            <v>No</v>
          </cell>
          <cell r="L600" t="str">
            <v>9</v>
          </cell>
          <cell r="M600" t="str">
            <v>St. Julie</v>
          </cell>
          <cell r="N600" t="str">
            <v>No</v>
          </cell>
        </row>
        <row r="601">
          <cell r="A601">
            <v>160223</v>
          </cell>
          <cell r="B601" t="str">
            <v>Amy</v>
          </cell>
          <cell r="C601" t="str">
            <v>Huang</v>
          </cell>
          <cell r="D601" t="str">
            <v>7WD</v>
          </cell>
          <cell r="E601" t="str">
            <v>F</v>
          </cell>
          <cell r="F601" t="str">
            <v>N</v>
          </cell>
          <cell r="G601" t="str">
            <v>WBRI</v>
          </cell>
          <cell r="H601" t="str">
            <v>No</v>
          </cell>
          <cell r="I601" t="str">
            <v>No</v>
          </cell>
          <cell r="J601" t="str">
            <v>No</v>
          </cell>
          <cell r="K601" t="str">
            <v>No</v>
          </cell>
          <cell r="L601" t="str">
            <v>7</v>
          </cell>
          <cell r="M601" t="str">
            <v>Picardy</v>
          </cell>
          <cell r="N601" t="str">
            <v>No</v>
          </cell>
        </row>
        <row r="602">
          <cell r="A602">
            <v>152169</v>
          </cell>
          <cell r="B602" t="str">
            <v>Grace</v>
          </cell>
          <cell r="C602" t="str">
            <v>Hughes</v>
          </cell>
          <cell r="D602" t="str">
            <v>13BG</v>
          </cell>
          <cell r="E602" t="str">
            <v>F</v>
          </cell>
          <cell r="F602" t="str">
            <v>K</v>
          </cell>
          <cell r="G602" t="str">
            <v>WBRI</v>
          </cell>
          <cell r="H602" t="str">
            <v>No</v>
          </cell>
          <cell r="I602" t="str">
            <v>No</v>
          </cell>
          <cell r="J602" t="str">
            <v>No</v>
          </cell>
          <cell r="K602" t="str">
            <v>No</v>
          </cell>
          <cell r="L602" t="str">
            <v>13</v>
          </cell>
          <cell r="M602" t="str">
            <v>Cuvilly</v>
          </cell>
          <cell r="N602" t="str">
            <v>No</v>
          </cell>
        </row>
        <row r="603">
          <cell r="A603">
            <v>160059</v>
          </cell>
          <cell r="B603" t="str">
            <v>Megan</v>
          </cell>
          <cell r="C603" t="str">
            <v>Hughes</v>
          </cell>
          <cell r="D603" t="str">
            <v>12JW</v>
          </cell>
          <cell r="E603" t="str">
            <v>F</v>
          </cell>
          <cell r="F603" t="str">
            <v>N</v>
          </cell>
          <cell r="G603" t="str">
            <v>WBRI</v>
          </cell>
          <cell r="H603" t="str">
            <v>No</v>
          </cell>
          <cell r="I603" t="str">
            <v>No</v>
          </cell>
          <cell r="J603" t="str">
            <v>No</v>
          </cell>
          <cell r="K603" t="str">
            <v>No</v>
          </cell>
          <cell r="L603" t="str">
            <v>12</v>
          </cell>
          <cell r="M603" t="str">
            <v>Picardy</v>
          </cell>
          <cell r="N603" t="str">
            <v>No</v>
          </cell>
        </row>
        <row r="604">
          <cell r="A604">
            <v>150977</v>
          </cell>
          <cell r="B604" t="str">
            <v>Henry</v>
          </cell>
          <cell r="C604" t="str">
            <v>Hunt</v>
          </cell>
          <cell r="D604" t="str">
            <v>12DHO</v>
          </cell>
          <cell r="E604" t="str">
            <v>M</v>
          </cell>
          <cell r="F604" t="str">
            <v>N</v>
          </cell>
          <cell r="G604" t="str">
            <v>WBRI</v>
          </cell>
          <cell r="H604" t="str">
            <v>Yes</v>
          </cell>
          <cell r="I604" t="str">
            <v>No</v>
          </cell>
          <cell r="J604" t="str">
            <v>No</v>
          </cell>
          <cell r="K604" t="str">
            <v>No</v>
          </cell>
          <cell r="L604" t="str">
            <v>12</v>
          </cell>
          <cell r="M604" t="str">
            <v>Cuvilly</v>
          </cell>
          <cell r="N604" t="str">
            <v>No</v>
          </cell>
        </row>
        <row r="605">
          <cell r="A605">
            <v>150437</v>
          </cell>
          <cell r="B605" t="str">
            <v>Martha</v>
          </cell>
          <cell r="C605" t="str">
            <v>Hunt</v>
          </cell>
          <cell r="D605" t="str">
            <v>13MPI</v>
          </cell>
          <cell r="E605" t="str">
            <v>F</v>
          </cell>
          <cell r="F605" t="str">
            <v>N</v>
          </cell>
          <cell r="G605" t="str">
            <v>WBRI</v>
          </cell>
          <cell r="H605" t="str">
            <v>No</v>
          </cell>
          <cell r="I605" t="str">
            <v>No</v>
          </cell>
          <cell r="J605" t="str">
            <v>No</v>
          </cell>
          <cell r="K605" t="str">
            <v>No</v>
          </cell>
          <cell r="L605" t="str">
            <v>13</v>
          </cell>
          <cell r="M605" t="str">
            <v>Picardy</v>
          </cell>
          <cell r="N605" t="str">
            <v>No</v>
          </cell>
        </row>
        <row r="606">
          <cell r="A606">
            <v>152598</v>
          </cell>
          <cell r="B606" t="str">
            <v>Abdul Kareem</v>
          </cell>
          <cell r="C606" t="str">
            <v>Hussain</v>
          </cell>
          <cell r="D606" t="str">
            <v>9RNI</v>
          </cell>
          <cell r="E606" t="str">
            <v>M</v>
          </cell>
          <cell r="F606" t="str">
            <v>N</v>
          </cell>
          <cell r="G606" t="str">
            <v>APKN</v>
          </cell>
          <cell r="H606" t="str">
            <v>No</v>
          </cell>
          <cell r="I606" t="str">
            <v>No</v>
          </cell>
          <cell r="J606" t="str">
            <v>No</v>
          </cell>
          <cell r="K606" t="str">
            <v>No</v>
          </cell>
          <cell r="L606" t="str">
            <v>9</v>
          </cell>
          <cell r="M606" t="str">
            <v>Picardy</v>
          </cell>
          <cell r="N606" t="str">
            <v>No</v>
          </cell>
        </row>
        <row r="607">
          <cell r="A607">
            <v>151924</v>
          </cell>
          <cell r="B607" t="str">
            <v>Amelia</v>
          </cell>
          <cell r="C607" t="str">
            <v>Hussain</v>
          </cell>
          <cell r="D607" t="str">
            <v>10RQ</v>
          </cell>
          <cell r="E607" t="str">
            <v>F</v>
          </cell>
          <cell r="F607" t="str">
            <v>N</v>
          </cell>
          <cell r="G607" t="str">
            <v>APKN</v>
          </cell>
          <cell r="H607" t="str">
            <v>No</v>
          </cell>
          <cell r="I607" t="str">
            <v>No</v>
          </cell>
          <cell r="J607" t="str">
            <v>No</v>
          </cell>
          <cell r="K607" t="str">
            <v>No</v>
          </cell>
          <cell r="L607" t="str">
            <v>10</v>
          </cell>
          <cell r="M607" t="str">
            <v>St. Julie</v>
          </cell>
          <cell r="N607" t="str">
            <v>No</v>
          </cell>
        </row>
        <row r="608">
          <cell r="A608">
            <v>150521</v>
          </cell>
          <cell r="B608" t="str">
            <v>Arissa</v>
          </cell>
          <cell r="C608" t="str">
            <v>Hussain</v>
          </cell>
          <cell r="D608" t="str">
            <v>13FG</v>
          </cell>
          <cell r="E608" t="str">
            <v>F</v>
          </cell>
          <cell r="F608" t="str">
            <v>N</v>
          </cell>
          <cell r="G608" t="str">
            <v>APKN</v>
          </cell>
          <cell r="H608" t="str">
            <v>No</v>
          </cell>
          <cell r="I608" t="str">
            <v>No</v>
          </cell>
          <cell r="J608" t="str">
            <v>No</v>
          </cell>
          <cell r="K608" t="str">
            <v>No</v>
          </cell>
          <cell r="L608" t="str">
            <v>13</v>
          </cell>
          <cell r="M608" t="str">
            <v>Compiegne</v>
          </cell>
          <cell r="N608" t="str">
            <v>No</v>
          </cell>
        </row>
        <row r="609">
          <cell r="A609">
            <v>151519</v>
          </cell>
          <cell r="B609" t="str">
            <v>Aymen</v>
          </cell>
          <cell r="C609" t="str">
            <v>Hussain</v>
          </cell>
          <cell r="D609" t="str">
            <v>13PLE</v>
          </cell>
          <cell r="E609" t="str">
            <v>F</v>
          </cell>
          <cell r="F609" t="str">
            <v>N</v>
          </cell>
          <cell r="G609" t="str">
            <v>APKN</v>
          </cell>
          <cell r="H609" t="str">
            <v>No</v>
          </cell>
          <cell r="I609" t="str">
            <v>No</v>
          </cell>
          <cell r="J609" t="str">
            <v>No</v>
          </cell>
          <cell r="K609" t="str">
            <v>No</v>
          </cell>
          <cell r="L609" t="str">
            <v>13</v>
          </cell>
          <cell r="M609" t="str">
            <v>Compiegne</v>
          </cell>
          <cell r="N609" t="str">
            <v>No</v>
          </cell>
        </row>
        <row r="610">
          <cell r="A610">
            <v>150983</v>
          </cell>
          <cell r="B610" t="str">
            <v>Falak</v>
          </cell>
          <cell r="C610" t="str">
            <v>Hussain</v>
          </cell>
          <cell r="D610" t="str">
            <v>12JN</v>
          </cell>
          <cell r="E610" t="str">
            <v>F</v>
          </cell>
          <cell r="F610" t="str">
            <v>N</v>
          </cell>
          <cell r="G610" t="str">
            <v>APKN</v>
          </cell>
          <cell r="H610" t="str">
            <v>Yes</v>
          </cell>
          <cell r="I610" t="str">
            <v>Yes</v>
          </cell>
          <cell r="J610" t="str">
            <v>No</v>
          </cell>
          <cell r="K610" t="str">
            <v>No</v>
          </cell>
          <cell r="L610" t="str">
            <v>12</v>
          </cell>
          <cell r="M610" t="str">
            <v>St. Julie</v>
          </cell>
          <cell r="N610" t="str">
            <v>No</v>
          </cell>
        </row>
        <row r="611">
          <cell r="A611">
            <v>150997</v>
          </cell>
          <cell r="B611" t="str">
            <v>Yahya</v>
          </cell>
          <cell r="C611" t="str">
            <v>Hussain</v>
          </cell>
          <cell r="D611" t="str">
            <v>12DHO</v>
          </cell>
          <cell r="E611" t="str">
            <v>M</v>
          </cell>
          <cell r="F611" t="str">
            <v>N</v>
          </cell>
          <cell r="G611" t="str">
            <v>APKN</v>
          </cell>
          <cell r="H611" t="str">
            <v>No</v>
          </cell>
          <cell r="I611" t="str">
            <v>No</v>
          </cell>
          <cell r="J611" t="str">
            <v>No</v>
          </cell>
          <cell r="K611" t="str">
            <v>No</v>
          </cell>
          <cell r="L611" t="str">
            <v>12</v>
          </cell>
          <cell r="M611" t="str">
            <v>Compiegne</v>
          </cell>
          <cell r="N611" t="str">
            <v>No</v>
          </cell>
        </row>
        <row r="612">
          <cell r="A612">
            <v>152633</v>
          </cell>
          <cell r="B612" t="str">
            <v>Muneeb</v>
          </cell>
          <cell r="C612" t="str">
            <v>Hussain</v>
          </cell>
          <cell r="D612" t="str">
            <v>9KB</v>
          </cell>
          <cell r="E612" t="str">
            <v>M</v>
          </cell>
          <cell r="F612" t="str">
            <v>N</v>
          </cell>
          <cell r="G612" t="str">
            <v>APKN</v>
          </cell>
          <cell r="H612" t="str">
            <v>Yes</v>
          </cell>
          <cell r="I612" t="str">
            <v>No</v>
          </cell>
          <cell r="J612" t="str">
            <v>Yes</v>
          </cell>
          <cell r="K612" t="str">
            <v>No</v>
          </cell>
          <cell r="L612" t="str">
            <v>9</v>
          </cell>
          <cell r="M612" t="str">
            <v>Cuvilly</v>
          </cell>
          <cell r="N612" t="str">
            <v>No</v>
          </cell>
        </row>
        <row r="613">
          <cell r="A613">
            <v>152631</v>
          </cell>
          <cell r="B613" t="str">
            <v>Raheem</v>
          </cell>
          <cell r="C613" t="str">
            <v>Hussain</v>
          </cell>
          <cell r="D613" t="str">
            <v>9RNI</v>
          </cell>
          <cell r="E613" t="str">
            <v>M</v>
          </cell>
          <cell r="F613" t="str">
            <v>N</v>
          </cell>
          <cell r="G613" t="str">
            <v>APKN</v>
          </cell>
          <cell r="H613" t="str">
            <v>No</v>
          </cell>
          <cell r="I613" t="str">
            <v>No</v>
          </cell>
          <cell r="J613" t="str">
            <v>No</v>
          </cell>
          <cell r="K613" t="str">
            <v>No</v>
          </cell>
          <cell r="L613" t="str">
            <v>9</v>
          </cell>
          <cell r="M613" t="str">
            <v>Picardy</v>
          </cell>
          <cell r="N613" t="str">
            <v>No</v>
          </cell>
        </row>
        <row r="614">
          <cell r="A614">
            <v>151674</v>
          </cell>
          <cell r="B614" t="str">
            <v>Zain</v>
          </cell>
          <cell r="C614" t="str">
            <v>Hussain</v>
          </cell>
          <cell r="D614" t="str">
            <v>11SK</v>
          </cell>
          <cell r="E614" t="str">
            <v>M</v>
          </cell>
          <cell r="F614" t="str">
            <v>N</v>
          </cell>
          <cell r="G614" t="str">
            <v>APKN</v>
          </cell>
          <cell r="H614" t="str">
            <v>No</v>
          </cell>
          <cell r="I614" t="str">
            <v>No</v>
          </cell>
          <cell r="J614" t="str">
            <v>No</v>
          </cell>
          <cell r="K614" t="str">
            <v>No</v>
          </cell>
          <cell r="L614" t="str">
            <v>11</v>
          </cell>
          <cell r="M614" t="str">
            <v>Compiegne</v>
          </cell>
          <cell r="N614" t="str">
            <v>No</v>
          </cell>
        </row>
        <row r="615">
          <cell r="A615">
            <v>160050</v>
          </cell>
          <cell r="B615" t="str">
            <v>Thomas</v>
          </cell>
          <cell r="C615" t="str">
            <v>Hutchison</v>
          </cell>
          <cell r="D615" t="str">
            <v>12KD</v>
          </cell>
          <cell r="E615" t="str">
            <v>M</v>
          </cell>
          <cell r="G615" t="str">
            <v>WBRI</v>
          </cell>
          <cell r="H615" t="str">
            <v>No</v>
          </cell>
          <cell r="I615" t="str">
            <v>No</v>
          </cell>
          <cell r="J615" t="str">
            <v>No</v>
          </cell>
          <cell r="K615" t="str">
            <v>No</v>
          </cell>
          <cell r="L615" t="str">
            <v>12</v>
          </cell>
          <cell r="M615" t="str">
            <v>St. Julie</v>
          </cell>
          <cell r="N615" t="str">
            <v>No</v>
          </cell>
        </row>
        <row r="616">
          <cell r="A616">
            <v>152872</v>
          </cell>
          <cell r="B616" t="str">
            <v>Luca</v>
          </cell>
          <cell r="C616" t="str">
            <v>Iampietro</v>
          </cell>
          <cell r="D616" t="str">
            <v>8JJ</v>
          </cell>
          <cell r="E616" t="str">
            <v>M</v>
          </cell>
          <cell r="F616" t="str">
            <v>N</v>
          </cell>
          <cell r="G616" t="str">
            <v>WBRI</v>
          </cell>
          <cell r="H616" t="str">
            <v>No</v>
          </cell>
          <cell r="I616" t="str">
            <v>No</v>
          </cell>
          <cell r="J616" t="str">
            <v>No</v>
          </cell>
          <cell r="K616" t="str">
            <v>No</v>
          </cell>
          <cell r="L616" t="str">
            <v>8</v>
          </cell>
          <cell r="M616" t="str">
            <v>Picardy</v>
          </cell>
          <cell r="N616" t="str">
            <v>No</v>
          </cell>
        </row>
        <row r="617">
          <cell r="A617">
            <v>152720</v>
          </cell>
          <cell r="B617" t="str">
            <v>Ibraheem</v>
          </cell>
          <cell r="C617" t="str">
            <v>Ibrahim</v>
          </cell>
          <cell r="D617" t="str">
            <v>12JN</v>
          </cell>
          <cell r="E617" t="str">
            <v>M</v>
          </cell>
          <cell r="F617" t="str">
            <v>N</v>
          </cell>
          <cell r="G617" t="str">
            <v>BAOF</v>
          </cell>
          <cell r="H617" t="str">
            <v>No</v>
          </cell>
          <cell r="I617" t="str">
            <v>No</v>
          </cell>
          <cell r="J617" t="str">
            <v>No</v>
          </cell>
          <cell r="K617" t="str">
            <v>No</v>
          </cell>
          <cell r="L617" t="str">
            <v>12</v>
          </cell>
          <cell r="M617" t="str">
            <v>Compiegne</v>
          </cell>
          <cell r="N617" t="str">
            <v>No</v>
          </cell>
        </row>
        <row r="618">
          <cell r="A618">
            <v>160224</v>
          </cell>
          <cell r="B618" t="str">
            <v>Huda</v>
          </cell>
          <cell r="C618" t="str">
            <v>Ibrahim</v>
          </cell>
          <cell r="D618" t="str">
            <v>7YP</v>
          </cell>
          <cell r="E618" t="str">
            <v>F</v>
          </cell>
          <cell r="F618" t="str">
            <v>N</v>
          </cell>
          <cell r="G618" t="str">
            <v>BAOF</v>
          </cell>
          <cell r="H618" t="str">
            <v>No</v>
          </cell>
          <cell r="I618" t="str">
            <v>Yes</v>
          </cell>
          <cell r="J618" t="str">
            <v>No</v>
          </cell>
          <cell r="K618" t="str">
            <v>No</v>
          </cell>
          <cell r="L618" t="str">
            <v>7</v>
          </cell>
          <cell r="M618" t="str">
            <v>Compiegne</v>
          </cell>
          <cell r="N618" t="str">
            <v>No</v>
          </cell>
        </row>
        <row r="619">
          <cell r="A619">
            <v>152567</v>
          </cell>
          <cell r="B619" t="str">
            <v>Isla</v>
          </cell>
          <cell r="C619" t="str">
            <v>Iggo</v>
          </cell>
          <cell r="D619" t="str">
            <v>9GR</v>
          </cell>
          <cell r="E619" t="str">
            <v>F</v>
          </cell>
          <cell r="F619" t="str">
            <v>N</v>
          </cell>
          <cell r="G619" t="str">
            <v>WBRI</v>
          </cell>
          <cell r="H619" t="str">
            <v>No</v>
          </cell>
          <cell r="I619" t="str">
            <v>No</v>
          </cell>
          <cell r="J619" t="str">
            <v>No</v>
          </cell>
          <cell r="K619" t="str">
            <v>No</v>
          </cell>
          <cell r="L619" t="str">
            <v>9</v>
          </cell>
          <cell r="M619" t="str">
            <v>Compiegne</v>
          </cell>
          <cell r="N619" t="str">
            <v>No</v>
          </cell>
        </row>
        <row r="620">
          <cell r="A620">
            <v>150851</v>
          </cell>
          <cell r="B620" t="str">
            <v>Daniel</v>
          </cell>
          <cell r="C620" t="str">
            <v>Igoe</v>
          </cell>
          <cell r="D620" t="str">
            <v>12JN</v>
          </cell>
          <cell r="E620" t="str">
            <v>M</v>
          </cell>
          <cell r="F620" t="str">
            <v>N</v>
          </cell>
          <cell r="G620" t="str">
            <v>MOTM</v>
          </cell>
          <cell r="H620" t="str">
            <v>No</v>
          </cell>
          <cell r="I620" t="str">
            <v>No</v>
          </cell>
          <cell r="J620" t="str">
            <v>No</v>
          </cell>
          <cell r="K620" t="str">
            <v>No</v>
          </cell>
          <cell r="L620" t="str">
            <v>12</v>
          </cell>
          <cell r="M620" t="str">
            <v>Cuvilly</v>
          </cell>
          <cell r="N620" t="str">
            <v>No</v>
          </cell>
        </row>
        <row r="621">
          <cell r="A621">
            <v>152639</v>
          </cell>
          <cell r="B621" t="str">
            <v>Grace</v>
          </cell>
          <cell r="C621" t="str">
            <v>Igoe</v>
          </cell>
          <cell r="D621" t="str">
            <v>9MCO</v>
          </cell>
          <cell r="E621" t="str">
            <v>F</v>
          </cell>
          <cell r="F621" t="str">
            <v>N</v>
          </cell>
          <cell r="G621" t="str">
            <v>MOTM</v>
          </cell>
          <cell r="H621" t="str">
            <v>No</v>
          </cell>
          <cell r="I621" t="str">
            <v>No</v>
          </cell>
          <cell r="J621" t="str">
            <v>No</v>
          </cell>
          <cell r="K621" t="str">
            <v>No</v>
          </cell>
          <cell r="L621" t="str">
            <v>9</v>
          </cell>
          <cell r="M621" t="str">
            <v>Cuvilly</v>
          </cell>
          <cell r="N621" t="str">
            <v>No</v>
          </cell>
        </row>
        <row r="622">
          <cell r="A622">
            <v>151592</v>
          </cell>
          <cell r="B622" t="str">
            <v>Niamh</v>
          </cell>
          <cell r="C622" t="str">
            <v>Igoe</v>
          </cell>
          <cell r="D622" t="str">
            <v>11KKN</v>
          </cell>
          <cell r="E622" t="str">
            <v>F</v>
          </cell>
          <cell r="F622" t="str">
            <v>N</v>
          </cell>
          <cell r="G622" t="str">
            <v>MOTM</v>
          </cell>
          <cell r="H622" t="str">
            <v>No</v>
          </cell>
          <cell r="I622" t="str">
            <v>No</v>
          </cell>
          <cell r="J622" t="str">
            <v>No</v>
          </cell>
          <cell r="K622" t="str">
            <v>No</v>
          </cell>
          <cell r="L622" t="str">
            <v>11</v>
          </cell>
          <cell r="M622" t="str">
            <v>Cuvilly</v>
          </cell>
          <cell r="N622" t="str">
            <v>No</v>
          </cell>
        </row>
        <row r="623">
          <cell r="A623">
            <v>151655</v>
          </cell>
          <cell r="B623" t="str">
            <v>Eve</v>
          </cell>
          <cell r="C623" t="str">
            <v>Illien-Middleton</v>
          </cell>
          <cell r="D623" t="str">
            <v>11WE</v>
          </cell>
          <cell r="E623" t="str">
            <v>F</v>
          </cell>
          <cell r="F623" t="str">
            <v>N</v>
          </cell>
          <cell r="G623" t="str">
            <v>WBRI</v>
          </cell>
          <cell r="H623" t="str">
            <v>No</v>
          </cell>
          <cell r="I623" t="str">
            <v>No</v>
          </cell>
          <cell r="J623" t="str">
            <v>No</v>
          </cell>
          <cell r="K623" t="str">
            <v>No</v>
          </cell>
          <cell r="L623" t="str">
            <v>11</v>
          </cell>
          <cell r="M623" t="str">
            <v>Compiegne</v>
          </cell>
          <cell r="N623" t="str">
            <v>Yes</v>
          </cell>
        </row>
        <row r="624">
          <cell r="A624">
            <v>152189</v>
          </cell>
          <cell r="B624" t="str">
            <v>Rania</v>
          </cell>
          <cell r="C624" t="str">
            <v>Imran</v>
          </cell>
          <cell r="D624" t="str">
            <v>13TS</v>
          </cell>
          <cell r="E624" t="str">
            <v>F</v>
          </cell>
          <cell r="F624" t="str">
            <v>N</v>
          </cell>
          <cell r="G624" t="str">
            <v>APKN</v>
          </cell>
          <cell r="H624" t="str">
            <v>Yes</v>
          </cell>
          <cell r="I624" t="str">
            <v>Yes</v>
          </cell>
          <cell r="J624" t="str">
            <v>No</v>
          </cell>
          <cell r="K624" t="str">
            <v>No</v>
          </cell>
          <cell r="L624" t="str">
            <v>13</v>
          </cell>
          <cell r="M624" t="str">
            <v>St. Julie</v>
          </cell>
          <cell r="N624" t="str">
            <v>No</v>
          </cell>
        </row>
        <row r="625">
          <cell r="A625">
            <v>150952</v>
          </cell>
          <cell r="B625" t="str">
            <v>Jacintha</v>
          </cell>
          <cell r="C625" t="str">
            <v>Ison</v>
          </cell>
          <cell r="D625" t="str">
            <v>12JN</v>
          </cell>
          <cell r="E625" t="str">
            <v>F</v>
          </cell>
          <cell r="F625" t="str">
            <v>N</v>
          </cell>
          <cell r="G625" t="str">
            <v>AIND</v>
          </cell>
          <cell r="H625" t="str">
            <v>No</v>
          </cell>
          <cell r="I625" t="str">
            <v>Yes</v>
          </cell>
          <cell r="J625" t="str">
            <v>No</v>
          </cell>
          <cell r="K625" t="str">
            <v>No</v>
          </cell>
          <cell r="L625" t="str">
            <v>12</v>
          </cell>
          <cell r="M625" t="str">
            <v>Compiegne</v>
          </cell>
          <cell r="N625" t="str">
            <v>No</v>
          </cell>
        </row>
        <row r="626">
          <cell r="A626">
            <v>152126</v>
          </cell>
          <cell r="B626" t="str">
            <v>Success</v>
          </cell>
          <cell r="C626" t="str">
            <v>Iyobor-Andrew</v>
          </cell>
          <cell r="D626" t="str">
            <v>13SMC</v>
          </cell>
          <cell r="E626" t="str">
            <v>F</v>
          </cell>
          <cell r="F626" t="str">
            <v>N</v>
          </cell>
          <cell r="G626" t="str">
            <v>BAOF</v>
          </cell>
          <cell r="H626" t="str">
            <v>No</v>
          </cell>
          <cell r="I626" t="str">
            <v>Yes</v>
          </cell>
          <cell r="J626" t="str">
            <v>No</v>
          </cell>
          <cell r="K626" t="str">
            <v>No</v>
          </cell>
          <cell r="L626" t="str">
            <v>13</v>
          </cell>
          <cell r="M626" t="str">
            <v>Picardy</v>
          </cell>
          <cell r="N626" t="str">
            <v>No</v>
          </cell>
        </row>
        <row r="627">
          <cell r="A627">
            <v>152681</v>
          </cell>
          <cell r="B627" t="str">
            <v>Chelsea</v>
          </cell>
          <cell r="C627" t="str">
            <v>Jaba</v>
          </cell>
          <cell r="D627" t="str">
            <v>9KB</v>
          </cell>
          <cell r="E627" t="str">
            <v>F</v>
          </cell>
          <cell r="F627" t="str">
            <v>N</v>
          </cell>
          <cell r="G627" t="str">
            <v>AOTH</v>
          </cell>
          <cell r="H627" t="str">
            <v>No</v>
          </cell>
          <cell r="I627" t="str">
            <v>No</v>
          </cell>
          <cell r="J627" t="str">
            <v>No</v>
          </cell>
          <cell r="K627" t="str">
            <v>No</v>
          </cell>
          <cell r="L627" t="str">
            <v>9</v>
          </cell>
          <cell r="M627" t="str">
            <v>Cuvilly</v>
          </cell>
          <cell r="N627" t="str">
            <v>No</v>
          </cell>
        </row>
        <row r="628">
          <cell r="A628">
            <v>150422</v>
          </cell>
          <cell r="B628" t="str">
            <v>Michael</v>
          </cell>
          <cell r="C628" t="str">
            <v>Jaba</v>
          </cell>
          <cell r="D628" t="str">
            <v>13MPI</v>
          </cell>
          <cell r="E628" t="str">
            <v>M</v>
          </cell>
          <cell r="F628" t="str">
            <v>N</v>
          </cell>
          <cell r="G628" t="str">
            <v>AOTH</v>
          </cell>
          <cell r="H628" t="str">
            <v>No</v>
          </cell>
          <cell r="I628" t="str">
            <v>No</v>
          </cell>
          <cell r="J628" t="str">
            <v>No</v>
          </cell>
          <cell r="K628" t="str">
            <v>No</v>
          </cell>
          <cell r="L628" t="str">
            <v>13</v>
          </cell>
          <cell r="M628" t="str">
            <v>Cuvilly</v>
          </cell>
          <cell r="N628" t="str">
            <v>No</v>
          </cell>
        </row>
        <row r="629">
          <cell r="A629">
            <v>152623</v>
          </cell>
          <cell r="B629" t="str">
            <v>Eilis</v>
          </cell>
          <cell r="C629" t="str">
            <v>Jackson</v>
          </cell>
          <cell r="D629" t="str">
            <v>9MCO</v>
          </cell>
          <cell r="E629" t="str">
            <v>F</v>
          </cell>
          <cell r="F629" t="str">
            <v>N</v>
          </cell>
          <cell r="G629" t="str">
            <v>WIRI</v>
          </cell>
          <cell r="H629" t="str">
            <v>No</v>
          </cell>
          <cell r="I629" t="str">
            <v>No</v>
          </cell>
          <cell r="J629" t="str">
            <v>No</v>
          </cell>
          <cell r="K629" t="str">
            <v>No</v>
          </cell>
          <cell r="L629" t="str">
            <v>9</v>
          </cell>
          <cell r="M629" t="str">
            <v>Cuvilly</v>
          </cell>
          <cell r="N629" t="str">
            <v>No</v>
          </cell>
        </row>
        <row r="630">
          <cell r="A630">
            <v>150569</v>
          </cell>
          <cell r="B630" t="str">
            <v>Seamus</v>
          </cell>
          <cell r="C630" t="str">
            <v>Jackson</v>
          </cell>
          <cell r="D630" t="str">
            <v>13SMC</v>
          </cell>
          <cell r="E630" t="str">
            <v>M</v>
          </cell>
          <cell r="F630" t="str">
            <v>N</v>
          </cell>
          <cell r="G630" t="str">
            <v>WIRI</v>
          </cell>
          <cell r="H630" t="str">
            <v>No</v>
          </cell>
          <cell r="I630" t="str">
            <v>No</v>
          </cell>
          <cell r="J630" t="str">
            <v>No</v>
          </cell>
          <cell r="K630" t="str">
            <v>No</v>
          </cell>
          <cell r="L630" t="str">
            <v>13</v>
          </cell>
          <cell r="M630" t="str">
            <v>Compiegne</v>
          </cell>
          <cell r="N630" t="str">
            <v>No</v>
          </cell>
        </row>
        <row r="631">
          <cell r="A631">
            <v>150792</v>
          </cell>
          <cell r="B631" t="str">
            <v>Reem</v>
          </cell>
          <cell r="C631" t="str">
            <v>Jacobs</v>
          </cell>
          <cell r="D631" t="str">
            <v>12EW</v>
          </cell>
          <cell r="E631" t="str">
            <v>F</v>
          </cell>
          <cell r="F631" t="str">
            <v>N</v>
          </cell>
          <cell r="G631" t="str">
            <v>OOEG</v>
          </cell>
          <cell r="H631" t="str">
            <v>No</v>
          </cell>
          <cell r="I631" t="str">
            <v>No</v>
          </cell>
          <cell r="J631" t="str">
            <v>No</v>
          </cell>
          <cell r="K631" t="str">
            <v>No</v>
          </cell>
          <cell r="L631" t="str">
            <v>12</v>
          </cell>
          <cell r="M631" t="str">
            <v>St. Julie</v>
          </cell>
          <cell r="N631" t="str">
            <v>No</v>
          </cell>
        </row>
        <row r="632">
          <cell r="A632">
            <v>152874</v>
          </cell>
          <cell r="B632" t="str">
            <v>Zuzanna</v>
          </cell>
          <cell r="C632" t="str">
            <v>Jaki</v>
          </cell>
          <cell r="D632" t="str">
            <v>8AR</v>
          </cell>
          <cell r="E632" t="str">
            <v>F</v>
          </cell>
          <cell r="F632" t="str">
            <v>N</v>
          </cell>
          <cell r="G632" t="str">
            <v>WOTW</v>
          </cell>
          <cell r="H632" t="str">
            <v>No</v>
          </cell>
          <cell r="I632" t="str">
            <v>Yes</v>
          </cell>
          <cell r="J632" t="str">
            <v>No</v>
          </cell>
          <cell r="K632" t="str">
            <v>No</v>
          </cell>
          <cell r="L632" t="str">
            <v>8</v>
          </cell>
          <cell r="M632" t="str">
            <v>St. Julie</v>
          </cell>
          <cell r="N632" t="str">
            <v>No</v>
          </cell>
        </row>
        <row r="633">
          <cell r="A633">
            <v>152127</v>
          </cell>
          <cell r="B633" t="str">
            <v>Farduus</v>
          </cell>
          <cell r="C633" t="str">
            <v>Jama</v>
          </cell>
          <cell r="D633" t="str">
            <v>13FG</v>
          </cell>
          <cell r="E633" t="str">
            <v>F</v>
          </cell>
          <cell r="F633" t="str">
            <v>N</v>
          </cell>
          <cell r="G633" t="str">
            <v>BSOM</v>
          </cell>
          <cell r="H633" t="str">
            <v>No</v>
          </cell>
          <cell r="I633" t="str">
            <v>No</v>
          </cell>
          <cell r="J633" t="str">
            <v>No</v>
          </cell>
          <cell r="K633" t="str">
            <v>No</v>
          </cell>
          <cell r="L633" t="str">
            <v>13</v>
          </cell>
          <cell r="M633" t="str">
            <v>St. Julie</v>
          </cell>
          <cell r="N633" t="str">
            <v>No</v>
          </cell>
        </row>
        <row r="634">
          <cell r="A634">
            <v>150401</v>
          </cell>
          <cell r="B634" t="str">
            <v>Ruby</v>
          </cell>
          <cell r="C634" t="str">
            <v>James</v>
          </cell>
          <cell r="D634" t="str">
            <v>13TS</v>
          </cell>
          <cell r="E634" t="str">
            <v>F</v>
          </cell>
          <cell r="F634" t="str">
            <v>N</v>
          </cell>
          <cell r="G634" t="str">
            <v>WBRI</v>
          </cell>
          <cell r="H634" t="str">
            <v>No</v>
          </cell>
          <cell r="I634" t="str">
            <v>No</v>
          </cell>
          <cell r="J634" t="str">
            <v>No</v>
          </cell>
          <cell r="K634" t="str">
            <v>No</v>
          </cell>
          <cell r="L634" t="str">
            <v>13</v>
          </cell>
          <cell r="M634" t="str">
            <v>St. Julie</v>
          </cell>
          <cell r="N634" t="str">
            <v>No</v>
          </cell>
        </row>
        <row r="635">
          <cell r="A635">
            <v>150509</v>
          </cell>
          <cell r="B635" t="str">
            <v>Ryan</v>
          </cell>
          <cell r="C635" t="str">
            <v>James</v>
          </cell>
          <cell r="D635" t="str">
            <v>13FG</v>
          </cell>
          <cell r="E635" t="str">
            <v>M</v>
          </cell>
          <cell r="F635" t="str">
            <v>N</v>
          </cell>
          <cell r="G635" t="str">
            <v>WBRI</v>
          </cell>
          <cell r="H635" t="str">
            <v>Yes</v>
          </cell>
          <cell r="I635" t="str">
            <v>No</v>
          </cell>
          <cell r="J635" t="str">
            <v>No</v>
          </cell>
          <cell r="K635" t="str">
            <v>No</v>
          </cell>
          <cell r="L635" t="str">
            <v>13</v>
          </cell>
          <cell r="M635" t="str">
            <v>Compiegne</v>
          </cell>
          <cell r="N635" t="str">
            <v>No</v>
          </cell>
        </row>
        <row r="636">
          <cell r="A636">
            <v>160091</v>
          </cell>
          <cell r="B636" t="str">
            <v>Marcus</v>
          </cell>
          <cell r="C636" t="str">
            <v>James</v>
          </cell>
          <cell r="D636" t="str">
            <v>12SG</v>
          </cell>
          <cell r="E636" t="str">
            <v>M</v>
          </cell>
          <cell r="F636" t="str">
            <v>E</v>
          </cell>
          <cell r="G636" t="str">
            <v>WOTW</v>
          </cell>
          <cell r="H636" t="str">
            <v>No</v>
          </cell>
          <cell r="I636" t="str">
            <v>No</v>
          </cell>
          <cell r="J636" t="str">
            <v>No</v>
          </cell>
          <cell r="K636" t="str">
            <v>No</v>
          </cell>
          <cell r="L636" t="str">
            <v>12</v>
          </cell>
          <cell r="M636" t="str">
            <v>St. Julie</v>
          </cell>
          <cell r="N636" t="str">
            <v>No</v>
          </cell>
        </row>
        <row r="637">
          <cell r="A637">
            <v>152162</v>
          </cell>
          <cell r="B637" t="str">
            <v>Hashim</v>
          </cell>
          <cell r="C637" t="str">
            <v>Jan</v>
          </cell>
          <cell r="D637" t="str">
            <v>13HS</v>
          </cell>
          <cell r="E637" t="str">
            <v>M</v>
          </cell>
          <cell r="F637" t="str">
            <v>N</v>
          </cell>
          <cell r="G637" t="str">
            <v>APKN</v>
          </cell>
          <cell r="H637" t="str">
            <v>No</v>
          </cell>
          <cell r="I637" t="str">
            <v>No</v>
          </cell>
          <cell r="J637" t="str">
            <v>No</v>
          </cell>
          <cell r="K637" t="str">
            <v>No</v>
          </cell>
          <cell r="L637" t="str">
            <v>13</v>
          </cell>
          <cell r="M637" t="str">
            <v>Compiegne</v>
          </cell>
          <cell r="N637" t="str">
            <v>No</v>
          </cell>
        </row>
        <row r="638">
          <cell r="A638">
            <v>160225</v>
          </cell>
          <cell r="B638" t="str">
            <v>Stefania</v>
          </cell>
          <cell r="C638" t="str">
            <v>Jankowska</v>
          </cell>
          <cell r="D638" t="str">
            <v>7WD</v>
          </cell>
          <cell r="E638" t="str">
            <v>F</v>
          </cell>
          <cell r="F638" t="str">
            <v>N</v>
          </cell>
          <cell r="G638" t="str">
            <v>WEEU</v>
          </cell>
          <cell r="H638" t="str">
            <v>No</v>
          </cell>
          <cell r="I638" t="str">
            <v>Yes</v>
          </cell>
          <cell r="J638" t="str">
            <v>No</v>
          </cell>
          <cell r="K638" t="str">
            <v>No</v>
          </cell>
          <cell r="L638" t="str">
            <v>7</v>
          </cell>
          <cell r="M638" t="str">
            <v>Picardy</v>
          </cell>
          <cell r="N638" t="str">
            <v>No</v>
          </cell>
        </row>
        <row r="639">
          <cell r="A639">
            <v>152730</v>
          </cell>
          <cell r="B639" t="str">
            <v>Menula</v>
          </cell>
          <cell r="C639" t="str">
            <v>Jayasumana</v>
          </cell>
          <cell r="D639" t="str">
            <v>12JN</v>
          </cell>
          <cell r="E639" t="str">
            <v>M</v>
          </cell>
          <cell r="F639" t="str">
            <v>N</v>
          </cell>
          <cell r="G639" t="str">
            <v>AIND</v>
          </cell>
          <cell r="H639" t="str">
            <v>No</v>
          </cell>
          <cell r="I639" t="str">
            <v>Yes</v>
          </cell>
          <cell r="J639" t="str">
            <v>No</v>
          </cell>
          <cell r="K639" t="str">
            <v>No</v>
          </cell>
          <cell r="L639" t="str">
            <v>12</v>
          </cell>
          <cell r="M639" t="str">
            <v>Cuvilly</v>
          </cell>
          <cell r="N639" t="str">
            <v>No</v>
          </cell>
        </row>
        <row r="640">
          <cell r="A640">
            <v>160226</v>
          </cell>
          <cell r="B640" t="str">
            <v>Seya</v>
          </cell>
          <cell r="C640" t="str">
            <v>Jayasumana</v>
          </cell>
          <cell r="D640" t="str">
            <v>7LM</v>
          </cell>
          <cell r="E640" t="str">
            <v>F</v>
          </cell>
          <cell r="F640" t="str">
            <v>N</v>
          </cell>
          <cell r="G640" t="str">
            <v>AOTH</v>
          </cell>
          <cell r="H640" t="str">
            <v>No</v>
          </cell>
          <cell r="I640" t="str">
            <v>Yes</v>
          </cell>
          <cell r="J640" t="str">
            <v>No</v>
          </cell>
          <cell r="K640" t="str">
            <v>No</v>
          </cell>
          <cell r="L640" t="str">
            <v>7</v>
          </cell>
          <cell r="M640" t="str">
            <v>Cuvilly</v>
          </cell>
          <cell r="N640" t="str">
            <v>No</v>
          </cell>
        </row>
        <row r="641">
          <cell r="A641">
            <v>152797</v>
          </cell>
          <cell r="B641" t="str">
            <v>Foley</v>
          </cell>
          <cell r="C641" t="str">
            <v>Jeje</v>
          </cell>
          <cell r="D641" t="str">
            <v>8MH</v>
          </cell>
          <cell r="E641" t="str">
            <v>M</v>
          </cell>
          <cell r="F641" t="str">
            <v>K</v>
          </cell>
          <cell r="G641" t="str">
            <v>BAOF</v>
          </cell>
          <cell r="H641" t="str">
            <v>No</v>
          </cell>
          <cell r="I641" t="str">
            <v>No</v>
          </cell>
          <cell r="J641" t="str">
            <v>No</v>
          </cell>
          <cell r="K641" t="str">
            <v>No</v>
          </cell>
          <cell r="L641" t="str">
            <v>8</v>
          </cell>
          <cell r="M641" t="str">
            <v>Cuvilly</v>
          </cell>
          <cell r="N641" t="str">
            <v>No</v>
          </cell>
        </row>
        <row r="642">
          <cell r="A642">
            <v>151865</v>
          </cell>
          <cell r="B642" t="str">
            <v>Dominic</v>
          </cell>
          <cell r="C642" t="str">
            <v>Jennings</v>
          </cell>
          <cell r="D642" t="str">
            <v>10ES</v>
          </cell>
          <cell r="E642" t="str">
            <v>M</v>
          </cell>
          <cell r="F642" t="str">
            <v>K</v>
          </cell>
          <cell r="G642" t="str">
            <v>WBRI</v>
          </cell>
          <cell r="H642" t="str">
            <v>No</v>
          </cell>
          <cell r="I642" t="str">
            <v>No</v>
          </cell>
          <cell r="J642" t="str">
            <v>No</v>
          </cell>
          <cell r="K642" t="str">
            <v>No</v>
          </cell>
          <cell r="L642" t="str">
            <v>10</v>
          </cell>
          <cell r="M642" t="str">
            <v>Cuvilly</v>
          </cell>
          <cell r="N642" t="str">
            <v>Yes</v>
          </cell>
        </row>
        <row r="643">
          <cell r="A643">
            <v>150414</v>
          </cell>
          <cell r="B643" t="str">
            <v>Miguel</v>
          </cell>
          <cell r="C643" t="str">
            <v>Jesus</v>
          </cell>
          <cell r="D643" t="str">
            <v>13PLE</v>
          </cell>
          <cell r="E643" t="str">
            <v>M</v>
          </cell>
          <cell r="F643" t="str">
            <v>N</v>
          </cell>
          <cell r="G643" t="str">
            <v>WBRI</v>
          </cell>
          <cell r="H643" t="str">
            <v>No</v>
          </cell>
          <cell r="I643" t="str">
            <v>No</v>
          </cell>
          <cell r="J643" t="str">
            <v>No</v>
          </cell>
          <cell r="K643" t="str">
            <v>No</v>
          </cell>
          <cell r="L643" t="str">
            <v>13</v>
          </cell>
          <cell r="M643" t="str">
            <v>Compiegne</v>
          </cell>
          <cell r="N643" t="str">
            <v>Yes</v>
          </cell>
        </row>
        <row r="644">
          <cell r="A644">
            <v>160227</v>
          </cell>
          <cell r="B644" t="str">
            <v>Nasir</v>
          </cell>
          <cell r="C644" t="str">
            <v>Jhalli</v>
          </cell>
          <cell r="D644" t="str">
            <v>7AWH</v>
          </cell>
          <cell r="E644" t="str">
            <v>M</v>
          </cell>
          <cell r="F644" t="str">
            <v>N</v>
          </cell>
          <cell r="G644" t="str">
            <v>MOTH</v>
          </cell>
          <cell r="H644" t="str">
            <v>Yes</v>
          </cell>
          <cell r="I644" t="str">
            <v>No</v>
          </cell>
          <cell r="J644" t="str">
            <v>Yes</v>
          </cell>
          <cell r="K644" t="str">
            <v>No</v>
          </cell>
          <cell r="L644" t="str">
            <v>7</v>
          </cell>
          <cell r="M644" t="str">
            <v>St. Julie</v>
          </cell>
          <cell r="N644" t="str">
            <v>No</v>
          </cell>
        </row>
        <row r="645">
          <cell r="A645">
            <v>151874</v>
          </cell>
          <cell r="B645" t="str">
            <v>Zeah</v>
          </cell>
          <cell r="C645" t="str">
            <v>Jim</v>
          </cell>
          <cell r="D645" t="str">
            <v>10CS</v>
          </cell>
          <cell r="E645" t="str">
            <v>F</v>
          </cell>
          <cell r="F645" t="str">
            <v>N</v>
          </cell>
          <cell r="G645" t="str">
            <v>AIND</v>
          </cell>
          <cell r="H645" t="str">
            <v>No</v>
          </cell>
          <cell r="I645" t="str">
            <v>No</v>
          </cell>
          <cell r="J645" t="str">
            <v>No</v>
          </cell>
          <cell r="K645" t="str">
            <v>No</v>
          </cell>
          <cell r="L645" t="str">
            <v>10</v>
          </cell>
          <cell r="M645" t="str">
            <v>Picardy</v>
          </cell>
          <cell r="N645" t="str">
            <v>No</v>
          </cell>
        </row>
        <row r="646">
          <cell r="A646">
            <v>152731</v>
          </cell>
          <cell r="B646" t="str">
            <v>Marissa</v>
          </cell>
          <cell r="C646" t="str">
            <v>Joe</v>
          </cell>
          <cell r="D646" t="str">
            <v>9IC</v>
          </cell>
          <cell r="E646" t="str">
            <v>F</v>
          </cell>
          <cell r="F646" t="str">
            <v>N</v>
          </cell>
          <cell r="G646" t="str">
            <v>BAOF</v>
          </cell>
          <cell r="H646" t="str">
            <v>No</v>
          </cell>
          <cell r="I646" t="str">
            <v>No</v>
          </cell>
          <cell r="J646" t="str">
            <v>No</v>
          </cell>
          <cell r="K646" t="str">
            <v>No</v>
          </cell>
          <cell r="L646" t="str">
            <v>9</v>
          </cell>
          <cell r="M646" t="str">
            <v>Picardy</v>
          </cell>
          <cell r="N646" t="str">
            <v>No</v>
          </cell>
        </row>
        <row r="647">
          <cell r="A647">
            <v>151555</v>
          </cell>
          <cell r="B647" t="str">
            <v>Alister</v>
          </cell>
          <cell r="C647" t="str">
            <v>Johnson</v>
          </cell>
          <cell r="D647" t="str">
            <v>11SK</v>
          </cell>
          <cell r="E647" t="str">
            <v>M</v>
          </cell>
          <cell r="F647" t="str">
            <v>N</v>
          </cell>
          <cell r="G647" t="str">
            <v>MWBC</v>
          </cell>
          <cell r="H647" t="str">
            <v>No</v>
          </cell>
          <cell r="I647" t="str">
            <v>No</v>
          </cell>
          <cell r="J647" t="str">
            <v>No</v>
          </cell>
          <cell r="K647" t="str">
            <v>No</v>
          </cell>
          <cell r="L647" t="str">
            <v>11</v>
          </cell>
          <cell r="M647" t="str">
            <v>Compiegne</v>
          </cell>
          <cell r="N647" t="str">
            <v>No</v>
          </cell>
        </row>
        <row r="648">
          <cell r="A648">
            <v>160228</v>
          </cell>
          <cell r="B648" t="str">
            <v>Summer</v>
          </cell>
          <cell r="C648" t="str">
            <v>Johnson-Tyler</v>
          </cell>
          <cell r="D648" t="str">
            <v>7AWH</v>
          </cell>
          <cell r="E648" t="str">
            <v>F</v>
          </cell>
          <cell r="F648" t="str">
            <v>N</v>
          </cell>
          <cell r="G648" t="str">
            <v>WBRI</v>
          </cell>
          <cell r="H648" t="str">
            <v>Yes</v>
          </cell>
          <cell r="I648" t="str">
            <v>No</v>
          </cell>
          <cell r="J648" t="str">
            <v>Yes</v>
          </cell>
          <cell r="K648" t="str">
            <v>No</v>
          </cell>
          <cell r="L648" t="str">
            <v>7</v>
          </cell>
          <cell r="M648" t="str">
            <v>St. Julie</v>
          </cell>
          <cell r="N648" t="str">
            <v>No</v>
          </cell>
        </row>
        <row r="649">
          <cell r="A649">
            <v>160080</v>
          </cell>
          <cell r="B649" t="str">
            <v>Sam</v>
          </cell>
          <cell r="C649" t="str">
            <v>Jokhi</v>
          </cell>
          <cell r="D649" t="str">
            <v>12SG</v>
          </cell>
          <cell r="E649" t="str">
            <v>M</v>
          </cell>
          <cell r="F649" t="str">
            <v>N</v>
          </cell>
          <cell r="G649" t="str">
            <v>MWAI</v>
          </cell>
          <cell r="H649" t="str">
            <v>No</v>
          </cell>
          <cell r="I649" t="str">
            <v>No</v>
          </cell>
          <cell r="J649" t="str">
            <v>No</v>
          </cell>
          <cell r="K649" t="str">
            <v>No</v>
          </cell>
          <cell r="L649" t="str">
            <v>12</v>
          </cell>
          <cell r="M649" t="str">
            <v>Picardy</v>
          </cell>
          <cell r="N649" t="str">
            <v>No</v>
          </cell>
        </row>
        <row r="650">
          <cell r="A650">
            <v>152850</v>
          </cell>
          <cell r="B650" t="str">
            <v>Tadiwanashe</v>
          </cell>
          <cell r="C650" t="str">
            <v>Jokonya</v>
          </cell>
          <cell r="D650" t="str">
            <v>8KS</v>
          </cell>
          <cell r="E650" t="str">
            <v>M</v>
          </cell>
          <cell r="F650" t="str">
            <v>N</v>
          </cell>
          <cell r="G650" t="str">
            <v>BAOF</v>
          </cell>
          <cell r="H650" t="str">
            <v>No</v>
          </cell>
          <cell r="I650" t="str">
            <v>Yes</v>
          </cell>
          <cell r="J650" t="str">
            <v>No</v>
          </cell>
          <cell r="K650" t="str">
            <v>No</v>
          </cell>
          <cell r="L650" t="str">
            <v>8</v>
          </cell>
          <cell r="M650" t="str">
            <v>Picardy</v>
          </cell>
          <cell r="N650" t="str">
            <v>No</v>
          </cell>
        </row>
        <row r="651">
          <cell r="A651">
            <v>150581</v>
          </cell>
          <cell r="B651" t="str">
            <v>Takudzwa</v>
          </cell>
          <cell r="C651" t="str">
            <v>Jokonya</v>
          </cell>
          <cell r="D651" t="str">
            <v>13TS</v>
          </cell>
          <cell r="E651" t="str">
            <v>M</v>
          </cell>
          <cell r="F651" t="str">
            <v>N</v>
          </cell>
          <cell r="G651" t="str">
            <v>BAOF</v>
          </cell>
          <cell r="H651" t="str">
            <v>No</v>
          </cell>
          <cell r="I651" t="str">
            <v>Yes</v>
          </cell>
          <cell r="J651" t="str">
            <v>No</v>
          </cell>
          <cell r="K651" t="str">
            <v>No</v>
          </cell>
          <cell r="L651" t="str">
            <v>13</v>
          </cell>
          <cell r="M651" t="str">
            <v>St. Julie</v>
          </cell>
          <cell r="N651" t="str">
            <v>No</v>
          </cell>
        </row>
        <row r="652">
          <cell r="A652">
            <v>150543</v>
          </cell>
          <cell r="B652" t="str">
            <v>Tapiwa</v>
          </cell>
          <cell r="C652" t="str">
            <v>Jokonya</v>
          </cell>
          <cell r="D652" t="str">
            <v>13BG</v>
          </cell>
          <cell r="E652" t="str">
            <v>F</v>
          </cell>
          <cell r="F652" t="str">
            <v>N</v>
          </cell>
          <cell r="G652" t="str">
            <v>BAOF</v>
          </cell>
          <cell r="H652" t="str">
            <v>No</v>
          </cell>
          <cell r="I652" t="str">
            <v>Yes</v>
          </cell>
          <cell r="J652" t="str">
            <v>No</v>
          </cell>
          <cell r="K652" t="str">
            <v>No</v>
          </cell>
          <cell r="L652" t="str">
            <v>13</v>
          </cell>
          <cell r="M652" t="str">
            <v>St. Julie</v>
          </cell>
          <cell r="N652" t="str">
            <v>No</v>
          </cell>
        </row>
        <row r="653">
          <cell r="A653">
            <v>151899</v>
          </cell>
          <cell r="B653" t="str">
            <v>Annie</v>
          </cell>
          <cell r="C653" t="str">
            <v>Jones</v>
          </cell>
          <cell r="D653" t="str">
            <v>10RQ</v>
          </cell>
          <cell r="E653" t="str">
            <v>F</v>
          </cell>
          <cell r="F653" t="str">
            <v>N</v>
          </cell>
          <cell r="G653" t="str">
            <v>WBRI</v>
          </cell>
          <cell r="H653" t="str">
            <v>No</v>
          </cell>
          <cell r="I653" t="str">
            <v>No</v>
          </cell>
          <cell r="J653" t="str">
            <v>No</v>
          </cell>
          <cell r="K653" t="str">
            <v>No</v>
          </cell>
          <cell r="L653" t="str">
            <v>10</v>
          </cell>
          <cell r="M653" t="str">
            <v>St. Julie</v>
          </cell>
          <cell r="N653" t="str">
            <v>No</v>
          </cell>
        </row>
        <row r="654">
          <cell r="A654">
            <v>151590</v>
          </cell>
          <cell r="B654" t="str">
            <v>Brandon</v>
          </cell>
          <cell r="C654" t="str">
            <v>Jones</v>
          </cell>
          <cell r="D654" t="str">
            <v>11KKN</v>
          </cell>
          <cell r="E654" t="str">
            <v>M</v>
          </cell>
          <cell r="F654" t="str">
            <v>N</v>
          </cell>
          <cell r="G654" t="str">
            <v>WBRI</v>
          </cell>
          <cell r="H654" t="str">
            <v>No</v>
          </cell>
          <cell r="I654" t="str">
            <v>No</v>
          </cell>
          <cell r="J654" t="str">
            <v>Yes</v>
          </cell>
          <cell r="K654" t="str">
            <v>No</v>
          </cell>
          <cell r="L654" t="str">
            <v>11</v>
          </cell>
          <cell r="M654" t="str">
            <v>Cuvilly</v>
          </cell>
          <cell r="N654" t="str">
            <v>No</v>
          </cell>
        </row>
        <row r="655">
          <cell r="A655">
            <v>150859</v>
          </cell>
          <cell r="B655" t="str">
            <v>Connor</v>
          </cell>
          <cell r="C655" t="str">
            <v>Jones</v>
          </cell>
          <cell r="D655" t="str">
            <v>12JN</v>
          </cell>
          <cell r="E655" t="str">
            <v>M</v>
          </cell>
          <cell r="F655" t="str">
            <v>N</v>
          </cell>
          <cell r="G655" t="str">
            <v>WBRI</v>
          </cell>
          <cell r="H655" t="str">
            <v>No</v>
          </cell>
          <cell r="I655" t="str">
            <v>No</v>
          </cell>
          <cell r="J655" t="str">
            <v>No</v>
          </cell>
          <cell r="K655" t="str">
            <v>No</v>
          </cell>
          <cell r="L655" t="str">
            <v>12</v>
          </cell>
          <cell r="M655" t="str">
            <v>Compiegne</v>
          </cell>
          <cell r="N655" t="str">
            <v>No</v>
          </cell>
        </row>
        <row r="656">
          <cell r="A656">
            <v>152510</v>
          </cell>
          <cell r="B656" t="str">
            <v>Dylan</v>
          </cell>
          <cell r="C656" t="str">
            <v>Jones</v>
          </cell>
          <cell r="D656" t="str">
            <v>9RNI</v>
          </cell>
          <cell r="E656" t="str">
            <v>M</v>
          </cell>
          <cell r="F656" t="str">
            <v>N</v>
          </cell>
          <cell r="G656" t="str">
            <v>WBRI</v>
          </cell>
          <cell r="H656" t="str">
            <v>No</v>
          </cell>
          <cell r="I656" t="str">
            <v>No</v>
          </cell>
          <cell r="J656" t="str">
            <v>No</v>
          </cell>
          <cell r="K656" t="str">
            <v>No</v>
          </cell>
          <cell r="L656" t="str">
            <v>9</v>
          </cell>
          <cell r="M656" t="str">
            <v>Picardy</v>
          </cell>
          <cell r="N656" t="str">
            <v>Yes</v>
          </cell>
        </row>
        <row r="657">
          <cell r="A657">
            <v>151577</v>
          </cell>
          <cell r="B657" t="str">
            <v>Finlay</v>
          </cell>
          <cell r="C657" t="str">
            <v>Jones</v>
          </cell>
          <cell r="D657" t="str">
            <v>11WE</v>
          </cell>
          <cell r="E657" t="str">
            <v>M</v>
          </cell>
          <cell r="F657" t="str">
            <v>N</v>
          </cell>
          <cell r="G657" t="str">
            <v>WBRI</v>
          </cell>
          <cell r="H657" t="str">
            <v>No</v>
          </cell>
          <cell r="I657" t="str">
            <v>No</v>
          </cell>
          <cell r="J657" t="str">
            <v>No</v>
          </cell>
          <cell r="K657" t="str">
            <v>No</v>
          </cell>
          <cell r="L657" t="str">
            <v>11</v>
          </cell>
          <cell r="M657" t="str">
            <v>Compiegne</v>
          </cell>
          <cell r="N657" t="str">
            <v>No</v>
          </cell>
        </row>
        <row r="658">
          <cell r="A658">
            <v>152641</v>
          </cell>
          <cell r="B658" t="str">
            <v>Kai</v>
          </cell>
          <cell r="C658" t="str">
            <v>Jones</v>
          </cell>
          <cell r="D658" t="str">
            <v>9IC</v>
          </cell>
          <cell r="E658" t="str">
            <v>M</v>
          </cell>
          <cell r="F658" t="str">
            <v>N</v>
          </cell>
          <cell r="G658" t="str">
            <v>WBRI</v>
          </cell>
          <cell r="H658" t="str">
            <v>No</v>
          </cell>
          <cell r="I658" t="str">
            <v>No</v>
          </cell>
          <cell r="J658" t="str">
            <v>Yes</v>
          </cell>
          <cell r="K658" t="str">
            <v>No</v>
          </cell>
          <cell r="L658" t="str">
            <v>9</v>
          </cell>
          <cell r="M658" t="str">
            <v>Picardy</v>
          </cell>
          <cell r="N658" t="str">
            <v>No</v>
          </cell>
        </row>
        <row r="659">
          <cell r="A659">
            <v>152884</v>
          </cell>
          <cell r="B659" t="str">
            <v>Rafael</v>
          </cell>
          <cell r="C659" t="str">
            <v>Jones</v>
          </cell>
          <cell r="D659" t="str">
            <v>8MH</v>
          </cell>
          <cell r="E659" t="str">
            <v>M</v>
          </cell>
          <cell r="F659" t="str">
            <v>N</v>
          </cell>
          <cell r="G659" t="str">
            <v>WBRI</v>
          </cell>
          <cell r="H659" t="str">
            <v>No</v>
          </cell>
          <cell r="I659" t="str">
            <v>No</v>
          </cell>
          <cell r="J659" t="str">
            <v>No</v>
          </cell>
          <cell r="K659" t="str">
            <v>No</v>
          </cell>
          <cell r="L659" t="str">
            <v>8</v>
          </cell>
          <cell r="M659" t="str">
            <v>Cuvilly</v>
          </cell>
          <cell r="N659" t="str">
            <v>No</v>
          </cell>
        </row>
        <row r="660">
          <cell r="A660">
            <v>151810</v>
          </cell>
          <cell r="B660" t="str">
            <v>Rebekah</v>
          </cell>
          <cell r="C660" t="str">
            <v>Jones</v>
          </cell>
          <cell r="D660" t="str">
            <v>10ES</v>
          </cell>
          <cell r="E660" t="str">
            <v>F</v>
          </cell>
          <cell r="F660" t="str">
            <v>N</v>
          </cell>
          <cell r="G660" t="str">
            <v>WBRI</v>
          </cell>
          <cell r="H660" t="str">
            <v>No</v>
          </cell>
          <cell r="I660" t="str">
            <v>No</v>
          </cell>
          <cell r="J660" t="str">
            <v>No</v>
          </cell>
          <cell r="K660" t="str">
            <v>No</v>
          </cell>
          <cell r="L660" t="str">
            <v>10</v>
          </cell>
          <cell r="M660" t="str">
            <v>Cuvilly</v>
          </cell>
          <cell r="N660" t="str">
            <v>No</v>
          </cell>
        </row>
        <row r="661">
          <cell r="A661">
            <v>150442</v>
          </cell>
          <cell r="B661" t="str">
            <v>Yvonne</v>
          </cell>
          <cell r="C661" t="str">
            <v>Jones</v>
          </cell>
          <cell r="D661" t="str">
            <v>13HS</v>
          </cell>
          <cell r="E661" t="str">
            <v>F</v>
          </cell>
          <cell r="F661" t="str">
            <v>N</v>
          </cell>
          <cell r="G661" t="str">
            <v>WBRI</v>
          </cell>
          <cell r="H661" t="str">
            <v>No</v>
          </cell>
          <cell r="I661" t="str">
            <v>No</v>
          </cell>
          <cell r="J661" t="str">
            <v>No</v>
          </cell>
          <cell r="K661" t="str">
            <v>No</v>
          </cell>
          <cell r="L661" t="str">
            <v>13</v>
          </cell>
          <cell r="M661" t="str">
            <v>Cuvilly</v>
          </cell>
          <cell r="N661" t="str">
            <v>No</v>
          </cell>
        </row>
        <row r="662">
          <cell r="A662">
            <v>160025</v>
          </cell>
          <cell r="B662" t="str">
            <v>Will</v>
          </cell>
          <cell r="C662" t="str">
            <v>Jones</v>
          </cell>
          <cell r="D662" t="str">
            <v>13PLE</v>
          </cell>
          <cell r="E662" t="str">
            <v>M</v>
          </cell>
          <cell r="F662" t="str">
            <v>N</v>
          </cell>
          <cell r="G662" t="str">
            <v>WBRI</v>
          </cell>
          <cell r="H662" t="str">
            <v>No</v>
          </cell>
          <cell r="I662" t="str">
            <v>No</v>
          </cell>
          <cell r="J662" t="str">
            <v>No</v>
          </cell>
          <cell r="K662" t="str">
            <v>No</v>
          </cell>
          <cell r="L662" t="str">
            <v>13</v>
          </cell>
          <cell r="N662" t="str">
            <v>No</v>
          </cell>
        </row>
        <row r="663">
          <cell r="A663">
            <v>160229</v>
          </cell>
          <cell r="B663" t="str">
            <v>Toby</v>
          </cell>
          <cell r="C663" t="str">
            <v>Jones</v>
          </cell>
          <cell r="D663" t="str">
            <v>7RA</v>
          </cell>
          <cell r="E663" t="str">
            <v>M</v>
          </cell>
          <cell r="F663" t="str">
            <v>E</v>
          </cell>
          <cell r="G663" t="str">
            <v>WBRI</v>
          </cell>
          <cell r="H663" t="str">
            <v>No</v>
          </cell>
          <cell r="I663" t="str">
            <v>No</v>
          </cell>
          <cell r="J663" t="str">
            <v>No</v>
          </cell>
          <cell r="K663" t="str">
            <v>No</v>
          </cell>
          <cell r="L663" t="str">
            <v>7</v>
          </cell>
          <cell r="M663" t="str">
            <v>Picardy</v>
          </cell>
          <cell r="N663" t="str">
            <v>No</v>
          </cell>
        </row>
        <row r="664">
          <cell r="A664">
            <v>160106</v>
          </cell>
          <cell r="B664" t="str">
            <v>Harriet</v>
          </cell>
          <cell r="C664" t="str">
            <v>Jones</v>
          </cell>
          <cell r="D664" t="str">
            <v>12CSN</v>
          </cell>
          <cell r="E664" t="str">
            <v>F</v>
          </cell>
          <cell r="F664" t="str">
            <v>N</v>
          </cell>
          <cell r="G664" t="str">
            <v>WBRI</v>
          </cell>
          <cell r="H664" t="str">
            <v>No</v>
          </cell>
          <cell r="I664" t="str">
            <v>No</v>
          </cell>
          <cell r="J664" t="str">
            <v>No</v>
          </cell>
          <cell r="K664" t="str">
            <v>No</v>
          </cell>
          <cell r="L664" t="str">
            <v>12</v>
          </cell>
          <cell r="M664" t="str">
            <v>St. Julie</v>
          </cell>
          <cell r="N664" t="str">
            <v>No</v>
          </cell>
        </row>
        <row r="665">
          <cell r="A665">
            <v>150993</v>
          </cell>
          <cell r="B665" t="str">
            <v>Brandon</v>
          </cell>
          <cell r="C665" t="str">
            <v>Jordan-Smalle</v>
          </cell>
          <cell r="D665" t="str">
            <v>12JN</v>
          </cell>
          <cell r="E665" t="str">
            <v>M</v>
          </cell>
          <cell r="F665" t="str">
            <v>N</v>
          </cell>
          <cell r="G665" t="str">
            <v>BCRB</v>
          </cell>
          <cell r="H665" t="str">
            <v>No</v>
          </cell>
          <cell r="I665" t="str">
            <v>No</v>
          </cell>
          <cell r="J665" t="str">
            <v>No</v>
          </cell>
          <cell r="K665" t="str">
            <v>No</v>
          </cell>
          <cell r="L665" t="str">
            <v>12</v>
          </cell>
          <cell r="M665" t="str">
            <v>Cuvilly</v>
          </cell>
          <cell r="N665" t="str">
            <v>No</v>
          </cell>
        </row>
        <row r="666">
          <cell r="A666">
            <v>152129</v>
          </cell>
          <cell r="B666" t="str">
            <v>Kevin</v>
          </cell>
          <cell r="C666" t="str">
            <v>Joseph</v>
          </cell>
          <cell r="D666" t="str">
            <v>13SMC</v>
          </cell>
          <cell r="E666" t="str">
            <v>M</v>
          </cell>
          <cell r="F666" t="str">
            <v>N</v>
          </cell>
          <cell r="G666" t="str">
            <v>AIND</v>
          </cell>
          <cell r="H666" t="str">
            <v>No</v>
          </cell>
          <cell r="I666" t="str">
            <v>No</v>
          </cell>
          <cell r="J666" t="str">
            <v>No</v>
          </cell>
          <cell r="K666" t="str">
            <v>No</v>
          </cell>
          <cell r="L666" t="str">
            <v>13</v>
          </cell>
          <cell r="M666" t="str">
            <v>Compiegne</v>
          </cell>
          <cell r="N666" t="str">
            <v>No</v>
          </cell>
        </row>
        <row r="667">
          <cell r="A667">
            <v>150892</v>
          </cell>
          <cell r="B667" t="str">
            <v>Nikodem</v>
          </cell>
          <cell r="C667" t="str">
            <v>Jurczak</v>
          </cell>
          <cell r="D667" t="str">
            <v>12JN</v>
          </cell>
          <cell r="E667" t="str">
            <v>M</v>
          </cell>
          <cell r="F667" t="str">
            <v>N</v>
          </cell>
          <cell r="G667" t="str">
            <v>WEEU</v>
          </cell>
          <cell r="H667" t="str">
            <v>No</v>
          </cell>
          <cell r="I667" t="str">
            <v>Yes</v>
          </cell>
          <cell r="J667" t="str">
            <v>No</v>
          </cell>
          <cell r="K667" t="str">
            <v>No</v>
          </cell>
          <cell r="L667" t="str">
            <v>12</v>
          </cell>
          <cell r="M667" t="str">
            <v>St. Julie</v>
          </cell>
          <cell r="N667" t="str">
            <v>No</v>
          </cell>
        </row>
        <row r="668">
          <cell r="A668">
            <v>152794</v>
          </cell>
          <cell r="B668" t="str">
            <v>Kaleb</v>
          </cell>
          <cell r="C668" t="str">
            <v>Kabbie</v>
          </cell>
          <cell r="D668" t="str">
            <v>8KS</v>
          </cell>
          <cell r="E668" t="str">
            <v>M</v>
          </cell>
          <cell r="F668" t="str">
            <v>K</v>
          </cell>
          <cell r="G668" t="str">
            <v>BAOF</v>
          </cell>
          <cell r="H668" t="str">
            <v>No</v>
          </cell>
          <cell r="I668" t="str">
            <v>Yes</v>
          </cell>
          <cell r="J668" t="str">
            <v>No</v>
          </cell>
          <cell r="K668" t="str">
            <v>No</v>
          </cell>
          <cell r="L668" t="str">
            <v>8</v>
          </cell>
          <cell r="M668" t="str">
            <v>Picardy</v>
          </cell>
          <cell r="N668" t="str">
            <v>No</v>
          </cell>
        </row>
        <row r="669">
          <cell r="A669">
            <v>160230</v>
          </cell>
          <cell r="B669" t="str">
            <v>Josiane</v>
          </cell>
          <cell r="C669" t="str">
            <v>Kabeya Nkanku</v>
          </cell>
          <cell r="D669" t="str">
            <v>7YP</v>
          </cell>
          <cell r="E669" t="str">
            <v>F</v>
          </cell>
          <cell r="F669" t="str">
            <v>N</v>
          </cell>
          <cell r="G669" t="str">
            <v>BAOF</v>
          </cell>
          <cell r="H669" t="str">
            <v>Yes</v>
          </cell>
          <cell r="I669" t="str">
            <v>Yes</v>
          </cell>
          <cell r="J669" t="str">
            <v>Yes</v>
          </cell>
          <cell r="K669" t="str">
            <v>No</v>
          </cell>
          <cell r="L669" t="str">
            <v>7</v>
          </cell>
          <cell r="M669" t="str">
            <v>Compiegne</v>
          </cell>
          <cell r="N669" t="str">
            <v>No</v>
          </cell>
        </row>
        <row r="670">
          <cell r="A670">
            <v>152855</v>
          </cell>
          <cell r="B670" t="str">
            <v>Daniel</v>
          </cell>
          <cell r="C670" t="str">
            <v>Kabunga</v>
          </cell>
          <cell r="D670" t="str">
            <v>8KC</v>
          </cell>
          <cell r="E670" t="str">
            <v>M</v>
          </cell>
          <cell r="F670" t="str">
            <v>N</v>
          </cell>
          <cell r="G670" t="str">
            <v>BAOF</v>
          </cell>
          <cell r="H670" t="str">
            <v>No</v>
          </cell>
          <cell r="I670" t="str">
            <v>No</v>
          </cell>
          <cell r="J670" t="str">
            <v>No</v>
          </cell>
          <cell r="K670" t="str">
            <v>No</v>
          </cell>
          <cell r="L670" t="str">
            <v>8</v>
          </cell>
          <cell r="M670" t="str">
            <v>St. Julie</v>
          </cell>
          <cell r="N670" t="str">
            <v>No</v>
          </cell>
        </row>
        <row r="671">
          <cell r="A671">
            <v>151650</v>
          </cell>
          <cell r="B671" t="str">
            <v>Fred</v>
          </cell>
          <cell r="C671" t="str">
            <v>Kabunga</v>
          </cell>
          <cell r="D671" t="str">
            <v>11WE</v>
          </cell>
          <cell r="E671" t="str">
            <v>M</v>
          </cell>
          <cell r="F671" t="str">
            <v>N</v>
          </cell>
          <cell r="G671" t="str">
            <v>BAOF</v>
          </cell>
          <cell r="H671" t="str">
            <v>No</v>
          </cell>
          <cell r="I671" t="str">
            <v>No</v>
          </cell>
          <cell r="J671" t="str">
            <v>No</v>
          </cell>
          <cell r="K671" t="str">
            <v>No</v>
          </cell>
          <cell r="L671" t="str">
            <v>11</v>
          </cell>
          <cell r="M671" t="str">
            <v>Compiegne</v>
          </cell>
          <cell r="N671" t="str">
            <v>No</v>
          </cell>
        </row>
        <row r="672">
          <cell r="A672">
            <v>151754</v>
          </cell>
          <cell r="B672" t="str">
            <v>Isha</v>
          </cell>
          <cell r="C672" t="str">
            <v>Kamara</v>
          </cell>
          <cell r="D672" t="str">
            <v>10PL</v>
          </cell>
          <cell r="E672" t="str">
            <v>F</v>
          </cell>
          <cell r="F672" t="str">
            <v>N</v>
          </cell>
          <cell r="G672" t="str">
            <v>BAOF</v>
          </cell>
          <cell r="H672" t="str">
            <v>No</v>
          </cell>
          <cell r="I672" t="str">
            <v>No</v>
          </cell>
          <cell r="J672" t="str">
            <v>No</v>
          </cell>
          <cell r="K672" t="str">
            <v>No</v>
          </cell>
          <cell r="L672" t="str">
            <v>10</v>
          </cell>
          <cell r="M672" t="str">
            <v>St. Julie</v>
          </cell>
          <cell r="N672" t="str">
            <v>Yes</v>
          </cell>
        </row>
        <row r="673">
          <cell r="A673">
            <v>150889</v>
          </cell>
          <cell r="B673" t="str">
            <v>Isaac</v>
          </cell>
          <cell r="C673" t="str">
            <v>Kambuesao</v>
          </cell>
          <cell r="D673" t="str">
            <v>12JN</v>
          </cell>
          <cell r="E673" t="str">
            <v>M</v>
          </cell>
          <cell r="F673" t="str">
            <v>N</v>
          </cell>
          <cell r="G673" t="str">
            <v>BAOF</v>
          </cell>
          <cell r="H673" t="str">
            <v>Yes</v>
          </cell>
          <cell r="I673" t="str">
            <v>No</v>
          </cell>
          <cell r="J673" t="str">
            <v>No</v>
          </cell>
          <cell r="K673" t="str">
            <v>No</v>
          </cell>
          <cell r="L673" t="str">
            <v>12</v>
          </cell>
          <cell r="M673" t="str">
            <v>St. Julie</v>
          </cell>
          <cell r="N673" t="str">
            <v>No</v>
          </cell>
        </row>
        <row r="674">
          <cell r="A674">
            <v>151867</v>
          </cell>
          <cell r="B674" t="str">
            <v>Ashanti</v>
          </cell>
          <cell r="C674" t="str">
            <v>Kandengwa</v>
          </cell>
          <cell r="D674" t="str">
            <v>10RQ</v>
          </cell>
          <cell r="E674" t="str">
            <v>F</v>
          </cell>
          <cell r="F674" t="str">
            <v>N</v>
          </cell>
          <cell r="G674" t="str">
            <v>BAOF</v>
          </cell>
          <cell r="H674" t="str">
            <v>Yes</v>
          </cell>
          <cell r="I674" t="str">
            <v>No</v>
          </cell>
          <cell r="J674" t="str">
            <v>Yes</v>
          </cell>
          <cell r="K674" t="str">
            <v>No</v>
          </cell>
          <cell r="L674" t="str">
            <v>10</v>
          </cell>
          <cell r="M674" t="str">
            <v>St. Julie</v>
          </cell>
          <cell r="N674" t="str">
            <v>No</v>
          </cell>
        </row>
        <row r="675">
          <cell r="A675">
            <v>150897</v>
          </cell>
          <cell r="B675" t="str">
            <v>Sanchez</v>
          </cell>
          <cell r="C675" t="str">
            <v>Kandengwa</v>
          </cell>
          <cell r="D675" t="str">
            <v>12EW</v>
          </cell>
          <cell r="E675" t="str">
            <v>M</v>
          </cell>
          <cell r="F675" t="str">
            <v>N</v>
          </cell>
          <cell r="G675" t="str">
            <v>BAOF</v>
          </cell>
          <cell r="H675" t="str">
            <v>Yes</v>
          </cell>
          <cell r="I675" t="str">
            <v>No</v>
          </cell>
          <cell r="J675" t="str">
            <v>No</v>
          </cell>
          <cell r="K675" t="str">
            <v>No</v>
          </cell>
          <cell r="L675" t="str">
            <v>12</v>
          </cell>
          <cell r="M675" t="str">
            <v>Cuvilly</v>
          </cell>
          <cell r="N675" t="str">
            <v>No</v>
          </cell>
        </row>
        <row r="676">
          <cell r="A676">
            <v>160231</v>
          </cell>
          <cell r="B676" t="str">
            <v>Avant</v>
          </cell>
          <cell r="C676" t="str">
            <v>Kandengwa</v>
          </cell>
          <cell r="D676" t="str">
            <v>7AWH</v>
          </cell>
          <cell r="E676" t="str">
            <v>M</v>
          </cell>
          <cell r="F676" t="str">
            <v>N</v>
          </cell>
          <cell r="G676" t="str">
            <v>BAOF</v>
          </cell>
          <cell r="H676" t="str">
            <v>Yes</v>
          </cell>
          <cell r="I676" t="str">
            <v>No</v>
          </cell>
          <cell r="J676" t="str">
            <v>Yes</v>
          </cell>
          <cell r="K676" t="str">
            <v>No</v>
          </cell>
          <cell r="L676" t="str">
            <v>7</v>
          </cell>
          <cell r="M676" t="str">
            <v>St. Julie</v>
          </cell>
          <cell r="N676" t="str">
            <v>No</v>
          </cell>
        </row>
        <row r="677">
          <cell r="A677">
            <v>151850</v>
          </cell>
          <cell r="B677" t="str">
            <v>Emmanuel</v>
          </cell>
          <cell r="C677" t="str">
            <v>Kargbo</v>
          </cell>
          <cell r="D677" t="str">
            <v>10EB</v>
          </cell>
          <cell r="E677" t="str">
            <v>M</v>
          </cell>
          <cell r="F677" t="str">
            <v>N</v>
          </cell>
          <cell r="G677" t="str">
            <v>MWBA</v>
          </cell>
          <cell r="H677" t="str">
            <v>Yes</v>
          </cell>
          <cell r="I677" t="str">
            <v>No</v>
          </cell>
          <cell r="J677" t="str">
            <v>Yes</v>
          </cell>
          <cell r="K677" t="str">
            <v>No</v>
          </cell>
          <cell r="L677" t="str">
            <v>10</v>
          </cell>
          <cell r="M677" t="str">
            <v>Cuvilly</v>
          </cell>
          <cell r="N677" t="str">
            <v>No</v>
          </cell>
        </row>
        <row r="678">
          <cell r="A678">
            <v>152214</v>
          </cell>
          <cell r="B678" t="str">
            <v>Ethan</v>
          </cell>
          <cell r="C678" t="str">
            <v>Karim</v>
          </cell>
          <cell r="D678" t="str">
            <v>13LGI</v>
          </cell>
          <cell r="E678" t="str">
            <v>M</v>
          </cell>
          <cell r="F678" t="str">
            <v>N</v>
          </cell>
          <cell r="G678" t="str">
            <v>MAOE</v>
          </cell>
          <cell r="H678" t="str">
            <v>Yes</v>
          </cell>
          <cell r="I678" t="str">
            <v>No</v>
          </cell>
          <cell r="J678" t="str">
            <v>No</v>
          </cell>
          <cell r="K678" t="str">
            <v>No</v>
          </cell>
          <cell r="L678" t="str">
            <v>13</v>
          </cell>
          <cell r="M678" t="str">
            <v>St. Julie</v>
          </cell>
          <cell r="N678" t="str">
            <v>No</v>
          </cell>
        </row>
        <row r="679">
          <cell r="A679">
            <v>160232</v>
          </cell>
          <cell r="B679" t="str">
            <v>Natan</v>
          </cell>
          <cell r="C679" t="str">
            <v>Karlowicz</v>
          </cell>
          <cell r="D679" t="str">
            <v xml:space="preserve">7BPE </v>
          </cell>
          <cell r="E679" t="str">
            <v>M</v>
          </cell>
          <cell r="F679" t="str">
            <v>N</v>
          </cell>
          <cell r="G679" t="str">
            <v>WEEU</v>
          </cell>
          <cell r="H679" t="str">
            <v>No</v>
          </cell>
          <cell r="I679" t="str">
            <v>Yes</v>
          </cell>
          <cell r="J679" t="str">
            <v>No</v>
          </cell>
          <cell r="K679" t="str">
            <v>No</v>
          </cell>
          <cell r="L679" t="str">
            <v>7</v>
          </cell>
          <cell r="M679" t="str">
            <v>St. Julie</v>
          </cell>
          <cell r="N679" t="str">
            <v>No</v>
          </cell>
        </row>
        <row r="680">
          <cell r="A680">
            <v>160233</v>
          </cell>
          <cell r="B680" t="str">
            <v>Hanna</v>
          </cell>
          <cell r="C680" t="str">
            <v>Kasprus</v>
          </cell>
          <cell r="D680" t="str">
            <v xml:space="preserve">7BPE </v>
          </cell>
          <cell r="E680" t="str">
            <v>F</v>
          </cell>
          <cell r="F680" t="str">
            <v>N</v>
          </cell>
          <cell r="G680" t="str">
            <v>WEEU</v>
          </cell>
          <cell r="H680" t="str">
            <v>No</v>
          </cell>
          <cell r="I680" t="str">
            <v>Yes</v>
          </cell>
          <cell r="J680" t="str">
            <v>No</v>
          </cell>
          <cell r="K680" t="str">
            <v>No</v>
          </cell>
          <cell r="L680" t="str">
            <v>7</v>
          </cell>
          <cell r="M680" t="str">
            <v>St. Julie</v>
          </cell>
          <cell r="N680" t="str">
            <v>No</v>
          </cell>
        </row>
        <row r="681">
          <cell r="A681">
            <v>150595</v>
          </cell>
          <cell r="B681" t="str">
            <v>Alan</v>
          </cell>
          <cell r="C681" t="str">
            <v>Kay</v>
          </cell>
          <cell r="D681" t="str">
            <v>13LGI</v>
          </cell>
          <cell r="E681" t="str">
            <v>M</v>
          </cell>
          <cell r="F681" t="str">
            <v>N</v>
          </cell>
          <cell r="G681" t="str">
            <v>WBRI</v>
          </cell>
          <cell r="H681" t="str">
            <v>No</v>
          </cell>
          <cell r="I681" t="str">
            <v>No</v>
          </cell>
          <cell r="J681" t="str">
            <v>No</v>
          </cell>
          <cell r="K681" t="str">
            <v>No</v>
          </cell>
          <cell r="L681" t="str">
            <v>7</v>
          </cell>
          <cell r="M681" t="str">
            <v>Picardy</v>
          </cell>
          <cell r="N681" t="str">
            <v>No</v>
          </cell>
        </row>
        <row r="682">
          <cell r="A682">
            <v>151665</v>
          </cell>
          <cell r="B682" t="str">
            <v>Geoffrey</v>
          </cell>
          <cell r="C682" t="str">
            <v>Kay</v>
          </cell>
          <cell r="D682" t="str">
            <v>11WE</v>
          </cell>
          <cell r="E682" t="str">
            <v>M</v>
          </cell>
          <cell r="F682" t="str">
            <v>N</v>
          </cell>
          <cell r="G682" t="str">
            <v>MWAO</v>
          </cell>
          <cell r="H682" t="str">
            <v>No</v>
          </cell>
          <cell r="I682" t="str">
            <v>No</v>
          </cell>
          <cell r="J682" t="str">
            <v>No</v>
          </cell>
          <cell r="K682" t="str">
            <v>No</v>
          </cell>
          <cell r="L682" t="str">
            <v>11</v>
          </cell>
          <cell r="M682" t="str">
            <v>Compiegne</v>
          </cell>
          <cell r="N682" t="str">
            <v>No</v>
          </cell>
        </row>
        <row r="683">
          <cell r="A683">
            <v>151546</v>
          </cell>
          <cell r="B683" t="str">
            <v>Roseann</v>
          </cell>
          <cell r="C683" t="str">
            <v>Kay</v>
          </cell>
          <cell r="D683" t="str">
            <v>11KKN</v>
          </cell>
          <cell r="E683" t="str">
            <v>F</v>
          </cell>
          <cell r="F683" t="str">
            <v>N</v>
          </cell>
          <cell r="G683" t="str">
            <v>MWAO</v>
          </cell>
          <cell r="H683" t="str">
            <v>No</v>
          </cell>
          <cell r="I683" t="str">
            <v>No</v>
          </cell>
          <cell r="J683" t="str">
            <v>No</v>
          </cell>
          <cell r="K683" t="str">
            <v>No</v>
          </cell>
          <cell r="L683" t="str">
            <v>11</v>
          </cell>
          <cell r="M683" t="str">
            <v>Compiegne</v>
          </cell>
          <cell r="N683" t="str">
            <v>No</v>
          </cell>
        </row>
        <row r="684">
          <cell r="A684">
            <v>160234</v>
          </cell>
          <cell r="B684" t="str">
            <v>Joshua</v>
          </cell>
          <cell r="C684" t="str">
            <v>Kay</v>
          </cell>
          <cell r="D684" t="str">
            <v>7AWH</v>
          </cell>
          <cell r="E684" t="str">
            <v>M</v>
          </cell>
          <cell r="F684" t="str">
            <v>N</v>
          </cell>
          <cell r="G684" t="str">
            <v>WBRI</v>
          </cell>
          <cell r="H684" t="str">
            <v>No</v>
          </cell>
          <cell r="I684" t="str">
            <v>No</v>
          </cell>
          <cell r="J684" t="str">
            <v>No</v>
          </cell>
          <cell r="K684" t="str">
            <v>No</v>
          </cell>
          <cell r="L684" t="str">
            <v>7</v>
          </cell>
          <cell r="M684" t="str">
            <v>St. Julie</v>
          </cell>
          <cell r="N684" t="str">
            <v>No</v>
          </cell>
        </row>
        <row r="685">
          <cell r="A685">
            <v>151922</v>
          </cell>
          <cell r="B685" t="str">
            <v>Letitia</v>
          </cell>
          <cell r="C685" t="str">
            <v>Kayiza</v>
          </cell>
          <cell r="D685" t="str">
            <v>10CM</v>
          </cell>
          <cell r="E685" t="str">
            <v>F</v>
          </cell>
          <cell r="F685" t="str">
            <v>N</v>
          </cell>
          <cell r="G685" t="str">
            <v>BAOF</v>
          </cell>
          <cell r="H685" t="str">
            <v>Yes</v>
          </cell>
          <cell r="I685" t="str">
            <v>No</v>
          </cell>
          <cell r="J685" t="str">
            <v>Yes</v>
          </cell>
          <cell r="K685" t="str">
            <v>No</v>
          </cell>
          <cell r="L685" t="str">
            <v>10</v>
          </cell>
          <cell r="M685" t="str">
            <v>Compiegne</v>
          </cell>
          <cell r="N685" t="str">
            <v>No</v>
          </cell>
        </row>
        <row r="686">
          <cell r="A686">
            <v>151837</v>
          </cell>
          <cell r="B686" t="str">
            <v>Benjamin</v>
          </cell>
          <cell r="C686" t="str">
            <v>Kazadi</v>
          </cell>
          <cell r="D686" t="str">
            <v>10TD</v>
          </cell>
          <cell r="E686" t="str">
            <v>M</v>
          </cell>
          <cell r="F686" t="str">
            <v>N</v>
          </cell>
          <cell r="G686" t="str">
            <v>MOTM</v>
          </cell>
          <cell r="H686" t="str">
            <v>No</v>
          </cell>
          <cell r="I686" t="str">
            <v>No</v>
          </cell>
          <cell r="J686" t="str">
            <v>No</v>
          </cell>
          <cell r="K686" t="str">
            <v>No</v>
          </cell>
          <cell r="L686" t="str">
            <v>10</v>
          </cell>
          <cell r="M686" t="str">
            <v>Compiegne</v>
          </cell>
          <cell r="N686" t="str">
            <v>No</v>
          </cell>
        </row>
        <row r="687">
          <cell r="A687">
            <v>152916</v>
          </cell>
          <cell r="B687" t="str">
            <v>Oliver</v>
          </cell>
          <cell r="C687" t="str">
            <v>Kazadi</v>
          </cell>
          <cell r="D687" t="str">
            <v>8AR</v>
          </cell>
          <cell r="E687" t="str">
            <v>M</v>
          </cell>
          <cell r="F687" t="str">
            <v>N</v>
          </cell>
          <cell r="G687" t="str">
            <v>MOTM</v>
          </cell>
          <cell r="H687" t="str">
            <v>Yes</v>
          </cell>
          <cell r="I687" t="str">
            <v>No</v>
          </cell>
          <cell r="J687" t="str">
            <v>Yes</v>
          </cell>
          <cell r="K687" t="str">
            <v>No</v>
          </cell>
          <cell r="L687" t="str">
            <v>8</v>
          </cell>
          <cell r="M687" t="str">
            <v>St. Julie</v>
          </cell>
          <cell r="N687" t="str">
            <v>No</v>
          </cell>
        </row>
        <row r="688">
          <cell r="A688">
            <v>151805</v>
          </cell>
          <cell r="B688" t="str">
            <v>Eva</v>
          </cell>
          <cell r="C688" t="str">
            <v>Kearney</v>
          </cell>
          <cell r="D688" t="str">
            <v>10JOS</v>
          </cell>
          <cell r="E688" t="str">
            <v>F</v>
          </cell>
          <cell r="F688" t="str">
            <v>N</v>
          </cell>
          <cell r="G688" t="str">
            <v>WIRI</v>
          </cell>
          <cell r="H688" t="str">
            <v>No</v>
          </cell>
          <cell r="I688" t="str">
            <v>No</v>
          </cell>
          <cell r="J688" t="str">
            <v>No</v>
          </cell>
          <cell r="K688" t="str">
            <v>No</v>
          </cell>
          <cell r="L688" t="str">
            <v>10</v>
          </cell>
          <cell r="M688" t="str">
            <v>Picardy</v>
          </cell>
          <cell r="N688" t="str">
            <v>No</v>
          </cell>
        </row>
        <row r="689">
          <cell r="A689">
            <v>152511</v>
          </cell>
          <cell r="B689" t="str">
            <v>Ronan</v>
          </cell>
          <cell r="C689" t="str">
            <v>Kearney</v>
          </cell>
          <cell r="D689" t="str">
            <v>9JQ</v>
          </cell>
          <cell r="E689" t="str">
            <v>M</v>
          </cell>
          <cell r="F689" t="str">
            <v>N</v>
          </cell>
          <cell r="G689" t="str">
            <v>WIRI</v>
          </cell>
          <cell r="H689" t="str">
            <v>No</v>
          </cell>
          <cell r="I689" t="str">
            <v>No</v>
          </cell>
          <cell r="J689" t="str">
            <v>No</v>
          </cell>
          <cell r="K689" t="str">
            <v>No</v>
          </cell>
          <cell r="L689" t="str">
            <v>9</v>
          </cell>
          <cell r="M689" t="str">
            <v>St. Julie</v>
          </cell>
          <cell r="N689" t="str">
            <v>No</v>
          </cell>
        </row>
        <row r="690">
          <cell r="A690">
            <v>150917</v>
          </cell>
          <cell r="B690" t="str">
            <v>Edward</v>
          </cell>
          <cell r="C690" t="str">
            <v>Kellett</v>
          </cell>
          <cell r="D690" t="str">
            <v>12EW</v>
          </cell>
          <cell r="E690" t="str">
            <v>M</v>
          </cell>
          <cell r="F690" t="str">
            <v>N</v>
          </cell>
          <cell r="G690" t="str">
            <v>WBRI</v>
          </cell>
          <cell r="H690" t="str">
            <v>No</v>
          </cell>
          <cell r="I690" t="str">
            <v>No</v>
          </cell>
          <cell r="J690" t="str">
            <v>No</v>
          </cell>
          <cell r="K690" t="str">
            <v>No</v>
          </cell>
          <cell r="L690" t="str">
            <v>12</v>
          </cell>
          <cell r="M690" t="str">
            <v>St. Julie</v>
          </cell>
          <cell r="N690" t="str">
            <v>No</v>
          </cell>
        </row>
        <row r="691">
          <cell r="A691">
            <v>152556</v>
          </cell>
          <cell r="B691" t="str">
            <v>Grace</v>
          </cell>
          <cell r="C691" t="str">
            <v>Kenny</v>
          </cell>
          <cell r="D691" t="str">
            <v>9KB</v>
          </cell>
          <cell r="E691" t="str">
            <v>F</v>
          </cell>
          <cell r="F691" t="str">
            <v>N</v>
          </cell>
          <cell r="G691" t="str">
            <v>WBRI</v>
          </cell>
          <cell r="H691" t="str">
            <v>No</v>
          </cell>
          <cell r="I691" t="str">
            <v>No</v>
          </cell>
          <cell r="J691" t="str">
            <v>No</v>
          </cell>
          <cell r="K691" t="str">
            <v>No</v>
          </cell>
          <cell r="L691" t="str">
            <v>9</v>
          </cell>
          <cell r="M691" t="str">
            <v>Cuvilly</v>
          </cell>
          <cell r="N691" t="str">
            <v>No</v>
          </cell>
        </row>
        <row r="692">
          <cell r="A692">
            <v>160235</v>
          </cell>
          <cell r="B692" t="str">
            <v>Chloe</v>
          </cell>
          <cell r="C692" t="str">
            <v>Kenny</v>
          </cell>
          <cell r="D692" t="str">
            <v xml:space="preserve">7BPE </v>
          </cell>
          <cell r="E692" t="str">
            <v>F</v>
          </cell>
          <cell r="F692" t="str">
            <v>N</v>
          </cell>
          <cell r="G692" t="str">
            <v>WBRI</v>
          </cell>
          <cell r="H692" t="str">
            <v>No</v>
          </cell>
          <cell r="I692" t="str">
            <v>No</v>
          </cell>
          <cell r="J692" t="str">
            <v>No</v>
          </cell>
          <cell r="K692" t="str">
            <v>No</v>
          </cell>
          <cell r="L692" t="str">
            <v>7</v>
          </cell>
          <cell r="M692" t="str">
            <v>St. Julie</v>
          </cell>
          <cell r="N692" t="str">
            <v>No</v>
          </cell>
        </row>
        <row r="693">
          <cell r="A693">
            <v>160236</v>
          </cell>
          <cell r="B693" t="str">
            <v>Menase</v>
          </cell>
          <cell r="C693" t="str">
            <v>Kessaye</v>
          </cell>
          <cell r="D693" t="str">
            <v>7WD</v>
          </cell>
          <cell r="E693" t="str">
            <v>M</v>
          </cell>
          <cell r="F693" t="str">
            <v>N</v>
          </cell>
          <cell r="G693" t="str">
            <v>WBRI</v>
          </cell>
          <cell r="H693" t="str">
            <v>No</v>
          </cell>
          <cell r="I693" t="str">
            <v>No</v>
          </cell>
          <cell r="J693" t="str">
            <v>No</v>
          </cell>
          <cell r="K693" t="str">
            <v>No</v>
          </cell>
          <cell r="L693" t="str">
            <v>7</v>
          </cell>
          <cell r="M693" t="str">
            <v>Picardy</v>
          </cell>
          <cell r="N693" t="str">
            <v>No</v>
          </cell>
        </row>
        <row r="694">
          <cell r="A694">
            <v>152596</v>
          </cell>
          <cell r="B694" t="str">
            <v>Hasnayn</v>
          </cell>
          <cell r="C694" t="str">
            <v>Khalil</v>
          </cell>
          <cell r="D694" t="str">
            <v>9KB</v>
          </cell>
          <cell r="E694" t="str">
            <v>M</v>
          </cell>
          <cell r="F694" t="str">
            <v>N</v>
          </cell>
          <cell r="G694" t="str">
            <v>APKN</v>
          </cell>
          <cell r="H694" t="str">
            <v>Yes</v>
          </cell>
          <cell r="I694" t="str">
            <v>No</v>
          </cell>
          <cell r="J694" t="str">
            <v>Yes</v>
          </cell>
          <cell r="K694" t="str">
            <v>No</v>
          </cell>
          <cell r="L694" t="str">
            <v>9</v>
          </cell>
          <cell r="M694" t="str">
            <v>Cuvilly</v>
          </cell>
          <cell r="N694" t="str">
            <v>No</v>
          </cell>
        </row>
        <row r="695">
          <cell r="A695">
            <v>150439</v>
          </cell>
          <cell r="B695" t="str">
            <v>Larayb</v>
          </cell>
          <cell r="C695" t="str">
            <v>Khalil</v>
          </cell>
          <cell r="D695" t="str">
            <v>13MPI</v>
          </cell>
          <cell r="E695" t="str">
            <v>F</v>
          </cell>
          <cell r="F695" t="str">
            <v>N</v>
          </cell>
          <cell r="G695" t="str">
            <v>APKN</v>
          </cell>
          <cell r="H695" t="str">
            <v>Yes</v>
          </cell>
          <cell r="I695" t="str">
            <v>No</v>
          </cell>
          <cell r="J695" t="str">
            <v>No</v>
          </cell>
          <cell r="K695" t="str">
            <v>No</v>
          </cell>
          <cell r="L695" t="str">
            <v>13</v>
          </cell>
          <cell r="M695" t="str">
            <v>St. Julie</v>
          </cell>
          <cell r="N695" t="str">
            <v>No</v>
          </cell>
        </row>
        <row r="696">
          <cell r="A696">
            <v>160237</v>
          </cell>
          <cell r="B696" t="str">
            <v>Lamees</v>
          </cell>
          <cell r="C696" t="str">
            <v>Khalil</v>
          </cell>
          <cell r="D696" t="str">
            <v>7RA</v>
          </cell>
          <cell r="E696" t="str">
            <v>F</v>
          </cell>
          <cell r="F696" t="str">
            <v>N</v>
          </cell>
          <cell r="G696" t="str">
            <v>APKN</v>
          </cell>
          <cell r="H696" t="str">
            <v>Yes</v>
          </cell>
          <cell r="I696" t="str">
            <v>No</v>
          </cell>
          <cell r="J696" t="str">
            <v>Yes</v>
          </cell>
          <cell r="K696" t="str">
            <v>No</v>
          </cell>
          <cell r="L696" t="str">
            <v>7</v>
          </cell>
          <cell r="M696" t="str">
            <v>Picardy</v>
          </cell>
          <cell r="N696" t="str">
            <v>No</v>
          </cell>
        </row>
        <row r="697">
          <cell r="A697">
            <v>151780</v>
          </cell>
          <cell r="B697" t="str">
            <v>Alishba</v>
          </cell>
          <cell r="C697" t="str">
            <v>Khan</v>
          </cell>
          <cell r="D697" t="str">
            <v>10CS</v>
          </cell>
          <cell r="E697" t="str">
            <v>F</v>
          </cell>
          <cell r="F697" t="str">
            <v>N</v>
          </cell>
          <cell r="G697" t="str">
            <v>APKN</v>
          </cell>
          <cell r="H697" t="str">
            <v>No</v>
          </cell>
          <cell r="I697" t="str">
            <v>No</v>
          </cell>
          <cell r="J697" t="str">
            <v>No</v>
          </cell>
          <cell r="K697" t="str">
            <v>No</v>
          </cell>
          <cell r="L697" t="str">
            <v>10</v>
          </cell>
          <cell r="M697" t="str">
            <v>Picardy</v>
          </cell>
          <cell r="N697" t="str">
            <v>No</v>
          </cell>
        </row>
        <row r="698">
          <cell r="A698">
            <v>152617</v>
          </cell>
          <cell r="B698" t="str">
            <v>Daiyan</v>
          </cell>
          <cell r="C698" t="str">
            <v>Khan</v>
          </cell>
          <cell r="D698" t="str">
            <v>9JQ</v>
          </cell>
          <cell r="E698" t="str">
            <v>M</v>
          </cell>
          <cell r="F698" t="str">
            <v>N</v>
          </cell>
          <cell r="G698" t="str">
            <v>APKN</v>
          </cell>
          <cell r="H698" t="str">
            <v>No</v>
          </cell>
          <cell r="I698" t="str">
            <v>No</v>
          </cell>
          <cell r="J698" t="str">
            <v>No</v>
          </cell>
          <cell r="K698" t="str">
            <v>No</v>
          </cell>
          <cell r="L698" t="str">
            <v>9</v>
          </cell>
          <cell r="M698" t="str">
            <v>St. Julie</v>
          </cell>
          <cell r="N698" t="str">
            <v>No</v>
          </cell>
        </row>
        <row r="699">
          <cell r="A699">
            <v>152887</v>
          </cell>
          <cell r="B699" t="str">
            <v>Inaya</v>
          </cell>
          <cell r="C699" t="str">
            <v>Khan</v>
          </cell>
          <cell r="D699" t="str">
            <v>8AB</v>
          </cell>
          <cell r="E699" t="str">
            <v>F</v>
          </cell>
          <cell r="F699" t="str">
            <v>N</v>
          </cell>
          <cell r="G699" t="str">
            <v>APKN</v>
          </cell>
          <cell r="H699" t="str">
            <v>No</v>
          </cell>
          <cell r="I699" t="str">
            <v>Yes</v>
          </cell>
          <cell r="J699" t="str">
            <v>No</v>
          </cell>
          <cell r="K699" t="str">
            <v>No</v>
          </cell>
          <cell r="L699" t="str">
            <v>8</v>
          </cell>
          <cell r="M699" t="str">
            <v>Compiegne</v>
          </cell>
          <cell r="N699" t="str">
            <v>No</v>
          </cell>
        </row>
        <row r="700">
          <cell r="A700">
            <v>100353</v>
          </cell>
          <cell r="B700" t="str">
            <v>Mohammed</v>
          </cell>
          <cell r="C700" t="str">
            <v>Khan</v>
          </cell>
          <cell r="D700" t="str">
            <v>13BG</v>
          </cell>
          <cell r="E700" t="str">
            <v>M</v>
          </cell>
          <cell r="G700" t="str">
            <v>APKN</v>
          </cell>
          <cell r="H700" t="str">
            <v>No</v>
          </cell>
          <cell r="I700" t="str">
            <v>No</v>
          </cell>
          <cell r="J700" t="str">
            <v>No</v>
          </cell>
          <cell r="K700" t="str">
            <v>No</v>
          </cell>
          <cell r="L700" t="str">
            <v>13</v>
          </cell>
          <cell r="M700" t="str">
            <v>St. Julie</v>
          </cell>
          <cell r="N700" t="str">
            <v>No</v>
          </cell>
        </row>
        <row r="701">
          <cell r="A701">
            <v>152677</v>
          </cell>
          <cell r="B701" t="str">
            <v>Raheem</v>
          </cell>
          <cell r="C701" t="str">
            <v>Khan</v>
          </cell>
          <cell r="D701" t="str">
            <v>9IC</v>
          </cell>
          <cell r="E701" t="str">
            <v>M</v>
          </cell>
          <cell r="F701" t="str">
            <v>N</v>
          </cell>
          <cell r="G701" t="str">
            <v>APKN</v>
          </cell>
          <cell r="H701" t="str">
            <v>No</v>
          </cell>
          <cell r="I701" t="str">
            <v>No</v>
          </cell>
          <cell r="J701" t="str">
            <v>No</v>
          </cell>
          <cell r="K701" t="str">
            <v>No</v>
          </cell>
          <cell r="L701" t="str">
            <v>9</v>
          </cell>
          <cell r="M701" t="str">
            <v>Cuvilly</v>
          </cell>
          <cell r="N701" t="str">
            <v>No</v>
          </cell>
        </row>
        <row r="702">
          <cell r="A702">
            <v>160017</v>
          </cell>
          <cell r="B702" t="str">
            <v>Makyle</v>
          </cell>
          <cell r="C702" t="str">
            <v>Khan</v>
          </cell>
          <cell r="D702" t="str">
            <v>13FG</v>
          </cell>
          <cell r="E702" t="str">
            <v>M</v>
          </cell>
          <cell r="F702" t="str">
            <v>N</v>
          </cell>
          <cell r="G702" t="str">
            <v>APKN</v>
          </cell>
          <cell r="H702" t="str">
            <v>No</v>
          </cell>
          <cell r="I702" t="str">
            <v>No</v>
          </cell>
          <cell r="J702" t="str">
            <v>No</v>
          </cell>
          <cell r="K702" t="str">
            <v>No</v>
          </cell>
          <cell r="L702" t="str">
            <v>13</v>
          </cell>
          <cell r="M702" t="str">
            <v>Picardy</v>
          </cell>
          <cell r="N702" t="str">
            <v>No</v>
          </cell>
        </row>
        <row r="703">
          <cell r="A703">
            <v>152514</v>
          </cell>
          <cell r="B703" t="str">
            <v>Nohi</v>
          </cell>
          <cell r="C703" t="str">
            <v>Kidane</v>
          </cell>
          <cell r="D703" t="str">
            <v>9JQ</v>
          </cell>
          <cell r="E703" t="str">
            <v>M</v>
          </cell>
          <cell r="F703" t="str">
            <v>N</v>
          </cell>
          <cell r="G703" t="str">
            <v>BAOF</v>
          </cell>
          <cell r="H703" t="str">
            <v>Yes</v>
          </cell>
          <cell r="I703" t="str">
            <v>Yes</v>
          </cell>
          <cell r="J703" t="str">
            <v>Yes</v>
          </cell>
          <cell r="K703" t="str">
            <v>No</v>
          </cell>
          <cell r="L703" t="str">
            <v>9</v>
          </cell>
          <cell r="M703" t="str">
            <v>St. Julie</v>
          </cell>
          <cell r="N703" t="str">
            <v>No</v>
          </cell>
        </row>
        <row r="704">
          <cell r="A704">
            <v>151947</v>
          </cell>
          <cell r="B704" t="str">
            <v>Fimi</v>
          </cell>
          <cell r="C704" t="str">
            <v>Kiket-Makoubi</v>
          </cell>
          <cell r="D704" t="str">
            <v>10JOS</v>
          </cell>
          <cell r="E704" t="str">
            <v>F</v>
          </cell>
          <cell r="F704" t="str">
            <v>N</v>
          </cell>
          <cell r="G704" t="str">
            <v>BAOF</v>
          </cell>
          <cell r="H704" t="str">
            <v>No</v>
          </cell>
          <cell r="I704" t="str">
            <v>No</v>
          </cell>
          <cell r="J704" t="str">
            <v>No</v>
          </cell>
          <cell r="K704" t="str">
            <v>No</v>
          </cell>
          <cell r="L704" t="str">
            <v>10</v>
          </cell>
          <cell r="M704" t="str">
            <v>Picardy</v>
          </cell>
          <cell r="N704" t="str">
            <v>Yes</v>
          </cell>
        </row>
        <row r="705">
          <cell r="A705">
            <v>152885</v>
          </cell>
          <cell r="B705" t="str">
            <v>Inke</v>
          </cell>
          <cell r="C705" t="str">
            <v>Kiket-Makoubi</v>
          </cell>
          <cell r="D705" t="str">
            <v>8TR</v>
          </cell>
          <cell r="E705" t="str">
            <v>M</v>
          </cell>
          <cell r="F705" t="str">
            <v>K</v>
          </cell>
          <cell r="G705" t="str">
            <v>BAOF</v>
          </cell>
          <cell r="H705" t="str">
            <v>No</v>
          </cell>
          <cell r="I705" t="str">
            <v>No</v>
          </cell>
          <cell r="J705" t="str">
            <v>No</v>
          </cell>
          <cell r="K705" t="str">
            <v>No</v>
          </cell>
          <cell r="L705" t="str">
            <v>8</v>
          </cell>
          <cell r="M705" t="str">
            <v>Compiegne</v>
          </cell>
          <cell r="N705" t="str">
            <v>No</v>
          </cell>
        </row>
        <row r="706">
          <cell r="A706">
            <v>152591</v>
          </cell>
          <cell r="B706" t="str">
            <v>Isaac</v>
          </cell>
          <cell r="C706" t="str">
            <v>Kilcoyne</v>
          </cell>
          <cell r="D706" t="str">
            <v>9AWL</v>
          </cell>
          <cell r="E706" t="str">
            <v>M</v>
          </cell>
          <cell r="F706" t="str">
            <v>N</v>
          </cell>
          <cell r="G706" t="str">
            <v>WBRI</v>
          </cell>
          <cell r="H706" t="str">
            <v>No</v>
          </cell>
          <cell r="I706" t="str">
            <v>No</v>
          </cell>
          <cell r="J706" t="str">
            <v>No</v>
          </cell>
          <cell r="K706" t="str">
            <v>No</v>
          </cell>
          <cell r="L706" t="str">
            <v>9</v>
          </cell>
          <cell r="M706" t="str">
            <v>St. Julie</v>
          </cell>
          <cell r="N706" t="str">
            <v>Yes</v>
          </cell>
        </row>
        <row r="707">
          <cell r="A707">
            <v>150971</v>
          </cell>
          <cell r="B707" t="str">
            <v>Charlotte</v>
          </cell>
          <cell r="C707" t="str">
            <v>King</v>
          </cell>
          <cell r="D707" t="str">
            <v>12EW</v>
          </cell>
          <cell r="E707" t="str">
            <v>F</v>
          </cell>
          <cell r="F707" t="str">
            <v>N</v>
          </cell>
          <cell r="G707" t="str">
            <v>WBRI</v>
          </cell>
          <cell r="H707" t="str">
            <v>No</v>
          </cell>
          <cell r="I707" t="str">
            <v>No</v>
          </cell>
          <cell r="J707" t="str">
            <v>No</v>
          </cell>
          <cell r="K707" t="str">
            <v>No</v>
          </cell>
          <cell r="L707" t="str">
            <v>12</v>
          </cell>
          <cell r="M707" t="str">
            <v>Cuvilly</v>
          </cell>
          <cell r="N707" t="str">
            <v>No</v>
          </cell>
        </row>
        <row r="708">
          <cell r="A708">
            <v>151696</v>
          </cell>
          <cell r="B708" t="str">
            <v>Ellie</v>
          </cell>
          <cell r="C708" t="str">
            <v>King</v>
          </cell>
          <cell r="D708" t="str">
            <v>11EGQ</v>
          </cell>
          <cell r="E708" t="str">
            <v>F</v>
          </cell>
          <cell r="F708" t="str">
            <v>N</v>
          </cell>
          <cell r="G708" t="str">
            <v>WBRI</v>
          </cell>
          <cell r="H708" t="str">
            <v>No</v>
          </cell>
          <cell r="I708" t="str">
            <v>No</v>
          </cell>
          <cell r="J708" t="str">
            <v>No</v>
          </cell>
          <cell r="K708" t="str">
            <v>No</v>
          </cell>
          <cell r="L708" t="str">
            <v>11</v>
          </cell>
          <cell r="M708" t="str">
            <v>Picardy</v>
          </cell>
          <cell r="N708" t="str">
            <v>No</v>
          </cell>
        </row>
        <row r="709">
          <cell r="A709">
            <v>151762</v>
          </cell>
          <cell r="B709" t="str">
            <v>Jessie</v>
          </cell>
          <cell r="C709" t="str">
            <v>King</v>
          </cell>
          <cell r="D709" t="str">
            <v>10PL</v>
          </cell>
          <cell r="E709" t="str">
            <v>F</v>
          </cell>
          <cell r="F709" t="str">
            <v>N</v>
          </cell>
          <cell r="G709" t="str">
            <v>WBRI</v>
          </cell>
          <cell r="H709" t="str">
            <v>No</v>
          </cell>
          <cell r="I709" t="str">
            <v>No</v>
          </cell>
          <cell r="J709" t="str">
            <v>No</v>
          </cell>
          <cell r="K709" t="str">
            <v>No</v>
          </cell>
          <cell r="L709" t="str">
            <v>10</v>
          </cell>
          <cell r="M709" t="str">
            <v>St. Julie</v>
          </cell>
          <cell r="N709" t="str">
            <v>No</v>
          </cell>
        </row>
        <row r="710">
          <cell r="A710">
            <v>152922</v>
          </cell>
          <cell r="B710" t="str">
            <v>Sarah</v>
          </cell>
          <cell r="C710" t="str">
            <v>King</v>
          </cell>
          <cell r="D710" t="str">
            <v>8MH</v>
          </cell>
          <cell r="E710" t="str">
            <v>F</v>
          </cell>
          <cell r="F710" t="str">
            <v>N</v>
          </cell>
          <cell r="G710" t="str">
            <v>WBRI</v>
          </cell>
          <cell r="H710" t="str">
            <v>No</v>
          </cell>
          <cell r="I710" t="str">
            <v>No</v>
          </cell>
          <cell r="J710" t="str">
            <v>No</v>
          </cell>
          <cell r="K710" t="str">
            <v>No</v>
          </cell>
          <cell r="L710" t="str">
            <v>8</v>
          </cell>
          <cell r="M710" t="str">
            <v>Cuvilly</v>
          </cell>
          <cell r="N710" t="str">
            <v>No</v>
          </cell>
        </row>
        <row r="711">
          <cell r="A711">
            <v>152902</v>
          </cell>
          <cell r="B711" t="str">
            <v>Leo</v>
          </cell>
          <cell r="C711" t="str">
            <v>King-Smith</v>
          </cell>
          <cell r="D711" t="str">
            <v>8PH</v>
          </cell>
          <cell r="E711" t="str">
            <v>M</v>
          </cell>
          <cell r="F711" t="str">
            <v>N</v>
          </cell>
          <cell r="G711" t="str">
            <v>WOTW</v>
          </cell>
          <cell r="H711" t="str">
            <v>No</v>
          </cell>
          <cell r="I711" t="str">
            <v>No</v>
          </cell>
          <cell r="J711" t="str">
            <v>No</v>
          </cell>
          <cell r="K711" t="str">
            <v>No</v>
          </cell>
          <cell r="L711" t="str">
            <v>8</v>
          </cell>
          <cell r="M711" t="str">
            <v>Cuvilly</v>
          </cell>
          <cell r="N711" t="str">
            <v>No</v>
          </cell>
        </row>
        <row r="712">
          <cell r="A712">
            <v>152876</v>
          </cell>
          <cell r="B712" t="str">
            <v>Caleb</v>
          </cell>
          <cell r="C712" t="str">
            <v>Kirby</v>
          </cell>
          <cell r="D712" t="str">
            <v>8PH</v>
          </cell>
          <cell r="E712" t="str">
            <v>M</v>
          </cell>
          <cell r="F712" t="str">
            <v>N</v>
          </cell>
          <cell r="G712" t="str">
            <v>WBRI</v>
          </cell>
          <cell r="H712" t="str">
            <v>No</v>
          </cell>
          <cell r="I712" t="str">
            <v>Yes</v>
          </cell>
          <cell r="J712" t="str">
            <v>No</v>
          </cell>
          <cell r="K712" t="str">
            <v>No</v>
          </cell>
          <cell r="L712" t="str">
            <v>8</v>
          </cell>
          <cell r="M712" t="str">
            <v>Cuvilly</v>
          </cell>
          <cell r="N712" t="str">
            <v>Yes</v>
          </cell>
        </row>
        <row r="713">
          <cell r="A713">
            <v>152811</v>
          </cell>
          <cell r="B713" t="str">
            <v>Harry</v>
          </cell>
          <cell r="C713" t="str">
            <v>Kirkman</v>
          </cell>
          <cell r="D713" t="str">
            <v>8AB</v>
          </cell>
          <cell r="E713" t="str">
            <v>M</v>
          </cell>
          <cell r="F713" t="str">
            <v>N</v>
          </cell>
          <cell r="G713" t="str">
            <v>WBRI</v>
          </cell>
          <cell r="H713" t="str">
            <v>No</v>
          </cell>
          <cell r="I713" t="str">
            <v>No</v>
          </cell>
          <cell r="J713" t="str">
            <v>No</v>
          </cell>
          <cell r="K713" t="str">
            <v>No</v>
          </cell>
          <cell r="L713" t="str">
            <v>8</v>
          </cell>
          <cell r="M713" t="str">
            <v>Compiegne</v>
          </cell>
          <cell r="N713" t="str">
            <v>No</v>
          </cell>
        </row>
        <row r="714">
          <cell r="A714">
            <v>160238</v>
          </cell>
          <cell r="B714" t="str">
            <v>Poppy</v>
          </cell>
          <cell r="C714" t="str">
            <v>Kirkman</v>
          </cell>
          <cell r="D714" t="str">
            <v>7WD</v>
          </cell>
          <cell r="E714" t="str">
            <v>F</v>
          </cell>
          <cell r="F714" t="str">
            <v>N</v>
          </cell>
          <cell r="G714" t="str">
            <v>WBRI</v>
          </cell>
          <cell r="H714" t="str">
            <v>No</v>
          </cell>
          <cell r="I714" t="str">
            <v>No</v>
          </cell>
          <cell r="J714" t="str">
            <v>No</v>
          </cell>
          <cell r="K714" t="str">
            <v>No</v>
          </cell>
          <cell r="L714" t="str">
            <v>7</v>
          </cell>
          <cell r="M714" t="str">
            <v>Picardy</v>
          </cell>
          <cell r="N714" t="str">
            <v>No</v>
          </cell>
        </row>
        <row r="715">
          <cell r="A715">
            <v>150743</v>
          </cell>
          <cell r="B715" t="str">
            <v>Neeko</v>
          </cell>
          <cell r="C715" t="str">
            <v>Klaassen</v>
          </cell>
          <cell r="D715" t="str">
            <v>13HS</v>
          </cell>
          <cell r="E715" t="str">
            <v>M</v>
          </cell>
          <cell r="F715" t="str">
            <v>N</v>
          </cell>
          <cell r="G715" t="str">
            <v>MWAP</v>
          </cell>
          <cell r="H715" t="str">
            <v>No</v>
          </cell>
          <cell r="I715" t="str">
            <v>No</v>
          </cell>
          <cell r="J715" t="str">
            <v>No</v>
          </cell>
          <cell r="K715" t="str">
            <v>No</v>
          </cell>
          <cell r="L715" t="str">
            <v>13</v>
          </cell>
          <cell r="M715" t="str">
            <v>Compiegne</v>
          </cell>
          <cell r="N715" t="str">
            <v>No</v>
          </cell>
        </row>
        <row r="716">
          <cell r="A716">
            <v>151723</v>
          </cell>
          <cell r="B716" t="str">
            <v>Julita</v>
          </cell>
          <cell r="C716" t="str">
            <v>Klamann</v>
          </cell>
          <cell r="D716" t="str">
            <v>11KKN</v>
          </cell>
          <cell r="E716" t="str">
            <v>F</v>
          </cell>
          <cell r="F716" t="str">
            <v>N</v>
          </cell>
          <cell r="G716" t="str">
            <v>WEEU</v>
          </cell>
          <cell r="H716" t="str">
            <v>No</v>
          </cell>
          <cell r="I716" t="str">
            <v>No</v>
          </cell>
          <cell r="J716" t="str">
            <v>No</v>
          </cell>
          <cell r="K716" t="str">
            <v>No</v>
          </cell>
          <cell r="L716" t="str">
            <v>11</v>
          </cell>
          <cell r="M716" t="str">
            <v>Cuvilly</v>
          </cell>
          <cell r="N716" t="str">
            <v>No</v>
          </cell>
        </row>
        <row r="717">
          <cell r="A717">
            <v>100339</v>
          </cell>
          <cell r="B717" t="str">
            <v>Adrija</v>
          </cell>
          <cell r="C717" t="str">
            <v>Klovaite</v>
          </cell>
          <cell r="D717" t="str">
            <v>12EW</v>
          </cell>
          <cell r="E717" t="str">
            <v>F</v>
          </cell>
          <cell r="G717" t="str">
            <v>WEEU</v>
          </cell>
          <cell r="H717" t="str">
            <v>No</v>
          </cell>
          <cell r="I717" t="str">
            <v>Yes</v>
          </cell>
          <cell r="J717" t="str">
            <v>No</v>
          </cell>
          <cell r="K717" t="str">
            <v>No</v>
          </cell>
          <cell r="L717" t="str">
            <v>12</v>
          </cell>
          <cell r="M717" t="str">
            <v>Picardy</v>
          </cell>
          <cell r="N717" t="str">
            <v>No</v>
          </cell>
        </row>
        <row r="718">
          <cell r="A718">
            <v>152661</v>
          </cell>
          <cell r="B718" t="str">
            <v>Tautvydas</v>
          </cell>
          <cell r="C718" t="str">
            <v>Klovas</v>
          </cell>
          <cell r="D718" t="str">
            <v>9IC</v>
          </cell>
          <cell r="E718" t="str">
            <v>M</v>
          </cell>
          <cell r="F718" t="str">
            <v>N</v>
          </cell>
          <cell r="G718" t="str">
            <v>WEEU</v>
          </cell>
          <cell r="H718" t="str">
            <v>No</v>
          </cell>
          <cell r="I718" t="str">
            <v>Yes</v>
          </cell>
          <cell r="J718" t="str">
            <v>No</v>
          </cell>
          <cell r="K718" t="str">
            <v>No</v>
          </cell>
          <cell r="L718" t="str">
            <v>9</v>
          </cell>
          <cell r="M718" t="str">
            <v>Picardy</v>
          </cell>
          <cell r="N718" t="str">
            <v>No</v>
          </cell>
        </row>
        <row r="719">
          <cell r="A719">
            <v>160239</v>
          </cell>
          <cell r="B719" t="str">
            <v>Patrick</v>
          </cell>
          <cell r="C719" t="str">
            <v>Knapton</v>
          </cell>
          <cell r="D719" t="str">
            <v xml:space="preserve">7BPE </v>
          </cell>
          <cell r="E719" t="str">
            <v>M</v>
          </cell>
          <cell r="F719" t="str">
            <v>K</v>
          </cell>
          <cell r="G719" t="str">
            <v>WBRI</v>
          </cell>
          <cell r="H719" t="str">
            <v>No</v>
          </cell>
          <cell r="I719" t="str">
            <v>No</v>
          </cell>
          <cell r="J719" t="str">
            <v>No</v>
          </cell>
          <cell r="K719" t="str">
            <v>No</v>
          </cell>
          <cell r="L719" t="str">
            <v>7</v>
          </cell>
          <cell r="M719" t="str">
            <v>St. Julie</v>
          </cell>
          <cell r="N719" t="str">
            <v>No</v>
          </cell>
        </row>
        <row r="720">
          <cell r="A720">
            <v>151957</v>
          </cell>
          <cell r="B720" t="str">
            <v>Oscar</v>
          </cell>
          <cell r="C720" t="str">
            <v>Knight</v>
          </cell>
          <cell r="D720" t="str">
            <v>10CM</v>
          </cell>
          <cell r="E720" t="str">
            <v>M</v>
          </cell>
          <cell r="F720" t="str">
            <v>N</v>
          </cell>
          <cell r="G720" t="str">
            <v>WBRI</v>
          </cell>
          <cell r="H720" t="str">
            <v>No</v>
          </cell>
          <cell r="I720" t="str">
            <v>No</v>
          </cell>
          <cell r="J720" t="str">
            <v>No</v>
          </cell>
          <cell r="K720" t="str">
            <v>No</v>
          </cell>
          <cell r="L720" t="str">
            <v>10</v>
          </cell>
          <cell r="M720" t="str">
            <v>Compiegne</v>
          </cell>
          <cell r="N720" t="str">
            <v>No</v>
          </cell>
        </row>
        <row r="721">
          <cell r="A721">
            <v>150397</v>
          </cell>
          <cell r="B721" t="str">
            <v>Hannah</v>
          </cell>
          <cell r="C721" t="str">
            <v>KNIGHT</v>
          </cell>
          <cell r="D721" t="str">
            <v>13BG</v>
          </cell>
          <cell r="E721" t="str">
            <v>F</v>
          </cell>
          <cell r="F721" t="str">
            <v>N</v>
          </cell>
          <cell r="G721" t="str">
            <v>WBRI</v>
          </cell>
          <cell r="H721" t="str">
            <v>No</v>
          </cell>
          <cell r="I721" t="str">
            <v>No</v>
          </cell>
          <cell r="J721" t="str">
            <v>No</v>
          </cell>
          <cell r="K721" t="str">
            <v>No</v>
          </cell>
          <cell r="L721" t="str">
            <v>13</v>
          </cell>
          <cell r="M721" t="str">
            <v>St. Julie</v>
          </cell>
          <cell r="N721" t="str">
            <v>No</v>
          </cell>
        </row>
        <row r="722">
          <cell r="A722">
            <v>160062</v>
          </cell>
          <cell r="B722" t="str">
            <v>Zofia</v>
          </cell>
          <cell r="C722" t="str">
            <v>Kocjan</v>
          </cell>
          <cell r="D722" t="str">
            <v>12EW</v>
          </cell>
          <cell r="E722" t="str">
            <v>F</v>
          </cell>
          <cell r="F722" t="str">
            <v>N</v>
          </cell>
          <cell r="G722" t="str">
            <v>WEEU</v>
          </cell>
          <cell r="H722" t="str">
            <v>No</v>
          </cell>
          <cell r="I722" t="str">
            <v>Yes</v>
          </cell>
          <cell r="J722" t="str">
            <v>No</v>
          </cell>
          <cell r="K722" t="str">
            <v>No</v>
          </cell>
          <cell r="L722" t="str">
            <v>12</v>
          </cell>
          <cell r="M722" t="str">
            <v>St. Julie</v>
          </cell>
          <cell r="N722" t="str">
            <v>No</v>
          </cell>
        </row>
        <row r="723">
          <cell r="A723">
            <v>150828</v>
          </cell>
          <cell r="B723" t="str">
            <v>Xander</v>
          </cell>
          <cell r="C723" t="str">
            <v>Kok-Roberto</v>
          </cell>
          <cell r="D723" t="str">
            <v>12EW</v>
          </cell>
          <cell r="E723" t="str">
            <v>M</v>
          </cell>
          <cell r="F723" t="str">
            <v>N</v>
          </cell>
          <cell r="G723" t="str">
            <v>MOTM</v>
          </cell>
          <cell r="H723" t="str">
            <v>No</v>
          </cell>
          <cell r="I723" t="str">
            <v>No</v>
          </cell>
          <cell r="J723" t="str">
            <v>No</v>
          </cell>
          <cell r="K723" t="str">
            <v>No</v>
          </cell>
          <cell r="L723" t="str">
            <v>12</v>
          </cell>
          <cell r="M723" t="str">
            <v>Cuvilly</v>
          </cell>
          <cell r="N723" t="str">
            <v>No</v>
          </cell>
        </row>
        <row r="724">
          <cell r="A724">
            <v>160240</v>
          </cell>
          <cell r="B724" t="str">
            <v>Sara</v>
          </cell>
          <cell r="C724" t="str">
            <v>Kolarczyk</v>
          </cell>
          <cell r="D724" t="str">
            <v xml:space="preserve">7BPE </v>
          </cell>
          <cell r="E724" t="str">
            <v>F</v>
          </cell>
          <cell r="F724" t="str">
            <v>N</v>
          </cell>
          <cell r="G724" t="str">
            <v>WEEU</v>
          </cell>
          <cell r="H724" t="str">
            <v>No</v>
          </cell>
          <cell r="I724" t="str">
            <v>Yes</v>
          </cell>
          <cell r="J724" t="str">
            <v>No</v>
          </cell>
          <cell r="K724" t="str">
            <v>No</v>
          </cell>
          <cell r="L724" t="str">
            <v>7</v>
          </cell>
          <cell r="M724" t="str">
            <v>St. Julie</v>
          </cell>
          <cell r="N724" t="str">
            <v>No</v>
          </cell>
        </row>
        <row r="725">
          <cell r="A725">
            <v>151682</v>
          </cell>
          <cell r="B725" t="str">
            <v>Caitlin</v>
          </cell>
          <cell r="C725" t="str">
            <v>Kom</v>
          </cell>
          <cell r="D725" t="str">
            <v>11ZI</v>
          </cell>
          <cell r="E725" t="str">
            <v>F</v>
          </cell>
          <cell r="F725" t="str">
            <v>N</v>
          </cell>
          <cell r="G725" t="str">
            <v>BAOF</v>
          </cell>
          <cell r="H725" t="str">
            <v>No</v>
          </cell>
          <cell r="I725" t="str">
            <v>No</v>
          </cell>
          <cell r="J725" t="str">
            <v>No</v>
          </cell>
          <cell r="K725" t="str">
            <v>No</v>
          </cell>
          <cell r="L725" t="str">
            <v>11</v>
          </cell>
          <cell r="M725" t="str">
            <v>St. Julie</v>
          </cell>
          <cell r="N725" t="str">
            <v>No</v>
          </cell>
        </row>
        <row r="726">
          <cell r="A726">
            <v>152131</v>
          </cell>
          <cell r="B726" t="str">
            <v>Ej</v>
          </cell>
          <cell r="C726" t="str">
            <v>Koroma</v>
          </cell>
          <cell r="D726" t="str">
            <v>13LGI</v>
          </cell>
          <cell r="E726" t="str">
            <v>F</v>
          </cell>
          <cell r="F726" t="str">
            <v>N</v>
          </cell>
          <cell r="G726" t="str">
            <v>BAOF</v>
          </cell>
          <cell r="H726" t="str">
            <v>No</v>
          </cell>
          <cell r="I726" t="str">
            <v>No</v>
          </cell>
          <cell r="J726" t="str">
            <v>No</v>
          </cell>
          <cell r="K726" t="str">
            <v>No</v>
          </cell>
          <cell r="L726" t="str">
            <v>13</v>
          </cell>
          <cell r="M726" t="str">
            <v>Compiegne</v>
          </cell>
          <cell r="N726" t="str">
            <v>No</v>
          </cell>
        </row>
        <row r="727">
          <cell r="A727">
            <v>152918</v>
          </cell>
          <cell r="B727" t="str">
            <v>Marcel</v>
          </cell>
          <cell r="C727" t="str">
            <v>Kowalski</v>
          </cell>
          <cell r="D727" t="str">
            <v>8TR</v>
          </cell>
          <cell r="E727" t="str">
            <v>M</v>
          </cell>
          <cell r="F727" t="str">
            <v>N</v>
          </cell>
          <cell r="G727" t="str">
            <v>WEEU</v>
          </cell>
          <cell r="H727" t="str">
            <v>No</v>
          </cell>
          <cell r="I727" t="str">
            <v>Yes</v>
          </cell>
          <cell r="J727" t="str">
            <v>No</v>
          </cell>
          <cell r="K727" t="str">
            <v>No</v>
          </cell>
          <cell r="L727" t="str">
            <v>8</v>
          </cell>
          <cell r="M727" t="str">
            <v>Compiegne</v>
          </cell>
          <cell r="N727" t="str">
            <v>No</v>
          </cell>
        </row>
        <row r="728">
          <cell r="A728">
            <v>151905</v>
          </cell>
          <cell r="B728" t="str">
            <v>Wiktoria</v>
          </cell>
          <cell r="C728" t="str">
            <v>Kozlowska</v>
          </cell>
          <cell r="D728" t="str">
            <v>10ES</v>
          </cell>
          <cell r="E728" t="str">
            <v>F</v>
          </cell>
          <cell r="F728" t="str">
            <v>N</v>
          </cell>
          <cell r="G728" t="str">
            <v>WEEU</v>
          </cell>
          <cell r="H728" t="str">
            <v>No</v>
          </cell>
          <cell r="I728" t="str">
            <v>Yes</v>
          </cell>
          <cell r="J728" t="str">
            <v>No</v>
          </cell>
          <cell r="K728" t="str">
            <v>No</v>
          </cell>
          <cell r="L728" t="str">
            <v>10</v>
          </cell>
          <cell r="M728" t="str">
            <v>Cuvilly</v>
          </cell>
          <cell r="N728" t="str">
            <v>No</v>
          </cell>
        </row>
        <row r="729">
          <cell r="A729">
            <v>150814</v>
          </cell>
          <cell r="B729" t="str">
            <v>Zuzanna</v>
          </cell>
          <cell r="C729" t="str">
            <v>Kozlowska</v>
          </cell>
          <cell r="D729" t="str">
            <v>11BJM</v>
          </cell>
          <cell r="E729" t="str">
            <v>F</v>
          </cell>
          <cell r="G729" t="str">
            <v>WEEU</v>
          </cell>
          <cell r="H729" t="str">
            <v>No</v>
          </cell>
          <cell r="I729" t="str">
            <v>Yes</v>
          </cell>
          <cell r="J729" t="str">
            <v>No</v>
          </cell>
          <cell r="K729" t="str">
            <v>No</v>
          </cell>
          <cell r="L729" t="str">
            <v>11</v>
          </cell>
          <cell r="N729" t="str">
            <v>No</v>
          </cell>
        </row>
        <row r="730">
          <cell r="A730">
            <v>160241</v>
          </cell>
          <cell r="B730" t="str">
            <v>Maria</v>
          </cell>
          <cell r="C730" t="str">
            <v>Kozlowska</v>
          </cell>
          <cell r="D730" t="str">
            <v xml:space="preserve">7BPE </v>
          </cell>
          <cell r="E730" t="str">
            <v>F</v>
          </cell>
          <cell r="F730" t="str">
            <v>N</v>
          </cell>
          <cell r="G730" t="str">
            <v>WEEU</v>
          </cell>
          <cell r="H730" t="str">
            <v>No</v>
          </cell>
          <cell r="I730" t="str">
            <v>No</v>
          </cell>
          <cell r="J730" t="str">
            <v>No</v>
          </cell>
          <cell r="K730" t="str">
            <v>No</v>
          </cell>
          <cell r="L730" t="str">
            <v>7</v>
          </cell>
          <cell r="M730" t="str">
            <v>St. Julie</v>
          </cell>
          <cell r="N730" t="str">
            <v>No</v>
          </cell>
        </row>
        <row r="731">
          <cell r="A731">
            <v>150894</v>
          </cell>
          <cell r="B731" t="str">
            <v>Jakub</v>
          </cell>
          <cell r="C731" t="str">
            <v>Kubica</v>
          </cell>
          <cell r="D731" t="str">
            <v>12EW</v>
          </cell>
          <cell r="E731" t="str">
            <v>M</v>
          </cell>
          <cell r="F731" t="str">
            <v>N</v>
          </cell>
          <cell r="G731" t="str">
            <v>WEEU</v>
          </cell>
          <cell r="H731" t="str">
            <v>No</v>
          </cell>
          <cell r="I731" t="str">
            <v>Yes</v>
          </cell>
          <cell r="J731" t="str">
            <v>No</v>
          </cell>
          <cell r="K731" t="str">
            <v>No</v>
          </cell>
          <cell r="L731" t="str">
            <v>12</v>
          </cell>
          <cell r="M731" t="str">
            <v>Cuvilly</v>
          </cell>
          <cell r="N731" t="str">
            <v>Yes</v>
          </cell>
        </row>
        <row r="732">
          <cell r="A732">
            <v>151910</v>
          </cell>
          <cell r="B732" t="str">
            <v>Lucy</v>
          </cell>
          <cell r="C732" t="str">
            <v>Kubicova</v>
          </cell>
          <cell r="D732" t="str">
            <v>10CM</v>
          </cell>
          <cell r="E732" t="str">
            <v>F</v>
          </cell>
          <cell r="F732" t="str">
            <v>N</v>
          </cell>
          <cell r="G732" t="str">
            <v>WEEU</v>
          </cell>
          <cell r="H732" t="str">
            <v>No</v>
          </cell>
          <cell r="I732" t="str">
            <v>Yes</v>
          </cell>
          <cell r="J732" t="str">
            <v>No</v>
          </cell>
          <cell r="K732" t="str">
            <v>No</v>
          </cell>
          <cell r="L732" t="str">
            <v>10</v>
          </cell>
          <cell r="M732" t="str">
            <v>Compiegne</v>
          </cell>
          <cell r="N732" t="str">
            <v>No</v>
          </cell>
        </row>
        <row r="733">
          <cell r="A733">
            <v>160242</v>
          </cell>
          <cell r="B733" t="str">
            <v>Adam</v>
          </cell>
          <cell r="C733" t="str">
            <v>Kucharski</v>
          </cell>
          <cell r="D733" t="str">
            <v>7FS</v>
          </cell>
          <cell r="E733" t="str">
            <v>M</v>
          </cell>
          <cell r="G733" t="str">
            <v>WEEU</v>
          </cell>
          <cell r="H733" t="str">
            <v>No</v>
          </cell>
          <cell r="I733" t="str">
            <v>Yes</v>
          </cell>
          <cell r="J733" t="str">
            <v>No</v>
          </cell>
          <cell r="K733" t="str">
            <v>No</v>
          </cell>
          <cell r="L733" t="str">
            <v>7</v>
          </cell>
          <cell r="M733" t="str">
            <v>Compiegne</v>
          </cell>
          <cell r="N733" t="str">
            <v>No</v>
          </cell>
        </row>
        <row r="734">
          <cell r="A734">
            <v>152161</v>
          </cell>
          <cell r="B734" t="str">
            <v>Angel</v>
          </cell>
          <cell r="C734" t="str">
            <v>Kwizera</v>
          </cell>
          <cell r="D734" t="str">
            <v>13PLE</v>
          </cell>
          <cell r="E734" t="str">
            <v>F</v>
          </cell>
          <cell r="F734" t="str">
            <v>N</v>
          </cell>
          <cell r="G734" t="str">
            <v>BAOF</v>
          </cell>
          <cell r="H734" t="str">
            <v>No</v>
          </cell>
          <cell r="I734" t="str">
            <v>Yes</v>
          </cell>
          <cell r="J734" t="str">
            <v>No</v>
          </cell>
          <cell r="K734" t="str">
            <v>No</v>
          </cell>
          <cell r="L734" t="str">
            <v>13</v>
          </cell>
          <cell r="M734" t="str">
            <v>Picardy</v>
          </cell>
          <cell r="N734" t="str">
            <v>No</v>
          </cell>
        </row>
        <row r="735">
          <cell r="A735">
            <v>151575</v>
          </cell>
          <cell r="B735" t="str">
            <v>Leo</v>
          </cell>
          <cell r="C735" t="str">
            <v>Lafferty</v>
          </cell>
          <cell r="D735" t="str">
            <v>11JNE</v>
          </cell>
          <cell r="E735" t="str">
            <v>M</v>
          </cell>
          <cell r="F735" t="str">
            <v>N</v>
          </cell>
          <cell r="G735" t="str">
            <v>AOTH</v>
          </cell>
          <cell r="H735" t="str">
            <v>No</v>
          </cell>
          <cell r="I735" t="str">
            <v>No</v>
          </cell>
          <cell r="J735" t="str">
            <v>No</v>
          </cell>
          <cell r="K735" t="str">
            <v>No</v>
          </cell>
          <cell r="L735" t="str">
            <v>11</v>
          </cell>
          <cell r="M735" t="str">
            <v>Picardy</v>
          </cell>
          <cell r="N735" t="str">
            <v>No</v>
          </cell>
        </row>
        <row r="736">
          <cell r="A736">
            <v>152528</v>
          </cell>
          <cell r="B736" t="str">
            <v>Nathaniel</v>
          </cell>
          <cell r="C736" t="str">
            <v>Lafferty</v>
          </cell>
          <cell r="D736" t="str">
            <v>9RNI</v>
          </cell>
          <cell r="E736" t="str">
            <v>M</v>
          </cell>
          <cell r="F736" t="str">
            <v>N</v>
          </cell>
          <cell r="G736" t="str">
            <v>WBRI</v>
          </cell>
          <cell r="H736" t="str">
            <v>No</v>
          </cell>
          <cell r="I736" t="str">
            <v>No</v>
          </cell>
          <cell r="J736" t="str">
            <v>No</v>
          </cell>
          <cell r="K736" t="str">
            <v>No</v>
          </cell>
          <cell r="L736" t="str">
            <v>9</v>
          </cell>
          <cell r="M736" t="str">
            <v>Picardy</v>
          </cell>
          <cell r="N736" t="str">
            <v>No</v>
          </cell>
        </row>
        <row r="737">
          <cell r="A737">
            <v>152747</v>
          </cell>
          <cell r="B737" t="str">
            <v>Jakob</v>
          </cell>
          <cell r="C737" t="str">
            <v>Lagason</v>
          </cell>
          <cell r="D737" t="str">
            <v>8MH</v>
          </cell>
          <cell r="E737" t="str">
            <v>M</v>
          </cell>
          <cell r="F737" t="str">
            <v>N</v>
          </cell>
          <cell r="G737" t="str">
            <v>OOEG</v>
          </cell>
          <cell r="H737" t="str">
            <v>No</v>
          </cell>
          <cell r="I737" t="str">
            <v>No</v>
          </cell>
          <cell r="J737" t="str">
            <v>No</v>
          </cell>
          <cell r="K737" t="str">
            <v>No</v>
          </cell>
          <cell r="L737" t="str">
            <v>8</v>
          </cell>
          <cell r="M737" t="str">
            <v>Cuvilly</v>
          </cell>
          <cell r="N737" t="str">
            <v>No</v>
          </cell>
        </row>
        <row r="738">
          <cell r="A738">
            <v>160243</v>
          </cell>
          <cell r="B738" t="str">
            <v>Isabella</v>
          </cell>
          <cell r="C738" t="str">
            <v>Laing</v>
          </cell>
          <cell r="D738" t="str">
            <v xml:space="preserve">7BPE </v>
          </cell>
          <cell r="E738" t="str">
            <v>F</v>
          </cell>
          <cell r="F738" t="str">
            <v>N</v>
          </cell>
          <cell r="G738" t="str">
            <v>MOTH</v>
          </cell>
          <cell r="H738" t="str">
            <v>No</v>
          </cell>
          <cell r="I738" t="str">
            <v>Yes</v>
          </cell>
          <cell r="J738" t="str">
            <v>No</v>
          </cell>
          <cell r="K738" t="str">
            <v>No</v>
          </cell>
          <cell r="L738" t="str">
            <v>7</v>
          </cell>
          <cell r="M738" t="str">
            <v>St. Julie</v>
          </cell>
          <cell r="N738" t="str">
            <v>No</v>
          </cell>
        </row>
        <row r="739">
          <cell r="A739">
            <v>150516</v>
          </cell>
          <cell r="B739" t="str">
            <v>William</v>
          </cell>
          <cell r="C739" t="str">
            <v>Lajarige</v>
          </cell>
          <cell r="D739" t="str">
            <v>13MPI</v>
          </cell>
          <cell r="E739" t="str">
            <v>M</v>
          </cell>
          <cell r="F739" t="str">
            <v>N</v>
          </cell>
          <cell r="G739" t="str">
            <v>WBRI</v>
          </cell>
          <cell r="H739" t="str">
            <v>No</v>
          </cell>
          <cell r="I739" t="str">
            <v>No</v>
          </cell>
          <cell r="J739" t="str">
            <v>No</v>
          </cell>
          <cell r="K739" t="str">
            <v>No</v>
          </cell>
          <cell r="L739" t="str">
            <v>13</v>
          </cell>
          <cell r="M739" t="str">
            <v>Compiegne</v>
          </cell>
          <cell r="N739" t="str">
            <v>No</v>
          </cell>
        </row>
        <row r="740">
          <cell r="A740">
            <v>152779</v>
          </cell>
          <cell r="B740" t="str">
            <v>Samuel</v>
          </cell>
          <cell r="C740" t="str">
            <v>Lake</v>
          </cell>
          <cell r="D740" t="str">
            <v>8PH</v>
          </cell>
          <cell r="E740" t="str">
            <v>M</v>
          </cell>
          <cell r="F740" t="str">
            <v>N</v>
          </cell>
          <cell r="G740" t="str">
            <v>WBRI</v>
          </cell>
          <cell r="H740" t="str">
            <v>No</v>
          </cell>
          <cell r="I740" t="str">
            <v>No</v>
          </cell>
          <cell r="J740" t="str">
            <v>No</v>
          </cell>
          <cell r="K740" t="str">
            <v>No</v>
          </cell>
          <cell r="L740" t="str">
            <v>8</v>
          </cell>
          <cell r="M740" t="str">
            <v>Cuvilly</v>
          </cell>
          <cell r="N740" t="str">
            <v>Yes</v>
          </cell>
        </row>
        <row r="741">
          <cell r="A741">
            <v>150405</v>
          </cell>
          <cell r="B741" t="str">
            <v>Georgina</v>
          </cell>
          <cell r="C741" t="str">
            <v>Laker</v>
          </cell>
          <cell r="D741" t="str">
            <v>13SMC</v>
          </cell>
          <cell r="E741" t="str">
            <v>F</v>
          </cell>
          <cell r="F741" t="str">
            <v>N</v>
          </cell>
          <cell r="G741" t="str">
            <v>BAOF</v>
          </cell>
          <cell r="H741" t="str">
            <v>Yes</v>
          </cell>
          <cell r="I741" t="str">
            <v>No</v>
          </cell>
          <cell r="J741" t="str">
            <v>No</v>
          </cell>
          <cell r="K741" t="str">
            <v>No</v>
          </cell>
          <cell r="L741" t="str">
            <v>13</v>
          </cell>
          <cell r="M741" t="str">
            <v>St. Julie</v>
          </cell>
          <cell r="N741" t="str">
            <v>No</v>
          </cell>
        </row>
        <row r="742">
          <cell r="A742">
            <v>152132</v>
          </cell>
          <cell r="B742" t="str">
            <v>Sarah</v>
          </cell>
          <cell r="C742" t="str">
            <v>Lambert</v>
          </cell>
          <cell r="D742" t="str">
            <v>13BG</v>
          </cell>
          <cell r="E742" t="str">
            <v>F</v>
          </cell>
          <cell r="F742" t="str">
            <v>N</v>
          </cell>
          <cell r="G742" t="str">
            <v>WBRI</v>
          </cell>
          <cell r="H742" t="str">
            <v>No</v>
          </cell>
          <cell r="I742" t="str">
            <v>No</v>
          </cell>
          <cell r="J742" t="str">
            <v>No</v>
          </cell>
          <cell r="K742" t="str">
            <v>No</v>
          </cell>
          <cell r="L742" t="str">
            <v>13</v>
          </cell>
          <cell r="M742" t="str">
            <v>St. Julie</v>
          </cell>
          <cell r="N742" t="str">
            <v>No</v>
          </cell>
        </row>
        <row r="743">
          <cell r="A743">
            <v>152625</v>
          </cell>
          <cell r="B743" t="str">
            <v>Joanna</v>
          </cell>
          <cell r="C743" t="str">
            <v>Lampert</v>
          </cell>
          <cell r="D743" t="str">
            <v>9JQ</v>
          </cell>
          <cell r="E743" t="str">
            <v>F</v>
          </cell>
          <cell r="F743" t="str">
            <v>N</v>
          </cell>
          <cell r="G743" t="str">
            <v>WBRI</v>
          </cell>
          <cell r="H743" t="str">
            <v>Yes</v>
          </cell>
          <cell r="I743" t="str">
            <v>No</v>
          </cell>
          <cell r="J743" t="str">
            <v>Yes</v>
          </cell>
          <cell r="K743" t="str">
            <v>No</v>
          </cell>
          <cell r="L743" t="str">
            <v>9</v>
          </cell>
          <cell r="M743" t="str">
            <v>St. Julie</v>
          </cell>
          <cell r="N743" t="str">
            <v>No</v>
          </cell>
        </row>
        <row r="744">
          <cell r="A744">
            <v>152620</v>
          </cell>
          <cell r="B744" t="str">
            <v>Ophelia</v>
          </cell>
          <cell r="C744" t="str">
            <v>Larder-Lee</v>
          </cell>
          <cell r="D744" t="str">
            <v>9GN</v>
          </cell>
          <cell r="E744" t="str">
            <v>F</v>
          </cell>
          <cell r="F744" t="str">
            <v>N</v>
          </cell>
          <cell r="G744" t="str">
            <v>MWBC</v>
          </cell>
          <cell r="H744" t="str">
            <v>No</v>
          </cell>
          <cell r="I744" t="str">
            <v>No</v>
          </cell>
          <cell r="J744" t="str">
            <v>No</v>
          </cell>
          <cell r="K744" t="str">
            <v>No</v>
          </cell>
          <cell r="L744" t="str">
            <v>9</v>
          </cell>
          <cell r="M744" t="str">
            <v>Compiegne</v>
          </cell>
          <cell r="N744" t="str">
            <v>Yes</v>
          </cell>
        </row>
        <row r="745">
          <cell r="A745">
            <v>151883</v>
          </cell>
          <cell r="B745" t="str">
            <v>Harry</v>
          </cell>
          <cell r="C745" t="str">
            <v>Laws</v>
          </cell>
          <cell r="D745" t="str">
            <v>10JOS</v>
          </cell>
          <cell r="E745" t="str">
            <v>M</v>
          </cell>
          <cell r="F745" t="str">
            <v>N</v>
          </cell>
          <cell r="G745" t="str">
            <v>WBRI</v>
          </cell>
          <cell r="H745" t="str">
            <v>No</v>
          </cell>
          <cell r="I745" t="str">
            <v>No</v>
          </cell>
          <cell r="J745" t="str">
            <v>No</v>
          </cell>
          <cell r="K745" t="str">
            <v>No</v>
          </cell>
          <cell r="L745" t="str">
            <v>10</v>
          </cell>
          <cell r="M745" t="str">
            <v>Picardy</v>
          </cell>
          <cell r="N745" t="str">
            <v>No</v>
          </cell>
        </row>
        <row r="746">
          <cell r="A746">
            <v>152574</v>
          </cell>
          <cell r="B746" t="str">
            <v>Cerys</v>
          </cell>
          <cell r="C746" t="str">
            <v>Layne</v>
          </cell>
          <cell r="D746" t="str">
            <v>9KB</v>
          </cell>
          <cell r="E746" t="str">
            <v>F</v>
          </cell>
          <cell r="F746" t="str">
            <v>N</v>
          </cell>
          <cell r="G746" t="str">
            <v>WBRI</v>
          </cell>
          <cell r="H746" t="str">
            <v>No</v>
          </cell>
          <cell r="I746" t="str">
            <v>No</v>
          </cell>
          <cell r="J746" t="str">
            <v>No</v>
          </cell>
          <cell r="K746" t="str">
            <v>No</v>
          </cell>
          <cell r="L746" t="str">
            <v>9</v>
          </cell>
          <cell r="M746" t="str">
            <v>Cuvilly</v>
          </cell>
          <cell r="N746" t="str">
            <v>No</v>
          </cell>
        </row>
        <row r="747">
          <cell r="A747">
            <v>160244</v>
          </cell>
          <cell r="B747" t="str">
            <v>Rio</v>
          </cell>
          <cell r="C747" t="str">
            <v>Layne</v>
          </cell>
          <cell r="D747" t="str">
            <v>7LM</v>
          </cell>
          <cell r="E747" t="str">
            <v>M</v>
          </cell>
          <cell r="F747" t="str">
            <v>N</v>
          </cell>
          <cell r="G747" t="str">
            <v>WBRI</v>
          </cell>
          <cell r="H747" t="str">
            <v>No</v>
          </cell>
          <cell r="I747" t="str">
            <v>No</v>
          </cell>
          <cell r="J747" t="str">
            <v>No</v>
          </cell>
          <cell r="K747" t="str">
            <v>No</v>
          </cell>
          <cell r="L747" t="str">
            <v>7</v>
          </cell>
          <cell r="M747" t="str">
            <v>Cuvilly</v>
          </cell>
          <cell r="N747" t="str">
            <v>No</v>
          </cell>
        </row>
        <row r="748">
          <cell r="A748">
            <v>152638</v>
          </cell>
          <cell r="B748" t="str">
            <v>Jemiah</v>
          </cell>
          <cell r="C748" t="str">
            <v>Le Vallois</v>
          </cell>
          <cell r="D748" t="str">
            <v>9RNI</v>
          </cell>
          <cell r="E748" t="str">
            <v>F</v>
          </cell>
          <cell r="F748" t="str">
            <v>N</v>
          </cell>
          <cell r="G748" t="str">
            <v>MWBC</v>
          </cell>
          <cell r="H748" t="str">
            <v>No</v>
          </cell>
          <cell r="I748" t="str">
            <v>No</v>
          </cell>
          <cell r="J748" t="str">
            <v>Yes</v>
          </cell>
          <cell r="K748" t="str">
            <v>No</v>
          </cell>
          <cell r="L748" t="str">
            <v>9</v>
          </cell>
          <cell r="M748" t="str">
            <v>Picardy</v>
          </cell>
          <cell r="N748" t="str">
            <v>Yes</v>
          </cell>
        </row>
        <row r="749">
          <cell r="A749">
            <v>152748</v>
          </cell>
          <cell r="B749" t="str">
            <v>Daisy</v>
          </cell>
          <cell r="C749" t="str">
            <v>Leadley</v>
          </cell>
          <cell r="D749" t="str">
            <v>8TR</v>
          </cell>
          <cell r="E749" t="str">
            <v>F</v>
          </cell>
          <cell r="F749" t="str">
            <v>N</v>
          </cell>
          <cell r="G749" t="str">
            <v>WBRI</v>
          </cell>
          <cell r="H749" t="str">
            <v>No</v>
          </cell>
          <cell r="I749" t="str">
            <v>No</v>
          </cell>
          <cell r="J749" t="str">
            <v>No</v>
          </cell>
          <cell r="K749" t="str">
            <v>No</v>
          </cell>
          <cell r="L749" t="str">
            <v>8</v>
          </cell>
          <cell r="M749" t="str">
            <v>Compiegne</v>
          </cell>
          <cell r="N749" t="str">
            <v>No</v>
          </cell>
        </row>
        <row r="750">
          <cell r="A750">
            <v>151694</v>
          </cell>
          <cell r="B750" t="str">
            <v>Freya</v>
          </cell>
          <cell r="C750" t="str">
            <v>Leadley</v>
          </cell>
          <cell r="D750" t="str">
            <v>11JNE</v>
          </cell>
          <cell r="E750" t="str">
            <v>F</v>
          </cell>
          <cell r="F750" t="str">
            <v>N</v>
          </cell>
          <cell r="G750" t="str">
            <v>WBRI</v>
          </cell>
          <cell r="H750" t="str">
            <v>No</v>
          </cell>
          <cell r="I750" t="str">
            <v>No</v>
          </cell>
          <cell r="J750" t="str">
            <v>No</v>
          </cell>
          <cell r="K750" t="str">
            <v>No</v>
          </cell>
          <cell r="L750" t="str">
            <v>11</v>
          </cell>
          <cell r="M750" t="str">
            <v>Picardy</v>
          </cell>
          <cell r="N750" t="str">
            <v>No</v>
          </cell>
        </row>
        <row r="751">
          <cell r="A751">
            <v>151528</v>
          </cell>
          <cell r="B751" t="str">
            <v>Harvey</v>
          </cell>
          <cell r="C751" t="str">
            <v>Leadley</v>
          </cell>
          <cell r="D751" t="str">
            <v>11EGQ</v>
          </cell>
          <cell r="E751" t="str">
            <v>M</v>
          </cell>
          <cell r="F751" t="str">
            <v>N</v>
          </cell>
          <cell r="G751" t="str">
            <v>WBRI</v>
          </cell>
          <cell r="H751" t="str">
            <v>No</v>
          </cell>
          <cell r="I751" t="str">
            <v>No</v>
          </cell>
          <cell r="J751" t="str">
            <v>No</v>
          </cell>
          <cell r="K751" t="str">
            <v>No</v>
          </cell>
          <cell r="L751" t="str">
            <v>11</v>
          </cell>
          <cell r="M751" t="str">
            <v>Picardy</v>
          </cell>
          <cell r="N751" t="str">
            <v>No</v>
          </cell>
        </row>
        <row r="752">
          <cell r="A752">
            <v>150528</v>
          </cell>
          <cell r="B752" t="str">
            <v>Jake</v>
          </cell>
          <cell r="C752" t="str">
            <v>Leadley</v>
          </cell>
          <cell r="D752" t="str">
            <v>13SMC</v>
          </cell>
          <cell r="E752" t="str">
            <v>M</v>
          </cell>
          <cell r="F752" t="str">
            <v>N</v>
          </cell>
          <cell r="G752" t="str">
            <v>WBRI</v>
          </cell>
          <cell r="H752" t="str">
            <v>No</v>
          </cell>
          <cell r="I752" t="str">
            <v>No</v>
          </cell>
          <cell r="J752" t="str">
            <v>No</v>
          </cell>
          <cell r="K752" t="str">
            <v>No</v>
          </cell>
          <cell r="L752" t="str">
            <v>13</v>
          </cell>
          <cell r="M752" t="str">
            <v>Compiegne</v>
          </cell>
          <cell r="N752" t="str">
            <v>No</v>
          </cell>
        </row>
        <row r="753">
          <cell r="A753">
            <v>152157</v>
          </cell>
          <cell r="B753" t="str">
            <v>Harvey</v>
          </cell>
          <cell r="C753" t="str">
            <v>Leahy</v>
          </cell>
          <cell r="D753" t="str">
            <v>13HS</v>
          </cell>
          <cell r="E753" t="str">
            <v>M</v>
          </cell>
          <cell r="F753" t="str">
            <v>N</v>
          </cell>
          <cell r="G753" t="str">
            <v>WBRI</v>
          </cell>
          <cell r="H753" t="str">
            <v>No</v>
          </cell>
          <cell r="I753" t="str">
            <v>No</v>
          </cell>
          <cell r="J753" t="str">
            <v>No</v>
          </cell>
          <cell r="K753" t="str">
            <v>No</v>
          </cell>
          <cell r="L753" t="str">
            <v>13</v>
          </cell>
          <cell r="M753" t="str">
            <v>Picardy</v>
          </cell>
          <cell r="N753" t="str">
            <v>No</v>
          </cell>
        </row>
        <row r="754">
          <cell r="A754">
            <v>150793</v>
          </cell>
          <cell r="B754" t="str">
            <v>Eve</v>
          </cell>
          <cell r="C754" t="str">
            <v>Lear</v>
          </cell>
          <cell r="D754" t="str">
            <v>12EW</v>
          </cell>
          <cell r="E754" t="str">
            <v>F</v>
          </cell>
          <cell r="F754" t="str">
            <v>N</v>
          </cell>
          <cell r="G754" t="str">
            <v>WBRI</v>
          </cell>
          <cell r="H754" t="str">
            <v>No</v>
          </cell>
          <cell r="I754" t="str">
            <v>No</v>
          </cell>
          <cell r="J754" t="str">
            <v>No</v>
          </cell>
          <cell r="K754" t="str">
            <v>No</v>
          </cell>
          <cell r="L754" t="str">
            <v>12</v>
          </cell>
          <cell r="M754" t="str">
            <v>Cuvilly</v>
          </cell>
          <cell r="N754" t="str">
            <v>No</v>
          </cell>
        </row>
        <row r="755">
          <cell r="A755">
            <v>151539</v>
          </cell>
          <cell r="B755" t="str">
            <v>Imogen</v>
          </cell>
          <cell r="C755" t="str">
            <v>Lear</v>
          </cell>
          <cell r="D755" t="str">
            <v>11ZI</v>
          </cell>
          <cell r="E755" t="str">
            <v>F</v>
          </cell>
          <cell r="F755" t="str">
            <v>N</v>
          </cell>
          <cell r="G755" t="str">
            <v>WBRI</v>
          </cell>
          <cell r="H755" t="str">
            <v>No</v>
          </cell>
          <cell r="I755" t="str">
            <v>No</v>
          </cell>
          <cell r="J755" t="str">
            <v>No</v>
          </cell>
          <cell r="K755" t="str">
            <v>No</v>
          </cell>
          <cell r="L755" t="str">
            <v>11</v>
          </cell>
          <cell r="M755" t="str">
            <v>St. Julie</v>
          </cell>
          <cell r="N755" t="str">
            <v>Yes</v>
          </cell>
        </row>
        <row r="756">
          <cell r="A756">
            <v>152809</v>
          </cell>
          <cell r="B756" t="str">
            <v>Maisie</v>
          </cell>
          <cell r="C756" t="str">
            <v>Ledger</v>
          </cell>
          <cell r="D756" t="str">
            <v>8MH</v>
          </cell>
          <cell r="E756" t="str">
            <v>F</v>
          </cell>
          <cell r="F756" t="str">
            <v>N</v>
          </cell>
          <cell r="G756" t="str">
            <v>WBRI</v>
          </cell>
          <cell r="H756" t="str">
            <v>No</v>
          </cell>
          <cell r="I756" t="str">
            <v>No</v>
          </cell>
          <cell r="J756" t="str">
            <v>No</v>
          </cell>
          <cell r="K756" t="str">
            <v>No</v>
          </cell>
          <cell r="L756" t="str">
            <v>8</v>
          </cell>
          <cell r="M756" t="str">
            <v>Cuvilly</v>
          </cell>
          <cell r="N756" t="str">
            <v>No</v>
          </cell>
        </row>
        <row r="757">
          <cell r="A757">
            <v>151812</v>
          </cell>
          <cell r="B757" t="str">
            <v>Fiona</v>
          </cell>
          <cell r="C757" t="str">
            <v>Lee</v>
          </cell>
          <cell r="D757" t="str">
            <v>10CS</v>
          </cell>
          <cell r="E757" t="str">
            <v>F</v>
          </cell>
          <cell r="F757" t="str">
            <v>N</v>
          </cell>
          <cell r="G757" t="str">
            <v>MWAO</v>
          </cell>
          <cell r="H757" t="str">
            <v>No</v>
          </cell>
          <cell r="I757" t="str">
            <v>No</v>
          </cell>
          <cell r="J757" t="str">
            <v>No</v>
          </cell>
          <cell r="K757" t="str">
            <v>No</v>
          </cell>
          <cell r="L757" t="str">
            <v>10</v>
          </cell>
          <cell r="M757" t="str">
            <v>Picardy</v>
          </cell>
          <cell r="N757" t="str">
            <v>No</v>
          </cell>
        </row>
        <row r="758">
          <cell r="A758">
            <v>150959</v>
          </cell>
          <cell r="B758" t="str">
            <v>Harry</v>
          </cell>
          <cell r="C758" t="str">
            <v>Lee</v>
          </cell>
          <cell r="D758" t="str">
            <v>12EW</v>
          </cell>
          <cell r="E758" t="str">
            <v>M</v>
          </cell>
          <cell r="F758" t="str">
            <v>N</v>
          </cell>
          <cell r="G758" t="str">
            <v>WOTW</v>
          </cell>
          <cell r="H758" t="str">
            <v>No</v>
          </cell>
          <cell r="I758" t="str">
            <v>No</v>
          </cell>
          <cell r="J758" t="str">
            <v>No</v>
          </cell>
          <cell r="K758" t="str">
            <v>No</v>
          </cell>
          <cell r="L758" t="str">
            <v>12</v>
          </cell>
          <cell r="M758" t="str">
            <v>Compiegne</v>
          </cell>
          <cell r="N758" t="str">
            <v>No</v>
          </cell>
        </row>
        <row r="759">
          <cell r="A759">
            <v>152691</v>
          </cell>
          <cell r="B759" t="str">
            <v>Keira</v>
          </cell>
          <cell r="C759" t="str">
            <v>Lee</v>
          </cell>
          <cell r="D759" t="str">
            <v>9AWL</v>
          </cell>
          <cell r="E759" t="str">
            <v>F</v>
          </cell>
          <cell r="F759" t="str">
            <v>N</v>
          </cell>
          <cell r="G759" t="str">
            <v>WBRI</v>
          </cell>
          <cell r="H759" t="str">
            <v>Yes</v>
          </cell>
          <cell r="I759" t="str">
            <v>No</v>
          </cell>
          <cell r="J759" t="str">
            <v>Yes</v>
          </cell>
          <cell r="K759" t="str">
            <v>No</v>
          </cell>
          <cell r="L759" t="str">
            <v>9</v>
          </cell>
          <cell r="M759" t="str">
            <v>St. Julie</v>
          </cell>
          <cell r="N759" t="str">
            <v>No</v>
          </cell>
        </row>
        <row r="760">
          <cell r="A760">
            <v>151964</v>
          </cell>
          <cell r="B760" t="str">
            <v>McKenzie</v>
          </cell>
          <cell r="C760" t="str">
            <v>Lee</v>
          </cell>
          <cell r="D760" t="str">
            <v>10JOS</v>
          </cell>
          <cell r="E760" t="str">
            <v>M</v>
          </cell>
          <cell r="F760" t="str">
            <v>N</v>
          </cell>
          <cell r="G760" t="str">
            <v>WBRI</v>
          </cell>
          <cell r="H760" t="str">
            <v>Yes</v>
          </cell>
          <cell r="I760" t="str">
            <v>No</v>
          </cell>
          <cell r="J760" t="str">
            <v>Yes</v>
          </cell>
          <cell r="K760" t="str">
            <v>No</v>
          </cell>
          <cell r="L760" t="str">
            <v>10</v>
          </cell>
          <cell r="M760" t="str">
            <v>Picardy</v>
          </cell>
          <cell r="N760" t="str">
            <v>No</v>
          </cell>
        </row>
        <row r="761">
          <cell r="A761">
            <v>150923</v>
          </cell>
          <cell r="B761" t="str">
            <v>Thomas</v>
          </cell>
          <cell r="C761" t="str">
            <v>Lee</v>
          </cell>
          <cell r="D761" t="str">
            <v>11MM</v>
          </cell>
          <cell r="E761" t="str">
            <v>M</v>
          </cell>
          <cell r="F761" t="str">
            <v>N</v>
          </cell>
          <cell r="G761" t="str">
            <v>MWAO</v>
          </cell>
          <cell r="H761" t="str">
            <v>No</v>
          </cell>
          <cell r="I761" t="str">
            <v>No</v>
          </cell>
          <cell r="J761" t="str">
            <v>No</v>
          </cell>
          <cell r="K761" t="str">
            <v>No</v>
          </cell>
          <cell r="L761" t="str">
            <v>11</v>
          </cell>
          <cell r="M761" t="str">
            <v>Picardy</v>
          </cell>
          <cell r="N761" t="str">
            <v>No</v>
          </cell>
        </row>
        <row r="762">
          <cell r="A762">
            <v>151849</v>
          </cell>
          <cell r="B762" t="str">
            <v>Matthew</v>
          </cell>
          <cell r="C762" t="str">
            <v>Lee-Potter</v>
          </cell>
          <cell r="D762" t="str">
            <v>10PL</v>
          </cell>
          <cell r="E762" t="str">
            <v>M</v>
          </cell>
          <cell r="F762" t="str">
            <v>K</v>
          </cell>
          <cell r="G762" t="str">
            <v>WEEU</v>
          </cell>
          <cell r="H762" t="str">
            <v>No</v>
          </cell>
          <cell r="I762" t="str">
            <v>No</v>
          </cell>
          <cell r="J762" t="str">
            <v>No</v>
          </cell>
          <cell r="K762" t="str">
            <v>No</v>
          </cell>
          <cell r="L762" t="str">
            <v>10</v>
          </cell>
          <cell r="M762" t="str">
            <v>St. Julie</v>
          </cell>
          <cell r="N762" t="str">
            <v>Yes</v>
          </cell>
        </row>
        <row r="763">
          <cell r="A763">
            <v>150998</v>
          </cell>
          <cell r="B763" t="str">
            <v>Rose</v>
          </cell>
          <cell r="C763" t="str">
            <v>Lehane</v>
          </cell>
          <cell r="D763" t="str">
            <v>12EW</v>
          </cell>
          <cell r="E763" t="str">
            <v>F</v>
          </cell>
          <cell r="F763" t="str">
            <v>N</v>
          </cell>
          <cell r="G763" t="str">
            <v>WBRI</v>
          </cell>
          <cell r="H763" t="str">
            <v>No</v>
          </cell>
          <cell r="I763" t="str">
            <v>No</v>
          </cell>
          <cell r="J763" t="str">
            <v>No</v>
          </cell>
          <cell r="K763" t="str">
            <v>No</v>
          </cell>
          <cell r="L763" t="str">
            <v>12</v>
          </cell>
          <cell r="M763" t="str">
            <v>Picardy</v>
          </cell>
          <cell r="N763" t="str">
            <v>Yes</v>
          </cell>
        </row>
        <row r="764">
          <cell r="A764">
            <v>152133</v>
          </cell>
          <cell r="B764" t="str">
            <v>Joseana</v>
          </cell>
          <cell r="C764" t="str">
            <v>Lemos</v>
          </cell>
          <cell r="D764" t="str">
            <v>13SMC</v>
          </cell>
          <cell r="E764" t="str">
            <v>F</v>
          </cell>
          <cell r="F764" t="str">
            <v>N</v>
          </cell>
          <cell r="G764" t="str">
            <v>BAOF</v>
          </cell>
          <cell r="H764" t="str">
            <v>No</v>
          </cell>
          <cell r="I764" t="str">
            <v>Yes</v>
          </cell>
          <cell r="J764" t="str">
            <v>No</v>
          </cell>
          <cell r="K764" t="str">
            <v>No</v>
          </cell>
          <cell r="L764" t="str">
            <v>13</v>
          </cell>
          <cell r="M764" t="str">
            <v>Compiegne</v>
          </cell>
          <cell r="N764" t="str">
            <v>No</v>
          </cell>
        </row>
        <row r="765">
          <cell r="A765">
            <v>160245</v>
          </cell>
          <cell r="B765" t="str">
            <v>Annabelle</v>
          </cell>
          <cell r="C765" t="str">
            <v>Leo</v>
          </cell>
          <cell r="D765" t="str">
            <v xml:space="preserve">7BPE </v>
          </cell>
          <cell r="E765" t="str">
            <v>F</v>
          </cell>
          <cell r="F765" t="str">
            <v>N</v>
          </cell>
          <cell r="G765" t="str">
            <v>WBRI</v>
          </cell>
          <cell r="H765" t="str">
            <v>No</v>
          </cell>
          <cell r="I765" t="str">
            <v>No</v>
          </cell>
          <cell r="J765" t="str">
            <v>No</v>
          </cell>
          <cell r="K765" t="str">
            <v>No</v>
          </cell>
          <cell r="L765" t="str">
            <v>7</v>
          </cell>
          <cell r="M765" t="str">
            <v>St. Julie</v>
          </cell>
          <cell r="N765" t="str">
            <v>No</v>
          </cell>
        </row>
        <row r="766">
          <cell r="A766">
            <v>151522</v>
          </cell>
          <cell r="B766" t="str">
            <v>Adam</v>
          </cell>
          <cell r="C766" t="str">
            <v>Levesley</v>
          </cell>
          <cell r="D766" t="str">
            <v>11JNE</v>
          </cell>
          <cell r="E766" t="str">
            <v>M</v>
          </cell>
          <cell r="F766" t="str">
            <v>N</v>
          </cell>
          <cell r="G766" t="str">
            <v>WBRI</v>
          </cell>
          <cell r="H766" t="str">
            <v>No</v>
          </cell>
          <cell r="I766" t="str">
            <v>No</v>
          </cell>
          <cell r="J766" t="str">
            <v>No</v>
          </cell>
          <cell r="K766" t="str">
            <v>No</v>
          </cell>
          <cell r="L766" t="str">
            <v>11</v>
          </cell>
          <cell r="M766" t="str">
            <v>Picardy</v>
          </cell>
          <cell r="N766" t="str">
            <v>Yes</v>
          </cell>
        </row>
        <row r="767">
          <cell r="A767">
            <v>151589</v>
          </cell>
          <cell r="B767" t="str">
            <v>Olivia</v>
          </cell>
          <cell r="C767" t="str">
            <v>Lewis</v>
          </cell>
          <cell r="D767" t="str">
            <v>11EGQ</v>
          </cell>
          <cell r="E767" t="str">
            <v>F</v>
          </cell>
          <cell r="F767" t="str">
            <v>N</v>
          </cell>
          <cell r="G767" t="str">
            <v>BCRB</v>
          </cell>
          <cell r="H767" t="str">
            <v>No</v>
          </cell>
          <cell r="I767" t="str">
            <v>No</v>
          </cell>
          <cell r="J767" t="str">
            <v>No</v>
          </cell>
          <cell r="K767" t="str">
            <v>No</v>
          </cell>
          <cell r="L767" t="str">
            <v>11</v>
          </cell>
          <cell r="M767" t="str">
            <v>Picardy</v>
          </cell>
          <cell r="N767" t="str">
            <v>No</v>
          </cell>
        </row>
        <row r="768">
          <cell r="A768">
            <v>160246</v>
          </cell>
          <cell r="B768" t="str">
            <v>Adam</v>
          </cell>
          <cell r="C768" t="str">
            <v>Li</v>
          </cell>
          <cell r="D768" t="str">
            <v>7RA</v>
          </cell>
          <cell r="E768" t="str">
            <v>M</v>
          </cell>
          <cell r="F768" t="str">
            <v>N</v>
          </cell>
          <cell r="G768" t="str">
            <v>CHKC</v>
          </cell>
          <cell r="H768" t="str">
            <v>No</v>
          </cell>
          <cell r="I768" t="str">
            <v>Yes</v>
          </cell>
          <cell r="J768" t="str">
            <v>No</v>
          </cell>
          <cell r="K768" t="str">
            <v>No</v>
          </cell>
          <cell r="L768" t="str">
            <v>7</v>
          </cell>
          <cell r="M768" t="str">
            <v>Picardy</v>
          </cell>
          <cell r="N768" t="str">
            <v>No</v>
          </cell>
        </row>
        <row r="769">
          <cell r="A769">
            <v>152542</v>
          </cell>
          <cell r="B769" t="str">
            <v>Erin</v>
          </cell>
          <cell r="C769" t="str">
            <v>Lidgett</v>
          </cell>
          <cell r="D769" t="str">
            <v>9KB</v>
          </cell>
          <cell r="E769" t="str">
            <v>F</v>
          </cell>
          <cell r="F769" t="str">
            <v>N</v>
          </cell>
          <cell r="G769" t="str">
            <v>WBRI</v>
          </cell>
          <cell r="H769" t="str">
            <v>No</v>
          </cell>
          <cell r="I769" t="str">
            <v>No</v>
          </cell>
          <cell r="J769" t="str">
            <v>No</v>
          </cell>
          <cell r="K769" t="str">
            <v>No</v>
          </cell>
          <cell r="L769" t="str">
            <v>9</v>
          </cell>
          <cell r="M769" t="str">
            <v>Cuvilly</v>
          </cell>
          <cell r="N769" t="str">
            <v>No</v>
          </cell>
        </row>
        <row r="770">
          <cell r="A770">
            <v>152690</v>
          </cell>
          <cell r="B770" t="str">
            <v>James</v>
          </cell>
          <cell r="C770" t="str">
            <v>Lightbody</v>
          </cell>
          <cell r="D770" t="str">
            <v>9IC</v>
          </cell>
          <cell r="E770" t="str">
            <v>M</v>
          </cell>
          <cell r="F770" t="str">
            <v>K</v>
          </cell>
          <cell r="G770" t="str">
            <v>WBRI</v>
          </cell>
          <cell r="H770" t="str">
            <v>No</v>
          </cell>
          <cell r="I770" t="str">
            <v>No</v>
          </cell>
          <cell r="J770" t="str">
            <v>No</v>
          </cell>
          <cell r="K770" t="str">
            <v>No</v>
          </cell>
          <cell r="L770" t="str">
            <v>9</v>
          </cell>
          <cell r="M770" t="str">
            <v>Picardy</v>
          </cell>
          <cell r="N770" t="str">
            <v>Yes</v>
          </cell>
        </row>
        <row r="771">
          <cell r="A771">
            <v>151705</v>
          </cell>
          <cell r="B771" t="str">
            <v>Sophie</v>
          </cell>
          <cell r="C771" t="str">
            <v>Lightbody</v>
          </cell>
          <cell r="D771" t="str">
            <v>11SPI</v>
          </cell>
          <cell r="E771" t="str">
            <v>F</v>
          </cell>
          <cell r="F771" t="str">
            <v>N</v>
          </cell>
          <cell r="G771" t="str">
            <v>WBRI</v>
          </cell>
          <cell r="H771" t="str">
            <v>No</v>
          </cell>
          <cell r="I771" t="str">
            <v>No</v>
          </cell>
          <cell r="J771" t="str">
            <v>No</v>
          </cell>
          <cell r="K771" t="str">
            <v>No</v>
          </cell>
          <cell r="L771" t="str">
            <v>11</v>
          </cell>
          <cell r="M771" t="str">
            <v>St. Julie</v>
          </cell>
          <cell r="N771" t="str">
            <v>No</v>
          </cell>
        </row>
        <row r="772">
          <cell r="A772">
            <v>151878</v>
          </cell>
          <cell r="B772" t="str">
            <v>Jeffrey</v>
          </cell>
          <cell r="C772" t="str">
            <v>Lin</v>
          </cell>
          <cell r="D772" t="str">
            <v>10CM</v>
          </cell>
          <cell r="E772" t="str">
            <v>M</v>
          </cell>
          <cell r="F772" t="str">
            <v>N</v>
          </cell>
          <cell r="G772" t="str">
            <v>CHNE</v>
          </cell>
          <cell r="H772" t="str">
            <v>No</v>
          </cell>
          <cell r="I772" t="str">
            <v>Yes</v>
          </cell>
          <cell r="J772" t="str">
            <v>No</v>
          </cell>
          <cell r="K772" t="str">
            <v>No</v>
          </cell>
          <cell r="L772" t="str">
            <v>10</v>
          </cell>
          <cell r="M772" t="str">
            <v>Compiegne</v>
          </cell>
          <cell r="N772" t="str">
            <v>No</v>
          </cell>
        </row>
        <row r="773">
          <cell r="A773">
            <v>152814</v>
          </cell>
          <cell r="B773" t="str">
            <v>Queenie</v>
          </cell>
          <cell r="C773" t="str">
            <v>Lin</v>
          </cell>
          <cell r="D773" t="str">
            <v>8PH</v>
          </cell>
          <cell r="E773" t="str">
            <v>F</v>
          </cell>
          <cell r="G773" t="str">
            <v>CHNE</v>
          </cell>
          <cell r="H773" t="str">
            <v>No</v>
          </cell>
          <cell r="I773" t="str">
            <v>Yes</v>
          </cell>
          <cell r="J773" t="str">
            <v>No</v>
          </cell>
          <cell r="K773" t="str">
            <v>No</v>
          </cell>
          <cell r="L773" t="str">
            <v>8</v>
          </cell>
          <cell r="M773" t="str">
            <v>Cuvilly</v>
          </cell>
          <cell r="N773" t="str">
            <v>No</v>
          </cell>
        </row>
        <row r="774">
          <cell r="A774">
            <v>152134</v>
          </cell>
          <cell r="B774" t="str">
            <v>Anya</v>
          </cell>
          <cell r="C774" t="str">
            <v>Linsky</v>
          </cell>
          <cell r="D774" t="str">
            <v>13LGI</v>
          </cell>
          <cell r="E774" t="str">
            <v>F</v>
          </cell>
          <cell r="F774" t="str">
            <v>N</v>
          </cell>
          <cell r="G774" t="str">
            <v>WBRI</v>
          </cell>
          <cell r="H774" t="str">
            <v>No</v>
          </cell>
          <cell r="I774" t="str">
            <v>No</v>
          </cell>
          <cell r="J774" t="str">
            <v>No</v>
          </cell>
          <cell r="K774" t="str">
            <v>No</v>
          </cell>
          <cell r="L774" t="str">
            <v>13</v>
          </cell>
          <cell r="M774" t="str">
            <v>St. Julie</v>
          </cell>
          <cell r="N774" t="str">
            <v>No</v>
          </cell>
        </row>
        <row r="775">
          <cell r="A775">
            <v>151524</v>
          </cell>
          <cell r="B775" t="str">
            <v>Caleb</v>
          </cell>
          <cell r="C775" t="str">
            <v>Linsky</v>
          </cell>
          <cell r="D775" t="str">
            <v>11SPI</v>
          </cell>
          <cell r="E775" t="str">
            <v>M</v>
          </cell>
          <cell r="F775" t="str">
            <v>N</v>
          </cell>
          <cell r="G775" t="str">
            <v>WBRI</v>
          </cell>
          <cell r="H775" t="str">
            <v>No</v>
          </cell>
          <cell r="I775" t="str">
            <v>No</v>
          </cell>
          <cell r="J775" t="str">
            <v>No</v>
          </cell>
          <cell r="K775" t="str">
            <v>No</v>
          </cell>
          <cell r="L775" t="str">
            <v>11</v>
          </cell>
          <cell r="M775" t="str">
            <v>St. Julie</v>
          </cell>
          <cell r="N775" t="str">
            <v>No</v>
          </cell>
        </row>
        <row r="776">
          <cell r="A776">
            <v>151543</v>
          </cell>
          <cell r="B776" t="str">
            <v>Maria</v>
          </cell>
          <cell r="C776" t="str">
            <v>Livingston</v>
          </cell>
          <cell r="D776" t="str">
            <v>11KKN</v>
          </cell>
          <cell r="E776" t="str">
            <v>F</v>
          </cell>
          <cell r="F776" t="str">
            <v>N</v>
          </cell>
          <cell r="G776" t="str">
            <v>WBRI</v>
          </cell>
          <cell r="H776" t="str">
            <v>No</v>
          </cell>
          <cell r="I776" t="str">
            <v>No</v>
          </cell>
          <cell r="J776" t="str">
            <v>No</v>
          </cell>
          <cell r="K776" t="str">
            <v>No</v>
          </cell>
          <cell r="L776" t="str">
            <v>11</v>
          </cell>
          <cell r="M776" t="str">
            <v>Cuvilly</v>
          </cell>
          <cell r="N776" t="str">
            <v>No</v>
          </cell>
        </row>
        <row r="777">
          <cell r="A777">
            <v>151846</v>
          </cell>
          <cell r="B777" t="str">
            <v>Aoife</v>
          </cell>
          <cell r="C777" t="str">
            <v>Loader</v>
          </cell>
          <cell r="D777" t="str">
            <v>10JOS</v>
          </cell>
          <cell r="E777" t="str">
            <v>F</v>
          </cell>
          <cell r="F777" t="str">
            <v>N</v>
          </cell>
          <cell r="G777" t="str">
            <v>WBRI</v>
          </cell>
          <cell r="H777" t="str">
            <v>No</v>
          </cell>
          <cell r="I777" t="str">
            <v>No</v>
          </cell>
          <cell r="J777" t="str">
            <v>No</v>
          </cell>
          <cell r="K777" t="str">
            <v>No</v>
          </cell>
          <cell r="L777" t="str">
            <v>10</v>
          </cell>
          <cell r="M777" t="str">
            <v>Picardy</v>
          </cell>
          <cell r="N777" t="str">
            <v>No</v>
          </cell>
        </row>
        <row r="778">
          <cell r="A778">
            <v>150871</v>
          </cell>
          <cell r="B778" t="str">
            <v>Finn</v>
          </cell>
          <cell r="C778" t="str">
            <v>Loader</v>
          </cell>
          <cell r="D778" t="str">
            <v>12EW</v>
          </cell>
          <cell r="E778" t="str">
            <v>M</v>
          </cell>
          <cell r="F778" t="str">
            <v>N</v>
          </cell>
          <cell r="G778" t="str">
            <v>WBRI</v>
          </cell>
          <cell r="H778" t="str">
            <v>No</v>
          </cell>
          <cell r="I778" t="str">
            <v>No</v>
          </cell>
          <cell r="J778" t="str">
            <v>No</v>
          </cell>
          <cell r="K778" t="str">
            <v>No</v>
          </cell>
          <cell r="L778" t="str">
            <v>12</v>
          </cell>
          <cell r="M778" t="str">
            <v>St. Julie</v>
          </cell>
          <cell r="N778" t="str">
            <v>No</v>
          </cell>
        </row>
        <row r="779">
          <cell r="A779">
            <v>160101</v>
          </cell>
          <cell r="B779" t="str">
            <v>Isobel</v>
          </cell>
          <cell r="C779" t="str">
            <v>Locker</v>
          </cell>
          <cell r="D779" t="str">
            <v>12EW</v>
          </cell>
          <cell r="E779" t="str">
            <v>F</v>
          </cell>
          <cell r="F779" t="str">
            <v>N</v>
          </cell>
          <cell r="G779" t="str">
            <v>WBRI</v>
          </cell>
          <cell r="H779" t="str">
            <v>No</v>
          </cell>
          <cell r="I779" t="str">
            <v>No</v>
          </cell>
          <cell r="J779" t="str">
            <v>No</v>
          </cell>
          <cell r="K779" t="str">
            <v>No</v>
          </cell>
          <cell r="L779" t="str">
            <v>12</v>
          </cell>
          <cell r="M779" t="str">
            <v>Compiegne</v>
          </cell>
          <cell r="N779" t="str">
            <v>No</v>
          </cell>
        </row>
        <row r="780">
          <cell r="A780">
            <v>150878</v>
          </cell>
          <cell r="B780" t="str">
            <v>Gabrielle</v>
          </cell>
          <cell r="C780" t="str">
            <v>Logan</v>
          </cell>
          <cell r="D780" t="str">
            <v>11ET</v>
          </cell>
          <cell r="E780" t="str">
            <v>F</v>
          </cell>
          <cell r="F780" t="str">
            <v>N</v>
          </cell>
          <cell r="G780" t="str">
            <v>MOTM</v>
          </cell>
          <cell r="H780" t="str">
            <v>No</v>
          </cell>
          <cell r="I780" t="str">
            <v>No</v>
          </cell>
          <cell r="J780" t="str">
            <v>No</v>
          </cell>
          <cell r="K780" t="str">
            <v>No</v>
          </cell>
          <cell r="L780" t="str">
            <v>11</v>
          </cell>
          <cell r="M780" t="str">
            <v>St. Julie</v>
          </cell>
          <cell r="N780" t="str">
            <v>No</v>
          </cell>
        </row>
        <row r="781">
          <cell r="A781">
            <v>151646</v>
          </cell>
          <cell r="B781" t="str">
            <v>Nathaniel</v>
          </cell>
          <cell r="C781" t="str">
            <v>Logan</v>
          </cell>
          <cell r="D781" t="str">
            <v>11ZI</v>
          </cell>
          <cell r="E781" t="str">
            <v>M</v>
          </cell>
          <cell r="F781" t="str">
            <v>N</v>
          </cell>
          <cell r="G781" t="str">
            <v>MOTM</v>
          </cell>
          <cell r="H781" t="str">
            <v>No</v>
          </cell>
          <cell r="I781" t="str">
            <v>No</v>
          </cell>
          <cell r="J781" t="str">
            <v>No</v>
          </cell>
          <cell r="K781" t="str">
            <v>No</v>
          </cell>
          <cell r="L781" t="str">
            <v>11</v>
          </cell>
          <cell r="M781" t="str">
            <v>St. Julie</v>
          </cell>
          <cell r="N781" t="str">
            <v>Yes</v>
          </cell>
        </row>
        <row r="782">
          <cell r="A782">
            <v>160001</v>
          </cell>
          <cell r="B782" t="str">
            <v>Caleb</v>
          </cell>
          <cell r="C782" t="str">
            <v>Loh</v>
          </cell>
          <cell r="D782" t="str">
            <v>8MH</v>
          </cell>
          <cell r="E782" t="str">
            <v>M</v>
          </cell>
          <cell r="F782" t="str">
            <v>N</v>
          </cell>
          <cell r="G782" t="str">
            <v>MCOE</v>
          </cell>
          <cell r="H782" t="str">
            <v>No</v>
          </cell>
          <cell r="I782" t="str">
            <v>No</v>
          </cell>
          <cell r="J782" t="str">
            <v>No</v>
          </cell>
          <cell r="K782" t="str">
            <v>No</v>
          </cell>
          <cell r="L782" t="str">
            <v>8</v>
          </cell>
          <cell r="M782" t="str">
            <v>Cuvilly</v>
          </cell>
          <cell r="N782" t="str">
            <v>No</v>
          </cell>
        </row>
        <row r="783">
          <cell r="A783">
            <v>150538</v>
          </cell>
          <cell r="B783" t="str">
            <v>Samuel</v>
          </cell>
          <cell r="C783" t="str">
            <v>LOMAS</v>
          </cell>
          <cell r="D783" t="str">
            <v>13FG</v>
          </cell>
          <cell r="E783" t="str">
            <v>M</v>
          </cell>
          <cell r="F783" t="str">
            <v>N</v>
          </cell>
          <cell r="G783" t="str">
            <v>WBRI</v>
          </cell>
          <cell r="H783" t="str">
            <v>No</v>
          </cell>
          <cell r="I783" t="str">
            <v>No</v>
          </cell>
          <cell r="J783" t="str">
            <v>No</v>
          </cell>
          <cell r="K783" t="str">
            <v>No</v>
          </cell>
          <cell r="L783" t="str">
            <v>13</v>
          </cell>
          <cell r="M783" t="str">
            <v>St. Julie</v>
          </cell>
          <cell r="N783" t="str">
            <v>No</v>
          </cell>
        </row>
        <row r="784">
          <cell r="A784">
            <v>160247</v>
          </cell>
          <cell r="B784" t="str">
            <v>Naomi</v>
          </cell>
          <cell r="C784" t="str">
            <v>Lord</v>
          </cell>
          <cell r="D784" t="str">
            <v>7WD</v>
          </cell>
          <cell r="E784" t="str">
            <v>F</v>
          </cell>
          <cell r="F784" t="str">
            <v>N</v>
          </cell>
          <cell r="G784" t="str">
            <v>WBRI</v>
          </cell>
          <cell r="H784" t="str">
            <v>No</v>
          </cell>
          <cell r="I784" t="str">
            <v>No</v>
          </cell>
          <cell r="J784" t="str">
            <v>No</v>
          </cell>
          <cell r="K784" t="str">
            <v>No</v>
          </cell>
          <cell r="L784" t="str">
            <v>7</v>
          </cell>
          <cell r="M784" t="str">
            <v>Picardy</v>
          </cell>
          <cell r="N784" t="str">
            <v>No</v>
          </cell>
        </row>
        <row r="785">
          <cell r="A785">
            <v>151553</v>
          </cell>
          <cell r="B785" t="str">
            <v>Joseph</v>
          </cell>
          <cell r="C785" t="str">
            <v>Loughran</v>
          </cell>
          <cell r="D785" t="str">
            <v>11KKN</v>
          </cell>
          <cell r="E785" t="str">
            <v>M</v>
          </cell>
          <cell r="F785" t="str">
            <v>N</v>
          </cell>
          <cell r="G785" t="str">
            <v>WBRI</v>
          </cell>
          <cell r="H785" t="str">
            <v>No</v>
          </cell>
          <cell r="I785" t="str">
            <v>No</v>
          </cell>
          <cell r="J785" t="str">
            <v>No</v>
          </cell>
          <cell r="K785" t="str">
            <v>No</v>
          </cell>
          <cell r="L785" t="str">
            <v>11</v>
          </cell>
          <cell r="M785" t="str">
            <v>Cuvilly</v>
          </cell>
          <cell r="N785" t="str">
            <v>No</v>
          </cell>
        </row>
        <row r="786">
          <cell r="A786">
            <v>151815</v>
          </cell>
          <cell r="B786" t="str">
            <v>olivia</v>
          </cell>
          <cell r="C786" t="str">
            <v>loughran smith</v>
          </cell>
          <cell r="D786" t="str">
            <v>10TD</v>
          </cell>
          <cell r="E786" t="str">
            <v>F</v>
          </cell>
          <cell r="F786" t="str">
            <v>N</v>
          </cell>
          <cell r="G786" t="str">
            <v>WBRI</v>
          </cell>
          <cell r="H786" t="str">
            <v>No</v>
          </cell>
          <cell r="I786" t="str">
            <v>No</v>
          </cell>
          <cell r="J786" t="str">
            <v>No</v>
          </cell>
          <cell r="K786" t="str">
            <v>No</v>
          </cell>
          <cell r="L786" t="str">
            <v>10</v>
          </cell>
          <cell r="M786" t="str">
            <v>Compiegne</v>
          </cell>
          <cell r="N786" t="str">
            <v>No</v>
          </cell>
        </row>
        <row r="787">
          <cell r="A787">
            <v>150798</v>
          </cell>
          <cell r="B787" t="str">
            <v>Lenny</v>
          </cell>
          <cell r="C787" t="str">
            <v>Lowe</v>
          </cell>
          <cell r="D787" t="str">
            <v>12JW</v>
          </cell>
          <cell r="E787" t="str">
            <v>M</v>
          </cell>
          <cell r="F787" t="str">
            <v>N</v>
          </cell>
          <cell r="G787" t="str">
            <v>WBRI</v>
          </cell>
          <cell r="H787" t="str">
            <v>No</v>
          </cell>
          <cell r="I787" t="str">
            <v>No</v>
          </cell>
          <cell r="J787" t="str">
            <v>No</v>
          </cell>
          <cell r="K787" t="str">
            <v>No</v>
          </cell>
          <cell r="L787" t="str">
            <v>12</v>
          </cell>
          <cell r="M787" t="str">
            <v>Cuvilly</v>
          </cell>
          <cell r="N787" t="str">
            <v>No</v>
          </cell>
        </row>
        <row r="788">
          <cell r="A788">
            <v>152772</v>
          </cell>
          <cell r="B788" t="str">
            <v>Erin</v>
          </cell>
          <cell r="C788" t="str">
            <v>Loxley-Teasdale</v>
          </cell>
          <cell r="D788" t="str">
            <v>8MH</v>
          </cell>
          <cell r="E788" t="str">
            <v>F</v>
          </cell>
          <cell r="F788" t="str">
            <v>N</v>
          </cell>
          <cell r="G788" t="str">
            <v>WBRI</v>
          </cell>
          <cell r="H788" t="str">
            <v>No</v>
          </cell>
          <cell r="I788" t="str">
            <v>No</v>
          </cell>
          <cell r="J788" t="str">
            <v>No</v>
          </cell>
          <cell r="K788" t="str">
            <v>No</v>
          </cell>
          <cell r="L788" t="str">
            <v>8</v>
          </cell>
          <cell r="M788" t="str">
            <v>Cuvilly</v>
          </cell>
          <cell r="N788" t="str">
            <v>No</v>
          </cell>
        </row>
        <row r="789">
          <cell r="A789">
            <v>151772</v>
          </cell>
          <cell r="B789" t="str">
            <v>Jack</v>
          </cell>
          <cell r="C789" t="str">
            <v>Lumb</v>
          </cell>
          <cell r="D789" t="str">
            <v>10JOS</v>
          </cell>
          <cell r="E789" t="str">
            <v>M</v>
          </cell>
          <cell r="F789" t="str">
            <v>N</v>
          </cell>
          <cell r="G789" t="str">
            <v>WBRI</v>
          </cell>
          <cell r="H789" t="str">
            <v>No</v>
          </cell>
          <cell r="I789" t="str">
            <v>No</v>
          </cell>
          <cell r="J789" t="str">
            <v>No</v>
          </cell>
          <cell r="K789" t="str">
            <v>No</v>
          </cell>
          <cell r="L789" t="str">
            <v>10</v>
          </cell>
          <cell r="M789" t="str">
            <v>Picardy</v>
          </cell>
          <cell r="N789" t="str">
            <v>No</v>
          </cell>
        </row>
        <row r="790">
          <cell r="A790">
            <v>151913</v>
          </cell>
          <cell r="B790" t="str">
            <v>Wesley</v>
          </cell>
          <cell r="C790" t="str">
            <v>Lutakome</v>
          </cell>
          <cell r="D790" t="str">
            <v>10JOS</v>
          </cell>
          <cell r="E790" t="str">
            <v>M</v>
          </cell>
          <cell r="F790" t="str">
            <v>N</v>
          </cell>
          <cell r="G790" t="str">
            <v>BAOF</v>
          </cell>
          <cell r="H790" t="str">
            <v>Yes</v>
          </cell>
          <cell r="I790" t="str">
            <v>No</v>
          </cell>
          <cell r="J790" t="str">
            <v>Yes</v>
          </cell>
          <cell r="K790" t="str">
            <v>No</v>
          </cell>
          <cell r="L790" t="str">
            <v>10</v>
          </cell>
          <cell r="M790" t="str">
            <v>Picardy</v>
          </cell>
          <cell r="N790" t="str">
            <v>No</v>
          </cell>
        </row>
        <row r="791">
          <cell r="A791">
            <v>152804</v>
          </cell>
          <cell r="B791" t="str">
            <v>Whitney</v>
          </cell>
          <cell r="C791" t="str">
            <v>Lutakome</v>
          </cell>
          <cell r="D791" t="str">
            <v>8AB</v>
          </cell>
          <cell r="E791" t="str">
            <v>F</v>
          </cell>
          <cell r="F791" t="str">
            <v>N</v>
          </cell>
          <cell r="G791" t="str">
            <v>BAOF</v>
          </cell>
          <cell r="H791" t="str">
            <v>Yes</v>
          </cell>
          <cell r="I791" t="str">
            <v>No</v>
          </cell>
          <cell r="J791" t="str">
            <v>Yes</v>
          </cell>
          <cell r="K791" t="str">
            <v>No</v>
          </cell>
          <cell r="L791" t="str">
            <v>8</v>
          </cell>
          <cell r="M791" t="str">
            <v>Compiegne</v>
          </cell>
          <cell r="N791" t="str">
            <v>No</v>
          </cell>
        </row>
        <row r="792">
          <cell r="A792">
            <v>152563</v>
          </cell>
          <cell r="B792" t="str">
            <v>Colm</v>
          </cell>
          <cell r="C792" t="str">
            <v>Lynch</v>
          </cell>
          <cell r="D792" t="str">
            <v>9AWL</v>
          </cell>
          <cell r="E792" t="str">
            <v>M</v>
          </cell>
          <cell r="F792" t="str">
            <v>N</v>
          </cell>
          <cell r="G792" t="str">
            <v>WIRI</v>
          </cell>
          <cell r="H792" t="str">
            <v>No</v>
          </cell>
          <cell r="I792" t="str">
            <v>No</v>
          </cell>
          <cell r="J792" t="str">
            <v>No</v>
          </cell>
          <cell r="K792" t="str">
            <v>No</v>
          </cell>
          <cell r="L792" t="str">
            <v>9</v>
          </cell>
          <cell r="M792" t="str">
            <v>St. Julie</v>
          </cell>
          <cell r="N792" t="str">
            <v>No</v>
          </cell>
        </row>
        <row r="793">
          <cell r="A793">
            <v>150594</v>
          </cell>
          <cell r="B793" t="str">
            <v>Chama</v>
          </cell>
          <cell r="C793" t="str">
            <v>M'Cheleka</v>
          </cell>
          <cell r="D793" t="str">
            <v>13TS</v>
          </cell>
          <cell r="E793" t="str">
            <v>M</v>
          </cell>
          <cell r="F793" t="str">
            <v>N</v>
          </cell>
          <cell r="G793" t="str">
            <v>BAOF</v>
          </cell>
          <cell r="H793" t="str">
            <v>No</v>
          </cell>
          <cell r="I793" t="str">
            <v>No</v>
          </cell>
          <cell r="J793" t="str">
            <v>No</v>
          </cell>
          <cell r="K793" t="str">
            <v>No</v>
          </cell>
          <cell r="L793" t="str">
            <v>13</v>
          </cell>
          <cell r="M793" t="str">
            <v>Cuvilly</v>
          </cell>
          <cell r="N793" t="str">
            <v>No</v>
          </cell>
        </row>
        <row r="794">
          <cell r="A794">
            <v>152502</v>
          </cell>
          <cell r="B794" t="str">
            <v>Tresor</v>
          </cell>
          <cell r="C794" t="str">
            <v>Mabou Kamfaing</v>
          </cell>
          <cell r="D794" t="str">
            <v>9GN</v>
          </cell>
          <cell r="E794" t="str">
            <v>M</v>
          </cell>
          <cell r="F794" t="str">
            <v>K</v>
          </cell>
          <cell r="G794" t="str">
            <v>BAOF</v>
          </cell>
          <cell r="H794" t="str">
            <v>Yes</v>
          </cell>
          <cell r="I794" t="str">
            <v>No</v>
          </cell>
          <cell r="J794" t="str">
            <v>Yes</v>
          </cell>
          <cell r="K794" t="str">
            <v>No</v>
          </cell>
          <cell r="L794" t="str">
            <v>9</v>
          </cell>
          <cell r="M794" t="str">
            <v>Cuvilly</v>
          </cell>
          <cell r="N794" t="str">
            <v>Yes</v>
          </cell>
        </row>
        <row r="795">
          <cell r="A795">
            <v>151872</v>
          </cell>
          <cell r="B795" t="str">
            <v>Vermon</v>
          </cell>
          <cell r="C795" t="str">
            <v>Mabou-Nguekoh</v>
          </cell>
          <cell r="D795" t="str">
            <v>10ES</v>
          </cell>
          <cell r="E795" t="str">
            <v>M</v>
          </cell>
          <cell r="F795" t="str">
            <v>N</v>
          </cell>
          <cell r="G795" t="str">
            <v>BAOF</v>
          </cell>
          <cell r="H795" t="str">
            <v>Yes</v>
          </cell>
          <cell r="I795" t="str">
            <v>No</v>
          </cell>
          <cell r="J795" t="str">
            <v>Yes</v>
          </cell>
          <cell r="K795" t="str">
            <v>No</v>
          </cell>
          <cell r="L795" t="str">
            <v>10</v>
          </cell>
          <cell r="M795" t="str">
            <v>Cuvilly</v>
          </cell>
          <cell r="N795" t="str">
            <v>No</v>
          </cell>
        </row>
        <row r="796">
          <cell r="A796">
            <v>152505</v>
          </cell>
          <cell r="B796" t="str">
            <v>Joel</v>
          </cell>
          <cell r="C796" t="str">
            <v>Macgregor</v>
          </cell>
          <cell r="D796" t="str">
            <v>9GR</v>
          </cell>
          <cell r="E796" t="str">
            <v>M</v>
          </cell>
          <cell r="F796" t="str">
            <v>N</v>
          </cell>
          <cell r="G796" t="str">
            <v>BAOF</v>
          </cell>
          <cell r="H796" t="str">
            <v>No</v>
          </cell>
          <cell r="I796" t="str">
            <v>No</v>
          </cell>
          <cell r="J796" t="str">
            <v>No</v>
          </cell>
          <cell r="K796" t="str">
            <v>No</v>
          </cell>
          <cell r="L796" t="str">
            <v>9</v>
          </cell>
          <cell r="M796" t="str">
            <v>Compiegne</v>
          </cell>
          <cell r="N796" t="str">
            <v>Yes</v>
          </cell>
        </row>
        <row r="797">
          <cell r="A797">
            <v>152787</v>
          </cell>
          <cell r="B797" t="str">
            <v>Charlie</v>
          </cell>
          <cell r="C797" t="str">
            <v>Machon</v>
          </cell>
          <cell r="D797" t="str">
            <v>8AB</v>
          </cell>
          <cell r="E797" t="str">
            <v>M</v>
          </cell>
          <cell r="F797" t="str">
            <v>N</v>
          </cell>
          <cell r="G797" t="str">
            <v>WBRI</v>
          </cell>
          <cell r="H797" t="str">
            <v>No</v>
          </cell>
          <cell r="I797" t="str">
            <v>No</v>
          </cell>
          <cell r="J797" t="str">
            <v>No</v>
          </cell>
          <cell r="K797" t="str">
            <v>No</v>
          </cell>
          <cell r="L797" t="str">
            <v>8</v>
          </cell>
          <cell r="M797" t="str">
            <v>Compiegne</v>
          </cell>
          <cell r="N797" t="str">
            <v>No</v>
          </cell>
        </row>
        <row r="798">
          <cell r="A798">
            <v>151949</v>
          </cell>
          <cell r="B798" t="str">
            <v>Grace</v>
          </cell>
          <cell r="C798" t="str">
            <v>Mackrell</v>
          </cell>
          <cell r="D798" t="str">
            <v>10EB</v>
          </cell>
          <cell r="E798" t="str">
            <v>F</v>
          </cell>
          <cell r="F798" t="str">
            <v>N</v>
          </cell>
          <cell r="G798" t="str">
            <v>WBRI</v>
          </cell>
          <cell r="H798" t="str">
            <v>No</v>
          </cell>
          <cell r="I798" t="str">
            <v>No</v>
          </cell>
          <cell r="J798" t="str">
            <v>No</v>
          </cell>
          <cell r="K798" t="str">
            <v>No</v>
          </cell>
          <cell r="L798" t="str">
            <v>10</v>
          </cell>
          <cell r="M798" t="str">
            <v>Cuvilly</v>
          </cell>
          <cell r="N798" t="str">
            <v>No</v>
          </cell>
        </row>
        <row r="799">
          <cell r="A799">
            <v>151544</v>
          </cell>
          <cell r="B799" t="str">
            <v>Valerie</v>
          </cell>
          <cell r="C799" t="str">
            <v>Madafi</v>
          </cell>
          <cell r="D799" t="str">
            <v>11EGQ</v>
          </cell>
          <cell r="E799" t="str">
            <v>F</v>
          </cell>
          <cell r="F799" t="str">
            <v>N</v>
          </cell>
          <cell r="G799" t="str">
            <v>BAOF</v>
          </cell>
          <cell r="H799" t="str">
            <v>No</v>
          </cell>
          <cell r="I799" t="str">
            <v>Yes</v>
          </cell>
          <cell r="J799" t="str">
            <v>No</v>
          </cell>
          <cell r="K799" t="str">
            <v>No</v>
          </cell>
          <cell r="L799" t="str">
            <v>11</v>
          </cell>
          <cell r="M799" t="str">
            <v>Picardy</v>
          </cell>
          <cell r="N799" t="str">
            <v>No</v>
          </cell>
        </row>
        <row r="800">
          <cell r="A800">
            <v>152655</v>
          </cell>
          <cell r="B800" t="str">
            <v>Nickeisha</v>
          </cell>
          <cell r="C800" t="str">
            <v>Madourie</v>
          </cell>
          <cell r="D800" t="str">
            <v>9JQ</v>
          </cell>
          <cell r="E800" t="str">
            <v>F</v>
          </cell>
          <cell r="F800" t="str">
            <v>N</v>
          </cell>
          <cell r="G800" t="str">
            <v>BCRB</v>
          </cell>
          <cell r="H800" t="str">
            <v>No</v>
          </cell>
          <cell r="I800" t="str">
            <v>No</v>
          </cell>
          <cell r="J800" t="str">
            <v>No</v>
          </cell>
          <cell r="K800" t="str">
            <v>No</v>
          </cell>
          <cell r="L800" t="str">
            <v>9</v>
          </cell>
          <cell r="M800" t="str">
            <v>St. Julie</v>
          </cell>
          <cell r="N800" t="str">
            <v>No</v>
          </cell>
        </row>
        <row r="801">
          <cell r="A801">
            <v>151571</v>
          </cell>
          <cell r="B801" t="str">
            <v>Aaron</v>
          </cell>
          <cell r="C801" t="str">
            <v>Magambo</v>
          </cell>
          <cell r="D801" t="str">
            <v>11JNE</v>
          </cell>
          <cell r="E801" t="str">
            <v>M</v>
          </cell>
          <cell r="F801" t="str">
            <v>N</v>
          </cell>
          <cell r="G801" t="str">
            <v>BAOF</v>
          </cell>
          <cell r="H801" t="str">
            <v>No</v>
          </cell>
          <cell r="I801" t="str">
            <v>No</v>
          </cell>
          <cell r="J801" t="str">
            <v>No</v>
          </cell>
          <cell r="K801" t="str">
            <v>No</v>
          </cell>
          <cell r="L801" t="str">
            <v>11</v>
          </cell>
          <cell r="M801" t="str">
            <v>Picardy</v>
          </cell>
          <cell r="N801" t="str">
            <v>No</v>
          </cell>
        </row>
        <row r="802">
          <cell r="A802">
            <v>151586</v>
          </cell>
          <cell r="B802" t="str">
            <v>Dean</v>
          </cell>
          <cell r="C802" t="str">
            <v>Mahachi</v>
          </cell>
          <cell r="D802" t="str">
            <v>11EGQ</v>
          </cell>
          <cell r="E802" t="str">
            <v>M</v>
          </cell>
          <cell r="F802" t="str">
            <v>N</v>
          </cell>
          <cell r="G802" t="str">
            <v>BAOF</v>
          </cell>
          <cell r="H802" t="str">
            <v>No</v>
          </cell>
          <cell r="I802" t="str">
            <v>No</v>
          </cell>
          <cell r="J802" t="str">
            <v>No</v>
          </cell>
          <cell r="K802" t="str">
            <v>No</v>
          </cell>
          <cell r="L802" t="str">
            <v>11</v>
          </cell>
          <cell r="M802" t="str">
            <v>Picardy</v>
          </cell>
          <cell r="N802" t="str">
            <v>Yes</v>
          </cell>
        </row>
        <row r="803">
          <cell r="A803">
            <v>152939</v>
          </cell>
          <cell r="B803" t="str">
            <v>Nendra</v>
          </cell>
          <cell r="C803" t="str">
            <v>Maheswara</v>
          </cell>
          <cell r="D803" t="str">
            <v>8AR</v>
          </cell>
          <cell r="E803" t="str">
            <v>M</v>
          </cell>
          <cell r="F803" t="str">
            <v>E</v>
          </cell>
          <cell r="G803" t="str">
            <v>OOEG</v>
          </cell>
          <cell r="H803" t="str">
            <v>No</v>
          </cell>
          <cell r="I803" t="str">
            <v>Yes</v>
          </cell>
          <cell r="J803" t="str">
            <v>No</v>
          </cell>
          <cell r="K803" t="str">
            <v>No</v>
          </cell>
          <cell r="L803" t="str">
            <v>8</v>
          </cell>
          <cell r="M803" t="str">
            <v>St. Julie</v>
          </cell>
          <cell r="N803" t="str">
            <v>No</v>
          </cell>
        </row>
        <row r="804">
          <cell r="A804">
            <v>152694</v>
          </cell>
          <cell r="B804" t="str">
            <v>Daniyal</v>
          </cell>
          <cell r="C804" t="str">
            <v>Mahmood</v>
          </cell>
          <cell r="D804" t="str">
            <v>9KB</v>
          </cell>
          <cell r="E804" t="str">
            <v>M</v>
          </cell>
          <cell r="F804" t="str">
            <v>N</v>
          </cell>
          <cell r="G804" t="str">
            <v>APKN</v>
          </cell>
          <cell r="H804" t="str">
            <v>No</v>
          </cell>
          <cell r="I804" t="str">
            <v>No</v>
          </cell>
          <cell r="J804" t="str">
            <v>No</v>
          </cell>
          <cell r="K804" t="str">
            <v>No</v>
          </cell>
          <cell r="L804" t="str">
            <v>9</v>
          </cell>
          <cell r="M804" t="str">
            <v>Cuvilly</v>
          </cell>
          <cell r="N804" t="str">
            <v>No</v>
          </cell>
        </row>
        <row r="805">
          <cell r="A805">
            <v>151915</v>
          </cell>
          <cell r="B805" t="str">
            <v>Dean Al-Haq</v>
          </cell>
          <cell r="C805" t="str">
            <v>Mahmood</v>
          </cell>
          <cell r="D805" t="str">
            <v>10EB</v>
          </cell>
          <cell r="E805" t="str">
            <v>M</v>
          </cell>
          <cell r="F805" t="str">
            <v>N</v>
          </cell>
          <cell r="G805" t="str">
            <v>APKN</v>
          </cell>
          <cell r="H805" t="str">
            <v>No</v>
          </cell>
          <cell r="I805" t="str">
            <v>No</v>
          </cell>
          <cell r="J805" t="str">
            <v>No</v>
          </cell>
          <cell r="K805" t="str">
            <v>No</v>
          </cell>
          <cell r="L805" t="str">
            <v>10</v>
          </cell>
          <cell r="M805" t="str">
            <v>Cuvilly</v>
          </cell>
          <cell r="N805" t="str">
            <v>Yes</v>
          </cell>
        </row>
        <row r="806">
          <cell r="A806">
            <v>152807</v>
          </cell>
          <cell r="B806" t="str">
            <v>Lewis</v>
          </cell>
          <cell r="C806" t="str">
            <v>Mahoney</v>
          </cell>
          <cell r="D806" t="str">
            <v>8MH</v>
          </cell>
          <cell r="E806" t="str">
            <v>M</v>
          </cell>
          <cell r="F806" t="str">
            <v>N</v>
          </cell>
          <cell r="G806" t="str">
            <v>MWAO</v>
          </cell>
          <cell r="H806" t="str">
            <v>No</v>
          </cell>
          <cell r="I806" t="str">
            <v>No</v>
          </cell>
          <cell r="J806" t="str">
            <v>No</v>
          </cell>
          <cell r="K806" t="str">
            <v>No</v>
          </cell>
          <cell r="L806" t="str">
            <v>8</v>
          </cell>
          <cell r="M806" t="str">
            <v>Cuvilly</v>
          </cell>
          <cell r="N806" t="str">
            <v>No</v>
          </cell>
        </row>
        <row r="807">
          <cell r="A807">
            <v>151856</v>
          </cell>
          <cell r="B807" t="str">
            <v>Thomas</v>
          </cell>
          <cell r="C807" t="str">
            <v>Mahoney</v>
          </cell>
          <cell r="D807" t="str">
            <v>10CM</v>
          </cell>
          <cell r="E807" t="str">
            <v>M</v>
          </cell>
          <cell r="F807" t="str">
            <v>N</v>
          </cell>
          <cell r="G807" t="str">
            <v>MWAO</v>
          </cell>
          <cell r="H807" t="str">
            <v>No</v>
          </cell>
          <cell r="I807" t="str">
            <v>No</v>
          </cell>
          <cell r="J807" t="str">
            <v>No</v>
          </cell>
          <cell r="K807" t="str">
            <v>No</v>
          </cell>
          <cell r="L807" t="str">
            <v>10</v>
          </cell>
          <cell r="M807" t="str">
            <v>Compiegne</v>
          </cell>
          <cell r="N807" t="str">
            <v>No</v>
          </cell>
        </row>
        <row r="808">
          <cell r="A808">
            <v>160248</v>
          </cell>
          <cell r="B808" t="str">
            <v>Tyron</v>
          </cell>
          <cell r="C808" t="str">
            <v>Maina</v>
          </cell>
          <cell r="D808" t="str">
            <v>7WD</v>
          </cell>
          <cell r="E808" t="str">
            <v>M</v>
          </cell>
          <cell r="F808" t="str">
            <v>N</v>
          </cell>
          <cell r="G808" t="str">
            <v>BAOF</v>
          </cell>
          <cell r="H808" t="str">
            <v>Yes</v>
          </cell>
          <cell r="I808" t="str">
            <v>Yes</v>
          </cell>
          <cell r="J808" t="str">
            <v>Yes</v>
          </cell>
          <cell r="K808" t="str">
            <v>No</v>
          </cell>
          <cell r="L808" t="str">
            <v>7</v>
          </cell>
          <cell r="M808" t="str">
            <v>Picardy</v>
          </cell>
          <cell r="N808" t="str">
            <v>No</v>
          </cell>
        </row>
        <row r="809">
          <cell r="A809">
            <v>152816</v>
          </cell>
          <cell r="B809" t="str">
            <v>Demi</v>
          </cell>
          <cell r="C809" t="str">
            <v>Makanjuola</v>
          </cell>
          <cell r="D809" t="str">
            <v>8AR</v>
          </cell>
          <cell r="E809" t="str">
            <v>F</v>
          </cell>
          <cell r="F809" t="str">
            <v>N</v>
          </cell>
          <cell r="G809" t="str">
            <v>BAOF</v>
          </cell>
          <cell r="H809" t="str">
            <v>No</v>
          </cell>
          <cell r="I809" t="str">
            <v>No</v>
          </cell>
          <cell r="J809" t="str">
            <v>No</v>
          </cell>
          <cell r="K809" t="str">
            <v>No</v>
          </cell>
          <cell r="L809" t="str">
            <v>8</v>
          </cell>
          <cell r="M809" t="str">
            <v>St. Julie</v>
          </cell>
          <cell r="N809" t="str">
            <v>No</v>
          </cell>
        </row>
        <row r="810">
          <cell r="A810">
            <v>151628</v>
          </cell>
          <cell r="B810" t="str">
            <v>Feola</v>
          </cell>
          <cell r="C810" t="str">
            <v>Makanjuola</v>
          </cell>
          <cell r="D810" t="str">
            <v>11JNE</v>
          </cell>
          <cell r="E810" t="str">
            <v>M</v>
          </cell>
          <cell r="F810" t="str">
            <v>N</v>
          </cell>
          <cell r="G810" t="str">
            <v>BAOF</v>
          </cell>
          <cell r="H810" t="str">
            <v>No</v>
          </cell>
          <cell r="I810" t="str">
            <v>No</v>
          </cell>
          <cell r="J810" t="str">
            <v>No</v>
          </cell>
          <cell r="K810" t="str">
            <v>No</v>
          </cell>
          <cell r="L810" t="str">
            <v>11</v>
          </cell>
          <cell r="M810" t="str">
            <v>Picardy</v>
          </cell>
          <cell r="N810" t="str">
            <v>Yes</v>
          </cell>
        </row>
        <row r="811">
          <cell r="A811">
            <v>160249</v>
          </cell>
          <cell r="B811" t="str">
            <v>Jayden</v>
          </cell>
          <cell r="C811" t="str">
            <v>Makavita</v>
          </cell>
          <cell r="D811" t="str">
            <v>7LM</v>
          </cell>
          <cell r="E811" t="str">
            <v>M</v>
          </cell>
          <cell r="F811" t="str">
            <v>N</v>
          </cell>
          <cell r="G811" t="str">
            <v>OOEG</v>
          </cell>
          <cell r="H811" t="str">
            <v>No</v>
          </cell>
          <cell r="I811" t="str">
            <v>Yes</v>
          </cell>
          <cell r="J811" t="str">
            <v>No</v>
          </cell>
          <cell r="K811" t="str">
            <v>No</v>
          </cell>
          <cell r="L811" t="str">
            <v>7</v>
          </cell>
          <cell r="M811" t="str">
            <v>Cuvilly</v>
          </cell>
          <cell r="N811" t="str">
            <v>No</v>
          </cell>
        </row>
        <row r="812">
          <cell r="A812">
            <v>152848</v>
          </cell>
          <cell r="B812" t="str">
            <v>Evan</v>
          </cell>
          <cell r="C812" t="str">
            <v>Makele</v>
          </cell>
          <cell r="D812" t="str">
            <v>8AR</v>
          </cell>
          <cell r="E812" t="str">
            <v>M</v>
          </cell>
          <cell r="F812" t="str">
            <v>N</v>
          </cell>
          <cell r="G812" t="str">
            <v>BAOF</v>
          </cell>
          <cell r="H812" t="str">
            <v>No</v>
          </cell>
          <cell r="I812" t="str">
            <v>Yes</v>
          </cell>
          <cell r="J812" t="str">
            <v>No</v>
          </cell>
          <cell r="K812" t="str">
            <v>No</v>
          </cell>
          <cell r="L812" t="str">
            <v>8</v>
          </cell>
          <cell r="M812" t="str">
            <v>St. Julie</v>
          </cell>
          <cell r="N812" t="str">
            <v>No</v>
          </cell>
        </row>
        <row r="813">
          <cell r="A813">
            <v>160250</v>
          </cell>
          <cell r="B813" t="str">
            <v>Ermyas</v>
          </cell>
          <cell r="C813" t="str">
            <v>Makele</v>
          </cell>
          <cell r="D813" t="str">
            <v>7FS</v>
          </cell>
          <cell r="E813" t="str">
            <v>M</v>
          </cell>
          <cell r="F813" t="str">
            <v>N</v>
          </cell>
          <cell r="G813" t="str">
            <v>BAOF</v>
          </cell>
          <cell r="H813" t="str">
            <v>No</v>
          </cell>
          <cell r="I813" t="str">
            <v>Yes</v>
          </cell>
          <cell r="J813" t="str">
            <v>No</v>
          </cell>
          <cell r="K813" t="str">
            <v>No</v>
          </cell>
          <cell r="L813" t="str">
            <v>7</v>
          </cell>
          <cell r="M813" t="str">
            <v>Compiegne</v>
          </cell>
          <cell r="N813" t="str">
            <v>No</v>
          </cell>
        </row>
        <row r="814">
          <cell r="A814">
            <v>160026</v>
          </cell>
          <cell r="B814" t="str">
            <v>Hana</v>
          </cell>
          <cell r="C814" t="str">
            <v>Malik</v>
          </cell>
          <cell r="D814" t="str">
            <v>11WE</v>
          </cell>
          <cell r="E814" t="str">
            <v>F</v>
          </cell>
          <cell r="F814" t="str">
            <v>N</v>
          </cell>
          <cell r="G814" t="str">
            <v>APKN</v>
          </cell>
          <cell r="H814" t="str">
            <v>Yes</v>
          </cell>
          <cell r="I814" t="str">
            <v>Yes</v>
          </cell>
          <cell r="J814" t="str">
            <v>Yes</v>
          </cell>
          <cell r="K814" t="str">
            <v>No</v>
          </cell>
          <cell r="L814" t="str">
            <v>11</v>
          </cell>
          <cell r="M814" t="str">
            <v>Compiegne</v>
          </cell>
          <cell r="N814" t="str">
            <v>No</v>
          </cell>
        </row>
        <row r="815">
          <cell r="A815">
            <v>160102</v>
          </cell>
          <cell r="B815" t="str">
            <v>Zara</v>
          </cell>
          <cell r="C815" t="str">
            <v>Malik</v>
          </cell>
          <cell r="D815" t="str">
            <v>12EW</v>
          </cell>
          <cell r="E815" t="str">
            <v>F</v>
          </cell>
          <cell r="F815" t="str">
            <v>N</v>
          </cell>
          <cell r="G815" t="str">
            <v>MWAP</v>
          </cell>
          <cell r="H815" t="str">
            <v>Yes</v>
          </cell>
          <cell r="I815" t="str">
            <v>No</v>
          </cell>
          <cell r="J815" t="str">
            <v>No</v>
          </cell>
          <cell r="K815" t="str">
            <v>No</v>
          </cell>
          <cell r="L815" t="str">
            <v>12</v>
          </cell>
          <cell r="M815" t="str">
            <v>Cuvilly</v>
          </cell>
          <cell r="N815" t="str">
            <v>No</v>
          </cell>
        </row>
        <row r="816">
          <cell r="A816">
            <v>152611</v>
          </cell>
          <cell r="B816" t="str">
            <v>Elisha</v>
          </cell>
          <cell r="C816" t="str">
            <v>Mallari</v>
          </cell>
          <cell r="D816" t="str">
            <v>9GN</v>
          </cell>
          <cell r="E816" t="str">
            <v>F</v>
          </cell>
          <cell r="F816" t="str">
            <v>N</v>
          </cell>
          <cell r="G816" t="str">
            <v>AOTH</v>
          </cell>
          <cell r="H816" t="str">
            <v>No</v>
          </cell>
          <cell r="I816" t="str">
            <v>No</v>
          </cell>
          <cell r="J816" t="str">
            <v>No</v>
          </cell>
          <cell r="K816" t="str">
            <v>No</v>
          </cell>
          <cell r="L816" t="str">
            <v>9</v>
          </cell>
          <cell r="M816" t="str">
            <v>Compiegne</v>
          </cell>
          <cell r="N816" t="str">
            <v>No</v>
          </cell>
        </row>
        <row r="817">
          <cell r="A817">
            <v>150962</v>
          </cell>
          <cell r="B817" t="str">
            <v>Irah</v>
          </cell>
          <cell r="C817" t="str">
            <v>Mallari</v>
          </cell>
          <cell r="D817" t="str">
            <v>12EW</v>
          </cell>
          <cell r="E817" t="str">
            <v>F</v>
          </cell>
          <cell r="F817" t="str">
            <v>N</v>
          </cell>
          <cell r="G817" t="str">
            <v>AOTH</v>
          </cell>
          <cell r="H817" t="str">
            <v>No</v>
          </cell>
          <cell r="I817" t="str">
            <v>No</v>
          </cell>
          <cell r="J817" t="str">
            <v>No</v>
          </cell>
          <cell r="K817" t="str">
            <v>No</v>
          </cell>
          <cell r="L817" t="str">
            <v>12</v>
          </cell>
          <cell r="M817" t="str">
            <v>Cuvilly</v>
          </cell>
          <cell r="N817" t="str">
            <v>Yes</v>
          </cell>
        </row>
        <row r="818">
          <cell r="A818">
            <v>160251</v>
          </cell>
          <cell r="B818" t="str">
            <v>Claudia</v>
          </cell>
          <cell r="C818" t="str">
            <v>Maltby</v>
          </cell>
          <cell r="D818" t="str">
            <v>7LM</v>
          </cell>
          <cell r="E818" t="str">
            <v>F</v>
          </cell>
          <cell r="F818" t="str">
            <v>N</v>
          </cell>
          <cell r="G818" t="str">
            <v>WBRI</v>
          </cell>
          <cell r="H818" t="str">
            <v>No</v>
          </cell>
          <cell r="I818" t="str">
            <v>No</v>
          </cell>
          <cell r="J818" t="str">
            <v>No</v>
          </cell>
          <cell r="K818" t="str">
            <v>No</v>
          </cell>
          <cell r="L818" t="str">
            <v>7</v>
          </cell>
          <cell r="M818" t="str">
            <v>Cuvilly</v>
          </cell>
          <cell r="N818" t="str">
            <v>No</v>
          </cell>
        </row>
        <row r="819">
          <cell r="A819">
            <v>160117</v>
          </cell>
          <cell r="B819" t="str">
            <v>Siena</v>
          </cell>
          <cell r="C819" t="str">
            <v>Manfredi</v>
          </cell>
          <cell r="D819" t="str">
            <v>12DHO</v>
          </cell>
          <cell r="E819" t="str">
            <v>F</v>
          </cell>
          <cell r="F819" t="str">
            <v>N</v>
          </cell>
          <cell r="G819" t="str">
            <v>WBRI</v>
          </cell>
          <cell r="H819" t="str">
            <v>No</v>
          </cell>
          <cell r="I819" t="str">
            <v>No</v>
          </cell>
          <cell r="J819" t="str">
            <v>No</v>
          </cell>
          <cell r="K819" t="str">
            <v>No</v>
          </cell>
          <cell r="L819" t="str">
            <v>12</v>
          </cell>
          <cell r="M819" t="str">
            <v>Picardy</v>
          </cell>
          <cell r="N819" t="str">
            <v>No</v>
          </cell>
        </row>
        <row r="820">
          <cell r="A820">
            <v>150910</v>
          </cell>
          <cell r="B820" t="str">
            <v>Roisin</v>
          </cell>
          <cell r="C820" t="str">
            <v>Mannion</v>
          </cell>
          <cell r="D820" t="str">
            <v>12JW</v>
          </cell>
          <cell r="E820" t="str">
            <v>F</v>
          </cell>
          <cell r="F820" t="str">
            <v>N</v>
          </cell>
          <cell r="G820" t="str">
            <v>WBRI</v>
          </cell>
          <cell r="H820" t="str">
            <v>No</v>
          </cell>
          <cell r="I820" t="str">
            <v>No</v>
          </cell>
          <cell r="J820" t="str">
            <v>No</v>
          </cell>
          <cell r="K820" t="str">
            <v>No</v>
          </cell>
          <cell r="L820" t="str">
            <v>12</v>
          </cell>
          <cell r="M820" t="str">
            <v>Cuvilly</v>
          </cell>
          <cell r="N820" t="str">
            <v>No</v>
          </cell>
        </row>
        <row r="821">
          <cell r="A821">
            <v>150773</v>
          </cell>
          <cell r="B821" t="str">
            <v>Elijah</v>
          </cell>
          <cell r="C821" t="str">
            <v>Mansergh</v>
          </cell>
          <cell r="D821" t="str">
            <v>12JW</v>
          </cell>
          <cell r="E821" t="str">
            <v>M</v>
          </cell>
          <cell r="F821" t="str">
            <v>N</v>
          </cell>
          <cell r="G821" t="str">
            <v>WBRI</v>
          </cell>
          <cell r="H821" t="str">
            <v>No</v>
          </cell>
          <cell r="I821" t="str">
            <v>No</v>
          </cell>
          <cell r="J821" t="str">
            <v>No</v>
          </cell>
          <cell r="K821" t="str">
            <v>No</v>
          </cell>
          <cell r="L821" t="str">
            <v>12</v>
          </cell>
          <cell r="M821" t="str">
            <v>Cuvilly</v>
          </cell>
          <cell r="N821" t="str">
            <v>No</v>
          </cell>
        </row>
        <row r="822">
          <cell r="A822">
            <v>152789</v>
          </cell>
          <cell r="B822" t="str">
            <v>Joshua</v>
          </cell>
          <cell r="C822" t="str">
            <v>Mansergh</v>
          </cell>
          <cell r="D822" t="str">
            <v>8TR</v>
          </cell>
          <cell r="E822" t="str">
            <v>M</v>
          </cell>
          <cell r="F822" t="str">
            <v>N</v>
          </cell>
          <cell r="G822" t="str">
            <v>WBRI</v>
          </cell>
          <cell r="H822" t="str">
            <v>No</v>
          </cell>
          <cell r="I822" t="str">
            <v>No</v>
          </cell>
          <cell r="J822" t="str">
            <v>No</v>
          </cell>
          <cell r="K822" t="str">
            <v>No</v>
          </cell>
          <cell r="L822" t="str">
            <v>8</v>
          </cell>
          <cell r="M822" t="str">
            <v>Compiegne</v>
          </cell>
          <cell r="N822" t="str">
            <v>No</v>
          </cell>
        </row>
        <row r="823">
          <cell r="A823">
            <v>160252</v>
          </cell>
          <cell r="B823" t="str">
            <v>Zakariah</v>
          </cell>
          <cell r="C823" t="str">
            <v>Manur</v>
          </cell>
          <cell r="D823" t="str">
            <v>7RA</v>
          </cell>
          <cell r="E823" t="str">
            <v>M</v>
          </cell>
          <cell r="F823" t="str">
            <v>E</v>
          </cell>
          <cell r="G823" t="str">
            <v>BSOM</v>
          </cell>
          <cell r="H823" t="str">
            <v>Yes</v>
          </cell>
          <cell r="I823" t="str">
            <v>Yes</v>
          </cell>
          <cell r="J823" t="str">
            <v>Yes</v>
          </cell>
          <cell r="K823" t="str">
            <v>No</v>
          </cell>
          <cell r="L823" t="str">
            <v>7</v>
          </cell>
          <cell r="M823" t="str">
            <v>Picardy</v>
          </cell>
          <cell r="N823" t="str">
            <v>No</v>
          </cell>
        </row>
        <row r="824">
          <cell r="A824">
            <v>150957</v>
          </cell>
          <cell r="B824" t="str">
            <v>Tinotenda</v>
          </cell>
          <cell r="C824" t="str">
            <v>Manzira</v>
          </cell>
          <cell r="D824" t="str">
            <v>12JW</v>
          </cell>
          <cell r="E824" t="str">
            <v>M</v>
          </cell>
          <cell r="F824" t="str">
            <v>N</v>
          </cell>
          <cell r="G824" t="str">
            <v>BAOF</v>
          </cell>
          <cell r="H824" t="str">
            <v>No</v>
          </cell>
          <cell r="I824" t="str">
            <v>No</v>
          </cell>
          <cell r="J824" t="str">
            <v>No</v>
          </cell>
          <cell r="K824" t="str">
            <v>No</v>
          </cell>
          <cell r="L824" t="str">
            <v>12</v>
          </cell>
          <cell r="M824" t="str">
            <v>Picardy</v>
          </cell>
          <cell r="N824" t="str">
            <v>No</v>
          </cell>
        </row>
        <row r="825">
          <cell r="A825">
            <v>160253</v>
          </cell>
          <cell r="B825" t="str">
            <v>Aiza</v>
          </cell>
          <cell r="C825" t="str">
            <v>Manzoor</v>
          </cell>
          <cell r="D825" t="str">
            <v>7ET</v>
          </cell>
          <cell r="E825" t="str">
            <v>F</v>
          </cell>
          <cell r="F825" t="str">
            <v>N</v>
          </cell>
          <cell r="G825" t="str">
            <v>APKN</v>
          </cell>
          <cell r="H825" t="str">
            <v>No</v>
          </cell>
          <cell r="I825" t="str">
            <v>Yes</v>
          </cell>
          <cell r="J825" t="str">
            <v>No</v>
          </cell>
          <cell r="K825" t="str">
            <v>No</v>
          </cell>
          <cell r="L825" t="str">
            <v>7</v>
          </cell>
          <cell r="M825" t="str">
            <v>Cuvilly</v>
          </cell>
          <cell r="N825" t="str">
            <v>No</v>
          </cell>
        </row>
        <row r="826">
          <cell r="A826">
            <v>160254</v>
          </cell>
          <cell r="B826" t="str">
            <v>Talia</v>
          </cell>
          <cell r="C826" t="str">
            <v>Mapara</v>
          </cell>
          <cell r="D826" t="str">
            <v>7RA</v>
          </cell>
          <cell r="E826" t="str">
            <v>F</v>
          </cell>
          <cell r="F826" t="str">
            <v>N</v>
          </cell>
          <cell r="G826" t="str">
            <v>BAOF</v>
          </cell>
          <cell r="H826" t="str">
            <v>Yes</v>
          </cell>
          <cell r="I826" t="str">
            <v>No</v>
          </cell>
          <cell r="J826" t="str">
            <v>Yes</v>
          </cell>
          <cell r="K826" t="str">
            <v>No</v>
          </cell>
          <cell r="L826" t="str">
            <v>7</v>
          </cell>
          <cell r="M826" t="str">
            <v>Picardy</v>
          </cell>
          <cell r="N826" t="str">
            <v>No</v>
          </cell>
        </row>
        <row r="827">
          <cell r="A827">
            <v>160031</v>
          </cell>
          <cell r="B827" t="str">
            <v>Inácio</v>
          </cell>
          <cell r="C827" t="str">
            <v>Mariano</v>
          </cell>
          <cell r="D827" t="str">
            <v>9KB</v>
          </cell>
          <cell r="E827" t="str">
            <v>M</v>
          </cell>
          <cell r="F827" t="str">
            <v>N</v>
          </cell>
          <cell r="G827" t="str">
            <v>BAFR</v>
          </cell>
          <cell r="H827" t="str">
            <v>No</v>
          </cell>
          <cell r="I827" t="str">
            <v>No</v>
          </cell>
          <cell r="J827" t="str">
            <v>Yes</v>
          </cell>
          <cell r="K827" t="str">
            <v>No</v>
          </cell>
          <cell r="L827" t="str">
            <v>9</v>
          </cell>
          <cell r="M827" t="str">
            <v>Cuvilly</v>
          </cell>
          <cell r="N827" t="str">
            <v>Yes</v>
          </cell>
        </row>
        <row r="828">
          <cell r="A828">
            <v>160032</v>
          </cell>
          <cell r="B828" t="str">
            <v>Marta</v>
          </cell>
          <cell r="C828" t="str">
            <v>Mariano</v>
          </cell>
          <cell r="D828" t="str">
            <v>9KB</v>
          </cell>
          <cell r="E828" t="str">
            <v>F</v>
          </cell>
          <cell r="F828" t="str">
            <v>N</v>
          </cell>
          <cell r="G828" t="str">
            <v>BAFR</v>
          </cell>
          <cell r="H828" t="str">
            <v>No</v>
          </cell>
          <cell r="I828" t="str">
            <v>No</v>
          </cell>
          <cell r="J828" t="str">
            <v>Yes</v>
          </cell>
          <cell r="K828" t="str">
            <v>No</v>
          </cell>
          <cell r="L828" t="str">
            <v>9</v>
          </cell>
          <cell r="M828" t="str">
            <v>Cuvilly</v>
          </cell>
          <cell r="N828" t="str">
            <v>Yes</v>
          </cell>
        </row>
        <row r="829">
          <cell r="A829">
            <v>152135</v>
          </cell>
          <cell r="B829" t="str">
            <v>Beatriz</v>
          </cell>
          <cell r="C829" t="str">
            <v>Marinho</v>
          </cell>
          <cell r="D829" t="str">
            <v>13SDR</v>
          </cell>
          <cell r="E829" t="str">
            <v>F</v>
          </cell>
          <cell r="F829" t="str">
            <v>N</v>
          </cell>
          <cell r="G829" t="str">
            <v>MWOE</v>
          </cell>
          <cell r="H829" t="str">
            <v>No</v>
          </cell>
          <cell r="I829" t="str">
            <v>Yes</v>
          </cell>
          <cell r="J829" t="str">
            <v>No</v>
          </cell>
          <cell r="K829" t="str">
            <v>No</v>
          </cell>
          <cell r="L829" t="str">
            <v>13</v>
          </cell>
          <cell r="N829" t="str">
            <v>No</v>
          </cell>
        </row>
        <row r="830">
          <cell r="A830">
            <v>160255</v>
          </cell>
          <cell r="B830" t="str">
            <v>Nina</v>
          </cell>
          <cell r="C830" t="str">
            <v>Markova</v>
          </cell>
          <cell r="D830" t="str">
            <v>7RA</v>
          </cell>
          <cell r="E830" t="str">
            <v>F</v>
          </cell>
          <cell r="F830" t="str">
            <v>N</v>
          </cell>
          <cell r="G830" t="str">
            <v>WEEU</v>
          </cell>
          <cell r="H830" t="str">
            <v>No</v>
          </cell>
          <cell r="I830" t="str">
            <v>Yes</v>
          </cell>
          <cell r="J830" t="str">
            <v>No</v>
          </cell>
          <cell r="K830" t="str">
            <v>No</v>
          </cell>
          <cell r="L830" t="str">
            <v>7</v>
          </cell>
          <cell r="M830" t="str">
            <v>Picardy</v>
          </cell>
          <cell r="N830" t="str">
            <v>No</v>
          </cell>
        </row>
        <row r="831">
          <cell r="A831">
            <v>151610</v>
          </cell>
          <cell r="B831" t="str">
            <v>Ethan</v>
          </cell>
          <cell r="C831" t="str">
            <v>Marks</v>
          </cell>
          <cell r="D831" t="str">
            <v>11JNE</v>
          </cell>
          <cell r="E831" t="str">
            <v>M</v>
          </cell>
          <cell r="F831" t="str">
            <v>N</v>
          </cell>
          <cell r="G831" t="str">
            <v>WBRI</v>
          </cell>
          <cell r="H831" t="str">
            <v>No</v>
          </cell>
          <cell r="I831" t="str">
            <v>No</v>
          </cell>
          <cell r="J831" t="str">
            <v>No</v>
          </cell>
          <cell r="K831" t="str">
            <v>No</v>
          </cell>
          <cell r="L831" t="str">
            <v>11</v>
          </cell>
          <cell r="M831" t="str">
            <v>Picardy</v>
          </cell>
          <cell r="N831" t="str">
            <v>No</v>
          </cell>
        </row>
        <row r="832">
          <cell r="A832">
            <v>160256</v>
          </cell>
          <cell r="B832" t="str">
            <v>Lauren</v>
          </cell>
          <cell r="C832" t="str">
            <v>Marks</v>
          </cell>
          <cell r="D832" t="str">
            <v>7AWH</v>
          </cell>
          <cell r="E832" t="str">
            <v>F</v>
          </cell>
          <cell r="F832" t="str">
            <v>N</v>
          </cell>
          <cell r="G832" t="str">
            <v>WBRI</v>
          </cell>
          <cell r="H832" t="str">
            <v>No</v>
          </cell>
          <cell r="I832" t="str">
            <v>No</v>
          </cell>
          <cell r="J832" t="str">
            <v>No</v>
          </cell>
          <cell r="K832" t="str">
            <v>No</v>
          </cell>
          <cell r="L832" t="str">
            <v>7</v>
          </cell>
          <cell r="M832" t="str">
            <v>St. Julie</v>
          </cell>
          <cell r="N832" t="str">
            <v>No</v>
          </cell>
        </row>
        <row r="833">
          <cell r="A833">
            <v>150782</v>
          </cell>
          <cell r="B833" t="str">
            <v>Dani</v>
          </cell>
          <cell r="C833" t="str">
            <v>Marples</v>
          </cell>
          <cell r="D833" t="str">
            <v>12EW</v>
          </cell>
          <cell r="E833" t="str">
            <v>F</v>
          </cell>
          <cell r="F833" t="str">
            <v>N</v>
          </cell>
          <cell r="G833" t="str">
            <v>WBRI</v>
          </cell>
          <cell r="H833" t="str">
            <v>No</v>
          </cell>
          <cell r="I833" t="str">
            <v>No</v>
          </cell>
          <cell r="J833" t="str">
            <v>No</v>
          </cell>
          <cell r="K833" t="str">
            <v>No</v>
          </cell>
          <cell r="L833" t="str">
            <v>12</v>
          </cell>
          <cell r="M833" t="str">
            <v>Compiegne</v>
          </cell>
          <cell r="N833" t="str">
            <v>No</v>
          </cell>
        </row>
        <row r="834">
          <cell r="A834">
            <v>152900</v>
          </cell>
          <cell r="B834" t="str">
            <v>Shay</v>
          </cell>
          <cell r="C834" t="str">
            <v>Marples</v>
          </cell>
          <cell r="D834" t="str">
            <v>8AB</v>
          </cell>
          <cell r="E834" t="str">
            <v>M</v>
          </cell>
          <cell r="F834" t="str">
            <v>N</v>
          </cell>
          <cell r="G834" t="str">
            <v>WBRI</v>
          </cell>
          <cell r="H834" t="str">
            <v>No</v>
          </cell>
          <cell r="I834" t="str">
            <v>No</v>
          </cell>
          <cell r="J834" t="str">
            <v>No</v>
          </cell>
          <cell r="K834" t="str">
            <v>No</v>
          </cell>
          <cell r="L834" t="str">
            <v>8</v>
          </cell>
          <cell r="M834" t="str">
            <v>Compiegne</v>
          </cell>
          <cell r="N834" t="str">
            <v>No</v>
          </cell>
        </row>
        <row r="835">
          <cell r="A835">
            <v>160257</v>
          </cell>
          <cell r="B835" t="str">
            <v>Riley</v>
          </cell>
          <cell r="C835" t="str">
            <v>Marrison</v>
          </cell>
          <cell r="D835" t="str">
            <v>7WD</v>
          </cell>
          <cell r="E835" t="str">
            <v>M</v>
          </cell>
          <cell r="F835" t="str">
            <v>N</v>
          </cell>
          <cell r="G835" t="str">
            <v>WBRI</v>
          </cell>
          <cell r="H835" t="str">
            <v>No</v>
          </cell>
          <cell r="I835" t="str">
            <v>No</v>
          </cell>
          <cell r="J835" t="str">
            <v>No</v>
          </cell>
          <cell r="K835" t="str">
            <v>No</v>
          </cell>
          <cell r="L835" t="str">
            <v>7</v>
          </cell>
          <cell r="M835" t="str">
            <v>Picardy</v>
          </cell>
          <cell r="N835" t="str">
            <v>No</v>
          </cell>
        </row>
        <row r="836">
          <cell r="A836">
            <v>160110</v>
          </cell>
          <cell r="B836" t="str">
            <v>Amira</v>
          </cell>
          <cell r="C836" t="str">
            <v>Marsh</v>
          </cell>
          <cell r="D836" t="str">
            <v>12CSN</v>
          </cell>
          <cell r="E836" t="str">
            <v>F</v>
          </cell>
          <cell r="F836" t="str">
            <v>N</v>
          </cell>
          <cell r="G836" t="str">
            <v>WBRI</v>
          </cell>
          <cell r="H836" t="str">
            <v>No</v>
          </cell>
          <cell r="I836" t="str">
            <v>No</v>
          </cell>
          <cell r="J836" t="str">
            <v>No</v>
          </cell>
          <cell r="K836" t="str">
            <v>No</v>
          </cell>
          <cell r="L836" t="str">
            <v>12</v>
          </cell>
          <cell r="M836" t="str">
            <v>Compiegne</v>
          </cell>
          <cell r="N836" t="str">
            <v>No</v>
          </cell>
        </row>
        <row r="837">
          <cell r="A837">
            <v>152791</v>
          </cell>
          <cell r="B837" t="str">
            <v>Alison</v>
          </cell>
          <cell r="C837" t="str">
            <v>Marshall</v>
          </cell>
          <cell r="D837" t="str">
            <v>8AR</v>
          </cell>
          <cell r="E837" t="str">
            <v>F</v>
          </cell>
          <cell r="F837" t="str">
            <v>N</v>
          </cell>
          <cell r="G837" t="str">
            <v>WBRI</v>
          </cell>
          <cell r="H837" t="str">
            <v>Yes</v>
          </cell>
          <cell r="I837" t="str">
            <v>No</v>
          </cell>
          <cell r="J837" t="str">
            <v>Yes</v>
          </cell>
          <cell r="K837" t="str">
            <v>No</v>
          </cell>
          <cell r="L837" t="str">
            <v>8</v>
          </cell>
          <cell r="M837" t="str">
            <v>St. Julie</v>
          </cell>
          <cell r="N837" t="str">
            <v>No</v>
          </cell>
        </row>
        <row r="838">
          <cell r="A838">
            <v>152758</v>
          </cell>
          <cell r="B838" t="str">
            <v>Beatrice</v>
          </cell>
          <cell r="C838" t="str">
            <v>Marshall</v>
          </cell>
          <cell r="D838" t="str">
            <v>8TR</v>
          </cell>
          <cell r="E838" t="str">
            <v>F</v>
          </cell>
          <cell r="F838" t="str">
            <v>N</v>
          </cell>
          <cell r="G838" t="str">
            <v>WBRI</v>
          </cell>
          <cell r="H838" t="str">
            <v>No</v>
          </cell>
          <cell r="I838" t="str">
            <v>No</v>
          </cell>
          <cell r="J838" t="str">
            <v>No</v>
          </cell>
          <cell r="K838" t="str">
            <v>No</v>
          </cell>
          <cell r="L838" t="str">
            <v>8</v>
          </cell>
          <cell r="M838" t="str">
            <v>Compiegne</v>
          </cell>
          <cell r="N838" t="str">
            <v>No</v>
          </cell>
        </row>
        <row r="839">
          <cell r="A839">
            <v>151840</v>
          </cell>
          <cell r="B839" t="str">
            <v>Rebecca</v>
          </cell>
          <cell r="C839" t="str">
            <v>Marshall</v>
          </cell>
          <cell r="D839" t="str">
            <v>10PL</v>
          </cell>
          <cell r="E839" t="str">
            <v>F</v>
          </cell>
          <cell r="F839" t="str">
            <v>N</v>
          </cell>
          <cell r="G839" t="str">
            <v>WBRI</v>
          </cell>
          <cell r="H839" t="str">
            <v>Yes</v>
          </cell>
          <cell r="I839" t="str">
            <v>No</v>
          </cell>
          <cell r="J839" t="str">
            <v>Yes</v>
          </cell>
          <cell r="K839" t="str">
            <v>No</v>
          </cell>
          <cell r="L839" t="str">
            <v>10</v>
          </cell>
          <cell r="M839" t="str">
            <v>St. Julie</v>
          </cell>
          <cell r="N839" t="str">
            <v>Yes</v>
          </cell>
        </row>
        <row r="840">
          <cell r="A840">
            <v>150968</v>
          </cell>
          <cell r="B840" t="str">
            <v>Alice</v>
          </cell>
          <cell r="C840" t="str">
            <v>Martin</v>
          </cell>
          <cell r="D840" t="str">
            <v>12EW</v>
          </cell>
          <cell r="E840" t="str">
            <v>F</v>
          </cell>
          <cell r="F840" t="str">
            <v>N</v>
          </cell>
          <cell r="G840" t="str">
            <v>WBRI</v>
          </cell>
          <cell r="H840" t="str">
            <v>No</v>
          </cell>
          <cell r="I840" t="str">
            <v>No</v>
          </cell>
          <cell r="J840" t="str">
            <v>No</v>
          </cell>
          <cell r="K840" t="str">
            <v>No</v>
          </cell>
          <cell r="L840" t="str">
            <v>12</v>
          </cell>
          <cell r="M840" t="str">
            <v>Compiegne</v>
          </cell>
          <cell r="N840" t="str">
            <v>No</v>
          </cell>
        </row>
        <row r="841">
          <cell r="A841">
            <v>150954</v>
          </cell>
          <cell r="B841" t="str">
            <v>Corey</v>
          </cell>
          <cell r="C841" t="str">
            <v>Martin</v>
          </cell>
          <cell r="D841" t="str">
            <v>11KBA</v>
          </cell>
          <cell r="E841" t="str">
            <v>M</v>
          </cell>
          <cell r="F841" t="str">
            <v>N</v>
          </cell>
          <cell r="G841" t="str">
            <v>WBRI</v>
          </cell>
          <cell r="H841" t="str">
            <v>No</v>
          </cell>
          <cell r="I841" t="str">
            <v>No</v>
          </cell>
          <cell r="J841" t="str">
            <v>No</v>
          </cell>
          <cell r="K841" t="str">
            <v>No</v>
          </cell>
          <cell r="L841" t="str">
            <v>11</v>
          </cell>
          <cell r="M841" t="str">
            <v>St. Julie</v>
          </cell>
          <cell r="N841" t="str">
            <v>No</v>
          </cell>
        </row>
        <row r="842">
          <cell r="A842">
            <v>150797</v>
          </cell>
          <cell r="B842" t="str">
            <v>Eva</v>
          </cell>
          <cell r="C842" t="str">
            <v>Martin</v>
          </cell>
          <cell r="D842" t="str">
            <v>12JW</v>
          </cell>
          <cell r="E842" t="str">
            <v>F</v>
          </cell>
          <cell r="F842" t="str">
            <v>N</v>
          </cell>
          <cell r="G842" t="str">
            <v>WBRI</v>
          </cell>
          <cell r="H842" t="str">
            <v>No</v>
          </cell>
          <cell r="I842" t="str">
            <v>No</v>
          </cell>
          <cell r="J842" t="str">
            <v>No</v>
          </cell>
          <cell r="K842" t="str">
            <v>No</v>
          </cell>
          <cell r="L842" t="str">
            <v>12</v>
          </cell>
          <cell r="M842" t="str">
            <v>Picardy</v>
          </cell>
          <cell r="N842" t="str">
            <v>No</v>
          </cell>
        </row>
        <row r="843">
          <cell r="A843">
            <v>152889</v>
          </cell>
          <cell r="B843" t="str">
            <v>Isabel</v>
          </cell>
          <cell r="C843" t="str">
            <v>Martin</v>
          </cell>
          <cell r="D843" t="str">
            <v>8MH</v>
          </cell>
          <cell r="E843" t="str">
            <v>F</v>
          </cell>
          <cell r="F843" t="str">
            <v>N</v>
          </cell>
          <cell r="G843" t="str">
            <v>WBRI</v>
          </cell>
          <cell r="H843" t="str">
            <v>No</v>
          </cell>
          <cell r="I843" t="str">
            <v>No</v>
          </cell>
          <cell r="J843" t="str">
            <v>No</v>
          </cell>
          <cell r="K843" t="str">
            <v>No</v>
          </cell>
          <cell r="L843" t="str">
            <v>8</v>
          </cell>
          <cell r="M843" t="str">
            <v>Cuvilly</v>
          </cell>
          <cell r="N843" t="str">
            <v>No</v>
          </cell>
        </row>
        <row r="844">
          <cell r="A844">
            <v>152595</v>
          </cell>
          <cell r="B844" t="str">
            <v>Isabelle</v>
          </cell>
          <cell r="C844" t="str">
            <v>Martin</v>
          </cell>
          <cell r="D844" t="str">
            <v>9AWL</v>
          </cell>
          <cell r="E844" t="str">
            <v>F</v>
          </cell>
          <cell r="F844" t="str">
            <v>N</v>
          </cell>
          <cell r="G844" t="str">
            <v>WBRI</v>
          </cell>
          <cell r="H844" t="str">
            <v>No</v>
          </cell>
          <cell r="I844" t="str">
            <v>No</v>
          </cell>
          <cell r="J844" t="str">
            <v>No</v>
          </cell>
          <cell r="K844" t="str">
            <v>No</v>
          </cell>
          <cell r="L844" t="str">
            <v>9</v>
          </cell>
          <cell r="M844" t="str">
            <v>St. Julie</v>
          </cell>
          <cell r="N844" t="str">
            <v>No</v>
          </cell>
        </row>
        <row r="845">
          <cell r="A845">
            <v>150950</v>
          </cell>
          <cell r="B845" t="str">
            <v>Nathan</v>
          </cell>
          <cell r="C845" t="str">
            <v>Martin</v>
          </cell>
          <cell r="D845" t="str">
            <v>12JW</v>
          </cell>
          <cell r="E845" t="str">
            <v>M</v>
          </cell>
          <cell r="F845" t="str">
            <v>N</v>
          </cell>
          <cell r="G845" t="str">
            <v>WBRI</v>
          </cell>
          <cell r="H845" t="str">
            <v>No</v>
          </cell>
          <cell r="I845" t="str">
            <v>No</v>
          </cell>
          <cell r="J845" t="str">
            <v>No</v>
          </cell>
          <cell r="K845" t="str">
            <v>No</v>
          </cell>
          <cell r="L845" t="str">
            <v>12</v>
          </cell>
          <cell r="M845" t="str">
            <v>Picardy</v>
          </cell>
          <cell r="N845" t="str">
            <v>No</v>
          </cell>
        </row>
        <row r="846">
          <cell r="A846">
            <v>151584</v>
          </cell>
          <cell r="B846" t="str">
            <v>Tyler</v>
          </cell>
          <cell r="C846" t="str">
            <v>Martin</v>
          </cell>
          <cell r="D846" t="str">
            <v>11SDA</v>
          </cell>
          <cell r="E846" t="str">
            <v>M</v>
          </cell>
          <cell r="F846" t="str">
            <v>N</v>
          </cell>
          <cell r="G846" t="str">
            <v>WBRI</v>
          </cell>
          <cell r="H846" t="str">
            <v>No</v>
          </cell>
          <cell r="I846" t="str">
            <v>No</v>
          </cell>
          <cell r="J846" t="str">
            <v>No</v>
          </cell>
          <cell r="K846" t="str">
            <v>No</v>
          </cell>
          <cell r="L846" t="str">
            <v>11</v>
          </cell>
          <cell r="M846" t="str">
            <v>Cuvilly</v>
          </cell>
          <cell r="N846" t="str">
            <v>No</v>
          </cell>
        </row>
        <row r="847">
          <cell r="A847">
            <v>152724</v>
          </cell>
          <cell r="B847" t="str">
            <v>Daniel</v>
          </cell>
          <cell r="C847" t="str">
            <v>Martinez-Sarmiento</v>
          </cell>
          <cell r="D847" t="str">
            <v>9GN</v>
          </cell>
          <cell r="E847" t="str">
            <v>M</v>
          </cell>
          <cell r="F847" t="str">
            <v>K</v>
          </cell>
          <cell r="G847" t="str">
            <v>MWOE</v>
          </cell>
          <cell r="H847" t="str">
            <v>No</v>
          </cell>
          <cell r="I847" t="str">
            <v>No</v>
          </cell>
          <cell r="J847" t="str">
            <v>No</v>
          </cell>
          <cell r="K847" t="str">
            <v>No</v>
          </cell>
          <cell r="L847" t="str">
            <v>9</v>
          </cell>
          <cell r="M847" t="str">
            <v>Compiegne</v>
          </cell>
          <cell r="N847" t="str">
            <v>No</v>
          </cell>
        </row>
        <row r="848">
          <cell r="A848">
            <v>152612</v>
          </cell>
          <cell r="B848" t="str">
            <v>Jose</v>
          </cell>
          <cell r="C848" t="str">
            <v>Martins</v>
          </cell>
          <cell r="D848" t="str">
            <v>9KB</v>
          </cell>
          <cell r="E848" t="str">
            <v>M</v>
          </cell>
          <cell r="F848" t="str">
            <v>N</v>
          </cell>
          <cell r="G848" t="str">
            <v>MWOE</v>
          </cell>
          <cell r="H848" t="str">
            <v>No</v>
          </cell>
          <cell r="I848" t="str">
            <v>No</v>
          </cell>
          <cell r="J848" t="str">
            <v>No</v>
          </cell>
          <cell r="K848" t="str">
            <v>No</v>
          </cell>
          <cell r="L848" t="str">
            <v>9</v>
          </cell>
          <cell r="M848" t="str">
            <v>Cuvilly</v>
          </cell>
          <cell r="N848" t="str">
            <v>No</v>
          </cell>
        </row>
        <row r="849">
          <cell r="A849">
            <v>152706</v>
          </cell>
          <cell r="B849" t="str">
            <v>Raul</v>
          </cell>
          <cell r="C849" t="str">
            <v>Martins</v>
          </cell>
          <cell r="D849" t="str">
            <v>9RNI</v>
          </cell>
          <cell r="E849" t="str">
            <v>M</v>
          </cell>
          <cell r="F849" t="str">
            <v>N</v>
          </cell>
          <cell r="G849" t="str">
            <v>AIND</v>
          </cell>
          <cell r="H849" t="str">
            <v>No</v>
          </cell>
          <cell r="I849" t="str">
            <v>No</v>
          </cell>
          <cell r="J849" t="str">
            <v>No</v>
          </cell>
          <cell r="K849" t="str">
            <v>No</v>
          </cell>
          <cell r="L849" t="str">
            <v>9</v>
          </cell>
          <cell r="M849" t="str">
            <v>Picardy</v>
          </cell>
          <cell r="N849" t="str">
            <v>No</v>
          </cell>
        </row>
        <row r="850">
          <cell r="A850">
            <v>152630</v>
          </cell>
          <cell r="B850" t="str">
            <v>Dara</v>
          </cell>
          <cell r="C850" t="str">
            <v>Mason</v>
          </cell>
          <cell r="D850" t="str">
            <v>9GN</v>
          </cell>
          <cell r="E850" t="str">
            <v>M</v>
          </cell>
          <cell r="F850" t="str">
            <v>N</v>
          </cell>
          <cell r="G850" t="str">
            <v>WBRI</v>
          </cell>
          <cell r="H850" t="str">
            <v>No</v>
          </cell>
          <cell r="I850" t="str">
            <v>No</v>
          </cell>
          <cell r="J850" t="str">
            <v>No</v>
          </cell>
          <cell r="K850" t="str">
            <v>No</v>
          </cell>
          <cell r="L850" t="str">
            <v>9</v>
          </cell>
          <cell r="M850" t="str">
            <v>Compiegne</v>
          </cell>
          <cell r="N850" t="str">
            <v>No</v>
          </cell>
        </row>
        <row r="851">
          <cell r="A851">
            <v>160258</v>
          </cell>
          <cell r="B851" t="str">
            <v>Joe</v>
          </cell>
          <cell r="C851" t="str">
            <v>Mason</v>
          </cell>
          <cell r="D851" t="str">
            <v xml:space="preserve">7BPE </v>
          </cell>
          <cell r="E851" t="str">
            <v>M</v>
          </cell>
          <cell r="F851" t="str">
            <v>E</v>
          </cell>
          <cell r="G851" t="str">
            <v>WBRI</v>
          </cell>
          <cell r="H851" t="str">
            <v>No</v>
          </cell>
          <cell r="I851" t="str">
            <v>No</v>
          </cell>
          <cell r="J851" t="str">
            <v>No</v>
          </cell>
          <cell r="K851" t="str">
            <v>No</v>
          </cell>
          <cell r="L851" t="str">
            <v>7</v>
          </cell>
          <cell r="M851" t="str">
            <v>St. Julie</v>
          </cell>
          <cell r="N851" t="str">
            <v>No</v>
          </cell>
        </row>
        <row r="852">
          <cell r="A852">
            <v>151943</v>
          </cell>
          <cell r="B852" t="str">
            <v>Isikena</v>
          </cell>
          <cell r="C852" t="str">
            <v>Mate</v>
          </cell>
          <cell r="D852" t="str">
            <v>10JOS</v>
          </cell>
          <cell r="E852" t="str">
            <v>M</v>
          </cell>
          <cell r="F852" t="str">
            <v>N</v>
          </cell>
          <cell r="G852" t="str">
            <v>BAOF</v>
          </cell>
          <cell r="H852" t="str">
            <v>No</v>
          </cell>
          <cell r="I852" t="str">
            <v>No</v>
          </cell>
          <cell r="J852" t="str">
            <v>No</v>
          </cell>
          <cell r="K852" t="str">
            <v>No</v>
          </cell>
          <cell r="L852" t="str">
            <v>10</v>
          </cell>
          <cell r="M852" t="str">
            <v>Picardy</v>
          </cell>
          <cell r="N852" t="str">
            <v>Yes</v>
          </cell>
        </row>
        <row r="853">
          <cell r="A853">
            <v>150771</v>
          </cell>
          <cell r="B853" t="str">
            <v>Isabelle</v>
          </cell>
          <cell r="C853" t="str">
            <v>Mathews</v>
          </cell>
          <cell r="D853" t="str">
            <v>12JW</v>
          </cell>
          <cell r="E853" t="str">
            <v>F</v>
          </cell>
          <cell r="F853" t="str">
            <v>N</v>
          </cell>
          <cell r="G853" t="str">
            <v>WBRI</v>
          </cell>
          <cell r="H853" t="str">
            <v>No</v>
          </cell>
          <cell r="I853" t="str">
            <v>No</v>
          </cell>
          <cell r="J853" t="str">
            <v>No</v>
          </cell>
          <cell r="K853" t="str">
            <v>No</v>
          </cell>
          <cell r="L853" t="str">
            <v>12</v>
          </cell>
          <cell r="M853" t="str">
            <v>Compiegne</v>
          </cell>
          <cell r="N853" t="str">
            <v>No</v>
          </cell>
        </row>
        <row r="854">
          <cell r="A854">
            <v>152895</v>
          </cell>
          <cell r="B854" t="str">
            <v>Mateo</v>
          </cell>
          <cell r="C854" t="str">
            <v>Matischen</v>
          </cell>
          <cell r="D854" t="str">
            <v>8AB</v>
          </cell>
          <cell r="E854" t="str">
            <v>M</v>
          </cell>
          <cell r="F854" t="str">
            <v>N</v>
          </cell>
          <cell r="G854" t="str">
            <v>WBRI</v>
          </cell>
          <cell r="H854" t="str">
            <v>No</v>
          </cell>
          <cell r="I854" t="str">
            <v>No</v>
          </cell>
          <cell r="J854" t="str">
            <v>No</v>
          </cell>
          <cell r="K854" t="str">
            <v>No</v>
          </cell>
          <cell r="L854" t="str">
            <v>8</v>
          </cell>
          <cell r="M854" t="str">
            <v>Compiegne</v>
          </cell>
          <cell r="N854" t="str">
            <v>No</v>
          </cell>
        </row>
        <row r="855">
          <cell r="A855">
            <v>160009</v>
          </cell>
          <cell r="B855" t="str">
            <v>Skyler</v>
          </cell>
          <cell r="C855" t="str">
            <v>Matthews</v>
          </cell>
          <cell r="D855" t="str">
            <v>8AB</v>
          </cell>
          <cell r="E855" t="str">
            <v>F</v>
          </cell>
          <cell r="F855" t="str">
            <v>N</v>
          </cell>
          <cell r="G855" t="str">
            <v>WIRI</v>
          </cell>
          <cell r="H855" t="str">
            <v>No</v>
          </cell>
          <cell r="I855" t="str">
            <v>No</v>
          </cell>
          <cell r="J855" t="str">
            <v>No</v>
          </cell>
          <cell r="K855" t="str">
            <v>No</v>
          </cell>
          <cell r="L855" t="str">
            <v>8</v>
          </cell>
          <cell r="M855" t="str">
            <v>Compiegne</v>
          </cell>
          <cell r="N855" t="str">
            <v>No</v>
          </cell>
        </row>
        <row r="856">
          <cell r="A856">
            <v>151595</v>
          </cell>
          <cell r="B856" t="str">
            <v>James</v>
          </cell>
          <cell r="C856" t="str">
            <v>Mauricio</v>
          </cell>
          <cell r="D856" t="str">
            <v>11SDA</v>
          </cell>
          <cell r="E856" t="str">
            <v>M</v>
          </cell>
          <cell r="F856" t="str">
            <v>N</v>
          </cell>
          <cell r="G856" t="str">
            <v>AOTH</v>
          </cell>
          <cell r="H856" t="str">
            <v>No</v>
          </cell>
          <cell r="I856" t="str">
            <v>No</v>
          </cell>
          <cell r="J856" t="str">
            <v>No</v>
          </cell>
          <cell r="K856" t="str">
            <v>No</v>
          </cell>
          <cell r="L856" t="str">
            <v>11</v>
          </cell>
          <cell r="M856" t="str">
            <v>Cuvilly</v>
          </cell>
          <cell r="N856" t="str">
            <v>No</v>
          </cell>
        </row>
        <row r="857">
          <cell r="A857">
            <v>160259</v>
          </cell>
          <cell r="B857" t="str">
            <v>Annika</v>
          </cell>
          <cell r="C857" t="str">
            <v>Mauricio</v>
          </cell>
          <cell r="D857" t="str">
            <v>7LM</v>
          </cell>
          <cell r="E857" t="str">
            <v>F</v>
          </cell>
          <cell r="F857" t="str">
            <v>N</v>
          </cell>
          <cell r="G857" t="str">
            <v>AOTH</v>
          </cell>
          <cell r="H857" t="str">
            <v>No</v>
          </cell>
          <cell r="I857" t="str">
            <v>Yes</v>
          </cell>
          <cell r="J857" t="str">
            <v>No</v>
          </cell>
          <cell r="K857" t="str">
            <v>No</v>
          </cell>
          <cell r="L857" t="str">
            <v>7</v>
          </cell>
          <cell r="M857" t="str">
            <v>Cuvilly</v>
          </cell>
          <cell r="N857" t="str">
            <v>No</v>
          </cell>
        </row>
        <row r="858">
          <cell r="A858">
            <v>150544</v>
          </cell>
          <cell r="B858" t="str">
            <v>Robert</v>
          </cell>
          <cell r="C858" t="str">
            <v>Mazhindu</v>
          </cell>
          <cell r="D858" t="str">
            <v>13PLE</v>
          </cell>
          <cell r="E858" t="str">
            <v>M</v>
          </cell>
          <cell r="F858" t="str">
            <v>N</v>
          </cell>
          <cell r="G858" t="str">
            <v>BAOF</v>
          </cell>
          <cell r="H858" t="str">
            <v>No</v>
          </cell>
          <cell r="I858" t="str">
            <v>No</v>
          </cell>
          <cell r="J858" t="str">
            <v>No</v>
          </cell>
          <cell r="K858" t="str">
            <v>No</v>
          </cell>
          <cell r="L858" t="str">
            <v>13</v>
          </cell>
          <cell r="M858" t="str">
            <v>Picardy</v>
          </cell>
          <cell r="N858" t="str">
            <v>No</v>
          </cell>
        </row>
        <row r="859">
          <cell r="A859">
            <v>152854</v>
          </cell>
          <cell r="B859" t="str">
            <v>Nathaniel</v>
          </cell>
          <cell r="C859" t="str">
            <v>Mazhindu</v>
          </cell>
          <cell r="D859" t="str">
            <v>8JJ</v>
          </cell>
          <cell r="E859" t="str">
            <v>M</v>
          </cell>
          <cell r="F859" t="str">
            <v>N</v>
          </cell>
          <cell r="G859" t="str">
            <v>BAOF</v>
          </cell>
          <cell r="H859" t="str">
            <v>No</v>
          </cell>
          <cell r="I859" t="str">
            <v>No</v>
          </cell>
          <cell r="J859" t="str">
            <v>No</v>
          </cell>
          <cell r="K859" t="str">
            <v>No</v>
          </cell>
          <cell r="L859" t="str">
            <v>8</v>
          </cell>
          <cell r="M859" t="str">
            <v>Picardy</v>
          </cell>
          <cell r="N859" t="str">
            <v>No</v>
          </cell>
        </row>
        <row r="860">
          <cell r="A860">
            <v>152915</v>
          </cell>
          <cell r="B860" t="str">
            <v>Joseph</v>
          </cell>
          <cell r="C860" t="str">
            <v>Mbah</v>
          </cell>
          <cell r="D860" t="str">
            <v>8MH</v>
          </cell>
          <cell r="E860" t="str">
            <v>M</v>
          </cell>
          <cell r="F860" t="str">
            <v>K</v>
          </cell>
          <cell r="G860" t="str">
            <v>BAOF</v>
          </cell>
          <cell r="H860" t="str">
            <v>Yes</v>
          </cell>
          <cell r="I860" t="str">
            <v>No</v>
          </cell>
          <cell r="J860" t="str">
            <v>Yes</v>
          </cell>
          <cell r="K860" t="str">
            <v>No</v>
          </cell>
          <cell r="L860" t="str">
            <v>8</v>
          </cell>
          <cell r="M860" t="str">
            <v>Cuvilly</v>
          </cell>
          <cell r="N860" t="str">
            <v>Yes</v>
          </cell>
        </row>
        <row r="861">
          <cell r="A861">
            <v>152818</v>
          </cell>
          <cell r="B861" t="str">
            <v>Christiana</v>
          </cell>
          <cell r="C861" t="str">
            <v>Mbukanma</v>
          </cell>
          <cell r="D861" t="str">
            <v>8PH</v>
          </cell>
          <cell r="E861" t="str">
            <v>F</v>
          </cell>
          <cell r="F861" t="str">
            <v>N</v>
          </cell>
          <cell r="G861" t="str">
            <v>MWBA</v>
          </cell>
          <cell r="H861" t="str">
            <v>No</v>
          </cell>
          <cell r="I861" t="str">
            <v>No</v>
          </cell>
          <cell r="J861" t="str">
            <v>No</v>
          </cell>
          <cell r="K861" t="str">
            <v>No</v>
          </cell>
          <cell r="L861" t="str">
            <v>8</v>
          </cell>
          <cell r="M861" t="str">
            <v>Cuvilly</v>
          </cell>
          <cell r="N861" t="str">
            <v>No</v>
          </cell>
        </row>
        <row r="862">
          <cell r="A862">
            <v>150563</v>
          </cell>
          <cell r="B862" t="str">
            <v>Joseph</v>
          </cell>
          <cell r="C862" t="str">
            <v>MCBRIDE</v>
          </cell>
          <cell r="D862" t="str">
            <v>13SDR</v>
          </cell>
          <cell r="E862" t="str">
            <v>M</v>
          </cell>
          <cell r="F862" t="str">
            <v>N</v>
          </cell>
          <cell r="G862" t="str">
            <v>WBRI</v>
          </cell>
          <cell r="H862" t="str">
            <v>No</v>
          </cell>
          <cell r="I862" t="str">
            <v>No</v>
          </cell>
          <cell r="J862" t="str">
            <v>No</v>
          </cell>
          <cell r="K862" t="str">
            <v>No</v>
          </cell>
          <cell r="L862" t="str">
            <v>13</v>
          </cell>
          <cell r="M862" t="str">
            <v>Compiegne</v>
          </cell>
          <cell r="N862" t="str">
            <v>Yes</v>
          </cell>
        </row>
        <row r="863">
          <cell r="A863">
            <v>150815</v>
          </cell>
          <cell r="B863" t="str">
            <v>Florence</v>
          </cell>
          <cell r="C863" t="str">
            <v>McCaffrey</v>
          </cell>
          <cell r="D863" t="str">
            <v>12JW</v>
          </cell>
          <cell r="E863" t="str">
            <v>F</v>
          </cell>
          <cell r="F863" t="str">
            <v>N</v>
          </cell>
          <cell r="G863" t="str">
            <v>WBRI</v>
          </cell>
          <cell r="H863" t="str">
            <v>No</v>
          </cell>
          <cell r="I863" t="str">
            <v>No</v>
          </cell>
          <cell r="J863" t="str">
            <v>No</v>
          </cell>
          <cell r="K863" t="str">
            <v>No</v>
          </cell>
          <cell r="L863" t="str">
            <v>12</v>
          </cell>
          <cell r="M863" t="str">
            <v>Picardy</v>
          </cell>
          <cell r="N863" t="str">
            <v>No</v>
          </cell>
        </row>
        <row r="864">
          <cell r="A864">
            <v>152566</v>
          </cell>
          <cell r="B864" t="str">
            <v>Alexander</v>
          </cell>
          <cell r="C864" t="str">
            <v>McCann</v>
          </cell>
          <cell r="D864" t="str">
            <v>9KB</v>
          </cell>
          <cell r="E864" t="str">
            <v>M</v>
          </cell>
          <cell r="F864" t="str">
            <v>N</v>
          </cell>
          <cell r="G864" t="str">
            <v>WBRI</v>
          </cell>
          <cell r="H864" t="str">
            <v>No</v>
          </cell>
          <cell r="I864" t="str">
            <v>No</v>
          </cell>
          <cell r="J864" t="str">
            <v>No</v>
          </cell>
          <cell r="K864" t="str">
            <v>No</v>
          </cell>
          <cell r="L864" t="str">
            <v>9</v>
          </cell>
          <cell r="M864" t="str">
            <v>Cuvilly</v>
          </cell>
          <cell r="N864" t="str">
            <v>No</v>
          </cell>
        </row>
        <row r="865">
          <cell r="A865">
            <v>151685</v>
          </cell>
          <cell r="B865" t="str">
            <v>James</v>
          </cell>
          <cell r="C865" t="str">
            <v>McCann</v>
          </cell>
          <cell r="D865" t="str">
            <v>11SPI</v>
          </cell>
          <cell r="E865" t="str">
            <v>M</v>
          </cell>
          <cell r="F865" t="str">
            <v>N</v>
          </cell>
          <cell r="G865" t="str">
            <v>WBRI</v>
          </cell>
          <cell r="H865" t="str">
            <v>No</v>
          </cell>
          <cell r="I865" t="str">
            <v>No</v>
          </cell>
          <cell r="J865" t="str">
            <v>No</v>
          </cell>
          <cell r="K865" t="str">
            <v>No</v>
          </cell>
          <cell r="L865" t="str">
            <v>11</v>
          </cell>
          <cell r="M865" t="str">
            <v>St. Julie</v>
          </cell>
          <cell r="N865" t="str">
            <v>Yes</v>
          </cell>
        </row>
        <row r="866">
          <cell r="A866">
            <v>150902</v>
          </cell>
          <cell r="B866" t="str">
            <v>Charlotte</v>
          </cell>
          <cell r="C866" t="str">
            <v>McCole</v>
          </cell>
          <cell r="D866" t="str">
            <v>12JW</v>
          </cell>
          <cell r="E866" t="str">
            <v>F</v>
          </cell>
          <cell r="F866" t="str">
            <v>N</v>
          </cell>
          <cell r="G866" t="str">
            <v>WBRI</v>
          </cell>
          <cell r="H866" t="str">
            <v>No</v>
          </cell>
          <cell r="I866" t="str">
            <v>No</v>
          </cell>
          <cell r="J866" t="str">
            <v>No</v>
          </cell>
          <cell r="K866" t="str">
            <v>No</v>
          </cell>
          <cell r="L866" t="str">
            <v>12</v>
          </cell>
          <cell r="M866" t="str">
            <v>Picardy</v>
          </cell>
          <cell r="N866" t="str">
            <v>Yes</v>
          </cell>
        </row>
        <row r="867">
          <cell r="A867">
            <v>152674</v>
          </cell>
          <cell r="B867" t="str">
            <v>Robbie</v>
          </cell>
          <cell r="C867" t="str">
            <v>McCormick</v>
          </cell>
          <cell r="D867" t="str">
            <v>9AWL</v>
          </cell>
          <cell r="E867" t="str">
            <v>M</v>
          </cell>
          <cell r="F867" t="str">
            <v>K</v>
          </cell>
          <cell r="G867" t="str">
            <v>WBRI</v>
          </cell>
          <cell r="H867" t="str">
            <v>No</v>
          </cell>
          <cell r="I867" t="str">
            <v>No</v>
          </cell>
          <cell r="J867" t="str">
            <v>No</v>
          </cell>
          <cell r="K867" t="str">
            <v>No</v>
          </cell>
          <cell r="L867" t="str">
            <v>9</v>
          </cell>
          <cell r="M867" t="str">
            <v>St. Julie</v>
          </cell>
          <cell r="N867" t="str">
            <v>No</v>
          </cell>
        </row>
        <row r="868">
          <cell r="A868">
            <v>152873</v>
          </cell>
          <cell r="B868" t="str">
            <v>Daisy</v>
          </cell>
          <cell r="C868" t="str">
            <v>McDonagh-Hutton</v>
          </cell>
          <cell r="D868" t="str">
            <v>8AB</v>
          </cell>
          <cell r="E868" t="str">
            <v>F</v>
          </cell>
          <cell r="F868" t="str">
            <v>N</v>
          </cell>
          <cell r="G868" t="str">
            <v>WBRI</v>
          </cell>
          <cell r="H868" t="str">
            <v>No</v>
          </cell>
          <cell r="I868" t="str">
            <v>No</v>
          </cell>
          <cell r="J868" t="str">
            <v>No</v>
          </cell>
          <cell r="K868" t="str">
            <v>No</v>
          </cell>
          <cell r="L868" t="str">
            <v>8</v>
          </cell>
          <cell r="M868" t="str">
            <v>Compiegne</v>
          </cell>
          <cell r="N868" t="str">
            <v>No</v>
          </cell>
        </row>
        <row r="869">
          <cell r="A869">
            <v>152940</v>
          </cell>
          <cell r="B869" t="str">
            <v>Matilda</v>
          </cell>
          <cell r="C869" t="str">
            <v>McDonagh-Hutton</v>
          </cell>
          <cell r="D869" t="str">
            <v>8AR</v>
          </cell>
          <cell r="E869" t="str">
            <v>F</v>
          </cell>
          <cell r="F869" t="str">
            <v>N</v>
          </cell>
          <cell r="G869" t="str">
            <v>WBRI</v>
          </cell>
          <cell r="H869" t="str">
            <v>No</v>
          </cell>
          <cell r="I869" t="str">
            <v>No</v>
          </cell>
          <cell r="J869" t="str">
            <v>No</v>
          </cell>
          <cell r="K869" t="str">
            <v>No</v>
          </cell>
          <cell r="L869" t="str">
            <v>8</v>
          </cell>
          <cell r="M869" t="str">
            <v>St. Julie</v>
          </cell>
          <cell r="N869" t="str">
            <v>No</v>
          </cell>
        </row>
        <row r="870">
          <cell r="A870">
            <v>152744</v>
          </cell>
          <cell r="B870" t="str">
            <v>Amaya</v>
          </cell>
          <cell r="C870" t="str">
            <v>McDonald-Jaffier</v>
          </cell>
          <cell r="D870" t="str">
            <v>8MH</v>
          </cell>
          <cell r="E870" t="str">
            <v>F</v>
          </cell>
          <cell r="F870" t="str">
            <v>N</v>
          </cell>
          <cell r="G870" t="str">
            <v>MWBC</v>
          </cell>
          <cell r="H870" t="str">
            <v>No</v>
          </cell>
          <cell r="I870" t="str">
            <v>No</v>
          </cell>
          <cell r="J870" t="str">
            <v>No</v>
          </cell>
          <cell r="K870" t="str">
            <v>No</v>
          </cell>
          <cell r="L870" t="str">
            <v>8</v>
          </cell>
          <cell r="M870" t="str">
            <v>Cuvilly</v>
          </cell>
          <cell r="N870" t="str">
            <v>No</v>
          </cell>
        </row>
        <row r="871">
          <cell r="A871">
            <v>150854</v>
          </cell>
          <cell r="B871" t="str">
            <v>Tim</v>
          </cell>
          <cell r="C871" t="str">
            <v>McDonough</v>
          </cell>
          <cell r="D871" t="str">
            <v>12JW</v>
          </cell>
          <cell r="E871" t="str">
            <v>M</v>
          </cell>
          <cell r="F871" t="str">
            <v>N</v>
          </cell>
          <cell r="G871" t="str">
            <v>WBRI</v>
          </cell>
          <cell r="H871" t="str">
            <v>No</v>
          </cell>
          <cell r="I871" t="str">
            <v>No</v>
          </cell>
          <cell r="J871" t="str">
            <v>No</v>
          </cell>
          <cell r="K871" t="str">
            <v>No</v>
          </cell>
          <cell r="L871" t="str">
            <v>12</v>
          </cell>
          <cell r="M871" t="str">
            <v>Compiegne</v>
          </cell>
          <cell r="N871" t="str">
            <v>No</v>
          </cell>
        </row>
        <row r="872">
          <cell r="A872">
            <v>151799</v>
          </cell>
          <cell r="B872" t="str">
            <v>Daniel</v>
          </cell>
          <cell r="C872" t="str">
            <v>McFadden</v>
          </cell>
          <cell r="D872" t="str">
            <v>10JOS</v>
          </cell>
          <cell r="E872" t="str">
            <v>M</v>
          </cell>
          <cell r="F872" t="str">
            <v>N</v>
          </cell>
          <cell r="G872" t="str">
            <v>WBRI</v>
          </cell>
          <cell r="H872" t="str">
            <v>No</v>
          </cell>
          <cell r="I872" t="str">
            <v>No</v>
          </cell>
          <cell r="J872" t="str">
            <v>No</v>
          </cell>
          <cell r="K872" t="str">
            <v>No</v>
          </cell>
          <cell r="L872" t="str">
            <v>10</v>
          </cell>
          <cell r="M872" t="str">
            <v>Picardy</v>
          </cell>
          <cell r="N872" t="str">
            <v>No</v>
          </cell>
        </row>
        <row r="873">
          <cell r="A873">
            <v>150423</v>
          </cell>
          <cell r="B873" t="str">
            <v>Niamh</v>
          </cell>
          <cell r="C873" t="str">
            <v>MCFADDEN</v>
          </cell>
          <cell r="D873" t="str">
            <v>13BG</v>
          </cell>
          <cell r="E873" t="str">
            <v>F</v>
          </cell>
          <cell r="F873" t="str">
            <v>N</v>
          </cell>
          <cell r="G873" t="str">
            <v>WBRI</v>
          </cell>
          <cell r="H873" t="str">
            <v>No</v>
          </cell>
          <cell r="I873" t="str">
            <v>No</v>
          </cell>
          <cell r="J873" t="str">
            <v>No</v>
          </cell>
          <cell r="K873" t="str">
            <v>No</v>
          </cell>
          <cell r="L873" t="str">
            <v>13</v>
          </cell>
          <cell r="M873" t="str">
            <v>Picardy</v>
          </cell>
          <cell r="N873" t="str">
            <v>No</v>
          </cell>
        </row>
        <row r="874">
          <cell r="A874">
            <v>152666</v>
          </cell>
          <cell r="B874" t="str">
            <v>Patrick</v>
          </cell>
          <cell r="C874" t="str">
            <v>McGovern</v>
          </cell>
          <cell r="D874" t="str">
            <v>9GN</v>
          </cell>
          <cell r="E874" t="str">
            <v>M</v>
          </cell>
          <cell r="F874" t="str">
            <v>N</v>
          </cell>
          <cell r="G874" t="str">
            <v>WBRI</v>
          </cell>
          <cell r="H874" t="str">
            <v>No</v>
          </cell>
          <cell r="I874" t="str">
            <v>No</v>
          </cell>
          <cell r="J874" t="str">
            <v>No</v>
          </cell>
          <cell r="K874" t="str">
            <v>No</v>
          </cell>
          <cell r="L874" t="str">
            <v>9</v>
          </cell>
          <cell r="M874" t="str">
            <v>Compiegne</v>
          </cell>
          <cell r="N874" t="str">
            <v>No</v>
          </cell>
        </row>
        <row r="875">
          <cell r="A875">
            <v>160040</v>
          </cell>
          <cell r="B875" t="str">
            <v>Isobelle</v>
          </cell>
          <cell r="C875" t="str">
            <v>McGrail</v>
          </cell>
          <cell r="D875" t="str">
            <v>12JW</v>
          </cell>
          <cell r="E875" t="str">
            <v>F</v>
          </cell>
          <cell r="F875" t="str">
            <v>N</v>
          </cell>
          <cell r="G875" t="str">
            <v>WBRI</v>
          </cell>
          <cell r="H875" t="str">
            <v>No</v>
          </cell>
          <cell r="I875" t="str">
            <v>No</v>
          </cell>
          <cell r="J875" t="str">
            <v>No</v>
          </cell>
          <cell r="K875" t="str">
            <v>No</v>
          </cell>
          <cell r="L875" t="str">
            <v>12</v>
          </cell>
          <cell r="M875" t="str">
            <v>Picardy</v>
          </cell>
          <cell r="N875" t="str">
            <v>No</v>
          </cell>
        </row>
        <row r="876">
          <cell r="A876">
            <v>150939</v>
          </cell>
          <cell r="B876" t="str">
            <v>Mirren</v>
          </cell>
          <cell r="C876" t="str">
            <v>McGregor</v>
          </cell>
          <cell r="D876" t="str">
            <v>12JW</v>
          </cell>
          <cell r="E876" t="str">
            <v>F</v>
          </cell>
          <cell r="F876" t="str">
            <v>N</v>
          </cell>
          <cell r="G876" t="str">
            <v>WBRI</v>
          </cell>
          <cell r="H876" t="str">
            <v>No</v>
          </cell>
          <cell r="I876" t="str">
            <v>No</v>
          </cell>
          <cell r="J876" t="str">
            <v>No</v>
          </cell>
          <cell r="K876" t="str">
            <v>No</v>
          </cell>
          <cell r="L876" t="str">
            <v>12</v>
          </cell>
          <cell r="M876" t="str">
            <v>Compiegne</v>
          </cell>
          <cell r="N876" t="str">
            <v>No</v>
          </cell>
        </row>
        <row r="877">
          <cell r="A877">
            <v>150463</v>
          </cell>
          <cell r="B877" t="str">
            <v>Aine</v>
          </cell>
          <cell r="C877" t="str">
            <v>MCKINLAY</v>
          </cell>
          <cell r="D877" t="str">
            <v>13TS</v>
          </cell>
          <cell r="E877" t="str">
            <v>F</v>
          </cell>
          <cell r="F877" t="str">
            <v>N</v>
          </cell>
          <cell r="G877" t="str">
            <v>WIRI</v>
          </cell>
          <cell r="H877" t="str">
            <v>No</v>
          </cell>
          <cell r="I877" t="str">
            <v>No</v>
          </cell>
          <cell r="J877" t="str">
            <v>No</v>
          </cell>
          <cell r="K877" t="str">
            <v>No</v>
          </cell>
          <cell r="L877" t="str">
            <v>13</v>
          </cell>
          <cell r="M877" t="str">
            <v>St. Julie</v>
          </cell>
          <cell r="N877" t="str">
            <v>No</v>
          </cell>
        </row>
        <row r="878">
          <cell r="A878">
            <v>150511</v>
          </cell>
          <cell r="B878" t="str">
            <v>Connor</v>
          </cell>
          <cell r="C878" t="str">
            <v>MCKINLAY</v>
          </cell>
          <cell r="D878" t="str">
            <v>13BG</v>
          </cell>
          <cell r="E878" t="str">
            <v>M</v>
          </cell>
          <cell r="F878" t="str">
            <v>N</v>
          </cell>
          <cell r="G878" t="str">
            <v>WIRI</v>
          </cell>
          <cell r="H878" t="str">
            <v>No</v>
          </cell>
          <cell r="I878" t="str">
            <v>No</v>
          </cell>
          <cell r="J878" t="str">
            <v>No</v>
          </cell>
          <cell r="K878" t="str">
            <v>No</v>
          </cell>
          <cell r="L878" t="str">
            <v>13</v>
          </cell>
          <cell r="M878" t="str">
            <v>Picardy</v>
          </cell>
          <cell r="N878" t="str">
            <v>No</v>
          </cell>
        </row>
        <row r="879">
          <cell r="A879">
            <v>151641</v>
          </cell>
          <cell r="B879" t="str">
            <v>Esther</v>
          </cell>
          <cell r="C879" t="str">
            <v>McKinney</v>
          </cell>
          <cell r="D879" t="str">
            <v>11ZI</v>
          </cell>
          <cell r="E879" t="str">
            <v>F</v>
          </cell>
          <cell r="F879" t="str">
            <v>N</v>
          </cell>
          <cell r="G879" t="str">
            <v>WBRI</v>
          </cell>
          <cell r="H879" t="str">
            <v>No</v>
          </cell>
          <cell r="I879" t="str">
            <v>No</v>
          </cell>
          <cell r="J879" t="str">
            <v>No</v>
          </cell>
          <cell r="K879" t="str">
            <v>No</v>
          </cell>
          <cell r="L879" t="str">
            <v>11</v>
          </cell>
          <cell r="M879" t="str">
            <v>St. Julie</v>
          </cell>
          <cell r="N879" t="str">
            <v>No</v>
          </cell>
        </row>
        <row r="880">
          <cell r="A880">
            <v>152941</v>
          </cell>
          <cell r="B880" t="str">
            <v>Ingrid</v>
          </cell>
          <cell r="C880" t="str">
            <v>McKinney</v>
          </cell>
          <cell r="D880" t="str">
            <v>8AB</v>
          </cell>
          <cell r="E880" t="str">
            <v>F</v>
          </cell>
          <cell r="F880" t="str">
            <v>N</v>
          </cell>
          <cell r="G880" t="str">
            <v>WBRI</v>
          </cell>
          <cell r="H880" t="str">
            <v>No</v>
          </cell>
          <cell r="I880" t="str">
            <v>No</v>
          </cell>
          <cell r="J880" t="str">
            <v>No</v>
          </cell>
          <cell r="K880" t="str">
            <v>No</v>
          </cell>
          <cell r="L880" t="str">
            <v>8</v>
          </cell>
          <cell r="M880" t="str">
            <v>Compiegne</v>
          </cell>
          <cell r="N880" t="str">
            <v>No</v>
          </cell>
        </row>
        <row r="881">
          <cell r="A881">
            <v>151570</v>
          </cell>
          <cell r="B881" t="str">
            <v>Tess</v>
          </cell>
          <cell r="C881" t="str">
            <v>McKinney</v>
          </cell>
          <cell r="D881" t="str">
            <v>11EGQ</v>
          </cell>
          <cell r="E881" t="str">
            <v>F</v>
          </cell>
          <cell r="F881" t="str">
            <v>N</v>
          </cell>
          <cell r="G881" t="str">
            <v>WBRI</v>
          </cell>
          <cell r="H881" t="str">
            <v>No</v>
          </cell>
          <cell r="I881" t="str">
            <v>No</v>
          </cell>
          <cell r="J881" t="str">
            <v>No</v>
          </cell>
          <cell r="K881" t="str">
            <v>No</v>
          </cell>
          <cell r="L881" t="str">
            <v>11</v>
          </cell>
          <cell r="M881" t="str">
            <v>Picardy</v>
          </cell>
          <cell r="N881" t="str">
            <v>No</v>
          </cell>
        </row>
        <row r="882">
          <cell r="A882">
            <v>151916</v>
          </cell>
          <cell r="B882" t="str">
            <v>Vincent</v>
          </cell>
          <cell r="C882" t="str">
            <v>McKinney</v>
          </cell>
          <cell r="D882" t="str">
            <v>10RQ</v>
          </cell>
          <cell r="E882" t="str">
            <v>M</v>
          </cell>
          <cell r="F882" t="str">
            <v>N</v>
          </cell>
          <cell r="G882" t="str">
            <v>WBRI</v>
          </cell>
          <cell r="H882" t="str">
            <v>No</v>
          </cell>
          <cell r="I882" t="str">
            <v>No</v>
          </cell>
          <cell r="J882" t="str">
            <v>No</v>
          </cell>
          <cell r="K882" t="str">
            <v>No</v>
          </cell>
          <cell r="L882" t="str">
            <v>10</v>
          </cell>
          <cell r="M882" t="str">
            <v>St. Julie</v>
          </cell>
          <cell r="N882" t="str">
            <v>No</v>
          </cell>
        </row>
        <row r="883">
          <cell r="A883">
            <v>150436</v>
          </cell>
          <cell r="B883" t="str">
            <v>Frank</v>
          </cell>
          <cell r="C883" t="str">
            <v>MCKINNEY</v>
          </cell>
          <cell r="D883" t="str">
            <v>13HS</v>
          </cell>
          <cell r="E883" t="str">
            <v>M</v>
          </cell>
          <cell r="F883" t="str">
            <v>N</v>
          </cell>
          <cell r="G883" t="str">
            <v>WBRI</v>
          </cell>
          <cell r="H883" t="str">
            <v>No</v>
          </cell>
          <cell r="I883" t="str">
            <v>No</v>
          </cell>
          <cell r="J883" t="str">
            <v>No</v>
          </cell>
          <cell r="K883" t="str">
            <v>No</v>
          </cell>
          <cell r="L883" t="str">
            <v>13</v>
          </cell>
          <cell r="M883" t="str">
            <v>St. Julie</v>
          </cell>
          <cell r="N883" t="str">
            <v>No</v>
          </cell>
        </row>
        <row r="884">
          <cell r="A884">
            <v>151675</v>
          </cell>
          <cell r="B884" t="str">
            <v>Matthew</v>
          </cell>
          <cell r="C884" t="str">
            <v>McLaughlin</v>
          </cell>
          <cell r="D884" t="str">
            <v>11KKN</v>
          </cell>
          <cell r="E884" t="str">
            <v>M</v>
          </cell>
          <cell r="F884" t="str">
            <v>N</v>
          </cell>
          <cell r="G884" t="str">
            <v>WBRI</v>
          </cell>
          <cell r="H884" t="str">
            <v>No</v>
          </cell>
          <cell r="I884" t="str">
            <v>No</v>
          </cell>
          <cell r="J884" t="str">
            <v>No</v>
          </cell>
          <cell r="K884" t="str">
            <v>No</v>
          </cell>
          <cell r="L884" t="str">
            <v>11</v>
          </cell>
          <cell r="M884" t="str">
            <v>Cuvilly</v>
          </cell>
          <cell r="N884" t="str">
            <v>No</v>
          </cell>
        </row>
        <row r="885">
          <cell r="A885">
            <v>160069</v>
          </cell>
          <cell r="B885" t="str">
            <v>Ruby-Faith</v>
          </cell>
          <cell r="C885" t="str">
            <v>McLean</v>
          </cell>
          <cell r="D885" t="str">
            <v>12MP</v>
          </cell>
          <cell r="E885" t="str">
            <v>F</v>
          </cell>
          <cell r="F885" t="str">
            <v>K</v>
          </cell>
          <cell r="G885" t="str">
            <v>WBRI</v>
          </cell>
          <cell r="H885" t="str">
            <v>Yes</v>
          </cell>
          <cell r="I885" t="str">
            <v>No</v>
          </cell>
          <cell r="J885" t="str">
            <v>No</v>
          </cell>
          <cell r="K885" t="str">
            <v>No</v>
          </cell>
          <cell r="L885" t="str">
            <v>12</v>
          </cell>
          <cell r="M885" t="str">
            <v>St. Julie</v>
          </cell>
          <cell r="N885" t="str">
            <v>No</v>
          </cell>
        </row>
        <row r="886">
          <cell r="A886">
            <v>152521</v>
          </cell>
          <cell r="B886" t="str">
            <v>Erin</v>
          </cell>
          <cell r="C886" t="str">
            <v>McNally</v>
          </cell>
          <cell r="D886" t="str">
            <v>9MCO</v>
          </cell>
          <cell r="E886" t="str">
            <v>F</v>
          </cell>
          <cell r="F886" t="str">
            <v>N</v>
          </cell>
          <cell r="G886" t="str">
            <v>WBRI</v>
          </cell>
          <cell r="H886" t="str">
            <v>No</v>
          </cell>
          <cell r="I886" t="str">
            <v>No</v>
          </cell>
          <cell r="J886" t="str">
            <v>No</v>
          </cell>
          <cell r="K886" t="str">
            <v>No</v>
          </cell>
          <cell r="L886" t="str">
            <v>9</v>
          </cell>
          <cell r="M886" t="str">
            <v>Cuvilly</v>
          </cell>
          <cell r="N886" t="str">
            <v>No</v>
          </cell>
        </row>
        <row r="887">
          <cell r="A887">
            <v>160086</v>
          </cell>
          <cell r="B887" t="str">
            <v>Mia</v>
          </cell>
          <cell r="C887" t="str">
            <v>McNally</v>
          </cell>
          <cell r="D887" t="str">
            <v>12KD</v>
          </cell>
          <cell r="E887" t="str">
            <v>F</v>
          </cell>
          <cell r="F887" t="str">
            <v>N</v>
          </cell>
          <cell r="G887" t="str">
            <v>WIRI</v>
          </cell>
          <cell r="H887" t="str">
            <v>No</v>
          </cell>
          <cell r="I887" t="str">
            <v>No</v>
          </cell>
          <cell r="J887" t="str">
            <v>No</v>
          </cell>
          <cell r="K887" t="str">
            <v>No</v>
          </cell>
          <cell r="L887" t="str">
            <v>12</v>
          </cell>
          <cell r="M887" t="str">
            <v>Picardy</v>
          </cell>
          <cell r="N887" t="str">
            <v>No</v>
          </cell>
        </row>
        <row r="888">
          <cell r="A888">
            <v>150592</v>
          </cell>
          <cell r="B888" t="str">
            <v>Isobel</v>
          </cell>
          <cell r="C888" t="str">
            <v>McNerney</v>
          </cell>
          <cell r="D888" t="str">
            <v>13SDR</v>
          </cell>
          <cell r="E888" t="str">
            <v>F</v>
          </cell>
          <cell r="F888" t="str">
            <v>N</v>
          </cell>
          <cell r="G888" t="str">
            <v>WBRI</v>
          </cell>
          <cell r="H888" t="str">
            <v>No</v>
          </cell>
          <cell r="I888" t="str">
            <v>No</v>
          </cell>
          <cell r="J888" t="str">
            <v>No</v>
          </cell>
          <cell r="K888" t="str">
            <v>No</v>
          </cell>
          <cell r="L888" t="str">
            <v>13</v>
          </cell>
          <cell r="M888" t="str">
            <v>Compiegne</v>
          </cell>
          <cell r="N888" t="str">
            <v>No</v>
          </cell>
        </row>
        <row r="889">
          <cell r="A889">
            <v>151558</v>
          </cell>
          <cell r="B889" t="str">
            <v>Louis</v>
          </cell>
          <cell r="C889" t="str">
            <v>McQuillan-Leonard</v>
          </cell>
          <cell r="D889" t="str">
            <v>11KKN</v>
          </cell>
          <cell r="E889" t="str">
            <v>M</v>
          </cell>
          <cell r="F889" t="str">
            <v>N</v>
          </cell>
          <cell r="G889" t="str">
            <v>WIRI</v>
          </cell>
          <cell r="H889" t="str">
            <v>No</v>
          </cell>
          <cell r="I889" t="str">
            <v>No</v>
          </cell>
          <cell r="J889" t="str">
            <v>No</v>
          </cell>
          <cell r="K889" t="str">
            <v>No</v>
          </cell>
          <cell r="L889" t="str">
            <v>11</v>
          </cell>
          <cell r="M889" t="str">
            <v>Cuvilly</v>
          </cell>
          <cell r="N889" t="str">
            <v>No</v>
          </cell>
        </row>
        <row r="890">
          <cell r="A890">
            <v>152518</v>
          </cell>
          <cell r="B890" t="str">
            <v>Prosper</v>
          </cell>
          <cell r="C890" t="str">
            <v>McVay</v>
          </cell>
          <cell r="D890" t="str">
            <v>9KB</v>
          </cell>
          <cell r="E890" t="str">
            <v>M</v>
          </cell>
          <cell r="F890" t="str">
            <v>N</v>
          </cell>
          <cell r="G890" t="str">
            <v>BAOF</v>
          </cell>
          <cell r="H890" t="str">
            <v>No</v>
          </cell>
          <cell r="I890" t="str">
            <v>No</v>
          </cell>
          <cell r="J890" t="str">
            <v>No</v>
          </cell>
          <cell r="K890" t="str">
            <v>No</v>
          </cell>
          <cell r="L890" t="str">
            <v>9</v>
          </cell>
          <cell r="M890" t="str">
            <v>Cuvilly</v>
          </cell>
          <cell r="N890" t="str">
            <v>No</v>
          </cell>
        </row>
        <row r="891">
          <cell r="A891">
            <v>151647</v>
          </cell>
          <cell r="B891" t="str">
            <v>Louisa</v>
          </cell>
          <cell r="C891" t="str">
            <v>Mead</v>
          </cell>
          <cell r="D891" t="str">
            <v>11SDA</v>
          </cell>
          <cell r="E891" t="str">
            <v>F</v>
          </cell>
          <cell r="F891" t="str">
            <v>N</v>
          </cell>
          <cell r="G891" t="str">
            <v>WBRI</v>
          </cell>
          <cell r="H891" t="str">
            <v>No</v>
          </cell>
          <cell r="I891" t="str">
            <v>No</v>
          </cell>
          <cell r="J891" t="str">
            <v>No</v>
          </cell>
          <cell r="K891" t="str">
            <v>No</v>
          </cell>
          <cell r="L891" t="str">
            <v>11</v>
          </cell>
          <cell r="M891" t="str">
            <v>Cuvilly</v>
          </cell>
          <cell r="N891" t="str">
            <v>No</v>
          </cell>
        </row>
        <row r="892">
          <cell r="A892">
            <v>151859</v>
          </cell>
          <cell r="B892" t="str">
            <v>Elizabeth</v>
          </cell>
          <cell r="C892" t="str">
            <v>Meagher</v>
          </cell>
          <cell r="D892" t="str">
            <v>10TD</v>
          </cell>
          <cell r="E892" t="str">
            <v>F</v>
          </cell>
          <cell r="F892" t="str">
            <v>N</v>
          </cell>
          <cell r="G892" t="str">
            <v>WBRI</v>
          </cell>
          <cell r="H892" t="str">
            <v>No</v>
          </cell>
          <cell r="I892" t="str">
            <v>No</v>
          </cell>
          <cell r="J892" t="str">
            <v>No</v>
          </cell>
          <cell r="K892" t="str">
            <v>No</v>
          </cell>
          <cell r="L892" t="str">
            <v>10</v>
          </cell>
          <cell r="M892" t="str">
            <v>Compiegne</v>
          </cell>
          <cell r="N892" t="str">
            <v>No</v>
          </cell>
        </row>
        <row r="893">
          <cell r="A893">
            <v>152685</v>
          </cell>
          <cell r="B893" t="str">
            <v>James</v>
          </cell>
          <cell r="C893" t="str">
            <v>Meagher</v>
          </cell>
          <cell r="D893" t="str">
            <v>9IC</v>
          </cell>
          <cell r="E893" t="str">
            <v>M</v>
          </cell>
          <cell r="F893" t="str">
            <v>N</v>
          </cell>
          <cell r="G893" t="str">
            <v>WBRI</v>
          </cell>
          <cell r="H893" t="str">
            <v>No</v>
          </cell>
          <cell r="I893" t="str">
            <v>No</v>
          </cell>
          <cell r="J893" t="str">
            <v>No</v>
          </cell>
          <cell r="K893" t="str">
            <v>No</v>
          </cell>
          <cell r="L893" t="str">
            <v>9</v>
          </cell>
          <cell r="M893" t="str">
            <v>Picardy</v>
          </cell>
          <cell r="N893" t="str">
            <v>Yes</v>
          </cell>
        </row>
        <row r="894">
          <cell r="A894">
            <v>152888</v>
          </cell>
          <cell r="B894" t="str">
            <v>Sesen</v>
          </cell>
          <cell r="C894" t="str">
            <v>Medhanie</v>
          </cell>
          <cell r="D894" t="str">
            <v>8MH</v>
          </cell>
          <cell r="E894" t="str">
            <v>F</v>
          </cell>
          <cell r="F894" t="str">
            <v>N</v>
          </cell>
          <cell r="G894" t="str">
            <v>BAOF</v>
          </cell>
          <cell r="H894" t="str">
            <v>No</v>
          </cell>
          <cell r="I894" t="str">
            <v>No</v>
          </cell>
          <cell r="J894" t="str">
            <v>No</v>
          </cell>
          <cell r="K894" t="str">
            <v>No</v>
          </cell>
          <cell r="L894" t="str">
            <v>8</v>
          </cell>
          <cell r="M894" t="str">
            <v>Cuvilly</v>
          </cell>
          <cell r="N894" t="str">
            <v>No</v>
          </cell>
        </row>
        <row r="895">
          <cell r="A895">
            <v>160260</v>
          </cell>
          <cell r="B895" t="str">
            <v>Simon</v>
          </cell>
          <cell r="C895" t="str">
            <v>Mehari</v>
          </cell>
          <cell r="D895" t="str">
            <v>7AWH</v>
          </cell>
          <cell r="E895" t="str">
            <v>M</v>
          </cell>
          <cell r="F895" t="str">
            <v>N</v>
          </cell>
          <cell r="G895" t="str">
            <v>BAOF</v>
          </cell>
          <cell r="H895" t="str">
            <v>Yes</v>
          </cell>
          <cell r="I895" t="str">
            <v>Yes</v>
          </cell>
          <cell r="J895" t="str">
            <v>Yes</v>
          </cell>
          <cell r="K895" t="str">
            <v>No</v>
          </cell>
          <cell r="L895" t="str">
            <v>7</v>
          </cell>
          <cell r="M895" t="str">
            <v>St. Julie</v>
          </cell>
          <cell r="N895" t="str">
            <v>No</v>
          </cell>
        </row>
        <row r="896">
          <cell r="A896">
            <v>151688</v>
          </cell>
          <cell r="B896" t="str">
            <v>Samah</v>
          </cell>
          <cell r="C896" t="str">
            <v>Mehmood</v>
          </cell>
          <cell r="D896" t="str">
            <v>11SK</v>
          </cell>
          <cell r="E896" t="str">
            <v>F</v>
          </cell>
          <cell r="F896" t="str">
            <v>N</v>
          </cell>
          <cell r="G896" t="str">
            <v>APKN</v>
          </cell>
          <cell r="H896" t="str">
            <v>No</v>
          </cell>
          <cell r="I896" t="str">
            <v>No</v>
          </cell>
          <cell r="J896" t="str">
            <v>No</v>
          </cell>
          <cell r="K896" t="str">
            <v>No</v>
          </cell>
          <cell r="L896" t="str">
            <v>11</v>
          </cell>
          <cell r="M896" t="str">
            <v>Compiegne</v>
          </cell>
          <cell r="N896" t="str">
            <v>No</v>
          </cell>
        </row>
        <row r="897">
          <cell r="A897">
            <v>151896</v>
          </cell>
          <cell r="B897" t="str">
            <v>Luc</v>
          </cell>
          <cell r="C897" t="str">
            <v>Meijer</v>
          </cell>
          <cell r="D897" t="str">
            <v>10PL</v>
          </cell>
          <cell r="E897" t="str">
            <v>M</v>
          </cell>
          <cell r="F897" t="str">
            <v>N</v>
          </cell>
          <cell r="G897" t="str">
            <v>WOTW</v>
          </cell>
          <cell r="H897" t="str">
            <v>No</v>
          </cell>
          <cell r="I897" t="str">
            <v>Yes</v>
          </cell>
          <cell r="J897" t="str">
            <v>No</v>
          </cell>
          <cell r="K897" t="str">
            <v>No</v>
          </cell>
          <cell r="L897" t="str">
            <v>10</v>
          </cell>
          <cell r="M897" t="str">
            <v>St. Julie</v>
          </cell>
          <cell r="N897" t="str">
            <v>No</v>
          </cell>
        </row>
        <row r="898">
          <cell r="A898">
            <v>150578</v>
          </cell>
          <cell r="B898" t="str">
            <v>Rowan</v>
          </cell>
          <cell r="C898" t="str">
            <v>Meijer</v>
          </cell>
          <cell r="D898" t="str">
            <v>13HS</v>
          </cell>
          <cell r="E898" t="str">
            <v>F</v>
          </cell>
          <cell r="F898" t="str">
            <v>N</v>
          </cell>
          <cell r="G898" t="str">
            <v>WOTW</v>
          </cell>
          <cell r="H898" t="str">
            <v>No</v>
          </cell>
          <cell r="I898" t="str">
            <v>Yes</v>
          </cell>
          <cell r="J898" t="str">
            <v>No</v>
          </cell>
          <cell r="K898" t="str">
            <v>No</v>
          </cell>
          <cell r="L898" t="str">
            <v>13</v>
          </cell>
          <cell r="M898" t="str">
            <v>St. Julie</v>
          </cell>
          <cell r="N898" t="str">
            <v>No</v>
          </cell>
        </row>
        <row r="899">
          <cell r="A899">
            <v>160028</v>
          </cell>
          <cell r="B899" t="str">
            <v>Sujit</v>
          </cell>
          <cell r="C899" t="str">
            <v>Menon</v>
          </cell>
          <cell r="D899" t="str">
            <v>12JW</v>
          </cell>
          <cell r="E899" t="str">
            <v>M</v>
          </cell>
          <cell r="F899" t="str">
            <v>E</v>
          </cell>
          <cell r="G899" t="str">
            <v>AIND</v>
          </cell>
          <cell r="H899" t="str">
            <v>No</v>
          </cell>
          <cell r="I899" t="str">
            <v>Yes</v>
          </cell>
          <cell r="J899" t="str">
            <v>No</v>
          </cell>
          <cell r="K899" t="str">
            <v>No</v>
          </cell>
          <cell r="L899" t="str">
            <v>12</v>
          </cell>
          <cell r="M899" t="str">
            <v>Compiegne</v>
          </cell>
          <cell r="N899" t="str">
            <v>No</v>
          </cell>
        </row>
        <row r="900">
          <cell r="A900">
            <v>160261</v>
          </cell>
          <cell r="B900" t="str">
            <v>Maria</v>
          </cell>
          <cell r="C900" t="str">
            <v>Method</v>
          </cell>
          <cell r="D900" t="str">
            <v>7AWH</v>
          </cell>
          <cell r="E900" t="str">
            <v>F</v>
          </cell>
          <cell r="F900" t="str">
            <v>N</v>
          </cell>
          <cell r="G900" t="str">
            <v>BAOF</v>
          </cell>
          <cell r="H900" t="str">
            <v>No</v>
          </cell>
          <cell r="I900" t="str">
            <v>No</v>
          </cell>
          <cell r="J900" t="str">
            <v>No</v>
          </cell>
          <cell r="K900" t="str">
            <v>No</v>
          </cell>
          <cell r="L900" t="str">
            <v>7</v>
          </cell>
          <cell r="M900" t="str">
            <v>St. Julie</v>
          </cell>
          <cell r="N900" t="str">
            <v>No</v>
          </cell>
        </row>
        <row r="901">
          <cell r="A901">
            <v>160005</v>
          </cell>
          <cell r="B901" t="str">
            <v>Stacy</v>
          </cell>
          <cell r="C901" t="str">
            <v>Michael</v>
          </cell>
          <cell r="D901" t="str">
            <v>13TS</v>
          </cell>
          <cell r="E901" t="str">
            <v>F</v>
          </cell>
          <cell r="F901" t="str">
            <v>N</v>
          </cell>
          <cell r="G901" t="str">
            <v>BOTH</v>
          </cell>
          <cell r="H901" t="str">
            <v>Yes</v>
          </cell>
          <cell r="I901" t="str">
            <v>No</v>
          </cell>
          <cell r="J901" t="str">
            <v>No</v>
          </cell>
          <cell r="K901" t="str">
            <v>No</v>
          </cell>
          <cell r="L901" t="str">
            <v>13</v>
          </cell>
          <cell r="M901" t="str">
            <v>Compiegne</v>
          </cell>
          <cell r="N901" t="str">
            <v>No</v>
          </cell>
        </row>
        <row r="902">
          <cell r="A902">
            <v>152668</v>
          </cell>
          <cell r="B902" t="str">
            <v>Josef</v>
          </cell>
          <cell r="C902" t="str">
            <v>Middleton</v>
          </cell>
          <cell r="D902" t="str">
            <v>9MCO</v>
          </cell>
          <cell r="E902" t="str">
            <v>M</v>
          </cell>
          <cell r="F902" t="str">
            <v>N</v>
          </cell>
          <cell r="G902" t="str">
            <v>WBRI</v>
          </cell>
          <cell r="H902" t="str">
            <v>No</v>
          </cell>
          <cell r="I902" t="str">
            <v>No</v>
          </cell>
          <cell r="J902" t="str">
            <v>No</v>
          </cell>
          <cell r="K902" t="str">
            <v>No</v>
          </cell>
          <cell r="L902" t="str">
            <v>9</v>
          </cell>
          <cell r="M902" t="str">
            <v>Cuvilly</v>
          </cell>
          <cell r="N902" t="str">
            <v>No</v>
          </cell>
        </row>
        <row r="903">
          <cell r="A903">
            <v>150518</v>
          </cell>
          <cell r="B903" t="str">
            <v>Laura</v>
          </cell>
          <cell r="C903" t="str">
            <v>Millen</v>
          </cell>
          <cell r="D903" t="str">
            <v>13SMC</v>
          </cell>
          <cell r="E903" t="str">
            <v>F</v>
          </cell>
          <cell r="F903" t="str">
            <v>N</v>
          </cell>
          <cell r="G903" t="str">
            <v>WEEU</v>
          </cell>
          <cell r="H903" t="str">
            <v>No</v>
          </cell>
          <cell r="I903" t="str">
            <v>No</v>
          </cell>
          <cell r="J903" t="str">
            <v>No</v>
          </cell>
          <cell r="K903" t="str">
            <v>No</v>
          </cell>
          <cell r="L903" t="str">
            <v>13</v>
          </cell>
          <cell r="M903" t="str">
            <v>St. Julie</v>
          </cell>
          <cell r="N903" t="str">
            <v>No</v>
          </cell>
        </row>
        <row r="904">
          <cell r="A904">
            <v>160262</v>
          </cell>
          <cell r="B904" t="str">
            <v>Naomi</v>
          </cell>
          <cell r="C904" t="str">
            <v>Misghina</v>
          </cell>
          <cell r="D904" t="str">
            <v>7RA</v>
          </cell>
          <cell r="E904" t="str">
            <v>F</v>
          </cell>
          <cell r="F904" t="str">
            <v>N</v>
          </cell>
          <cell r="G904" t="str">
            <v>BAOF</v>
          </cell>
          <cell r="H904" t="str">
            <v>Yes</v>
          </cell>
          <cell r="I904" t="str">
            <v>Yes</v>
          </cell>
          <cell r="J904" t="str">
            <v>Yes</v>
          </cell>
          <cell r="K904" t="str">
            <v>No</v>
          </cell>
          <cell r="L904" t="str">
            <v>7</v>
          </cell>
          <cell r="M904" t="str">
            <v>Picardy</v>
          </cell>
          <cell r="N904" t="str">
            <v>No</v>
          </cell>
        </row>
        <row r="905">
          <cell r="A905">
            <v>151797</v>
          </cell>
          <cell r="B905" t="str">
            <v>Jan</v>
          </cell>
          <cell r="C905" t="str">
            <v>Misiek</v>
          </cell>
          <cell r="D905" t="str">
            <v>10PL</v>
          </cell>
          <cell r="E905" t="str">
            <v>M</v>
          </cell>
          <cell r="F905" t="str">
            <v>N</v>
          </cell>
          <cell r="G905" t="str">
            <v>WEEU</v>
          </cell>
          <cell r="H905" t="str">
            <v>No</v>
          </cell>
          <cell r="I905" t="str">
            <v>Yes</v>
          </cell>
          <cell r="J905" t="str">
            <v>No</v>
          </cell>
          <cell r="K905" t="str">
            <v>No</v>
          </cell>
          <cell r="L905" t="str">
            <v>10</v>
          </cell>
          <cell r="M905" t="str">
            <v>St. Julie</v>
          </cell>
          <cell r="N905" t="str">
            <v>No</v>
          </cell>
        </row>
        <row r="906">
          <cell r="A906">
            <v>151927</v>
          </cell>
          <cell r="B906" t="str">
            <v>George</v>
          </cell>
          <cell r="C906" t="str">
            <v>Mitchell</v>
          </cell>
          <cell r="D906" t="str">
            <v>10CS</v>
          </cell>
          <cell r="E906" t="str">
            <v>M</v>
          </cell>
          <cell r="F906" t="str">
            <v>N</v>
          </cell>
          <cell r="G906" t="str">
            <v>WBRI</v>
          </cell>
          <cell r="H906" t="str">
            <v>No</v>
          </cell>
          <cell r="I906" t="str">
            <v>No</v>
          </cell>
          <cell r="J906" t="str">
            <v>No</v>
          </cell>
          <cell r="K906" t="str">
            <v>No</v>
          </cell>
          <cell r="L906" t="str">
            <v>10</v>
          </cell>
          <cell r="M906" t="str">
            <v>Picardy</v>
          </cell>
          <cell r="N906" t="str">
            <v>Yes</v>
          </cell>
        </row>
        <row r="907">
          <cell r="A907">
            <v>150841</v>
          </cell>
          <cell r="B907" t="str">
            <v>Grace</v>
          </cell>
          <cell r="C907" t="str">
            <v>Mitchell</v>
          </cell>
          <cell r="D907" t="str">
            <v>12JW</v>
          </cell>
          <cell r="E907" t="str">
            <v>F</v>
          </cell>
          <cell r="F907" t="str">
            <v>N</v>
          </cell>
          <cell r="G907" t="str">
            <v>WBRI</v>
          </cell>
          <cell r="H907" t="str">
            <v>No</v>
          </cell>
          <cell r="I907" t="str">
            <v>No</v>
          </cell>
          <cell r="J907" t="str">
            <v>No</v>
          </cell>
          <cell r="K907" t="str">
            <v>No</v>
          </cell>
          <cell r="L907" t="str">
            <v>12</v>
          </cell>
          <cell r="M907" t="str">
            <v>Picardy</v>
          </cell>
          <cell r="N907" t="str">
            <v>No</v>
          </cell>
        </row>
        <row r="908">
          <cell r="A908">
            <v>160263</v>
          </cell>
          <cell r="B908" t="str">
            <v>Jasper</v>
          </cell>
          <cell r="C908" t="str">
            <v>Mitchell</v>
          </cell>
          <cell r="D908" t="str">
            <v>7LM</v>
          </cell>
          <cell r="E908" t="str">
            <v>M</v>
          </cell>
          <cell r="F908" t="str">
            <v>N</v>
          </cell>
          <cell r="G908" t="str">
            <v>WBRI</v>
          </cell>
          <cell r="H908" t="str">
            <v>No</v>
          </cell>
          <cell r="I908" t="str">
            <v>Yes</v>
          </cell>
          <cell r="J908" t="str">
            <v>No</v>
          </cell>
          <cell r="K908" t="str">
            <v>No</v>
          </cell>
          <cell r="L908" t="str">
            <v>7</v>
          </cell>
          <cell r="M908" t="str">
            <v>Cuvilly</v>
          </cell>
          <cell r="N908" t="str">
            <v>No</v>
          </cell>
        </row>
        <row r="909">
          <cell r="A909">
            <v>160107</v>
          </cell>
          <cell r="B909" t="str">
            <v>Talitha</v>
          </cell>
          <cell r="C909" t="str">
            <v>Mliswa</v>
          </cell>
          <cell r="D909" t="str">
            <v>12CSN</v>
          </cell>
          <cell r="E909" t="str">
            <v>F</v>
          </cell>
          <cell r="F909" t="str">
            <v>N</v>
          </cell>
          <cell r="G909" t="str">
            <v>BAFR</v>
          </cell>
          <cell r="H909" t="str">
            <v>No</v>
          </cell>
          <cell r="I909" t="str">
            <v>No</v>
          </cell>
          <cell r="J909" t="str">
            <v>No</v>
          </cell>
          <cell r="K909" t="str">
            <v>No</v>
          </cell>
          <cell r="L909" t="str">
            <v>12</v>
          </cell>
          <cell r="M909" t="str">
            <v>St. Julie</v>
          </cell>
          <cell r="N909" t="str">
            <v>No</v>
          </cell>
        </row>
        <row r="910">
          <cell r="A910">
            <v>160060</v>
          </cell>
          <cell r="B910" t="str">
            <v>Seithati</v>
          </cell>
          <cell r="C910" t="str">
            <v>Mokati</v>
          </cell>
          <cell r="D910" t="str">
            <v>12EW</v>
          </cell>
          <cell r="E910" t="str">
            <v>M</v>
          </cell>
          <cell r="F910" t="str">
            <v>N</v>
          </cell>
          <cell r="G910" t="str">
            <v>BAFR</v>
          </cell>
          <cell r="H910" t="str">
            <v>No</v>
          </cell>
          <cell r="I910" t="str">
            <v>No</v>
          </cell>
          <cell r="J910" t="str">
            <v>No</v>
          </cell>
          <cell r="K910" t="str">
            <v>No</v>
          </cell>
          <cell r="L910" t="str">
            <v>12</v>
          </cell>
          <cell r="N910" t="str">
            <v>No</v>
          </cell>
        </row>
        <row r="911">
          <cell r="A911">
            <v>160264</v>
          </cell>
          <cell r="B911" t="str">
            <v>Dominic</v>
          </cell>
          <cell r="C911" t="str">
            <v>Molinari</v>
          </cell>
          <cell r="D911" t="str">
            <v>7LM</v>
          </cell>
          <cell r="E911" t="str">
            <v>M</v>
          </cell>
          <cell r="F911" t="str">
            <v>N</v>
          </cell>
          <cell r="G911" t="str">
            <v>WBRI</v>
          </cell>
          <cell r="H911" t="str">
            <v>No</v>
          </cell>
          <cell r="I911" t="str">
            <v>No</v>
          </cell>
          <cell r="J911" t="str">
            <v>No</v>
          </cell>
          <cell r="K911" t="str">
            <v>No</v>
          </cell>
          <cell r="L911" t="str">
            <v>7</v>
          </cell>
          <cell r="M911" t="str">
            <v>Cuvilly</v>
          </cell>
          <cell r="N911" t="str">
            <v>No</v>
          </cell>
        </row>
        <row r="912">
          <cell r="A912">
            <v>151857</v>
          </cell>
          <cell r="B912" t="str">
            <v>Christian</v>
          </cell>
          <cell r="C912" t="str">
            <v>Monaghan</v>
          </cell>
          <cell r="D912" t="str">
            <v>10PL</v>
          </cell>
          <cell r="E912" t="str">
            <v>M</v>
          </cell>
          <cell r="F912" t="str">
            <v>N</v>
          </cell>
          <cell r="G912" t="str">
            <v>WBRI</v>
          </cell>
          <cell r="H912" t="str">
            <v>No</v>
          </cell>
          <cell r="I912" t="str">
            <v>No</v>
          </cell>
          <cell r="J912" t="str">
            <v>No</v>
          </cell>
          <cell r="K912" t="str">
            <v>No</v>
          </cell>
          <cell r="L912" t="str">
            <v>10</v>
          </cell>
          <cell r="M912" t="str">
            <v>St. Julie</v>
          </cell>
          <cell r="N912" t="str">
            <v>No</v>
          </cell>
        </row>
        <row r="913">
          <cell r="A913">
            <v>152894</v>
          </cell>
          <cell r="B913" t="str">
            <v>Elizabeth</v>
          </cell>
          <cell r="C913" t="str">
            <v>Monaghan</v>
          </cell>
          <cell r="D913" t="str">
            <v>8TR</v>
          </cell>
          <cell r="E913" t="str">
            <v>F</v>
          </cell>
          <cell r="F913" t="str">
            <v>N</v>
          </cell>
          <cell r="G913" t="str">
            <v>WBRI</v>
          </cell>
          <cell r="H913" t="str">
            <v>No</v>
          </cell>
          <cell r="I913" t="str">
            <v>No</v>
          </cell>
          <cell r="J913" t="str">
            <v>No</v>
          </cell>
          <cell r="K913" t="str">
            <v>No</v>
          </cell>
          <cell r="L913" t="str">
            <v>8</v>
          </cell>
          <cell r="M913" t="str">
            <v>Compiegne</v>
          </cell>
          <cell r="N913" t="str">
            <v>No</v>
          </cell>
        </row>
        <row r="914">
          <cell r="A914">
            <v>150789</v>
          </cell>
          <cell r="B914" t="str">
            <v>Hamish</v>
          </cell>
          <cell r="C914" t="str">
            <v>Monaghan</v>
          </cell>
          <cell r="D914" t="str">
            <v>12JW</v>
          </cell>
          <cell r="E914" t="str">
            <v>M</v>
          </cell>
          <cell r="F914" t="str">
            <v>N</v>
          </cell>
          <cell r="G914" t="str">
            <v>WBRI</v>
          </cell>
          <cell r="H914" t="str">
            <v>No</v>
          </cell>
          <cell r="I914" t="str">
            <v>No</v>
          </cell>
          <cell r="J914" t="str">
            <v>No</v>
          </cell>
          <cell r="K914" t="str">
            <v>No</v>
          </cell>
          <cell r="L914" t="str">
            <v>12</v>
          </cell>
          <cell r="M914" t="str">
            <v>Picardy</v>
          </cell>
          <cell r="N914" t="str">
            <v>No</v>
          </cell>
        </row>
        <row r="915">
          <cell r="A915">
            <v>151900</v>
          </cell>
          <cell r="B915" t="str">
            <v>Sophie</v>
          </cell>
          <cell r="C915" t="str">
            <v>Monaghan</v>
          </cell>
          <cell r="D915" t="str">
            <v>10PL</v>
          </cell>
          <cell r="E915" t="str">
            <v>F</v>
          </cell>
          <cell r="F915" t="str">
            <v>N</v>
          </cell>
          <cell r="G915" t="str">
            <v>WBRI</v>
          </cell>
          <cell r="H915" t="str">
            <v>No</v>
          </cell>
          <cell r="I915" t="str">
            <v>No</v>
          </cell>
          <cell r="J915" t="str">
            <v>No</v>
          </cell>
          <cell r="K915" t="str">
            <v>No</v>
          </cell>
          <cell r="L915" t="str">
            <v>10</v>
          </cell>
          <cell r="M915" t="str">
            <v>St. Julie</v>
          </cell>
          <cell r="N915" t="str">
            <v>No</v>
          </cell>
        </row>
        <row r="916">
          <cell r="A916">
            <v>150787</v>
          </cell>
          <cell r="B916" t="str">
            <v>Thomas</v>
          </cell>
          <cell r="C916" t="str">
            <v>Monaghan</v>
          </cell>
          <cell r="D916" t="str">
            <v>12JW</v>
          </cell>
          <cell r="E916" t="str">
            <v>M</v>
          </cell>
          <cell r="F916" t="str">
            <v>N</v>
          </cell>
          <cell r="G916" t="str">
            <v>WBRI</v>
          </cell>
          <cell r="H916" t="str">
            <v>No</v>
          </cell>
          <cell r="I916" t="str">
            <v>No</v>
          </cell>
          <cell r="J916" t="str">
            <v>No</v>
          </cell>
          <cell r="K916" t="str">
            <v>No</v>
          </cell>
          <cell r="L916" t="str">
            <v>12</v>
          </cell>
          <cell r="M916" t="str">
            <v>Compiegne</v>
          </cell>
          <cell r="N916" t="str">
            <v>No</v>
          </cell>
        </row>
        <row r="917">
          <cell r="A917">
            <v>160265</v>
          </cell>
          <cell r="B917" t="str">
            <v>Oliver</v>
          </cell>
          <cell r="C917" t="str">
            <v>Monaghan</v>
          </cell>
          <cell r="D917" t="str">
            <v>7RA</v>
          </cell>
          <cell r="E917" t="str">
            <v>M</v>
          </cell>
          <cell r="F917" t="str">
            <v>N</v>
          </cell>
          <cell r="G917" t="str">
            <v>WBRI</v>
          </cell>
          <cell r="H917" t="str">
            <v>No</v>
          </cell>
          <cell r="I917" t="str">
            <v>No</v>
          </cell>
          <cell r="J917" t="str">
            <v>No</v>
          </cell>
          <cell r="K917" t="str">
            <v>No</v>
          </cell>
          <cell r="L917" t="str">
            <v>7</v>
          </cell>
          <cell r="M917" t="str">
            <v>Picardy</v>
          </cell>
          <cell r="N917" t="str">
            <v>No</v>
          </cell>
        </row>
        <row r="918">
          <cell r="A918">
            <v>160266</v>
          </cell>
          <cell r="B918" t="str">
            <v>Adriel Ename</v>
          </cell>
          <cell r="C918" t="str">
            <v>Mondenou</v>
          </cell>
          <cell r="D918" t="str">
            <v>7LM</v>
          </cell>
          <cell r="E918" t="str">
            <v>M</v>
          </cell>
          <cell r="F918" t="str">
            <v>N</v>
          </cell>
          <cell r="G918" t="str">
            <v>OOEG</v>
          </cell>
          <cell r="H918" t="str">
            <v>No</v>
          </cell>
          <cell r="I918" t="str">
            <v>No</v>
          </cell>
          <cell r="J918" t="str">
            <v>No</v>
          </cell>
          <cell r="K918" t="str">
            <v>No</v>
          </cell>
          <cell r="L918" t="str">
            <v>7</v>
          </cell>
          <cell r="M918" t="str">
            <v>Cuvilly</v>
          </cell>
          <cell r="N918" t="str">
            <v>No</v>
          </cell>
        </row>
        <row r="919">
          <cell r="A919">
            <v>152784</v>
          </cell>
          <cell r="B919" t="str">
            <v>Max</v>
          </cell>
          <cell r="C919" t="str">
            <v>Monfredi</v>
          </cell>
          <cell r="D919" t="str">
            <v>8AB</v>
          </cell>
          <cell r="E919" t="str">
            <v>M</v>
          </cell>
          <cell r="F919" t="str">
            <v>N</v>
          </cell>
          <cell r="G919" t="str">
            <v>WBRI</v>
          </cell>
          <cell r="H919" t="str">
            <v>No</v>
          </cell>
          <cell r="I919" t="str">
            <v>No</v>
          </cell>
          <cell r="J919" t="str">
            <v>No</v>
          </cell>
          <cell r="K919" t="str">
            <v>No</v>
          </cell>
          <cell r="L919" t="str">
            <v>8</v>
          </cell>
          <cell r="M919" t="str">
            <v>Compiegne</v>
          </cell>
          <cell r="N919" t="str">
            <v>No</v>
          </cell>
        </row>
        <row r="920">
          <cell r="A920">
            <v>160267</v>
          </cell>
          <cell r="B920" t="str">
            <v>Francesco</v>
          </cell>
          <cell r="C920" t="str">
            <v>Montagnoli</v>
          </cell>
          <cell r="D920" t="str">
            <v>7LM</v>
          </cell>
          <cell r="E920" t="str">
            <v>M</v>
          </cell>
          <cell r="F920" t="str">
            <v>N</v>
          </cell>
          <cell r="G920" t="str">
            <v>WBRI</v>
          </cell>
          <cell r="H920" t="str">
            <v>No</v>
          </cell>
          <cell r="I920" t="str">
            <v>Yes</v>
          </cell>
          <cell r="J920" t="str">
            <v>No</v>
          </cell>
          <cell r="K920" t="str">
            <v>No</v>
          </cell>
          <cell r="L920" t="str">
            <v>7</v>
          </cell>
          <cell r="M920" t="str">
            <v>Cuvilly</v>
          </cell>
          <cell r="N920" t="str">
            <v>No</v>
          </cell>
        </row>
        <row r="921">
          <cell r="A921">
            <v>160268</v>
          </cell>
          <cell r="B921" t="str">
            <v>Thomas</v>
          </cell>
          <cell r="C921" t="str">
            <v>Moore</v>
          </cell>
          <cell r="D921" t="str">
            <v>7LM</v>
          </cell>
          <cell r="E921" t="str">
            <v>M</v>
          </cell>
          <cell r="F921" t="str">
            <v>N</v>
          </cell>
          <cell r="G921" t="str">
            <v>WBRI</v>
          </cell>
          <cell r="H921" t="str">
            <v>No</v>
          </cell>
          <cell r="I921" t="str">
            <v>No</v>
          </cell>
          <cell r="J921" t="str">
            <v>No</v>
          </cell>
          <cell r="K921" t="str">
            <v>No</v>
          </cell>
          <cell r="L921" t="str">
            <v>7</v>
          </cell>
          <cell r="M921" t="str">
            <v>Cuvilly</v>
          </cell>
          <cell r="N921" t="str">
            <v>No</v>
          </cell>
        </row>
        <row r="922">
          <cell r="A922">
            <v>151777</v>
          </cell>
          <cell r="B922" t="str">
            <v>Toby</v>
          </cell>
          <cell r="C922" t="str">
            <v>Moralee-Cook</v>
          </cell>
          <cell r="D922" t="str">
            <v>10CS</v>
          </cell>
          <cell r="E922" t="str">
            <v>M</v>
          </cell>
          <cell r="F922" t="str">
            <v>N</v>
          </cell>
          <cell r="G922" t="str">
            <v>WBRI</v>
          </cell>
          <cell r="H922" t="str">
            <v>No</v>
          </cell>
          <cell r="I922" t="str">
            <v>No</v>
          </cell>
          <cell r="J922" t="str">
            <v>No</v>
          </cell>
          <cell r="K922" t="str">
            <v>No</v>
          </cell>
          <cell r="L922" t="str">
            <v>10</v>
          </cell>
          <cell r="M922" t="str">
            <v>Picardy</v>
          </cell>
          <cell r="N922" t="str">
            <v>No</v>
          </cell>
        </row>
        <row r="923">
          <cell r="A923">
            <v>152863</v>
          </cell>
          <cell r="B923" t="str">
            <v>Erick</v>
          </cell>
          <cell r="C923" t="str">
            <v>Moreira Chaves</v>
          </cell>
          <cell r="D923" t="str">
            <v>8AB</v>
          </cell>
          <cell r="E923" t="str">
            <v>M</v>
          </cell>
          <cell r="F923" t="str">
            <v>N</v>
          </cell>
          <cell r="G923" t="str">
            <v>WOTW</v>
          </cell>
          <cell r="H923" t="str">
            <v>No</v>
          </cell>
          <cell r="I923" t="str">
            <v>No</v>
          </cell>
          <cell r="J923" t="str">
            <v>No</v>
          </cell>
          <cell r="K923" t="str">
            <v>No</v>
          </cell>
          <cell r="L923" t="str">
            <v>8</v>
          </cell>
          <cell r="M923" t="str">
            <v>Compiegne</v>
          </cell>
          <cell r="N923" t="str">
            <v>Yes</v>
          </cell>
        </row>
        <row r="924">
          <cell r="A924">
            <v>152589</v>
          </cell>
          <cell r="B924" t="str">
            <v>Bethany</v>
          </cell>
          <cell r="C924" t="str">
            <v>Morris</v>
          </cell>
          <cell r="D924" t="str">
            <v>9GN</v>
          </cell>
          <cell r="E924" t="str">
            <v>F</v>
          </cell>
          <cell r="F924" t="str">
            <v>N</v>
          </cell>
          <cell r="G924" t="str">
            <v>WBRI</v>
          </cell>
          <cell r="H924" t="str">
            <v>No</v>
          </cell>
          <cell r="I924" t="str">
            <v>No</v>
          </cell>
          <cell r="J924" t="str">
            <v>No</v>
          </cell>
          <cell r="K924" t="str">
            <v>No</v>
          </cell>
          <cell r="L924" t="str">
            <v>9</v>
          </cell>
          <cell r="M924" t="str">
            <v>Compiegne</v>
          </cell>
          <cell r="N924" t="str">
            <v>No</v>
          </cell>
        </row>
        <row r="925">
          <cell r="A925">
            <v>150537</v>
          </cell>
          <cell r="B925" t="str">
            <v>Matthew</v>
          </cell>
          <cell r="C925" t="str">
            <v>Morris</v>
          </cell>
          <cell r="D925" t="str">
            <v>13SMC</v>
          </cell>
          <cell r="E925" t="str">
            <v>M</v>
          </cell>
          <cell r="F925" t="str">
            <v>N</v>
          </cell>
          <cell r="G925" t="str">
            <v>WBRI</v>
          </cell>
          <cell r="H925" t="str">
            <v>No</v>
          </cell>
          <cell r="I925" t="str">
            <v>No</v>
          </cell>
          <cell r="J925" t="str">
            <v>No</v>
          </cell>
          <cell r="K925" t="str">
            <v>No</v>
          </cell>
          <cell r="L925" t="str">
            <v>13</v>
          </cell>
          <cell r="M925" t="str">
            <v>St. Julie</v>
          </cell>
          <cell r="N925" t="str">
            <v>No</v>
          </cell>
        </row>
        <row r="926">
          <cell r="A926">
            <v>150404</v>
          </cell>
          <cell r="B926" t="str">
            <v>Katy</v>
          </cell>
          <cell r="C926" t="str">
            <v>Morton</v>
          </cell>
          <cell r="D926" t="str">
            <v>13FG</v>
          </cell>
          <cell r="E926" t="str">
            <v>F</v>
          </cell>
          <cell r="F926" t="str">
            <v>N</v>
          </cell>
          <cell r="G926" t="str">
            <v>WBRI</v>
          </cell>
          <cell r="H926" t="str">
            <v>No</v>
          </cell>
          <cell r="I926" t="str">
            <v>No</v>
          </cell>
          <cell r="J926" t="str">
            <v>No</v>
          </cell>
          <cell r="K926" t="str">
            <v>No</v>
          </cell>
          <cell r="L926" t="str">
            <v>13</v>
          </cell>
          <cell r="M926" t="str">
            <v>Picardy</v>
          </cell>
          <cell r="N926" t="str">
            <v>Yes</v>
          </cell>
        </row>
        <row r="927">
          <cell r="A927">
            <v>151829</v>
          </cell>
          <cell r="B927" t="str">
            <v>Freya</v>
          </cell>
          <cell r="C927" t="str">
            <v>Moss</v>
          </cell>
          <cell r="D927" t="str">
            <v>10CS</v>
          </cell>
          <cell r="E927" t="str">
            <v>F</v>
          </cell>
          <cell r="F927" t="str">
            <v>N</v>
          </cell>
          <cell r="G927" t="str">
            <v>WBRI</v>
          </cell>
          <cell r="H927" t="str">
            <v>No</v>
          </cell>
          <cell r="I927" t="str">
            <v>No</v>
          </cell>
          <cell r="J927" t="str">
            <v>No</v>
          </cell>
          <cell r="K927" t="str">
            <v>No</v>
          </cell>
          <cell r="L927" t="str">
            <v>10</v>
          </cell>
          <cell r="M927" t="str">
            <v>Picardy</v>
          </cell>
          <cell r="N927" t="str">
            <v>Yes</v>
          </cell>
        </row>
        <row r="928">
          <cell r="A928">
            <v>160103</v>
          </cell>
          <cell r="B928" t="str">
            <v>Eliza</v>
          </cell>
          <cell r="C928" t="str">
            <v>Mottram</v>
          </cell>
          <cell r="D928" t="str">
            <v>12EW</v>
          </cell>
          <cell r="E928" t="str">
            <v>F</v>
          </cell>
          <cell r="F928" t="str">
            <v>N</v>
          </cell>
          <cell r="G928" t="str">
            <v>WBRI</v>
          </cell>
          <cell r="H928" t="str">
            <v>No</v>
          </cell>
          <cell r="I928" t="str">
            <v>No</v>
          </cell>
          <cell r="J928" t="str">
            <v>No</v>
          </cell>
          <cell r="K928" t="str">
            <v>No</v>
          </cell>
          <cell r="L928" t="str">
            <v>12</v>
          </cell>
          <cell r="M928" t="str">
            <v>Cuvilly</v>
          </cell>
          <cell r="N928" t="str">
            <v>No</v>
          </cell>
        </row>
        <row r="929">
          <cell r="A929">
            <v>151652</v>
          </cell>
          <cell r="B929" t="str">
            <v>Joshua</v>
          </cell>
          <cell r="C929" t="str">
            <v>Mountain-Freeman</v>
          </cell>
          <cell r="D929" t="str">
            <v>11ZI</v>
          </cell>
          <cell r="E929" t="str">
            <v>M</v>
          </cell>
          <cell r="F929" t="str">
            <v>N</v>
          </cell>
          <cell r="G929" t="str">
            <v>WBRI</v>
          </cell>
          <cell r="H929" t="str">
            <v>No</v>
          </cell>
          <cell r="I929" t="str">
            <v>No</v>
          </cell>
          <cell r="J929" t="str">
            <v>No</v>
          </cell>
          <cell r="K929" t="str">
            <v>No</v>
          </cell>
          <cell r="L929" t="str">
            <v>11</v>
          </cell>
          <cell r="M929" t="str">
            <v>St. Julie</v>
          </cell>
          <cell r="N929" t="str">
            <v>Yes</v>
          </cell>
        </row>
        <row r="930">
          <cell r="A930">
            <v>152813</v>
          </cell>
          <cell r="B930" t="str">
            <v>Maria</v>
          </cell>
          <cell r="C930" t="str">
            <v>Mountain-Freeman</v>
          </cell>
          <cell r="D930" t="str">
            <v>8PH</v>
          </cell>
          <cell r="E930" t="str">
            <v>F</v>
          </cell>
          <cell r="F930" t="str">
            <v>N</v>
          </cell>
          <cell r="G930" t="str">
            <v>WBRI</v>
          </cell>
          <cell r="H930" t="str">
            <v>No</v>
          </cell>
          <cell r="I930" t="str">
            <v>No</v>
          </cell>
          <cell r="J930" t="str">
            <v>No</v>
          </cell>
          <cell r="K930" t="str">
            <v>No</v>
          </cell>
          <cell r="L930" t="str">
            <v>8</v>
          </cell>
          <cell r="M930" t="str">
            <v>Cuvilly</v>
          </cell>
          <cell r="N930" t="str">
            <v>No</v>
          </cell>
        </row>
        <row r="931">
          <cell r="A931">
            <v>151876</v>
          </cell>
          <cell r="B931" t="str">
            <v>Jack</v>
          </cell>
          <cell r="C931" t="str">
            <v>Mowbray</v>
          </cell>
          <cell r="D931" t="str">
            <v>10EB</v>
          </cell>
          <cell r="E931" t="str">
            <v>M</v>
          </cell>
          <cell r="F931" t="str">
            <v>N</v>
          </cell>
          <cell r="G931" t="str">
            <v>WBRI</v>
          </cell>
          <cell r="H931" t="str">
            <v>No</v>
          </cell>
          <cell r="I931" t="str">
            <v>No</v>
          </cell>
          <cell r="J931" t="str">
            <v>No</v>
          </cell>
          <cell r="K931" t="str">
            <v>No</v>
          </cell>
          <cell r="L931" t="str">
            <v>10</v>
          </cell>
          <cell r="M931" t="str">
            <v>Cuvilly</v>
          </cell>
          <cell r="N931" t="str">
            <v>No</v>
          </cell>
        </row>
        <row r="932">
          <cell r="A932">
            <v>151875</v>
          </cell>
          <cell r="B932" t="str">
            <v>Luke</v>
          </cell>
          <cell r="C932" t="str">
            <v>Mowbray</v>
          </cell>
          <cell r="D932" t="str">
            <v>10CS</v>
          </cell>
          <cell r="E932" t="str">
            <v>M</v>
          </cell>
          <cell r="F932" t="str">
            <v>N</v>
          </cell>
          <cell r="G932" t="str">
            <v>WBRI</v>
          </cell>
          <cell r="H932" t="str">
            <v>No</v>
          </cell>
          <cell r="I932" t="str">
            <v>No</v>
          </cell>
          <cell r="J932" t="str">
            <v>No</v>
          </cell>
          <cell r="K932" t="str">
            <v>No</v>
          </cell>
          <cell r="L932" t="str">
            <v>10</v>
          </cell>
          <cell r="M932" t="str">
            <v>Picardy</v>
          </cell>
          <cell r="N932" t="str">
            <v>No</v>
          </cell>
        </row>
        <row r="933">
          <cell r="A933">
            <v>151879</v>
          </cell>
          <cell r="B933" t="str">
            <v>Vivica</v>
          </cell>
          <cell r="C933" t="str">
            <v>Moyo</v>
          </cell>
          <cell r="D933" t="str">
            <v>10ES</v>
          </cell>
          <cell r="E933" t="str">
            <v>F</v>
          </cell>
          <cell r="F933" t="str">
            <v>N</v>
          </cell>
          <cell r="G933" t="str">
            <v>MWBA</v>
          </cell>
          <cell r="H933" t="str">
            <v>No</v>
          </cell>
          <cell r="I933" t="str">
            <v>No</v>
          </cell>
          <cell r="J933" t="str">
            <v>No</v>
          </cell>
          <cell r="K933" t="str">
            <v>No</v>
          </cell>
          <cell r="L933" t="str">
            <v>10</v>
          </cell>
          <cell r="M933" t="str">
            <v>Cuvilly</v>
          </cell>
          <cell r="N933" t="str">
            <v>No</v>
          </cell>
        </row>
        <row r="934">
          <cell r="A934">
            <v>150905</v>
          </cell>
          <cell r="B934" t="str">
            <v>Chancelina</v>
          </cell>
          <cell r="C934" t="str">
            <v>Mpova</v>
          </cell>
          <cell r="D934" t="str">
            <v>12JW</v>
          </cell>
          <cell r="E934" t="str">
            <v>F</v>
          </cell>
          <cell r="F934" t="str">
            <v>N</v>
          </cell>
          <cell r="G934" t="str">
            <v>BAOF</v>
          </cell>
          <cell r="H934" t="str">
            <v>Yes</v>
          </cell>
          <cell r="I934" t="str">
            <v>No</v>
          </cell>
          <cell r="J934" t="str">
            <v>No</v>
          </cell>
          <cell r="K934" t="str">
            <v>No</v>
          </cell>
          <cell r="L934" t="str">
            <v>12</v>
          </cell>
          <cell r="M934" t="str">
            <v>Picardy</v>
          </cell>
          <cell r="N934" t="str">
            <v>No</v>
          </cell>
        </row>
        <row r="935">
          <cell r="A935">
            <v>151847</v>
          </cell>
          <cell r="B935" t="str">
            <v>Dwayne</v>
          </cell>
          <cell r="C935" t="str">
            <v>Mpundu</v>
          </cell>
          <cell r="D935" t="str">
            <v>10TD</v>
          </cell>
          <cell r="E935" t="str">
            <v>M</v>
          </cell>
          <cell r="F935" t="str">
            <v>K</v>
          </cell>
          <cell r="G935" t="str">
            <v>BAOF</v>
          </cell>
          <cell r="H935" t="str">
            <v>No</v>
          </cell>
          <cell r="I935" t="str">
            <v>No</v>
          </cell>
          <cell r="J935" t="str">
            <v>No</v>
          </cell>
          <cell r="K935" t="str">
            <v>No</v>
          </cell>
          <cell r="L935" t="str">
            <v>10</v>
          </cell>
          <cell r="M935" t="str">
            <v>St. Julie</v>
          </cell>
          <cell r="N935" t="str">
            <v>No</v>
          </cell>
        </row>
        <row r="936">
          <cell r="A936">
            <v>160269</v>
          </cell>
          <cell r="B936" t="str">
            <v>Kezy</v>
          </cell>
          <cell r="C936" t="str">
            <v>Muhamad</v>
          </cell>
          <cell r="D936" t="str">
            <v>7RA</v>
          </cell>
          <cell r="E936" t="str">
            <v>F</v>
          </cell>
          <cell r="F936" t="str">
            <v>E</v>
          </cell>
          <cell r="G936" t="str">
            <v>AOTH</v>
          </cell>
          <cell r="H936" t="str">
            <v>No</v>
          </cell>
          <cell r="I936" t="str">
            <v>Yes</v>
          </cell>
          <cell r="J936" t="str">
            <v>No</v>
          </cell>
          <cell r="K936" t="str">
            <v>No</v>
          </cell>
          <cell r="L936" t="str">
            <v>7</v>
          </cell>
          <cell r="M936" t="str">
            <v>Picardy</v>
          </cell>
          <cell r="N936" t="str">
            <v>No</v>
          </cell>
        </row>
        <row r="937">
          <cell r="A937">
            <v>152197</v>
          </cell>
          <cell r="B937" t="str">
            <v>Azan</v>
          </cell>
          <cell r="C937" t="str">
            <v>Muhammad</v>
          </cell>
          <cell r="D937" t="str">
            <v>13SDR</v>
          </cell>
          <cell r="E937" t="str">
            <v>M</v>
          </cell>
          <cell r="F937" t="str">
            <v>N</v>
          </cell>
          <cell r="G937" t="str">
            <v>APKN</v>
          </cell>
          <cell r="H937" t="str">
            <v>Yes</v>
          </cell>
          <cell r="I937" t="str">
            <v>No</v>
          </cell>
          <cell r="J937" t="str">
            <v>No</v>
          </cell>
          <cell r="K937" t="str">
            <v>No</v>
          </cell>
          <cell r="L937" t="str">
            <v>13</v>
          </cell>
          <cell r="M937" t="str">
            <v>Cuvilly</v>
          </cell>
          <cell r="N937" t="str">
            <v>No</v>
          </cell>
        </row>
        <row r="938">
          <cell r="A938">
            <v>151627</v>
          </cell>
          <cell r="B938" t="str">
            <v>Leeron</v>
          </cell>
          <cell r="C938" t="str">
            <v>Muhirwa</v>
          </cell>
          <cell r="D938" t="str">
            <v>11KKN</v>
          </cell>
          <cell r="E938" t="str">
            <v>M</v>
          </cell>
          <cell r="F938" t="str">
            <v>N</v>
          </cell>
          <cell r="G938" t="str">
            <v>BAOF</v>
          </cell>
          <cell r="H938" t="str">
            <v>Yes</v>
          </cell>
          <cell r="I938" t="str">
            <v>No</v>
          </cell>
          <cell r="J938" t="str">
            <v>Yes</v>
          </cell>
          <cell r="K938" t="str">
            <v>No</v>
          </cell>
          <cell r="L938" t="str">
            <v>11</v>
          </cell>
          <cell r="M938" t="str">
            <v>Cuvilly</v>
          </cell>
          <cell r="N938" t="str">
            <v>No</v>
          </cell>
        </row>
        <row r="939">
          <cell r="A939">
            <v>160270</v>
          </cell>
          <cell r="B939" t="str">
            <v>Ivannah</v>
          </cell>
          <cell r="C939" t="str">
            <v>Mukoyi</v>
          </cell>
          <cell r="D939" t="str">
            <v>7ET</v>
          </cell>
          <cell r="E939" t="str">
            <v>F</v>
          </cell>
          <cell r="F939" t="str">
            <v>N</v>
          </cell>
          <cell r="G939" t="str">
            <v>BAOF</v>
          </cell>
          <cell r="H939" t="str">
            <v>No</v>
          </cell>
          <cell r="I939" t="str">
            <v>No</v>
          </cell>
          <cell r="J939" t="str">
            <v>No</v>
          </cell>
          <cell r="K939" t="str">
            <v>No</v>
          </cell>
          <cell r="L939" t="str">
            <v>7</v>
          </cell>
          <cell r="M939" t="str">
            <v>Cuvilly</v>
          </cell>
          <cell r="N939" t="str">
            <v>No</v>
          </cell>
        </row>
        <row r="940">
          <cell r="A940">
            <v>152930</v>
          </cell>
          <cell r="B940" t="str">
            <v>Liam</v>
          </cell>
          <cell r="C940" t="str">
            <v>Mulcrone</v>
          </cell>
          <cell r="D940" t="str">
            <v>8AB</v>
          </cell>
          <cell r="E940" t="str">
            <v>M</v>
          </cell>
          <cell r="F940" t="str">
            <v>N</v>
          </cell>
          <cell r="G940" t="str">
            <v>WBRI</v>
          </cell>
          <cell r="H940" t="str">
            <v>No</v>
          </cell>
          <cell r="I940" t="str">
            <v>No</v>
          </cell>
          <cell r="J940" t="str">
            <v>No</v>
          </cell>
          <cell r="K940" t="str">
            <v>No</v>
          </cell>
          <cell r="L940" t="str">
            <v>8</v>
          </cell>
          <cell r="M940" t="str">
            <v>Compiegne</v>
          </cell>
          <cell r="N940" t="str">
            <v>No</v>
          </cell>
        </row>
        <row r="941">
          <cell r="A941">
            <v>152139</v>
          </cell>
          <cell r="B941" t="str">
            <v>Chloe</v>
          </cell>
          <cell r="C941" t="str">
            <v>Mulhall</v>
          </cell>
          <cell r="D941" t="str">
            <v>13BG</v>
          </cell>
          <cell r="E941" t="str">
            <v>F</v>
          </cell>
          <cell r="F941" t="str">
            <v>N</v>
          </cell>
          <cell r="G941" t="str">
            <v>WBRI</v>
          </cell>
          <cell r="H941" t="str">
            <v>No</v>
          </cell>
          <cell r="I941" t="str">
            <v>No</v>
          </cell>
          <cell r="J941" t="str">
            <v>No</v>
          </cell>
          <cell r="K941" t="str">
            <v>No</v>
          </cell>
          <cell r="L941" t="str">
            <v>13</v>
          </cell>
          <cell r="M941" t="str">
            <v>Cuvilly</v>
          </cell>
          <cell r="N941" t="str">
            <v>No</v>
          </cell>
        </row>
        <row r="942">
          <cell r="A942">
            <v>152802</v>
          </cell>
          <cell r="B942" t="str">
            <v>Connell</v>
          </cell>
          <cell r="C942" t="str">
            <v>Mulqueen</v>
          </cell>
          <cell r="D942" t="str">
            <v>8MH</v>
          </cell>
          <cell r="E942" t="str">
            <v>M</v>
          </cell>
          <cell r="F942" t="str">
            <v>N</v>
          </cell>
          <cell r="G942" t="str">
            <v>WBRI</v>
          </cell>
          <cell r="H942" t="str">
            <v>No</v>
          </cell>
          <cell r="I942" t="str">
            <v>No</v>
          </cell>
          <cell r="J942" t="str">
            <v>No</v>
          </cell>
          <cell r="K942" t="str">
            <v>No</v>
          </cell>
          <cell r="L942" t="str">
            <v>8</v>
          </cell>
          <cell r="M942" t="str">
            <v>Cuvilly</v>
          </cell>
          <cell r="N942" t="str">
            <v>Yes</v>
          </cell>
        </row>
        <row r="943">
          <cell r="A943">
            <v>151711</v>
          </cell>
          <cell r="B943" t="str">
            <v>Lewis</v>
          </cell>
          <cell r="C943" t="str">
            <v>Munro-Proud</v>
          </cell>
          <cell r="D943" t="str">
            <v>11SPI</v>
          </cell>
          <cell r="E943" t="str">
            <v>M</v>
          </cell>
          <cell r="F943" t="str">
            <v>N</v>
          </cell>
          <cell r="G943" t="str">
            <v>WBRI</v>
          </cell>
          <cell r="H943" t="str">
            <v>No</v>
          </cell>
          <cell r="I943" t="str">
            <v>No</v>
          </cell>
          <cell r="J943" t="str">
            <v>No</v>
          </cell>
          <cell r="K943" t="str">
            <v>No</v>
          </cell>
          <cell r="L943" t="str">
            <v>11</v>
          </cell>
          <cell r="M943" t="str">
            <v>St. Julie</v>
          </cell>
          <cell r="N943" t="str">
            <v>No</v>
          </cell>
        </row>
        <row r="944">
          <cell r="A944">
            <v>160272</v>
          </cell>
          <cell r="B944" t="str">
            <v>Shona</v>
          </cell>
          <cell r="C944" t="str">
            <v>Munro-Proud</v>
          </cell>
          <cell r="D944" t="str">
            <v>7ET</v>
          </cell>
          <cell r="E944" t="str">
            <v>F</v>
          </cell>
          <cell r="F944" t="str">
            <v>N</v>
          </cell>
          <cell r="G944" t="str">
            <v>WBRI</v>
          </cell>
          <cell r="H944" t="str">
            <v>No</v>
          </cell>
          <cell r="I944" t="str">
            <v>No</v>
          </cell>
          <cell r="J944" t="str">
            <v>No</v>
          </cell>
          <cell r="K944" t="str">
            <v>No</v>
          </cell>
          <cell r="L944" t="str">
            <v>7</v>
          </cell>
          <cell r="M944" t="str">
            <v>Cuvilly</v>
          </cell>
          <cell r="N944" t="str">
            <v>No</v>
          </cell>
        </row>
        <row r="945">
          <cell r="A945">
            <v>152577</v>
          </cell>
          <cell r="B945" t="str">
            <v>Patrick</v>
          </cell>
          <cell r="C945" t="str">
            <v>Murena</v>
          </cell>
          <cell r="D945" t="str">
            <v>9MCO</v>
          </cell>
          <cell r="E945" t="str">
            <v>M</v>
          </cell>
          <cell r="F945" t="str">
            <v>N</v>
          </cell>
          <cell r="G945" t="str">
            <v>BAOF</v>
          </cell>
          <cell r="H945" t="str">
            <v>No</v>
          </cell>
          <cell r="I945" t="str">
            <v>No</v>
          </cell>
          <cell r="J945" t="str">
            <v>No</v>
          </cell>
          <cell r="K945" t="str">
            <v>No</v>
          </cell>
          <cell r="L945" t="str">
            <v>9</v>
          </cell>
          <cell r="M945" t="str">
            <v>Cuvilly</v>
          </cell>
          <cell r="N945" t="str">
            <v>No</v>
          </cell>
        </row>
        <row r="946">
          <cell r="A946">
            <v>151788</v>
          </cell>
          <cell r="B946" t="str">
            <v>Joachim</v>
          </cell>
          <cell r="C946" t="str">
            <v>Murphy</v>
          </cell>
          <cell r="D946" t="str">
            <v>10PL</v>
          </cell>
          <cell r="E946" t="str">
            <v>M</v>
          </cell>
          <cell r="F946" t="str">
            <v>N</v>
          </cell>
          <cell r="G946" t="str">
            <v>WBRI</v>
          </cell>
          <cell r="H946" t="str">
            <v>No</v>
          </cell>
          <cell r="I946" t="str">
            <v>No</v>
          </cell>
          <cell r="J946" t="str">
            <v>No</v>
          </cell>
          <cell r="K946" t="str">
            <v>No</v>
          </cell>
          <cell r="L946" t="str">
            <v>10</v>
          </cell>
          <cell r="M946" t="str">
            <v>St. Julie</v>
          </cell>
          <cell r="N946" t="str">
            <v>No</v>
          </cell>
        </row>
        <row r="947">
          <cell r="A947">
            <v>151790</v>
          </cell>
          <cell r="B947" t="str">
            <v>Mary</v>
          </cell>
          <cell r="C947" t="str">
            <v>Murphy</v>
          </cell>
          <cell r="D947" t="str">
            <v>10RQ</v>
          </cell>
          <cell r="E947" t="str">
            <v>F</v>
          </cell>
          <cell r="F947" t="str">
            <v>N</v>
          </cell>
          <cell r="G947" t="str">
            <v>WBRI</v>
          </cell>
          <cell r="H947" t="str">
            <v>No</v>
          </cell>
          <cell r="I947" t="str">
            <v>No</v>
          </cell>
          <cell r="J947" t="str">
            <v>No</v>
          </cell>
          <cell r="K947" t="str">
            <v>No</v>
          </cell>
          <cell r="L947" t="str">
            <v>10</v>
          </cell>
          <cell r="M947" t="str">
            <v>St. Julie</v>
          </cell>
          <cell r="N947" t="str">
            <v>No</v>
          </cell>
        </row>
        <row r="948">
          <cell r="A948">
            <v>152651</v>
          </cell>
          <cell r="B948" t="str">
            <v>Mae</v>
          </cell>
          <cell r="C948" t="str">
            <v>Murphy Duckenfield</v>
          </cell>
          <cell r="D948" t="str">
            <v>9GN</v>
          </cell>
          <cell r="E948" t="str">
            <v>F</v>
          </cell>
          <cell r="F948" t="str">
            <v>N</v>
          </cell>
          <cell r="G948" t="str">
            <v>WBRI</v>
          </cell>
          <cell r="H948" t="str">
            <v>No</v>
          </cell>
          <cell r="I948" t="str">
            <v>No</v>
          </cell>
          <cell r="J948" t="str">
            <v>No</v>
          </cell>
          <cell r="K948" t="str">
            <v>No</v>
          </cell>
          <cell r="L948" t="str">
            <v>9</v>
          </cell>
          <cell r="M948" t="str">
            <v>Compiegne</v>
          </cell>
          <cell r="N948" t="str">
            <v>No</v>
          </cell>
        </row>
        <row r="949">
          <cell r="A949">
            <v>152826</v>
          </cell>
          <cell r="B949" t="str">
            <v>Harmony</v>
          </cell>
          <cell r="C949" t="str">
            <v>Murray</v>
          </cell>
          <cell r="D949" t="str">
            <v>8KC</v>
          </cell>
          <cell r="E949" t="str">
            <v>F</v>
          </cell>
          <cell r="F949" t="str">
            <v>K</v>
          </cell>
          <cell r="G949" t="str">
            <v>BCRB</v>
          </cell>
          <cell r="H949" t="str">
            <v>Yes</v>
          </cell>
          <cell r="I949" t="str">
            <v>Yes</v>
          </cell>
          <cell r="J949" t="str">
            <v>Yes</v>
          </cell>
          <cell r="K949" t="str">
            <v>No</v>
          </cell>
          <cell r="L949" t="str">
            <v>8</v>
          </cell>
          <cell r="M949" t="str">
            <v>St. Julie</v>
          </cell>
          <cell r="N949" t="str">
            <v>Yes</v>
          </cell>
        </row>
        <row r="950">
          <cell r="A950">
            <v>151820</v>
          </cell>
          <cell r="B950" t="str">
            <v>Rhomani</v>
          </cell>
          <cell r="C950" t="str">
            <v>Murray</v>
          </cell>
          <cell r="D950" t="str">
            <v>10ES</v>
          </cell>
          <cell r="E950" t="str">
            <v>M</v>
          </cell>
          <cell r="F950" t="str">
            <v>K</v>
          </cell>
          <cell r="G950" t="str">
            <v>BCRB</v>
          </cell>
          <cell r="H950" t="str">
            <v>Yes</v>
          </cell>
          <cell r="I950" t="str">
            <v>No</v>
          </cell>
          <cell r="J950" t="str">
            <v>Yes</v>
          </cell>
          <cell r="K950" t="str">
            <v>No</v>
          </cell>
          <cell r="L950" t="str">
            <v>10</v>
          </cell>
          <cell r="M950" t="str">
            <v>Cuvilly</v>
          </cell>
          <cell r="N950" t="str">
            <v>No</v>
          </cell>
        </row>
        <row r="951">
          <cell r="A951">
            <v>150744</v>
          </cell>
          <cell r="B951" t="str">
            <v>Eilidh</v>
          </cell>
          <cell r="C951" t="str">
            <v>Murray-Stringer</v>
          </cell>
          <cell r="D951" t="str">
            <v>13PLE</v>
          </cell>
          <cell r="E951" t="str">
            <v>F</v>
          </cell>
          <cell r="F951" t="str">
            <v>N</v>
          </cell>
          <cell r="G951" t="str">
            <v>WOTW</v>
          </cell>
          <cell r="H951" t="str">
            <v>No</v>
          </cell>
          <cell r="I951" t="str">
            <v>No</v>
          </cell>
          <cell r="J951" t="str">
            <v>No</v>
          </cell>
          <cell r="K951" t="str">
            <v>No</v>
          </cell>
          <cell r="L951" t="str">
            <v>13</v>
          </cell>
          <cell r="M951" t="str">
            <v>St. Julie</v>
          </cell>
          <cell r="N951" t="str">
            <v>Yes</v>
          </cell>
        </row>
        <row r="952">
          <cell r="A952">
            <v>150904</v>
          </cell>
          <cell r="B952" t="str">
            <v>Sinead</v>
          </cell>
          <cell r="C952" t="str">
            <v>Murray-Wright</v>
          </cell>
          <cell r="D952" t="str">
            <v>12JW</v>
          </cell>
          <cell r="E952" t="str">
            <v>F</v>
          </cell>
          <cell r="F952" t="str">
            <v>N</v>
          </cell>
          <cell r="G952" t="str">
            <v>WBRI</v>
          </cell>
          <cell r="H952" t="str">
            <v>No</v>
          </cell>
          <cell r="I952" t="str">
            <v>No</v>
          </cell>
          <cell r="J952" t="str">
            <v>No</v>
          </cell>
          <cell r="K952" t="str">
            <v>No</v>
          </cell>
          <cell r="L952" t="str">
            <v>12</v>
          </cell>
          <cell r="M952" t="str">
            <v>Picardy</v>
          </cell>
          <cell r="N952" t="str">
            <v>No</v>
          </cell>
        </row>
        <row r="953">
          <cell r="A953">
            <v>150807</v>
          </cell>
          <cell r="B953" t="str">
            <v>Abel</v>
          </cell>
          <cell r="C953" t="str">
            <v>Musie</v>
          </cell>
          <cell r="D953" t="str">
            <v>12KD</v>
          </cell>
          <cell r="E953" t="str">
            <v>M</v>
          </cell>
          <cell r="F953" t="str">
            <v>N</v>
          </cell>
          <cell r="G953" t="str">
            <v>BAOF</v>
          </cell>
          <cell r="H953" t="str">
            <v>Yes</v>
          </cell>
          <cell r="I953" t="str">
            <v>No</v>
          </cell>
          <cell r="J953" t="str">
            <v>No</v>
          </cell>
          <cell r="K953" t="str">
            <v>No</v>
          </cell>
          <cell r="L953" t="str">
            <v>12</v>
          </cell>
          <cell r="M953" t="str">
            <v>Picardy</v>
          </cell>
          <cell r="N953" t="str">
            <v>No</v>
          </cell>
        </row>
        <row r="954">
          <cell r="A954">
            <v>151612</v>
          </cell>
          <cell r="B954" t="str">
            <v>Christina</v>
          </cell>
          <cell r="C954" t="str">
            <v>Musie</v>
          </cell>
          <cell r="D954" t="str">
            <v>11JNE</v>
          </cell>
          <cell r="E954" t="str">
            <v>F</v>
          </cell>
          <cell r="F954" t="str">
            <v>N</v>
          </cell>
          <cell r="G954" t="str">
            <v>BAOF</v>
          </cell>
          <cell r="H954" t="str">
            <v>Yes</v>
          </cell>
          <cell r="I954" t="str">
            <v>Yes</v>
          </cell>
          <cell r="J954" t="str">
            <v>Yes</v>
          </cell>
          <cell r="K954" t="str">
            <v>No</v>
          </cell>
          <cell r="L954" t="str">
            <v>11</v>
          </cell>
          <cell r="M954" t="str">
            <v>Picardy</v>
          </cell>
          <cell r="N954" t="str">
            <v>No</v>
          </cell>
        </row>
        <row r="955">
          <cell r="A955">
            <v>152755</v>
          </cell>
          <cell r="B955" t="str">
            <v>Yobel</v>
          </cell>
          <cell r="C955" t="str">
            <v>Musie</v>
          </cell>
          <cell r="D955" t="str">
            <v>8JJ</v>
          </cell>
          <cell r="E955" t="str">
            <v>M</v>
          </cell>
          <cell r="F955" t="str">
            <v>N</v>
          </cell>
          <cell r="G955" t="str">
            <v>BAOF</v>
          </cell>
          <cell r="H955" t="str">
            <v>Yes</v>
          </cell>
          <cell r="I955" t="str">
            <v>No</v>
          </cell>
          <cell r="J955" t="str">
            <v>Yes</v>
          </cell>
          <cell r="K955" t="str">
            <v>No</v>
          </cell>
          <cell r="L955" t="str">
            <v>8</v>
          </cell>
          <cell r="M955" t="str">
            <v>Picardy</v>
          </cell>
          <cell r="N955" t="str">
            <v>No</v>
          </cell>
        </row>
        <row r="956">
          <cell r="A956">
            <v>160273</v>
          </cell>
          <cell r="B956" t="str">
            <v>Debora</v>
          </cell>
          <cell r="C956" t="str">
            <v>Musie</v>
          </cell>
          <cell r="D956" t="str">
            <v>7YP</v>
          </cell>
          <cell r="E956" t="str">
            <v>F</v>
          </cell>
          <cell r="F956" t="str">
            <v>N</v>
          </cell>
          <cell r="G956" t="str">
            <v>BAOF</v>
          </cell>
          <cell r="H956" t="str">
            <v>Yes</v>
          </cell>
          <cell r="I956" t="str">
            <v>Yes</v>
          </cell>
          <cell r="J956" t="str">
            <v>Yes</v>
          </cell>
          <cell r="K956" t="str">
            <v>No</v>
          </cell>
          <cell r="L956" t="str">
            <v>7</v>
          </cell>
          <cell r="M956" t="str">
            <v>Compiegne</v>
          </cell>
          <cell r="N956" t="str">
            <v>No</v>
          </cell>
        </row>
        <row r="957">
          <cell r="A957">
            <v>150429</v>
          </cell>
          <cell r="B957" t="str">
            <v>Chantelle</v>
          </cell>
          <cell r="C957" t="str">
            <v>Musindo</v>
          </cell>
          <cell r="D957" t="str">
            <v>13SDR</v>
          </cell>
          <cell r="E957" t="str">
            <v>F</v>
          </cell>
          <cell r="F957" t="str">
            <v>N</v>
          </cell>
          <cell r="G957" t="str">
            <v>BAOF</v>
          </cell>
          <cell r="H957" t="str">
            <v>Yes</v>
          </cell>
          <cell r="I957" t="str">
            <v>Yes</v>
          </cell>
          <cell r="J957" t="str">
            <v>No</v>
          </cell>
          <cell r="K957" t="str">
            <v>No</v>
          </cell>
          <cell r="L957" t="str">
            <v>13</v>
          </cell>
          <cell r="M957" t="str">
            <v>Picardy</v>
          </cell>
          <cell r="N957" t="str">
            <v>No</v>
          </cell>
        </row>
        <row r="958">
          <cell r="A958">
            <v>160274</v>
          </cell>
          <cell r="B958" t="str">
            <v>Noah</v>
          </cell>
          <cell r="C958" t="str">
            <v>Mussie</v>
          </cell>
          <cell r="D958" t="str">
            <v>7ET</v>
          </cell>
          <cell r="E958" t="str">
            <v>M</v>
          </cell>
          <cell r="F958" t="str">
            <v>N</v>
          </cell>
          <cell r="G958" t="str">
            <v>BAOF</v>
          </cell>
          <cell r="H958" t="str">
            <v>No</v>
          </cell>
          <cell r="I958" t="str">
            <v>Yes</v>
          </cell>
          <cell r="J958" t="str">
            <v>No</v>
          </cell>
          <cell r="K958" t="str">
            <v>No</v>
          </cell>
          <cell r="L958" t="str">
            <v>7</v>
          </cell>
          <cell r="M958" t="str">
            <v>Cuvilly</v>
          </cell>
          <cell r="N958" t="str">
            <v>No</v>
          </cell>
        </row>
        <row r="959">
          <cell r="A959">
            <v>152898</v>
          </cell>
          <cell r="B959" t="str">
            <v>Kydan</v>
          </cell>
          <cell r="C959" t="str">
            <v>Musunga</v>
          </cell>
          <cell r="D959" t="str">
            <v>8KS</v>
          </cell>
          <cell r="E959" t="str">
            <v>M</v>
          </cell>
          <cell r="F959" t="str">
            <v>K</v>
          </cell>
          <cell r="G959" t="str">
            <v>MWBA</v>
          </cell>
          <cell r="H959" t="str">
            <v>No</v>
          </cell>
          <cell r="I959" t="str">
            <v>No</v>
          </cell>
          <cell r="J959" t="str">
            <v>Yes</v>
          </cell>
          <cell r="K959" t="str">
            <v>No</v>
          </cell>
          <cell r="L959" t="str">
            <v>8</v>
          </cell>
          <cell r="M959" t="str">
            <v>Picardy</v>
          </cell>
          <cell r="N959" t="str">
            <v>No</v>
          </cell>
        </row>
        <row r="960">
          <cell r="A960">
            <v>160275</v>
          </cell>
          <cell r="B960" t="str">
            <v>Nina</v>
          </cell>
          <cell r="C960" t="str">
            <v>Mwitta</v>
          </cell>
          <cell r="D960" t="str">
            <v>7AWH</v>
          </cell>
          <cell r="E960" t="str">
            <v>F</v>
          </cell>
          <cell r="F960" t="str">
            <v>N</v>
          </cell>
          <cell r="G960" t="str">
            <v>MWBA</v>
          </cell>
          <cell r="H960" t="str">
            <v>No</v>
          </cell>
          <cell r="I960" t="str">
            <v>No</v>
          </cell>
          <cell r="J960" t="str">
            <v>No</v>
          </cell>
          <cell r="K960" t="str">
            <v>No</v>
          </cell>
          <cell r="L960" t="str">
            <v>7</v>
          </cell>
          <cell r="M960" t="str">
            <v>St. Julie</v>
          </cell>
          <cell r="N960" t="str">
            <v>No</v>
          </cell>
        </row>
        <row r="961">
          <cell r="A961">
            <v>152205</v>
          </cell>
          <cell r="B961" t="str">
            <v>Reem</v>
          </cell>
          <cell r="C961" t="str">
            <v>Nagi</v>
          </cell>
          <cell r="D961" t="str">
            <v>13TS</v>
          </cell>
          <cell r="E961" t="str">
            <v>F</v>
          </cell>
          <cell r="F961" t="str">
            <v>N</v>
          </cell>
          <cell r="G961" t="str">
            <v>OARA</v>
          </cell>
          <cell r="H961" t="str">
            <v>No</v>
          </cell>
          <cell r="I961" t="str">
            <v>No</v>
          </cell>
          <cell r="J961" t="str">
            <v>No</v>
          </cell>
          <cell r="K961" t="str">
            <v>No</v>
          </cell>
          <cell r="L961" t="str">
            <v>13</v>
          </cell>
          <cell r="M961" t="str">
            <v>St. Julie</v>
          </cell>
          <cell r="N961" t="str">
            <v>No</v>
          </cell>
        </row>
        <row r="962">
          <cell r="A962">
            <v>160276</v>
          </cell>
          <cell r="B962" t="str">
            <v>Kamsi</v>
          </cell>
          <cell r="C962" t="str">
            <v>Nathaniel</v>
          </cell>
          <cell r="D962" t="str">
            <v>7LM</v>
          </cell>
          <cell r="E962" t="str">
            <v>F</v>
          </cell>
          <cell r="F962" t="str">
            <v>N</v>
          </cell>
          <cell r="G962" t="str">
            <v>BAOF</v>
          </cell>
          <cell r="H962" t="str">
            <v>Yes</v>
          </cell>
          <cell r="I962" t="str">
            <v>No</v>
          </cell>
          <cell r="J962" t="str">
            <v>Yes</v>
          </cell>
          <cell r="K962" t="str">
            <v>No</v>
          </cell>
          <cell r="L962" t="str">
            <v>7</v>
          </cell>
          <cell r="M962" t="str">
            <v>Cuvilly</v>
          </cell>
          <cell r="N962" t="str">
            <v>No</v>
          </cell>
        </row>
        <row r="963">
          <cell r="A963">
            <v>150843</v>
          </cell>
          <cell r="B963" t="str">
            <v>Monica</v>
          </cell>
          <cell r="C963" t="str">
            <v>Navarro</v>
          </cell>
          <cell r="D963" t="str">
            <v>12MP</v>
          </cell>
          <cell r="E963" t="str">
            <v>F</v>
          </cell>
          <cell r="F963" t="str">
            <v>N</v>
          </cell>
          <cell r="G963" t="str">
            <v>AOTH</v>
          </cell>
          <cell r="H963" t="str">
            <v>No</v>
          </cell>
          <cell r="I963" t="str">
            <v>No</v>
          </cell>
          <cell r="J963" t="str">
            <v>No</v>
          </cell>
          <cell r="K963" t="str">
            <v>No</v>
          </cell>
          <cell r="L963" t="str">
            <v>12</v>
          </cell>
          <cell r="M963" t="str">
            <v>Compiegne</v>
          </cell>
          <cell r="N963" t="str">
            <v>No</v>
          </cell>
        </row>
        <row r="964">
          <cell r="A964">
            <v>152829</v>
          </cell>
          <cell r="B964" t="str">
            <v>Vincent</v>
          </cell>
          <cell r="C964" t="str">
            <v>Navarro</v>
          </cell>
          <cell r="D964" t="str">
            <v>8JJ</v>
          </cell>
          <cell r="E964" t="str">
            <v>M</v>
          </cell>
          <cell r="F964" t="str">
            <v>N</v>
          </cell>
          <cell r="G964" t="str">
            <v>AOTH</v>
          </cell>
          <cell r="H964" t="str">
            <v>No</v>
          </cell>
          <cell r="I964" t="str">
            <v>Yes</v>
          </cell>
          <cell r="J964" t="str">
            <v>No</v>
          </cell>
          <cell r="K964" t="str">
            <v>No</v>
          </cell>
          <cell r="L964" t="str">
            <v>8</v>
          </cell>
          <cell r="M964" t="str">
            <v>Picardy</v>
          </cell>
          <cell r="N964" t="str">
            <v>No</v>
          </cell>
        </row>
        <row r="965">
          <cell r="A965">
            <v>151965</v>
          </cell>
          <cell r="B965" t="str">
            <v>Abu-Bakr</v>
          </cell>
          <cell r="C965" t="str">
            <v>Nawaz</v>
          </cell>
          <cell r="D965" t="str">
            <v>10CM</v>
          </cell>
          <cell r="E965" t="str">
            <v>M</v>
          </cell>
          <cell r="F965" t="str">
            <v>N</v>
          </cell>
          <cell r="G965" t="str">
            <v>APKN</v>
          </cell>
          <cell r="H965" t="str">
            <v>No</v>
          </cell>
          <cell r="I965" t="str">
            <v>No</v>
          </cell>
          <cell r="J965" t="str">
            <v>No</v>
          </cell>
          <cell r="K965" t="str">
            <v>No</v>
          </cell>
          <cell r="L965" t="str">
            <v>10</v>
          </cell>
          <cell r="M965" t="str">
            <v>Compiegne</v>
          </cell>
          <cell r="N965" t="str">
            <v>No</v>
          </cell>
        </row>
        <row r="966">
          <cell r="A966">
            <v>151533</v>
          </cell>
          <cell r="B966" t="str">
            <v>Benedict</v>
          </cell>
          <cell r="C966" t="str">
            <v>Naylor</v>
          </cell>
          <cell r="D966" t="str">
            <v>11ZI</v>
          </cell>
          <cell r="E966" t="str">
            <v>M</v>
          </cell>
          <cell r="F966" t="str">
            <v>N</v>
          </cell>
          <cell r="G966" t="str">
            <v>WBRI</v>
          </cell>
          <cell r="H966" t="str">
            <v>No</v>
          </cell>
          <cell r="I966" t="str">
            <v>No</v>
          </cell>
          <cell r="J966" t="str">
            <v>No</v>
          </cell>
          <cell r="K966" t="str">
            <v>No</v>
          </cell>
          <cell r="L966" t="str">
            <v>11</v>
          </cell>
          <cell r="M966" t="str">
            <v>St. Julie</v>
          </cell>
          <cell r="N966" t="str">
            <v>No</v>
          </cell>
        </row>
        <row r="967">
          <cell r="A967">
            <v>151739</v>
          </cell>
          <cell r="B967" t="str">
            <v>Ruby</v>
          </cell>
          <cell r="C967" t="str">
            <v>Naylor</v>
          </cell>
          <cell r="D967" t="str">
            <v>11ZI</v>
          </cell>
          <cell r="E967" t="str">
            <v>F</v>
          </cell>
          <cell r="F967" t="str">
            <v>K</v>
          </cell>
          <cell r="G967" t="str">
            <v>WBRI</v>
          </cell>
          <cell r="H967" t="str">
            <v>No</v>
          </cell>
          <cell r="I967" t="str">
            <v>No</v>
          </cell>
          <cell r="J967" t="str">
            <v>No</v>
          </cell>
          <cell r="K967" t="str">
            <v>No</v>
          </cell>
          <cell r="L967" t="str">
            <v>11</v>
          </cell>
          <cell r="M967" t="str">
            <v>St. Julie</v>
          </cell>
          <cell r="N967" t="str">
            <v>Yes</v>
          </cell>
        </row>
        <row r="968">
          <cell r="A968">
            <v>152769</v>
          </cell>
          <cell r="B968" t="str">
            <v>Inaya</v>
          </cell>
          <cell r="C968" t="str">
            <v>Nazir</v>
          </cell>
          <cell r="D968" t="str">
            <v>8MH</v>
          </cell>
          <cell r="E968" t="str">
            <v>F</v>
          </cell>
          <cell r="F968" t="str">
            <v>N</v>
          </cell>
          <cell r="G968" t="str">
            <v>AOTH</v>
          </cell>
          <cell r="H968" t="str">
            <v>No</v>
          </cell>
          <cell r="I968" t="str">
            <v>No</v>
          </cell>
          <cell r="J968" t="str">
            <v>No</v>
          </cell>
          <cell r="K968" t="str">
            <v>No</v>
          </cell>
          <cell r="L968" t="str">
            <v>8</v>
          </cell>
          <cell r="M968" t="str">
            <v>Cuvilly</v>
          </cell>
          <cell r="N968" t="str">
            <v>No</v>
          </cell>
        </row>
        <row r="969">
          <cell r="A969">
            <v>152886</v>
          </cell>
          <cell r="B969" t="str">
            <v>Ummihani</v>
          </cell>
          <cell r="C969" t="str">
            <v>Nazir</v>
          </cell>
          <cell r="D969" t="str">
            <v>8MH</v>
          </cell>
          <cell r="E969" t="str">
            <v>F</v>
          </cell>
          <cell r="F969" t="str">
            <v>N</v>
          </cell>
          <cell r="G969" t="str">
            <v>MWAP</v>
          </cell>
          <cell r="H969" t="str">
            <v>No</v>
          </cell>
          <cell r="I969" t="str">
            <v>No</v>
          </cell>
          <cell r="J969" t="str">
            <v>No</v>
          </cell>
          <cell r="K969" t="str">
            <v>No</v>
          </cell>
          <cell r="L969" t="str">
            <v>8</v>
          </cell>
          <cell r="M969" t="str">
            <v>Cuvilly</v>
          </cell>
          <cell r="N969" t="str">
            <v>No</v>
          </cell>
        </row>
        <row r="970">
          <cell r="A970">
            <v>100343</v>
          </cell>
          <cell r="B970" t="str">
            <v>Zakariya</v>
          </cell>
          <cell r="C970" t="str">
            <v>Nazir</v>
          </cell>
          <cell r="D970" t="str">
            <v>10TD</v>
          </cell>
          <cell r="E970" t="str">
            <v>M</v>
          </cell>
          <cell r="F970" t="str">
            <v>N</v>
          </cell>
          <cell r="G970" t="str">
            <v>MWAP</v>
          </cell>
          <cell r="H970" t="str">
            <v>No</v>
          </cell>
          <cell r="I970" t="str">
            <v>No</v>
          </cell>
          <cell r="J970" t="str">
            <v>No</v>
          </cell>
          <cell r="K970" t="str">
            <v>No</v>
          </cell>
          <cell r="L970" t="str">
            <v>10</v>
          </cell>
          <cell r="M970" t="str">
            <v>Compiegne</v>
          </cell>
          <cell r="N970" t="str">
            <v>Yes</v>
          </cell>
        </row>
        <row r="971">
          <cell r="A971">
            <v>150956</v>
          </cell>
          <cell r="B971" t="str">
            <v>Seth</v>
          </cell>
          <cell r="C971" t="str">
            <v>Nderitu</v>
          </cell>
          <cell r="D971" t="str">
            <v>12KD</v>
          </cell>
          <cell r="E971" t="str">
            <v>M</v>
          </cell>
          <cell r="F971" t="str">
            <v>N</v>
          </cell>
          <cell r="G971" t="str">
            <v>BAOF</v>
          </cell>
          <cell r="H971" t="str">
            <v>No</v>
          </cell>
          <cell r="I971" t="str">
            <v>No</v>
          </cell>
          <cell r="J971" t="str">
            <v>No</v>
          </cell>
          <cell r="K971" t="str">
            <v>No</v>
          </cell>
          <cell r="L971" t="str">
            <v>12</v>
          </cell>
          <cell r="M971" t="str">
            <v>Compiegne</v>
          </cell>
          <cell r="N971" t="str">
            <v>No</v>
          </cell>
        </row>
        <row r="972">
          <cell r="A972">
            <v>151565</v>
          </cell>
          <cell r="B972" t="str">
            <v>Reuben</v>
          </cell>
          <cell r="C972" t="str">
            <v>Nduka</v>
          </cell>
          <cell r="D972" t="str">
            <v>11SDA</v>
          </cell>
          <cell r="E972" t="str">
            <v>M</v>
          </cell>
          <cell r="F972" t="str">
            <v>N</v>
          </cell>
          <cell r="G972" t="str">
            <v>BAOF</v>
          </cell>
          <cell r="H972" t="str">
            <v>Yes</v>
          </cell>
          <cell r="I972" t="str">
            <v>Yes</v>
          </cell>
          <cell r="J972" t="str">
            <v>Yes</v>
          </cell>
          <cell r="K972" t="str">
            <v>No</v>
          </cell>
          <cell r="L972" t="str">
            <v>11</v>
          </cell>
          <cell r="M972" t="str">
            <v>Cuvilly</v>
          </cell>
          <cell r="N972" t="str">
            <v>No</v>
          </cell>
        </row>
        <row r="973">
          <cell r="A973">
            <v>160039</v>
          </cell>
          <cell r="B973" t="str">
            <v>Thalia</v>
          </cell>
          <cell r="C973" t="str">
            <v>Needham</v>
          </cell>
          <cell r="D973" t="str">
            <v>12JW</v>
          </cell>
          <cell r="E973" t="str">
            <v>F</v>
          </cell>
          <cell r="F973" t="str">
            <v>N</v>
          </cell>
          <cell r="G973" t="str">
            <v>WBRI</v>
          </cell>
          <cell r="H973" t="str">
            <v>No</v>
          </cell>
          <cell r="I973" t="str">
            <v>No</v>
          </cell>
          <cell r="J973" t="str">
            <v>No</v>
          </cell>
          <cell r="K973" t="str">
            <v>No</v>
          </cell>
          <cell r="L973" t="str">
            <v>12</v>
          </cell>
          <cell r="M973" t="str">
            <v>Compiegne</v>
          </cell>
          <cell r="N973" t="str">
            <v>No</v>
          </cell>
        </row>
        <row r="974">
          <cell r="A974">
            <v>152216</v>
          </cell>
          <cell r="B974" t="str">
            <v>Grace</v>
          </cell>
          <cell r="C974" t="str">
            <v>Neema</v>
          </cell>
          <cell r="D974" t="str">
            <v>13FG</v>
          </cell>
          <cell r="E974" t="str">
            <v>F</v>
          </cell>
          <cell r="F974" t="str">
            <v>N</v>
          </cell>
          <cell r="G974" t="str">
            <v>BAOF</v>
          </cell>
          <cell r="H974" t="str">
            <v>Yes</v>
          </cell>
          <cell r="I974" t="str">
            <v>Yes</v>
          </cell>
          <cell r="J974" t="str">
            <v>No</v>
          </cell>
          <cell r="K974" t="str">
            <v>No</v>
          </cell>
          <cell r="L974" t="str">
            <v>13</v>
          </cell>
          <cell r="M974" t="str">
            <v>Cuvilly</v>
          </cell>
          <cell r="N974" t="str">
            <v>No</v>
          </cell>
        </row>
        <row r="975">
          <cell r="A975">
            <v>150786</v>
          </cell>
          <cell r="B975" t="str">
            <v>Louie</v>
          </cell>
          <cell r="C975" t="str">
            <v>Nelson</v>
          </cell>
          <cell r="D975" t="str">
            <v>12KD</v>
          </cell>
          <cell r="E975" t="str">
            <v>M</v>
          </cell>
          <cell r="F975" t="str">
            <v>N</v>
          </cell>
          <cell r="G975" t="str">
            <v>MWBC</v>
          </cell>
          <cell r="H975" t="str">
            <v>No</v>
          </cell>
          <cell r="I975" t="str">
            <v>No</v>
          </cell>
          <cell r="J975" t="str">
            <v>No</v>
          </cell>
          <cell r="K975" t="str">
            <v>No</v>
          </cell>
          <cell r="L975" t="str">
            <v>12</v>
          </cell>
          <cell r="M975" t="str">
            <v>Picardy</v>
          </cell>
          <cell r="N975" t="str">
            <v>No</v>
          </cell>
        </row>
        <row r="976">
          <cell r="A976">
            <v>151582</v>
          </cell>
          <cell r="B976" t="str">
            <v>Charlie</v>
          </cell>
          <cell r="C976" t="str">
            <v>Nettle</v>
          </cell>
          <cell r="D976" t="str">
            <v>11EGQ</v>
          </cell>
          <cell r="E976" t="str">
            <v>M</v>
          </cell>
          <cell r="F976" t="str">
            <v>N</v>
          </cell>
          <cell r="G976" t="str">
            <v>WBRI</v>
          </cell>
          <cell r="H976" t="str">
            <v>No</v>
          </cell>
          <cell r="I976" t="str">
            <v>No</v>
          </cell>
          <cell r="J976" t="str">
            <v>No</v>
          </cell>
          <cell r="K976" t="str">
            <v>No</v>
          </cell>
          <cell r="L976" t="str">
            <v>11</v>
          </cell>
          <cell r="M976" t="str">
            <v>Picardy</v>
          </cell>
          <cell r="N976" t="str">
            <v>No</v>
          </cell>
        </row>
        <row r="977">
          <cell r="A977">
            <v>152910</v>
          </cell>
          <cell r="B977" t="str">
            <v>Jake</v>
          </cell>
          <cell r="C977" t="str">
            <v>Nettle</v>
          </cell>
          <cell r="D977" t="str">
            <v>8KS</v>
          </cell>
          <cell r="E977" t="str">
            <v>M</v>
          </cell>
          <cell r="F977" t="str">
            <v>N</v>
          </cell>
          <cell r="G977" t="str">
            <v>WBRI</v>
          </cell>
          <cell r="H977" t="str">
            <v>No</v>
          </cell>
          <cell r="I977" t="str">
            <v>No</v>
          </cell>
          <cell r="J977" t="str">
            <v>No</v>
          </cell>
          <cell r="K977" t="str">
            <v>No</v>
          </cell>
          <cell r="L977" t="str">
            <v>8</v>
          </cell>
          <cell r="M977" t="str">
            <v>Picardy</v>
          </cell>
          <cell r="N977" t="str">
            <v>No</v>
          </cell>
        </row>
        <row r="978">
          <cell r="A978">
            <v>152841</v>
          </cell>
          <cell r="B978" t="str">
            <v>Seth</v>
          </cell>
          <cell r="C978" t="str">
            <v>Newbould</v>
          </cell>
          <cell r="D978" t="str">
            <v>8PH</v>
          </cell>
          <cell r="E978" t="str">
            <v>M</v>
          </cell>
          <cell r="F978" t="str">
            <v>N</v>
          </cell>
          <cell r="G978" t="str">
            <v>WBRI</v>
          </cell>
          <cell r="H978" t="str">
            <v>No</v>
          </cell>
          <cell r="I978" t="str">
            <v>No</v>
          </cell>
          <cell r="J978" t="str">
            <v>No</v>
          </cell>
          <cell r="K978" t="str">
            <v>No</v>
          </cell>
          <cell r="L978" t="str">
            <v>8</v>
          </cell>
          <cell r="M978" t="str">
            <v>Cuvilly</v>
          </cell>
          <cell r="N978" t="str">
            <v>No</v>
          </cell>
        </row>
        <row r="979">
          <cell r="A979">
            <v>160003</v>
          </cell>
          <cell r="B979" t="str">
            <v>Eric</v>
          </cell>
          <cell r="C979" t="str">
            <v>Newnes</v>
          </cell>
          <cell r="D979" t="str">
            <v>8KC</v>
          </cell>
          <cell r="E979" t="str">
            <v>M</v>
          </cell>
          <cell r="F979" t="str">
            <v>N</v>
          </cell>
          <cell r="G979" t="str">
            <v>AIND</v>
          </cell>
          <cell r="H979" t="str">
            <v>No</v>
          </cell>
          <cell r="I979" t="str">
            <v>No</v>
          </cell>
          <cell r="J979" t="str">
            <v>Yes</v>
          </cell>
          <cell r="K979" t="str">
            <v>Yes</v>
          </cell>
          <cell r="L979" t="str">
            <v>8</v>
          </cell>
          <cell r="M979" t="str">
            <v>St. Julie</v>
          </cell>
          <cell r="N979" t="str">
            <v>No</v>
          </cell>
        </row>
        <row r="980">
          <cell r="A980">
            <v>151614</v>
          </cell>
          <cell r="B980" t="str">
            <v>Grace</v>
          </cell>
          <cell r="C980" t="str">
            <v>Newton</v>
          </cell>
          <cell r="D980" t="str">
            <v>11ZI</v>
          </cell>
          <cell r="E980" t="str">
            <v>F</v>
          </cell>
          <cell r="F980" t="str">
            <v>N</v>
          </cell>
          <cell r="G980" t="str">
            <v>WBRI</v>
          </cell>
          <cell r="H980" t="str">
            <v>No</v>
          </cell>
          <cell r="I980" t="str">
            <v>No</v>
          </cell>
          <cell r="J980" t="str">
            <v>No</v>
          </cell>
          <cell r="K980" t="str">
            <v>No</v>
          </cell>
          <cell r="L980" t="str">
            <v>11</v>
          </cell>
          <cell r="M980" t="str">
            <v>St. Julie</v>
          </cell>
          <cell r="N980" t="str">
            <v>No</v>
          </cell>
        </row>
        <row r="981">
          <cell r="A981">
            <v>150137</v>
          </cell>
          <cell r="B981" t="str">
            <v>Immanuel</v>
          </cell>
          <cell r="C981" t="str">
            <v>Ngandu</v>
          </cell>
          <cell r="D981" t="str">
            <v>14AW</v>
          </cell>
          <cell r="E981" t="str">
            <v>M</v>
          </cell>
          <cell r="F981" t="str">
            <v>N</v>
          </cell>
          <cell r="G981" t="str">
            <v>BAOF</v>
          </cell>
          <cell r="H981" t="str">
            <v>No</v>
          </cell>
          <cell r="I981" t="str">
            <v>Yes</v>
          </cell>
          <cell r="J981" t="str">
            <v>No</v>
          </cell>
          <cell r="K981" t="str">
            <v>No</v>
          </cell>
          <cell r="L981" t="str">
            <v>14</v>
          </cell>
          <cell r="M981" t="str">
            <v>Compiegne</v>
          </cell>
          <cell r="N981" t="str">
            <v>No</v>
          </cell>
        </row>
        <row r="982">
          <cell r="A982">
            <v>152583</v>
          </cell>
          <cell r="B982" t="str">
            <v>Emily</v>
          </cell>
          <cell r="C982" t="str">
            <v>Nganga</v>
          </cell>
          <cell r="D982" t="str">
            <v>9RNI</v>
          </cell>
          <cell r="E982" t="str">
            <v>F</v>
          </cell>
          <cell r="F982" t="str">
            <v>N</v>
          </cell>
          <cell r="G982" t="str">
            <v>BAOF</v>
          </cell>
          <cell r="H982" t="str">
            <v>No</v>
          </cell>
          <cell r="I982" t="str">
            <v>No</v>
          </cell>
          <cell r="J982" t="str">
            <v>No</v>
          </cell>
          <cell r="K982" t="str">
            <v>No</v>
          </cell>
          <cell r="L982" t="str">
            <v>9</v>
          </cell>
          <cell r="M982" t="str">
            <v>Picardy</v>
          </cell>
          <cell r="N982" t="str">
            <v>No</v>
          </cell>
        </row>
        <row r="983">
          <cell r="A983">
            <v>150553</v>
          </cell>
          <cell r="B983" t="str">
            <v>Keyonte</v>
          </cell>
          <cell r="C983" t="str">
            <v>Nhemachena</v>
          </cell>
          <cell r="D983" t="str">
            <v>13LGI</v>
          </cell>
          <cell r="E983" t="str">
            <v>F</v>
          </cell>
          <cell r="F983" t="str">
            <v>N</v>
          </cell>
          <cell r="G983" t="str">
            <v>BAOF</v>
          </cell>
          <cell r="H983" t="str">
            <v>No</v>
          </cell>
          <cell r="I983" t="str">
            <v>No</v>
          </cell>
          <cell r="J983" t="str">
            <v>No</v>
          </cell>
          <cell r="K983" t="str">
            <v>No</v>
          </cell>
          <cell r="L983" t="str">
            <v>13</v>
          </cell>
          <cell r="M983" t="str">
            <v>Cuvilly</v>
          </cell>
          <cell r="N983" t="str">
            <v>No</v>
          </cell>
        </row>
        <row r="984">
          <cell r="A984">
            <v>152538</v>
          </cell>
          <cell r="B984" t="str">
            <v>Evie</v>
          </cell>
          <cell r="C984" t="str">
            <v>Nicholson</v>
          </cell>
          <cell r="D984" t="str">
            <v>9IC</v>
          </cell>
          <cell r="E984" t="str">
            <v>F</v>
          </cell>
          <cell r="F984" t="str">
            <v>N</v>
          </cell>
          <cell r="G984" t="str">
            <v>WBRI</v>
          </cell>
          <cell r="H984" t="str">
            <v>No</v>
          </cell>
          <cell r="I984" t="str">
            <v>No</v>
          </cell>
          <cell r="J984" t="str">
            <v>No</v>
          </cell>
          <cell r="K984" t="str">
            <v>No</v>
          </cell>
          <cell r="L984" t="str">
            <v>9</v>
          </cell>
          <cell r="M984" t="str">
            <v>Picardy</v>
          </cell>
          <cell r="N984" t="str">
            <v>No</v>
          </cell>
        </row>
        <row r="985">
          <cell r="A985">
            <v>151724</v>
          </cell>
          <cell r="B985" t="str">
            <v>GEORGIA</v>
          </cell>
          <cell r="C985" t="str">
            <v>NICHOLSON</v>
          </cell>
          <cell r="D985" t="str">
            <v>11WE</v>
          </cell>
          <cell r="E985" t="str">
            <v>F</v>
          </cell>
          <cell r="F985" t="str">
            <v>N</v>
          </cell>
          <cell r="G985" t="str">
            <v>WBRI</v>
          </cell>
          <cell r="H985" t="str">
            <v>No</v>
          </cell>
          <cell r="I985" t="str">
            <v>No</v>
          </cell>
          <cell r="J985" t="str">
            <v>No</v>
          </cell>
          <cell r="K985" t="str">
            <v>No</v>
          </cell>
          <cell r="L985" t="str">
            <v>11</v>
          </cell>
          <cell r="M985" t="str">
            <v>Compiegne</v>
          </cell>
          <cell r="N985" t="str">
            <v>No</v>
          </cell>
        </row>
        <row r="986">
          <cell r="A986">
            <v>150943</v>
          </cell>
          <cell r="B986" t="str">
            <v>Joseph</v>
          </cell>
          <cell r="C986" t="str">
            <v>Nicol</v>
          </cell>
          <cell r="D986" t="str">
            <v>12KD</v>
          </cell>
          <cell r="E986" t="str">
            <v>M</v>
          </cell>
          <cell r="F986" t="str">
            <v>N</v>
          </cell>
          <cell r="G986" t="str">
            <v>WBRI</v>
          </cell>
          <cell r="H986" t="str">
            <v>No</v>
          </cell>
          <cell r="I986" t="str">
            <v>No</v>
          </cell>
          <cell r="J986" t="str">
            <v>No</v>
          </cell>
          <cell r="K986" t="str">
            <v>No</v>
          </cell>
          <cell r="L986" t="str">
            <v>12</v>
          </cell>
          <cell r="M986" t="str">
            <v>Compiegne</v>
          </cell>
          <cell r="N986" t="str">
            <v>No</v>
          </cell>
        </row>
        <row r="987">
          <cell r="A987">
            <v>152642</v>
          </cell>
          <cell r="B987" t="str">
            <v>Millie</v>
          </cell>
          <cell r="C987" t="str">
            <v>Nicol</v>
          </cell>
          <cell r="D987" t="str">
            <v>9GR</v>
          </cell>
          <cell r="E987" t="str">
            <v>F</v>
          </cell>
          <cell r="F987" t="str">
            <v>N</v>
          </cell>
          <cell r="G987" t="str">
            <v>WBRI</v>
          </cell>
          <cell r="H987" t="str">
            <v>No</v>
          </cell>
          <cell r="I987" t="str">
            <v>No</v>
          </cell>
          <cell r="J987" t="str">
            <v>No</v>
          </cell>
          <cell r="K987" t="str">
            <v>No</v>
          </cell>
          <cell r="L987" t="str">
            <v>9</v>
          </cell>
          <cell r="M987" t="str">
            <v>Compiegne</v>
          </cell>
          <cell r="N987" t="str">
            <v>No</v>
          </cell>
        </row>
        <row r="988">
          <cell r="A988">
            <v>152947</v>
          </cell>
          <cell r="B988" t="str">
            <v>Aneesah</v>
          </cell>
          <cell r="C988" t="str">
            <v>Nisar</v>
          </cell>
          <cell r="D988" t="str">
            <v>8KS</v>
          </cell>
          <cell r="E988" t="str">
            <v>F</v>
          </cell>
          <cell r="F988" t="str">
            <v>N</v>
          </cell>
          <cell r="G988" t="str">
            <v>APKN</v>
          </cell>
          <cell r="H988" t="str">
            <v>No</v>
          </cell>
          <cell r="I988" t="str">
            <v>Yes</v>
          </cell>
          <cell r="J988" t="str">
            <v>No</v>
          </cell>
          <cell r="K988" t="str">
            <v>No</v>
          </cell>
          <cell r="L988" t="str">
            <v>8</v>
          </cell>
          <cell r="M988" t="str">
            <v>Picardy</v>
          </cell>
          <cell r="N988" t="str">
            <v>No</v>
          </cell>
        </row>
        <row r="989">
          <cell r="A989">
            <v>151806</v>
          </cell>
          <cell r="B989" t="str">
            <v>Haseebah</v>
          </cell>
          <cell r="C989" t="str">
            <v>Nisar</v>
          </cell>
          <cell r="D989" t="str">
            <v>10EB</v>
          </cell>
          <cell r="E989" t="str">
            <v>F</v>
          </cell>
          <cell r="F989" t="str">
            <v>N</v>
          </cell>
          <cell r="G989" t="str">
            <v>APKN</v>
          </cell>
          <cell r="H989" t="str">
            <v>No</v>
          </cell>
          <cell r="I989" t="str">
            <v>Yes</v>
          </cell>
          <cell r="J989" t="str">
            <v>No</v>
          </cell>
          <cell r="K989" t="str">
            <v>No</v>
          </cell>
          <cell r="L989" t="str">
            <v>10</v>
          </cell>
          <cell r="M989" t="str">
            <v>Cuvilly</v>
          </cell>
          <cell r="N989" t="str">
            <v>Yes</v>
          </cell>
        </row>
        <row r="990">
          <cell r="A990">
            <v>152908</v>
          </cell>
          <cell r="B990" t="str">
            <v>Leo</v>
          </cell>
          <cell r="C990" t="str">
            <v>Njagi Muteti</v>
          </cell>
          <cell r="D990" t="str">
            <v>8AR</v>
          </cell>
          <cell r="E990" t="str">
            <v>M</v>
          </cell>
          <cell r="F990" t="str">
            <v>N</v>
          </cell>
          <cell r="G990" t="str">
            <v>BAOF</v>
          </cell>
          <cell r="H990" t="str">
            <v>No</v>
          </cell>
          <cell r="I990" t="str">
            <v>Yes</v>
          </cell>
          <cell r="J990" t="str">
            <v>No</v>
          </cell>
          <cell r="K990" t="str">
            <v>No</v>
          </cell>
          <cell r="L990" t="str">
            <v>8</v>
          </cell>
          <cell r="M990" t="str">
            <v>St. Julie</v>
          </cell>
          <cell r="N990" t="str">
            <v>No</v>
          </cell>
        </row>
        <row r="991">
          <cell r="A991">
            <v>150527</v>
          </cell>
          <cell r="B991" t="str">
            <v>Abbie</v>
          </cell>
          <cell r="C991" t="str">
            <v>Noice</v>
          </cell>
          <cell r="D991" t="str">
            <v>13TS</v>
          </cell>
          <cell r="E991" t="str">
            <v>F</v>
          </cell>
          <cell r="F991" t="str">
            <v>N</v>
          </cell>
          <cell r="G991" t="str">
            <v>WBRI</v>
          </cell>
          <cell r="H991" t="str">
            <v>No</v>
          </cell>
          <cell r="I991" t="str">
            <v>No</v>
          </cell>
          <cell r="J991" t="str">
            <v>No</v>
          </cell>
          <cell r="K991" t="str">
            <v>No</v>
          </cell>
          <cell r="L991" t="str">
            <v>13</v>
          </cell>
          <cell r="M991" t="str">
            <v>Cuvilly</v>
          </cell>
          <cell r="N991" t="str">
            <v>Yes</v>
          </cell>
        </row>
        <row r="992">
          <cell r="A992">
            <v>150454</v>
          </cell>
          <cell r="B992" t="str">
            <v>Georgie</v>
          </cell>
          <cell r="C992" t="str">
            <v>Nolan</v>
          </cell>
          <cell r="D992" t="str">
            <v>13HS</v>
          </cell>
          <cell r="E992" t="str">
            <v>F</v>
          </cell>
          <cell r="F992" t="str">
            <v>N</v>
          </cell>
          <cell r="G992" t="str">
            <v>WBRI</v>
          </cell>
          <cell r="H992" t="str">
            <v>No</v>
          </cell>
          <cell r="I992" t="str">
            <v>Yes</v>
          </cell>
          <cell r="J992" t="str">
            <v>No</v>
          </cell>
          <cell r="K992" t="str">
            <v>No</v>
          </cell>
          <cell r="L992" t="str">
            <v>13</v>
          </cell>
          <cell r="M992" t="str">
            <v>Cuvilly</v>
          </cell>
          <cell r="N992" t="str">
            <v>No</v>
          </cell>
        </row>
        <row r="993">
          <cell r="A993">
            <v>152775</v>
          </cell>
          <cell r="B993" t="str">
            <v>Louis</v>
          </cell>
          <cell r="C993" t="str">
            <v>Nolan</v>
          </cell>
          <cell r="D993" t="str">
            <v>8PH</v>
          </cell>
          <cell r="E993" t="str">
            <v>M</v>
          </cell>
          <cell r="F993" t="str">
            <v>N</v>
          </cell>
          <cell r="G993" t="str">
            <v>WBRI</v>
          </cell>
          <cell r="H993" t="str">
            <v>No</v>
          </cell>
          <cell r="I993" t="str">
            <v>No</v>
          </cell>
          <cell r="J993" t="str">
            <v>No</v>
          </cell>
          <cell r="K993" t="str">
            <v>No</v>
          </cell>
          <cell r="L993" t="str">
            <v>8</v>
          </cell>
          <cell r="M993" t="str">
            <v>Cuvilly</v>
          </cell>
          <cell r="N993" t="str">
            <v>No</v>
          </cell>
        </row>
        <row r="994">
          <cell r="A994">
            <v>151942</v>
          </cell>
          <cell r="B994" t="str">
            <v>Grzegorz</v>
          </cell>
          <cell r="C994" t="str">
            <v>Norrek</v>
          </cell>
          <cell r="D994" t="str">
            <v>10PL</v>
          </cell>
          <cell r="E994" t="str">
            <v>M</v>
          </cell>
          <cell r="F994" t="str">
            <v>N</v>
          </cell>
          <cell r="G994" t="str">
            <v>WEEU</v>
          </cell>
          <cell r="H994" t="str">
            <v>No</v>
          </cell>
          <cell r="I994" t="str">
            <v>Yes</v>
          </cell>
          <cell r="J994" t="str">
            <v>No</v>
          </cell>
          <cell r="K994" t="str">
            <v>No</v>
          </cell>
          <cell r="L994" t="str">
            <v>10</v>
          </cell>
          <cell r="M994" t="str">
            <v>St. Julie</v>
          </cell>
          <cell r="N994" t="str">
            <v>No</v>
          </cell>
        </row>
        <row r="995">
          <cell r="A995">
            <v>152182</v>
          </cell>
          <cell r="B995" t="str">
            <v>Beth</v>
          </cell>
          <cell r="C995" t="str">
            <v>Norris</v>
          </cell>
          <cell r="D995" t="str">
            <v>13SDR</v>
          </cell>
          <cell r="E995" t="str">
            <v>F</v>
          </cell>
          <cell r="F995" t="str">
            <v>N</v>
          </cell>
          <cell r="G995" t="str">
            <v>WBRI</v>
          </cell>
          <cell r="H995" t="str">
            <v>No</v>
          </cell>
          <cell r="I995" t="str">
            <v>No</v>
          </cell>
          <cell r="J995" t="str">
            <v>No</v>
          </cell>
          <cell r="K995" t="str">
            <v>No</v>
          </cell>
          <cell r="L995" t="str">
            <v>13</v>
          </cell>
          <cell r="M995" t="str">
            <v>St. Julie</v>
          </cell>
          <cell r="N995" t="str">
            <v>No</v>
          </cell>
        </row>
        <row r="996">
          <cell r="A996">
            <v>152658</v>
          </cell>
          <cell r="B996" t="str">
            <v>Lakeisha</v>
          </cell>
          <cell r="C996" t="str">
            <v>Nti-Jackson</v>
          </cell>
          <cell r="D996" t="str">
            <v>8MRO</v>
          </cell>
          <cell r="E996" t="str">
            <v>F</v>
          </cell>
          <cell r="F996" t="str">
            <v>N</v>
          </cell>
          <cell r="G996" t="str">
            <v>BAOF</v>
          </cell>
          <cell r="H996" t="str">
            <v>Yes</v>
          </cell>
          <cell r="I996" t="str">
            <v>No</v>
          </cell>
          <cell r="J996" t="str">
            <v>Yes</v>
          </cell>
          <cell r="K996" t="str">
            <v>No</v>
          </cell>
          <cell r="L996" t="str">
            <v>8</v>
          </cell>
          <cell r="N996" t="str">
            <v>No</v>
          </cell>
        </row>
        <row r="997">
          <cell r="A997">
            <v>160035</v>
          </cell>
          <cell r="B997" t="str">
            <v>Hadiff</v>
          </cell>
          <cell r="C997" t="str">
            <v>Nurul Sunazry</v>
          </cell>
          <cell r="D997" t="str">
            <v>11SPI</v>
          </cell>
          <cell r="E997" t="str">
            <v>M</v>
          </cell>
          <cell r="G997" t="str">
            <v>AOTH</v>
          </cell>
          <cell r="H997" t="str">
            <v>Yes</v>
          </cell>
          <cell r="I997" t="str">
            <v>No</v>
          </cell>
          <cell r="J997" t="str">
            <v>Yes</v>
          </cell>
          <cell r="K997" t="str">
            <v>No</v>
          </cell>
          <cell r="L997" t="str">
            <v>11</v>
          </cell>
          <cell r="M997" t="str">
            <v>Compiegne</v>
          </cell>
          <cell r="N997" t="str">
            <v>No</v>
          </cell>
        </row>
        <row r="998">
          <cell r="A998">
            <v>151948</v>
          </cell>
          <cell r="B998" t="str">
            <v>Jason</v>
          </cell>
          <cell r="C998" t="str">
            <v>Nweke-Ifediba</v>
          </cell>
          <cell r="D998" t="str">
            <v>10ES</v>
          </cell>
          <cell r="E998" t="str">
            <v>M</v>
          </cell>
          <cell r="F998" t="str">
            <v>N</v>
          </cell>
          <cell r="G998" t="str">
            <v>BAOF</v>
          </cell>
          <cell r="H998" t="str">
            <v>No</v>
          </cell>
          <cell r="I998" t="str">
            <v>No</v>
          </cell>
          <cell r="J998" t="str">
            <v>No</v>
          </cell>
          <cell r="K998" t="str">
            <v>No</v>
          </cell>
          <cell r="L998" t="str">
            <v>10</v>
          </cell>
          <cell r="M998" t="str">
            <v>Cuvilly</v>
          </cell>
          <cell r="N998" t="str">
            <v>No</v>
          </cell>
        </row>
        <row r="999">
          <cell r="A999">
            <v>152635</v>
          </cell>
          <cell r="B999" t="str">
            <v>Jeffrey</v>
          </cell>
          <cell r="C999" t="str">
            <v>Nweke-Ifediba</v>
          </cell>
          <cell r="D999" t="str">
            <v>9MCO</v>
          </cell>
          <cell r="E999" t="str">
            <v>M</v>
          </cell>
          <cell r="F999" t="str">
            <v>N</v>
          </cell>
          <cell r="G999" t="str">
            <v>BAOF</v>
          </cell>
          <cell r="H999" t="str">
            <v>No</v>
          </cell>
          <cell r="I999" t="str">
            <v>No</v>
          </cell>
          <cell r="J999" t="str">
            <v>No</v>
          </cell>
          <cell r="K999" t="str">
            <v>No</v>
          </cell>
          <cell r="L999" t="str">
            <v>9</v>
          </cell>
          <cell r="M999" t="str">
            <v>Cuvilly</v>
          </cell>
          <cell r="N999" t="str">
            <v>No</v>
          </cell>
        </row>
        <row r="1000">
          <cell r="A1000">
            <v>160277</v>
          </cell>
          <cell r="B1000" t="str">
            <v>Benedict</v>
          </cell>
          <cell r="C1000" t="str">
            <v>Nwosu</v>
          </cell>
          <cell r="D1000" t="str">
            <v>7YP</v>
          </cell>
          <cell r="E1000" t="str">
            <v>M</v>
          </cell>
          <cell r="F1000" t="str">
            <v>K</v>
          </cell>
          <cell r="G1000" t="str">
            <v>BAOF</v>
          </cell>
          <cell r="H1000" t="str">
            <v>No</v>
          </cell>
          <cell r="I1000" t="str">
            <v>Yes</v>
          </cell>
          <cell r="J1000" t="str">
            <v>No</v>
          </cell>
          <cell r="K1000" t="str">
            <v>No</v>
          </cell>
          <cell r="L1000" t="str">
            <v>7</v>
          </cell>
          <cell r="M1000" t="str">
            <v>Compiegne</v>
          </cell>
          <cell r="N1000" t="str">
            <v>No</v>
          </cell>
        </row>
        <row r="1001">
          <cell r="A1001">
            <v>160278</v>
          </cell>
          <cell r="B1001" t="str">
            <v>Courtney</v>
          </cell>
          <cell r="C1001" t="str">
            <v>Nyamande</v>
          </cell>
          <cell r="D1001" t="str">
            <v>7WD</v>
          </cell>
          <cell r="E1001" t="str">
            <v>F</v>
          </cell>
          <cell r="F1001" t="str">
            <v>N</v>
          </cell>
          <cell r="G1001" t="str">
            <v>BAOF</v>
          </cell>
          <cell r="H1001" t="str">
            <v>No</v>
          </cell>
          <cell r="I1001" t="str">
            <v>Yes</v>
          </cell>
          <cell r="J1001" t="str">
            <v>No</v>
          </cell>
          <cell r="K1001" t="str">
            <v>No</v>
          </cell>
          <cell r="L1001" t="str">
            <v>7</v>
          </cell>
          <cell r="M1001" t="str">
            <v>Picardy</v>
          </cell>
          <cell r="N1001" t="str">
            <v>No</v>
          </cell>
        </row>
        <row r="1002">
          <cell r="A1002">
            <v>160279</v>
          </cell>
          <cell r="B1002" t="str">
            <v>Wezi</v>
          </cell>
          <cell r="C1002" t="str">
            <v>Nyirenda</v>
          </cell>
          <cell r="D1002" t="str">
            <v>7YP</v>
          </cell>
          <cell r="E1002" t="str">
            <v>F</v>
          </cell>
          <cell r="F1002" t="str">
            <v>N</v>
          </cell>
          <cell r="G1002" t="str">
            <v>BAOF</v>
          </cell>
          <cell r="H1002" t="str">
            <v>No</v>
          </cell>
          <cell r="I1002" t="str">
            <v>Yes</v>
          </cell>
          <cell r="J1002" t="str">
            <v>No</v>
          </cell>
          <cell r="K1002" t="str">
            <v>No</v>
          </cell>
          <cell r="L1002" t="str">
            <v>7</v>
          </cell>
          <cell r="M1002" t="str">
            <v>Compiegne</v>
          </cell>
          <cell r="N1002" t="str">
            <v>No</v>
          </cell>
        </row>
        <row r="1003">
          <cell r="A1003">
            <v>151548</v>
          </cell>
          <cell r="B1003" t="str">
            <v>Lydia</v>
          </cell>
          <cell r="C1003" t="str">
            <v>O'Brien</v>
          </cell>
          <cell r="D1003" t="str">
            <v>11ZI</v>
          </cell>
          <cell r="E1003" t="str">
            <v>F</v>
          </cell>
          <cell r="F1003" t="str">
            <v>N</v>
          </cell>
          <cell r="G1003" t="str">
            <v>WBRI</v>
          </cell>
          <cell r="H1003" t="str">
            <v>No</v>
          </cell>
          <cell r="I1003" t="str">
            <v>No</v>
          </cell>
          <cell r="J1003" t="str">
            <v>No</v>
          </cell>
          <cell r="K1003" t="str">
            <v>No</v>
          </cell>
          <cell r="L1003" t="str">
            <v>11</v>
          </cell>
          <cell r="M1003" t="str">
            <v>St. Julie</v>
          </cell>
          <cell r="N1003" t="str">
            <v>No</v>
          </cell>
        </row>
        <row r="1004">
          <cell r="A1004">
            <v>152564</v>
          </cell>
          <cell r="B1004" t="str">
            <v>Joey</v>
          </cell>
          <cell r="C1004" t="str">
            <v>O'Donohue</v>
          </cell>
          <cell r="D1004" t="str">
            <v>9RNI</v>
          </cell>
          <cell r="E1004" t="str">
            <v>M</v>
          </cell>
          <cell r="F1004" t="str">
            <v>N</v>
          </cell>
          <cell r="G1004" t="str">
            <v>WBRI</v>
          </cell>
          <cell r="H1004" t="str">
            <v>No</v>
          </cell>
          <cell r="I1004" t="str">
            <v>No</v>
          </cell>
          <cell r="J1004" t="str">
            <v>No</v>
          </cell>
          <cell r="K1004" t="str">
            <v>No</v>
          </cell>
          <cell r="L1004" t="str">
            <v>9</v>
          </cell>
          <cell r="M1004" t="str">
            <v>Picardy</v>
          </cell>
          <cell r="N1004" t="str">
            <v>No</v>
          </cell>
        </row>
        <row r="1005">
          <cell r="A1005">
            <v>150790</v>
          </cell>
          <cell r="B1005" t="str">
            <v>Finn</v>
          </cell>
          <cell r="C1005" t="str">
            <v>O'Mahony</v>
          </cell>
          <cell r="D1005" t="str">
            <v>12KD</v>
          </cell>
          <cell r="E1005" t="str">
            <v>M</v>
          </cell>
          <cell r="F1005" t="str">
            <v>N</v>
          </cell>
          <cell r="G1005" t="str">
            <v>WBRI</v>
          </cell>
          <cell r="H1005" t="str">
            <v>No</v>
          </cell>
          <cell r="I1005" t="str">
            <v>No</v>
          </cell>
          <cell r="J1005" t="str">
            <v>No</v>
          </cell>
          <cell r="K1005" t="str">
            <v>No</v>
          </cell>
          <cell r="L1005" t="str">
            <v>12</v>
          </cell>
          <cell r="M1005" t="str">
            <v>Compiegne</v>
          </cell>
          <cell r="N1005" t="str">
            <v>No</v>
          </cell>
        </row>
        <row r="1006">
          <cell r="A1006">
            <v>151708</v>
          </cell>
          <cell r="B1006" t="str">
            <v>Faith</v>
          </cell>
          <cell r="C1006" t="str">
            <v>O'Malley</v>
          </cell>
          <cell r="D1006" t="str">
            <v>11EGQ</v>
          </cell>
          <cell r="E1006" t="str">
            <v>F</v>
          </cell>
          <cell r="F1006" t="str">
            <v>N</v>
          </cell>
          <cell r="G1006" t="str">
            <v>WBRI</v>
          </cell>
          <cell r="H1006" t="str">
            <v>No</v>
          </cell>
          <cell r="I1006" t="str">
            <v>No</v>
          </cell>
          <cell r="J1006" t="str">
            <v>No</v>
          </cell>
          <cell r="K1006" t="str">
            <v>No</v>
          </cell>
          <cell r="L1006" t="str">
            <v>11</v>
          </cell>
          <cell r="M1006" t="str">
            <v>Picardy</v>
          </cell>
          <cell r="N1006" t="str">
            <v>No</v>
          </cell>
        </row>
        <row r="1007">
          <cell r="A1007">
            <v>151581</v>
          </cell>
          <cell r="B1007" t="str">
            <v>Hope</v>
          </cell>
          <cell r="C1007" t="str">
            <v>O'Malley</v>
          </cell>
          <cell r="D1007" t="str">
            <v>11EGQ</v>
          </cell>
          <cell r="E1007" t="str">
            <v>F</v>
          </cell>
          <cell r="F1007" t="str">
            <v>N</v>
          </cell>
          <cell r="G1007" t="str">
            <v>WBRI</v>
          </cell>
          <cell r="H1007" t="str">
            <v>No</v>
          </cell>
          <cell r="I1007" t="str">
            <v>No</v>
          </cell>
          <cell r="J1007" t="str">
            <v>No</v>
          </cell>
          <cell r="K1007" t="str">
            <v>No</v>
          </cell>
          <cell r="L1007" t="str">
            <v>11</v>
          </cell>
          <cell r="M1007" t="str">
            <v>Picardy</v>
          </cell>
          <cell r="N1007" t="str">
            <v>No</v>
          </cell>
        </row>
        <row r="1008">
          <cell r="A1008">
            <v>150826</v>
          </cell>
          <cell r="B1008" t="str">
            <v>Dominic</v>
          </cell>
          <cell r="C1008" t="str">
            <v>O'Neill</v>
          </cell>
          <cell r="D1008" t="str">
            <v>12KD</v>
          </cell>
          <cell r="E1008" t="str">
            <v>M</v>
          </cell>
          <cell r="F1008" t="str">
            <v>N</v>
          </cell>
          <cell r="G1008" t="str">
            <v>WBRI</v>
          </cell>
          <cell r="H1008" t="str">
            <v>No</v>
          </cell>
          <cell r="I1008" t="str">
            <v>No</v>
          </cell>
          <cell r="J1008" t="str">
            <v>No</v>
          </cell>
          <cell r="K1008" t="str">
            <v>No</v>
          </cell>
          <cell r="L1008" t="str">
            <v>12</v>
          </cell>
          <cell r="M1008" t="str">
            <v>Picardy</v>
          </cell>
          <cell r="N1008" t="str">
            <v>No</v>
          </cell>
        </row>
        <row r="1009">
          <cell r="A1009">
            <v>152943</v>
          </cell>
          <cell r="B1009" t="str">
            <v>Cian</v>
          </cell>
          <cell r="C1009" t="str">
            <v>O'Shea</v>
          </cell>
          <cell r="D1009" t="str">
            <v>8TR</v>
          </cell>
          <cell r="E1009" t="str">
            <v>M</v>
          </cell>
          <cell r="F1009" t="str">
            <v>N</v>
          </cell>
          <cell r="G1009" t="str">
            <v>WBRI</v>
          </cell>
          <cell r="H1009" t="str">
            <v>No</v>
          </cell>
          <cell r="I1009" t="str">
            <v>No</v>
          </cell>
          <cell r="J1009" t="str">
            <v>No</v>
          </cell>
          <cell r="K1009" t="str">
            <v>No</v>
          </cell>
          <cell r="L1009" t="str">
            <v>8</v>
          </cell>
          <cell r="M1009" t="str">
            <v>Compiegne</v>
          </cell>
          <cell r="N1009" t="str">
            <v>No</v>
          </cell>
        </row>
        <row r="1010">
          <cell r="A1010">
            <v>152662</v>
          </cell>
          <cell r="B1010" t="str">
            <v>Jessica</v>
          </cell>
          <cell r="C1010" t="str">
            <v>Oates</v>
          </cell>
          <cell r="D1010" t="str">
            <v>9GN</v>
          </cell>
          <cell r="E1010" t="str">
            <v>F</v>
          </cell>
          <cell r="F1010" t="str">
            <v>N</v>
          </cell>
          <cell r="G1010" t="str">
            <v>WBRI</v>
          </cell>
          <cell r="H1010" t="str">
            <v>No</v>
          </cell>
          <cell r="I1010" t="str">
            <v>No</v>
          </cell>
          <cell r="J1010" t="str">
            <v>No</v>
          </cell>
          <cell r="K1010" t="str">
            <v>No</v>
          </cell>
          <cell r="L1010" t="str">
            <v>9</v>
          </cell>
          <cell r="M1010" t="str">
            <v>Picardy</v>
          </cell>
          <cell r="N1010" t="str">
            <v>No</v>
          </cell>
        </row>
        <row r="1011">
          <cell r="A1011">
            <v>160280</v>
          </cell>
          <cell r="B1011" t="str">
            <v>Harry</v>
          </cell>
          <cell r="C1011" t="str">
            <v>Oates</v>
          </cell>
          <cell r="D1011" t="str">
            <v>7YP</v>
          </cell>
          <cell r="E1011" t="str">
            <v>M</v>
          </cell>
          <cell r="F1011" t="str">
            <v>N</v>
          </cell>
          <cell r="G1011" t="str">
            <v>WBRI</v>
          </cell>
          <cell r="H1011" t="str">
            <v>No</v>
          </cell>
          <cell r="I1011" t="str">
            <v>No</v>
          </cell>
          <cell r="J1011" t="str">
            <v>No</v>
          </cell>
          <cell r="K1011" t="str">
            <v>No</v>
          </cell>
          <cell r="L1011" t="str">
            <v>7</v>
          </cell>
          <cell r="M1011" t="str">
            <v>Compiegne</v>
          </cell>
          <cell r="N1011" t="str">
            <v>No</v>
          </cell>
        </row>
        <row r="1012">
          <cell r="A1012">
            <v>150164</v>
          </cell>
          <cell r="B1012" t="str">
            <v>Dera</v>
          </cell>
          <cell r="C1012" t="str">
            <v>Obinani</v>
          </cell>
          <cell r="D1012" t="str">
            <v>14AW</v>
          </cell>
          <cell r="E1012" t="str">
            <v>F</v>
          </cell>
          <cell r="F1012" t="str">
            <v>N</v>
          </cell>
          <cell r="G1012" t="str">
            <v>BAOF</v>
          </cell>
          <cell r="H1012" t="str">
            <v>No</v>
          </cell>
          <cell r="I1012" t="str">
            <v>No</v>
          </cell>
          <cell r="J1012" t="str">
            <v>No</v>
          </cell>
          <cell r="K1012" t="str">
            <v>No</v>
          </cell>
          <cell r="L1012" t="str">
            <v>14</v>
          </cell>
          <cell r="M1012" t="str">
            <v>Picardy</v>
          </cell>
          <cell r="N1012" t="str">
            <v>No</v>
          </cell>
        </row>
        <row r="1013">
          <cell r="A1013">
            <v>150912</v>
          </cell>
          <cell r="B1013" t="str">
            <v>Dubby</v>
          </cell>
          <cell r="C1013" t="str">
            <v>Obinani</v>
          </cell>
          <cell r="D1013" t="str">
            <v>12KD</v>
          </cell>
          <cell r="E1013" t="str">
            <v>M</v>
          </cell>
          <cell r="F1013" t="str">
            <v>N</v>
          </cell>
          <cell r="G1013" t="str">
            <v>BAOF</v>
          </cell>
          <cell r="H1013" t="str">
            <v>No</v>
          </cell>
          <cell r="I1013" t="str">
            <v>No</v>
          </cell>
          <cell r="J1013" t="str">
            <v>No</v>
          </cell>
          <cell r="K1013" t="str">
            <v>No</v>
          </cell>
          <cell r="L1013" t="str">
            <v>12</v>
          </cell>
          <cell r="M1013" t="str">
            <v>Compiegne</v>
          </cell>
          <cell r="N1013" t="str">
            <v>No</v>
          </cell>
        </row>
        <row r="1014">
          <cell r="A1014">
            <v>160281</v>
          </cell>
          <cell r="B1014" t="str">
            <v>Amanda</v>
          </cell>
          <cell r="C1014" t="str">
            <v>Obinani</v>
          </cell>
          <cell r="D1014" t="str">
            <v>7FS</v>
          </cell>
          <cell r="E1014" t="str">
            <v>F</v>
          </cell>
          <cell r="F1014" t="str">
            <v>N</v>
          </cell>
          <cell r="G1014" t="str">
            <v>WBRI</v>
          </cell>
          <cell r="H1014" t="str">
            <v>No</v>
          </cell>
          <cell r="I1014" t="str">
            <v>No</v>
          </cell>
          <cell r="J1014" t="str">
            <v>No</v>
          </cell>
          <cell r="K1014" t="str">
            <v>No</v>
          </cell>
          <cell r="L1014" t="str">
            <v>7</v>
          </cell>
          <cell r="M1014" t="str">
            <v>Compiegne</v>
          </cell>
          <cell r="N1014" t="str">
            <v>No</v>
          </cell>
        </row>
        <row r="1015">
          <cell r="A1015">
            <v>151873</v>
          </cell>
          <cell r="B1015" t="str">
            <v>OJ</v>
          </cell>
          <cell r="C1015" t="str">
            <v>Ochieng</v>
          </cell>
          <cell r="D1015" t="str">
            <v>10CS</v>
          </cell>
          <cell r="E1015" t="str">
            <v>M</v>
          </cell>
          <cell r="F1015" t="str">
            <v>N</v>
          </cell>
          <cell r="G1015" t="str">
            <v>BAOF</v>
          </cell>
          <cell r="H1015" t="str">
            <v>No</v>
          </cell>
          <cell r="I1015" t="str">
            <v>No</v>
          </cell>
          <cell r="J1015" t="str">
            <v>No</v>
          </cell>
          <cell r="K1015" t="str">
            <v>No</v>
          </cell>
          <cell r="L1015" t="str">
            <v>10</v>
          </cell>
          <cell r="M1015" t="str">
            <v>Picardy</v>
          </cell>
          <cell r="N1015" t="str">
            <v>No</v>
          </cell>
        </row>
        <row r="1016">
          <cell r="A1016">
            <v>152572</v>
          </cell>
          <cell r="B1016" t="str">
            <v>Katriel</v>
          </cell>
          <cell r="C1016" t="str">
            <v>Odobi</v>
          </cell>
          <cell r="D1016" t="str">
            <v>9JQ</v>
          </cell>
          <cell r="E1016" t="str">
            <v>F</v>
          </cell>
          <cell r="F1016" t="str">
            <v>N</v>
          </cell>
          <cell r="G1016" t="str">
            <v>BAOF</v>
          </cell>
          <cell r="H1016" t="str">
            <v>No</v>
          </cell>
          <cell r="I1016" t="str">
            <v>No</v>
          </cell>
          <cell r="J1016" t="str">
            <v>No</v>
          </cell>
          <cell r="K1016" t="str">
            <v>No</v>
          </cell>
          <cell r="L1016" t="str">
            <v>9</v>
          </cell>
          <cell r="M1016" t="str">
            <v>St. Julie</v>
          </cell>
          <cell r="N1016" t="str">
            <v>Yes</v>
          </cell>
        </row>
        <row r="1017">
          <cell r="A1017">
            <v>152599</v>
          </cell>
          <cell r="B1017" t="str">
            <v>Kayleen</v>
          </cell>
          <cell r="C1017" t="str">
            <v>Odobi</v>
          </cell>
          <cell r="D1017" t="str">
            <v>9MCO</v>
          </cell>
          <cell r="E1017" t="str">
            <v>F</v>
          </cell>
          <cell r="F1017" t="str">
            <v>N</v>
          </cell>
          <cell r="G1017" t="str">
            <v>BAOF</v>
          </cell>
          <cell r="H1017" t="str">
            <v>No</v>
          </cell>
          <cell r="I1017" t="str">
            <v>No</v>
          </cell>
          <cell r="J1017" t="str">
            <v>No</v>
          </cell>
          <cell r="K1017" t="str">
            <v>No</v>
          </cell>
          <cell r="L1017" t="str">
            <v>9</v>
          </cell>
          <cell r="M1017" t="str">
            <v>Cuvilly</v>
          </cell>
          <cell r="N1017" t="str">
            <v>No</v>
          </cell>
        </row>
        <row r="1018">
          <cell r="A1018">
            <v>151935</v>
          </cell>
          <cell r="B1018" t="str">
            <v>Amy</v>
          </cell>
          <cell r="C1018" t="str">
            <v>Odudu</v>
          </cell>
          <cell r="D1018" t="str">
            <v>10ES</v>
          </cell>
          <cell r="E1018" t="str">
            <v>F</v>
          </cell>
          <cell r="F1018" t="str">
            <v>N</v>
          </cell>
          <cell r="G1018" t="str">
            <v>BAOF</v>
          </cell>
          <cell r="H1018" t="str">
            <v>Yes</v>
          </cell>
          <cell r="I1018" t="str">
            <v>No</v>
          </cell>
          <cell r="J1018" t="str">
            <v>Yes</v>
          </cell>
          <cell r="K1018" t="str">
            <v>No</v>
          </cell>
          <cell r="L1018" t="str">
            <v>10</v>
          </cell>
          <cell r="M1018" t="str">
            <v>Cuvilly</v>
          </cell>
          <cell r="N1018" t="str">
            <v>No</v>
          </cell>
        </row>
        <row r="1019">
          <cell r="A1019">
            <v>160282</v>
          </cell>
          <cell r="B1019" t="str">
            <v>David</v>
          </cell>
          <cell r="C1019" t="str">
            <v>Odudu</v>
          </cell>
          <cell r="D1019" t="str">
            <v>7FS</v>
          </cell>
          <cell r="E1019" t="str">
            <v>M</v>
          </cell>
          <cell r="F1019" t="str">
            <v>N</v>
          </cell>
          <cell r="G1019" t="str">
            <v>WBRI</v>
          </cell>
          <cell r="H1019" t="str">
            <v>Yes</v>
          </cell>
          <cell r="I1019" t="str">
            <v>No</v>
          </cell>
          <cell r="J1019" t="str">
            <v>Yes</v>
          </cell>
          <cell r="K1019" t="str">
            <v>No</v>
          </cell>
          <cell r="L1019" t="str">
            <v>7</v>
          </cell>
          <cell r="M1019" t="str">
            <v>Compiegne</v>
          </cell>
          <cell r="N1019" t="str">
            <v>No</v>
          </cell>
        </row>
        <row r="1020">
          <cell r="A1020">
            <v>152523</v>
          </cell>
          <cell r="B1020" t="str">
            <v>Harvey</v>
          </cell>
          <cell r="C1020" t="str">
            <v>Ogden</v>
          </cell>
          <cell r="D1020" t="str">
            <v>9GN</v>
          </cell>
          <cell r="E1020" t="str">
            <v>M</v>
          </cell>
          <cell r="F1020" t="str">
            <v>N</v>
          </cell>
          <cell r="G1020" t="str">
            <v>WBRI</v>
          </cell>
          <cell r="H1020" t="str">
            <v>No</v>
          </cell>
          <cell r="I1020" t="str">
            <v>No</v>
          </cell>
          <cell r="J1020" t="str">
            <v>No</v>
          </cell>
          <cell r="K1020" t="str">
            <v>No</v>
          </cell>
          <cell r="L1020" t="str">
            <v>9</v>
          </cell>
          <cell r="M1020" t="str">
            <v>Compiegne</v>
          </cell>
          <cell r="N1020" t="str">
            <v>No</v>
          </cell>
        </row>
        <row r="1021">
          <cell r="A1021">
            <v>151817</v>
          </cell>
          <cell r="B1021" t="str">
            <v>Jude</v>
          </cell>
          <cell r="C1021" t="str">
            <v>Ogundein</v>
          </cell>
          <cell r="D1021" t="str">
            <v>10CS</v>
          </cell>
          <cell r="E1021" t="str">
            <v>M</v>
          </cell>
          <cell r="F1021" t="str">
            <v>N</v>
          </cell>
          <cell r="G1021" t="str">
            <v>BAOF</v>
          </cell>
          <cell r="H1021" t="str">
            <v>No</v>
          </cell>
          <cell r="I1021" t="str">
            <v>Yes</v>
          </cell>
          <cell r="J1021" t="str">
            <v>No</v>
          </cell>
          <cell r="K1021" t="str">
            <v>No</v>
          </cell>
          <cell r="L1021" t="str">
            <v>10</v>
          </cell>
          <cell r="M1021" t="str">
            <v>Picardy</v>
          </cell>
          <cell r="N1021" t="str">
            <v>No</v>
          </cell>
        </row>
        <row r="1022">
          <cell r="A1022">
            <v>160023</v>
          </cell>
          <cell r="B1022" t="str">
            <v>Vanessa</v>
          </cell>
          <cell r="C1022" t="str">
            <v>Oji</v>
          </cell>
          <cell r="D1022" t="str">
            <v>13FG</v>
          </cell>
          <cell r="E1022" t="str">
            <v>F</v>
          </cell>
          <cell r="F1022" t="str">
            <v>N</v>
          </cell>
          <cell r="G1022" t="str">
            <v>BAFR</v>
          </cell>
          <cell r="H1022" t="str">
            <v>Yes</v>
          </cell>
          <cell r="I1022" t="str">
            <v>No</v>
          </cell>
          <cell r="J1022" t="str">
            <v>No</v>
          </cell>
          <cell r="K1022" t="str">
            <v>No</v>
          </cell>
          <cell r="L1022" t="str">
            <v>13</v>
          </cell>
          <cell r="M1022" t="str">
            <v>Picardy</v>
          </cell>
          <cell r="N1022" t="str">
            <v>No</v>
          </cell>
        </row>
        <row r="1023">
          <cell r="A1023">
            <v>160141</v>
          </cell>
          <cell r="B1023" t="str">
            <v>Isaac</v>
          </cell>
          <cell r="C1023" t="str">
            <v>Ojimah</v>
          </cell>
          <cell r="D1023" t="str">
            <v>8TR</v>
          </cell>
          <cell r="E1023" t="str">
            <v>M</v>
          </cell>
          <cell r="F1023" t="str">
            <v>N</v>
          </cell>
          <cell r="G1023" t="str">
            <v>BAOF</v>
          </cell>
          <cell r="H1023" t="str">
            <v>Yes</v>
          </cell>
          <cell r="I1023" t="str">
            <v>No</v>
          </cell>
          <cell r="J1023" t="str">
            <v>Yes</v>
          </cell>
          <cell r="K1023" t="str">
            <v>No</v>
          </cell>
          <cell r="L1023" t="str">
            <v>8</v>
          </cell>
          <cell r="M1023" t="str">
            <v>Compiegne</v>
          </cell>
          <cell r="N1023" t="str">
            <v>No</v>
          </cell>
        </row>
        <row r="1024">
          <cell r="A1024">
            <v>152576</v>
          </cell>
          <cell r="B1024" t="str">
            <v>Nesochi</v>
          </cell>
          <cell r="C1024" t="str">
            <v>Okey-Umeh</v>
          </cell>
          <cell r="D1024" t="str">
            <v>9KB</v>
          </cell>
          <cell r="E1024" t="str">
            <v>F</v>
          </cell>
          <cell r="F1024" t="str">
            <v>N</v>
          </cell>
          <cell r="G1024" t="str">
            <v>BAOF</v>
          </cell>
          <cell r="H1024" t="str">
            <v>No</v>
          </cell>
          <cell r="I1024" t="str">
            <v>No</v>
          </cell>
          <cell r="J1024" t="str">
            <v>No</v>
          </cell>
          <cell r="K1024" t="str">
            <v>No</v>
          </cell>
          <cell r="L1024" t="str">
            <v>9</v>
          </cell>
          <cell r="M1024" t="str">
            <v>Cuvilly</v>
          </cell>
          <cell r="N1024" t="str">
            <v>No</v>
          </cell>
        </row>
        <row r="1025">
          <cell r="A1025">
            <v>160283</v>
          </cell>
          <cell r="B1025" t="str">
            <v>Yorchi</v>
          </cell>
          <cell r="C1025" t="str">
            <v>Okey-Umeh</v>
          </cell>
          <cell r="D1025" t="str">
            <v>7RA</v>
          </cell>
          <cell r="E1025" t="str">
            <v>F</v>
          </cell>
          <cell r="F1025" t="str">
            <v>N</v>
          </cell>
          <cell r="G1025" t="str">
            <v>BAOF</v>
          </cell>
          <cell r="H1025" t="str">
            <v>No</v>
          </cell>
          <cell r="I1025" t="str">
            <v>No</v>
          </cell>
          <cell r="J1025" t="str">
            <v>No</v>
          </cell>
          <cell r="K1025" t="str">
            <v>No</v>
          </cell>
          <cell r="L1025" t="str">
            <v>7</v>
          </cell>
          <cell r="M1025" t="str">
            <v>Picardy</v>
          </cell>
          <cell r="N1025" t="str">
            <v>No</v>
          </cell>
        </row>
        <row r="1026">
          <cell r="A1026">
            <v>152573</v>
          </cell>
          <cell r="B1026" t="str">
            <v>Emma</v>
          </cell>
          <cell r="C1026" t="str">
            <v>Okoli</v>
          </cell>
          <cell r="D1026" t="str">
            <v>9MCO</v>
          </cell>
          <cell r="E1026" t="str">
            <v>F</v>
          </cell>
          <cell r="F1026" t="str">
            <v>N</v>
          </cell>
          <cell r="G1026" t="str">
            <v>BAOF</v>
          </cell>
          <cell r="H1026" t="str">
            <v>Yes</v>
          </cell>
          <cell r="I1026" t="str">
            <v>No</v>
          </cell>
          <cell r="J1026" t="str">
            <v>Yes</v>
          </cell>
          <cell r="K1026" t="str">
            <v>No</v>
          </cell>
          <cell r="L1026" t="str">
            <v>9</v>
          </cell>
          <cell r="M1026" t="str">
            <v>Cuvilly</v>
          </cell>
          <cell r="N1026" t="str">
            <v>No</v>
          </cell>
        </row>
        <row r="1027">
          <cell r="A1027">
            <v>160284</v>
          </cell>
          <cell r="B1027" t="str">
            <v>Ekene</v>
          </cell>
          <cell r="C1027" t="str">
            <v>Okoli</v>
          </cell>
          <cell r="D1027" t="str">
            <v>7WD</v>
          </cell>
          <cell r="E1027" t="str">
            <v>M</v>
          </cell>
          <cell r="F1027" t="str">
            <v>K</v>
          </cell>
          <cell r="G1027" t="str">
            <v>BAOF</v>
          </cell>
          <cell r="H1027" t="str">
            <v>Yes</v>
          </cell>
          <cell r="I1027" t="str">
            <v>Yes</v>
          </cell>
          <cell r="J1027" t="str">
            <v>Yes</v>
          </cell>
          <cell r="K1027" t="str">
            <v>No</v>
          </cell>
          <cell r="L1027" t="str">
            <v>7</v>
          </cell>
          <cell r="M1027" t="str">
            <v>Picardy</v>
          </cell>
          <cell r="N1027" t="str">
            <v>No</v>
          </cell>
        </row>
        <row r="1028">
          <cell r="A1028">
            <v>150474</v>
          </cell>
          <cell r="B1028" t="str">
            <v>Enoch</v>
          </cell>
          <cell r="C1028" t="str">
            <v>Okpara</v>
          </cell>
          <cell r="D1028" t="str">
            <v>13SDR</v>
          </cell>
          <cell r="E1028" t="str">
            <v>M</v>
          </cell>
          <cell r="F1028" t="str">
            <v>N</v>
          </cell>
          <cell r="G1028" t="str">
            <v>BAOF</v>
          </cell>
          <cell r="H1028" t="str">
            <v>No</v>
          </cell>
          <cell r="I1028" t="str">
            <v>No</v>
          </cell>
          <cell r="J1028" t="str">
            <v>No</v>
          </cell>
          <cell r="K1028" t="str">
            <v>No</v>
          </cell>
          <cell r="L1028" t="str">
            <v>13</v>
          </cell>
          <cell r="M1028" t="str">
            <v>Picardy</v>
          </cell>
          <cell r="N1028" t="str">
            <v>No</v>
          </cell>
        </row>
        <row r="1029">
          <cell r="A1029">
            <v>152141</v>
          </cell>
          <cell r="B1029" t="str">
            <v>Aliyah</v>
          </cell>
          <cell r="C1029" t="str">
            <v>Olatunji</v>
          </cell>
          <cell r="D1029" t="str">
            <v>13FG</v>
          </cell>
          <cell r="E1029" t="str">
            <v>F</v>
          </cell>
          <cell r="F1029" t="str">
            <v>N</v>
          </cell>
          <cell r="G1029" t="str">
            <v>BAOF</v>
          </cell>
          <cell r="H1029" t="str">
            <v>No</v>
          </cell>
          <cell r="I1029" t="str">
            <v>Yes</v>
          </cell>
          <cell r="J1029" t="str">
            <v>No</v>
          </cell>
          <cell r="K1029" t="str">
            <v>No</v>
          </cell>
          <cell r="L1029" t="str">
            <v>13</v>
          </cell>
          <cell r="M1029" t="str">
            <v>Cuvilly</v>
          </cell>
          <cell r="N1029" t="str">
            <v>No</v>
          </cell>
        </row>
        <row r="1030">
          <cell r="A1030">
            <v>160285</v>
          </cell>
          <cell r="B1030" t="str">
            <v>Chinomso</v>
          </cell>
          <cell r="C1030" t="str">
            <v>Onwuneme</v>
          </cell>
          <cell r="D1030" t="str">
            <v>7LM</v>
          </cell>
          <cell r="E1030" t="str">
            <v>F</v>
          </cell>
          <cell r="F1030" t="str">
            <v>N</v>
          </cell>
          <cell r="G1030" t="str">
            <v>BAFR</v>
          </cell>
          <cell r="H1030" t="str">
            <v>No</v>
          </cell>
          <cell r="I1030" t="str">
            <v>No</v>
          </cell>
          <cell r="J1030" t="str">
            <v>No</v>
          </cell>
          <cell r="K1030" t="str">
            <v>No</v>
          </cell>
          <cell r="L1030" t="str">
            <v>7</v>
          </cell>
          <cell r="M1030" t="str">
            <v>Cuvilly</v>
          </cell>
          <cell r="N1030" t="str">
            <v>No</v>
          </cell>
        </row>
        <row r="1031">
          <cell r="A1031">
            <v>160286</v>
          </cell>
          <cell r="B1031" t="str">
            <v>Victor</v>
          </cell>
          <cell r="C1031" t="str">
            <v>Onye</v>
          </cell>
          <cell r="D1031" t="str">
            <v>7AWH</v>
          </cell>
          <cell r="E1031" t="str">
            <v>M</v>
          </cell>
          <cell r="F1031" t="str">
            <v>N</v>
          </cell>
          <cell r="G1031" t="str">
            <v>MWBA</v>
          </cell>
          <cell r="H1031" t="str">
            <v>Yes</v>
          </cell>
          <cell r="I1031" t="str">
            <v>Yes</v>
          </cell>
          <cell r="J1031" t="str">
            <v>Yes</v>
          </cell>
          <cell r="K1031" t="str">
            <v>No</v>
          </cell>
          <cell r="L1031" t="str">
            <v>7</v>
          </cell>
          <cell r="M1031" t="str">
            <v>St. Julie</v>
          </cell>
          <cell r="N1031" t="str">
            <v>No</v>
          </cell>
        </row>
        <row r="1032">
          <cell r="A1032">
            <v>152636</v>
          </cell>
          <cell r="B1032" t="str">
            <v>Ethan</v>
          </cell>
          <cell r="C1032" t="str">
            <v>Openja</v>
          </cell>
          <cell r="D1032" t="str">
            <v>9JQ</v>
          </cell>
          <cell r="E1032" t="str">
            <v>M</v>
          </cell>
          <cell r="F1032" t="str">
            <v>N</v>
          </cell>
          <cell r="G1032" t="str">
            <v>BAOF</v>
          </cell>
          <cell r="H1032" t="str">
            <v>Yes</v>
          </cell>
          <cell r="I1032" t="str">
            <v>No</v>
          </cell>
          <cell r="J1032" t="str">
            <v>Yes</v>
          </cell>
          <cell r="K1032" t="str">
            <v>No</v>
          </cell>
          <cell r="L1032" t="str">
            <v>9</v>
          </cell>
          <cell r="M1032" t="str">
            <v>St. Julie</v>
          </cell>
          <cell r="N1032" t="str">
            <v>No</v>
          </cell>
        </row>
        <row r="1033">
          <cell r="A1033">
            <v>151689</v>
          </cell>
          <cell r="B1033" t="str">
            <v>Miracle</v>
          </cell>
          <cell r="C1033" t="str">
            <v>Osagie</v>
          </cell>
          <cell r="D1033" t="str">
            <v>11SDA</v>
          </cell>
          <cell r="E1033" t="str">
            <v>F</v>
          </cell>
          <cell r="F1033" t="str">
            <v>N</v>
          </cell>
          <cell r="G1033" t="str">
            <v>BAOF</v>
          </cell>
          <cell r="H1033" t="str">
            <v>No</v>
          </cell>
          <cell r="I1033" t="str">
            <v>No</v>
          </cell>
          <cell r="J1033" t="str">
            <v>No</v>
          </cell>
          <cell r="K1033" t="str">
            <v>No</v>
          </cell>
          <cell r="L1033" t="str">
            <v>11</v>
          </cell>
          <cell r="M1033" t="str">
            <v>Cuvilly</v>
          </cell>
          <cell r="N1033" t="str">
            <v>Yes</v>
          </cell>
        </row>
        <row r="1034">
          <cell r="A1034">
            <v>151912</v>
          </cell>
          <cell r="B1034" t="str">
            <v>Maria</v>
          </cell>
          <cell r="C1034" t="str">
            <v>Osborne</v>
          </cell>
          <cell r="D1034" t="str">
            <v>10ES</v>
          </cell>
          <cell r="E1034" t="str">
            <v>F</v>
          </cell>
          <cell r="F1034" t="str">
            <v>N</v>
          </cell>
          <cell r="G1034" t="str">
            <v>WBRI</v>
          </cell>
          <cell r="H1034" t="str">
            <v>No</v>
          </cell>
          <cell r="I1034" t="str">
            <v>No</v>
          </cell>
          <cell r="J1034" t="str">
            <v>No</v>
          </cell>
          <cell r="K1034" t="str">
            <v>No</v>
          </cell>
          <cell r="L1034" t="str">
            <v>10</v>
          </cell>
          <cell r="M1034" t="str">
            <v>Cuvilly</v>
          </cell>
          <cell r="N1034" t="str">
            <v>No</v>
          </cell>
        </row>
        <row r="1035">
          <cell r="A1035">
            <v>160287</v>
          </cell>
          <cell r="B1035" t="str">
            <v>Jake</v>
          </cell>
          <cell r="C1035" t="str">
            <v>Osborne</v>
          </cell>
          <cell r="D1035" t="str">
            <v>7AWH</v>
          </cell>
          <cell r="E1035" t="str">
            <v>M</v>
          </cell>
          <cell r="F1035" t="str">
            <v>N</v>
          </cell>
          <cell r="G1035" t="str">
            <v>WBRI</v>
          </cell>
          <cell r="H1035" t="str">
            <v>No</v>
          </cell>
          <cell r="I1035" t="str">
            <v>No</v>
          </cell>
          <cell r="J1035" t="str">
            <v>No</v>
          </cell>
          <cell r="K1035" t="str">
            <v>No</v>
          </cell>
          <cell r="L1035" t="str">
            <v>7</v>
          </cell>
          <cell r="M1035" t="str">
            <v>St. Julie</v>
          </cell>
          <cell r="N1035" t="str">
            <v>No</v>
          </cell>
        </row>
        <row r="1036">
          <cell r="A1036">
            <v>151564</v>
          </cell>
          <cell r="B1036" t="str">
            <v>Emily</v>
          </cell>
          <cell r="C1036" t="str">
            <v>Owen</v>
          </cell>
          <cell r="D1036" t="str">
            <v>11EGQ</v>
          </cell>
          <cell r="E1036" t="str">
            <v>F</v>
          </cell>
          <cell r="F1036" t="str">
            <v>N</v>
          </cell>
          <cell r="G1036" t="str">
            <v>WBRI</v>
          </cell>
          <cell r="H1036" t="str">
            <v>No</v>
          </cell>
          <cell r="I1036" t="str">
            <v>No</v>
          </cell>
          <cell r="J1036" t="str">
            <v>No</v>
          </cell>
          <cell r="K1036" t="str">
            <v>No</v>
          </cell>
          <cell r="L1036" t="str">
            <v>11</v>
          </cell>
          <cell r="M1036" t="str">
            <v>Picardy</v>
          </cell>
          <cell r="N1036" t="str">
            <v>No</v>
          </cell>
        </row>
        <row r="1037">
          <cell r="A1037">
            <v>152795</v>
          </cell>
          <cell r="B1037" t="str">
            <v>Samuel</v>
          </cell>
          <cell r="C1037" t="str">
            <v>Owen</v>
          </cell>
          <cell r="D1037" t="str">
            <v>8JJ</v>
          </cell>
          <cell r="E1037" t="str">
            <v>M</v>
          </cell>
          <cell r="F1037" t="str">
            <v>N</v>
          </cell>
          <cell r="G1037" t="str">
            <v>WBRI</v>
          </cell>
          <cell r="H1037" t="str">
            <v>No</v>
          </cell>
          <cell r="I1037" t="str">
            <v>No</v>
          </cell>
          <cell r="J1037" t="str">
            <v>No</v>
          </cell>
          <cell r="K1037" t="str">
            <v>No</v>
          </cell>
          <cell r="L1037" t="str">
            <v>8</v>
          </cell>
          <cell r="M1037" t="str">
            <v>Picardy</v>
          </cell>
          <cell r="N1037" t="str">
            <v>No</v>
          </cell>
        </row>
        <row r="1038">
          <cell r="A1038">
            <v>151866</v>
          </cell>
          <cell r="B1038" t="str">
            <v>Kelvin</v>
          </cell>
          <cell r="C1038" t="str">
            <v>Owusu</v>
          </cell>
          <cell r="D1038" t="str">
            <v>10CS</v>
          </cell>
          <cell r="E1038" t="str">
            <v>M</v>
          </cell>
          <cell r="F1038" t="str">
            <v>E</v>
          </cell>
          <cell r="G1038" t="str">
            <v>MWBA</v>
          </cell>
          <cell r="H1038" t="str">
            <v>Yes</v>
          </cell>
          <cell r="I1038" t="str">
            <v>No</v>
          </cell>
          <cell r="J1038" t="str">
            <v>Yes</v>
          </cell>
          <cell r="K1038" t="str">
            <v>No</v>
          </cell>
          <cell r="L1038" t="str">
            <v>10</v>
          </cell>
          <cell r="M1038" t="str">
            <v>Picardy</v>
          </cell>
          <cell r="N1038" t="str">
            <v>No</v>
          </cell>
        </row>
        <row r="1039">
          <cell r="A1039">
            <v>152569</v>
          </cell>
          <cell r="B1039" t="str">
            <v>Calista</v>
          </cell>
          <cell r="C1039" t="str">
            <v>Owusu Asumadu</v>
          </cell>
          <cell r="D1039" t="str">
            <v>9JQ</v>
          </cell>
          <cell r="E1039" t="str">
            <v>F</v>
          </cell>
          <cell r="F1039" t="str">
            <v>N</v>
          </cell>
          <cell r="G1039" t="str">
            <v>MBOE</v>
          </cell>
          <cell r="H1039" t="str">
            <v>Yes</v>
          </cell>
          <cell r="I1039" t="str">
            <v>No</v>
          </cell>
          <cell r="J1039" t="str">
            <v>Yes</v>
          </cell>
          <cell r="K1039" t="str">
            <v>No</v>
          </cell>
          <cell r="L1039" t="str">
            <v>9</v>
          </cell>
          <cell r="M1039" t="str">
            <v>St. Julie</v>
          </cell>
          <cell r="N1039" t="str">
            <v>No</v>
          </cell>
        </row>
        <row r="1040">
          <cell r="A1040">
            <v>151928</v>
          </cell>
          <cell r="B1040" t="str">
            <v>Aaron</v>
          </cell>
          <cell r="C1040" t="str">
            <v>Owusu-Agyemang</v>
          </cell>
          <cell r="D1040" t="str">
            <v>10PL</v>
          </cell>
          <cell r="E1040" t="str">
            <v>M</v>
          </cell>
          <cell r="F1040" t="str">
            <v>N</v>
          </cell>
          <cell r="G1040" t="str">
            <v>BAOF</v>
          </cell>
          <cell r="H1040" t="str">
            <v>No</v>
          </cell>
          <cell r="I1040" t="str">
            <v>No</v>
          </cell>
          <cell r="J1040" t="str">
            <v>No</v>
          </cell>
          <cell r="K1040" t="str">
            <v>No</v>
          </cell>
          <cell r="L1040" t="str">
            <v>10</v>
          </cell>
          <cell r="M1040" t="str">
            <v>St. Julie</v>
          </cell>
          <cell r="N1040" t="str">
            <v>No</v>
          </cell>
        </row>
        <row r="1041">
          <cell r="A1041">
            <v>152654</v>
          </cell>
          <cell r="B1041" t="str">
            <v>Frederick</v>
          </cell>
          <cell r="C1041" t="str">
            <v>Owusu-Ansah</v>
          </cell>
          <cell r="D1041" t="str">
            <v>9KB</v>
          </cell>
          <cell r="E1041" t="str">
            <v>M</v>
          </cell>
          <cell r="F1041" t="str">
            <v>N</v>
          </cell>
          <cell r="G1041" t="str">
            <v>MBOE</v>
          </cell>
          <cell r="H1041" t="str">
            <v>No</v>
          </cell>
          <cell r="I1041" t="str">
            <v>No</v>
          </cell>
          <cell r="J1041" t="str">
            <v>No</v>
          </cell>
          <cell r="K1041" t="str">
            <v>No</v>
          </cell>
          <cell r="L1041" t="str">
            <v>9</v>
          </cell>
          <cell r="M1041" t="str">
            <v>Cuvilly</v>
          </cell>
          <cell r="N1041" t="str">
            <v>No</v>
          </cell>
        </row>
        <row r="1042">
          <cell r="A1042">
            <v>152790</v>
          </cell>
          <cell r="B1042" t="str">
            <v>Benji</v>
          </cell>
          <cell r="C1042" t="str">
            <v>Owusu-Sekyere</v>
          </cell>
          <cell r="D1042" t="str">
            <v>8KC</v>
          </cell>
          <cell r="E1042" t="str">
            <v>M</v>
          </cell>
          <cell r="F1042" t="str">
            <v>N</v>
          </cell>
          <cell r="G1042" t="str">
            <v>BAOF</v>
          </cell>
          <cell r="H1042" t="str">
            <v>Yes</v>
          </cell>
          <cell r="I1042" t="str">
            <v>No</v>
          </cell>
          <cell r="J1042" t="str">
            <v>Yes</v>
          </cell>
          <cell r="K1042" t="str">
            <v>No</v>
          </cell>
          <cell r="L1042" t="str">
            <v>8</v>
          </cell>
          <cell r="M1042" t="str">
            <v>St. Julie</v>
          </cell>
          <cell r="N1042" t="str">
            <v>No</v>
          </cell>
        </row>
        <row r="1043">
          <cell r="A1043">
            <v>151559</v>
          </cell>
          <cell r="B1043" t="str">
            <v>Bethny</v>
          </cell>
          <cell r="C1043" t="str">
            <v>Owusu-Sekyere</v>
          </cell>
          <cell r="D1043" t="str">
            <v>11ZI</v>
          </cell>
          <cell r="E1043" t="str">
            <v>F</v>
          </cell>
          <cell r="F1043" t="str">
            <v>N</v>
          </cell>
          <cell r="G1043" t="str">
            <v>BAOF</v>
          </cell>
          <cell r="H1043" t="str">
            <v>Yes</v>
          </cell>
          <cell r="I1043" t="str">
            <v>No</v>
          </cell>
          <cell r="J1043" t="str">
            <v>Yes</v>
          </cell>
          <cell r="K1043" t="str">
            <v>No</v>
          </cell>
          <cell r="L1043" t="str">
            <v>11</v>
          </cell>
          <cell r="M1043" t="str">
            <v>St. Julie</v>
          </cell>
          <cell r="N1043" t="str">
            <v>No</v>
          </cell>
        </row>
        <row r="1044">
          <cell r="A1044">
            <v>150593</v>
          </cell>
          <cell r="B1044" t="str">
            <v>Brittney</v>
          </cell>
          <cell r="C1044" t="str">
            <v>Owusu-Sekyere</v>
          </cell>
          <cell r="D1044" t="str">
            <v>13SMC</v>
          </cell>
          <cell r="E1044" t="str">
            <v>F</v>
          </cell>
          <cell r="F1044" t="str">
            <v>N</v>
          </cell>
          <cell r="G1044" t="str">
            <v>BAOF</v>
          </cell>
          <cell r="H1044" t="str">
            <v>Yes</v>
          </cell>
          <cell r="I1044" t="str">
            <v>No</v>
          </cell>
          <cell r="J1044" t="str">
            <v>No</v>
          </cell>
          <cell r="K1044" t="str">
            <v>No</v>
          </cell>
          <cell r="L1044" t="str">
            <v>13</v>
          </cell>
          <cell r="M1044" t="str">
            <v>Picardy</v>
          </cell>
          <cell r="N1044" t="str">
            <v>No</v>
          </cell>
        </row>
        <row r="1045">
          <cell r="A1045">
            <v>152610</v>
          </cell>
          <cell r="B1045" t="str">
            <v>Daisy</v>
          </cell>
          <cell r="C1045" t="str">
            <v>Oxley</v>
          </cell>
          <cell r="D1045" t="str">
            <v>9GR</v>
          </cell>
          <cell r="E1045" t="str">
            <v>F</v>
          </cell>
          <cell r="F1045" t="str">
            <v>N</v>
          </cell>
          <cell r="G1045" t="str">
            <v>WBRI</v>
          </cell>
          <cell r="H1045" t="str">
            <v>No</v>
          </cell>
          <cell r="I1045" t="str">
            <v>No</v>
          </cell>
          <cell r="J1045" t="str">
            <v>No</v>
          </cell>
          <cell r="K1045" t="str">
            <v>No</v>
          </cell>
          <cell r="L1045" t="str">
            <v>9</v>
          </cell>
          <cell r="M1045" t="str">
            <v>Compiegne</v>
          </cell>
          <cell r="N1045" t="str">
            <v>Yes</v>
          </cell>
        </row>
        <row r="1046">
          <cell r="A1046">
            <v>152776</v>
          </cell>
          <cell r="B1046" t="str">
            <v>Eibhear</v>
          </cell>
          <cell r="C1046" t="str">
            <v>Oxley</v>
          </cell>
          <cell r="D1046" t="str">
            <v>8PH</v>
          </cell>
          <cell r="E1046" t="str">
            <v>F</v>
          </cell>
          <cell r="F1046" t="str">
            <v>N</v>
          </cell>
          <cell r="G1046" t="str">
            <v>WBRI</v>
          </cell>
          <cell r="H1046" t="str">
            <v>No</v>
          </cell>
          <cell r="I1046" t="str">
            <v>No</v>
          </cell>
          <cell r="J1046" t="str">
            <v>No</v>
          </cell>
          <cell r="K1046" t="str">
            <v>No</v>
          </cell>
          <cell r="L1046" t="str">
            <v>8</v>
          </cell>
          <cell r="M1046" t="str">
            <v>Cuvilly</v>
          </cell>
          <cell r="N1046" t="str">
            <v>No</v>
          </cell>
        </row>
        <row r="1047">
          <cell r="A1047">
            <v>151713</v>
          </cell>
          <cell r="B1047" t="str">
            <v>Finn</v>
          </cell>
          <cell r="C1047" t="str">
            <v>Oxley</v>
          </cell>
          <cell r="D1047" t="str">
            <v>11JNE</v>
          </cell>
          <cell r="E1047" t="str">
            <v>M</v>
          </cell>
          <cell r="F1047" t="str">
            <v>N</v>
          </cell>
          <cell r="G1047" t="str">
            <v>WBRI</v>
          </cell>
          <cell r="H1047" t="str">
            <v>No</v>
          </cell>
          <cell r="I1047" t="str">
            <v>No</v>
          </cell>
          <cell r="J1047" t="str">
            <v>No</v>
          </cell>
          <cell r="K1047" t="str">
            <v>No</v>
          </cell>
          <cell r="L1047" t="str">
            <v>11</v>
          </cell>
          <cell r="M1047" t="str">
            <v>Picardy</v>
          </cell>
          <cell r="N1047" t="str">
            <v>Yes</v>
          </cell>
        </row>
        <row r="1048">
          <cell r="A1048">
            <v>151676</v>
          </cell>
          <cell r="B1048" t="str">
            <v>Lily</v>
          </cell>
          <cell r="C1048" t="str">
            <v>Oxley</v>
          </cell>
          <cell r="D1048" t="str">
            <v>11ZI</v>
          </cell>
          <cell r="E1048" t="str">
            <v>F</v>
          </cell>
          <cell r="F1048" t="str">
            <v>N</v>
          </cell>
          <cell r="G1048" t="str">
            <v>WBRI</v>
          </cell>
          <cell r="H1048" t="str">
            <v>No</v>
          </cell>
          <cell r="I1048" t="str">
            <v>No</v>
          </cell>
          <cell r="J1048" t="str">
            <v>No</v>
          </cell>
          <cell r="K1048" t="str">
            <v>No</v>
          </cell>
          <cell r="L1048" t="str">
            <v>11</v>
          </cell>
          <cell r="M1048" t="str">
            <v>St. Julie</v>
          </cell>
          <cell r="N1048" t="str">
            <v>No</v>
          </cell>
        </row>
        <row r="1049">
          <cell r="A1049">
            <v>152808</v>
          </cell>
          <cell r="B1049" t="str">
            <v>Jacob</v>
          </cell>
          <cell r="C1049" t="str">
            <v>Oxspring</v>
          </cell>
          <cell r="D1049" t="str">
            <v>8JJ</v>
          </cell>
          <cell r="E1049" t="str">
            <v>M</v>
          </cell>
          <cell r="F1049" t="str">
            <v>N</v>
          </cell>
          <cell r="G1049" t="str">
            <v>WBRI</v>
          </cell>
          <cell r="H1049" t="str">
            <v>No</v>
          </cell>
          <cell r="I1049" t="str">
            <v>No</v>
          </cell>
          <cell r="J1049" t="str">
            <v>No</v>
          </cell>
          <cell r="K1049" t="str">
            <v>No</v>
          </cell>
          <cell r="L1049" t="str">
            <v>8</v>
          </cell>
          <cell r="M1049" t="str">
            <v>Picardy</v>
          </cell>
          <cell r="N1049" t="str">
            <v>No</v>
          </cell>
        </row>
        <row r="1050">
          <cell r="A1050">
            <v>160052</v>
          </cell>
          <cell r="B1050" t="str">
            <v>David</v>
          </cell>
          <cell r="C1050" t="str">
            <v>Oyaade</v>
          </cell>
          <cell r="D1050" t="str">
            <v>12MP</v>
          </cell>
          <cell r="E1050" t="str">
            <v>M</v>
          </cell>
          <cell r="G1050" t="str">
            <v>BAFR</v>
          </cell>
          <cell r="H1050" t="str">
            <v>No</v>
          </cell>
          <cell r="I1050" t="str">
            <v>No</v>
          </cell>
          <cell r="J1050" t="str">
            <v>No</v>
          </cell>
          <cell r="K1050" t="str">
            <v>No</v>
          </cell>
          <cell r="L1050" t="str">
            <v>12</v>
          </cell>
          <cell r="N1050" t="str">
            <v>No</v>
          </cell>
        </row>
        <row r="1051">
          <cell r="A1051">
            <v>152832</v>
          </cell>
          <cell r="B1051" t="str">
            <v>Eghogho</v>
          </cell>
          <cell r="C1051" t="str">
            <v>Oyaole</v>
          </cell>
          <cell r="D1051" t="str">
            <v>8PH</v>
          </cell>
          <cell r="E1051" t="str">
            <v>F</v>
          </cell>
          <cell r="F1051" t="str">
            <v>N</v>
          </cell>
          <cell r="G1051" t="str">
            <v>BAOF</v>
          </cell>
          <cell r="H1051" t="str">
            <v>No</v>
          </cell>
          <cell r="I1051" t="str">
            <v>No</v>
          </cell>
          <cell r="J1051" t="str">
            <v>No</v>
          </cell>
          <cell r="K1051" t="str">
            <v>No</v>
          </cell>
          <cell r="L1051" t="str">
            <v>8</v>
          </cell>
          <cell r="M1051" t="str">
            <v>Cuvilly</v>
          </cell>
          <cell r="N1051" t="str">
            <v>No</v>
          </cell>
        </row>
        <row r="1052">
          <cell r="A1052">
            <v>151911</v>
          </cell>
          <cell r="B1052" t="str">
            <v>Ofure</v>
          </cell>
          <cell r="C1052" t="str">
            <v>Oyaole</v>
          </cell>
          <cell r="D1052" t="str">
            <v>10CM</v>
          </cell>
          <cell r="E1052" t="str">
            <v>F</v>
          </cell>
          <cell r="F1052" t="str">
            <v>N</v>
          </cell>
          <cell r="G1052" t="str">
            <v>BAOF</v>
          </cell>
          <cell r="H1052" t="str">
            <v>No</v>
          </cell>
          <cell r="I1052" t="str">
            <v>No</v>
          </cell>
          <cell r="J1052" t="str">
            <v>No</v>
          </cell>
          <cell r="K1052" t="str">
            <v>No</v>
          </cell>
          <cell r="L1052" t="str">
            <v>10</v>
          </cell>
          <cell r="M1052" t="str">
            <v>Compiegne</v>
          </cell>
          <cell r="N1052" t="str">
            <v>No</v>
          </cell>
        </row>
        <row r="1053">
          <cell r="A1053">
            <v>160006</v>
          </cell>
          <cell r="B1053" t="str">
            <v>Emily</v>
          </cell>
          <cell r="C1053" t="str">
            <v>Page</v>
          </cell>
          <cell r="D1053" t="str">
            <v>8TR</v>
          </cell>
          <cell r="E1053" t="str">
            <v>F</v>
          </cell>
          <cell r="F1053" t="str">
            <v>N</v>
          </cell>
          <cell r="G1053" t="str">
            <v>WBRI</v>
          </cell>
          <cell r="H1053" t="str">
            <v>No</v>
          </cell>
          <cell r="I1053" t="str">
            <v>No</v>
          </cell>
          <cell r="J1053" t="str">
            <v>No</v>
          </cell>
          <cell r="K1053" t="str">
            <v>No</v>
          </cell>
          <cell r="L1053" t="str">
            <v>8</v>
          </cell>
          <cell r="M1053" t="str">
            <v>Compiegne</v>
          </cell>
          <cell r="N1053" t="str">
            <v>No</v>
          </cell>
        </row>
        <row r="1054">
          <cell r="A1054">
            <v>152575</v>
          </cell>
          <cell r="B1054" t="str">
            <v>Justin</v>
          </cell>
          <cell r="C1054" t="str">
            <v>Palczynski</v>
          </cell>
          <cell r="D1054" t="str">
            <v>9GR</v>
          </cell>
          <cell r="E1054" t="str">
            <v>M</v>
          </cell>
          <cell r="F1054" t="str">
            <v>N</v>
          </cell>
          <cell r="G1054" t="str">
            <v>WEEU</v>
          </cell>
          <cell r="H1054" t="str">
            <v>Yes</v>
          </cell>
          <cell r="I1054" t="str">
            <v>Yes</v>
          </cell>
          <cell r="J1054" t="str">
            <v>Yes</v>
          </cell>
          <cell r="K1054" t="str">
            <v>No</v>
          </cell>
          <cell r="L1054" t="str">
            <v>9</v>
          </cell>
          <cell r="M1054" t="str">
            <v>Compiegne</v>
          </cell>
          <cell r="N1054" t="str">
            <v>Yes</v>
          </cell>
        </row>
        <row r="1055">
          <cell r="A1055">
            <v>160288</v>
          </cell>
          <cell r="B1055" t="str">
            <v>Amalie</v>
          </cell>
          <cell r="C1055" t="str">
            <v>Pallo</v>
          </cell>
          <cell r="D1055" t="str">
            <v xml:space="preserve">7BPE </v>
          </cell>
          <cell r="E1055" t="str">
            <v>F</v>
          </cell>
          <cell r="F1055" t="str">
            <v>N</v>
          </cell>
          <cell r="G1055" t="str">
            <v>WBRI</v>
          </cell>
          <cell r="H1055" t="str">
            <v>No</v>
          </cell>
          <cell r="I1055" t="str">
            <v>No</v>
          </cell>
          <cell r="J1055" t="str">
            <v>No</v>
          </cell>
          <cell r="K1055" t="str">
            <v>No</v>
          </cell>
          <cell r="L1055" t="str">
            <v>7</v>
          </cell>
          <cell r="M1055" t="str">
            <v>St. Julie</v>
          </cell>
          <cell r="N1055" t="str">
            <v>No</v>
          </cell>
        </row>
        <row r="1056">
          <cell r="A1056">
            <v>150869</v>
          </cell>
          <cell r="B1056" t="str">
            <v>James</v>
          </cell>
          <cell r="C1056" t="str">
            <v>Palmer</v>
          </cell>
          <cell r="D1056" t="str">
            <v>12DHO</v>
          </cell>
          <cell r="E1056" t="str">
            <v>M</v>
          </cell>
          <cell r="F1056" t="str">
            <v>N</v>
          </cell>
          <cell r="G1056" t="str">
            <v>WBRI</v>
          </cell>
          <cell r="H1056" t="str">
            <v>No</v>
          </cell>
          <cell r="I1056" t="str">
            <v>No</v>
          </cell>
          <cell r="J1056" t="str">
            <v>No</v>
          </cell>
          <cell r="K1056" t="str">
            <v>No</v>
          </cell>
          <cell r="L1056" t="str">
            <v>12</v>
          </cell>
          <cell r="M1056" t="str">
            <v>Compiegne</v>
          </cell>
          <cell r="N1056" t="str">
            <v>No</v>
          </cell>
        </row>
        <row r="1057">
          <cell r="A1057">
            <v>160077</v>
          </cell>
          <cell r="B1057" t="str">
            <v>Olivia</v>
          </cell>
          <cell r="C1057" t="str">
            <v>Palmer</v>
          </cell>
          <cell r="D1057" t="str">
            <v>12KD</v>
          </cell>
          <cell r="E1057" t="str">
            <v>F</v>
          </cell>
          <cell r="F1057" t="str">
            <v>N</v>
          </cell>
          <cell r="G1057" t="str">
            <v>BAFR</v>
          </cell>
          <cell r="H1057" t="str">
            <v>Yes</v>
          </cell>
          <cell r="I1057" t="str">
            <v>No</v>
          </cell>
          <cell r="J1057" t="str">
            <v>No</v>
          </cell>
          <cell r="K1057" t="str">
            <v>No</v>
          </cell>
          <cell r="L1057" t="str">
            <v>12</v>
          </cell>
          <cell r="M1057" t="str">
            <v>Cuvilly</v>
          </cell>
          <cell r="N1057" t="str">
            <v>No</v>
          </cell>
        </row>
        <row r="1058">
          <cell r="A1058">
            <v>151717</v>
          </cell>
          <cell r="B1058" t="str">
            <v>Pablo Nicolas</v>
          </cell>
          <cell r="C1058" t="str">
            <v>Paredes Davila</v>
          </cell>
          <cell r="D1058" t="str">
            <v>11EGQ</v>
          </cell>
          <cell r="E1058" t="str">
            <v>M</v>
          </cell>
          <cell r="F1058" t="str">
            <v>N</v>
          </cell>
          <cell r="G1058" t="str">
            <v>MOTM</v>
          </cell>
          <cell r="H1058" t="str">
            <v>No</v>
          </cell>
          <cell r="I1058" t="str">
            <v>Yes</v>
          </cell>
          <cell r="J1058" t="str">
            <v>No</v>
          </cell>
          <cell r="K1058" t="str">
            <v>No</v>
          </cell>
          <cell r="L1058" t="str">
            <v>11</v>
          </cell>
          <cell r="M1058" t="str">
            <v>Picardy</v>
          </cell>
          <cell r="N1058" t="str">
            <v>No</v>
          </cell>
        </row>
        <row r="1059">
          <cell r="A1059">
            <v>150850</v>
          </cell>
          <cell r="B1059" t="str">
            <v>James</v>
          </cell>
          <cell r="C1059" t="str">
            <v>Parker</v>
          </cell>
          <cell r="D1059" t="str">
            <v>12KD</v>
          </cell>
          <cell r="E1059" t="str">
            <v>M</v>
          </cell>
          <cell r="F1059" t="str">
            <v>N</v>
          </cell>
          <cell r="G1059" t="str">
            <v>WBRI</v>
          </cell>
          <cell r="H1059" t="str">
            <v>No</v>
          </cell>
          <cell r="I1059" t="str">
            <v>No</v>
          </cell>
          <cell r="J1059" t="str">
            <v>No</v>
          </cell>
          <cell r="K1059" t="str">
            <v>No</v>
          </cell>
          <cell r="L1059" t="str">
            <v>12</v>
          </cell>
          <cell r="M1059" t="str">
            <v>Compiegne</v>
          </cell>
          <cell r="N1059" t="str">
            <v>Yes</v>
          </cell>
        </row>
        <row r="1060">
          <cell r="A1060">
            <v>151636</v>
          </cell>
          <cell r="B1060" t="str">
            <v>Annabelle</v>
          </cell>
          <cell r="C1060" t="str">
            <v>Parkin</v>
          </cell>
          <cell r="D1060" t="str">
            <v>11JNE</v>
          </cell>
          <cell r="E1060" t="str">
            <v>F</v>
          </cell>
          <cell r="F1060" t="str">
            <v>N</v>
          </cell>
          <cell r="G1060" t="str">
            <v>WBRI</v>
          </cell>
          <cell r="H1060" t="str">
            <v>No</v>
          </cell>
          <cell r="I1060" t="str">
            <v>No</v>
          </cell>
          <cell r="J1060" t="str">
            <v>No</v>
          </cell>
          <cell r="K1060" t="str">
            <v>No</v>
          </cell>
          <cell r="L1060" t="str">
            <v>11</v>
          </cell>
          <cell r="M1060" t="str">
            <v>Picardy</v>
          </cell>
          <cell r="N1060" t="str">
            <v>No</v>
          </cell>
        </row>
        <row r="1061">
          <cell r="A1061">
            <v>160289</v>
          </cell>
          <cell r="B1061" t="str">
            <v>Stella</v>
          </cell>
          <cell r="C1061" t="str">
            <v>Parnell</v>
          </cell>
          <cell r="D1061" t="str">
            <v>7LM</v>
          </cell>
          <cell r="E1061" t="str">
            <v>F</v>
          </cell>
          <cell r="F1061" t="str">
            <v>N</v>
          </cell>
          <cell r="G1061" t="str">
            <v>WBRI</v>
          </cell>
          <cell r="H1061" t="str">
            <v>No</v>
          </cell>
          <cell r="I1061" t="str">
            <v>No</v>
          </cell>
          <cell r="J1061" t="str">
            <v>No</v>
          </cell>
          <cell r="K1061" t="str">
            <v>No</v>
          </cell>
          <cell r="L1061" t="str">
            <v>7</v>
          </cell>
          <cell r="M1061" t="str">
            <v>Cuvilly</v>
          </cell>
          <cell r="N1061" t="str">
            <v>No</v>
          </cell>
        </row>
        <row r="1062">
          <cell r="A1062">
            <v>151903</v>
          </cell>
          <cell r="B1062" t="str">
            <v>Shanie</v>
          </cell>
          <cell r="C1062" t="str">
            <v>Patindol</v>
          </cell>
          <cell r="D1062" t="str">
            <v>10TD</v>
          </cell>
          <cell r="E1062" t="str">
            <v>F</v>
          </cell>
          <cell r="F1062" t="str">
            <v>N</v>
          </cell>
          <cell r="G1062" t="str">
            <v>AOTH</v>
          </cell>
          <cell r="H1062" t="str">
            <v>No</v>
          </cell>
          <cell r="I1062" t="str">
            <v>No</v>
          </cell>
          <cell r="J1062" t="str">
            <v>No</v>
          </cell>
          <cell r="K1062" t="str">
            <v>No</v>
          </cell>
          <cell r="L1062" t="str">
            <v>10</v>
          </cell>
          <cell r="M1062" t="str">
            <v>Compiegne</v>
          </cell>
          <cell r="N1062" t="str">
            <v>No</v>
          </cell>
        </row>
        <row r="1063">
          <cell r="A1063">
            <v>160290</v>
          </cell>
          <cell r="B1063" t="str">
            <v>Shaun</v>
          </cell>
          <cell r="C1063" t="str">
            <v>Patindol</v>
          </cell>
          <cell r="D1063" t="str">
            <v xml:space="preserve">7BPE </v>
          </cell>
          <cell r="E1063" t="str">
            <v>M</v>
          </cell>
          <cell r="F1063" t="str">
            <v>N</v>
          </cell>
          <cell r="G1063" t="str">
            <v>AOTH</v>
          </cell>
          <cell r="H1063" t="str">
            <v>No</v>
          </cell>
          <cell r="I1063" t="str">
            <v>Yes</v>
          </cell>
          <cell r="J1063" t="str">
            <v>No</v>
          </cell>
          <cell r="K1063" t="str">
            <v>No</v>
          </cell>
          <cell r="L1063" t="str">
            <v>7</v>
          </cell>
          <cell r="M1063" t="str">
            <v>St. Julie</v>
          </cell>
          <cell r="N1063" t="str">
            <v>No</v>
          </cell>
        </row>
        <row r="1064">
          <cell r="A1064">
            <v>151774</v>
          </cell>
          <cell r="B1064" t="str">
            <v>Joanne</v>
          </cell>
          <cell r="C1064" t="str">
            <v>Paul</v>
          </cell>
          <cell r="D1064" t="str">
            <v>10CM</v>
          </cell>
          <cell r="E1064" t="str">
            <v>F</v>
          </cell>
          <cell r="F1064" t="str">
            <v>N</v>
          </cell>
          <cell r="G1064" t="str">
            <v>AIND</v>
          </cell>
          <cell r="H1064" t="str">
            <v>No</v>
          </cell>
          <cell r="I1064" t="str">
            <v>No</v>
          </cell>
          <cell r="J1064" t="str">
            <v>No</v>
          </cell>
          <cell r="K1064" t="str">
            <v>No</v>
          </cell>
          <cell r="L1064" t="str">
            <v>10</v>
          </cell>
          <cell r="M1064" t="str">
            <v>Compiegne</v>
          </cell>
          <cell r="N1064" t="str">
            <v>No</v>
          </cell>
        </row>
        <row r="1065">
          <cell r="A1065">
            <v>160291</v>
          </cell>
          <cell r="B1065" t="str">
            <v>Agnes</v>
          </cell>
          <cell r="C1065" t="str">
            <v>Paul</v>
          </cell>
          <cell r="D1065" t="str">
            <v xml:space="preserve">7BPE </v>
          </cell>
          <cell r="E1065" t="str">
            <v>F</v>
          </cell>
          <cell r="F1065" t="str">
            <v>N</v>
          </cell>
          <cell r="G1065" t="str">
            <v>AIND</v>
          </cell>
          <cell r="H1065" t="str">
            <v>No</v>
          </cell>
          <cell r="I1065" t="str">
            <v>No</v>
          </cell>
          <cell r="J1065" t="str">
            <v>No</v>
          </cell>
          <cell r="K1065" t="str">
            <v>No</v>
          </cell>
          <cell r="L1065" t="str">
            <v>7</v>
          </cell>
          <cell r="M1065" t="str">
            <v>St. Julie</v>
          </cell>
          <cell r="N1065" t="str">
            <v>No</v>
          </cell>
        </row>
        <row r="1066">
          <cell r="A1066">
            <v>152519</v>
          </cell>
          <cell r="B1066" t="str">
            <v>Imogen</v>
          </cell>
          <cell r="C1066" t="str">
            <v>Pawson</v>
          </cell>
          <cell r="D1066" t="str">
            <v>9GN</v>
          </cell>
          <cell r="E1066" t="str">
            <v>F</v>
          </cell>
          <cell r="F1066" t="str">
            <v>N</v>
          </cell>
          <cell r="G1066" t="str">
            <v>WBRI</v>
          </cell>
          <cell r="H1066" t="str">
            <v>No</v>
          </cell>
          <cell r="I1066" t="str">
            <v>No</v>
          </cell>
          <cell r="J1066" t="str">
            <v>No</v>
          </cell>
          <cell r="K1066" t="str">
            <v>No</v>
          </cell>
          <cell r="L1066" t="str">
            <v>9</v>
          </cell>
          <cell r="M1066" t="str">
            <v>Compiegne</v>
          </cell>
          <cell r="N1066" t="str">
            <v>No</v>
          </cell>
        </row>
        <row r="1067">
          <cell r="A1067">
            <v>150453</v>
          </cell>
          <cell r="B1067" t="str">
            <v>Riley</v>
          </cell>
          <cell r="C1067" t="str">
            <v>Pawson</v>
          </cell>
          <cell r="D1067" t="str">
            <v>13LGI</v>
          </cell>
          <cell r="E1067" t="str">
            <v>M</v>
          </cell>
          <cell r="F1067" t="str">
            <v>N</v>
          </cell>
          <cell r="G1067" t="str">
            <v>WBRI</v>
          </cell>
          <cell r="H1067" t="str">
            <v>No</v>
          </cell>
          <cell r="I1067" t="str">
            <v>No</v>
          </cell>
          <cell r="J1067" t="str">
            <v>No</v>
          </cell>
          <cell r="K1067" t="str">
            <v>No</v>
          </cell>
          <cell r="L1067" t="str">
            <v>13</v>
          </cell>
          <cell r="M1067" t="str">
            <v>Cuvilly</v>
          </cell>
          <cell r="N1067" t="str">
            <v>Yes</v>
          </cell>
        </row>
        <row r="1068">
          <cell r="A1068">
            <v>151955</v>
          </cell>
          <cell r="B1068" t="str">
            <v>Theo</v>
          </cell>
          <cell r="C1068" t="str">
            <v>Pawson</v>
          </cell>
          <cell r="D1068" t="str">
            <v>10JOS</v>
          </cell>
          <cell r="E1068" t="str">
            <v>M</v>
          </cell>
          <cell r="F1068" t="str">
            <v>N</v>
          </cell>
          <cell r="G1068" t="str">
            <v>WBRI</v>
          </cell>
          <cell r="H1068" t="str">
            <v>No</v>
          </cell>
          <cell r="I1068" t="str">
            <v>No</v>
          </cell>
          <cell r="J1068" t="str">
            <v>No</v>
          </cell>
          <cell r="K1068" t="str">
            <v>No</v>
          </cell>
          <cell r="L1068" t="str">
            <v>10</v>
          </cell>
          <cell r="M1068" t="str">
            <v>Picardy</v>
          </cell>
          <cell r="N1068" t="str">
            <v>No</v>
          </cell>
        </row>
        <row r="1069">
          <cell r="A1069">
            <v>150513</v>
          </cell>
          <cell r="B1069" t="str">
            <v>Esther</v>
          </cell>
          <cell r="C1069" t="str">
            <v>Pearson</v>
          </cell>
          <cell r="D1069" t="str">
            <v>13FG</v>
          </cell>
          <cell r="E1069" t="str">
            <v>F</v>
          </cell>
          <cell r="F1069" t="str">
            <v>N</v>
          </cell>
          <cell r="G1069" t="str">
            <v>WBRI</v>
          </cell>
          <cell r="H1069" t="str">
            <v>No</v>
          </cell>
          <cell r="I1069" t="str">
            <v>No</v>
          </cell>
          <cell r="J1069" t="str">
            <v>No</v>
          </cell>
          <cell r="K1069" t="str">
            <v>No</v>
          </cell>
          <cell r="L1069" t="str">
            <v>13</v>
          </cell>
          <cell r="M1069" t="str">
            <v>Cuvilly</v>
          </cell>
          <cell r="N1069" t="str">
            <v>No</v>
          </cell>
        </row>
        <row r="1070">
          <cell r="A1070">
            <v>150816</v>
          </cell>
          <cell r="B1070" t="str">
            <v>James</v>
          </cell>
          <cell r="C1070" t="str">
            <v>Pearson</v>
          </cell>
          <cell r="D1070" t="str">
            <v>12KD</v>
          </cell>
          <cell r="E1070" t="str">
            <v>M</v>
          </cell>
          <cell r="F1070" t="str">
            <v>N</v>
          </cell>
          <cell r="G1070" t="str">
            <v>MWBA</v>
          </cell>
          <cell r="H1070" t="str">
            <v>No</v>
          </cell>
          <cell r="I1070" t="str">
            <v>No</v>
          </cell>
          <cell r="J1070" t="str">
            <v>No</v>
          </cell>
          <cell r="K1070" t="str">
            <v>No</v>
          </cell>
          <cell r="L1070" t="str">
            <v>12</v>
          </cell>
          <cell r="M1070" t="str">
            <v>Picardy</v>
          </cell>
          <cell r="N1070" t="str">
            <v>No</v>
          </cell>
        </row>
        <row r="1071">
          <cell r="A1071">
            <v>160055</v>
          </cell>
          <cell r="B1071" t="str">
            <v>Oliver</v>
          </cell>
          <cell r="C1071" t="str">
            <v>Peasegood</v>
          </cell>
          <cell r="D1071" t="str">
            <v>12KD</v>
          </cell>
          <cell r="E1071" t="str">
            <v>M</v>
          </cell>
          <cell r="F1071" t="str">
            <v>N</v>
          </cell>
          <cell r="G1071" t="str">
            <v>WBRI</v>
          </cell>
          <cell r="H1071" t="str">
            <v>No</v>
          </cell>
          <cell r="I1071" t="str">
            <v>No</v>
          </cell>
          <cell r="J1071" t="str">
            <v>No</v>
          </cell>
          <cell r="K1071" t="str">
            <v>No</v>
          </cell>
          <cell r="L1071" t="str">
            <v>12</v>
          </cell>
          <cell r="M1071" t="str">
            <v>Cuvilly</v>
          </cell>
          <cell r="N1071" t="str">
            <v>Yes</v>
          </cell>
        </row>
        <row r="1072">
          <cell r="A1072">
            <v>160292</v>
          </cell>
          <cell r="B1072" t="str">
            <v>Georgina</v>
          </cell>
          <cell r="C1072" t="str">
            <v>Peat</v>
          </cell>
          <cell r="D1072" t="str">
            <v>7AWH</v>
          </cell>
          <cell r="E1072" t="str">
            <v>F</v>
          </cell>
          <cell r="G1072" t="str">
            <v>WBRI</v>
          </cell>
          <cell r="H1072" t="str">
            <v>No</v>
          </cell>
          <cell r="I1072" t="str">
            <v>No</v>
          </cell>
          <cell r="J1072" t="str">
            <v>No</v>
          </cell>
          <cell r="K1072" t="str">
            <v>No</v>
          </cell>
          <cell r="L1072" t="str">
            <v>7</v>
          </cell>
          <cell r="M1072" t="str">
            <v>St. Julie</v>
          </cell>
          <cell r="N1072" t="str">
            <v>No</v>
          </cell>
        </row>
        <row r="1073">
          <cell r="A1073">
            <v>160142</v>
          </cell>
          <cell r="B1073" t="str">
            <v>Charlotte</v>
          </cell>
          <cell r="C1073" t="str">
            <v>Peat</v>
          </cell>
          <cell r="D1073" t="str">
            <v>9AWL</v>
          </cell>
          <cell r="E1073" t="str">
            <v>F</v>
          </cell>
          <cell r="F1073" t="str">
            <v>N</v>
          </cell>
          <cell r="G1073" t="str">
            <v>WBRI</v>
          </cell>
          <cell r="H1073" t="str">
            <v>No</v>
          </cell>
          <cell r="I1073" t="str">
            <v>No</v>
          </cell>
          <cell r="J1073" t="str">
            <v>No</v>
          </cell>
          <cell r="K1073" t="str">
            <v>No</v>
          </cell>
          <cell r="L1073" t="str">
            <v>9</v>
          </cell>
          <cell r="M1073" t="str">
            <v>Picardy</v>
          </cell>
          <cell r="N1073" t="str">
            <v>No</v>
          </cell>
        </row>
        <row r="1074">
          <cell r="A1074">
            <v>150598</v>
          </cell>
          <cell r="B1074" t="str">
            <v>Noah</v>
          </cell>
          <cell r="C1074" t="str">
            <v>Peckett</v>
          </cell>
          <cell r="D1074" t="str">
            <v>13TS</v>
          </cell>
          <cell r="E1074" t="str">
            <v>M</v>
          </cell>
          <cell r="F1074" t="str">
            <v>N</v>
          </cell>
          <cell r="G1074" t="str">
            <v>WBRI</v>
          </cell>
          <cell r="H1074" t="str">
            <v>No</v>
          </cell>
          <cell r="I1074" t="str">
            <v>No</v>
          </cell>
          <cell r="J1074" t="str">
            <v>No</v>
          </cell>
          <cell r="K1074" t="str">
            <v>No</v>
          </cell>
          <cell r="L1074" t="str">
            <v>13</v>
          </cell>
          <cell r="M1074" t="str">
            <v>St. Julie</v>
          </cell>
          <cell r="N1074" t="str">
            <v>No</v>
          </cell>
        </row>
        <row r="1075">
          <cell r="A1075">
            <v>151825</v>
          </cell>
          <cell r="B1075" t="str">
            <v>Sebastian</v>
          </cell>
          <cell r="C1075" t="str">
            <v>Peckett</v>
          </cell>
          <cell r="D1075" t="str">
            <v>10JOS</v>
          </cell>
          <cell r="E1075" t="str">
            <v>M</v>
          </cell>
          <cell r="F1075" t="str">
            <v>N</v>
          </cell>
          <cell r="G1075" t="str">
            <v>WBRI</v>
          </cell>
          <cell r="H1075" t="str">
            <v>No</v>
          </cell>
          <cell r="I1075" t="str">
            <v>No</v>
          </cell>
          <cell r="J1075" t="str">
            <v>No</v>
          </cell>
          <cell r="K1075" t="str">
            <v>No</v>
          </cell>
          <cell r="L1075" t="str">
            <v>10</v>
          </cell>
          <cell r="M1075" t="str">
            <v>Picardy</v>
          </cell>
          <cell r="N1075" t="str">
            <v>No</v>
          </cell>
        </row>
        <row r="1076">
          <cell r="A1076">
            <v>150911</v>
          </cell>
          <cell r="B1076" t="str">
            <v>Patrick</v>
          </cell>
          <cell r="C1076" t="str">
            <v>Pender</v>
          </cell>
          <cell r="D1076" t="str">
            <v>12SG</v>
          </cell>
          <cell r="E1076" t="str">
            <v>M</v>
          </cell>
          <cell r="F1076" t="str">
            <v>N</v>
          </cell>
          <cell r="G1076" t="str">
            <v>WBRI</v>
          </cell>
          <cell r="H1076" t="str">
            <v>No</v>
          </cell>
          <cell r="I1076" t="str">
            <v>No</v>
          </cell>
          <cell r="J1076" t="str">
            <v>No</v>
          </cell>
          <cell r="K1076" t="str">
            <v>No</v>
          </cell>
          <cell r="L1076" t="str">
            <v>12</v>
          </cell>
          <cell r="M1076" t="str">
            <v>Picardy</v>
          </cell>
          <cell r="N1076" t="str">
            <v>No</v>
          </cell>
        </row>
        <row r="1077">
          <cell r="A1077">
            <v>160293</v>
          </cell>
          <cell r="B1077" t="str">
            <v>Lucia</v>
          </cell>
          <cell r="C1077" t="str">
            <v>Penkethman</v>
          </cell>
          <cell r="D1077" t="str">
            <v>7AWH</v>
          </cell>
          <cell r="E1077" t="str">
            <v>F</v>
          </cell>
          <cell r="F1077" t="str">
            <v>N</v>
          </cell>
          <cell r="G1077" t="str">
            <v>WBRI</v>
          </cell>
          <cell r="H1077" t="str">
            <v>No</v>
          </cell>
          <cell r="I1077" t="str">
            <v>No</v>
          </cell>
          <cell r="J1077" t="str">
            <v>No</v>
          </cell>
          <cell r="K1077" t="str">
            <v>No</v>
          </cell>
          <cell r="L1077" t="str">
            <v>7</v>
          </cell>
          <cell r="M1077" t="str">
            <v>St. Julie</v>
          </cell>
          <cell r="N1077" t="str">
            <v>No</v>
          </cell>
        </row>
        <row r="1078">
          <cell r="A1078">
            <v>152718</v>
          </cell>
          <cell r="B1078" t="str">
            <v>Akshaya</v>
          </cell>
          <cell r="C1078" t="str">
            <v>Penmetsa</v>
          </cell>
          <cell r="D1078" t="str">
            <v>11JNE</v>
          </cell>
          <cell r="E1078" t="str">
            <v>F</v>
          </cell>
          <cell r="F1078" t="str">
            <v>N</v>
          </cell>
          <cell r="G1078" t="str">
            <v>AIND</v>
          </cell>
          <cell r="H1078" t="str">
            <v>No</v>
          </cell>
          <cell r="I1078" t="str">
            <v>Yes</v>
          </cell>
          <cell r="J1078" t="str">
            <v>No</v>
          </cell>
          <cell r="K1078" t="str">
            <v>No</v>
          </cell>
          <cell r="L1078" t="str">
            <v>11</v>
          </cell>
          <cell r="M1078" t="str">
            <v>Compiegne</v>
          </cell>
          <cell r="N1078" t="str">
            <v>No</v>
          </cell>
        </row>
        <row r="1079">
          <cell r="A1079">
            <v>152143</v>
          </cell>
          <cell r="B1079" t="str">
            <v>Angela</v>
          </cell>
          <cell r="C1079" t="str">
            <v>Pereira</v>
          </cell>
          <cell r="D1079" t="str">
            <v>13MPI</v>
          </cell>
          <cell r="E1079" t="str">
            <v>F</v>
          </cell>
          <cell r="F1079" t="str">
            <v>N</v>
          </cell>
          <cell r="G1079" t="str">
            <v>AIND</v>
          </cell>
          <cell r="H1079" t="str">
            <v>No</v>
          </cell>
          <cell r="I1079" t="str">
            <v>No</v>
          </cell>
          <cell r="J1079" t="str">
            <v>No</v>
          </cell>
          <cell r="K1079" t="str">
            <v>No</v>
          </cell>
          <cell r="L1079" t="str">
            <v>13</v>
          </cell>
          <cell r="M1079" t="str">
            <v>Picardy</v>
          </cell>
          <cell r="N1079" t="str">
            <v>No</v>
          </cell>
        </row>
        <row r="1080">
          <cell r="A1080">
            <v>151686</v>
          </cell>
          <cell r="B1080" t="str">
            <v>Cianah</v>
          </cell>
          <cell r="C1080" t="str">
            <v>Pereira</v>
          </cell>
          <cell r="D1080" t="str">
            <v>11SK</v>
          </cell>
          <cell r="E1080" t="str">
            <v>F</v>
          </cell>
          <cell r="F1080" t="str">
            <v>N</v>
          </cell>
          <cell r="G1080" t="str">
            <v>WBRI</v>
          </cell>
          <cell r="H1080" t="str">
            <v>Yes</v>
          </cell>
          <cell r="I1080" t="str">
            <v>No</v>
          </cell>
          <cell r="J1080" t="str">
            <v>Yes</v>
          </cell>
          <cell r="K1080" t="str">
            <v>No</v>
          </cell>
          <cell r="L1080" t="str">
            <v>11</v>
          </cell>
          <cell r="M1080" t="str">
            <v>Compiegne</v>
          </cell>
          <cell r="N1080" t="str">
            <v>Yes</v>
          </cell>
        </row>
        <row r="1081">
          <cell r="A1081">
            <v>151670</v>
          </cell>
          <cell r="B1081" t="str">
            <v>Evie</v>
          </cell>
          <cell r="C1081" t="str">
            <v>Phelps</v>
          </cell>
          <cell r="D1081" t="str">
            <v>11ZI</v>
          </cell>
          <cell r="E1081" t="str">
            <v>F</v>
          </cell>
          <cell r="F1081" t="str">
            <v>E</v>
          </cell>
          <cell r="G1081" t="str">
            <v>WBRI</v>
          </cell>
          <cell r="H1081" t="str">
            <v>No</v>
          </cell>
          <cell r="I1081" t="str">
            <v>No</v>
          </cell>
          <cell r="J1081" t="str">
            <v>No</v>
          </cell>
          <cell r="K1081" t="str">
            <v>No</v>
          </cell>
          <cell r="L1081" t="str">
            <v>11</v>
          </cell>
          <cell r="M1081" t="str">
            <v>St. Julie</v>
          </cell>
          <cell r="N1081" t="str">
            <v>Yes</v>
          </cell>
        </row>
        <row r="1082">
          <cell r="A1082">
            <v>151931</v>
          </cell>
          <cell r="B1082" t="str">
            <v>Alfred</v>
          </cell>
          <cell r="C1082" t="str">
            <v>Philip</v>
          </cell>
          <cell r="D1082" t="str">
            <v>10EB</v>
          </cell>
          <cell r="E1082" t="str">
            <v>M</v>
          </cell>
          <cell r="F1082" t="str">
            <v>N</v>
          </cell>
          <cell r="G1082" t="str">
            <v>AIND</v>
          </cell>
          <cell r="H1082" t="str">
            <v>No</v>
          </cell>
          <cell r="I1082" t="str">
            <v>Yes</v>
          </cell>
          <cell r="J1082" t="str">
            <v>No</v>
          </cell>
          <cell r="K1082" t="str">
            <v>No</v>
          </cell>
          <cell r="L1082" t="str">
            <v>10</v>
          </cell>
          <cell r="M1082" t="str">
            <v>Cuvilly</v>
          </cell>
          <cell r="N1082" t="str">
            <v>No</v>
          </cell>
        </row>
        <row r="1083">
          <cell r="A1083">
            <v>160294</v>
          </cell>
          <cell r="B1083" t="str">
            <v>Alwyn</v>
          </cell>
          <cell r="C1083" t="str">
            <v>Philip</v>
          </cell>
          <cell r="D1083" t="str">
            <v>7ET</v>
          </cell>
          <cell r="E1083" t="str">
            <v>M</v>
          </cell>
          <cell r="F1083" t="str">
            <v>N</v>
          </cell>
          <cell r="G1083" t="str">
            <v>AIND</v>
          </cell>
          <cell r="H1083" t="str">
            <v>No</v>
          </cell>
          <cell r="I1083" t="str">
            <v>Yes</v>
          </cell>
          <cell r="J1083" t="str">
            <v>No</v>
          </cell>
          <cell r="K1083" t="str">
            <v>No</v>
          </cell>
          <cell r="L1083" t="str">
            <v>7</v>
          </cell>
          <cell r="M1083" t="str">
            <v>Cuvilly</v>
          </cell>
          <cell r="N1083" t="str">
            <v>No</v>
          </cell>
        </row>
        <row r="1084">
          <cell r="A1084">
            <v>150806</v>
          </cell>
          <cell r="B1084" t="str">
            <v>Aurelius</v>
          </cell>
          <cell r="C1084" t="str">
            <v>Phillips</v>
          </cell>
          <cell r="D1084" t="str">
            <v>12SG</v>
          </cell>
          <cell r="E1084" t="str">
            <v>M</v>
          </cell>
          <cell r="F1084" t="str">
            <v>N</v>
          </cell>
          <cell r="G1084" t="str">
            <v>WOTW</v>
          </cell>
          <cell r="H1084" t="str">
            <v>No</v>
          </cell>
          <cell r="I1084" t="str">
            <v>Yes</v>
          </cell>
          <cell r="J1084" t="str">
            <v>No</v>
          </cell>
          <cell r="K1084" t="str">
            <v>No</v>
          </cell>
          <cell r="L1084" t="str">
            <v>12</v>
          </cell>
          <cell r="M1084" t="str">
            <v>Cuvilly</v>
          </cell>
          <cell r="N1084" t="str">
            <v>No</v>
          </cell>
        </row>
        <row r="1085">
          <cell r="A1085">
            <v>150488</v>
          </cell>
          <cell r="B1085" t="str">
            <v>Carys</v>
          </cell>
          <cell r="C1085" t="str">
            <v>Phoenix</v>
          </cell>
          <cell r="D1085" t="str">
            <v>13PLE</v>
          </cell>
          <cell r="E1085" t="str">
            <v>F</v>
          </cell>
          <cell r="F1085" t="str">
            <v>N</v>
          </cell>
          <cell r="G1085" t="str">
            <v>WBRI</v>
          </cell>
          <cell r="H1085" t="str">
            <v>No</v>
          </cell>
          <cell r="I1085" t="str">
            <v>No</v>
          </cell>
          <cell r="J1085" t="str">
            <v>No</v>
          </cell>
          <cell r="K1085" t="str">
            <v>No</v>
          </cell>
          <cell r="L1085" t="str">
            <v>13</v>
          </cell>
          <cell r="M1085" t="str">
            <v>Compiegne</v>
          </cell>
          <cell r="N1085" t="str">
            <v>No</v>
          </cell>
        </row>
        <row r="1086">
          <cell r="A1086">
            <v>151715</v>
          </cell>
          <cell r="B1086" t="str">
            <v>Luke</v>
          </cell>
          <cell r="C1086" t="str">
            <v>Phoenix</v>
          </cell>
          <cell r="D1086" t="str">
            <v>11SK</v>
          </cell>
          <cell r="E1086" t="str">
            <v>M</v>
          </cell>
          <cell r="F1086" t="str">
            <v>N</v>
          </cell>
          <cell r="G1086" t="str">
            <v>WBRI</v>
          </cell>
          <cell r="H1086" t="str">
            <v>No</v>
          </cell>
          <cell r="I1086" t="str">
            <v>No</v>
          </cell>
          <cell r="J1086" t="str">
            <v>No</v>
          </cell>
          <cell r="K1086" t="str">
            <v>No</v>
          </cell>
          <cell r="L1086" t="str">
            <v>11</v>
          </cell>
          <cell r="M1086" t="str">
            <v>Compiegne</v>
          </cell>
          <cell r="N1086" t="str">
            <v>Yes</v>
          </cell>
        </row>
        <row r="1087">
          <cell r="A1087">
            <v>152846</v>
          </cell>
          <cell r="B1087" t="str">
            <v>Caolan</v>
          </cell>
          <cell r="C1087" t="str">
            <v>Pickering</v>
          </cell>
          <cell r="D1087" t="str">
            <v>8JJ</v>
          </cell>
          <cell r="E1087" t="str">
            <v>M</v>
          </cell>
          <cell r="F1087" t="str">
            <v>N</v>
          </cell>
          <cell r="G1087" t="str">
            <v>WBRI</v>
          </cell>
          <cell r="H1087" t="str">
            <v>No</v>
          </cell>
          <cell r="I1087" t="str">
            <v>No</v>
          </cell>
          <cell r="J1087" t="str">
            <v>No</v>
          </cell>
          <cell r="K1087" t="str">
            <v>No</v>
          </cell>
          <cell r="L1087" t="str">
            <v>8</v>
          </cell>
          <cell r="M1087" t="str">
            <v>Picardy</v>
          </cell>
          <cell r="N1087" t="str">
            <v>Yes</v>
          </cell>
        </row>
        <row r="1088">
          <cell r="A1088">
            <v>160295</v>
          </cell>
          <cell r="B1088" t="str">
            <v>Lilly</v>
          </cell>
          <cell r="C1088" t="str">
            <v>Pickstone</v>
          </cell>
          <cell r="D1088" t="str">
            <v>7FS</v>
          </cell>
          <cell r="E1088" t="str">
            <v>F</v>
          </cell>
          <cell r="F1088" t="str">
            <v>N</v>
          </cell>
          <cell r="G1088" t="str">
            <v>WBRI</v>
          </cell>
          <cell r="H1088" t="str">
            <v>No</v>
          </cell>
          <cell r="I1088" t="str">
            <v>No</v>
          </cell>
          <cell r="J1088" t="str">
            <v>No</v>
          </cell>
          <cell r="K1088" t="str">
            <v>No</v>
          </cell>
          <cell r="L1088" t="str">
            <v>7</v>
          </cell>
          <cell r="M1088" t="str">
            <v>Compiegne</v>
          </cell>
          <cell r="N1088" t="str">
            <v>No</v>
          </cell>
        </row>
        <row r="1089">
          <cell r="A1089">
            <v>160296</v>
          </cell>
          <cell r="B1089" t="str">
            <v>Marek</v>
          </cell>
          <cell r="C1089" t="str">
            <v>Pillay</v>
          </cell>
          <cell r="D1089" t="str">
            <v>7ET</v>
          </cell>
          <cell r="E1089" t="str">
            <v>M</v>
          </cell>
          <cell r="F1089" t="str">
            <v>N</v>
          </cell>
          <cell r="G1089" t="str">
            <v>MOTH</v>
          </cell>
          <cell r="H1089" t="str">
            <v>No</v>
          </cell>
          <cell r="I1089" t="str">
            <v>Yes</v>
          </cell>
          <cell r="J1089" t="str">
            <v>No</v>
          </cell>
          <cell r="K1089" t="str">
            <v>No</v>
          </cell>
          <cell r="L1089" t="str">
            <v>7</v>
          </cell>
          <cell r="M1089" t="str">
            <v>Cuvilly</v>
          </cell>
          <cell r="N1089" t="str">
            <v>No</v>
          </cell>
        </row>
        <row r="1090">
          <cell r="A1090">
            <v>160094</v>
          </cell>
          <cell r="B1090" t="str">
            <v>Eva</v>
          </cell>
          <cell r="C1090" t="str">
            <v>Pinder-Packard</v>
          </cell>
          <cell r="D1090" t="str">
            <v>12DHO</v>
          </cell>
          <cell r="E1090" t="str">
            <v>F</v>
          </cell>
          <cell r="F1090" t="str">
            <v>N</v>
          </cell>
          <cell r="G1090" t="str">
            <v>WBRI</v>
          </cell>
          <cell r="H1090" t="str">
            <v>No</v>
          </cell>
          <cell r="I1090" t="str">
            <v>No</v>
          </cell>
          <cell r="J1090" t="str">
            <v>No</v>
          </cell>
          <cell r="K1090" t="str">
            <v>No</v>
          </cell>
          <cell r="L1090" t="str">
            <v>12</v>
          </cell>
          <cell r="M1090" t="str">
            <v>Compiegne</v>
          </cell>
          <cell r="N1090" t="str">
            <v>No</v>
          </cell>
        </row>
        <row r="1091">
          <cell r="A1091">
            <v>152817</v>
          </cell>
          <cell r="B1091" t="str">
            <v>Lishal</v>
          </cell>
          <cell r="C1091" t="str">
            <v>Pinto</v>
          </cell>
          <cell r="D1091" t="str">
            <v>8JJ</v>
          </cell>
          <cell r="E1091" t="str">
            <v>F</v>
          </cell>
          <cell r="F1091" t="str">
            <v>N</v>
          </cell>
          <cell r="G1091" t="str">
            <v>AIND</v>
          </cell>
          <cell r="H1091" t="str">
            <v>No</v>
          </cell>
          <cell r="I1091" t="str">
            <v>Yes</v>
          </cell>
          <cell r="J1091" t="str">
            <v>No</v>
          </cell>
          <cell r="K1091" t="str">
            <v>No</v>
          </cell>
          <cell r="L1091" t="str">
            <v>8</v>
          </cell>
          <cell r="M1091" t="str">
            <v>Picardy</v>
          </cell>
          <cell r="N1091" t="str">
            <v>No</v>
          </cell>
        </row>
        <row r="1092">
          <cell r="A1092">
            <v>151835</v>
          </cell>
          <cell r="B1092" t="str">
            <v>Jake</v>
          </cell>
          <cell r="C1092" t="str">
            <v>Pitchfork</v>
          </cell>
          <cell r="D1092" t="str">
            <v>10PL</v>
          </cell>
          <cell r="E1092" t="str">
            <v>M</v>
          </cell>
          <cell r="F1092" t="str">
            <v>N</v>
          </cell>
          <cell r="G1092" t="str">
            <v>WBRI</v>
          </cell>
          <cell r="H1092" t="str">
            <v>No</v>
          </cell>
          <cell r="I1092" t="str">
            <v>No</v>
          </cell>
          <cell r="J1092" t="str">
            <v>No</v>
          </cell>
          <cell r="K1092" t="str">
            <v>No</v>
          </cell>
          <cell r="L1092" t="str">
            <v>10</v>
          </cell>
          <cell r="M1092" t="str">
            <v>St. Julie</v>
          </cell>
          <cell r="N1092" t="str">
            <v>No</v>
          </cell>
        </row>
        <row r="1093">
          <cell r="A1093">
            <v>160297</v>
          </cell>
          <cell r="B1093" t="str">
            <v>Phoebe</v>
          </cell>
          <cell r="C1093" t="str">
            <v>Pitchfork</v>
          </cell>
          <cell r="D1093" t="str">
            <v>7YP</v>
          </cell>
          <cell r="E1093" t="str">
            <v>F</v>
          </cell>
          <cell r="F1093" t="str">
            <v>N</v>
          </cell>
          <cell r="G1093" t="str">
            <v>WBRI</v>
          </cell>
          <cell r="H1093" t="str">
            <v>No</v>
          </cell>
          <cell r="I1093" t="str">
            <v>No</v>
          </cell>
          <cell r="J1093" t="str">
            <v>No</v>
          </cell>
          <cell r="K1093" t="str">
            <v>No</v>
          </cell>
          <cell r="L1093" t="str">
            <v>7</v>
          </cell>
          <cell r="M1093" t="str">
            <v>Compiegne</v>
          </cell>
          <cell r="N1093" t="str">
            <v>No</v>
          </cell>
        </row>
        <row r="1094">
          <cell r="A1094">
            <v>151827</v>
          </cell>
          <cell r="B1094" t="str">
            <v>William</v>
          </cell>
          <cell r="C1094" t="str">
            <v>Platts</v>
          </cell>
          <cell r="D1094" t="str">
            <v>10PL</v>
          </cell>
          <cell r="E1094" t="str">
            <v>M</v>
          </cell>
          <cell r="F1094" t="str">
            <v>N</v>
          </cell>
          <cell r="G1094" t="str">
            <v>WBRI</v>
          </cell>
          <cell r="H1094" t="str">
            <v>No</v>
          </cell>
          <cell r="I1094" t="str">
            <v>No</v>
          </cell>
          <cell r="J1094" t="str">
            <v>No</v>
          </cell>
          <cell r="K1094" t="str">
            <v>No</v>
          </cell>
          <cell r="L1094" t="str">
            <v>10</v>
          </cell>
          <cell r="M1094" t="str">
            <v>St. Julie</v>
          </cell>
          <cell r="N1094" t="str">
            <v>No</v>
          </cell>
        </row>
        <row r="1095">
          <cell r="A1095">
            <v>152766</v>
          </cell>
          <cell r="B1095" t="str">
            <v>Dmitriy</v>
          </cell>
          <cell r="C1095" t="str">
            <v>Plotnikov</v>
          </cell>
          <cell r="D1095" t="str">
            <v>8KS</v>
          </cell>
          <cell r="E1095" t="str">
            <v>M</v>
          </cell>
          <cell r="F1095" t="str">
            <v>N</v>
          </cell>
          <cell r="G1095" t="str">
            <v>MOTM</v>
          </cell>
          <cell r="H1095" t="str">
            <v>Yes</v>
          </cell>
          <cell r="I1095" t="str">
            <v>No</v>
          </cell>
          <cell r="J1095" t="str">
            <v>Yes</v>
          </cell>
          <cell r="K1095" t="str">
            <v>No</v>
          </cell>
          <cell r="L1095" t="str">
            <v>8</v>
          </cell>
          <cell r="M1095" t="str">
            <v>Picardy</v>
          </cell>
          <cell r="N1095" t="str">
            <v>No</v>
          </cell>
        </row>
        <row r="1096">
          <cell r="A1096">
            <v>152540</v>
          </cell>
          <cell r="B1096" t="str">
            <v>Catherine</v>
          </cell>
          <cell r="C1096" t="str">
            <v>Plotnikova</v>
          </cell>
          <cell r="D1096" t="str">
            <v>9GN</v>
          </cell>
          <cell r="E1096" t="str">
            <v>F</v>
          </cell>
          <cell r="F1096" t="str">
            <v>N</v>
          </cell>
          <cell r="G1096" t="str">
            <v>MOTM</v>
          </cell>
          <cell r="H1096" t="str">
            <v>No</v>
          </cell>
          <cell r="I1096" t="str">
            <v>No</v>
          </cell>
          <cell r="J1096" t="str">
            <v>No</v>
          </cell>
          <cell r="K1096" t="str">
            <v>No</v>
          </cell>
          <cell r="L1096" t="str">
            <v>9</v>
          </cell>
          <cell r="M1096" t="str">
            <v>Compiegne</v>
          </cell>
          <cell r="N1096" t="str">
            <v>No</v>
          </cell>
        </row>
        <row r="1097">
          <cell r="A1097">
            <v>152650</v>
          </cell>
          <cell r="B1097" t="str">
            <v>Hugh</v>
          </cell>
          <cell r="C1097" t="str">
            <v>Plunkett</v>
          </cell>
          <cell r="D1097" t="str">
            <v>9GR</v>
          </cell>
          <cell r="E1097" t="str">
            <v>M</v>
          </cell>
          <cell r="F1097" t="str">
            <v>N</v>
          </cell>
          <cell r="G1097" t="str">
            <v>WIRI</v>
          </cell>
          <cell r="H1097" t="str">
            <v>No</v>
          </cell>
          <cell r="I1097" t="str">
            <v>No</v>
          </cell>
          <cell r="J1097" t="str">
            <v>No</v>
          </cell>
          <cell r="K1097" t="str">
            <v>No</v>
          </cell>
          <cell r="L1097" t="str">
            <v>9</v>
          </cell>
          <cell r="M1097" t="str">
            <v>Compiegne</v>
          </cell>
          <cell r="N1097" t="str">
            <v>No</v>
          </cell>
        </row>
        <row r="1098">
          <cell r="A1098">
            <v>150465</v>
          </cell>
          <cell r="B1098" t="str">
            <v>Aine</v>
          </cell>
          <cell r="C1098" t="str">
            <v>PLUNKETT</v>
          </cell>
          <cell r="D1098" t="str">
            <v>13SDR</v>
          </cell>
          <cell r="E1098" t="str">
            <v>F</v>
          </cell>
          <cell r="F1098" t="str">
            <v>N</v>
          </cell>
          <cell r="G1098" t="str">
            <v>MOTM</v>
          </cell>
          <cell r="H1098" t="str">
            <v>No</v>
          </cell>
          <cell r="I1098" t="str">
            <v>No</v>
          </cell>
          <cell r="J1098" t="str">
            <v>No</v>
          </cell>
          <cell r="K1098" t="str">
            <v>No</v>
          </cell>
          <cell r="L1098" t="str">
            <v>13</v>
          </cell>
          <cell r="M1098" t="str">
            <v>Picardy</v>
          </cell>
          <cell r="N1098" t="str">
            <v>No</v>
          </cell>
        </row>
        <row r="1099">
          <cell r="A1099">
            <v>150972</v>
          </cell>
          <cell r="B1099" t="str">
            <v>Isobel</v>
          </cell>
          <cell r="C1099" t="str">
            <v>Poirrier</v>
          </cell>
          <cell r="D1099" t="str">
            <v>12KD</v>
          </cell>
          <cell r="E1099" t="str">
            <v>F</v>
          </cell>
          <cell r="F1099" t="str">
            <v>N</v>
          </cell>
          <cell r="G1099" t="str">
            <v>WBRI</v>
          </cell>
          <cell r="H1099" t="str">
            <v>No</v>
          </cell>
          <cell r="I1099" t="str">
            <v>No</v>
          </cell>
          <cell r="J1099" t="str">
            <v>No</v>
          </cell>
          <cell r="K1099" t="str">
            <v>No</v>
          </cell>
          <cell r="L1099" t="str">
            <v>12</v>
          </cell>
          <cell r="M1099" t="str">
            <v>Cuvilly</v>
          </cell>
          <cell r="N1099" t="str">
            <v>No</v>
          </cell>
        </row>
        <row r="1100">
          <cell r="A1100">
            <v>152796</v>
          </cell>
          <cell r="B1100" t="str">
            <v>Lucy</v>
          </cell>
          <cell r="C1100" t="str">
            <v>Poirrier</v>
          </cell>
          <cell r="D1100" t="str">
            <v>8PH</v>
          </cell>
          <cell r="E1100" t="str">
            <v>F</v>
          </cell>
          <cell r="F1100" t="str">
            <v>N</v>
          </cell>
          <cell r="G1100" t="str">
            <v>WBRI</v>
          </cell>
          <cell r="H1100" t="str">
            <v>No</v>
          </cell>
          <cell r="I1100" t="str">
            <v>No</v>
          </cell>
          <cell r="J1100" t="str">
            <v>No</v>
          </cell>
          <cell r="K1100" t="str">
            <v>No</v>
          </cell>
          <cell r="L1100" t="str">
            <v>8</v>
          </cell>
          <cell r="M1100" t="str">
            <v>Cuvilly</v>
          </cell>
          <cell r="N1100" t="str">
            <v>No</v>
          </cell>
        </row>
        <row r="1101">
          <cell r="A1101">
            <v>151939</v>
          </cell>
          <cell r="B1101" t="str">
            <v>Alice</v>
          </cell>
          <cell r="C1101" t="str">
            <v>Pooley</v>
          </cell>
          <cell r="D1101" t="str">
            <v>10RQ</v>
          </cell>
          <cell r="E1101" t="str">
            <v>F</v>
          </cell>
          <cell r="F1101" t="str">
            <v>N</v>
          </cell>
          <cell r="G1101" t="str">
            <v>WBRI</v>
          </cell>
          <cell r="H1101" t="str">
            <v>No</v>
          </cell>
          <cell r="I1101" t="str">
            <v>No</v>
          </cell>
          <cell r="J1101" t="str">
            <v>No</v>
          </cell>
          <cell r="K1101" t="str">
            <v>No</v>
          </cell>
          <cell r="L1101" t="str">
            <v>10</v>
          </cell>
          <cell r="M1101" t="str">
            <v>St. Julie</v>
          </cell>
          <cell r="N1101" t="str">
            <v>No</v>
          </cell>
        </row>
        <row r="1102">
          <cell r="A1102">
            <v>152504</v>
          </cell>
          <cell r="B1102" t="str">
            <v>Eve</v>
          </cell>
          <cell r="C1102" t="str">
            <v>Porter</v>
          </cell>
          <cell r="D1102" t="str">
            <v>9GR</v>
          </cell>
          <cell r="E1102" t="str">
            <v>F</v>
          </cell>
          <cell r="F1102" t="str">
            <v>N</v>
          </cell>
          <cell r="G1102" t="str">
            <v>WBRI</v>
          </cell>
          <cell r="H1102" t="str">
            <v>No</v>
          </cell>
          <cell r="I1102" t="str">
            <v>No</v>
          </cell>
          <cell r="J1102" t="str">
            <v>No</v>
          </cell>
          <cell r="K1102" t="str">
            <v>No</v>
          </cell>
          <cell r="L1102" t="str">
            <v>9</v>
          </cell>
          <cell r="M1102" t="str">
            <v>Compiegne</v>
          </cell>
          <cell r="N1102" t="str">
            <v>No</v>
          </cell>
        </row>
        <row r="1103">
          <cell r="A1103">
            <v>152743</v>
          </cell>
          <cell r="B1103" t="str">
            <v>Eden</v>
          </cell>
          <cell r="C1103" t="str">
            <v>Poulton</v>
          </cell>
          <cell r="D1103" t="str">
            <v>8PH</v>
          </cell>
          <cell r="E1103" t="str">
            <v>F</v>
          </cell>
          <cell r="F1103" t="str">
            <v>N</v>
          </cell>
          <cell r="G1103" t="str">
            <v>WBRI</v>
          </cell>
          <cell r="H1103" t="str">
            <v>Yes</v>
          </cell>
          <cell r="I1103" t="str">
            <v>No</v>
          </cell>
          <cell r="J1103" t="str">
            <v>Yes</v>
          </cell>
          <cell r="K1103" t="str">
            <v>No</v>
          </cell>
          <cell r="L1103" t="str">
            <v>8</v>
          </cell>
          <cell r="M1103" t="str">
            <v>Cuvilly</v>
          </cell>
          <cell r="N1103" t="str">
            <v>No</v>
          </cell>
        </row>
        <row r="1104">
          <cell r="A1104">
            <v>150438</v>
          </cell>
          <cell r="B1104" t="str">
            <v>Issy</v>
          </cell>
          <cell r="C1104" t="str">
            <v>Powell-Platts</v>
          </cell>
          <cell r="D1104" t="str">
            <v>13LGI</v>
          </cell>
          <cell r="E1104" t="str">
            <v>F</v>
          </cell>
          <cell r="F1104" t="str">
            <v>N</v>
          </cell>
          <cell r="G1104" t="str">
            <v>WBRI</v>
          </cell>
          <cell r="H1104" t="str">
            <v>No</v>
          </cell>
          <cell r="I1104" t="str">
            <v>No</v>
          </cell>
          <cell r="J1104" t="str">
            <v>No</v>
          </cell>
          <cell r="K1104" t="str">
            <v>No</v>
          </cell>
          <cell r="L1104" t="str">
            <v>13</v>
          </cell>
          <cell r="M1104" t="str">
            <v>Picardy</v>
          </cell>
          <cell r="N1104" t="str">
            <v>No</v>
          </cell>
        </row>
        <row r="1105">
          <cell r="A1105">
            <v>151679</v>
          </cell>
          <cell r="B1105" t="str">
            <v>Millie</v>
          </cell>
          <cell r="C1105" t="str">
            <v>Prenter</v>
          </cell>
          <cell r="D1105" t="str">
            <v>11WE</v>
          </cell>
          <cell r="E1105" t="str">
            <v>F</v>
          </cell>
          <cell r="F1105" t="str">
            <v>N</v>
          </cell>
          <cell r="G1105" t="str">
            <v>WBRI</v>
          </cell>
          <cell r="H1105" t="str">
            <v>No</v>
          </cell>
          <cell r="I1105" t="str">
            <v>No</v>
          </cell>
          <cell r="J1105" t="str">
            <v>No</v>
          </cell>
          <cell r="K1105" t="str">
            <v>No</v>
          </cell>
          <cell r="L1105" t="str">
            <v>11</v>
          </cell>
          <cell r="M1105" t="str">
            <v>Compiegne</v>
          </cell>
          <cell r="N1105" t="str">
            <v>No</v>
          </cell>
        </row>
        <row r="1106">
          <cell r="A1106">
            <v>150847</v>
          </cell>
          <cell r="B1106" t="str">
            <v>Olivia</v>
          </cell>
          <cell r="C1106" t="str">
            <v>Prenter</v>
          </cell>
          <cell r="D1106" t="str">
            <v>12KD</v>
          </cell>
          <cell r="E1106" t="str">
            <v>F</v>
          </cell>
          <cell r="F1106" t="str">
            <v>N</v>
          </cell>
          <cell r="G1106" t="str">
            <v>WBRI</v>
          </cell>
          <cell r="H1106" t="str">
            <v>No</v>
          </cell>
          <cell r="I1106" t="str">
            <v>No</v>
          </cell>
          <cell r="J1106" t="str">
            <v>No</v>
          </cell>
          <cell r="K1106" t="str">
            <v>No</v>
          </cell>
          <cell r="L1106" t="str">
            <v>12</v>
          </cell>
          <cell r="M1106" t="str">
            <v>Picardy</v>
          </cell>
          <cell r="N1106" t="str">
            <v>No</v>
          </cell>
        </row>
        <row r="1107">
          <cell r="A1107">
            <v>150432</v>
          </cell>
          <cell r="B1107" t="str">
            <v>Samuel</v>
          </cell>
          <cell r="C1107" t="str">
            <v>Price</v>
          </cell>
          <cell r="D1107" t="str">
            <v>13HS</v>
          </cell>
          <cell r="E1107" t="str">
            <v>M</v>
          </cell>
          <cell r="F1107" t="str">
            <v>N</v>
          </cell>
          <cell r="G1107" t="str">
            <v>WBRI</v>
          </cell>
          <cell r="H1107" t="str">
            <v>No</v>
          </cell>
          <cell r="I1107" t="str">
            <v>No</v>
          </cell>
          <cell r="J1107" t="str">
            <v>No</v>
          </cell>
          <cell r="K1107" t="str">
            <v>No</v>
          </cell>
          <cell r="L1107" t="str">
            <v>13</v>
          </cell>
          <cell r="M1107" t="str">
            <v>Picardy</v>
          </cell>
          <cell r="N1107" t="str">
            <v>No</v>
          </cell>
        </row>
        <row r="1108">
          <cell r="A1108">
            <v>151726</v>
          </cell>
          <cell r="B1108" t="str">
            <v>Antonia</v>
          </cell>
          <cell r="C1108" t="str">
            <v>Priestley</v>
          </cell>
          <cell r="D1108" t="str">
            <v>11KKN</v>
          </cell>
          <cell r="E1108" t="str">
            <v>F</v>
          </cell>
          <cell r="F1108" t="str">
            <v>N</v>
          </cell>
          <cell r="G1108" t="str">
            <v>WBRI</v>
          </cell>
          <cell r="H1108" t="str">
            <v>No</v>
          </cell>
          <cell r="I1108" t="str">
            <v>Yes</v>
          </cell>
          <cell r="J1108" t="str">
            <v>No</v>
          </cell>
          <cell r="K1108" t="str">
            <v>No</v>
          </cell>
          <cell r="L1108" t="str">
            <v>11</v>
          </cell>
          <cell r="M1108" t="str">
            <v>Cuvilly</v>
          </cell>
          <cell r="N1108" t="str">
            <v>No</v>
          </cell>
        </row>
        <row r="1109">
          <cell r="A1109">
            <v>150499</v>
          </cell>
          <cell r="B1109" t="str">
            <v>Steven</v>
          </cell>
          <cell r="C1109" t="str">
            <v>Pritchett</v>
          </cell>
          <cell r="D1109" t="str">
            <v>13MPI</v>
          </cell>
          <cell r="E1109" t="str">
            <v>M</v>
          </cell>
          <cell r="F1109" t="str">
            <v>N</v>
          </cell>
          <cell r="G1109" t="str">
            <v>WBRI</v>
          </cell>
          <cell r="H1109" t="str">
            <v>No</v>
          </cell>
          <cell r="I1109" t="str">
            <v>No</v>
          </cell>
          <cell r="J1109" t="str">
            <v>No</v>
          </cell>
          <cell r="K1109" t="str">
            <v>No</v>
          </cell>
          <cell r="L1109" t="str">
            <v>13</v>
          </cell>
          <cell r="M1109" t="str">
            <v>Compiegne</v>
          </cell>
          <cell r="N1109" t="str">
            <v>No</v>
          </cell>
        </row>
        <row r="1110">
          <cell r="A1110">
            <v>152709</v>
          </cell>
          <cell r="B1110" t="str">
            <v>Megan</v>
          </cell>
          <cell r="C1110" t="str">
            <v>Procter</v>
          </cell>
          <cell r="D1110" t="str">
            <v>9AWL</v>
          </cell>
          <cell r="E1110" t="str">
            <v>F</v>
          </cell>
          <cell r="F1110" t="str">
            <v>N</v>
          </cell>
          <cell r="G1110" t="str">
            <v>WBRI</v>
          </cell>
          <cell r="H1110" t="str">
            <v>No</v>
          </cell>
          <cell r="I1110" t="str">
            <v>No</v>
          </cell>
          <cell r="J1110" t="str">
            <v>No</v>
          </cell>
          <cell r="K1110" t="str">
            <v>No</v>
          </cell>
          <cell r="L1110" t="str">
            <v>9</v>
          </cell>
          <cell r="M1110" t="str">
            <v>St. Julie</v>
          </cell>
          <cell r="N1110" t="str">
            <v>No</v>
          </cell>
        </row>
        <row r="1111">
          <cell r="A1111">
            <v>160053</v>
          </cell>
          <cell r="B1111" t="str">
            <v>Grace</v>
          </cell>
          <cell r="C1111" t="str">
            <v>Proud</v>
          </cell>
          <cell r="D1111" t="str">
            <v>12KD</v>
          </cell>
          <cell r="E1111" t="str">
            <v>F</v>
          </cell>
          <cell r="F1111" t="str">
            <v>N</v>
          </cell>
          <cell r="G1111" t="str">
            <v>WBRI</v>
          </cell>
          <cell r="H1111" t="str">
            <v>No</v>
          </cell>
          <cell r="I1111" t="str">
            <v>No</v>
          </cell>
          <cell r="J1111" t="str">
            <v>No</v>
          </cell>
          <cell r="K1111" t="str">
            <v>No</v>
          </cell>
          <cell r="L1111" t="str">
            <v>12</v>
          </cell>
          <cell r="M1111" t="str">
            <v>Picardy</v>
          </cell>
          <cell r="N1111" t="str">
            <v>No</v>
          </cell>
        </row>
        <row r="1112">
          <cell r="A1112">
            <v>151719</v>
          </cell>
          <cell r="B1112" t="str">
            <v>Jake</v>
          </cell>
          <cell r="C1112" t="str">
            <v>Puckering-Green</v>
          </cell>
          <cell r="D1112" t="str">
            <v>11SPI</v>
          </cell>
          <cell r="E1112" t="str">
            <v>M</v>
          </cell>
          <cell r="F1112" t="str">
            <v>K</v>
          </cell>
          <cell r="G1112" t="str">
            <v>WBRI</v>
          </cell>
          <cell r="H1112" t="str">
            <v>Yes</v>
          </cell>
          <cell r="I1112" t="str">
            <v>No</v>
          </cell>
          <cell r="J1112" t="str">
            <v>Yes</v>
          </cell>
          <cell r="K1112" t="str">
            <v>No</v>
          </cell>
          <cell r="L1112" t="str">
            <v>11</v>
          </cell>
          <cell r="M1112" t="str">
            <v>St. Julie</v>
          </cell>
          <cell r="N1112" t="str">
            <v>No</v>
          </cell>
        </row>
        <row r="1113">
          <cell r="A1113">
            <v>160126</v>
          </cell>
          <cell r="B1113" t="str">
            <v>Joshua</v>
          </cell>
          <cell r="C1113" t="str">
            <v>Pugh</v>
          </cell>
          <cell r="D1113" t="str">
            <v>12DHO</v>
          </cell>
          <cell r="E1113" t="str">
            <v>M</v>
          </cell>
          <cell r="F1113" t="str">
            <v>K</v>
          </cell>
          <cell r="G1113" t="str">
            <v>WBRI</v>
          </cell>
          <cell r="H1113" t="str">
            <v>No</v>
          </cell>
          <cell r="I1113" t="str">
            <v>No</v>
          </cell>
          <cell r="J1113" t="str">
            <v>No</v>
          </cell>
          <cell r="K1113" t="str">
            <v>No</v>
          </cell>
          <cell r="L1113" t="str">
            <v>12</v>
          </cell>
          <cell r="M1113" t="str">
            <v>Picardy</v>
          </cell>
          <cell r="N1113" t="str">
            <v>Yes</v>
          </cell>
        </row>
        <row r="1114">
          <cell r="A1114">
            <v>151908</v>
          </cell>
          <cell r="B1114" t="str">
            <v>Charlotte</v>
          </cell>
          <cell r="C1114" t="str">
            <v>Punt</v>
          </cell>
          <cell r="D1114" t="str">
            <v>10PL</v>
          </cell>
          <cell r="E1114" t="str">
            <v>F</v>
          </cell>
          <cell r="F1114" t="str">
            <v>E</v>
          </cell>
          <cell r="G1114" t="str">
            <v>WBRI</v>
          </cell>
          <cell r="H1114" t="str">
            <v>No</v>
          </cell>
          <cell r="I1114" t="str">
            <v>No</v>
          </cell>
          <cell r="J1114" t="str">
            <v>No</v>
          </cell>
          <cell r="K1114" t="str">
            <v>No</v>
          </cell>
          <cell r="L1114" t="str">
            <v>10</v>
          </cell>
          <cell r="M1114" t="str">
            <v>St. Julie</v>
          </cell>
          <cell r="N1114" t="str">
            <v>No</v>
          </cell>
        </row>
        <row r="1115">
          <cell r="A1115">
            <v>150584</v>
          </cell>
          <cell r="B1115" t="str">
            <v>Darcy</v>
          </cell>
          <cell r="C1115" t="str">
            <v>Quinn</v>
          </cell>
          <cell r="D1115" t="str">
            <v>13BG</v>
          </cell>
          <cell r="E1115" t="str">
            <v>F</v>
          </cell>
          <cell r="F1115" t="str">
            <v>N</v>
          </cell>
          <cell r="G1115" t="str">
            <v>WIRI</v>
          </cell>
          <cell r="H1115" t="str">
            <v>No</v>
          </cell>
          <cell r="I1115" t="str">
            <v>No</v>
          </cell>
          <cell r="J1115" t="str">
            <v>No</v>
          </cell>
          <cell r="K1115" t="str">
            <v>No</v>
          </cell>
          <cell r="L1115" t="str">
            <v>13</v>
          </cell>
          <cell r="M1115" t="str">
            <v>Picardy</v>
          </cell>
          <cell r="N1115" t="str">
            <v>No</v>
          </cell>
        </row>
        <row r="1116">
          <cell r="A1116">
            <v>152699</v>
          </cell>
          <cell r="B1116" t="str">
            <v>Faryl</v>
          </cell>
          <cell r="C1116" t="str">
            <v>Quinn</v>
          </cell>
          <cell r="D1116" t="str">
            <v>9IC</v>
          </cell>
          <cell r="E1116" t="str">
            <v>F</v>
          </cell>
          <cell r="F1116" t="str">
            <v>N</v>
          </cell>
          <cell r="G1116" t="str">
            <v>WIRI</v>
          </cell>
          <cell r="H1116" t="str">
            <v>No</v>
          </cell>
          <cell r="I1116" t="str">
            <v>No</v>
          </cell>
          <cell r="J1116" t="str">
            <v>No</v>
          </cell>
          <cell r="K1116" t="str">
            <v>No</v>
          </cell>
          <cell r="L1116" t="str">
            <v>9</v>
          </cell>
          <cell r="M1116" t="str">
            <v>Picardy</v>
          </cell>
          <cell r="N1116" t="str">
            <v>No</v>
          </cell>
        </row>
        <row r="1117">
          <cell r="A1117">
            <v>150825</v>
          </cell>
          <cell r="B1117" t="str">
            <v>Isobel</v>
          </cell>
          <cell r="C1117" t="str">
            <v>Quinn</v>
          </cell>
          <cell r="D1117" t="str">
            <v>12KD</v>
          </cell>
          <cell r="E1117" t="str">
            <v>F</v>
          </cell>
          <cell r="F1117" t="str">
            <v>N</v>
          </cell>
          <cell r="G1117" t="str">
            <v>WBRI</v>
          </cell>
          <cell r="H1117" t="str">
            <v>No</v>
          </cell>
          <cell r="I1117" t="str">
            <v>No</v>
          </cell>
          <cell r="J1117" t="str">
            <v>No</v>
          </cell>
          <cell r="K1117" t="str">
            <v>No</v>
          </cell>
          <cell r="L1117" t="str">
            <v>12</v>
          </cell>
          <cell r="M1117" t="str">
            <v>Picardy</v>
          </cell>
          <cell r="N1117" t="str">
            <v>No</v>
          </cell>
        </row>
        <row r="1118">
          <cell r="A1118">
            <v>152177</v>
          </cell>
          <cell r="B1118" t="str">
            <v>Harry</v>
          </cell>
          <cell r="C1118" t="str">
            <v>Radford</v>
          </cell>
          <cell r="D1118" t="str">
            <v>13HS</v>
          </cell>
          <cell r="E1118" t="str">
            <v>M</v>
          </cell>
          <cell r="F1118" t="str">
            <v>N</v>
          </cell>
          <cell r="G1118" t="str">
            <v>WBRI</v>
          </cell>
          <cell r="H1118" t="str">
            <v>No</v>
          </cell>
          <cell r="I1118" t="str">
            <v>No</v>
          </cell>
          <cell r="J1118" t="str">
            <v>No</v>
          </cell>
          <cell r="K1118" t="str">
            <v>No</v>
          </cell>
          <cell r="L1118" t="str">
            <v>13</v>
          </cell>
          <cell r="M1118" t="str">
            <v>St. Julie</v>
          </cell>
          <cell r="N1118" t="str">
            <v>No</v>
          </cell>
        </row>
        <row r="1119">
          <cell r="A1119">
            <v>151861</v>
          </cell>
          <cell r="B1119" t="str">
            <v>Christopher</v>
          </cell>
          <cell r="C1119" t="str">
            <v>Rafferty</v>
          </cell>
          <cell r="D1119" t="str">
            <v>10CM</v>
          </cell>
          <cell r="E1119" t="str">
            <v>M</v>
          </cell>
          <cell r="F1119" t="str">
            <v>N</v>
          </cell>
          <cell r="G1119" t="str">
            <v>WBRI</v>
          </cell>
          <cell r="H1119" t="str">
            <v>No</v>
          </cell>
          <cell r="I1119" t="str">
            <v>No</v>
          </cell>
          <cell r="J1119" t="str">
            <v>No</v>
          </cell>
          <cell r="K1119" t="str">
            <v>No</v>
          </cell>
          <cell r="L1119" t="str">
            <v>10</v>
          </cell>
          <cell r="M1119" t="str">
            <v>Compiegne</v>
          </cell>
          <cell r="N1119" t="str">
            <v>Yes</v>
          </cell>
        </row>
        <row r="1120">
          <cell r="A1120">
            <v>152770</v>
          </cell>
          <cell r="B1120" t="str">
            <v>Sophia</v>
          </cell>
          <cell r="C1120" t="str">
            <v>Ramshaw</v>
          </cell>
          <cell r="D1120" t="str">
            <v>8JJ</v>
          </cell>
          <cell r="E1120" t="str">
            <v>F</v>
          </cell>
          <cell r="F1120" t="str">
            <v>N</v>
          </cell>
          <cell r="G1120" t="str">
            <v>WBRI</v>
          </cell>
          <cell r="H1120" t="str">
            <v>No</v>
          </cell>
          <cell r="I1120" t="str">
            <v>No</v>
          </cell>
          <cell r="J1120" t="str">
            <v>No</v>
          </cell>
          <cell r="K1120" t="str">
            <v>No</v>
          </cell>
          <cell r="L1120" t="str">
            <v>8</v>
          </cell>
          <cell r="M1120" t="str">
            <v>Picardy</v>
          </cell>
          <cell r="N1120" t="str">
            <v>No</v>
          </cell>
        </row>
        <row r="1121">
          <cell r="A1121">
            <v>160298</v>
          </cell>
          <cell r="B1121" t="str">
            <v>Abigail</v>
          </cell>
          <cell r="C1121" t="str">
            <v>Ramshaw</v>
          </cell>
          <cell r="D1121" t="str">
            <v>7ET</v>
          </cell>
          <cell r="E1121" t="str">
            <v>F</v>
          </cell>
          <cell r="F1121" t="str">
            <v>N</v>
          </cell>
          <cell r="G1121" t="str">
            <v>WBRI</v>
          </cell>
          <cell r="H1121" t="str">
            <v>No</v>
          </cell>
          <cell r="I1121" t="str">
            <v>No</v>
          </cell>
          <cell r="J1121" t="str">
            <v>No</v>
          </cell>
          <cell r="K1121" t="str">
            <v>No</v>
          </cell>
          <cell r="L1121" t="str">
            <v>7</v>
          </cell>
          <cell r="M1121" t="str">
            <v>Cuvilly</v>
          </cell>
          <cell r="N1121" t="str">
            <v>No</v>
          </cell>
        </row>
        <row r="1122">
          <cell r="A1122">
            <v>160299</v>
          </cell>
          <cell r="B1122" t="str">
            <v>Simon</v>
          </cell>
          <cell r="C1122" t="str">
            <v>Rashidsson</v>
          </cell>
          <cell r="D1122" t="str">
            <v xml:space="preserve">7BPE </v>
          </cell>
          <cell r="E1122" t="str">
            <v>F</v>
          </cell>
          <cell r="F1122" t="str">
            <v>N</v>
          </cell>
          <cell r="G1122" t="str">
            <v>BAOF</v>
          </cell>
          <cell r="H1122" t="str">
            <v>No</v>
          </cell>
          <cell r="I1122" t="str">
            <v>No</v>
          </cell>
          <cell r="J1122" t="str">
            <v>No</v>
          </cell>
          <cell r="K1122" t="str">
            <v>No</v>
          </cell>
          <cell r="L1122" t="str">
            <v>7</v>
          </cell>
          <cell r="M1122" t="str">
            <v>St. Julie</v>
          </cell>
          <cell r="N1122" t="str">
            <v>No</v>
          </cell>
        </row>
        <row r="1123">
          <cell r="A1123">
            <v>152729</v>
          </cell>
          <cell r="B1123" t="str">
            <v>Apsara</v>
          </cell>
          <cell r="C1123" t="str">
            <v>Raut</v>
          </cell>
          <cell r="D1123" t="str">
            <v>12KD</v>
          </cell>
          <cell r="E1123" t="str">
            <v>F</v>
          </cell>
          <cell r="G1123" t="str">
            <v>CHNE</v>
          </cell>
          <cell r="H1123" t="str">
            <v>No</v>
          </cell>
          <cell r="I1123" t="str">
            <v>Yes</v>
          </cell>
          <cell r="J1123" t="str">
            <v>No</v>
          </cell>
          <cell r="K1123" t="str">
            <v>No</v>
          </cell>
          <cell r="L1123" t="str">
            <v>12</v>
          </cell>
          <cell r="N1123" t="str">
            <v>No</v>
          </cell>
        </row>
        <row r="1124">
          <cell r="A1124">
            <v>152218</v>
          </cell>
          <cell r="B1124" t="str">
            <v>Himal</v>
          </cell>
          <cell r="C1124" t="str">
            <v>Raut</v>
          </cell>
          <cell r="D1124" t="str">
            <v>13TS</v>
          </cell>
          <cell r="E1124" t="str">
            <v>M</v>
          </cell>
          <cell r="G1124" t="str">
            <v>CHNE</v>
          </cell>
          <cell r="H1124" t="str">
            <v>No</v>
          </cell>
          <cell r="I1124" t="str">
            <v>Yes</v>
          </cell>
          <cell r="J1124" t="str">
            <v>No</v>
          </cell>
          <cell r="K1124" t="str">
            <v>No</v>
          </cell>
          <cell r="L1124" t="str">
            <v>13</v>
          </cell>
          <cell r="N1124" t="str">
            <v>No</v>
          </cell>
        </row>
        <row r="1125">
          <cell r="A1125">
            <v>100357</v>
          </cell>
          <cell r="B1125" t="str">
            <v>Destiny</v>
          </cell>
          <cell r="C1125" t="str">
            <v>Raynor-England</v>
          </cell>
          <cell r="D1125" t="str">
            <v>9MCO</v>
          </cell>
          <cell r="E1125" t="str">
            <v>F</v>
          </cell>
          <cell r="F1125" t="str">
            <v>N</v>
          </cell>
          <cell r="G1125" t="str">
            <v>WBRI</v>
          </cell>
          <cell r="H1125" t="str">
            <v>Yes</v>
          </cell>
          <cell r="I1125" t="str">
            <v>No</v>
          </cell>
          <cell r="J1125" t="str">
            <v>Yes</v>
          </cell>
          <cell r="K1125" t="str">
            <v>No</v>
          </cell>
          <cell r="L1125" t="str">
            <v>9</v>
          </cell>
          <cell r="M1125" t="str">
            <v>Cuvilly</v>
          </cell>
          <cell r="N1125" t="str">
            <v>No</v>
          </cell>
        </row>
        <row r="1126">
          <cell r="A1126">
            <v>152537</v>
          </cell>
          <cell r="B1126" t="str">
            <v>Daisy</v>
          </cell>
          <cell r="C1126" t="str">
            <v>Read</v>
          </cell>
          <cell r="D1126" t="str">
            <v>9IC</v>
          </cell>
          <cell r="E1126" t="str">
            <v>F</v>
          </cell>
          <cell r="F1126" t="str">
            <v>N</v>
          </cell>
          <cell r="G1126" t="str">
            <v>WBRI</v>
          </cell>
          <cell r="H1126" t="str">
            <v>No</v>
          </cell>
          <cell r="I1126" t="str">
            <v>No</v>
          </cell>
          <cell r="J1126" t="str">
            <v>No</v>
          </cell>
          <cell r="K1126" t="str">
            <v>No</v>
          </cell>
          <cell r="L1126" t="str">
            <v>9</v>
          </cell>
          <cell r="M1126" t="str">
            <v>Picardy</v>
          </cell>
          <cell r="N1126" t="str">
            <v>No</v>
          </cell>
        </row>
        <row r="1127">
          <cell r="A1127">
            <v>151701</v>
          </cell>
          <cell r="B1127" t="str">
            <v>Hannah</v>
          </cell>
          <cell r="C1127" t="str">
            <v>Read</v>
          </cell>
          <cell r="D1127" t="str">
            <v>11WE</v>
          </cell>
          <cell r="E1127" t="str">
            <v>F</v>
          </cell>
          <cell r="F1127" t="str">
            <v>N</v>
          </cell>
          <cell r="G1127" t="str">
            <v>WBRI</v>
          </cell>
          <cell r="H1127" t="str">
            <v>No</v>
          </cell>
          <cell r="I1127" t="str">
            <v>No</v>
          </cell>
          <cell r="J1127" t="str">
            <v>No</v>
          </cell>
          <cell r="K1127" t="str">
            <v>No</v>
          </cell>
          <cell r="L1127" t="str">
            <v>11</v>
          </cell>
          <cell r="M1127" t="str">
            <v>Compiegne</v>
          </cell>
          <cell r="N1127" t="str">
            <v>No</v>
          </cell>
        </row>
        <row r="1128">
          <cell r="A1128">
            <v>150834</v>
          </cell>
          <cell r="B1128" t="str">
            <v>Jude</v>
          </cell>
          <cell r="C1128" t="str">
            <v>Reddin</v>
          </cell>
          <cell r="D1128" t="str">
            <v>12SG</v>
          </cell>
          <cell r="E1128" t="str">
            <v>M</v>
          </cell>
          <cell r="F1128" t="str">
            <v>N</v>
          </cell>
          <cell r="G1128" t="str">
            <v>WBRI</v>
          </cell>
          <cell r="H1128" t="str">
            <v>Yes</v>
          </cell>
          <cell r="I1128" t="str">
            <v>No</v>
          </cell>
          <cell r="J1128" t="str">
            <v>No</v>
          </cell>
          <cell r="K1128" t="str">
            <v>No</v>
          </cell>
          <cell r="L1128" t="str">
            <v>12</v>
          </cell>
          <cell r="M1128" t="str">
            <v>Picardy</v>
          </cell>
          <cell r="N1128" t="str">
            <v>No</v>
          </cell>
        </row>
        <row r="1129">
          <cell r="A1129">
            <v>150920</v>
          </cell>
          <cell r="B1129" t="str">
            <v>Cicely</v>
          </cell>
          <cell r="C1129" t="str">
            <v>Reed</v>
          </cell>
          <cell r="D1129" t="str">
            <v>12KD</v>
          </cell>
          <cell r="E1129" t="str">
            <v>F</v>
          </cell>
          <cell r="F1129" t="str">
            <v>N</v>
          </cell>
          <cell r="G1129" t="str">
            <v>WBRI</v>
          </cell>
          <cell r="H1129" t="str">
            <v>No</v>
          </cell>
          <cell r="I1129" t="str">
            <v>No</v>
          </cell>
          <cell r="J1129" t="str">
            <v>No</v>
          </cell>
          <cell r="K1129" t="str">
            <v>No</v>
          </cell>
          <cell r="L1129" t="str">
            <v>12</v>
          </cell>
          <cell r="M1129" t="str">
            <v>Picardy</v>
          </cell>
          <cell r="N1129" t="str">
            <v>No</v>
          </cell>
        </row>
        <row r="1130">
          <cell r="A1130">
            <v>152586</v>
          </cell>
          <cell r="B1130" t="str">
            <v>Aoibhin</v>
          </cell>
          <cell r="C1130" t="str">
            <v>Reid</v>
          </cell>
          <cell r="D1130" t="str">
            <v>9MCO</v>
          </cell>
          <cell r="E1130" t="str">
            <v>F</v>
          </cell>
          <cell r="F1130" t="str">
            <v>N</v>
          </cell>
          <cell r="G1130" t="str">
            <v>WBRI</v>
          </cell>
          <cell r="H1130" t="str">
            <v>No</v>
          </cell>
          <cell r="I1130" t="str">
            <v>No</v>
          </cell>
          <cell r="J1130" t="str">
            <v>No</v>
          </cell>
          <cell r="K1130" t="str">
            <v>No</v>
          </cell>
          <cell r="L1130" t="str">
            <v>9</v>
          </cell>
          <cell r="M1130" t="str">
            <v>Cuvilly</v>
          </cell>
          <cell r="N1130" t="str">
            <v>No</v>
          </cell>
        </row>
        <row r="1131">
          <cell r="A1131">
            <v>160000</v>
          </cell>
          <cell r="B1131" t="str">
            <v>Evie</v>
          </cell>
          <cell r="C1131" t="str">
            <v>Reid</v>
          </cell>
          <cell r="D1131" t="str">
            <v>8KS</v>
          </cell>
          <cell r="E1131" t="str">
            <v>F</v>
          </cell>
          <cell r="F1131" t="str">
            <v>N</v>
          </cell>
          <cell r="G1131" t="str">
            <v>WBRI</v>
          </cell>
          <cell r="H1131" t="str">
            <v>No</v>
          </cell>
          <cell r="I1131" t="str">
            <v>No</v>
          </cell>
          <cell r="J1131" t="str">
            <v>No</v>
          </cell>
          <cell r="K1131" t="str">
            <v>No</v>
          </cell>
          <cell r="L1131" t="str">
            <v>8</v>
          </cell>
          <cell r="M1131" t="str">
            <v>Picardy</v>
          </cell>
          <cell r="N1131" t="str">
            <v>No</v>
          </cell>
        </row>
        <row r="1132">
          <cell r="A1132">
            <v>150876</v>
          </cell>
          <cell r="B1132" t="str">
            <v>Pauline</v>
          </cell>
          <cell r="C1132" t="str">
            <v>Reimmer</v>
          </cell>
          <cell r="D1132" t="str">
            <v>11YP</v>
          </cell>
          <cell r="E1132" t="str">
            <v>F</v>
          </cell>
          <cell r="F1132" t="str">
            <v>N</v>
          </cell>
          <cell r="G1132" t="str">
            <v>BAOF</v>
          </cell>
          <cell r="H1132" t="str">
            <v>No</v>
          </cell>
          <cell r="I1132" t="str">
            <v>No</v>
          </cell>
          <cell r="J1132" t="str">
            <v>No</v>
          </cell>
          <cell r="K1132" t="str">
            <v>No</v>
          </cell>
          <cell r="L1132" t="str">
            <v>11</v>
          </cell>
          <cell r="M1132" t="str">
            <v>Compiegne</v>
          </cell>
          <cell r="N1132" t="str">
            <v>No</v>
          </cell>
        </row>
        <row r="1133">
          <cell r="A1133">
            <v>152920</v>
          </cell>
          <cell r="B1133" t="str">
            <v>Lulya</v>
          </cell>
          <cell r="C1133" t="str">
            <v>Resom</v>
          </cell>
          <cell r="D1133" t="str">
            <v>8KS</v>
          </cell>
          <cell r="E1133" t="str">
            <v>F</v>
          </cell>
          <cell r="F1133" t="str">
            <v>N</v>
          </cell>
          <cell r="G1133" t="str">
            <v>BAOF</v>
          </cell>
          <cell r="H1133" t="str">
            <v>No</v>
          </cell>
          <cell r="I1133" t="str">
            <v>Yes</v>
          </cell>
          <cell r="J1133" t="str">
            <v>No</v>
          </cell>
          <cell r="K1133" t="str">
            <v>No</v>
          </cell>
          <cell r="L1133" t="str">
            <v>8</v>
          </cell>
          <cell r="M1133" t="str">
            <v>Picardy</v>
          </cell>
          <cell r="N1133" t="str">
            <v>No</v>
          </cell>
        </row>
        <row r="1134">
          <cell r="A1134">
            <v>152746</v>
          </cell>
          <cell r="B1134" t="str">
            <v>Louis</v>
          </cell>
          <cell r="C1134" t="str">
            <v>Revill</v>
          </cell>
          <cell r="D1134" t="str">
            <v>8JJ</v>
          </cell>
          <cell r="E1134" t="str">
            <v>M</v>
          </cell>
          <cell r="F1134" t="str">
            <v>N</v>
          </cell>
          <cell r="G1134" t="str">
            <v>WBRI</v>
          </cell>
          <cell r="H1134" t="str">
            <v>No</v>
          </cell>
          <cell r="I1134" t="str">
            <v>No</v>
          </cell>
          <cell r="J1134" t="str">
            <v>No</v>
          </cell>
          <cell r="K1134" t="str">
            <v>No</v>
          </cell>
          <cell r="L1134" t="str">
            <v>8</v>
          </cell>
          <cell r="M1134" t="str">
            <v>Picardy</v>
          </cell>
          <cell r="N1134" t="str">
            <v>No</v>
          </cell>
        </row>
        <row r="1135">
          <cell r="A1135">
            <v>150795</v>
          </cell>
          <cell r="B1135" t="str">
            <v>Oliver</v>
          </cell>
          <cell r="C1135" t="str">
            <v>Revill</v>
          </cell>
          <cell r="D1135" t="str">
            <v>12SG</v>
          </cell>
          <cell r="E1135" t="str">
            <v>M</v>
          </cell>
          <cell r="F1135" t="str">
            <v>N</v>
          </cell>
          <cell r="G1135" t="str">
            <v>WBRI</v>
          </cell>
          <cell r="H1135" t="str">
            <v>No</v>
          </cell>
          <cell r="I1135" t="str">
            <v>No</v>
          </cell>
          <cell r="J1135" t="str">
            <v>No</v>
          </cell>
          <cell r="K1135" t="str">
            <v>No</v>
          </cell>
          <cell r="L1135" t="str">
            <v>12</v>
          </cell>
          <cell r="M1135" t="str">
            <v>Picardy</v>
          </cell>
          <cell r="N1135" t="str">
            <v>No</v>
          </cell>
        </row>
        <row r="1136">
          <cell r="A1136">
            <v>150477</v>
          </cell>
          <cell r="B1136" t="str">
            <v>Adam</v>
          </cell>
          <cell r="C1136" t="str">
            <v>Revitt</v>
          </cell>
          <cell r="D1136" t="str">
            <v>13SMC</v>
          </cell>
          <cell r="E1136" t="str">
            <v>M</v>
          </cell>
          <cell r="F1136" t="str">
            <v>E</v>
          </cell>
          <cell r="G1136" t="str">
            <v>WBRI</v>
          </cell>
          <cell r="H1136" t="str">
            <v>No</v>
          </cell>
          <cell r="I1136" t="str">
            <v>No</v>
          </cell>
          <cell r="J1136" t="str">
            <v>No</v>
          </cell>
          <cell r="K1136" t="str">
            <v>No</v>
          </cell>
          <cell r="L1136" t="str">
            <v>13</v>
          </cell>
          <cell r="M1136" t="str">
            <v>St. Julie</v>
          </cell>
          <cell r="N1136" t="str">
            <v>No</v>
          </cell>
        </row>
        <row r="1137">
          <cell r="A1137">
            <v>160300</v>
          </cell>
          <cell r="B1137" t="str">
            <v>Daniel</v>
          </cell>
          <cell r="C1137" t="str">
            <v>Rex</v>
          </cell>
          <cell r="D1137" t="str">
            <v>7ET</v>
          </cell>
          <cell r="E1137" t="str">
            <v>M</v>
          </cell>
          <cell r="F1137" t="str">
            <v>N</v>
          </cell>
          <cell r="G1137" t="str">
            <v>AIND</v>
          </cell>
          <cell r="H1137" t="str">
            <v>No</v>
          </cell>
          <cell r="I1137" t="str">
            <v>Yes</v>
          </cell>
          <cell r="J1137" t="str">
            <v>No</v>
          </cell>
          <cell r="K1137" t="str">
            <v>No</v>
          </cell>
          <cell r="L1137" t="str">
            <v>7</v>
          </cell>
          <cell r="M1137" t="str">
            <v>Cuvilly</v>
          </cell>
          <cell r="N1137" t="str">
            <v>No</v>
          </cell>
        </row>
        <row r="1138">
          <cell r="A1138">
            <v>151549</v>
          </cell>
          <cell r="B1138" t="str">
            <v>Isla</v>
          </cell>
          <cell r="C1138" t="str">
            <v>Reynard</v>
          </cell>
          <cell r="D1138" t="str">
            <v>11WE</v>
          </cell>
          <cell r="E1138" t="str">
            <v>F</v>
          </cell>
          <cell r="F1138" t="str">
            <v>N</v>
          </cell>
          <cell r="G1138" t="str">
            <v>WBRI</v>
          </cell>
          <cell r="H1138" t="str">
            <v>No</v>
          </cell>
          <cell r="I1138" t="str">
            <v>No</v>
          </cell>
          <cell r="J1138" t="str">
            <v>No</v>
          </cell>
          <cell r="K1138" t="str">
            <v>No</v>
          </cell>
          <cell r="L1138" t="str">
            <v>11</v>
          </cell>
          <cell r="M1138" t="str">
            <v>Compiegne</v>
          </cell>
          <cell r="N1138" t="str">
            <v>No</v>
          </cell>
        </row>
        <row r="1139">
          <cell r="A1139">
            <v>152541</v>
          </cell>
          <cell r="B1139" t="str">
            <v>Joe</v>
          </cell>
          <cell r="C1139" t="str">
            <v>Reynard</v>
          </cell>
          <cell r="D1139" t="str">
            <v>9GN</v>
          </cell>
          <cell r="E1139" t="str">
            <v>M</v>
          </cell>
          <cell r="F1139" t="str">
            <v>N</v>
          </cell>
          <cell r="G1139" t="str">
            <v>WBRI</v>
          </cell>
          <cell r="H1139" t="str">
            <v>No</v>
          </cell>
          <cell r="I1139" t="str">
            <v>No</v>
          </cell>
          <cell r="J1139" t="str">
            <v>No</v>
          </cell>
          <cell r="K1139" t="str">
            <v>No</v>
          </cell>
          <cell r="L1139" t="str">
            <v>9</v>
          </cell>
          <cell r="M1139" t="str">
            <v>Compiegne</v>
          </cell>
          <cell r="N1139" t="str">
            <v>No</v>
          </cell>
        </row>
        <row r="1140">
          <cell r="A1140">
            <v>152643</v>
          </cell>
          <cell r="B1140" t="str">
            <v>James</v>
          </cell>
          <cell r="C1140" t="str">
            <v>Rhodes-Bellhouse</v>
          </cell>
          <cell r="D1140" t="str">
            <v>9GN</v>
          </cell>
          <cell r="E1140" t="str">
            <v>M</v>
          </cell>
          <cell r="F1140" t="str">
            <v>N</v>
          </cell>
          <cell r="G1140" t="str">
            <v>WBRI</v>
          </cell>
          <cell r="H1140" t="str">
            <v>No</v>
          </cell>
          <cell r="I1140" t="str">
            <v>No</v>
          </cell>
          <cell r="J1140" t="str">
            <v>No</v>
          </cell>
          <cell r="K1140" t="str">
            <v>No</v>
          </cell>
          <cell r="L1140" t="str">
            <v>9</v>
          </cell>
          <cell r="M1140" t="str">
            <v>Compiegne</v>
          </cell>
          <cell r="N1140" t="str">
            <v>No</v>
          </cell>
        </row>
        <row r="1141">
          <cell r="A1141">
            <v>160065</v>
          </cell>
          <cell r="B1141" t="str">
            <v>Isaiah</v>
          </cell>
          <cell r="C1141" t="str">
            <v>Riaz</v>
          </cell>
          <cell r="D1141" t="str">
            <v>12EW</v>
          </cell>
          <cell r="E1141" t="str">
            <v>M</v>
          </cell>
          <cell r="F1141" t="str">
            <v>N</v>
          </cell>
          <cell r="G1141" t="str">
            <v>APKN</v>
          </cell>
          <cell r="H1141" t="str">
            <v>Yes</v>
          </cell>
          <cell r="I1141" t="str">
            <v>No</v>
          </cell>
          <cell r="J1141" t="str">
            <v>No</v>
          </cell>
          <cell r="K1141" t="str">
            <v>No</v>
          </cell>
          <cell r="L1141" t="str">
            <v>12</v>
          </cell>
          <cell r="M1141" t="str">
            <v>Compiegne</v>
          </cell>
          <cell r="N1141" t="str">
            <v>No</v>
          </cell>
        </row>
        <row r="1142">
          <cell r="A1142">
            <v>160070</v>
          </cell>
          <cell r="B1142" t="str">
            <v>Zain</v>
          </cell>
          <cell r="C1142" t="str">
            <v>Riaz</v>
          </cell>
          <cell r="D1142" t="str">
            <v>12CSN</v>
          </cell>
          <cell r="E1142" t="str">
            <v>M</v>
          </cell>
          <cell r="F1142" t="str">
            <v>N</v>
          </cell>
          <cell r="G1142" t="str">
            <v>APKN</v>
          </cell>
          <cell r="H1142" t="str">
            <v>No</v>
          </cell>
          <cell r="I1142" t="str">
            <v>No</v>
          </cell>
          <cell r="J1142" t="str">
            <v>No</v>
          </cell>
          <cell r="K1142" t="str">
            <v>No</v>
          </cell>
          <cell r="L1142" t="str">
            <v>12</v>
          </cell>
          <cell r="M1142" t="str">
            <v>St. Julie</v>
          </cell>
          <cell r="N1142" t="str">
            <v>No</v>
          </cell>
        </row>
        <row r="1143">
          <cell r="A1143">
            <v>151906</v>
          </cell>
          <cell r="B1143" t="str">
            <v>Alfie</v>
          </cell>
          <cell r="C1143" t="str">
            <v>Rice</v>
          </cell>
          <cell r="D1143" t="str">
            <v>10RQ</v>
          </cell>
          <cell r="E1143" t="str">
            <v>M</v>
          </cell>
          <cell r="F1143" t="str">
            <v>N</v>
          </cell>
          <cell r="G1143" t="str">
            <v>WBRI</v>
          </cell>
          <cell r="H1143" t="str">
            <v>No</v>
          </cell>
          <cell r="I1143" t="str">
            <v>No</v>
          </cell>
          <cell r="J1143" t="str">
            <v>No</v>
          </cell>
          <cell r="K1143" t="str">
            <v>No</v>
          </cell>
          <cell r="L1143" t="str">
            <v>10</v>
          </cell>
          <cell r="M1143" t="str">
            <v>St. Julie</v>
          </cell>
          <cell r="N1143" t="str">
            <v>No</v>
          </cell>
        </row>
        <row r="1144">
          <cell r="A1144">
            <v>151626</v>
          </cell>
          <cell r="B1144" t="str">
            <v>Lynice</v>
          </cell>
          <cell r="C1144" t="str">
            <v>Richards</v>
          </cell>
          <cell r="D1144" t="str">
            <v>11JNE</v>
          </cell>
          <cell r="E1144" t="str">
            <v>F</v>
          </cell>
          <cell r="F1144" t="str">
            <v>K</v>
          </cell>
          <cell r="G1144" t="str">
            <v>MWBC</v>
          </cell>
          <cell r="H1144" t="str">
            <v>No</v>
          </cell>
          <cell r="I1144" t="str">
            <v>No</v>
          </cell>
          <cell r="J1144" t="str">
            <v>No</v>
          </cell>
          <cell r="K1144" t="str">
            <v>No</v>
          </cell>
          <cell r="L1144" t="str">
            <v>11</v>
          </cell>
          <cell r="M1144" t="str">
            <v>Picardy</v>
          </cell>
          <cell r="N1144" t="str">
            <v>No</v>
          </cell>
        </row>
        <row r="1145">
          <cell r="A1145">
            <v>100358</v>
          </cell>
          <cell r="B1145" t="str">
            <v>Hannah</v>
          </cell>
          <cell r="C1145" t="str">
            <v>Richmond</v>
          </cell>
          <cell r="D1145" t="str">
            <v>8PH</v>
          </cell>
          <cell r="E1145" t="str">
            <v>F</v>
          </cell>
          <cell r="F1145" t="str">
            <v>N</v>
          </cell>
          <cell r="G1145" t="str">
            <v>WBRI</v>
          </cell>
          <cell r="H1145" t="str">
            <v>No</v>
          </cell>
          <cell r="I1145" t="str">
            <v>No</v>
          </cell>
          <cell r="J1145" t="str">
            <v>No</v>
          </cell>
          <cell r="K1145" t="str">
            <v>No</v>
          </cell>
          <cell r="L1145" t="str">
            <v>8</v>
          </cell>
          <cell r="M1145" t="str">
            <v>Cuvilly</v>
          </cell>
          <cell r="N1145" t="str">
            <v>Yes</v>
          </cell>
        </row>
        <row r="1146">
          <cell r="A1146">
            <v>150969</v>
          </cell>
          <cell r="B1146" t="str">
            <v>Frankie</v>
          </cell>
          <cell r="C1146" t="str">
            <v>Ridge</v>
          </cell>
          <cell r="D1146" t="str">
            <v>12SG</v>
          </cell>
          <cell r="E1146" t="str">
            <v>F</v>
          </cell>
          <cell r="F1146" t="str">
            <v>N</v>
          </cell>
          <cell r="G1146" t="str">
            <v>WBRI</v>
          </cell>
          <cell r="H1146" t="str">
            <v>No</v>
          </cell>
          <cell r="I1146" t="str">
            <v>No</v>
          </cell>
          <cell r="J1146" t="str">
            <v>No</v>
          </cell>
          <cell r="K1146" t="str">
            <v>No</v>
          </cell>
          <cell r="L1146" t="str">
            <v>12</v>
          </cell>
          <cell r="M1146" t="str">
            <v>St. Julie</v>
          </cell>
          <cell r="N1146" t="str">
            <v>No</v>
          </cell>
        </row>
        <row r="1147">
          <cell r="A1147">
            <v>151671</v>
          </cell>
          <cell r="B1147" t="str">
            <v>Isobel</v>
          </cell>
          <cell r="C1147" t="str">
            <v>Rigby</v>
          </cell>
          <cell r="D1147" t="str">
            <v>11JNE</v>
          </cell>
          <cell r="E1147" t="str">
            <v>F</v>
          </cell>
          <cell r="F1147" t="str">
            <v>N</v>
          </cell>
          <cell r="G1147" t="str">
            <v>WBRI</v>
          </cell>
          <cell r="H1147" t="str">
            <v>No</v>
          </cell>
          <cell r="I1147" t="str">
            <v>No</v>
          </cell>
          <cell r="J1147" t="str">
            <v>No</v>
          </cell>
          <cell r="K1147" t="str">
            <v>No</v>
          </cell>
          <cell r="L1147" t="str">
            <v>11</v>
          </cell>
          <cell r="M1147" t="str">
            <v>Picardy</v>
          </cell>
          <cell r="N1147" t="str">
            <v>No</v>
          </cell>
        </row>
        <row r="1148">
          <cell r="A1148">
            <v>151881</v>
          </cell>
          <cell r="B1148" t="str">
            <v>Isabella</v>
          </cell>
          <cell r="C1148" t="str">
            <v>Rivas-Aguilar</v>
          </cell>
          <cell r="D1148" t="str">
            <v>10CM</v>
          </cell>
          <cell r="E1148" t="str">
            <v>F</v>
          </cell>
          <cell r="F1148" t="str">
            <v>N</v>
          </cell>
          <cell r="G1148" t="str">
            <v>WBRI</v>
          </cell>
          <cell r="H1148" t="str">
            <v>No</v>
          </cell>
          <cell r="I1148" t="str">
            <v>No</v>
          </cell>
          <cell r="J1148" t="str">
            <v>No</v>
          </cell>
          <cell r="K1148" t="str">
            <v>No</v>
          </cell>
          <cell r="L1148" t="str">
            <v>10</v>
          </cell>
          <cell r="M1148" t="str">
            <v>Compiegne</v>
          </cell>
          <cell r="N1148" t="str">
            <v>Yes</v>
          </cell>
        </row>
        <row r="1149">
          <cell r="A1149">
            <v>150524</v>
          </cell>
          <cell r="B1149" t="str">
            <v>Nye</v>
          </cell>
          <cell r="C1149" t="str">
            <v>Roberts</v>
          </cell>
          <cell r="D1149" t="str">
            <v>13FG</v>
          </cell>
          <cell r="E1149" t="str">
            <v>M</v>
          </cell>
          <cell r="F1149" t="str">
            <v>N</v>
          </cell>
          <cell r="G1149" t="str">
            <v>WBRI</v>
          </cell>
          <cell r="H1149" t="str">
            <v>No</v>
          </cell>
          <cell r="I1149" t="str">
            <v>No</v>
          </cell>
          <cell r="J1149" t="str">
            <v>No</v>
          </cell>
          <cell r="K1149" t="str">
            <v>No</v>
          </cell>
          <cell r="L1149" t="str">
            <v>13</v>
          </cell>
          <cell r="M1149" t="str">
            <v>Compiegne</v>
          </cell>
          <cell r="N1149" t="str">
            <v>Yes</v>
          </cell>
        </row>
        <row r="1150">
          <cell r="A1150">
            <v>151844</v>
          </cell>
          <cell r="B1150" t="str">
            <v>Daniel</v>
          </cell>
          <cell r="C1150" t="str">
            <v>Roberts</v>
          </cell>
          <cell r="D1150" t="str">
            <v>10CS</v>
          </cell>
          <cell r="E1150" t="str">
            <v>M</v>
          </cell>
          <cell r="F1150" t="str">
            <v>N</v>
          </cell>
          <cell r="G1150" t="str">
            <v>WBRI</v>
          </cell>
          <cell r="H1150" t="str">
            <v>No</v>
          </cell>
          <cell r="I1150" t="str">
            <v>No</v>
          </cell>
          <cell r="J1150" t="str">
            <v>No</v>
          </cell>
          <cell r="K1150" t="str">
            <v>No</v>
          </cell>
          <cell r="L1150" t="str">
            <v>10</v>
          </cell>
          <cell r="M1150" t="str">
            <v>Picardy</v>
          </cell>
          <cell r="N1150" t="str">
            <v>No</v>
          </cell>
        </row>
        <row r="1151">
          <cell r="A1151">
            <v>152501</v>
          </cell>
          <cell r="B1151" t="str">
            <v>Finley</v>
          </cell>
          <cell r="C1151" t="str">
            <v>Roberts</v>
          </cell>
          <cell r="D1151" t="str">
            <v>9KB</v>
          </cell>
          <cell r="E1151" t="str">
            <v>M</v>
          </cell>
          <cell r="F1151" t="str">
            <v>N</v>
          </cell>
          <cell r="G1151" t="str">
            <v>WBRI</v>
          </cell>
          <cell r="H1151" t="str">
            <v>No</v>
          </cell>
          <cell r="I1151" t="str">
            <v>No</v>
          </cell>
          <cell r="J1151" t="str">
            <v>No</v>
          </cell>
          <cell r="K1151" t="str">
            <v>No</v>
          </cell>
          <cell r="L1151" t="str">
            <v>9</v>
          </cell>
          <cell r="M1151" t="str">
            <v>Cuvilly</v>
          </cell>
          <cell r="N1151" t="str">
            <v>No</v>
          </cell>
        </row>
        <row r="1152">
          <cell r="A1152">
            <v>151803</v>
          </cell>
          <cell r="B1152" t="str">
            <v>Lois</v>
          </cell>
          <cell r="C1152" t="str">
            <v>Roberts</v>
          </cell>
          <cell r="D1152" t="str">
            <v>10CM</v>
          </cell>
          <cell r="E1152" t="str">
            <v>F</v>
          </cell>
          <cell r="F1152" t="str">
            <v>N</v>
          </cell>
          <cell r="G1152" t="str">
            <v>WBRI</v>
          </cell>
          <cell r="H1152" t="str">
            <v>No</v>
          </cell>
          <cell r="I1152" t="str">
            <v>No</v>
          </cell>
          <cell r="J1152" t="str">
            <v>No</v>
          </cell>
          <cell r="K1152" t="str">
            <v>No</v>
          </cell>
          <cell r="L1152" t="str">
            <v>10</v>
          </cell>
          <cell r="M1152" t="str">
            <v>Compiegne</v>
          </cell>
          <cell r="N1152" t="str">
            <v>No</v>
          </cell>
        </row>
        <row r="1153">
          <cell r="A1153">
            <v>150970</v>
          </cell>
          <cell r="B1153" t="str">
            <v>Ollie</v>
          </cell>
          <cell r="C1153" t="str">
            <v>Roberts</v>
          </cell>
          <cell r="D1153" t="str">
            <v>12SG</v>
          </cell>
          <cell r="E1153" t="str">
            <v>M</v>
          </cell>
          <cell r="F1153" t="str">
            <v>N</v>
          </cell>
          <cell r="G1153" t="str">
            <v>WBRI</v>
          </cell>
          <cell r="H1153" t="str">
            <v>No</v>
          </cell>
          <cell r="I1153" t="str">
            <v>No</v>
          </cell>
          <cell r="J1153" t="str">
            <v>No</v>
          </cell>
          <cell r="K1153" t="str">
            <v>No</v>
          </cell>
          <cell r="L1153" t="str">
            <v>12</v>
          </cell>
          <cell r="M1153" t="str">
            <v>Compiegne</v>
          </cell>
          <cell r="N1153" t="str">
            <v>No</v>
          </cell>
        </row>
        <row r="1154">
          <cell r="A1154">
            <v>160301</v>
          </cell>
          <cell r="B1154" t="str">
            <v>Georgia</v>
          </cell>
          <cell r="C1154" t="str">
            <v>Roberts</v>
          </cell>
          <cell r="D1154" t="str">
            <v>7AWH</v>
          </cell>
          <cell r="E1154" t="str">
            <v>F</v>
          </cell>
          <cell r="F1154" t="str">
            <v>N</v>
          </cell>
          <cell r="G1154" t="str">
            <v>WBRI</v>
          </cell>
          <cell r="H1154" t="str">
            <v>No</v>
          </cell>
          <cell r="I1154" t="str">
            <v>No</v>
          </cell>
          <cell r="J1154" t="str">
            <v>No</v>
          </cell>
          <cell r="K1154" t="str">
            <v>No</v>
          </cell>
          <cell r="L1154" t="str">
            <v>7</v>
          </cell>
          <cell r="M1154" t="str">
            <v>St. Julie</v>
          </cell>
          <cell r="N1154" t="str">
            <v>No</v>
          </cell>
        </row>
        <row r="1155">
          <cell r="A1155">
            <v>160302</v>
          </cell>
          <cell r="B1155" t="str">
            <v>Ava</v>
          </cell>
          <cell r="C1155" t="str">
            <v>Robertson</v>
          </cell>
          <cell r="D1155" t="str">
            <v xml:space="preserve">7BPE </v>
          </cell>
          <cell r="E1155" t="str">
            <v>F</v>
          </cell>
          <cell r="F1155" t="str">
            <v>N</v>
          </cell>
          <cell r="G1155" t="str">
            <v>WBRI</v>
          </cell>
          <cell r="H1155" t="str">
            <v>No</v>
          </cell>
          <cell r="I1155" t="str">
            <v>No</v>
          </cell>
          <cell r="J1155" t="str">
            <v>No</v>
          </cell>
          <cell r="K1155" t="str">
            <v>No</v>
          </cell>
          <cell r="L1155" t="str">
            <v>7</v>
          </cell>
          <cell r="M1155" t="str">
            <v>St. Julie</v>
          </cell>
          <cell r="N1155" t="str">
            <v>No</v>
          </cell>
        </row>
        <row r="1156">
          <cell r="A1156">
            <v>150481</v>
          </cell>
          <cell r="B1156" t="str">
            <v>Ruby</v>
          </cell>
          <cell r="C1156" t="str">
            <v>Robinson</v>
          </cell>
          <cell r="D1156" t="str">
            <v>13HS</v>
          </cell>
          <cell r="E1156" t="str">
            <v>F</v>
          </cell>
          <cell r="F1156" t="str">
            <v>N</v>
          </cell>
          <cell r="G1156" t="str">
            <v>WBRI</v>
          </cell>
          <cell r="H1156" t="str">
            <v>No</v>
          </cell>
          <cell r="I1156" t="str">
            <v>No</v>
          </cell>
          <cell r="J1156" t="str">
            <v>No</v>
          </cell>
          <cell r="K1156" t="str">
            <v>No</v>
          </cell>
          <cell r="L1156" t="str">
            <v>13</v>
          </cell>
          <cell r="M1156" t="str">
            <v>Cuvilly</v>
          </cell>
          <cell r="N1156" t="str">
            <v>No</v>
          </cell>
        </row>
        <row r="1157">
          <cell r="A1157">
            <v>152144</v>
          </cell>
          <cell r="B1157" t="str">
            <v>Joel</v>
          </cell>
          <cell r="C1157" t="str">
            <v>Rodgers</v>
          </cell>
          <cell r="D1157" t="str">
            <v>13LGI</v>
          </cell>
          <cell r="E1157" t="str">
            <v>M</v>
          </cell>
          <cell r="F1157" t="str">
            <v>N</v>
          </cell>
          <cell r="G1157" t="str">
            <v>WBRI</v>
          </cell>
          <cell r="H1157" t="str">
            <v>No</v>
          </cell>
          <cell r="I1157" t="str">
            <v>No</v>
          </cell>
          <cell r="J1157" t="str">
            <v>No</v>
          </cell>
          <cell r="K1157" t="str">
            <v>No</v>
          </cell>
          <cell r="L1157" t="str">
            <v>13</v>
          </cell>
          <cell r="M1157" t="str">
            <v>Cuvilly</v>
          </cell>
          <cell r="N1157" t="str">
            <v>No</v>
          </cell>
        </row>
        <row r="1158">
          <cell r="A1158">
            <v>152696</v>
          </cell>
          <cell r="B1158" t="str">
            <v>Samudu</v>
          </cell>
          <cell r="C1158" t="str">
            <v>Rodrigo</v>
          </cell>
          <cell r="D1158" t="str">
            <v>9GN</v>
          </cell>
          <cell r="E1158" t="str">
            <v>M</v>
          </cell>
          <cell r="F1158" t="str">
            <v>N</v>
          </cell>
          <cell r="G1158" t="str">
            <v>AOTH</v>
          </cell>
          <cell r="H1158" t="str">
            <v>Yes</v>
          </cell>
          <cell r="I1158" t="str">
            <v>No</v>
          </cell>
          <cell r="J1158" t="str">
            <v>Yes</v>
          </cell>
          <cell r="K1158" t="str">
            <v>No</v>
          </cell>
          <cell r="L1158" t="str">
            <v>9</v>
          </cell>
          <cell r="M1158" t="str">
            <v>Compiegne</v>
          </cell>
          <cell r="N1158" t="str">
            <v>No</v>
          </cell>
        </row>
        <row r="1159">
          <cell r="A1159">
            <v>152145</v>
          </cell>
          <cell r="B1159" t="str">
            <v>Aimee</v>
          </cell>
          <cell r="C1159" t="str">
            <v>Roebuck</v>
          </cell>
          <cell r="D1159" t="str">
            <v>13BG</v>
          </cell>
          <cell r="E1159" t="str">
            <v>F</v>
          </cell>
          <cell r="F1159" t="str">
            <v>N</v>
          </cell>
          <cell r="G1159" t="str">
            <v>WBRI</v>
          </cell>
          <cell r="H1159" t="str">
            <v>No</v>
          </cell>
          <cell r="I1159" t="str">
            <v>No</v>
          </cell>
          <cell r="J1159" t="str">
            <v>No</v>
          </cell>
          <cell r="K1159" t="str">
            <v>No</v>
          </cell>
          <cell r="L1159" t="str">
            <v>13</v>
          </cell>
          <cell r="M1159" t="str">
            <v>Picardy</v>
          </cell>
          <cell r="N1159" t="str">
            <v>No</v>
          </cell>
        </row>
        <row r="1160">
          <cell r="A1160">
            <v>152862</v>
          </cell>
          <cell r="B1160" t="str">
            <v>Bailey</v>
          </cell>
          <cell r="C1160" t="str">
            <v>Roebuck</v>
          </cell>
          <cell r="D1160" t="str">
            <v>8KC</v>
          </cell>
          <cell r="E1160" t="str">
            <v>M</v>
          </cell>
          <cell r="F1160" t="str">
            <v>E</v>
          </cell>
          <cell r="G1160" t="str">
            <v>WBRI</v>
          </cell>
          <cell r="H1160" t="str">
            <v>Yes</v>
          </cell>
          <cell r="I1160" t="str">
            <v>No</v>
          </cell>
          <cell r="J1160" t="str">
            <v>Yes</v>
          </cell>
          <cell r="K1160" t="str">
            <v>No</v>
          </cell>
          <cell r="L1160" t="str">
            <v>8</v>
          </cell>
          <cell r="M1160" t="str">
            <v>St. Julie</v>
          </cell>
          <cell r="N1160" t="str">
            <v>No</v>
          </cell>
        </row>
        <row r="1161">
          <cell r="A1161">
            <v>151501</v>
          </cell>
          <cell r="B1161" t="str">
            <v>Alejandro</v>
          </cell>
          <cell r="C1161" t="str">
            <v>Rojas Burgoa</v>
          </cell>
          <cell r="D1161" t="str">
            <v>12SG</v>
          </cell>
          <cell r="E1161" t="str">
            <v>M</v>
          </cell>
          <cell r="F1161" t="str">
            <v>N</v>
          </cell>
          <cell r="G1161" t="str">
            <v>MOTM</v>
          </cell>
          <cell r="H1161" t="str">
            <v>No</v>
          </cell>
          <cell r="I1161" t="str">
            <v>Yes</v>
          </cell>
          <cell r="J1161" t="str">
            <v>No</v>
          </cell>
          <cell r="K1161" t="str">
            <v>No</v>
          </cell>
          <cell r="L1161" t="str">
            <v>12</v>
          </cell>
          <cell r="M1161" t="str">
            <v>Picardy</v>
          </cell>
          <cell r="N1161" t="str">
            <v>No</v>
          </cell>
        </row>
        <row r="1162">
          <cell r="A1162">
            <v>152669</v>
          </cell>
          <cell r="B1162" t="str">
            <v>Josh</v>
          </cell>
          <cell r="C1162" t="str">
            <v>Ronaldson</v>
          </cell>
          <cell r="D1162" t="str">
            <v>9JQ</v>
          </cell>
          <cell r="E1162" t="str">
            <v>M</v>
          </cell>
          <cell r="F1162" t="str">
            <v>E</v>
          </cell>
          <cell r="G1162" t="str">
            <v>WBRI</v>
          </cell>
          <cell r="H1162" t="str">
            <v>No</v>
          </cell>
          <cell r="I1162" t="str">
            <v>No</v>
          </cell>
          <cell r="J1162" t="str">
            <v>No</v>
          </cell>
          <cell r="K1162" t="str">
            <v>No</v>
          </cell>
          <cell r="L1162" t="str">
            <v>9</v>
          </cell>
          <cell r="M1162" t="str">
            <v>St. Julie</v>
          </cell>
          <cell r="N1162" t="str">
            <v>No</v>
          </cell>
        </row>
        <row r="1163">
          <cell r="A1163">
            <v>152672</v>
          </cell>
          <cell r="B1163" t="str">
            <v>Lydia</v>
          </cell>
          <cell r="C1163" t="str">
            <v>Ronaldson</v>
          </cell>
          <cell r="D1163" t="str">
            <v>9GR</v>
          </cell>
          <cell r="E1163" t="str">
            <v>F</v>
          </cell>
          <cell r="F1163" t="str">
            <v>K</v>
          </cell>
          <cell r="G1163" t="str">
            <v>WBRI</v>
          </cell>
          <cell r="H1163" t="str">
            <v>No</v>
          </cell>
          <cell r="I1163" t="str">
            <v>No</v>
          </cell>
          <cell r="J1163" t="str">
            <v>Yes</v>
          </cell>
          <cell r="K1163" t="str">
            <v>No</v>
          </cell>
          <cell r="L1163" t="str">
            <v>9</v>
          </cell>
          <cell r="M1163" t="str">
            <v>St. Julie</v>
          </cell>
          <cell r="N1163" t="str">
            <v>No</v>
          </cell>
        </row>
        <row r="1164">
          <cell r="A1164">
            <v>152146</v>
          </cell>
          <cell r="B1164" t="str">
            <v>Lauren</v>
          </cell>
          <cell r="C1164" t="str">
            <v>Rooney</v>
          </cell>
          <cell r="D1164" t="str">
            <v>13BG</v>
          </cell>
          <cell r="E1164" t="str">
            <v>F</v>
          </cell>
          <cell r="G1164" t="str">
            <v>WBRI</v>
          </cell>
          <cell r="H1164" t="str">
            <v>No</v>
          </cell>
          <cell r="I1164" t="str">
            <v>No</v>
          </cell>
          <cell r="J1164" t="str">
            <v>No</v>
          </cell>
          <cell r="K1164" t="str">
            <v>No</v>
          </cell>
          <cell r="L1164" t="str">
            <v>13</v>
          </cell>
          <cell r="M1164" t="str">
            <v>Picardy</v>
          </cell>
          <cell r="N1164" t="str">
            <v>No</v>
          </cell>
        </row>
        <row r="1165">
          <cell r="A1165">
            <v>151704</v>
          </cell>
          <cell r="B1165" t="str">
            <v>Evie</v>
          </cell>
          <cell r="C1165" t="str">
            <v>Rose</v>
          </cell>
          <cell r="D1165" t="str">
            <v>11WE</v>
          </cell>
          <cell r="E1165" t="str">
            <v>F</v>
          </cell>
          <cell r="F1165" t="str">
            <v>N</v>
          </cell>
          <cell r="G1165" t="str">
            <v>WBRI</v>
          </cell>
          <cell r="H1165" t="str">
            <v>No</v>
          </cell>
          <cell r="I1165" t="str">
            <v>No</v>
          </cell>
          <cell r="J1165" t="str">
            <v>No</v>
          </cell>
          <cell r="K1165" t="str">
            <v>No</v>
          </cell>
          <cell r="L1165" t="str">
            <v>11</v>
          </cell>
          <cell r="M1165" t="str">
            <v>Compiegne</v>
          </cell>
          <cell r="N1165" t="str">
            <v>No</v>
          </cell>
        </row>
        <row r="1166">
          <cell r="A1166">
            <v>160303</v>
          </cell>
          <cell r="B1166" t="str">
            <v>Alice</v>
          </cell>
          <cell r="C1166" t="str">
            <v>Rose</v>
          </cell>
          <cell r="D1166" t="str">
            <v>7YP</v>
          </cell>
          <cell r="E1166" t="str">
            <v>F</v>
          </cell>
          <cell r="F1166" t="str">
            <v>N</v>
          </cell>
          <cell r="G1166" t="str">
            <v>WBRI</v>
          </cell>
          <cell r="H1166" t="str">
            <v>No</v>
          </cell>
          <cell r="I1166" t="str">
            <v>No</v>
          </cell>
          <cell r="J1166" t="str">
            <v>No</v>
          </cell>
          <cell r="K1166" t="str">
            <v>No</v>
          </cell>
          <cell r="L1166" t="str">
            <v>7</v>
          </cell>
          <cell r="M1166" t="str">
            <v>Compiegne</v>
          </cell>
          <cell r="N1166" t="str">
            <v>No</v>
          </cell>
        </row>
        <row r="1167">
          <cell r="A1167">
            <v>160071</v>
          </cell>
          <cell r="B1167" t="str">
            <v>Elijah</v>
          </cell>
          <cell r="C1167" t="str">
            <v>Rose</v>
          </cell>
          <cell r="D1167" t="str">
            <v>12ASA</v>
          </cell>
          <cell r="E1167" t="str">
            <v>M</v>
          </cell>
          <cell r="F1167" t="str">
            <v>N</v>
          </cell>
          <cell r="G1167" t="str">
            <v>MAOE</v>
          </cell>
          <cell r="H1167" t="str">
            <v>No</v>
          </cell>
          <cell r="I1167" t="str">
            <v>No</v>
          </cell>
          <cell r="J1167" t="str">
            <v>No</v>
          </cell>
          <cell r="K1167" t="str">
            <v>No</v>
          </cell>
          <cell r="L1167" t="str">
            <v>12</v>
          </cell>
          <cell r="M1167" t="str">
            <v>Picardy</v>
          </cell>
          <cell r="N1167" t="str">
            <v>No</v>
          </cell>
        </row>
        <row r="1168">
          <cell r="A1168">
            <v>150884</v>
          </cell>
          <cell r="B1168" t="str">
            <v>Eoghan</v>
          </cell>
          <cell r="C1168" t="str">
            <v>Ross</v>
          </cell>
          <cell r="D1168" t="str">
            <v>12SG</v>
          </cell>
          <cell r="E1168" t="str">
            <v>M</v>
          </cell>
          <cell r="F1168" t="str">
            <v>N</v>
          </cell>
          <cell r="G1168" t="str">
            <v>WBRI</v>
          </cell>
          <cell r="H1168" t="str">
            <v>No</v>
          </cell>
          <cell r="I1168" t="str">
            <v>No</v>
          </cell>
          <cell r="J1168" t="str">
            <v>No</v>
          </cell>
          <cell r="K1168" t="str">
            <v>No</v>
          </cell>
          <cell r="L1168" t="str">
            <v>12</v>
          </cell>
          <cell r="M1168" t="str">
            <v>St. Julie</v>
          </cell>
          <cell r="N1168" t="str">
            <v>No</v>
          </cell>
        </row>
        <row r="1169">
          <cell r="A1169">
            <v>151664</v>
          </cell>
          <cell r="B1169" t="str">
            <v>Madeleine</v>
          </cell>
          <cell r="C1169" t="str">
            <v>Ross-Weston</v>
          </cell>
          <cell r="D1169" t="str">
            <v>11WE</v>
          </cell>
          <cell r="E1169" t="str">
            <v>F</v>
          </cell>
          <cell r="F1169" t="str">
            <v>N</v>
          </cell>
          <cell r="G1169" t="str">
            <v>WBRI</v>
          </cell>
          <cell r="H1169" t="str">
            <v>No</v>
          </cell>
          <cell r="I1169" t="str">
            <v>No</v>
          </cell>
          <cell r="J1169" t="str">
            <v>No</v>
          </cell>
          <cell r="K1169" t="str">
            <v>No</v>
          </cell>
          <cell r="L1169" t="str">
            <v>11</v>
          </cell>
          <cell r="M1169" t="str">
            <v>Compiegne</v>
          </cell>
          <cell r="N1169" t="str">
            <v>No</v>
          </cell>
        </row>
        <row r="1170">
          <cell r="A1170">
            <v>152931</v>
          </cell>
          <cell r="B1170" t="str">
            <v>Fletcher</v>
          </cell>
          <cell r="C1170" t="str">
            <v>Rowe</v>
          </cell>
          <cell r="D1170" t="str">
            <v>8AB</v>
          </cell>
          <cell r="E1170" t="str">
            <v>M</v>
          </cell>
          <cell r="F1170" t="str">
            <v>K</v>
          </cell>
          <cell r="G1170" t="str">
            <v>WBRI</v>
          </cell>
          <cell r="H1170" t="str">
            <v>No</v>
          </cell>
          <cell r="I1170" t="str">
            <v>No</v>
          </cell>
          <cell r="J1170" t="str">
            <v>No</v>
          </cell>
          <cell r="K1170" t="str">
            <v>No</v>
          </cell>
          <cell r="L1170" t="str">
            <v>8</v>
          </cell>
          <cell r="M1170" t="str">
            <v>Compiegne</v>
          </cell>
          <cell r="N1170" t="str">
            <v>No</v>
          </cell>
        </row>
        <row r="1171">
          <cell r="A1171">
            <v>152673</v>
          </cell>
          <cell r="B1171" t="str">
            <v>Isla</v>
          </cell>
          <cell r="C1171" t="str">
            <v>Rowley</v>
          </cell>
          <cell r="D1171" t="str">
            <v>9GN</v>
          </cell>
          <cell r="E1171" t="str">
            <v>F</v>
          </cell>
          <cell r="F1171" t="str">
            <v>N</v>
          </cell>
          <cell r="G1171" t="str">
            <v>WBRI</v>
          </cell>
          <cell r="H1171" t="str">
            <v>No</v>
          </cell>
          <cell r="I1171" t="str">
            <v>No</v>
          </cell>
          <cell r="J1171" t="str">
            <v>No</v>
          </cell>
          <cell r="K1171" t="str">
            <v>No</v>
          </cell>
          <cell r="L1171" t="str">
            <v>9</v>
          </cell>
          <cell r="M1171" t="str">
            <v>Compiegne</v>
          </cell>
          <cell r="N1171" t="str">
            <v>No</v>
          </cell>
        </row>
        <row r="1172">
          <cell r="A1172">
            <v>152938</v>
          </cell>
          <cell r="B1172" t="str">
            <v>Emily</v>
          </cell>
          <cell r="C1172" t="str">
            <v>Roxby</v>
          </cell>
          <cell r="D1172" t="str">
            <v>8KC</v>
          </cell>
          <cell r="E1172" t="str">
            <v>F</v>
          </cell>
          <cell r="F1172" t="str">
            <v>N</v>
          </cell>
          <cell r="G1172" t="str">
            <v>WBRI</v>
          </cell>
          <cell r="H1172" t="str">
            <v>No</v>
          </cell>
          <cell r="I1172" t="str">
            <v>No</v>
          </cell>
          <cell r="J1172" t="str">
            <v>No</v>
          </cell>
          <cell r="K1172" t="str">
            <v>No</v>
          </cell>
          <cell r="L1172" t="str">
            <v>8</v>
          </cell>
          <cell r="M1172" t="str">
            <v>St. Julie</v>
          </cell>
          <cell r="N1172" t="str">
            <v>No</v>
          </cell>
        </row>
        <row r="1173">
          <cell r="A1173">
            <v>151917</v>
          </cell>
          <cell r="B1173" t="str">
            <v>Eliza</v>
          </cell>
          <cell r="C1173" t="str">
            <v>Rundle</v>
          </cell>
          <cell r="D1173" t="str">
            <v>10CM</v>
          </cell>
          <cell r="E1173" t="str">
            <v>F</v>
          </cell>
          <cell r="F1173" t="str">
            <v>N</v>
          </cell>
          <cell r="G1173" t="str">
            <v>WBRI</v>
          </cell>
          <cell r="H1173" t="str">
            <v>No</v>
          </cell>
          <cell r="I1173" t="str">
            <v>No</v>
          </cell>
          <cell r="J1173" t="str">
            <v>No</v>
          </cell>
          <cell r="K1173" t="str">
            <v>No</v>
          </cell>
          <cell r="L1173" t="str">
            <v>10</v>
          </cell>
          <cell r="M1173" t="str">
            <v>Compiegne</v>
          </cell>
          <cell r="N1173" t="str">
            <v>No</v>
          </cell>
        </row>
        <row r="1174">
          <cell r="A1174">
            <v>160304</v>
          </cell>
          <cell r="B1174" t="str">
            <v>Joe</v>
          </cell>
          <cell r="C1174" t="str">
            <v>Rundle</v>
          </cell>
          <cell r="D1174" t="str">
            <v>7AWH</v>
          </cell>
          <cell r="E1174" t="str">
            <v>M</v>
          </cell>
          <cell r="F1174" t="str">
            <v>N</v>
          </cell>
          <cell r="G1174" t="str">
            <v>WBRI</v>
          </cell>
          <cell r="H1174" t="str">
            <v>No</v>
          </cell>
          <cell r="I1174" t="str">
            <v>No</v>
          </cell>
          <cell r="J1174" t="str">
            <v>No</v>
          </cell>
          <cell r="K1174" t="str">
            <v>No</v>
          </cell>
          <cell r="L1174" t="str">
            <v>7</v>
          </cell>
          <cell r="M1174" t="str">
            <v>St. Julie</v>
          </cell>
          <cell r="N1174" t="str">
            <v>No</v>
          </cell>
        </row>
        <row r="1175">
          <cell r="A1175">
            <v>160305</v>
          </cell>
          <cell r="B1175" t="str">
            <v>Maddison</v>
          </cell>
          <cell r="C1175" t="str">
            <v>Rushton-Smith</v>
          </cell>
          <cell r="D1175" t="str">
            <v>7LM</v>
          </cell>
          <cell r="E1175" t="str">
            <v>F</v>
          </cell>
          <cell r="G1175" t="str">
            <v>WBRI</v>
          </cell>
          <cell r="H1175" t="str">
            <v>Yes</v>
          </cell>
          <cell r="I1175" t="str">
            <v>No</v>
          </cell>
          <cell r="J1175" t="str">
            <v>Yes</v>
          </cell>
          <cell r="K1175" t="str">
            <v>No</v>
          </cell>
          <cell r="L1175" t="str">
            <v>7</v>
          </cell>
          <cell r="M1175" t="str">
            <v>Cuvilly</v>
          </cell>
          <cell r="N1175" t="str">
            <v>No</v>
          </cell>
        </row>
        <row r="1176">
          <cell r="A1176">
            <v>152935</v>
          </cell>
          <cell r="B1176" t="str">
            <v>Sophie</v>
          </cell>
          <cell r="C1176" t="str">
            <v>Russell</v>
          </cell>
          <cell r="D1176" t="str">
            <v>8TR</v>
          </cell>
          <cell r="E1176" t="str">
            <v>F</v>
          </cell>
          <cell r="F1176" t="str">
            <v>N</v>
          </cell>
          <cell r="G1176" t="str">
            <v>WBRI</v>
          </cell>
          <cell r="H1176" t="str">
            <v>No</v>
          </cell>
          <cell r="I1176" t="str">
            <v>No</v>
          </cell>
          <cell r="J1176" t="str">
            <v>No</v>
          </cell>
          <cell r="K1176" t="str">
            <v>No</v>
          </cell>
          <cell r="L1176" t="str">
            <v>8</v>
          </cell>
          <cell r="M1176" t="str">
            <v>Compiegne</v>
          </cell>
          <cell r="N1176" t="str">
            <v>No</v>
          </cell>
        </row>
        <row r="1177">
          <cell r="A1177">
            <v>160306</v>
          </cell>
          <cell r="B1177" t="str">
            <v>Luca</v>
          </cell>
          <cell r="C1177" t="str">
            <v>Russell</v>
          </cell>
          <cell r="D1177" t="str">
            <v>7YP</v>
          </cell>
          <cell r="E1177" t="str">
            <v>M</v>
          </cell>
          <cell r="F1177" t="str">
            <v>N</v>
          </cell>
          <cell r="G1177" t="str">
            <v>WOTW</v>
          </cell>
          <cell r="H1177" t="str">
            <v>No</v>
          </cell>
          <cell r="I1177" t="str">
            <v>No</v>
          </cell>
          <cell r="J1177" t="str">
            <v>No</v>
          </cell>
          <cell r="K1177" t="str">
            <v>No</v>
          </cell>
          <cell r="L1177" t="str">
            <v>7</v>
          </cell>
          <cell r="M1177" t="str">
            <v>Compiegne</v>
          </cell>
          <cell r="N1177" t="str">
            <v>No</v>
          </cell>
        </row>
        <row r="1178">
          <cell r="A1178">
            <v>152793</v>
          </cell>
          <cell r="B1178" t="str">
            <v>Marley</v>
          </cell>
          <cell r="C1178" t="str">
            <v>Rutty</v>
          </cell>
          <cell r="D1178" t="str">
            <v>8PH</v>
          </cell>
          <cell r="E1178" t="str">
            <v>M</v>
          </cell>
          <cell r="F1178" t="str">
            <v>N</v>
          </cell>
          <cell r="G1178" t="str">
            <v>MOTM</v>
          </cell>
          <cell r="H1178" t="str">
            <v>Yes</v>
          </cell>
          <cell r="I1178" t="str">
            <v>No</v>
          </cell>
          <cell r="J1178" t="str">
            <v>Yes</v>
          </cell>
          <cell r="K1178" t="str">
            <v>No</v>
          </cell>
          <cell r="L1178" t="str">
            <v>8</v>
          </cell>
          <cell r="M1178" t="str">
            <v>Cuvilly</v>
          </cell>
          <cell r="N1178" t="str">
            <v>No</v>
          </cell>
        </row>
        <row r="1179">
          <cell r="A1179">
            <v>151761</v>
          </cell>
          <cell r="B1179" t="str">
            <v>Isabel</v>
          </cell>
          <cell r="C1179" t="str">
            <v>Ruvinski</v>
          </cell>
          <cell r="D1179" t="str">
            <v>10CM</v>
          </cell>
          <cell r="E1179" t="str">
            <v>F</v>
          </cell>
          <cell r="F1179" t="str">
            <v>N</v>
          </cell>
          <cell r="G1179" t="str">
            <v>WOTW</v>
          </cell>
          <cell r="H1179" t="str">
            <v>No</v>
          </cell>
          <cell r="I1179" t="str">
            <v>Yes</v>
          </cell>
          <cell r="J1179" t="str">
            <v>No</v>
          </cell>
          <cell r="K1179" t="str">
            <v>No</v>
          </cell>
          <cell r="L1179" t="str">
            <v>10</v>
          </cell>
          <cell r="M1179" t="str">
            <v>Compiegne</v>
          </cell>
          <cell r="N1179" t="str">
            <v>No</v>
          </cell>
        </row>
        <row r="1180">
          <cell r="A1180">
            <v>160307</v>
          </cell>
          <cell r="B1180" t="str">
            <v>Chantel</v>
          </cell>
          <cell r="C1180" t="str">
            <v>Rweyemamu</v>
          </cell>
          <cell r="D1180" t="str">
            <v>7WD</v>
          </cell>
          <cell r="E1180" t="str">
            <v>F</v>
          </cell>
          <cell r="F1180" t="str">
            <v>N</v>
          </cell>
          <cell r="G1180" t="str">
            <v>BAOF</v>
          </cell>
          <cell r="H1180" t="str">
            <v>No</v>
          </cell>
          <cell r="I1180" t="str">
            <v>Yes</v>
          </cell>
          <cell r="J1180" t="str">
            <v>No</v>
          </cell>
          <cell r="K1180" t="str">
            <v>No</v>
          </cell>
          <cell r="L1180" t="str">
            <v>7</v>
          </cell>
          <cell r="M1180" t="str">
            <v>Picardy</v>
          </cell>
          <cell r="N1180" t="str">
            <v>No</v>
          </cell>
        </row>
        <row r="1181">
          <cell r="A1181">
            <v>151897</v>
          </cell>
          <cell r="B1181" t="str">
            <v>Jakub</v>
          </cell>
          <cell r="C1181" t="str">
            <v>Rys</v>
          </cell>
          <cell r="D1181" t="str">
            <v>10PL</v>
          </cell>
          <cell r="E1181" t="str">
            <v>M</v>
          </cell>
          <cell r="F1181" t="str">
            <v>N</v>
          </cell>
          <cell r="G1181" t="str">
            <v>WEEU</v>
          </cell>
          <cell r="H1181" t="str">
            <v>No</v>
          </cell>
          <cell r="I1181" t="str">
            <v>Yes</v>
          </cell>
          <cell r="J1181" t="str">
            <v>No</v>
          </cell>
          <cell r="K1181" t="str">
            <v>No</v>
          </cell>
          <cell r="L1181" t="str">
            <v>10</v>
          </cell>
          <cell r="M1181" t="str">
            <v>St. Julie</v>
          </cell>
          <cell r="N1181" t="str">
            <v>No</v>
          </cell>
        </row>
        <row r="1182">
          <cell r="A1182">
            <v>160034</v>
          </cell>
          <cell r="B1182" t="str">
            <v>Viola</v>
          </cell>
          <cell r="C1182" t="str">
            <v>Sabina</v>
          </cell>
          <cell r="D1182" t="str">
            <v>10CS</v>
          </cell>
          <cell r="E1182" t="str">
            <v>F</v>
          </cell>
          <cell r="F1182" t="str">
            <v>N</v>
          </cell>
          <cell r="G1182" t="str">
            <v>BAFR</v>
          </cell>
          <cell r="H1182" t="str">
            <v>No</v>
          </cell>
          <cell r="I1182" t="str">
            <v>No</v>
          </cell>
          <cell r="J1182" t="str">
            <v>No</v>
          </cell>
          <cell r="K1182" t="str">
            <v>No</v>
          </cell>
          <cell r="L1182" t="str">
            <v>10</v>
          </cell>
          <cell r="M1182" t="str">
            <v>Compiegne</v>
          </cell>
          <cell r="N1182" t="str">
            <v>No</v>
          </cell>
        </row>
        <row r="1183">
          <cell r="A1183">
            <v>151661</v>
          </cell>
          <cell r="B1183" t="str">
            <v>Elayna</v>
          </cell>
          <cell r="C1183" t="str">
            <v>Saddiq</v>
          </cell>
          <cell r="D1183" t="str">
            <v>11SPI</v>
          </cell>
          <cell r="E1183" t="str">
            <v>F</v>
          </cell>
          <cell r="F1183" t="str">
            <v>N</v>
          </cell>
          <cell r="G1183" t="str">
            <v>APKN</v>
          </cell>
          <cell r="H1183" t="str">
            <v>No</v>
          </cell>
          <cell r="I1183" t="str">
            <v>No</v>
          </cell>
          <cell r="J1183" t="str">
            <v>No</v>
          </cell>
          <cell r="K1183" t="str">
            <v>No</v>
          </cell>
          <cell r="L1183" t="str">
            <v>11</v>
          </cell>
          <cell r="M1183" t="str">
            <v>St. Julie</v>
          </cell>
          <cell r="N1183" t="str">
            <v>No</v>
          </cell>
        </row>
        <row r="1184">
          <cell r="A1184">
            <v>151690</v>
          </cell>
          <cell r="B1184" t="str">
            <v>Tierney</v>
          </cell>
          <cell r="C1184" t="str">
            <v>Sadler</v>
          </cell>
          <cell r="D1184" t="str">
            <v>11ZI</v>
          </cell>
          <cell r="E1184" t="str">
            <v>F</v>
          </cell>
          <cell r="F1184" t="str">
            <v>N</v>
          </cell>
          <cell r="G1184" t="str">
            <v>WBRI</v>
          </cell>
          <cell r="H1184" t="str">
            <v>No</v>
          </cell>
          <cell r="I1184" t="str">
            <v>No</v>
          </cell>
          <cell r="J1184" t="str">
            <v>No</v>
          </cell>
          <cell r="K1184" t="str">
            <v>No</v>
          </cell>
          <cell r="L1184" t="str">
            <v>11</v>
          </cell>
          <cell r="M1184" t="str">
            <v>St. Julie</v>
          </cell>
          <cell r="N1184" t="str">
            <v>No</v>
          </cell>
        </row>
        <row r="1185">
          <cell r="A1185">
            <v>151757</v>
          </cell>
          <cell r="B1185" t="str">
            <v>Hire</v>
          </cell>
          <cell r="C1185" t="str">
            <v>Safawo</v>
          </cell>
          <cell r="D1185" t="str">
            <v>10CS</v>
          </cell>
          <cell r="E1185" t="str">
            <v>F</v>
          </cell>
          <cell r="F1185" t="str">
            <v>N</v>
          </cell>
          <cell r="G1185" t="str">
            <v>BAOF</v>
          </cell>
          <cell r="H1185" t="str">
            <v>Yes</v>
          </cell>
          <cell r="I1185" t="str">
            <v>Yes</v>
          </cell>
          <cell r="J1185" t="str">
            <v>Yes</v>
          </cell>
          <cell r="K1185" t="str">
            <v>No</v>
          </cell>
          <cell r="L1185" t="str">
            <v>10</v>
          </cell>
          <cell r="M1185" t="str">
            <v>Picardy</v>
          </cell>
          <cell r="N1185" t="str">
            <v>No</v>
          </cell>
        </row>
        <row r="1186">
          <cell r="A1186">
            <v>151513</v>
          </cell>
          <cell r="B1186" t="str">
            <v>Blessy</v>
          </cell>
          <cell r="C1186" t="str">
            <v>Sajeev</v>
          </cell>
          <cell r="D1186" t="str">
            <v>13MPI</v>
          </cell>
          <cell r="E1186" t="str">
            <v>F</v>
          </cell>
          <cell r="F1186" t="str">
            <v>N</v>
          </cell>
          <cell r="G1186" t="str">
            <v>AIND</v>
          </cell>
          <cell r="H1186" t="str">
            <v>No</v>
          </cell>
          <cell r="I1186" t="str">
            <v>Yes</v>
          </cell>
          <cell r="J1186" t="str">
            <v>No</v>
          </cell>
          <cell r="K1186" t="str">
            <v>No</v>
          </cell>
          <cell r="L1186" t="str">
            <v>13</v>
          </cell>
          <cell r="M1186" t="str">
            <v>Picardy</v>
          </cell>
          <cell r="N1186" t="str">
            <v>No</v>
          </cell>
        </row>
        <row r="1187">
          <cell r="A1187">
            <v>160308</v>
          </cell>
          <cell r="B1187" t="str">
            <v>Matthew</v>
          </cell>
          <cell r="C1187" t="str">
            <v>Salata</v>
          </cell>
          <cell r="D1187" t="str">
            <v>7RA</v>
          </cell>
          <cell r="E1187" t="str">
            <v>M</v>
          </cell>
          <cell r="F1187" t="str">
            <v>N</v>
          </cell>
          <cell r="G1187" t="str">
            <v>WEEU</v>
          </cell>
          <cell r="H1187" t="str">
            <v>No</v>
          </cell>
          <cell r="I1187" t="str">
            <v>Yes</v>
          </cell>
          <cell r="J1187" t="str">
            <v>No</v>
          </cell>
          <cell r="K1187" t="str">
            <v>No</v>
          </cell>
          <cell r="L1187" t="str">
            <v>7</v>
          </cell>
          <cell r="M1187" t="str">
            <v>Picardy</v>
          </cell>
          <cell r="N1187" t="str">
            <v>No</v>
          </cell>
        </row>
        <row r="1188">
          <cell r="A1188">
            <v>160054</v>
          </cell>
          <cell r="B1188" t="str">
            <v>Georgia</v>
          </cell>
          <cell r="C1188" t="str">
            <v>Salmon</v>
          </cell>
          <cell r="D1188" t="str">
            <v>12SG</v>
          </cell>
          <cell r="E1188" t="str">
            <v>F</v>
          </cell>
          <cell r="G1188" t="str">
            <v>WBRI</v>
          </cell>
          <cell r="H1188" t="str">
            <v>No</v>
          </cell>
          <cell r="I1188" t="str">
            <v>No</v>
          </cell>
          <cell r="J1188" t="str">
            <v>No</v>
          </cell>
          <cell r="K1188" t="str">
            <v>No</v>
          </cell>
          <cell r="L1188" t="str">
            <v>12</v>
          </cell>
          <cell r="M1188" t="str">
            <v>Picardy</v>
          </cell>
          <cell r="N1188" t="str">
            <v>No</v>
          </cell>
        </row>
        <row r="1189">
          <cell r="A1189">
            <v>160057</v>
          </cell>
          <cell r="B1189" t="str">
            <v>Eleanor</v>
          </cell>
          <cell r="C1189" t="str">
            <v>Salmon</v>
          </cell>
          <cell r="D1189" t="str">
            <v>12SG</v>
          </cell>
          <cell r="E1189" t="str">
            <v>F</v>
          </cell>
          <cell r="F1189" t="str">
            <v>N</v>
          </cell>
          <cell r="G1189" t="str">
            <v>WBRI</v>
          </cell>
          <cell r="H1189" t="str">
            <v>No</v>
          </cell>
          <cell r="I1189" t="str">
            <v>No</v>
          </cell>
          <cell r="J1189" t="str">
            <v>No</v>
          </cell>
          <cell r="K1189" t="str">
            <v>No</v>
          </cell>
          <cell r="L1189" t="str">
            <v>12</v>
          </cell>
          <cell r="M1189" t="str">
            <v>Cuvilly</v>
          </cell>
          <cell r="N1189" t="str">
            <v>No</v>
          </cell>
        </row>
        <row r="1190">
          <cell r="A1190">
            <v>151625</v>
          </cell>
          <cell r="B1190" t="str">
            <v>Amari</v>
          </cell>
          <cell r="C1190" t="str">
            <v>Samuels</v>
          </cell>
          <cell r="D1190" t="str">
            <v>11SK</v>
          </cell>
          <cell r="E1190" t="str">
            <v>M</v>
          </cell>
          <cell r="F1190" t="str">
            <v>N</v>
          </cell>
          <cell r="G1190" t="str">
            <v>BCRB</v>
          </cell>
          <cell r="H1190" t="str">
            <v>No</v>
          </cell>
          <cell r="I1190" t="str">
            <v>No</v>
          </cell>
          <cell r="J1190" t="str">
            <v>No</v>
          </cell>
          <cell r="K1190" t="str">
            <v>No</v>
          </cell>
          <cell r="L1190" t="str">
            <v>11</v>
          </cell>
          <cell r="M1190" t="str">
            <v>Compiegne</v>
          </cell>
          <cell r="N1190" t="str">
            <v>Yes</v>
          </cell>
        </row>
        <row r="1191">
          <cell r="A1191">
            <v>151585</v>
          </cell>
          <cell r="B1191" t="str">
            <v>Nicolas</v>
          </cell>
          <cell r="C1191" t="str">
            <v>Sanchez</v>
          </cell>
          <cell r="D1191" t="str">
            <v>11JNE</v>
          </cell>
          <cell r="E1191" t="str">
            <v>M</v>
          </cell>
          <cell r="F1191" t="str">
            <v>N</v>
          </cell>
          <cell r="G1191" t="str">
            <v>MOTM</v>
          </cell>
          <cell r="H1191" t="str">
            <v>No</v>
          </cell>
          <cell r="I1191" t="str">
            <v>No</v>
          </cell>
          <cell r="J1191" t="str">
            <v>No</v>
          </cell>
          <cell r="K1191" t="str">
            <v>No</v>
          </cell>
          <cell r="L1191" t="str">
            <v>11</v>
          </cell>
          <cell r="M1191" t="str">
            <v>Picardy</v>
          </cell>
          <cell r="N1191" t="str">
            <v>No</v>
          </cell>
        </row>
        <row r="1192">
          <cell r="A1192">
            <v>160309</v>
          </cell>
          <cell r="B1192" t="str">
            <v>Miguel</v>
          </cell>
          <cell r="C1192" t="str">
            <v>Sanchez Parisi</v>
          </cell>
          <cell r="D1192" t="str">
            <v>7RA</v>
          </cell>
          <cell r="E1192" t="str">
            <v>M</v>
          </cell>
          <cell r="F1192" t="str">
            <v>N</v>
          </cell>
          <cell r="G1192" t="str">
            <v>MOTH</v>
          </cell>
          <cell r="H1192" t="str">
            <v>No</v>
          </cell>
          <cell r="I1192" t="str">
            <v>Yes</v>
          </cell>
          <cell r="J1192" t="str">
            <v>No</v>
          </cell>
          <cell r="K1192" t="str">
            <v>No</v>
          </cell>
          <cell r="L1192" t="str">
            <v>7</v>
          </cell>
          <cell r="M1192" t="str">
            <v>Picardy</v>
          </cell>
          <cell r="N1192" t="str">
            <v>No</v>
          </cell>
        </row>
        <row r="1193">
          <cell r="A1193">
            <v>152897</v>
          </cell>
          <cell r="B1193" t="str">
            <v>Amaira</v>
          </cell>
          <cell r="C1193" t="str">
            <v>Sanchez-Diaz</v>
          </cell>
          <cell r="D1193" t="str">
            <v>8KS</v>
          </cell>
          <cell r="E1193" t="str">
            <v>F</v>
          </cell>
          <cell r="F1193" t="str">
            <v>N</v>
          </cell>
          <cell r="G1193" t="str">
            <v>MOTM</v>
          </cell>
          <cell r="H1193" t="str">
            <v>No</v>
          </cell>
          <cell r="I1193" t="str">
            <v>Yes</v>
          </cell>
          <cell r="J1193" t="str">
            <v>No</v>
          </cell>
          <cell r="K1193" t="str">
            <v>No</v>
          </cell>
          <cell r="L1193" t="str">
            <v>8</v>
          </cell>
          <cell r="M1193" t="str">
            <v>Picardy</v>
          </cell>
          <cell r="N1193" t="str">
            <v>No</v>
          </cell>
        </row>
        <row r="1194">
          <cell r="A1194">
            <v>151937</v>
          </cell>
          <cell r="B1194" t="str">
            <v>Yulima</v>
          </cell>
          <cell r="C1194" t="str">
            <v>Sanchez-Diaz</v>
          </cell>
          <cell r="D1194" t="str">
            <v>10JOS</v>
          </cell>
          <cell r="E1194" t="str">
            <v>F</v>
          </cell>
          <cell r="F1194" t="str">
            <v>N</v>
          </cell>
          <cell r="G1194" t="str">
            <v>MOTM</v>
          </cell>
          <cell r="H1194" t="str">
            <v>No</v>
          </cell>
          <cell r="I1194" t="str">
            <v>Yes</v>
          </cell>
          <cell r="J1194" t="str">
            <v>No</v>
          </cell>
          <cell r="K1194" t="str">
            <v>No</v>
          </cell>
          <cell r="L1194" t="str">
            <v>10</v>
          </cell>
          <cell r="M1194" t="str">
            <v>Compiegne</v>
          </cell>
          <cell r="N1194" t="str">
            <v>No</v>
          </cell>
        </row>
        <row r="1195">
          <cell r="A1195">
            <v>150395</v>
          </cell>
          <cell r="B1195" t="str">
            <v>Lydia</v>
          </cell>
          <cell r="C1195" t="str">
            <v>Sanderson</v>
          </cell>
          <cell r="D1195" t="str">
            <v>13SMC</v>
          </cell>
          <cell r="E1195" t="str">
            <v>F</v>
          </cell>
          <cell r="F1195" t="str">
            <v>N</v>
          </cell>
          <cell r="G1195" t="str">
            <v>WBRI</v>
          </cell>
          <cell r="H1195" t="str">
            <v>No</v>
          </cell>
          <cell r="I1195" t="str">
            <v>No</v>
          </cell>
          <cell r="J1195" t="str">
            <v>No</v>
          </cell>
          <cell r="K1195" t="str">
            <v>No</v>
          </cell>
          <cell r="L1195" t="str">
            <v>13</v>
          </cell>
          <cell r="M1195" t="str">
            <v>St. Julie</v>
          </cell>
          <cell r="N1195" t="str">
            <v>No</v>
          </cell>
        </row>
        <row r="1196">
          <cell r="A1196">
            <v>152801</v>
          </cell>
          <cell r="B1196" t="str">
            <v>Charles</v>
          </cell>
          <cell r="C1196" t="str">
            <v>Sanyika</v>
          </cell>
          <cell r="D1196" t="str">
            <v>8PH</v>
          </cell>
          <cell r="E1196" t="str">
            <v>M</v>
          </cell>
          <cell r="F1196" t="str">
            <v>N</v>
          </cell>
          <cell r="G1196" t="str">
            <v>BAOF</v>
          </cell>
          <cell r="H1196" t="str">
            <v>No</v>
          </cell>
          <cell r="I1196" t="str">
            <v>Yes</v>
          </cell>
          <cell r="J1196" t="str">
            <v>No</v>
          </cell>
          <cell r="K1196" t="str">
            <v>No</v>
          </cell>
          <cell r="L1196" t="str">
            <v>8</v>
          </cell>
          <cell r="M1196" t="str">
            <v>Cuvilly</v>
          </cell>
          <cell r="N1196" t="str">
            <v>No</v>
          </cell>
        </row>
        <row r="1197">
          <cell r="A1197">
            <v>151588</v>
          </cell>
          <cell r="B1197" t="str">
            <v>Joanie</v>
          </cell>
          <cell r="C1197" t="str">
            <v>Sargeant</v>
          </cell>
          <cell r="D1197" t="str">
            <v>11JNE</v>
          </cell>
          <cell r="E1197" t="str">
            <v>F</v>
          </cell>
          <cell r="F1197" t="str">
            <v>N</v>
          </cell>
          <cell r="G1197" t="str">
            <v>WBRI</v>
          </cell>
          <cell r="H1197" t="str">
            <v>No</v>
          </cell>
          <cell r="I1197" t="str">
            <v>No</v>
          </cell>
          <cell r="J1197" t="str">
            <v>No</v>
          </cell>
          <cell r="K1197" t="str">
            <v>No</v>
          </cell>
          <cell r="L1197" t="str">
            <v>11</v>
          </cell>
          <cell r="M1197" t="str">
            <v>Picardy</v>
          </cell>
          <cell r="N1197" t="str">
            <v>No</v>
          </cell>
        </row>
        <row r="1198">
          <cell r="A1198">
            <v>152698</v>
          </cell>
          <cell r="B1198" t="str">
            <v>Rose</v>
          </cell>
          <cell r="C1198" t="str">
            <v>Saunby</v>
          </cell>
          <cell r="D1198" t="str">
            <v>9JQ</v>
          </cell>
          <cell r="E1198" t="str">
            <v>F</v>
          </cell>
          <cell r="F1198" t="str">
            <v>N</v>
          </cell>
          <cell r="G1198" t="str">
            <v>WBRI</v>
          </cell>
          <cell r="H1198" t="str">
            <v>No</v>
          </cell>
          <cell r="I1198" t="str">
            <v>No</v>
          </cell>
          <cell r="J1198" t="str">
            <v>No</v>
          </cell>
          <cell r="K1198" t="str">
            <v>No</v>
          </cell>
          <cell r="L1198" t="str">
            <v>9</v>
          </cell>
          <cell r="M1198" t="str">
            <v>Compiegne</v>
          </cell>
          <cell r="N1198" t="str">
            <v>No</v>
          </cell>
        </row>
        <row r="1199">
          <cell r="A1199">
            <v>160310</v>
          </cell>
          <cell r="B1199" t="str">
            <v>Faith</v>
          </cell>
          <cell r="C1199" t="str">
            <v>Savage</v>
          </cell>
          <cell r="D1199" t="str">
            <v>7YP</v>
          </cell>
          <cell r="E1199" t="str">
            <v>F</v>
          </cell>
          <cell r="F1199" t="str">
            <v>N</v>
          </cell>
          <cell r="G1199" t="str">
            <v>WBRI</v>
          </cell>
          <cell r="H1199" t="str">
            <v>Yes</v>
          </cell>
          <cell r="I1199" t="str">
            <v>No</v>
          </cell>
          <cell r="J1199" t="str">
            <v>Yes</v>
          </cell>
          <cell r="K1199" t="str">
            <v>No</v>
          </cell>
          <cell r="L1199" t="str">
            <v>7</v>
          </cell>
          <cell r="M1199" t="str">
            <v>Compiegne</v>
          </cell>
          <cell r="N1199" t="str">
            <v>No</v>
          </cell>
        </row>
        <row r="1200">
          <cell r="A1200">
            <v>151932</v>
          </cell>
          <cell r="B1200" t="str">
            <v>Chrisy</v>
          </cell>
          <cell r="C1200" t="str">
            <v>Savvidou</v>
          </cell>
          <cell r="D1200" t="str">
            <v>10PL</v>
          </cell>
          <cell r="E1200" t="str">
            <v>F</v>
          </cell>
          <cell r="F1200" t="str">
            <v>N</v>
          </cell>
          <cell r="G1200" t="str">
            <v>WOTW</v>
          </cell>
          <cell r="H1200" t="str">
            <v>No</v>
          </cell>
          <cell r="I1200" t="str">
            <v>Yes</v>
          </cell>
          <cell r="J1200" t="str">
            <v>No</v>
          </cell>
          <cell r="K1200" t="str">
            <v>No</v>
          </cell>
          <cell r="L1200" t="str">
            <v>10</v>
          </cell>
          <cell r="M1200" t="str">
            <v>St. Julie</v>
          </cell>
          <cell r="N1200" t="str">
            <v>No</v>
          </cell>
        </row>
        <row r="1201">
          <cell r="A1201">
            <v>152500</v>
          </cell>
          <cell r="B1201" t="str">
            <v>Emilia</v>
          </cell>
          <cell r="C1201" t="str">
            <v>Sawicka</v>
          </cell>
          <cell r="D1201" t="str">
            <v>9MCO</v>
          </cell>
          <cell r="E1201" t="str">
            <v>F</v>
          </cell>
          <cell r="F1201" t="str">
            <v>N</v>
          </cell>
          <cell r="G1201" t="str">
            <v>WEEU</v>
          </cell>
          <cell r="H1201" t="str">
            <v>No</v>
          </cell>
          <cell r="I1201" t="str">
            <v>Yes</v>
          </cell>
          <cell r="J1201" t="str">
            <v>No</v>
          </cell>
          <cell r="K1201" t="str">
            <v>No</v>
          </cell>
          <cell r="L1201" t="str">
            <v>9</v>
          </cell>
          <cell r="M1201" t="str">
            <v>Cuvilly</v>
          </cell>
          <cell r="N1201" t="str">
            <v>No</v>
          </cell>
        </row>
        <row r="1202">
          <cell r="A1202">
            <v>151504</v>
          </cell>
          <cell r="B1202" t="str">
            <v>Olivia</v>
          </cell>
          <cell r="C1202" t="str">
            <v>Sawicka</v>
          </cell>
          <cell r="D1202" t="str">
            <v>12KD</v>
          </cell>
          <cell r="E1202" t="str">
            <v>F</v>
          </cell>
          <cell r="F1202" t="str">
            <v>N</v>
          </cell>
          <cell r="G1202" t="str">
            <v>WEEU</v>
          </cell>
          <cell r="H1202" t="str">
            <v>No</v>
          </cell>
          <cell r="I1202" t="str">
            <v>Yes</v>
          </cell>
          <cell r="J1202" t="str">
            <v>No</v>
          </cell>
          <cell r="K1202" t="str">
            <v>No</v>
          </cell>
          <cell r="L1202" t="str">
            <v>12</v>
          </cell>
          <cell r="M1202" t="str">
            <v>Cuvilly</v>
          </cell>
          <cell r="N1202" t="str">
            <v>No</v>
          </cell>
        </row>
        <row r="1203">
          <cell r="A1203">
            <v>151710</v>
          </cell>
          <cell r="B1203" t="str">
            <v>Alfie</v>
          </cell>
          <cell r="C1203" t="str">
            <v>Saxton-Clayton</v>
          </cell>
          <cell r="D1203" t="str">
            <v>11KKN</v>
          </cell>
          <cell r="E1203" t="str">
            <v>M</v>
          </cell>
          <cell r="F1203" t="str">
            <v>N</v>
          </cell>
          <cell r="G1203" t="str">
            <v>WBRI</v>
          </cell>
          <cell r="H1203" t="str">
            <v>Yes</v>
          </cell>
          <cell r="I1203" t="str">
            <v>No</v>
          </cell>
          <cell r="J1203" t="str">
            <v>Yes</v>
          </cell>
          <cell r="K1203" t="str">
            <v>No</v>
          </cell>
          <cell r="L1203" t="str">
            <v>11</v>
          </cell>
          <cell r="M1203" t="str">
            <v>Cuvilly</v>
          </cell>
          <cell r="N1203" t="str">
            <v>No</v>
          </cell>
        </row>
        <row r="1204">
          <cell r="A1204">
            <v>152509</v>
          </cell>
          <cell r="B1204" t="str">
            <v>Archie</v>
          </cell>
          <cell r="C1204" t="str">
            <v>Saxton-Clayton</v>
          </cell>
          <cell r="D1204" t="str">
            <v>9JQ</v>
          </cell>
          <cell r="E1204" t="str">
            <v>M</v>
          </cell>
          <cell r="F1204" t="str">
            <v>N</v>
          </cell>
          <cell r="G1204" t="str">
            <v>WBRI</v>
          </cell>
          <cell r="H1204" t="str">
            <v>Yes</v>
          </cell>
          <cell r="I1204" t="str">
            <v>No</v>
          </cell>
          <cell r="J1204" t="str">
            <v>Yes</v>
          </cell>
          <cell r="K1204" t="str">
            <v>No</v>
          </cell>
          <cell r="L1204" t="str">
            <v>9</v>
          </cell>
          <cell r="M1204" t="str">
            <v>St. Julie</v>
          </cell>
          <cell r="N1204" t="str">
            <v>No</v>
          </cell>
        </row>
        <row r="1205">
          <cell r="A1205">
            <v>150868</v>
          </cell>
          <cell r="B1205" t="str">
            <v>Ellie</v>
          </cell>
          <cell r="C1205" t="str">
            <v>Scanlon</v>
          </cell>
          <cell r="D1205" t="str">
            <v>12KD</v>
          </cell>
          <cell r="E1205" t="str">
            <v>F</v>
          </cell>
          <cell r="F1205" t="str">
            <v>N</v>
          </cell>
          <cell r="G1205" t="str">
            <v>WBRI</v>
          </cell>
          <cell r="H1205" t="str">
            <v>No</v>
          </cell>
          <cell r="I1205" t="str">
            <v>No</v>
          </cell>
          <cell r="J1205" t="str">
            <v>No</v>
          </cell>
          <cell r="K1205" t="str">
            <v>No</v>
          </cell>
          <cell r="L1205" t="str">
            <v>12</v>
          </cell>
          <cell r="M1205" t="str">
            <v>Picardy</v>
          </cell>
          <cell r="N1205" t="str">
            <v>No</v>
          </cell>
        </row>
        <row r="1206">
          <cell r="A1206">
            <v>152869</v>
          </cell>
          <cell r="B1206" t="str">
            <v>Bella</v>
          </cell>
          <cell r="C1206" t="str">
            <v>Schofield</v>
          </cell>
          <cell r="D1206" t="str">
            <v>8AB</v>
          </cell>
          <cell r="E1206" t="str">
            <v>F</v>
          </cell>
          <cell r="F1206" t="str">
            <v>N</v>
          </cell>
          <cell r="G1206" t="str">
            <v>WBRI</v>
          </cell>
          <cell r="H1206" t="str">
            <v>No</v>
          </cell>
          <cell r="I1206" t="str">
            <v>No</v>
          </cell>
          <cell r="J1206" t="str">
            <v>No</v>
          </cell>
          <cell r="K1206" t="str">
            <v>No</v>
          </cell>
          <cell r="L1206" t="str">
            <v>8</v>
          </cell>
          <cell r="M1206" t="str">
            <v>Compiegne</v>
          </cell>
          <cell r="N1206" t="str">
            <v>No</v>
          </cell>
        </row>
        <row r="1207">
          <cell r="A1207">
            <v>150517</v>
          </cell>
          <cell r="B1207" t="str">
            <v>Jasmine</v>
          </cell>
          <cell r="C1207" t="str">
            <v>Schofield</v>
          </cell>
          <cell r="D1207" t="str">
            <v>13FG</v>
          </cell>
          <cell r="E1207" t="str">
            <v>F</v>
          </cell>
          <cell r="F1207" t="str">
            <v>N</v>
          </cell>
          <cell r="G1207" t="str">
            <v>WBRI</v>
          </cell>
          <cell r="H1207" t="str">
            <v>No</v>
          </cell>
          <cell r="I1207" t="str">
            <v>No</v>
          </cell>
          <cell r="J1207" t="str">
            <v>No</v>
          </cell>
          <cell r="K1207" t="str">
            <v>No</v>
          </cell>
          <cell r="L1207" t="str">
            <v>13</v>
          </cell>
          <cell r="M1207" t="str">
            <v>Cuvilly</v>
          </cell>
          <cell r="N1207" t="str">
            <v>No</v>
          </cell>
        </row>
        <row r="1208">
          <cell r="A1208">
            <v>150456</v>
          </cell>
          <cell r="B1208" t="str">
            <v>Juliette</v>
          </cell>
          <cell r="C1208" t="str">
            <v>SCHOFIELD</v>
          </cell>
          <cell r="D1208" t="str">
            <v>13PLE</v>
          </cell>
          <cell r="E1208" t="str">
            <v>F</v>
          </cell>
          <cell r="F1208" t="str">
            <v>N</v>
          </cell>
          <cell r="G1208" t="str">
            <v>WBRI</v>
          </cell>
          <cell r="H1208" t="str">
            <v>No</v>
          </cell>
          <cell r="I1208" t="str">
            <v>No</v>
          </cell>
          <cell r="J1208" t="str">
            <v>No</v>
          </cell>
          <cell r="K1208" t="str">
            <v>No</v>
          </cell>
          <cell r="L1208" t="str">
            <v>13</v>
          </cell>
          <cell r="N1208" t="str">
            <v>No</v>
          </cell>
        </row>
        <row r="1209">
          <cell r="A1209">
            <v>151868</v>
          </cell>
          <cell r="B1209" t="str">
            <v>Abigail</v>
          </cell>
          <cell r="C1209" t="str">
            <v>Scott</v>
          </cell>
          <cell r="D1209" t="str">
            <v>10RQ</v>
          </cell>
          <cell r="E1209" t="str">
            <v>F</v>
          </cell>
          <cell r="F1209" t="str">
            <v>N</v>
          </cell>
          <cell r="G1209" t="str">
            <v>WBRI</v>
          </cell>
          <cell r="H1209" t="str">
            <v>No</v>
          </cell>
          <cell r="I1209" t="str">
            <v>No</v>
          </cell>
          <cell r="J1209" t="str">
            <v>No</v>
          </cell>
          <cell r="K1209" t="str">
            <v>No</v>
          </cell>
          <cell r="L1209" t="str">
            <v>10</v>
          </cell>
          <cell r="M1209" t="str">
            <v>St. Julie</v>
          </cell>
          <cell r="N1209" t="str">
            <v>No</v>
          </cell>
        </row>
        <row r="1210">
          <cell r="A1210">
            <v>150556</v>
          </cell>
          <cell r="B1210" t="str">
            <v>Amy</v>
          </cell>
          <cell r="C1210" t="str">
            <v>Scott</v>
          </cell>
          <cell r="D1210" t="str">
            <v>13SDR</v>
          </cell>
          <cell r="E1210" t="str">
            <v>F</v>
          </cell>
          <cell r="F1210" t="str">
            <v>N</v>
          </cell>
          <cell r="G1210" t="str">
            <v>WBRI</v>
          </cell>
          <cell r="H1210" t="str">
            <v>No</v>
          </cell>
          <cell r="I1210" t="str">
            <v>No</v>
          </cell>
          <cell r="J1210" t="str">
            <v>No</v>
          </cell>
          <cell r="K1210" t="str">
            <v>No</v>
          </cell>
          <cell r="L1210" t="str">
            <v>13</v>
          </cell>
          <cell r="M1210" t="str">
            <v>Compiegne</v>
          </cell>
          <cell r="N1210" t="str">
            <v>No</v>
          </cell>
        </row>
        <row r="1211">
          <cell r="A1211">
            <v>150788</v>
          </cell>
          <cell r="B1211" t="str">
            <v>Archie</v>
          </cell>
          <cell r="C1211" t="str">
            <v>Scott</v>
          </cell>
          <cell r="D1211" t="str">
            <v>12MP</v>
          </cell>
          <cell r="E1211" t="str">
            <v>M</v>
          </cell>
          <cell r="F1211" t="str">
            <v>N</v>
          </cell>
          <cell r="G1211" t="str">
            <v>WBRI</v>
          </cell>
          <cell r="H1211" t="str">
            <v>No</v>
          </cell>
          <cell r="I1211" t="str">
            <v>No</v>
          </cell>
          <cell r="J1211" t="str">
            <v>No</v>
          </cell>
          <cell r="K1211" t="str">
            <v>No</v>
          </cell>
          <cell r="L1211" t="str">
            <v>12</v>
          </cell>
          <cell r="M1211" t="str">
            <v>St. Julie</v>
          </cell>
          <cell r="N1211" t="str">
            <v>No</v>
          </cell>
        </row>
        <row r="1212">
          <cell r="A1212">
            <v>152555</v>
          </cell>
          <cell r="B1212" t="str">
            <v>Ewan</v>
          </cell>
          <cell r="C1212" t="str">
            <v>Scott</v>
          </cell>
          <cell r="D1212" t="str">
            <v>9GR</v>
          </cell>
          <cell r="E1212" t="str">
            <v>M</v>
          </cell>
          <cell r="F1212" t="str">
            <v>N</v>
          </cell>
          <cell r="G1212" t="str">
            <v>WBRI</v>
          </cell>
          <cell r="H1212" t="str">
            <v>No</v>
          </cell>
          <cell r="I1212" t="str">
            <v>No</v>
          </cell>
          <cell r="J1212" t="str">
            <v>No</v>
          </cell>
          <cell r="K1212" t="str">
            <v>No</v>
          </cell>
          <cell r="L1212" t="str">
            <v>9</v>
          </cell>
          <cell r="M1212" t="str">
            <v>Compiegne</v>
          </cell>
          <cell r="N1212" t="str">
            <v>No</v>
          </cell>
        </row>
        <row r="1213">
          <cell r="A1213">
            <v>152946</v>
          </cell>
          <cell r="B1213" t="str">
            <v>Faye</v>
          </cell>
          <cell r="C1213" t="str">
            <v>Scott</v>
          </cell>
          <cell r="D1213" t="str">
            <v>8PH</v>
          </cell>
          <cell r="E1213" t="str">
            <v>F</v>
          </cell>
          <cell r="F1213" t="str">
            <v>N</v>
          </cell>
          <cell r="G1213" t="str">
            <v>WBRI</v>
          </cell>
          <cell r="H1213" t="str">
            <v>No</v>
          </cell>
          <cell r="I1213" t="str">
            <v>No</v>
          </cell>
          <cell r="J1213" t="str">
            <v>No</v>
          </cell>
          <cell r="K1213" t="str">
            <v>No</v>
          </cell>
          <cell r="L1213" t="str">
            <v>8</v>
          </cell>
          <cell r="M1213" t="str">
            <v>Cuvilly</v>
          </cell>
          <cell r="N1213" t="str">
            <v>No</v>
          </cell>
        </row>
        <row r="1214">
          <cell r="A1214">
            <v>151593</v>
          </cell>
          <cell r="B1214" t="str">
            <v>Trinity</v>
          </cell>
          <cell r="C1214" t="str">
            <v>Scott</v>
          </cell>
          <cell r="D1214" t="str">
            <v>11SK</v>
          </cell>
          <cell r="E1214" t="str">
            <v>F</v>
          </cell>
          <cell r="F1214" t="str">
            <v>N</v>
          </cell>
          <cell r="G1214" t="str">
            <v>MWBC</v>
          </cell>
          <cell r="H1214" t="str">
            <v>No</v>
          </cell>
          <cell r="I1214" t="str">
            <v>No</v>
          </cell>
          <cell r="J1214" t="str">
            <v>No</v>
          </cell>
          <cell r="K1214" t="str">
            <v>No</v>
          </cell>
          <cell r="L1214" t="str">
            <v>11</v>
          </cell>
          <cell r="M1214" t="str">
            <v>Compiegne</v>
          </cell>
          <cell r="N1214" t="str">
            <v>No</v>
          </cell>
        </row>
        <row r="1215">
          <cell r="A1215">
            <v>150469</v>
          </cell>
          <cell r="B1215" t="str">
            <v>Grace</v>
          </cell>
          <cell r="C1215" t="str">
            <v>SCOTT</v>
          </cell>
          <cell r="D1215" t="str">
            <v>13LGI</v>
          </cell>
          <cell r="E1215" t="str">
            <v>F</v>
          </cell>
          <cell r="F1215" t="str">
            <v>N</v>
          </cell>
          <cell r="G1215" t="str">
            <v>WBRI</v>
          </cell>
          <cell r="H1215" t="str">
            <v>No</v>
          </cell>
          <cell r="I1215" t="str">
            <v>No</v>
          </cell>
          <cell r="J1215" t="str">
            <v>No</v>
          </cell>
          <cell r="K1215" t="str">
            <v>No</v>
          </cell>
          <cell r="L1215" t="str">
            <v>13</v>
          </cell>
          <cell r="M1215" t="str">
            <v>Cuvilly</v>
          </cell>
          <cell r="N1215" t="str">
            <v>No</v>
          </cell>
        </row>
        <row r="1216">
          <cell r="A1216">
            <v>152628</v>
          </cell>
          <cell r="B1216" t="str">
            <v>Lucy</v>
          </cell>
          <cell r="C1216" t="str">
            <v>SCOTT</v>
          </cell>
          <cell r="D1216" t="str">
            <v>9JQ</v>
          </cell>
          <cell r="E1216" t="str">
            <v>F</v>
          </cell>
          <cell r="F1216" t="str">
            <v>N</v>
          </cell>
          <cell r="G1216" t="str">
            <v>WBRI</v>
          </cell>
          <cell r="H1216" t="str">
            <v>No</v>
          </cell>
          <cell r="I1216" t="str">
            <v>No</v>
          </cell>
          <cell r="J1216" t="str">
            <v>No</v>
          </cell>
          <cell r="K1216" t="str">
            <v>No</v>
          </cell>
          <cell r="L1216" t="str">
            <v>9</v>
          </cell>
          <cell r="M1216" t="str">
            <v>St. Julie</v>
          </cell>
          <cell r="N1216" t="str">
            <v>No</v>
          </cell>
        </row>
        <row r="1217">
          <cell r="A1217">
            <v>150599</v>
          </cell>
          <cell r="B1217" t="str">
            <v>Anna</v>
          </cell>
          <cell r="C1217" t="str">
            <v>Scriven</v>
          </cell>
          <cell r="D1217" t="str">
            <v>13BG</v>
          </cell>
          <cell r="E1217" t="str">
            <v>F</v>
          </cell>
          <cell r="F1217" t="str">
            <v>N</v>
          </cell>
          <cell r="G1217" t="str">
            <v>WBRI</v>
          </cell>
          <cell r="H1217" t="str">
            <v>No</v>
          </cell>
          <cell r="I1217" t="str">
            <v>No</v>
          </cell>
          <cell r="J1217" t="str">
            <v>No</v>
          </cell>
          <cell r="K1217" t="str">
            <v>No</v>
          </cell>
          <cell r="L1217" t="str">
            <v>13</v>
          </cell>
          <cell r="M1217" t="str">
            <v>St. Julie</v>
          </cell>
          <cell r="N1217" t="str">
            <v>No</v>
          </cell>
        </row>
        <row r="1218">
          <cell r="A1218">
            <v>151666</v>
          </cell>
          <cell r="B1218" t="str">
            <v>Emily</v>
          </cell>
          <cell r="C1218" t="str">
            <v>Scriven</v>
          </cell>
          <cell r="D1218" t="str">
            <v>11JNE</v>
          </cell>
          <cell r="E1218" t="str">
            <v>F</v>
          </cell>
          <cell r="F1218" t="str">
            <v>N</v>
          </cell>
          <cell r="G1218" t="str">
            <v>WBRI</v>
          </cell>
          <cell r="H1218" t="str">
            <v>No</v>
          </cell>
          <cell r="I1218" t="str">
            <v>No</v>
          </cell>
          <cell r="J1218" t="str">
            <v>No</v>
          </cell>
          <cell r="K1218" t="str">
            <v>No</v>
          </cell>
          <cell r="L1218" t="str">
            <v>11</v>
          </cell>
          <cell r="M1218" t="str">
            <v>Picardy</v>
          </cell>
          <cell r="N1218" t="str">
            <v>No</v>
          </cell>
        </row>
        <row r="1219">
          <cell r="A1219">
            <v>160311</v>
          </cell>
          <cell r="B1219" t="str">
            <v>Ivan</v>
          </cell>
          <cell r="C1219" t="str">
            <v>Sebastian</v>
          </cell>
          <cell r="D1219" t="str">
            <v>7RA</v>
          </cell>
          <cell r="E1219" t="str">
            <v>M</v>
          </cell>
          <cell r="F1219" t="str">
            <v>N</v>
          </cell>
          <cell r="G1219" t="str">
            <v>AIND</v>
          </cell>
          <cell r="H1219" t="str">
            <v>No</v>
          </cell>
          <cell r="I1219" t="str">
            <v>Yes</v>
          </cell>
          <cell r="J1219" t="str">
            <v>No</v>
          </cell>
          <cell r="K1219" t="str">
            <v>No</v>
          </cell>
          <cell r="L1219" t="str">
            <v>7</v>
          </cell>
          <cell r="M1219" t="str">
            <v>Picardy</v>
          </cell>
          <cell r="N1219" t="str">
            <v>No</v>
          </cell>
        </row>
        <row r="1220">
          <cell r="A1220">
            <v>152217</v>
          </cell>
          <cell r="B1220" t="str">
            <v>Nazia</v>
          </cell>
          <cell r="C1220" t="str">
            <v>Seidu-Kpebu</v>
          </cell>
          <cell r="D1220" t="str">
            <v>13SDR</v>
          </cell>
          <cell r="E1220" t="str">
            <v>F</v>
          </cell>
          <cell r="F1220" t="str">
            <v>N</v>
          </cell>
          <cell r="G1220" t="str">
            <v>BAOF</v>
          </cell>
          <cell r="H1220" t="str">
            <v>No</v>
          </cell>
          <cell r="I1220" t="str">
            <v>No</v>
          </cell>
          <cell r="J1220" t="str">
            <v>No</v>
          </cell>
          <cell r="K1220" t="str">
            <v>No</v>
          </cell>
          <cell r="L1220" t="str">
            <v>13</v>
          </cell>
          <cell r="M1220" t="str">
            <v>Picardy</v>
          </cell>
          <cell r="N1220" t="str">
            <v>No</v>
          </cell>
        </row>
        <row r="1221">
          <cell r="A1221">
            <v>152759</v>
          </cell>
          <cell r="B1221" t="str">
            <v>Biruk</v>
          </cell>
          <cell r="C1221" t="str">
            <v>Selamyihun</v>
          </cell>
          <cell r="D1221" t="str">
            <v>8AR</v>
          </cell>
          <cell r="E1221" t="str">
            <v>M</v>
          </cell>
          <cell r="F1221" t="str">
            <v>N</v>
          </cell>
          <cell r="G1221" t="str">
            <v>BAOF</v>
          </cell>
          <cell r="H1221" t="str">
            <v>No</v>
          </cell>
          <cell r="I1221" t="str">
            <v>Yes</v>
          </cell>
          <cell r="J1221" t="str">
            <v>No</v>
          </cell>
          <cell r="K1221" t="str">
            <v>No</v>
          </cell>
          <cell r="L1221" t="str">
            <v>8</v>
          </cell>
          <cell r="M1221" t="str">
            <v>St. Julie</v>
          </cell>
          <cell r="N1221" t="str">
            <v>No</v>
          </cell>
        </row>
        <row r="1222">
          <cell r="A1222">
            <v>151733</v>
          </cell>
          <cell r="B1222" t="str">
            <v>Bitania</v>
          </cell>
          <cell r="C1222" t="str">
            <v>Selamyihun</v>
          </cell>
          <cell r="D1222" t="str">
            <v>11KKN</v>
          </cell>
          <cell r="E1222" t="str">
            <v>F</v>
          </cell>
          <cell r="F1222" t="str">
            <v>N</v>
          </cell>
          <cell r="G1222" t="str">
            <v>BAOF</v>
          </cell>
          <cell r="H1222" t="str">
            <v>No</v>
          </cell>
          <cell r="I1222" t="str">
            <v>Yes</v>
          </cell>
          <cell r="J1222" t="str">
            <v>No</v>
          </cell>
          <cell r="K1222" t="str">
            <v>No</v>
          </cell>
          <cell r="L1222" t="str">
            <v>11</v>
          </cell>
          <cell r="M1222" t="str">
            <v>Cuvilly</v>
          </cell>
          <cell r="N1222" t="str">
            <v>No</v>
          </cell>
        </row>
        <row r="1223">
          <cell r="A1223">
            <v>152652</v>
          </cell>
          <cell r="B1223" t="str">
            <v>Katie</v>
          </cell>
          <cell r="C1223" t="str">
            <v>Self</v>
          </cell>
          <cell r="D1223" t="str">
            <v>9AWL</v>
          </cell>
          <cell r="E1223" t="str">
            <v>F</v>
          </cell>
          <cell r="F1223" t="str">
            <v>N</v>
          </cell>
          <cell r="G1223" t="str">
            <v>WBRI</v>
          </cell>
          <cell r="H1223" t="str">
            <v>No</v>
          </cell>
          <cell r="I1223" t="str">
            <v>No</v>
          </cell>
          <cell r="J1223" t="str">
            <v>No</v>
          </cell>
          <cell r="K1223" t="str">
            <v>No</v>
          </cell>
          <cell r="L1223" t="str">
            <v>9</v>
          </cell>
          <cell r="M1223" t="str">
            <v>St. Julie</v>
          </cell>
          <cell r="N1223" t="str">
            <v>No</v>
          </cell>
        </row>
        <row r="1224">
          <cell r="A1224">
            <v>160113</v>
          </cell>
          <cell r="B1224" t="str">
            <v>Samuel</v>
          </cell>
          <cell r="C1224" t="str">
            <v>Sellers</v>
          </cell>
          <cell r="D1224" t="str">
            <v>12CSN</v>
          </cell>
          <cell r="E1224" t="str">
            <v>M</v>
          </cell>
          <cell r="F1224" t="str">
            <v>N</v>
          </cell>
          <cell r="G1224" t="str">
            <v>WBRI</v>
          </cell>
          <cell r="H1224" t="str">
            <v>No</v>
          </cell>
          <cell r="I1224" t="str">
            <v>No</v>
          </cell>
          <cell r="J1224" t="str">
            <v>No</v>
          </cell>
          <cell r="K1224" t="str">
            <v>No</v>
          </cell>
          <cell r="L1224" t="str">
            <v>12</v>
          </cell>
          <cell r="M1224" t="str">
            <v>Picardy</v>
          </cell>
          <cell r="N1224" t="str">
            <v>No</v>
          </cell>
        </row>
        <row r="1225">
          <cell r="A1225">
            <v>150562</v>
          </cell>
          <cell r="B1225" t="str">
            <v>Isaac</v>
          </cell>
          <cell r="C1225" t="str">
            <v>Senior</v>
          </cell>
          <cell r="D1225" t="str">
            <v>13PLE</v>
          </cell>
          <cell r="E1225" t="str">
            <v>M</v>
          </cell>
          <cell r="F1225" t="str">
            <v>N</v>
          </cell>
          <cell r="G1225" t="str">
            <v>WBRI</v>
          </cell>
          <cell r="H1225" t="str">
            <v>No</v>
          </cell>
          <cell r="I1225" t="str">
            <v>No</v>
          </cell>
          <cell r="J1225" t="str">
            <v>No</v>
          </cell>
          <cell r="K1225" t="str">
            <v>No</v>
          </cell>
          <cell r="L1225" t="str">
            <v>13</v>
          </cell>
          <cell r="M1225" t="str">
            <v>St. Julie</v>
          </cell>
          <cell r="N1225" t="str">
            <v>No</v>
          </cell>
        </row>
        <row r="1226">
          <cell r="A1226">
            <v>152147</v>
          </cell>
          <cell r="B1226" t="str">
            <v>Elise</v>
          </cell>
          <cell r="C1226" t="str">
            <v>Sewell</v>
          </cell>
          <cell r="D1226" t="str">
            <v>13BG</v>
          </cell>
          <cell r="E1226" t="str">
            <v>F</v>
          </cell>
          <cell r="G1226" t="str">
            <v>WBRI</v>
          </cell>
          <cell r="H1226" t="str">
            <v>No</v>
          </cell>
          <cell r="I1226" t="str">
            <v>No</v>
          </cell>
          <cell r="J1226" t="str">
            <v>No</v>
          </cell>
          <cell r="K1226" t="str">
            <v>No</v>
          </cell>
          <cell r="L1226" t="str">
            <v>13</v>
          </cell>
          <cell r="M1226" t="str">
            <v>Picardy</v>
          </cell>
          <cell r="N1226" t="str">
            <v>No</v>
          </cell>
        </row>
        <row r="1227">
          <cell r="A1227">
            <v>152525</v>
          </cell>
          <cell r="B1227" t="str">
            <v>Benjamin</v>
          </cell>
          <cell r="C1227" t="str">
            <v>Seymour</v>
          </cell>
          <cell r="D1227" t="str">
            <v>9AWL</v>
          </cell>
          <cell r="E1227" t="str">
            <v>M</v>
          </cell>
          <cell r="F1227" t="str">
            <v>N</v>
          </cell>
          <cell r="G1227" t="str">
            <v>WBRI</v>
          </cell>
          <cell r="H1227" t="str">
            <v>No</v>
          </cell>
          <cell r="I1227" t="str">
            <v>No</v>
          </cell>
          <cell r="J1227" t="str">
            <v>No</v>
          </cell>
          <cell r="K1227" t="str">
            <v>No</v>
          </cell>
          <cell r="L1227" t="str">
            <v>9</v>
          </cell>
          <cell r="M1227" t="str">
            <v>St. Julie</v>
          </cell>
          <cell r="N1227" t="str">
            <v>Yes</v>
          </cell>
        </row>
        <row r="1228">
          <cell r="A1228">
            <v>151892</v>
          </cell>
          <cell r="B1228" t="str">
            <v>George</v>
          </cell>
          <cell r="C1228" t="str">
            <v>Seymour</v>
          </cell>
          <cell r="D1228" t="str">
            <v>10CS</v>
          </cell>
          <cell r="E1228" t="str">
            <v>M</v>
          </cell>
          <cell r="F1228" t="str">
            <v>N</v>
          </cell>
          <cell r="G1228" t="str">
            <v>WBRI</v>
          </cell>
          <cell r="H1228" t="str">
            <v>No</v>
          </cell>
          <cell r="I1228" t="str">
            <v>No</v>
          </cell>
          <cell r="J1228" t="str">
            <v>No</v>
          </cell>
          <cell r="K1228" t="str">
            <v>No</v>
          </cell>
          <cell r="L1228" t="str">
            <v>10</v>
          </cell>
          <cell r="M1228" t="str">
            <v>Picardy</v>
          </cell>
          <cell r="N1228" t="str">
            <v>Yes</v>
          </cell>
        </row>
        <row r="1229">
          <cell r="A1229">
            <v>152821</v>
          </cell>
          <cell r="B1229" t="str">
            <v>Hannah</v>
          </cell>
          <cell r="C1229" t="str">
            <v>Shabere</v>
          </cell>
          <cell r="D1229" t="str">
            <v>8JJ</v>
          </cell>
          <cell r="E1229" t="str">
            <v>F</v>
          </cell>
          <cell r="F1229" t="str">
            <v>N</v>
          </cell>
          <cell r="G1229" t="str">
            <v>APKN</v>
          </cell>
          <cell r="H1229" t="str">
            <v>No</v>
          </cell>
          <cell r="I1229" t="str">
            <v>No</v>
          </cell>
          <cell r="J1229" t="str">
            <v>No</v>
          </cell>
          <cell r="K1229" t="str">
            <v>No</v>
          </cell>
          <cell r="L1229" t="str">
            <v>8</v>
          </cell>
          <cell r="M1229" t="str">
            <v>Picardy</v>
          </cell>
          <cell r="N1229" t="str">
            <v>No</v>
          </cell>
        </row>
        <row r="1230">
          <cell r="A1230">
            <v>152715</v>
          </cell>
          <cell r="B1230" t="str">
            <v>Mustafa</v>
          </cell>
          <cell r="C1230" t="str">
            <v>Shabir</v>
          </cell>
          <cell r="D1230" t="str">
            <v>11MM</v>
          </cell>
          <cell r="E1230" t="str">
            <v>M</v>
          </cell>
          <cell r="F1230" t="str">
            <v>E</v>
          </cell>
          <cell r="G1230" t="str">
            <v>APKN</v>
          </cell>
          <cell r="H1230" t="str">
            <v>Yes</v>
          </cell>
          <cell r="I1230" t="str">
            <v>No</v>
          </cell>
          <cell r="J1230" t="str">
            <v>No</v>
          </cell>
          <cell r="K1230" t="str">
            <v>No</v>
          </cell>
          <cell r="L1230" t="str">
            <v>11</v>
          </cell>
          <cell r="M1230" t="str">
            <v>Picardy</v>
          </cell>
          <cell r="N1230" t="str">
            <v>No</v>
          </cell>
        </row>
        <row r="1231">
          <cell r="A1231">
            <v>152192</v>
          </cell>
          <cell r="B1231" t="str">
            <v>Amaan</v>
          </cell>
          <cell r="C1231" t="str">
            <v>Shahid</v>
          </cell>
          <cell r="D1231" t="str">
            <v>13SMC</v>
          </cell>
          <cell r="E1231" t="str">
            <v>M</v>
          </cell>
          <cell r="F1231" t="str">
            <v>N</v>
          </cell>
          <cell r="G1231" t="str">
            <v>APKN</v>
          </cell>
          <cell r="H1231" t="str">
            <v>No</v>
          </cell>
          <cell r="I1231" t="str">
            <v>No</v>
          </cell>
          <cell r="J1231" t="str">
            <v>No</v>
          </cell>
          <cell r="K1231" t="str">
            <v>No</v>
          </cell>
          <cell r="L1231" t="str">
            <v>13</v>
          </cell>
          <cell r="M1231" t="str">
            <v>St. Julie</v>
          </cell>
          <cell r="N1231" t="str">
            <v>No</v>
          </cell>
        </row>
        <row r="1232">
          <cell r="A1232">
            <v>160312</v>
          </cell>
          <cell r="B1232" t="str">
            <v>Inaaya</v>
          </cell>
          <cell r="C1232" t="str">
            <v>Shahid</v>
          </cell>
          <cell r="D1232" t="str">
            <v xml:space="preserve">7BPE </v>
          </cell>
          <cell r="E1232" t="str">
            <v>F</v>
          </cell>
          <cell r="F1232" t="str">
            <v>N</v>
          </cell>
          <cell r="G1232" t="str">
            <v>APKN</v>
          </cell>
          <cell r="H1232" t="str">
            <v>No</v>
          </cell>
          <cell r="I1232" t="str">
            <v>No</v>
          </cell>
          <cell r="J1232" t="str">
            <v>No</v>
          </cell>
          <cell r="K1232" t="str">
            <v>No</v>
          </cell>
          <cell r="L1232" t="str">
            <v>7</v>
          </cell>
          <cell r="M1232" t="str">
            <v>St. Julie</v>
          </cell>
          <cell r="N1232" t="str">
            <v>No</v>
          </cell>
        </row>
        <row r="1233">
          <cell r="A1233">
            <v>160134</v>
          </cell>
          <cell r="B1233" t="str">
            <v>Ashkan</v>
          </cell>
          <cell r="C1233" t="str">
            <v>Shahnama</v>
          </cell>
          <cell r="D1233" t="str">
            <v>12JW</v>
          </cell>
          <cell r="E1233" t="str">
            <v>M</v>
          </cell>
          <cell r="F1233" t="str">
            <v>N</v>
          </cell>
          <cell r="G1233" t="str">
            <v>OIRN</v>
          </cell>
          <cell r="H1233" t="str">
            <v>No</v>
          </cell>
          <cell r="I1233" t="str">
            <v>Yes</v>
          </cell>
          <cell r="J1233" t="str">
            <v>No</v>
          </cell>
          <cell r="K1233" t="str">
            <v>No</v>
          </cell>
          <cell r="L1233" t="str">
            <v>12</v>
          </cell>
          <cell r="M1233" t="str">
            <v>Cuvilly</v>
          </cell>
          <cell r="N1233" t="str">
            <v>No</v>
          </cell>
        </row>
        <row r="1234">
          <cell r="A1234">
            <v>151771</v>
          </cell>
          <cell r="B1234" t="str">
            <v>Fayzaan</v>
          </cell>
          <cell r="C1234" t="str">
            <v>Shahzad</v>
          </cell>
          <cell r="D1234" t="str">
            <v>10CS</v>
          </cell>
          <cell r="E1234" t="str">
            <v>M</v>
          </cell>
          <cell r="F1234" t="str">
            <v>N</v>
          </cell>
          <cell r="G1234" t="str">
            <v>APKN</v>
          </cell>
          <cell r="H1234" t="str">
            <v>No</v>
          </cell>
          <cell r="I1234" t="str">
            <v>No</v>
          </cell>
          <cell r="J1234" t="str">
            <v>No</v>
          </cell>
          <cell r="K1234" t="str">
            <v>No</v>
          </cell>
          <cell r="L1234" t="str">
            <v>10</v>
          </cell>
          <cell r="M1234" t="str">
            <v>Picardy</v>
          </cell>
          <cell r="N1234" t="str">
            <v>No</v>
          </cell>
        </row>
        <row r="1235">
          <cell r="A1235">
            <v>151769</v>
          </cell>
          <cell r="B1235" t="str">
            <v>Zara</v>
          </cell>
          <cell r="C1235" t="str">
            <v>Shaif</v>
          </cell>
          <cell r="D1235" t="str">
            <v>10EB</v>
          </cell>
          <cell r="E1235" t="str">
            <v>F</v>
          </cell>
          <cell r="F1235" t="str">
            <v>N</v>
          </cell>
          <cell r="G1235" t="str">
            <v>OYEM</v>
          </cell>
          <cell r="H1235" t="str">
            <v>Yes</v>
          </cell>
          <cell r="I1235" t="str">
            <v>No</v>
          </cell>
          <cell r="J1235" t="str">
            <v>Yes</v>
          </cell>
          <cell r="K1235" t="str">
            <v>No</v>
          </cell>
          <cell r="L1235" t="str">
            <v>10</v>
          </cell>
          <cell r="M1235" t="str">
            <v>Cuvilly</v>
          </cell>
          <cell r="N1235" t="str">
            <v>No</v>
          </cell>
        </row>
        <row r="1236">
          <cell r="A1236">
            <v>151653</v>
          </cell>
          <cell r="B1236" t="str">
            <v>Shreya</v>
          </cell>
          <cell r="C1236" t="str">
            <v>Shaiju</v>
          </cell>
          <cell r="D1236" t="str">
            <v>11SDA</v>
          </cell>
          <cell r="E1236" t="str">
            <v>F</v>
          </cell>
          <cell r="F1236" t="str">
            <v>N</v>
          </cell>
          <cell r="G1236" t="str">
            <v>AIND</v>
          </cell>
          <cell r="H1236" t="str">
            <v>No</v>
          </cell>
          <cell r="I1236" t="str">
            <v>Yes</v>
          </cell>
          <cell r="J1236" t="str">
            <v>No</v>
          </cell>
          <cell r="K1236" t="str">
            <v>No</v>
          </cell>
          <cell r="L1236" t="str">
            <v>11</v>
          </cell>
          <cell r="M1236" t="str">
            <v>Cuvilly</v>
          </cell>
          <cell r="N1236" t="str">
            <v>No</v>
          </cell>
        </row>
        <row r="1237">
          <cell r="A1237">
            <v>152571</v>
          </cell>
          <cell r="B1237" t="str">
            <v>Annmaria</v>
          </cell>
          <cell r="C1237" t="str">
            <v>Shaju</v>
          </cell>
          <cell r="D1237" t="str">
            <v>9GN</v>
          </cell>
          <cell r="E1237" t="str">
            <v>F</v>
          </cell>
          <cell r="F1237" t="str">
            <v>N</v>
          </cell>
          <cell r="G1237" t="str">
            <v>AIND</v>
          </cell>
          <cell r="H1237" t="str">
            <v>No</v>
          </cell>
          <cell r="I1237" t="str">
            <v>Yes</v>
          </cell>
          <cell r="J1237" t="str">
            <v>No</v>
          </cell>
          <cell r="K1237" t="str">
            <v>No</v>
          </cell>
          <cell r="L1237" t="str">
            <v>9</v>
          </cell>
          <cell r="M1237" t="str">
            <v>Compiegne</v>
          </cell>
          <cell r="N1237" t="str">
            <v>No</v>
          </cell>
        </row>
        <row r="1238">
          <cell r="A1238">
            <v>152647</v>
          </cell>
          <cell r="B1238" t="str">
            <v>Esther</v>
          </cell>
          <cell r="C1238" t="str">
            <v>Shaw</v>
          </cell>
          <cell r="D1238" t="str">
            <v>9GR</v>
          </cell>
          <cell r="E1238" t="str">
            <v>F</v>
          </cell>
          <cell r="F1238" t="str">
            <v>N</v>
          </cell>
          <cell r="G1238" t="str">
            <v>WBRI</v>
          </cell>
          <cell r="H1238" t="str">
            <v>No</v>
          </cell>
          <cell r="I1238" t="str">
            <v>No</v>
          </cell>
          <cell r="J1238" t="str">
            <v>No</v>
          </cell>
          <cell r="K1238" t="str">
            <v>No</v>
          </cell>
          <cell r="L1238" t="str">
            <v>9</v>
          </cell>
          <cell r="M1238" t="str">
            <v>Compiegne</v>
          </cell>
          <cell r="N1238" t="str">
            <v>No</v>
          </cell>
        </row>
        <row r="1239">
          <cell r="A1239">
            <v>151824</v>
          </cell>
          <cell r="B1239" t="str">
            <v>Kirsten</v>
          </cell>
          <cell r="C1239" t="str">
            <v>Shaw</v>
          </cell>
          <cell r="D1239" t="str">
            <v>10EB</v>
          </cell>
          <cell r="E1239" t="str">
            <v>F</v>
          </cell>
          <cell r="F1239" t="str">
            <v>N</v>
          </cell>
          <cell r="G1239" t="str">
            <v>WBRI</v>
          </cell>
          <cell r="H1239" t="str">
            <v>No</v>
          </cell>
          <cell r="I1239" t="str">
            <v>No</v>
          </cell>
          <cell r="J1239" t="str">
            <v>No</v>
          </cell>
          <cell r="K1239" t="str">
            <v>No</v>
          </cell>
          <cell r="L1239" t="str">
            <v>10</v>
          </cell>
          <cell r="M1239" t="str">
            <v>Cuvilly</v>
          </cell>
          <cell r="N1239" t="str">
            <v>Yes</v>
          </cell>
        </row>
        <row r="1240">
          <cell r="A1240">
            <v>151578</v>
          </cell>
          <cell r="B1240" t="str">
            <v>Larissa</v>
          </cell>
          <cell r="C1240" t="str">
            <v>Shaw</v>
          </cell>
          <cell r="D1240" t="str">
            <v>11JNE</v>
          </cell>
          <cell r="E1240" t="str">
            <v>F</v>
          </cell>
          <cell r="F1240" t="str">
            <v>N</v>
          </cell>
          <cell r="G1240" t="str">
            <v>WBRI</v>
          </cell>
          <cell r="H1240" t="str">
            <v>No</v>
          </cell>
          <cell r="I1240" t="str">
            <v>No</v>
          </cell>
          <cell r="J1240" t="str">
            <v>No</v>
          </cell>
          <cell r="K1240" t="str">
            <v>No</v>
          </cell>
          <cell r="L1240" t="str">
            <v>11</v>
          </cell>
          <cell r="M1240" t="str">
            <v>Picardy</v>
          </cell>
          <cell r="N1240" t="str">
            <v>No</v>
          </cell>
        </row>
        <row r="1241">
          <cell r="A1241">
            <v>160046</v>
          </cell>
          <cell r="B1241" t="str">
            <v>Maria</v>
          </cell>
          <cell r="C1241" t="str">
            <v>Shaw</v>
          </cell>
          <cell r="D1241" t="str">
            <v>12DHO</v>
          </cell>
          <cell r="E1241" t="str">
            <v>F</v>
          </cell>
          <cell r="F1241" t="str">
            <v>N</v>
          </cell>
          <cell r="G1241" t="str">
            <v>WBRI</v>
          </cell>
          <cell r="H1241" t="str">
            <v>No</v>
          </cell>
          <cell r="I1241" t="str">
            <v>No</v>
          </cell>
          <cell r="J1241" t="str">
            <v>No</v>
          </cell>
          <cell r="K1241" t="str">
            <v>No</v>
          </cell>
          <cell r="L1241" t="str">
            <v>12</v>
          </cell>
          <cell r="M1241" t="str">
            <v>St. Julie</v>
          </cell>
          <cell r="N1241" t="str">
            <v>No</v>
          </cell>
        </row>
        <row r="1242">
          <cell r="A1242">
            <v>160087</v>
          </cell>
          <cell r="B1242" t="str">
            <v>Jacob</v>
          </cell>
          <cell r="C1242" t="str">
            <v>Shaw</v>
          </cell>
          <cell r="D1242" t="str">
            <v>12JW</v>
          </cell>
          <cell r="E1242" t="str">
            <v>M</v>
          </cell>
          <cell r="F1242" t="str">
            <v>N</v>
          </cell>
          <cell r="G1242" t="str">
            <v>WBRI</v>
          </cell>
          <cell r="H1242" t="str">
            <v>No</v>
          </cell>
          <cell r="I1242" t="str">
            <v>No</v>
          </cell>
          <cell r="J1242" t="str">
            <v>No</v>
          </cell>
          <cell r="K1242" t="str">
            <v>No</v>
          </cell>
          <cell r="L1242" t="str">
            <v>12</v>
          </cell>
          <cell r="N1242" t="str">
            <v>No</v>
          </cell>
        </row>
        <row r="1243">
          <cell r="A1243">
            <v>150586</v>
          </cell>
          <cell r="B1243" t="str">
            <v>Maisie</v>
          </cell>
          <cell r="C1243" t="str">
            <v>Sheldon</v>
          </cell>
          <cell r="D1243" t="str">
            <v>13TS</v>
          </cell>
          <cell r="E1243" t="str">
            <v>F</v>
          </cell>
          <cell r="F1243" t="str">
            <v>N</v>
          </cell>
          <cell r="G1243" t="str">
            <v>WBRI</v>
          </cell>
          <cell r="H1243" t="str">
            <v>Yes</v>
          </cell>
          <cell r="I1243" t="str">
            <v>No</v>
          </cell>
          <cell r="J1243" t="str">
            <v>No</v>
          </cell>
          <cell r="K1243" t="str">
            <v>No</v>
          </cell>
          <cell r="L1243" t="str">
            <v>13</v>
          </cell>
          <cell r="M1243" t="str">
            <v>Compiegne</v>
          </cell>
          <cell r="N1243" t="str">
            <v>No</v>
          </cell>
        </row>
        <row r="1244">
          <cell r="A1244">
            <v>160090</v>
          </cell>
          <cell r="B1244" t="str">
            <v>Sophie</v>
          </cell>
          <cell r="C1244" t="str">
            <v>Shelley</v>
          </cell>
          <cell r="D1244" t="str">
            <v>12KD</v>
          </cell>
          <cell r="E1244" t="str">
            <v>F</v>
          </cell>
          <cell r="F1244" t="str">
            <v>N</v>
          </cell>
          <cell r="G1244" t="str">
            <v>WBRI</v>
          </cell>
          <cell r="H1244" t="str">
            <v>No</v>
          </cell>
          <cell r="I1244" t="str">
            <v>No</v>
          </cell>
          <cell r="J1244" t="str">
            <v>No</v>
          </cell>
          <cell r="K1244" t="str">
            <v>No</v>
          </cell>
          <cell r="L1244" t="str">
            <v>12</v>
          </cell>
          <cell r="M1244" t="str">
            <v>St. Julie</v>
          </cell>
          <cell r="N1244" t="str">
            <v>No</v>
          </cell>
        </row>
        <row r="1245">
          <cell r="A1245">
            <v>151583</v>
          </cell>
          <cell r="B1245" t="str">
            <v>Jessica</v>
          </cell>
          <cell r="C1245" t="str">
            <v>Shepherd</v>
          </cell>
          <cell r="D1245" t="str">
            <v>11EGQ</v>
          </cell>
          <cell r="E1245" t="str">
            <v>F</v>
          </cell>
          <cell r="F1245" t="str">
            <v>N</v>
          </cell>
          <cell r="G1245" t="str">
            <v>WBRI</v>
          </cell>
          <cell r="H1245" t="str">
            <v>No</v>
          </cell>
          <cell r="I1245" t="str">
            <v>No</v>
          </cell>
          <cell r="J1245" t="str">
            <v>No</v>
          </cell>
          <cell r="K1245" t="str">
            <v>No</v>
          </cell>
          <cell r="L1245" t="str">
            <v>11</v>
          </cell>
          <cell r="M1245" t="str">
            <v>Picardy</v>
          </cell>
          <cell r="N1245" t="str">
            <v>No</v>
          </cell>
        </row>
        <row r="1246">
          <cell r="A1246">
            <v>150403</v>
          </cell>
          <cell r="B1246" t="str">
            <v>Matthew</v>
          </cell>
          <cell r="C1246" t="str">
            <v>Shepherd</v>
          </cell>
          <cell r="D1246" t="str">
            <v>13SDR</v>
          </cell>
          <cell r="E1246" t="str">
            <v>M</v>
          </cell>
          <cell r="F1246" t="str">
            <v>N</v>
          </cell>
          <cell r="G1246" t="str">
            <v>WBRI</v>
          </cell>
          <cell r="H1246" t="str">
            <v>No</v>
          </cell>
          <cell r="I1246" t="str">
            <v>No</v>
          </cell>
          <cell r="J1246" t="str">
            <v>No</v>
          </cell>
          <cell r="K1246" t="str">
            <v>No</v>
          </cell>
          <cell r="L1246" t="str">
            <v>13</v>
          </cell>
          <cell r="M1246" t="str">
            <v>St. Julie</v>
          </cell>
          <cell r="N1246" t="str">
            <v>No</v>
          </cell>
        </row>
        <row r="1247">
          <cell r="A1247">
            <v>151656</v>
          </cell>
          <cell r="B1247" t="str">
            <v>Jade</v>
          </cell>
          <cell r="C1247" t="str">
            <v>Sheppard</v>
          </cell>
          <cell r="D1247" t="str">
            <v>11KKN</v>
          </cell>
          <cell r="E1247" t="str">
            <v>F</v>
          </cell>
          <cell r="F1247" t="str">
            <v>N</v>
          </cell>
          <cell r="G1247" t="str">
            <v>WBRI</v>
          </cell>
          <cell r="H1247" t="str">
            <v>No</v>
          </cell>
          <cell r="I1247" t="str">
            <v>No</v>
          </cell>
          <cell r="J1247" t="str">
            <v>Yes</v>
          </cell>
          <cell r="K1247" t="str">
            <v>No</v>
          </cell>
          <cell r="L1247" t="str">
            <v>11</v>
          </cell>
          <cell r="M1247" t="str">
            <v>Cuvilly</v>
          </cell>
          <cell r="N1247" t="str">
            <v>Yes</v>
          </cell>
        </row>
        <row r="1248">
          <cell r="A1248">
            <v>152546</v>
          </cell>
          <cell r="B1248" t="str">
            <v>George</v>
          </cell>
          <cell r="C1248" t="str">
            <v>Sheridan</v>
          </cell>
          <cell r="D1248" t="str">
            <v>9GN</v>
          </cell>
          <cell r="E1248" t="str">
            <v>M</v>
          </cell>
          <cell r="F1248" t="str">
            <v>N</v>
          </cell>
          <cell r="G1248" t="str">
            <v>WBRI</v>
          </cell>
          <cell r="H1248" t="str">
            <v>No</v>
          </cell>
          <cell r="I1248" t="str">
            <v>No</v>
          </cell>
          <cell r="J1248" t="str">
            <v>No</v>
          </cell>
          <cell r="K1248" t="str">
            <v>No</v>
          </cell>
          <cell r="L1248" t="str">
            <v>9</v>
          </cell>
          <cell r="M1248" t="str">
            <v>Compiegne</v>
          </cell>
          <cell r="N1248" t="str">
            <v>No</v>
          </cell>
        </row>
        <row r="1249">
          <cell r="A1249">
            <v>151601</v>
          </cell>
          <cell r="B1249" t="str">
            <v>Stanley</v>
          </cell>
          <cell r="C1249" t="str">
            <v>Sheridan</v>
          </cell>
          <cell r="D1249" t="str">
            <v>11WE</v>
          </cell>
          <cell r="E1249" t="str">
            <v>M</v>
          </cell>
          <cell r="F1249" t="str">
            <v>N</v>
          </cell>
          <cell r="G1249" t="str">
            <v>WBRI</v>
          </cell>
          <cell r="H1249" t="str">
            <v>No</v>
          </cell>
          <cell r="I1249" t="str">
            <v>No</v>
          </cell>
          <cell r="J1249" t="str">
            <v>No</v>
          </cell>
          <cell r="K1249" t="str">
            <v>No</v>
          </cell>
          <cell r="L1249" t="str">
            <v>11</v>
          </cell>
          <cell r="M1249" t="str">
            <v>Compiegne</v>
          </cell>
          <cell r="N1249" t="str">
            <v>No</v>
          </cell>
        </row>
        <row r="1250">
          <cell r="A1250">
            <v>160313</v>
          </cell>
          <cell r="B1250" t="str">
            <v>Anns</v>
          </cell>
          <cell r="C1250" t="str">
            <v>Sherin</v>
          </cell>
          <cell r="D1250" t="str">
            <v>7WD</v>
          </cell>
          <cell r="E1250" t="str">
            <v>F</v>
          </cell>
          <cell r="F1250" t="str">
            <v>N</v>
          </cell>
          <cell r="G1250" t="str">
            <v>AIND</v>
          </cell>
          <cell r="H1250" t="str">
            <v>No</v>
          </cell>
          <cell r="I1250" t="str">
            <v>Yes</v>
          </cell>
          <cell r="J1250" t="str">
            <v>No</v>
          </cell>
          <cell r="K1250" t="str">
            <v>No</v>
          </cell>
          <cell r="L1250" t="str">
            <v>7</v>
          </cell>
          <cell r="M1250" t="str">
            <v>Picardy</v>
          </cell>
          <cell r="N1250" t="str">
            <v>No</v>
          </cell>
        </row>
        <row r="1251">
          <cell r="A1251">
            <v>150443</v>
          </cell>
          <cell r="B1251" t="str">
            <v>Mary</v>
          </cell>
          <cell r="C1251" t="str">
            <v>Shibli</v>
          </cell>
          <cell r="D1251" t="str">
            <v>13MPI</v>
          </cell>
          <cell r="E1251" t="str">
            <v>F</v>
          </cell>
          <cell r="F1251" t="str">
            <v>N</v>
          </cell>
          <cell r="G1251" t="str">
            <v>MWAP</v>
          </cell>
          <cell r="H1251" t="str">
            <v>No</v>
          </cell>
          <cell r="I1251" t="str">
            <v>No</v>
          </cell>
          <cell r="J1251" t="str">
            <v>No</v>
          </cell>
          <cell r="K1251" t="str">
            <v>No</v>
          </cell>
          <cell r="L1251" t="str">
            <v>13</v>
          </cell>
          <cell r="M1251" t="str">
            <v>St. Julie</v>
          </cell>
          <cell r="N1251" t="str">
            <v>Yes</v>
          </cell>
        </row>
        <row r="1252">
          <cell r="A1252">
            <v>150419</v>
          </cell>
          <cell r="B1252" t="str">
            <v>Alexander</v>
          </cell>
          <cell r="C1252" t="str">
            <v>Shiel</v>
          </cell>
          <cell r="D1252" t="str">
            <v>13LGI</v>
          </cell>
          <cell r="E1252" t="str">
            <v>M</v>
          </cell>
          <cell r="F1252" t="str">
            <v>N</v>
          </cell>
          <cell r="G1252" t="str">
            <v>WBRI</v>
          </cell>
          <cell r="H1252" t="str">
            <v>No</v>
          </cell>
          <cell r="I1252" t="str">
            <v>No</v>
          </cell>
          <cell r="J1252" t="str">
            <v>No</v>
          </cell>
          <cell r="K1252" t="str">
            <v>No</v>
          </cell>
          <cell r="L1252" t="str">
            <v>13</v>
          </cell>
          <cell r="M1252" t="str">
            <v>Picardy</v>
          </cell>
          <cell r="N1252" t="str">
            <v>No</v>
          </cell>
        </row>
        <row r="1253">
          <cell r="A1253">
            <v>151869</v>
          </cell>
          <cell r="B1253" t="str">
            <v>Zach</v>
          </cell>
          <cell r="C1253" t="str">
            <v>Shiel</v>
          </cell>
          <cell r="D1253" t="str">
            <v>10EB</v>
          </cell>
          <cell r="E1253" t="str">
            <v>M</v>
          </cell>
          <cell r="F1253" t="str">
            <v>N</v>
          </cell>
          <cell r="G1253" t="str">
            <v>WBRI</v>
          </cell>
          <cell r="H1253" t="str">
            <v>No</v>
          </cell>
          <cell r="I1253" t="str">
            <v>No</v>
          </cell>
          <cell r="J1253" t="str">
            <v>Yes</v>
          </cell>
          <cell r="K1253" t="str">
            <v>No</v>
          </cell>
          <cell r="L1253" t="str">
            <v>10</v>
          </cell>
          <cell r="M1253" t="str">
            <v>Cuvilly</v>
          </cell>
          <cell r="N1253" t="str">
            <v>No</v>
          </cell>
        </row>
        <row r="1254">
          <cell r="A1254">
            <v>151691</v>
          </cell>
          <cell r="B1254" t="str">
            <v>Rachel</v>
          </cell>
          <cell r="C1254" t="str">
            <v>Shields</v>
          </cell>
          <cell r="D1254" t="str">
            <v>11JNE</v>
          </cell>
          <cell r="E1254" t="str">
            <v>F</v>
          </cell>
          <cell r="F1254" t="str">
            <v>N</v>
          </cell>
          <cell r="G1254" t="str">
            <v>WBRI</v>
          </cell>
          <cell r="H1254" t="str">
            <v>No</v>
          </cell>
          <cell r="I1254" t="str">
            <v>No</v>
          </cell>
          <cell r="J1254" t="str">
            <v>No</v>
          </cell>
          <cell r="K1254" t="str">
            <v>No</v>
          </cell>
          <cell r="L1254" t="str">
            <v>11</v>
          </cell>
          <cell r="M1254" t="str">
            <v>Picardy</v>
          </cell>
          <cell r="N1254" t="str">
            <v>No</v>
          </cell>
        </row>
        <row r="1255">
          <cell r="A1255">
            <v>151830</v>
          </cell>
          <cell r="B1255" t="str">
            <v>Ellen</v>
          </cell>
          <cell r="C1255" t="str">
            <v>Shikabonga</v>
          </cell>
          <cell r="D1255" t="str">
            <v>10JOS</v>
          </cell>
          <cell r="E1255" t="str">
            <v>F</v>
          </cell>
          <cell r="F1255" t="str">
            <v>N</v>
          </cell>
          <cell r="G1255" t="str">
            <v>MWBA</v>
          </cell>
          <cell r="H1255" t="str">
            <v>No</v>
          </cell>
          <cell r="I1255" t="str">
            <v>No</v>
          </cell>
          <cell r="J1255" t="str">
            <v>Yes</v>
          </cell>
          <cell r="K1255" t="str">
            <v>No</v>
          </cell>
          <cell r="L1255" t="str">
            <v>10</v>
          </cell>
          <cell r="M1255" t="str">
            <v>Picardy</v>
          </cell>
          <cell r="N1255" t="str">
            <v>No</v>
          </cell>
        </row>
        <row r="1256">
          <cell r="A1256">
            <v>160314</v>
          </cell>
          <cell r="B1256" t="str">
            <v>Lola</v>
          </cell>
          <cell r="C1256" t="str">
            <v>Shirtcliffe</v>
          </cell>
          <cell r="D1256" t="str">
            <v>7RA</v>
          </cell>
          <cell r="E1256" t="str">
            <v>F</v>
          </cell>
          <cell r="F1256" t="str">
            <v>N</v>
          </cell>
          <cell r="G1256" t="str">
            <v>WBRI</v>
          </cell>
          <cell r="H1256" t="str">
            <v>No</v>
          </cell>
          <cell r="I1256" t="str">
            <v>No</v>
          </cell>
          <cell r="J1256" t="str">
            <v>No</v>
          </cell>
          <cell r="K1256" t="str">
            <v>No</v>
          </cell>
          <cell r="L1256" t="str">
            <v>7</v>
          </cell>
          <cell r="M1256" t="str">
            <v>Picardy</v>
          </cell>
          <cell r="N1256" t="str">
            <v>No</v>
          </cell>
        </row>
        <row r="1257">
          <cell r="A1257">
            <v>151768</v>
          </cell>
          <cell r="B1257" t="str">
            <v>Charlie</v>
          </cell>
          <cell r="C1257" t="str">
            <v>Shouler</v>
          </cell>
          <cell r="D1257" t="str">
            <v>10JOS</v>
          </cell>
          <cell r="E1257" t="str">
            <v>M</v>
          </cell>
          <cell r="F1257" t="str">
            <v>N</v>
          </cell>
          <cell r="G1257" t="str">
            <v>WBRI</v>
          </cell>
          <cell r="H1257" t="str">
            <v>No</v>
          </cell>
          <cell r="I1257" t="str">
            <v>No</v>
          </cell>
          <cell r="J1257" t="str">
            <v>No</v>
          </cell>
          <cell r="K1257" t="str">
            <v>No</v>
          </cell>
          <cell r="L1257" t="str">
            <v>10</v>
          </cell>
          <cell r="M1257" t="str">
            <v>Picardy</v>
          </cell>
          <cell r="N1257" t="str">
            <v>No</v>
          </cell>
        </row>
        <row r="1258">
          <cell r="A1258">
            <v>152926</v>
          </cell>
          <cell r="B1258" t="str">
            <v>Valeria</v>
          </cell>
          <cell r="C1258" t="str">
            <v>Siameli</v>
          </cell>
          <cell r="D1258" t="str">
            <v>8AB</v>
          </cell>
          <cell r="E1258" t="str">
            <v>F</v>
          </cell>
          <cell r="F1258" t="str">
            <v>N</v>
          </cell>
          <cell r="G1258" t="str">
            <v>WBRI</v>
          </cell>
          <cell r="H1258" t="str">
            <v>No</v>
          </cell>
          <cell r="I1258" t="str">
            <v>Yes</v>
          </cell>
          <cell r="J1258" t="str">
            <v>No</v>
          </cell>
          <cell r="K1258" t="str">
            <v>No</v>
          </cell>
          <cell r="L1258" t="str">
            <v>8</v>
          </cell>
          <cell r="M1258" t="str">
            <v>Compiegne</v>
          </cell>
          <cell r="N1258" t="str">
            <v>No</v>
          </cell>
        </row>
        <row r="1259">
          <cell r="A1259">
            <v>152842</v>
          </cell>
          <cell r="B1259" t="str">
            <v>Kirsten</v>
          </cell>
          <cell r="C1259" t="str">
            <v>Sibanda</v>
          </cell>
          <cell r="D1259" t="str">
            <v>8TR</v>
          </cell>
          <cell r="E1259" t="str">
            <v>F</v>
          </cell>
          <cell r="F1259" t="str">
            <v>N</v>
          </cell>
          <cell r="G1259" t="str">
            <v>MWBA</v>
          </cell>
          <cell r="H1259" t="str">
            <v>No</v>
          </cell>
          <cell r="I1259" t="str">
            <v>No</v>
          </cell>
          <cell r="J1259" t="str">
            <v>No</v>
          </cell>
          <cell r="K1259" t="str">
            <v>No</v>
          </cell>
          <cell r="L1259" t="str">
            <v>8</v>
          </cell>
          <cell r="M1259" t="str">
            <v>Compiegne</v>
          </cell>
          <cell r="N1259" t="str">
            <v>No</v>
          </cell>
        </row>
        <row r="1260">
          <cell r="A1260">
            <v>100336</v>
          </cell>
          <cell r="B1260" t="str">
            <v>Liam</v>
          </cell>
          <cell r="C1260" t="str">
            <v>Sibanda</v>
          </cell>
          <cell r="D1260" t="str">
            <v>10CM</v>
          </cell>
          <cell r="E1260" t="str">
            <v>M</v>
          </cell>
          <cell r="F1260" t="str">
            <v>N</v>
          </cell>
          <cell r="G1260" t="str">
            <v>BAOF</v>
          </cell>
          <cell r="H1260" t="str">
            <v>No</v>
          </cell>
          <cell r="I1260" t="str">
            <v>No</v>
          </cell>
          <cell r="J1260" t="str">
            <v>No</v>
          </cell>
          <cell r="K1260" t="str">
            <v>No</v>
          </cell>
          <cell r="L1260" t="str">
            <v>10</v>
          </cell>
          <cell r="M1260" t="str">
            <v>Compiegne</v>
          </cell>
          <cell r="N1260" t="str">
            <v>No</v>
          </cell>
        </row>
        <row r="1261">
          <cell r="A1261">
            <v>151596</v>
          </cell>
          <cell r="B1261" t="str">
            <v>Sibusisiwe</v>
          </cell>
          <cell r="C1261" t="str">
            <v>Sibanda</v>
          </cell>
          <cell r="D1261" t="str">
            <v>11KKN</v>
          </cell>
          <cell r="E1261" t="str">
            <v>F</v>
          </cell>
          <cell r="F1261" t="str">
            <v>N</v>
          </cell>
          <cell r="G1261" t="str">
            <v>OOEG</v>
          </cell>
          <cell r="H1261" t="str">
            <v>No</v>
          </cell>
          <cell r="I1261" t="str">
            <v>No</v>
          </cell>
          <cell r="J1261" t="str">
            <v>No</v>
          </cell>
          <cell r="K1261" t="str">
            <v>No</v>
          </cell>
          <cell r="L1261" t="str">
            <v>11</v>
          </cell>
          <cell r="M1261" t="str">
            <v>Cuvilly</v>
          </cell>
          <cell r="N1261" t="str">
            <v>No</v>
          </cell>
        </row>
        <row r="1262">
          <cell r="A1262">
            <v>160315</v>
          </cell>
          <cell r="B1262" t="str">
            <v>Nozwelo</v>
          </cell>
          <cell r="C1262" t="str">
            <v>Sibanda</v>
          </cell>
          <cell r="D1262" t="str">
            <v>7WD</v>
          </cell>
          <cell r="E1262" t="str">
            <v>F</v>
          </cell>
          <cell r="F1262" t="str">
            <v>K</v>
          </cell>
          <cell r="G1262" t="str">
            <v>WBRI</v>
          </cell>
          <cell r="H1262" t="str">
            <v>No</v>
          </cell>
          <cell r="I1262" t="str">
            <v>No</v>
          </cell>
          <cell r="J1262" t="str">
            <v>No</v>
          </cell>
          <cell r="K1262" t="str">
            <v>No</v>
          </cell>
          <cell r="L1262" t="str">
            <v>7</v>
          </cell>
          <cell r="M1262" t="str">
            <v>Picardy</v>
          </cell>
          <cell r="N1262" t="str">
            <v>No</v>
          </cell>
        </row>
        <row r="1263">
          <cell r="A1263">
            <v>151700</v>
          </cell>
          <cell r="B1263" t="str">
            <v>Ashleigh</v>
          </cell>
          <cell r="C1263" t="str">
            <v>Sigauke</v>
          </cell>
          <cell r="D1263" t="str">
            <v>11EGQ</v>
          </cell>
          <cell r="E1263" t="str">
            <v>F</v>
          </cell>
          <cell r="F1263" t="str">
            <v>N</v>
          </cell>
          <cell r="G1263" t="str">
            <v>BAOF</v>
          </cell>
          <cell r="H1263" t="str">
            <v>No</v>
          </cell>
          <cell r="I1263" t="str">
            <v>No</v>
          </cell>
          <cell r="J1263" t="str">
            <v>No</v>
          </cell>
          <cell r="K1263" t="str">
            <v>No</v>
          </cell>
          <cell r="L1263" t="str">
            <v>11</v>
          </cell>
          <cell r="M1263" t="str">
            <v>Picardy</v>
          </cell>
          <cell r="N1263" t="str">
            <v>No</v>
          </cell>
        </row>
        <row r="1264">
          <cell r="A1264">
            <v>151860</v>
          </cell>
          <cell r="B1264" t="str">
            <v>Ciaran</v>
          </cell>
          <cell r="C1264" t="str">
            <v>Siggs</v>
          </cell>
          <cell r="D1264" t="str">
            <v>10RQ</v>
          </cell>
          <cell r="E1264" t="str">
            <v>M</v>
          </cell>
          <cell r="F1264" t="str">
            <v>N</v>
          </cell>
          <cell r="G1264" t="str">
            <v>WIRI</v>
          </cell>
          <cell r="H1264" t="str">
            <v>No</v>
          </cell>
          <cell r="I1264" t="str">
            <v>No</v>
          </cell>
          <cell r="J1264" t="str">
            <v>No</v>
          </cell>
          <cell r="K1264" t="str">
            <v>No</v>
          </cell>
          <cell r="L1264" t="str">
            <v>10</v>
          </cell>
          <cell r="M1264" t="str">
            <v>St. Julie</v>
          </cell>
          <cell r="N1264" t="str">
            <v>No</v>
          </cell>
        </row>
        <row r="1265">
          <cell r="A1265">
            <v>150555</v>
          </cell>
          <cell r="B1265" t="str">
            <v>Liam</v>
          </cell>
          <cell r="C1265" t="str">
            <v>Siggs</v>
          </cell>
          <cell r="D1265" t="str">
            <v>13BG</v>
          </cell>
          <cell r="E1265" t="str">
            <v>M</v>
          </cell>
          <cell r="F1265" t="str">
            <v>N</v>
          </cell>
          <cell r="G1265" t="str">
            <v>WIRI</v>
          </cell>
          <cell r="H1265" t="str">
            <v>No</v>
          </cell>
          <cell r="I1265" t="str">
            <v>No</v>
          </cell>
          <cell r="J1265" t="str">
            <v>No</v>
          </cell>
          <cell r="K1265" t="str">
            <v>No</v>
          </cell>
          <cell r="L1265" t="str">
            <v>13</v>
          </cell>
          <cell r="M1265" t="str">
            <v>St. Julie</v>
          </cell>
          <cell r="N1265" t="str">
            <v>No</v>
          </cell>
        </row>
        <row r="1266">
          <cell r="A1266">
            <v>151579</v>
          </cell>
          <cell r="B1266" t="str">
            <v>Patrick</v>
          </cell>
          <cell r="C1266" t="str">
            <v>Siggs</v>
          </cell>
          <cell r="D1266" t="str">
            <v>11ZI</v>
          </cell>
          <cell r="E1266" t="str">
            <v>M</v>
          </cell>
          <cell r="F1266" t="str">
            <v>N</v>
          </cell>
          <cell r="G1266" t="str">
            <v>WIRI</v>
          </cell>
          <cell r="H1266" t="str">
            <v>No</v>
          </cell>
          <cell r="I1266" t="str">
            <v>No</v>
          </cell>
          <cell r="J1266" t="str">
            <v>No</v>
          </cell>
          <cell r="K1266" t="str">
            <v>No</v>
          </cell>
          <cell r="L1266" t="str">
            <v>11</v>
          </cell>
          <cell r="M1266" t="str">
            <v>St. Julie</v>
          </cell>
          <cell r="N1266" t="str">
            <v>No</v>
          </cell>
        </row>
        <row r="1267">
          <cell r="A1267">
            <v>152663</v>
          </cell>
          <cell r="B1267" t="str">
            <v>Ewan</v>
          </cell>
          <cell r="C1267" t="str">
            <v>Simmons</v>
          </cell>
          <cell r="D1267" t="str">
            <v>9GR</v>
          </cell>
          <cell r="E1267" t="str">
            <v>M</v>
          </cell>
          <cell r="F1267" t="str">
            <v>N</v>
          </cell>
          <cell r="G1267" t="str">
            <v>WBRI</v>
          </cell>
          <cell r="H1267" t="str">
            <v>No</v>
          </cell>
          <cell r="I1267" t="str">
            <v>No</v>
          </cell>
          <cell r="J1267" t="str">
            <v>No</v>
          </cell>
          <cell r="K1267" t="str">
            <v>No</v>
          </cell>
          <cell r="L1267" t="str">
            <v>9</v>
          </cell>
          <cell r="M1267" t="str">
            <v>Compiegne</v>
          </cell>
          <cell r="N1267" t="str">
            <v>No</v>
          </cell>
        </row>
        <row r="1268">
          <cell r="A1268">
            <v>151619</v>
          </cell>
          <cell r="B1268" t="str">
            <v>Charlie</v>
          </cell>
          <cell r="C1268" t="str">
            <v>Simpson</v>
          </cell>
          <cell r="D1268" t="str">
            <v>11SPI</v>
          </cell>
          <cell r="E1268" t="str">
            <v>M</v>
          </cell>
          <cell r="F1268" t="str">
            <v>N</v>
          </cell>
          <cell r="G1268" t="str">
            <v>WBRI</v>
          </cell>
          <cell r="H1268" t="str">
            <v>No</v>
          </cell>
          <cell r="I1268" t="str">
            <v>No</v>
          </cell>
          <cell r="J1268" t="str">
            <v>No</v>
          </cell>
          <cell r="K1268" t="str">
            <v>No</v>
          </cell>
          <cell r="L1268" t="str">
            <v>11</v>
          </cell>
          <cell r="M1268" t="str">
            <v>St. Julie</v>
          </cell>
          <cell r="N1268" t="str">
            <v>Yes</v>
          </cell>
        </row>
        <row r="1269">
          <cell r="A1269">
            <v>152893</v>
          </cell>
          <cell r="B1269" t="str">
            <v>Orlagh</v>
          </cell>
          <cell r="C1269" t="str">
            <v>Simpson</v>
          </cell>
          <cell r="D1269" t="str">
            <v>8KC</v>
          </cell>
          <cell r="E1269" t="str">
            <v>F</v>
          </cell>
          <cell r="F1269" t="str">
            <v>N</v>
          </cell>
          <cell r="G1269" t="str">
            <v>WBRI</v>
          </cell>
          <cell r="H1269" t="str">
            <v>No</v>
          </cell>
          <cell r="I1269" t="str">
            <v>Yes</v>
          </cell>
          <cell r="J1269" t="str">
            <v>No</v>
          </cell>
          <cell r="K1269" t="str">
            <v>No</v>
          </cell>
          <cell r="L1269" t="str">
            <v>8</v>
          </cell>
          <cell r="M1269" t="str">
            <v>St. Julie</v>
          </cell>
          <cell r="N1269" t="str">
            <v>No</v>
          </cell>
        </row>
        <row r="1270">
          <cell r="A1270">
            <v>151521</v>
          </cell>
          <cell r="B1270" t="str">
            <v>Louisa</v>
          </cell>
          <cell r="C1270" t="str">
            <v>Sinkamba</v>
          </cell>
          <cell r="D1270" t="str">
            <v>11WE</v>
          </cell>
          <cell r="E1270" t="str">
            <v>F</v>
          </cell>
          <cell r="F1270" t="str">
            <v>N</v>
          </cell>
          <cell r="G1270" t="str">
            <v>BAOF</v>
          </cell>
          <cell r="H1270" t="str">
            <v>No</v>
          </cell>
          <cell r="I1270" t="str">
            <v>No</v>
          </cell>
          <cell r="J1270" t="str">
            <v>No</v>
          </cell>
          <cell r="K1270" t="str">
            <v>No</v>
          </cell>
          <cell r="L1270" t="str">
            <v>11</v>
          </cell>
          <cell r="M1270" t="str">
            <v>Compiegne</v>
          </cell>
          <cell r="N1270" t="str">
            <v>No</v>
          </cell>
        </row>
        <row r="1271">
          <cell r="A1271">
            <v>151894</v>
          </cell>
          <cell r="B1271" t="str">
            <v>Barnaba</v>
          </cell>
          <cell r="C1271" t="str">
            <v>Skoczylas</v>
          </cell>
          <cell r="D1271" t="str">
            <v>10RQ</v>
          </cell>
          <cell r="E1271" t="str">
            <v>M</v>
          </cell>
          <cell r="F1271" t="str">
            <v>N</v>
          </cell>
          <cell r="G1271" t="str">
            <v>WEEU</v>
          </cell>
          <cell r="H1271" t="str">
            <v>No</v>
          </cell>
          <cell r="I1271" t="str">
            <v>Yes</v>
          </cell>
          <cell r="J1271" t="str">
            <v>No</v>
          </cell>
          <cell r="K1271" t="str">
            <v>No</v>
          </cell>
          <cell r="L1271" t="str">
            <v>10</v>
          </cell>
          <cell r="M1271" t="str">
            <v>St. Julie</v>
          </cell>
          <cell r="N1271" t="str">
            <v>Yes</v>
          </cell>
        </row>
        <row r="1272">
          <cell r="A1272">
            <v>152927</v>
          </cell>
          <cell r="B1272" t="str">
            <v>Miriam</v>
          </cell>
          <cell r="C1272" t="str">
            <v>Skoczylas</v>
          </cell>
          <cell r="D1272" t="str">
            <v>8JJ</v>
          </cell>
          <cell r="E1272" t="str">
            <v>F</v>
          </cell>
          <cell r="F1272" t="str">
            <v>N</v>
          </cell>
          <cell r="G1272" t="str">
            <v>WEEU</v>
          </cell>
          <cell r="H1272" t="str">
            <v>No</v>
          </cell>
          <cell r="I1272" t="str">
            <v>Yes</v>
          </cell>
          <cell r="J1272" t="str">
            <v>No</v>
          </cell>
          <cell r="K1272" t="str">
            <v>No</v>
          </cell>
          <cell r="L1272" t="str">
            <v>8</v>
          </cell>
          <cell r="M1272" t="str">
            <v>Picardy</v>
          </cell>
          <cell r="N1272" t="str">
            <v>Yes</v>
          </cell>
        </row>
        <row r="1273">
          <cell r="A1273">
            <v>150932</v>
          </cell>
          <cell r="B1273" t="str">
            <v>Charlie</v>
          </cell>
          <cell r="C1273" t="str">
            <v>Slack</v>
          </cell>
          <cell r="D1273" t="str">
            <v>12MP</v>
          </cell>
          <cell r="E1273" t="str">
            <v>M</v>
          </cell>
          <cell r="F1273" t="str">
            <v>N</v>
          </cell>
          <cell r="G1273" t="str">
            <v>WBRI</v>
          </cell>
          <cell r="H1273" t="str">
            <v>No</v>
          </cell>
          <cell r="I1273" t="str">
            <v>No</v>
          </cell>
          <cell r="J1273" t="str">
            <v>No</v>
          </cell>
          <cell r="K1273" t="str">
            <v>No</v>
          </cell>
          <cell r="L1273" t="str">
            <v>12</v>
          </cell>
          <cell r="M1273" t="str">
            <v>Compiegne</v>
          </cell>
          <cell r="N1273" t="str">
            <v>No</v>
          </cell>
        </row>
        <row r="1274">
          <cell r="A1274">
            <v>152710</v>
          </cell>
          <cell r="B1274" t="str">
            <v>Lawrence</v>
          </cell>
          <cell r="C1274" t="str">
            <v>Slade</v>
          </cell>
          <cell r="D1274" t="str">
            <v>9AWL</v>
          </cell>
          <cell r="E1274" t="str">
            <v>M</v>
          </cell>
          <cell r="F1274" t="str">
            <v>N</v>
          </cell>
          <cell r="G1274" t="str">
            <v>WBRI</v>
          </cell>
          <cell r="H1274" t="str">
            <v>No</v>
          </cell>
          <cell r="I1274" t="str">
            <v>No</v>
          </cell>
          <cell r="J1274" t="str">
            <v>No</v>
          </cell>
          <cell r="K1274" t="str">
            <v>No</v>
          </cell>
          <cell r="L1274" t="str">
            <v>9</v>
          </cell>
          <cell r="M1274" t="str">
            <v>St. Julie</v>
          </cell>
          <cell r="N1274" t="str">
            <v>No</v>
          </cell>
        </row>
        <row r="1275">
          <cell r="A1275">
            <v>152036</v>
          </cell>
          <cell r="B1275" t="str">
            <v>Denni</v>
          </cell>
          <cell r="C1275" t="str">
            <v>Smallwood</v>
          </cell>
          <cell r="D1275" t="str">
            <v>14AW</v>
          </cell>
          <cell r="E1275" t="str">
            <v>F</v>
          </cell>
          <cell r="F1275" t="str">
            <v>N</v>
          </cell>
          <cell r="G1275" t="str">
            <v>WBRI</v>
          </cell>
          <cell r="H1275" t="str">
            <v>No</v>
          </cell>
          <cell r="I1275" t="str">
            <v>No</v>
          </cell>
          <cell r="J1275" t="str">
            <v>No</v>
          </cell>
          <cell r="K1275" t="str">
            <v>No</v>
          </cell>
          <cell r="L1275" t="str">
            <v>14</v>
          </cell>
          <cell r="M1275" t="str">
            <v>Compiegne</v>
          </cell>
          <cell r="N1275" t="str">
            <v>No</v>
          </cell>
        </row>
        <row r="1276">
          <cell r="A1276">
            <v>151871</v>
          </cell>
          <cell r="B1276" t="str">
            <v>Brendan</v>
          </cell>
          <cell r="C1276" t="str">
            <v>Smith</v>
          </cell>
          <cell r="D1276" t="str">
            <v>10TD</v>
          </cell>
          <cell r="E1276" t="str">
            <v>M</v>
          </cell>
          <cell r="F1276" t="str">
            <v>N</v>
          </cell>
          <cell r="G1276" t="str">
            <v>WBRI</v>
          </cell>
          <cell r="H1276" t="str">
            <v>No</v>
          </cell>
          <cell r="I1276" t="str">
            <v>No</v>
          </cell>
          <cell r="J1276" t="str">
            <v>No</v>
          </cell>
          <cell r="K1276" t="str">
            <v>No</v>
          </cell>
          <cell r="L1276" t="str">
            <v>10</v>
          </cell>
          <cell r="M1276" t="str">
            <v>Compiegne</v>
          </cell>
          <cell r="N1276" t="str">
            <v>No</v>
          </cell>
        </row>
        <row r="1277">
          <cell r="A1277">
            <v>152536</v>
          </cell>
          <cell r="B1277" t="str">
            <v>Edward</v>
          </cell>
          <cell r="C1277" t="str">
            <v>Smith</v>
          </cell>
          <cell r="D1277" t="str">
            <v>9JQ</v>
          </cell>
          <cell r="E1277" t="str">
            <v>M</v>
          </cell>
          <cell r="F1277" t="str">
            <v>N</v>
          </cell>
          <cell r="G1277" t="str">
            <v>WBRI</v>
          </cell>
          <cell r="H1277" t="str">
            <v>No</v>
          </cell>
          <cell r="I1277" t="str">
            <v>No</v>
          </cell>
          <cell r="J1277" t="str">
            <v>No</v>
          </cell>
          <cell r="K1277" t="str">
            <v>No</v>
          </cell>
          <cell r="L1277" t="str">
            <v>9</v>
          </cell>
          <cell r="M1277" t="str">
            <v>St. Julie</v>
          </cell>
          <cell r="N1277" t="str">
            <v>No</v>
          </cell>
        </row>
        <row r="1278">
          <cell r="A1278">
            <v>150948</v>
          </cell>
          <cell r="B1278" t="str">
            <v>Harry</v>
          </cell>
          <cell r="C1278" t="str">
            <v>Smith</v>
          </cell>
          <cell r="D1278" t="str">
            <v>12MP</v>
          </cell>
          <cell r="E1278" t="str">
            <v>M</v>
          </cell>
          <cell r="F1278" t="str">
            <v>N</v>
          </cell>
          <cell r="G1278" t="str">
            <v>WBRI</v>
          </cell>
          <cell r="H1278" t="str">
            <v>No</v>
          </cell>
          <cell r="I1278" t="str">
            <v>No</v>
          </cell>
          <cell r="J1278" t="str">
            <v>No</v>
          </cell>
          <cell r="K1278" t="str">
            <v>No</v>
          </cell>
          <cell r="L1278" t="str">
            <v>12</v>
          </cell>
          <cell r="M1278" t="str">
            <v>St. Julie</v>
          </cell>
          <cell r="N1278" t="str">
            <v>No</v>
          </cell>
        </row>
        <row r="1279">
          <cell r="A1279">
            <v>152904</v>
          </cell>
          <cell r="B1279" t="str">
            <v>Jacob</v>
          </cell>
          <cell r="C1279" t="str">
            <v>Smith</v>
          </cell>
          <cell r="D1279" t="str">
            <v>8TR</v>
          </cell>
          <cell r="E1279" t="str">
            <v>M</v>
          </cell>
          <cell r="F1279" t="str">
            <v>K</v>
          </cell>
          <cell r="G1279" t="str">
            <v>WBRI</v>
          </cell>
          <cell r="H1279" t="str">
            <v>No</v>
          </cell>
          <cell r="I1279" t="str">
            <v>No</v>
          </cell>
          <cell r="J1279" t="str">
            <v>No</v>
          </cell>
          <cell r="K1279" t="str">
            <v>No</v>
          </cell>
          <cell r="L1279" t="str">
            <v>8</v>
          </cell>
          <cell r="M1279" t="str">
            <v>Compiegne</v>
          </cell>
          <cell r="N1279" t="str">
            <v>No</v>
          </cell>
        </row>
        <row r="1280">
          <cell r="A1280">
            <v>151766</v>
          </cell>
          <cell r="B1280" t="str">
            <v>Jaedon</v>
          </cell>
          <cell r="C1280" t="str">
            <v>Smith</v>
          </cell>
          <cell r="D1280" t="str">
            <v>10JOS</v>
          </cell>
          <cell r="E1280" t="str">
            <v>M</v>
          </cell>
          <cell r="F1280" t="str">
            <v>N</v>
          </cell>
          <cell r="G1280" t="str">
            <v>MWBC</v>
          </cell>
          <cell r="H1280" t="str">
            <v>No</v>
          </cell>
          <cell r="I1280" t="str">
            <v>No</v>
          </cell>
          <cell r="J1280" t="str">
            <v>No</v>
          </cell>
          <cell r="K1280" t="str">
            <v>No</v>
          </cell>
          <cell r="L1280" t="str">
            <v>10</v>
          </cell>
          <cell r="M1280" t="str">
            <v>Picardy</v>
          </cell>
          <cell r="N1280" t="str">
            <v>No</v>
          </cell>
        </row>
        <row r="1281">
          <cell r="A1281">
            <v>151587</v>
          </cell>
          <cell r="B1281" t="str">
            <v>Jasmine</v>
          </cell>
          <cell r="C1281" t="str">
            <v>Smith</v>
          </cell>
          <cell r="D1281" t="str">
            <v>11SK</v>
          </cell>
          <cell r="E1281" t="str">
            <v>F</v>
          </cell>
          <cell r="F1281" t="str">
            <v>N</v>
          </cell>
          <cell r="G1281" t="str">
            <v>CHNE</v>
          </cell>
          <cell r="H1281" t="str">
            <v>No</v>
          </cell>
          <cell r="I1281" t="str">
            <v>No</v>
          </cell>
          <cell r="J1281" t="str">
            <v>Yes</v>
          </cell>
          <cell r="K1281" t="str">
            <v>No</v>
          </cell>
          <cell r="L1281" t="str">
            <v>11</v>
          </cell>
          <cell r="M1281" t="str">
            <v>Compiegne</v>
          </cell>
          <cell r="N1281" t="str">
            <v>No</v>
          </cell>
        </row>
        <row r="1282">
          <cell r="A1282">
            <v>151730</v>
          </cell>
          <cell r="B1282" t="str">
            <v>Luke</v>
          </cell>
          <cell r="C1282" t="str">
            <v>Smith</v>
          </cell>
          <cell r="D1282" t="str">
            <v>11SPI</v>
          </cell>
          <cell r="E1282" t="str">
            <v>M</v>
          </cell>
          <cell r="F1282" t="str">
            <v>N</v>
          </cell>
          <cell r="G1282" t="str">
            <v>WBRI</v>
          </cell>
          <cell r="H1282" t="str">
            <v>No</v>
          </cell>
          <cell r="I1282" t="str">
            <v>No</v>
          </cell>
          <cell r="J1282" t="str">
            <v>No</v>
          </cell>
          <cell r="K1282" t="str">
            <v>No</v>
          </cell>
          <cell r="L1282" t="str">
            <v>11</v>
          </cell>
          <cell r="M1282" t="str">
            <v>St. Julie</v>
          </cell>
          <cell r="N1282" t="str">
            <v>No</v>
          </cell>
        </row>
        <row r="1283">
          <cell r="A1283">
            <v>152165</v>
          </cell>
          <cell r="B1283" t="str">
            <v>Mia</v>
          </cell>
          <cell r="C1283" t="str">
            <v>Smith</v>
          </cell>
          <cell r="D1283" t="str">
            <v>13PLE</v>
          </cell>
          <cell r="E1283" t="str">
            <v>F</v>
          </cell>
          <cell r="F1283" t="str">
            <v>N</v>
          </cell>
          <cell r="G1283" t="str">
            <v>WBRI</v>
          </cell>
          <cell r="H1283" t="str">
            <v>No</v>
          </cell>
          <cell r="I1283" t="str">
            <v>No</v>
          </cell>
          <cell r="J1283" t="str">
            <v>No</v>
          </cell>
          <cell r="K1283" t="str">
            <v>No</v>
          </cell>
          <cell r="L1283" t="str">
            <v>13</v>
          </cell>
          <cell r="M1283" t="str">
            <v>Picardy</v>
          </cell>
          <cell r="N1283" t="str">
            <v>No</v>
          </cell>
        </row>
        <row r="1284">
          <cell r="A1284">
            <v>151729</v>
          </cell>
          <cell r="B1284" t="str">
            <v>Nathanael</v>
          </cell>
          <cell r="C1284" t="str">
            <v>Smith</v>
          </cell>
          <cell r="D1284" t="str">
            <v>11SPI</v>
          </cell>
          <cell r="E1284" t="str">
            <v>M</v>
          </cell>
          <cell r="F1284" t="str">
            <v>N</v>
          </cell>
          <cell r="G1284" t="str">
            <v>WBRI</v>
          </cell>
          <cell r="H1284" t="str">
            <v>No</v>
          </cell>
          <cell r="I1284" t="str">
            <v>No</v>
          </cell>
          <cell r="J1284" t="str">
            <v>No</v>
          </cell>
          <cell r="K1284" t="str">
            <v>No</v>
          </cell>
          <cell r="L1284" t="str">
            <v>11</v>
          </cell>
          <cell r="M1284" t="str">
            <v>St. Julie</v>
          </cell>
          <cell r="N1284" t="str">
            <v>Yes</v>
          </cell>
        </row>
        <row r="1285">
          <cell r="A1285">
            <v>151602</v>
          </cell>
          <cell r="B1285" t="str">
            <v>Niamh</v>
          </cell>
          <cell r="C1285" t="str">
            <v>Smith</v>
          </cell>
          <cell r="D1285" t="str">
            <v>11SPI</v>
          </cell>
          <cell r="E1285" t="str">
            <v>F</v>
          </cell>
          <cell r="F1285" t="str">
            <v>N</v>
          </cell>
          <cell r="G1285" t="str">
            <v>WBRI</v>
          </cell>
          <cell r="H1285" t="str">
            <v>No</v>
          </cell>
          <cell r="I1285" t="str">
            <v>No</v>
          </cell>
          <cell r="J1285" t="str">
            <v>No</v>
          </cell>
          <cell r="K1285" t="str">
            <v>No</v>
          </cell>
          <cell r="L1285" t="str">
            <v>11</v>
          </cell>
          <cell r="M1285" t="str">
            <v>St. Julie</v>
          </cell>
          <cell r="N1285" t="str">
            <v>No</v>
          </cell>
        </row>
        <row r="1286">
          <cell r="A1286">
            <v>152148</v>
          </cell>
          <cell r="B1286" t="str">
            <v>Oliver</v>
          </cell>
          <cell r="C1286" t="str">
            <v>Smith</v>
          </cell>
          <cell r="D1286" t="str">
            <v>13BG</v>
          </cell>
          <cell r="E1286" t="str">
            <v>M</v>
          </cell>
          <cell r="F1286" t="str">
            <v>N</v>
          </cell>
          <cell r="G1286" t="str">
            <v>WBRI</v>
          </cell>
          <cell r="H1286" t="str">
            <v>No</v>
          </cell>
          <cell r="I1286" t="str">
            <v>No</v>
          </cell>
          <cell r="J1286" t="str">
            <v>No</v>
          </cell>
          <cell r="K1286" t="str">
            <v>No</v>
          </cell>
          <cell r="L1286" t="str">
            <v>13</v>
          </cell>
          <cell r="N1286" t="str">
            <v>No</v>
          </cell>
        </row>
        <row r="1287">
          <cell r="A1287">
            <v>151547</v>
          </cell>
          <cell r="B1287" t="str">
            <v>Patrick</v>
          </cell>
          <cell r="C1287" t="str">
            <v>Smith</v>
          </cell>
          <cell r="D1287" t="str">
            <v>11SPI</v>
          </cell>
          <cell r="E1287" t="str">
            <v>M</v>
          </cell>
          <cell r="F1287" t="str">
            <v>N</v>
          </cell>
          <cell r="G1287" t="str">
            <v>WIRI</v>
          </cell>
          <cell r="H1287" t="str">
            <v>No</v>
          </cell>
          <cell r="I1287" t="str">
            <v>No</v>
          </cell>
          <cell r="J1287" t="str">
            <v>No</v>
          </cell>
          <cell r="K1287" t="str">
            <v>No</v>
          </cell>
          <cell r="L1287" t="str">
            <v>11</v>
          </cell>
          <cell r="M1287" t="str">
            <v>St. Julie</v>
          </cell>
          <cell r="N1287" t="str">
            <v>No</v>
          </cell>
        </row>
        <row r="1288">
          <cell r="A1288">
            <v>152858</v>
          </cell>
          <cell r="B1288" t="str">
            <v>Sophie</v>
          </cell>
          <cell r="C1288" t="str">
            <v>Smith</v>
          </cell>
          <cell r="D1288" t="str">
            <v>8TR</v>
          </cell>
          <cell r="E1288" t="str">
            <v>F</v>
          </cell>
          <cell r="F1288" t="str">
            <v>N</v>
          </cell>
          <cell r="G1288" t="str">
            <v>WBRI</v>
          </cell>
          <cell r="H1288" t="str">
            <v>No</v>
          </cell>
          <cell r="I1288" t="str">
            <v>No</v>
          </cell>
          <cell r="J1288" t="str">
            <v>No</v>
          </cell>
          <cell r="K1288" t="str">
            <v>No</v>
          </cell>
          <cell r="L1288" t="str">
            <v>8</v>
          </cell>
          <cell r="M1288" t="str">
            <v>Compiegne</v>
          </cell>
          <cell r="N1288" t="str">
            <v>No</v>
          </cell>
        </row>
        <row r="1289">
          <cell r="A1289">
            <v>151662</v>
          </cell>
          <cell r="B1289" t="str">
            <v>Taliah</v>
          </cell>
          <cell r="C1289" t="str">
            <v>Smith</v>
          </cell>
          <cell r="D1289" t="str">
            <v>11SPI</v>
          </cell>
          <cell r="E1289" t="str">
            <v>F</v>
          </cell>
          <cell r="F1289" t="str">
            <v>E</v>
          </cell>
          <cell r="G1289" t="str">
            <v>MWOE</v>
          </cell>
          <cell r="H1289" t="str">
            <v>No</v>
          </cell>
          <cell r="I1289" t="str">
            <v>No</v>
          </cell>
          <cell r="J1289" t="str">
            <v>Yes</v>
          </cell>
          <cell r="K1289" t="str">
            <v>No</v>
          </cell>
          <cell r="L1289" t="str">
            <v>11</v>
          </cell>
          <cell r="M1289" t="str">
            <v>St. Julie</v>
          </cell>
          <cell r="N1289" t="str">
            <v>No</v>
          </cell>
        </row>
        <row r="1290">
          <cell r="A1290">
            <v>150531</v>
          </cell>
          <cell r="B1290" t="str">
            <v>Thomas</v>
          </cell>
          <cell r="C1290" t="str">
            <v>Smith</v>
          </cell>
          <cell r="D1290" t="str">
            <v>13TS</v>
          </cell>
          <cell r="E1290" t="str">
            <v>M</v>
          </cell>
          <cell r="F1290" t="str">
            <v>N</v>
          </cell>
          <cell r="G1290" t="str">
            <v>WBRI</v>
          </cell>
          <cell r="H1290" t="str">
            <v>No</v>
          </cell>
          <cell r="I1290" t="str">
            <v>No</v>
          </cell>
          <cell r="J1290" t="str">
            <v>No</v>
          </cell>
          <cell r="K1290" t="str">
            <v>No</v>
          </cell>
          <cell r="L1290" t="str">
            <v>13</v>
          </cell>
          <cell r="M1290" t="str">
            <v>Picardy</v>
          </cell>
          <cell r="N1290" t="str">
            <v>No</v>
          </cell>
        </row>
        <row r="1291">
          <cell r="A1291">
            <v>151677</v>
          </cell>
          <cell r="B1291" t="str">
            <v>William</v>
          </cell>
          <cell r="C1291" t="str">
            <v>Smith</v>
          </cell>
          <cell r="D1291" t="str">
            <v>11ZI</v>
          </cell>
          <cell r="E1291" t="str">
            <v>M</v>
          </cell>
          <cell r="F1291" t="str">
            <v>N</v>
          </cell>
          <cell r="G1291" t="str">
            <v>WBRI</v>
          </cell>
          <cell r="H1291" t="str">
            <v>No</v>
          </cell>
          <cell r="I1291" t="str">
            <v>No</v>
          </cell>
          <cell r="J1291" t="str">
            <v>No</v>
          </cell>
          <cell r="K1291" t="str">
            <v>No</v>
          </cell>
          <cell r="L1291" t="str">
            <v>11</v>
          </cell>
          <cell r="M1291" t="str">
            <v>St. Julie</v>
          </cell>
          <cell r="N1291" t="str">
            <v>No</v>
          </cell>
        </row>
        <row r="1292">
          <cell r="A1292">
            <v>160105</v>
          </cell>
          <cell r="B1292" t="str">
            <v>Sophie</v>
          </cell>
          <cell r="C1292" t="str">
            <v>Smith</v>
          </cell>
          <cell r="D1292" t="str">
            <v>12DHO</v>
          </cell>
          <cell r="E1292" t="str">
            <v>F</v>
          </cell>
          <cell r="F1292" t="str">
            <v>N</v>
          </cell>
          <cell r="G1292" t="str">
            <v>WBRI</v>
          </cell>
          <cell r="H1292" t="str">
            <v>No</v>
          </cell>
          <cell r="I1292" t="str">
            <v>No</v>
          </cell>
          <cell r="J1292" t="str">
            <v>No</v>
          </cell>
          <cell r="K1292" t="str">
            <v>No</v>
          </cell>
          <cell r="L1292" t="str">
            <v>12</v>
          </cell>
          <cell r="M1292" t="str">
            <v>Cuvilly</v>
          </cell>
          <cell r="N1292" t="str">
            <v>No</v>
          </cell>
        </row>
        <row r="1293">
          <cell r="A1293">
            <v>160125</v>
          </cell>
          <cell r="B1293" t="str">
            <v>Emilia</v>
          </cell>
          <cell r="C1293" t="str">
            <v>Smith</v>
          </cell>
          <cell r="D1293" t="str">
            <v>9GR</v>
          </cell>
          <cell r="E1293" t="str">
            <v>F</v>
          </cell>
          <cell r="F1293" t="str">
            <v>N</v>
          </cell>
          <cell r="G1293" t="str">
            <v>WBRI</v>
          </cell>
          <cell r="H1293" t="str">
            <v>No</v>
          </cell>
          <cell r="I1293" t="str">
            <v>No</v>
          </cell>
          <cell r="J1293" t="str">
            <v>No</v>
          </cell>
          <cell r="K1293" t="str">
            <v>No</v>
          </cell>
          <cell r="L1293" t="str">
            <v>9</v>
          </cell>
          <cell r="N1293" t="str">
            <v>No</v>
          </cell>
        </row>
        <row r="1294">
          <cell r="A1294">
            <v>150934</v>
          </cell>
          <cell r="B1294" t="str">
            <v>DECLAN</v>
          </cell>
          <cell r="C1294" t="str">
            <v>SMITH</v>
          </cell>
          <cell r="D1294" t="str">
            <v>12MP</v>
          </cell>
          <cell r="E1294" t="str">
            <v>M</v>
          </cell>
          <cell r="G1294" t="str">
            <v>WBRI</v>
          </cell>
          <cell r="H1294" t="str">
            <v>No</v>
          </cell>
          <cell r="I1294" t="str">
            <v>No</v>
          </cell>
          <cell r="J1294" t="str">
            <v>No</v>
          </cell>
          <cell r="K1294" t="str">
            <v>No</v>
          </cell>
          <cell r="L1294" t="str">
            <v>12</v>
          </cell>
          <cell r="M1294" t="str">
            <v>St. Julie</v>
          </cell>
          <cell r="N1294" t="str">
            <v>No</v>
          </cell>
        </row>
        <row r="1295">
          <cell r="A1295">
            <v>150900</v>
          </cell>
          <cell r="B1295" t="str">
            <v>Carys</v>
          </cell>
          <cell r="C1295" t="str">
            <v>Snell</v>
          </cell>
          <cell r="D1295" t="str">
            <v>12KD</v>
          </cell>
          <cell r="E1295" t="str">
            <v>F</v>
          </cell>
          <cell r="F1295" t="str">
            <v>N</v>
          </cell>
          <cell r="G1295" t="str">
            <v>WBRI</v>
          </cell>
          <cell r="H1295" t="str">
            <v>No</v>
          </cell>
          <cell r="I1295" t="str">
            <v>No</v>
          </cell>
          <cell r="J1295" t="str">
            <v>No</v>
          </cell>
          <cell r="K1295" t="str">
            <v>No</v>
          </cell>
          <cell r="L1295" t="str">
            <v>12</v>
          </cell>
          <cell r="M1295" t="str">
            <v>Cuvilly</v>
          </cell>
          <cell r="N1295" t="str">
            <v>No</v>
          </cell>
        </row>
        <row r="1296">
          <cell r="A1296">
            <v>160317</v>
          </cell>
          <cell r="B1296" t="str">
            <v>Dhiya</v>
          </cell>
          <cell r="C1296" t="str">
            <v>Sojan</v>
          </cell>
          <cell r="D1296" t="str">
            <v>7FS</v>
          </cell>
          <cell r="E1296" t="str">
            <v>F</v>
          </cell>
          <cell r="F1296" t="str">
            <v>N</v>
          </cell>
          <cell r="G1296" t="str">
            <v>AIND</v>
          </cell>
          <cell r="H1296" t="str">
            <v>No</v>
          </cell>
          <cell r="I1296" t="str">
            <v>Yes</v>
          </cell>
          <cell r="J1296" t="str">
            <v>No</v>
          </cell>
          <cell r="K1296" t="str">
            <v>No</v>
          </cell>
          <cell r="L1296" t="str">
            <v>7</v>
          </cell>
          <cell r="M1296" t="str">
            <v>Compiegne</v>
          </cell>
          <cell r="N1296" t="str">
            <v>No</v>
          </cell>
        </row>
        <row r="1297">
          <cell r="A1297">
            <v>152785</v>
          </cell>
          <cell r="B1297" t="str">
            <v>Gabriella</v>
          </cell>
          <cell r="C1297" t="str">
            <v>Sollazzo</v>
          </cell>
          <cell r="D1297" t="str">
            <v>8KS</v>
          </cell>
          <cell r="E1297" t="str">
            <v>F</v>
          </cell>
          <cell r="F1297" t="str">
            <v>N</v>
          </cell>
          <cell r="G1297" t="str">
            <v>WBRI</v>
          </cell>
          <cell r="H1297" t="str">
            <v>No</v>
          </cell>
          <cell r="I1297" t="str">
            <v>No</v>
          </cell>
          <cell r="J1297" t="str">
            <v>No</v>
          </cell>
          <cell r="K1297" t="str">
            <v>No</v>
          </cell>
          <cell r="L1297" t="str">
            <v>8</v>
          </cell>
          <cell r="M1297" t="str">
            <v>Picardy</v>
          </cell>
          <cell r="N1297" t="str">
            <v>No</v>
          </cell>
        </row>
        <row r="1298">
          <cell r="A1298">
            <v>100335</v>
          </cell>
          <cell r="B1298" t="str">
            <v>Renee</v>
          </cell>
          <cell r="C1298" t="str">
            <v>Solommon</v>
          </cell>
          <cell r="D1298" t="str">
            <v>12JN</v>
          </cell>
          <cell r="E1298" t="str">
            <v>F</v>
          </cell>
          <cell r="F1298" t="str">
            <v>N</v>
          </cell>
          <cell r="G1298" t="str">
            <v>MWBC</v>
          </cell>
          <cell r="H1298" t="str">
            <v>Yes</v>
          </cell>
          <cell r="I1298" t="str">
            <v>No</v>
          </cell>
          <cell r="J1298" t="str">
            <v>No</v>
          </cell>
          <cell r="K1298" t="str">
            <v>No</v>
          </cell>
          <cell r="L1298" t="str">
            <v>12</v>
          </cell>
          <cell r="M1298" t="str">
            <v>Picardy</v>
          </cell>
          <cell r="N1298" t="str">
            <v>No</v>
          </cell>
        </row>
        <row r="1299">
          <cell r="A1299">
            <v>160318</v>
          </cell>
          <cell r="B1299" t="str">
            <v>Henok</v>
          </cell>
          <cell r="C1299" t="str">
            <v>Solomon</v>
          </cell>
          <cell r="D1299" t="str">
            <v>7ET</v>
          </cell>
          <cell r="E1299" t="str">
            <v>M</v>
          </cell>
          <cell r="F1299" t="str">
            <v>N</v>
          </cell>
          <cell r="G1299" t="str">
            <v>BAOF</v>
          </cell>
          <cell r="H1299" t="str">
            <v>No</v>
          </cell>
          <cell r="I1299" t="str">
            <v>Yes</v>
          </cell>
          <cell r="J1299" t="str">
            <v>No</v>
          </cell>
          <cell r="K1299" t="str">
            <v>No</v>
          </cell>
          <cell r="L1299" t="str">
            <v>7</v>
          </cell>
          <cell r="M1299" t="str">
            <v>Cuvilly</v>
          </cell>
          <cell r="N1299" t="str">
            <v>No</v>
          </cell>
        </row>
        <row r="1300">
          <cell r="A1300">
            <v>160072</v>
          </cell>
          <cell r="B1300" t="str">
            <v>Jacob</v>
          </cell>
          <cell r="C1300" t="str">
            <v>Sooklall</v>
          </cell>
          <cell r="D1300" t="str">
            <v>12ASA</v>
          </cell>
          <cell r="E1300" t="str">
            <v>M</v>
          </cell>
          <cell r="F1300" t="str">
            <v>N</v>
          </cell>
          <cell r="G1300" t="str">
            <v>MWAO</v>
          </cell>
          <cell r="H1300" t="str">
            <v>No</v>
          </cell>
          <cell r="I1300" t="str">
            <v>No</v>
          </cell>
          <cell r="J1300" t="str">
            <v>No</v>
          </cell>
          <cell r="K1300" t="str">
            <v>No</v>
          </cell>
          <cell r="L1300" t="str">
            <v>12</v>
          </cell>
          <cell r="M1300" t="str">
            <v>Cuvilly</v>
          </cell>
          <cell r="N1300" t="str">
            <v>No</v>
          </cell>
        </row>
        <row r="1301">
          <cell r="A1301">
            <v>152545</v>
          </cell>
          <cell r="B1301" t="str">
            <v>Orla</v>
          </cell>
          <cell r="C1301" t="str">
            <v>Speakman</v>
          </cell>
          <cell r="D1301" t="str">
            <v>9GN</v>
          </cell>
          <cell r="E1301" t="str">
            <v>F</v>
          </cell>
          <cell r="F1301" t="str">
            <v>N</v>
          </cell>
          <cell r="G1301" t="str">
            <v>WBRI</v>
          </cell>
          <cell r="H1301" t="str">
            <v>No</v>
          </cell>
          <cell r="I1301" t="str">
            <v>No</v>
          </cell>
          <cell r="J1301" t="str">
            <v>No</v>
          </cell>
          <cell r="K1301" t="str">
            <v>No</v>
          </cell>
          <cell r="L1301" t="str">
            <v>9</v>
          </cell>
          <cell r="M1301" t="str">
            <v>Compiegne</v>
          </cell>
          <cell r="N1301" t="str">
            <v>Yes</v>
          </cell>
        </row>
        <row r="1302">
          <cell r="A1302">
            <v>152584</v>
          </cell>
          <cell r="B1302" t="str">
            <v>Jake</v>
          </cell>
          <cell r="C1302" t="str">
            <v>Speirs</v>
          </cell>
          <cell r="D1302" t="str">
            <v>9RNI</v>
          </cell>
          <cell r="E1302" t="str">
            <v>M</v>
          </cell>
          <cell r="F1302" t="str">
            <v>N</v>
          </cell>
          <cell r="G1302" t="str">
            <v>WBRI</v>
          </cell>
          <cell r="H1302" t="str">
            <v>No</v>
          </cell>
          <cell r="I1302" t="str">
            <v>No</v>
          </cell>
          <cell r="J1302" t="str">
            <v>No</v>
          </cell>
          <cell r="K1302" t="str">
            <v>No</v>
          </cell>
          <cell r="L1302" t="str">
            <v>9</v>
          </cell>
          <cell r="M1302" t="str">
            <v>Picardy</v>
          </cell>
          <cell r="N1302" t="str">
            <v>No</v>
          </cell>
        </row>
        <row r="1303">
          <cell r="A1303">
            <v>152664</v>
          </cell>
          <cell r="B1303" t="str">
            <v>Eli</v>
          </cell>
          <cell r="C1303" t="str">
            <v>Spicer</v>
          </cell>
          <cell r="D1303" t="str">
            <v>9MCO</v>
          </cell>
          <cell r="E1303" t="str">
            <v>F</v>
          </cell>
          <cell r="F1303" t="str">
            <v>N</v>
          </cell>
          <cell r="G1303" t="str">
            <v>WOTW</v>
          </cell>
          <cell r="H1303" t="str">
            <v>No</v>
          </cell>
          <cell r="I1303" t="str">
            <v>No</v>
          </cell>
          <cell r="J1303" t="str">
            <v>No</v>
          </cell>
          <cell r="K1303" t="str">
            <v>No</v>
          </cell>
          <cell r="L1303" t="str">
            <v>9</v>
          </cell>
          <cell r="M1303" t="str">
            <v>Cuvilly</v>
          </cell>
          <cell r="N1303" t="str">
            <v>No</v>
          </cell>
        </row>
        <row r="1304">
          <cell r="A1304">
            <v>150785</v>
          </cell>
          <cell r="B1304" t="str">
            <v>Joseph</v>
          </cell>
          <cell r="C1304" t="str">
            <v>Spicer-Irazusta</v>
          </cell>
          <cell r="D1304" t="str">
            <v>12MP</v>
          </cell>
          <cell r="E1304" t="str">
            <v>M</v>
          </cell>
          <cell r="F1304" t="str">
            <v>N</v>
          </cell>
          <cell r="G1304" t="str">
            <v>WBRI</v>
          </cell>
          <cell r="H1304" t="str">
            <v>No</v>
          </cell>
          <cell r="I1304" t="str">
            <v>No</v>
          </cell>
          <cell r="J1304" t="str">
            <v>No</v>
          </cell>
          <cell r="K1304" t="str">
            <v>No</v>
          </cell>
          <cell r="L1304" t="str">
            <v>12</v>
          </cell>
          <cell r="M1304" t="str">
            <v>Compiegne</v>
          </cell>
          <cell r="N1304" t="str">
            <v>No</v>
          </cell>
        </row>
        <row r="1305">
          <cell r="A1305">
            <v>160319</v>
          </cell>
          <cell r="B1305" t="str">
            <v>Amy</v>
          </cell>
          <cell r="C1305" t="str">
            <v>Spiteri Cornish</v>
          </cell>
          <cell r="D1305" t="str">
            <v xml:space="preserve">7BPE </v>
          </cell>
          <cell r="E1305" t="str">
            <v>F</v>
          </cell>
          <cell r="F1305" t="str">
            <v>N</v>
          </cell>
          <cell r="G1305" t="str">
            <v>WOTW</v>
          </cell>
          <cell r="H1305" t="str">
            <v>No</v>
          </cell>
          <cell r="I1305" t="str">
            <v>No</v>
          </cell>
          <cell r="J1305" t="str">
            <v>No</v>
          </cell>
          <cell r="K1305" t="str">
            <v>No</v>
          </cell>
          <cell r="L1305" t="str">
            <v>7</v>
          </cell>
          <cell r="M1305" t="str">
            <v>St. Julie</v>
          </cell>
          <cell r="N1305" t="str">
            <v>No</v>
          </cell>
        </row>
        <row r="1306">
          <cell r="A1306">
            <v>152614</v>
          </cell>
          <cell r="B1306" t="str">
            <v>Thomas</v>
          </cell>
          <cell r="C1306" t="str">
            <v>Squires</v>
          </cell>
          <cell r="D1306" t="str">
            <v>9RNI</v>
          </cell>
          <cell r="E1306" t="str">
            <v>M</v>
          </cell>
          <cell r="F1306" t="str">
            <v>K</v>
          </cell>
          <cell r="G1306" t="str">
            <v>WBRI</v>
          </cell>
          <cell r="H1306" t="str">
            <v>No</v>
          </cell>
          <cell r="I1306" t="str">
            <v>No</v>
          </cell>
          <cell r="J1306" t="str">
            <v>No</v>
          </cell>
          <cell r="K1306" t="str">
            <v>No</v>
          </cell>
          <cell r="L1306" t="str">
            <v>9</v>
          </cell>
          <cell r="M1306" t="str">
            <v>Picardy</v>
          </cell>
          <cell r="N1306" t="str">
            <v>No</v>
          </cell>
        </row>
        <row r="1307">
          <cell r="A1307">
            <v>152149</v>
          </cell>
          <cell r="B1307" t="str">
            <v>Ashleigh</v>
          </cell>
          <cell r="C1307" t="str">
            <v>St Clair</v>
          </cell>
          <cell r="D1307" t="str">
            <v>13PLE</v>
          </cell>
          <cell r="E1307" t="str">
            <v>F</v>
          </cell>
          <cell r="F1307" t="str">
            <v>N</v>
          </cell>
          <cell r="G1307" t="str">
            <v>WBRI</v>
          </cell>
          <cell r="H1307" t="str">
            <v>No</v>
          </cell>
          <cell r="I1307" t="str">
            <v>No</v>
          </cell>
          <cell r="J1307" t="str">
            <v>No</v>
          </cell>
          <cell r="K1307" t="str">
            <v>No</v>
          </cell>
          <cell r="L1307" t="str">
            <v>13</v>
          </cell>
          <cell r="M1307" t="str">
            <v>Compiegne</v>
          </cell>
          <cell r="N1307" t="str">
            <v>No</v>
          </cell>
        </row>
        <row r="1308">
          <cell r="A1308">
            <v>151966</v>
          </cell>
          <cell r="B1308" t="str">
            <v>Imogen</v>
          </cell>
          <cell r="C1308" t="str">
            <v>Stacey</v>
          </cell>
          <cell r="D1308" t="str">
            <v>10ES</v>
          </cell>
          <cell r="E1308" t="str">
            <v>F</v>
          </cell>
          <cell r="F1308" t="str">
            <v>N</v>
          </cell>
          <cell r="G1308" t="str">
            <v>WBRI</v>
          </cell>
          <cell r="H1308" t="str">
            <v>No</v>
          </cell>
          <cell r="I1308" t="str">
            <v>No</v>
          </cell>
          <cell r="J1308" t="str">
            <v>No</v>
          </cell>
          <cell r="K1308" t="str">
            <v>No</v>
          </cell>
          <cell r="L1308" t="str">
            <v>10</v>
          </cell>
          <cell r="M1308" t="str">
            <v>Cuvilly</v>
          </cell>
          <cell r="N1308" t="str">
            <v>Yes</v>
          </cell>
        </row>
        <row r="1309">
          <cell r="A1309">
            <v>151720</v>
          </cell>
          <cell r="B1309" t="str">
            <v>James</v>
          </cell>
          <cell r="C1309" t="str">
            <v>Stafford</v>
          </cell>
          <cell r="D1309" t="str">
            <v>11SK</v>
          </cell>
          <cell r="E1309" t="str">
            <v>M</v>
          </cell>
          <cell r="F1309" t="str">
            <v>N</v>
          </cell>
          <cell r="G1309" t="str">
            <v>WBRI</v>
          </cell>
          <cell r="H1309" t="str">
            <v>No</v>
          </cell>
          <cell r="I1309" t="str">
            <v>No</v>
          </cell>
          <cell r="J1309" t="str">
            <v>No</v>
          </cell>
          <cell r="K1309" t="str">
            <v>No</v>
          </cell>
          <cell r="L1309" t="str">
            <v>11</v>
          </cell>
          <cell r="M1309" t="str">
            <v>Compiegne</v>
          </cell>
          <cell r="N1309" t="str">
            <v>No</v>
          </cell>
        </row>
        <row r="1310">
          <cell r="A1310">
            <v>160320</v>
          </cell>
          <cell r="B1310" t="str">
            <v>Dilys</v>
          </cell>
          <cell r="C1310" t="str">
            <v>Stanley</v>
          </cell>
          <cell r="D1310" t="str">
            <v>7RA</v>
          </cell>
          <cell r="E1310" t="str">
            <v>F</v>
          </cell>
          <cell r="F1310" t="str">
            <v>K</v>
          </cell>
          <cell r="G1310" t="str">
            <v>WBRI</v>
          </cell>
          <cell r="H1310" t="str">
            <v>No</v>
          </cell>
          <cell r="I1310" t="str">
            <v>No</v>
          </cell>
          <cell r="J1310" t="str">
            <v>No</v>
          </cell>
          <cell r="K1310" t="str">
            <v>No</v>
          </cell>
          <cell r="L1310" t="str">
            <v>7</v>
          </cell>
          <cell r="M1310" t="str">
            <v>Picardy</v>
          </cell>
          <cell r="N1310" t="str">
            <v>No</v>
          </cell>
        </row>
        <row r="1311">
          <cell r="A1311">
            <v>160321</v>
          </cell>
          <cell r="B1311" t="str">
            <v>Dylan</v>
          </cell>
          <cell r="C1311" t="str">
            <v>Steenson</v>
          </cell>
          <cell r="D1311" t="str">
            <v>7WD</v>
          </cell>
          <cell r="E1311" t="str">
            <v>M</v>
          </cell>
          <cell r="F1311" t="str">
            <v>N</v>
          </cell>
          <cell r="G1311" t="str">
            <v>WBRI</v>
          </cell>
          <cell r="H1311" t="str">
            <v>No</v>
          </cell>
          <cell r="I1311" t="str">
            <v>No</v>
          </cell>
          <cell r="J1311" t="str">
            <v>No</v>
          </cell>
          <cell r="K1311" t="str">
            <v>No</v>
          </cell>
          <cell r="L1311" t="str">
            <v>7</v>
          </cell>
          <cell r="M1311" t="str">
            <v>Picardy</v>
          </cell>
          <cell r="N1311" t="str">
            <v>No</v>
          </cell>
        </row>
        <row r="1312">
          <cell r="A1312">
            <v>150604</v>
          </cell>
          <cell r="B1312" t="str">
            <v>Jack</v>
          </cell>
          <cell r="C1312" t="str">
            <v>STEER</v>
          </cell>
          <cell r="D1312" t="str">
            <v>13SMC</v>
          </cell>
          <cell r="E1312" t="str">
            <v>M</v>
          </cell>
          <cell r="F1312" t="str">
            <v>N</v>
          </cell>
          <cell r="G1312" t="str">
            <v>WBRI</v>
          </cell>
          <cell r="H1312" t="str">
            <v>No</v>
          </cell>
          <cell r="I1312" t="str">
            <v>No</v>
          </cell>
          <cell r="J1312" t="str">
            <v>No</v>
          </cell>
          <cell r="K1312" t="str">
            <v>No</v>
          </cell>
          <cell r="L1312" t="str">
            <v>13</v>
          </cell>
          <cell r="M1312" t="str">
            <v>Picardy</v>
          </cell>
          <cell r="N1312" t="str">
            <v>No</v>
          </cell>
        </row>
        <row r="1313">
          <cell r="A1313">
            <v>160073</v>
          </cell>
          <cell r="B1313" t="str">
            <v>Cecile</v>
          </cell>
          <cell r="C1313" t="str">
            <v>Stephens-Jones</v>
          </cell>
          <cell r="D1313" t="str">
            <v>12MP</v>
          </cell>
          <cell r="E1313" t="str">
            <v>F</v>
          </cell>
          <cell r="F1313" t="str">
            <v>N</v>
          </cell>
          <cell r="G1313" t="str">
            <v>WBRI</v>
          </cell>
          <cell r="H1313" t="str">
            <v>No</v>
          </cell>
          <cell r="I1313" t="str">
            <v>No</v>
          </cell>
          <cell r="J1313" t="str">
            <v>No</v>
          </cell>
          <cell r="K1313" t="str">
            <v>No</v>
          </cell>
          <cell r="L1313" t="str">
            <v>12</v>
          </cell>
          <cell r="M1313" t="str">
            <v>Cuvilly</v>
          </cell>
          <cell r="N1313" t="str">
            <v>No</v>
          </cell>
        </row>
        <row r="1314">
          <cell r="A1314">
            <v>160074</v>
          </cell>
          <cell r="B1314" t="str">
            <v>Lydia</v>
          </cell>
          <cell r="C1314" t="str">
            <v>Stephens-Jones</v>
          </cell>
          <cell r="D1314" t="str">
            <v>12MP</v>
          </cell>
          <cell r="E1314" t="str">
            <v>F</v>
          </cell>
          <cell r="F1314" t="str">
            <v>N</v>
          </cell>
          <cell r="G1314" t="str">
            <v>WBRI</v>
          </cell>
          <cell r="H1314" t="str">
            <v>No</v>
          </cell>
          <cell r="I1314" t="str">
            <v>No</v>
          </cell>
          <cell r="J1314" t="str">
            <v>No</v>
          </cell>
          <cell r="K1314" t="str">
            <v>No</v>
          </cell>
          <cell r="L1314" t="str">
            <v>12</v>
          </cell>
          <cell r="M1314" t="str">
            <v>Compiegne</v>
          </cell>
          <cell r="N1314" t="str">
            <v>No</v>
          </cell>
        </row>
        <row r="1315">
          <cell r="A1315">
            <v>151663</v>
          </cell>
          <cell r="B1315" t="str">
            <v>Lewis</v>
          </cell>
          <cell r="C1315" t="str">
            <v>Stephenson</v>
          </cell>
          <cell r="D1315" t="str">
            <v>11SPI</v>
          </cell>
          <cell r="E1315" t="str">
            <v>M</v>
          </cell>
          <cell r="F1315" t="str">
            <v>N</v>
          </cell>
          <cell r="G1315" t="str">
            <v>MWBC</v>
          </cell>
          <cell r="H1315" t="str">
            <v>No</v>
          </cell>
          <cell r="I1315" t="str">
            <v>No</v>
          </cell>
          <cell r="J1315" t="str">
            <v>No</v>
          </cell>
          <cell r="K1315" t="str">
            <v>No</v>
          </cell>
          <cell r="L1315" t="str">
            <v>11</v>
          </cell>
          <cell r="M1315" t="str">
            <v>St. Julie</v>
          </cell>
          <cell r="N1315" t="str">
            <v>No</v>
          </cell>
        </row>
        <row r="1316">
          <cell r="A1316">
            <v>150875</v>
          </cell>
          <cell r="B1316" t="str">
            <v>Tamsin</v>
          </cell>
          <cell r="C1316" t="str">
            <v>Stephenson</v>
          </cell>
          <cell r="D1316" t="str">
            <v>11KBA</v>
          </cell>
          <cell r="E1316" t="str">
            <v>F</v>
          </cell>
          <cell r="F1316" t="str">
            <v>N</v>
          </cell>
          <cell r="G1316" t="str">
            <v>MWBC</v>
          </cell>
          <cell r="H1316" t="str">
            <v>No</v>
          </cell>
          <cell r="I1316" t="str">
            <v>No</v>
          </cell>
          <cell r="J1316" t="str">
            <v>No</v>
          </cell>
          <cell r="K1316" t="str">
            <v>No</v>
          </cell>
          <cell r="L1316" t="str">
            <v>11</v>
          </cell>
          <cell r="M1316" t="str">
            <v>Cuvilly</v>
          </cell>
          <cell r="N1316" t="str">
            <v>No</v>
          </cell>
        </row>
        <row r="1317">
          <cell r="A1317">
            <v>152606</v>
          </cell>
          <cell r="B1317" t="str">
            <v>Tyler</v>
          </cell>
          <cell r="C1317" t="str">
            <v>Stephenson</v>
          </cell>
          <cell r="D1317" t="str">
            <v>9GN</v>
          </cell>
          <cell r="E1317" t="str">
            <v>M</v>
          </cell>
          <cell r="F1317" t="str">
            <v>K</v>
          </cell>
          <cell r="G1317" t="str">
            <v>MWBC</v>
          </cell>
          <cell r="H1317" t="str">
            <v>No</v>
          </cell>
          <cell r="I1317" t="str">
            <v>No</v>
          </cell>
          <cell r="J1317" t="str">
            <v>No</v>
          </cell>
          <cell r="K1317" t="str">
            <v>No</v>
          </cell>
          <cell r="L1317" t="str">
            <v>9</v>
          </cell>
          <cell r="M1317" t="str">
            <v>Compiegne</v>
          </cell>
          <cell r="N1317" t="str">
            <v>No</v>
          </cell>
        </row>
        <row r="1318">
          <cell r="A1318">
            <v>151808</v>
          </cell>
          <cell r="B1318" t="str">
            <v>Charlotte</v>
          </cell>
          <cell r="C1318" t="str">
            <v>Steven</v>
          </cell>
          <cell r="D1318" t="str">
            <v>10CS</v>
          </cell>
          <cell r="E1318" t="str">
            <v>F</v>
          </cell>
          <cell r="F1318" t="str">
            <v>N</v>
          </cell>
          <cell r="G1318" t="str">
            <v>WBRI</v>
          </cell>
          <cell r="H1318" t="str">
            <v>No</v>
          </cell>
          <cell r="I1318" t="str">
            <v>No</v>
          </cell>
          <cell r="J1318" t="str">
            <v>No</v>
          </cell>
          <cell r="K1318" t="str">
            <v>No</v>
          </cell>
          <cell r="L1318" t="str">
            <v>10</v>
          </cell>
          <cell r="M1318" t="str">
            <v>Picardy</v>
          </cell>
          <cell r="N1318" t="str">
            <v>No</v>
          </cell>
        </row>
        <row r="1319">
          <cell r="A1319">
            <v>160322</v>
          </cell>
          <cell r="B1319" t="str">
            <v>Ruby</v>
          </cell>
          <cell r="C1319" t="str">
            <v>Steven</v>
          </cell>
          <cell r="D1319" t="str">
            <v>7FS</v>
          </cell>
          <cell r="E1319" t="str">
            <v>F</v>
          </cell>
          <cell r="F1319" t="str">
            <v>N</v>
          </cell>
          <cell r="G1319" t="str">
            <v>WBRI</v>
          </cell>
          <cell r="H1319" t="str">
            <v>No</v>
          </cell>
          <cell r="I1319" t="str">
            <v>No</v>
          </cell>
          <cell r="J1319" t="str">
            <v>No</v>
          </cell>
          <cell r="K1319" t="str">
            <v>No</v>
          </cell>
          <cell r="L1319" t="str">
            <v>7</v>
          </cell>
          <cell r="M1319" t="str">
            <v>Compiegne</v>
          </cell>
          <cell r="N1319" t="str">
            <v>No</v>
          </cell>
        </row>
        <row r="1320">
          <cell r="A1320">
            <v>152871</v>
          </cell>
          <cell r="B1320" t="str">
            <v>Jessica</v>
          </cell>
          <cell r="C1320" t="str">
            <v>Stevens</v>
          </cell>
          <cell r="D1320" t="str">
            <v>8MH</v>
          </cell>
          <cell r="E1320" t="str">
            <v>F</v>
          </cell>
          <cell r="F1320" t="str">
            <v>N</v>
          </cell>
          <cell r="G1320" t="str">
            <v>WBRI</v>
          </cell>
          <cell r="H1320" t="str">
            <v>Yes</v>
          </cell>
          <cell r="I1320" t="str">
            <v>No</v>
          </cell>
          <cell r="J1320" t="str">
            <v>Yes</v>
          </cell>
          <cell r="K1320" t="str">
            <v>No</v>
          </cell>
          <cell r="L1320" t="str">
            <v>8</v>
          </cell>
          <cell r="M1320" t="str">
            <v>Cuvilly</v>
          </cell>
          <cell r="N1320" t="str">
            <v>No</v>
          </cell>
        </row>
        <row r="1321">
          <cell r="A1321">
            <v>160323</v>
          </cell>
          <cell r="B1321" t="str">
            <v>Isabella</v>
          </cell>
          <cell r="C1321" t="str">
            <v>Stevenson</v>
          </cell>
          <cell r="D1321" t="str">
            <v>7ET</v>
          </cell>
          <cell r="E1321" t="str">
            <v>F</v>
          </cell>
          <cell r="F1321" t="str">
            <v>N</v>
          </cell>
          <cell r="G1321" t="str">
            <v>WBRI</v>
          </cell>
          <cell r="H1321" t="str">
            <v>No</v>
          </cell>
          <cell r="I1321" t="str">
            <v>No</v>
          </cell>
          <cell r="J1321" t="str">
            <v>No</v>
          </cell>
          <cell r="K1321" t="str">
            <v>No</v>
          </cell>
          <cell r="L1321" t="str">
            <v>7</v>
          </cell>
          <cell r="M1321" t="str">
            <v>Cuvilly</v>
          </cell>
          <cell r="N1321" t="str">
            <v>No</v>
          </cell>
        </row>
        <row r="1322">
          <cell r="A1322">
            <v>100355</v>
          </cell>
          <cell r="B1322" t="str">
            <v>Daisy-Mae</v>
          </cell>
          <cell r="C1322" t="str">
            <v>Stewart</v>
          </cell>
          <cell r="D1322" t="str">
            <v>9RNI</v>
          </cell>
          <cell r="E1322" t="str">
            <v>F</v>
          </cell>
          <cell r="G1322" t="str">
            <v>WBRI</v>
          </cell>
          <cell r="H1322" t="str">
            <v>No</v>
          </cell>
          <cell r="I1322" t="str">
            <v>No</v>
          </cell>
          <cell r="J1322" t="str">
            <v>No</v>
          </cell>
          <cell r="K1322" t="str">
            <v>No</v>
          </cell>
          <cell r="L1322" t="str">
            <v>9</v>
          </cell>
          <cell r="M1322" t="str">
            <v>Picardy</v>
          </cell>
          <cell r="N1322" t="str">
            <v>No</v>
          </cell>
        </row>
        <row r="1323">
          <cell r="A1323">
            <v>151946</v>
          </cell>
          <cell r="B1323" t="str">
            <v>Edith</v>
          </cell>
          <cell r="C1323" t="str">
            <v>Stockwell</v>
          </cell>
          <cell r="D1323" t="str">
            <v>10EB</v>
          </cell>
          <cell r="E1323" t="str">
            <v>F</v>
          </cell>
          <cell r="F1323" t="str">
            <v>N</v>
          </cell>
          <cell r="G1323" t="str">
            <v>WBRI</v>
          </cell>
          <cell r="H1323" t="str">
            <v>No</v>
          </cell>
          <cell r="I1323" t="str">
            <v>No</v>
          </cell>
          <cell r="J1323" t="str">
            <v>No</v>
          </cell>
          <cell r="K1323" t="str">
            <v>No</v>
          </cell>
          <cell r="L1323" t="str">
            <v>10</v>
          </cell>
          <cell r="M1323" t="str">
            <v>Cuvilly</v>
          </cell>
          <cell r="N1323" t="str">
            <v>No</v>
          </cell>
        </row>
        <row r="1324">
          <cell r="A1324">
            <v>152891</v>
          </cell>
          <cell r="B1324" t="str">
            <v>Lily</v>
          </cell>
          <cell r="C1324" t="str">
            <v>Stones</v>
          </cell>
          <cell r="D1324" t="str">
            <v>8AB</v>
          </cell>
          <cell r="E1324" t="str">
            <v>F</v>
          </cell>
          <cell r="F1324" t="str">
            <v>K</v>
          </cell>
          <cell r="G1324" t="str">
            <v>WBRI</v>
          </cell>
          <cell r="H1324" t="str">
            <v>No</v>
          </cell>
          <cell r="I1324" t="str">
            <v>No</v>
          </cell>
          <cell r="J1324" t="str">
            <v>No</v>
          </cell>
          <cell r="K1324" t="str">
            <v>No</v>
          </cell>
          <cell r="L1324" t="str">
            <v>8</v>
          </cell>
          <cell r="M1324" t="str">
            <v>Compiegne</v>
          </cell>
          <cell r="N1324" t="str">
            <v>No</v>
          </cell>
        </row>
        <row r="1325">
          <cell r="A1325">
            <v>160076</v>
          </cell>
          <cell r="B1325" t="str">
            <v>Madeline</v>
          </cell>
          <cell r="C1325" t="str">
            <v>Stones</v>
          </cell>
          <cell r="D1325" t="str">
            <v>12CSN</v>
          </cell>
          <cell r="E1325" t="str">
            <v>F</v>
          </cell>
          <cell r="F1325" t="str">
            <v>N</v>
          </cell>
          <cell r="G1325" t="str">
            <v>WBRI</v>
          </cell>
          <cell r="H1325" t="str">
            <v>No</v>
          </cell>
          <cell r="I1325" t="str">
            <v>No</v>
          </cell>
          <cell r="J1325" t="str">
            <v>No</v>
          </cell>
          <cell r="K1325" t="str">
            <v>No</v>
          </cell>
          <cell r="L1325" t="str">
            <v>12</v>
          </cell>
          <cell r="M1325" t="str">
            <v>Cuvilly</v>
          </cell>
          <cell r="N1325" t="str">
            <v>No</v>
          </cell>
        </row>
        <row r="1326">
          <cell r="A1326">
            <v>152210</v>
          </cell>
          <cell r="B1326" t="str">
            <v>Aidan</v>
          </cell>
          <cell r="C1326" t="str">
            <v>Stordy</v>
          </cell>
          <cell r="D1326" t="str">
            <v>13HS</v>
          </cell>
          <cell r="E1326" t="str">
            <v>M</v>
          </cell>
          <cell r="F1326" t="str">
            <v>N</v>
          </cell>
          <cell r="G1326" t="str">
            <v>MWAO</v>
          </cell>
          <cell r="H1326" t="str">
            <v>No</v>
          </cell>
          <cell r="I1326" t="str">
            <v>No</v>
          </cell>
          <cell r="J1326" t="str">
            <v>No</v>
          </cell>
          <cell r="K1326" t="str">
            <v>No</v>
          </cell>
          <cell r="L1326" t="str">
            <v>13</v>
          </cell>
          <cell r="M1326" t="str">
            <v>Compiegne</v>
          </cell>
          <cell r="N1326" t="str">
            <v>No</v>
          </cell>
        </row>
        <row r="1327">
          <cell r="A1327">
            <v>152613</v>
          </cell>
          <cell r="B1327" t="str">
            <v>Joseph</v>
          </cell>
          <cell r="C1327" t="str">
            <v>Storf</v>
          </cell>
          <cell r="D1327" t="str">
            <v>9JQ</v>
          </cell>
          <cell r="E1327" t="str">
            <v>M</v>
          </cell>
          <cell r="F1327" t="str">
            <v>N</v>
          </cell>
          <cell r="G1327" t="str">
            <v>WBRI</v>
          </cell>
          <cell r="H1327" t="str">
            <v>No</v>
          </cell>
          <cell r="I1327" t="str">
            <v>No</v>
          </cell>
          <cell r="J1327" t="str">
            <v>No</v>
          </cell>
          <cell r="K1327" t="str">
            <v>No</v>
          </cell>
          <cell r="L1327" t="str">
            <v>9</v>
          </cell>
          <cell r="M1327" t="str">
            <v>St. Julie</v>
          </cell>
          <cell r="N1327" t="str">
            <v>No</v>
          </cell>
        </row>
        <row r="1328">
          <cell r="A1328">
            <v>151914</v>
          </cell>
          <cell r="B1328" t="str">
            <v>Tilly</v>
          </cell>
          <cell r="C1328" t="str">
            <v>Storf</v>
          </cell>
          <cell r="D1328" t="str">
            <v>10EB</v>
          </cell>
          <cell r="E1328" t="str">
            <v>F</v>
          </cell>
          <cell r="F1328" t="str">
            <v>N</v>
          </cell>
          <cell r="G1328" t="str">
            <v>WBRI</v>
          </cell>
          <cell r="H1328" t="str">
            <v>No</v>
          </cell>
          <cell r="I1328" t="str">
            <v>No</v>
          </cell>
          <cell r="J1328" t="str">
            <v>No</v>
          </cell>
          <cell r="K1328" t="str">
            <v>No</v>
          </cell>
          <cell r="L1328" t="str">
            <v>10</v>
          </cell>
          <cell r="M1328" t="str">
            <v>Cuvilly</v>
          </cell>
          <cell r="N1328" t="str">
            <v>No</v>
          </cell>
        </row>
        <row r="1329">
          <cell r="A1329">
            <v>160352</v>
          </cell>
          <cell r="B1329" t="str">
            <v>Ruben</v>
          </cell>
          <cell r="C1329" t="str">
            <v>Stovell</v>
          </cell>
          <cell r="D1329" t="str">
            <v>12TS</v>
          </cell>
          <cell r="E1329" t="str">
            <v>M</v>
          </cell>
          <cell r="F1329" t="str">
            <v>N</v>
          </cell>
          <cell r="G1329" t="str">
            <v>APKN</v>
          </cell>
          <cell r="H1329" t="str">
            <v>No</v>
          </cell>
          <cell r="I1329" t="str">
            <v>No</v>
          </cell>
          <cell r="J1329" t="str">
            <v>Yes</v>
          </cell>
          <cell r="K1329" t="str">
            <v>No</v>
          </cell>
          <cell r="L1329" t="str">
            <v>10</v>
          </cell>
          <cell r="N1329" t="str">
            <v>No</v>
          </cell>
        </row>
        <row r="1330">
          <cell r="A1330">
            <v>160324</v>
          </cell>
          <cell r="B1330" t="str">
            <v>Reuben</v>
          </cell>
          <cell r="C1330" t="str">
            <v>Straw</v>
          </cell>
          <cell r="D1330" t="str">
            <v>7YP</v>
          </cell>
          <cell r="E1330" t="str">
            <v>M</v>
          </cell>
          <cell r="F1330" t="str">
            <v>N</v>
          </cell>
          <cell r="G1330" t="str">
            <v>WOTW</v>
          </cell>
          <cell r="H1330" t="str">
            <v>No</v>
          </cell>
          <cell r="I1330" t="str">
            <v>No</v>
          </cell>
          <cell r="J1330" t="str">
            <v>No</v>
          </cell>
          <cell r="K1330" t="str">
            <v>No</v>
          </cell>
          <cell r="L1330" t="str">
            <v>7</v>
          </cell>
          <cell r="M1330" t="str">
            <v>Compiegne</v>
          </cell>
          <cell r="N1330" t="str">
            <v>No</v>
          </cell>
        </row>
        <row r="1331">
          <cell r="A1331">
            <v>151659</v>
          </cell>
          <cell r="B1331" t="str">
            <v>Mika</v>
          </cell>
          <cell r="C1331" t="str">
            <v>Streicher Rootman</v>
          </cell>
          <cell r="D1331" t="str">
            <v>11JNE</v>
          </cell>
          <cell r="E1331" t="str">
            <v>F</v>
          </cell>
          <cell r="F1331" t="str">
            <v>N</v>
          </cell>
          <cell r="G1331" t="str">
            <v>WOTW</v>
          </cell>
          <cell r="H1331" t="str">
            <v>No</v>
          </cell>
          <cell r="I1331" t="str">
            <v>No</v>
          </cell>
          <cell r="J1331" t="str">
            <v>No</v>
          </cell>
          <cell r="K1331" t="str">
            <v>No</v>
          </cell>
          <cell r="L1331" t="str">
            <v>11</v>
          </cell>
          <cell r="M1331" t="str">
            <v>Picardy</v>
          </cell>
          <cell r="N1331" t="str">
            <v>No</v>
          </cell>
        </row>
        <row r="1332">
          <cell r="A1332">
            <v>150784</v>
          </cell>
          <cell r="B1332" t="str">
            <v>Keisha</v>
          </cell>
          <cell r="C1332" t="str">
            <v>Sumner</v>
          </cell>
          <cell r="D1332" t="str">
            <v>12EW</v>
          </cell>
          <cell r="E1332" t="str">
            <v>F</v>
          </cell>
          <cell r="F1332" t="str">
            <v>N</v>
          </cell>
          <cell r="G1332" t="str">
            <v>BCRB</v>
          </cell>
          <cell r="H1332" t="str">
            <v>No</v>
          </cell>
          <cell r="I1332" t="str">
            <v>No</v>
          </cell>
          <cell r="J1332" t="str">
            <v>No</v>
          </cell>
          <cell r="K1332" t="str">
            <v>No</v>
          </cell>
          <cell r="L1332" t="str">
            <v>12</v>
          </cell>
          <cell r="M1332" t="str">
            <v>Picardy</v>
          </cell>
          <cell r="N1332" t="str">
            <v>No</v>
          </cell>
        </row>
        <row r="1333">
          <cell r="A1333">
            <v>151864</v>
          </cell>
          <cell r="B1333" t="str">
            <v>Latisha</v>
          </cell>
          <cell r="C1333" t="str">
            <v>Sumner</v>
          </cell>
          <cell r="D1333" t="str">
            <v>10ES</v>
          </cell>
          <cell r="E1333" t="str">
            <v>F</v>
          </cell>
          <cell r="F1333" t="str">
            <v>N</v>
          </cell>
          <cell r="G1333" t="str">
            <v>BCRB</v>
          </cell>
          <cell r="H1333" t="str">
            <v>No</v>
          </cell>
          <cell r="I1333" t="str">
            <v>No</v>
          </cell>
          <cell r="J1333" t="str">
            <v>No</v>
          </cell>
          <cell r="K1333" t="str">
            <v>No</v>
          </cell>
          <cell r="L1333" t="str">
            <v>10</v>
          </cell>
          <cell r="M1333" t="str">
            <v>Cuvilly</v>
          </cell>
          <cell r="N1333" t="str">
            <v>No</v>
          </cell>
        </row>
        <row r="1334">
          <cell r="A1334">
            <v>152629</v>
          </cell>
          <cell r="B1334" t="str">
            <v>Jack</v>
          </cell>
          <cell r="C1334" t="str">
            <v>Sweeting</v>
          </cell>
          <cell r="D1334" t="str">
            <v>9JQ</v>
          </cell>
          <cell r="E1334" t="str">
            <v>M</v>
          </cell>
          <cell r="F1334" t="str">
            <v>N</v>
          </cell>
          <cell r="G1334" t="str">
            <v>WBRI</v>
          </cell>
          <cell r="H1334" t="str">
            <v>No</v>
          </cell>
          <cell r="I1334" t="str">
            <v>No</v>
          </cell>
          <cell r="J1334" t="str">
            <v>No</v>
          </cell>
          <cell r="K1334" t="str">
            <v>No</v>
          </cell>
          <cell r="L1334" t="str">
            <v>9</v>
          </cell>
          <cell r="M1334" t="str">
            <v>St. Julie</v>
          </cell>
          <cell r="N1334" t="str">
            <v>No</v>
          </cell>
        </row>
        <row r="1335">
          <cell r="A1335">
            <v>151615</v>
          </cell>
          <cell r="B1335" t="str">
            <v>Olivia</v>
          </cell>
          <cell r="C1335" t="str">
            <v>Sweeting</v>
          </cell>
          <cell r="D1335" t="str">
            <v>11SDA</v>
          </cell>
          <cell r="E1335" t="str">
            <v>F</v>
          </cell>
          <cell r="F1335" t="str">
            <v>N</v>
          </cell>
          <cell r="G1335" t="str">
            <v>WBRI</v>
          </cell>
          <cell r="H1335" t="str">
            <v>No</v>
          </cell>
          <cell r="I1335" t="str">
            <v>No</v>
          </cell>
          <cell r="J1335" t="str">
            <v>No</v>
          </cell>
          <cell r="K1335" t="str">
            <v>No</v>
          </cell>
          <cell r="L1335" t="str">
            <v>11</v>
          </cell>
          <cell r="M1335" t="str">
            <v>Cuvilly</v>
          </cell>
          <cell r="N1335" t="str">
            <v>No</v>
          </cell>
        </row>
        <row r="1336">
          <cell r="A1336">
            <v>160325</v>
          </cell>
          <cell r="B1336" t="str">
            <v>Harmony</v>
          </cell>
          <cell r="C1336" t="str">
            <v>Sweetland-Campbell</v>
          </cell>
          <cell r="D1336" t="str">
            <v xml:space="preserve">7BPE </v>
          </cell>
          <cell r="E1336" t="str">
            <v>F</v>
          </cell>
          <cell r="F1336" t="str">
            <v>N</v>
          </cell>
          <cell r="G1336" t="str">
            <v>MWBC</v>
          </cell>
          <cell r="H1336" t="str">
            <v>Yes</v>
          </cell>
          <cell r="I1336" t="str">
            <v>No</v>
          </cell>
          <cell r="J1336" t="str">
            <v>Yes</v>
          </cell>
          <cell r="K1336" t="str">
            <v>No</v>
          </cell>
          <cell r="L1336" t="str">
            <v>7</v>
          </cell>
          <cell r="M1336" t="str">
            <v>St. Julie</v>
          </cell>
          <cell r="N1336" t="str">
            <v>No</v>
          </cell>
        </row>
        <row r="1337">
          <cell r="A1337">
            <v>151778</v>
          </cell>
          <cell r="B1337" t="str">
            <v>Alex</v>
          </cell>
          <cell r="C1337" t="str">
            <v>Swift</v>
          </cell>
          <cell r="D1337" t="str">
            <v>10JOS</v>
          </cell>
          <cell r="E1337" t="str">
            <v>M</v>
          </cell>
          <cell r="F1337" t="str">
            <v>N</v>
          </cell>
          <cell r="G1337" t="str">
            <v>WBRI</v>
          </cell>
          <cell r="H1337" t="str">
            <v>No</v>
          </cell>
          <cell r="I1337" t="str">
            <v>Yes</v>
          </cell>
          <cell r="J1337" t="str">
            <v>No</v>
          </cell>
          <cell r="K1337" t="str">
            <v>No</v>
          </cell>
          <cell r="L1337" t="str">
            <v>10</v>
          </cell>
          <cell r="M1337" t="str">
            <v>Picardy</v>
          </cell>
          <cell r="N1337" t="str">
            <v>Yes</v>
          </cell>
        </row>
        <row r="1338">
          <cell r="A1338">
            <v>152856</v>
          </cell>
          <cell r="B1338" t="str">
            <v>Isabel</v>
          </cell>
          <cell r="C1338" t="str">
            <v>Swift Perez</v>
          </cell>
          <cell r="D1338" t="str">
            <v>8KS</v>
          </cell>
          <cell r="E1338" t="str">
            <v>F</v>
          </cell>
          <cell r="F1338" t="str">
            <v>N</v>
          </cell>
          <cell r="G1338" t="str">
            <v>MWBA</v>
          </cell>
          <cell r="H1338" t="str">
            <v>No</v>
          </cell>
          <cell r="I1338" t="str">
            <v>Yes</v>
          </cell>
          <cell r="J1338" t="str">
            <v>No</v>
          </cell>
          <cell r="K1338" t="str">
            <v>No</v>
          </cell>
          <cell r="L1338" t="str">
            <v>8</v>
          </cell>
          <cell r="M1338" t="str">
            <v>Picardy</v>
          </cell>
          <cell r="N1338" t="str">
            <v>Yes</v>
          </cell>
        </row>
        <row r="1339">
          <cell r="A1339">
            <v>151958</v>
          </cell>
          <cell r="B1339" t="str">
            <v>Thomas</v>
          </cell>
          <cell r="C1339" t="str">
            <v>Sykes</v>
          </cell>
          <cell r="D1339" t="str">
            <v>10ES</v>
          </cell>
          <cell r="E1339" t="str">
            <v>M</v>
          </cell>
          <cell r="F1339" t="str">
            <v>N</v>
          </cell>
          <cell r="G1339" t="str">
            <v>WBRI</v>
          </cell>
          <cell r="H1339" t="str">
            <v>No</v>
          </cell>
          <cell r="I1339" t="str">
            <v>No</v>
          </cell>
          <cell r="J1339" t="str">
            <v>No</v>
          </cell>
          <cell r="K1339" t="str">
            <v>No</v>
          </cell>
          <cell r="L1339" t="str">
            <v>10</v>
          </cell>
          <cell r="M1339" t="str">
            <v>Cuvilly</v>
          </cell>
          <cell r="N1339" t="str">
            <v>Yes</v>
          </cell>
        </row>
        <row r="1340">
          <cell r="A1340">
            <v>152913</v>
          </cell>
          <cell r="B1340" t="str">
            <v>Barti</v>
          </cell>
          <cell r="C1340" t="str">
            <v>Szabra</v>
          </cell>
          <cell r="D1340" t="str">
            <v>8PH</v>
          </cell>
          <cell r="E1340" t="str">
            <v>M</v>
          </cell>
          <cell r="F1340" t="str">
            <v>N</v>
          </cell>
          <cell r="G1340" t="str">
            <v>WEEU</v>
          </cell>
          <cell r="H1340" t="str">
            <v>No</v>
          </cell>
          <cell r="I1340" t="str">
            <v>No</v>
          </cell>
          <cell r="J1340" t="str">
            <v>No</v>
          </cell>
          <cell r="K1340" t="str">
            <v>No</v>
          </cell>
          <cell r="L1340" t="str">
            <v>8</v>
          </cell>
          <cell r="M1340" t="str">
            <v>Cuvilly</v>
          </cell>
          <cell r="N1340" t="str">
            <v>No</v>
          </cell>
        </row>
        <row r="1341">
          <cell r="A1341">
            <v>152936</v>
          </cell>
          <cell r="B1341" t="str">
            <v>Nikola</v>
          </cell>
          <cell r="C1341" t="str">
            <v>Szczegielniak</v>
          </cell>
          <cell r="D1341" t="str">
            <v>8JJ</v>
          </cell>
          <cell r="E1341" t="str">
            <v>F</v>
          </cell>
          <cell r="F1341" t="str">
            <v>N</v>
          </cell>
          <cell r="G1341" t="str">
            <v>WBRI</v>
          </cell>
          <cell r="H1341" t="str">
            <v>No</v>
          </cell>
          <cell r="I1341" t="str">
            <v>Yes</v>
          </cell>
          <cell r="J1341" t="str">
            <v>No</v>
          </cell>
          <cell r="K1341" t="str">
            <v>No</v>
          </cell>
          <cell r="L1341" t="str">
            <v>8</v>
          </cell>
          <cell r="M1341" t="str">
            <v>Picardy</v>
          </cell>
          <cell r="N1341" t="str">
            <v>No</v>
          </cell>
        </row>
        <row r="1342">
          <cell r="A1342">
            <v>150809</v>
          </cell>
          <cell r="B1342" t="str">
            <v>Julia</v>
          </cell>
          <cell r="C1342" t="str">
            <v>Szmit</v>
          </cell>
          <cell r="D1342" t="str">
            <v>12SG</v>
          </cell>
          <cell r="E1342" t="str">
            <v>F</v>
          </cell>
          <cell r="F1342" t="str">
            <v>N</v>
          </cell>
          <cell r="G1342" t="str">
            <v>OOEG</v>
          </cell>
          <cell r="H1342" t="str">
            <v>No</v>
          </cell>
          <cell r="I1342" t="str">
            <v>Yes</v>
          </cell>
          <cell r="J1342" t="str">
            <v>No</v>
          </cell>
          <cell r="K1342" t="str">
            <v>No</v>
          </cell>
          <cell r="L1342" t="str">
            <v>12</v>
          </cell>
          <cell r="M1342" t="str">
            <v>Picardy</v>
          </cell>
          <cell r="N1342" t="str">
            <v>No</v>
          </cell>
        </row>
        <row r="1343">
          <cell r="A1343">
            <v>151644</v>
          </cell>
          <cell r="B1343" t="str">
            <v>Alfie</v>
          </cell>
          <cell r="C1343" t="str">
            <v>Taft</v>
          </cell>
          <cell r="D1343" t="str">
            <v>11SK</v>
          </cell>
          <cell r="E1343" t="str">
            <v>M</v>
          </cell>
          <cell r="F1343" t="str">
            <v>N</v>
          </cell>
          <cell r="G1343" t="str">
            <v>WBRI</v>
          </cell>
          <cell r="H1343" t="str">
            <v>No</v>
          </cell>
          <cell r="I1343" t="str">
            <v>No</v>
          </cell>
          <cell r="J1343" t="str">
            <v>No</v>
          </cell>
          <cell r="K1343" t="str">
            <v>No</v>
          </cell>
          <cell r="L1343" t="str">
            <v>11</v>
          </cell>
          <cell r="M1343" t="str">
            <v>Compiegne</v>
          </cell>
          <cell r="N1343" t="str">
            <v>Yes</v>
          </cell>
        </row>
        <row r="1344">
          <cell r="A1344">
            <v>160326</v>
          </cell>
          <cell r="B1344" t="str">
            <v>Amelia</v>
          </cell>
          <cell r="C1344" t="str">
            <v>Taheem</v>
          </cell>
          <cell r="D1344" t="str">
            <v>7RA</v>
          </cell>
          <cell r="E1344" t="str">
            <v>F</v>
          </cell>
          <cell r="F1344" t="str">
            <v>N</v>
          </cell>
          <cell r="G1344" t="str">
            <v>MWAO</v>
          </cell>
          <cell r="H1344" t="str">
            <v>No</v>
          </cell>
          <cell r="I1344" t="str">
            <v>No</v>
          </cell>
          <cell r="J1344" t="str">
            <v>No</v>
          </cell>
          <cell r="K1344" t="str">
            <v>No</v>
          </cell>
          <cell r="L1344" t="str">
            <v>7</v>
          </cell>
          <cell r="M1344" t="str">
            <v>Picardy</v>
          </cell>
          <cell r="N1344" t="str">
            <v>No</v>
          </cell>
        </row>
        <row r="1345">
          <cell r="A1345">
            <v>152670</v>
          </cell>
          <cell r="B1345" t="str">
            <v>Benjamin</v>
          </cell>
          <cell r="C1345" t="str">
            <v>Tahir</v>
          </cell>
          <cell r="D1345" t="str">
            <v>9AWL</v>
          </cell>
          <cell r="E1345" t="str">
            <v>M</v>
          </cell>
          <cell r="F1345" t="str">
            <v>N</v>
          </cell>
          <cell r="G1345" t="str">
            <v>MOTM</v>
          </cell>
          <cell r="H1345" t="str">
            <v>No</v>
          </cell>
          <cell r="I1345" t="str">
            <v>No</v>
          </cell>
          <cell r="J1345" t="str">
            <v>No</v>
          </cell>
          <cell r="K1345" t="str">
            <v>No</v>
          </cell>
          <cell r="L1345" t="str">
            <v>9</v>
          </cell>
          <cell r="M1345" t="str">
            <v>Picardy</v>
          </cell>
          <cell r="N1345" t="str">
            <v>No</v>
          </cell>
        </row>
        <row r="1346">
          <cell r="A1346">
            <v>151658</v>
          </cell>
          <cell r="B1346" t="str">
            <v>Maria</v>
          </cell>
          <cell r="C1346" t="str">
            <v>Tahirova</v>
          </cell>
          <cell r="D1346" t="str">
            <v>11SDA</v>
          </cell>
          <cell r="E1346" t="str">
            <v>F</v>
          </cell>
          <cell r="F1346" t="str">
            <v>N</v>
          </cell>
          <cell r="G1346" t="str">
            <v>MOTM</v>
          </cell>
          <cell r="H1346" t="str">
            <v>No</v>
          </cell>
          <cell r="I1346" t="str">
            <v>No</v>
          </cell>
          <cell r="J1346" t="str">
            <v>No</v>
          </cell>
          <cell r="K1346" t="str">
            <v>No</v>
          </cell>
          <cell r="L1346" t="str">
            <v>11</v>
          </cell>
          <cell r="M1346" t="str">
            <v>Cuvilly</v>
          </cell>
          <cell r="N1346" t="str">
            <v>No</v>
          </cell>
        </row>
        <row r="1347">
          <cell r="A1347">
            <v>160139</v>
          </cell>
          <cell r="B1347" t="str">
            <v>Sajnia</v>
          </cell>
          <cell r="C1347" t="str">
            <v>Talbot</v>
          </cell>
          <cell r="D1347" t="str">
            <v>9KB</v>
          </cell>
          <cell r="E1347" t="str">
            <v>F</v>
          </cell>
          <cell r="F1347" t="str">
            <v>N</v>
          </cell>
          <cell r="G1347" t="str">
            <v>BAOF</v>
          </cell>
          <cell r="H1347" t="str">
            <v>Yes</v>
          </cell>
          <cell r="I1347" t="str">
            <v>No</v>
          </cell>
          <cell r="J1347" t="str">
            <v>Yes</v>
          </cell>
          <cell r="K1347" t="str">
            <v>No</v>
          </cell>
          <cell r="L1347" t="str">
            <v>9</v>
          </cell>
          <cell r="M1347" t="str">
            <v>Cuvilly</v>
          </cell>
          <cell r="N1347" t="str">
            <v>No</v>
          </cell>
        </row>
        <row r="1348">
          <cell r="A1348">
            <v>151552</v>
          </cell>
          <cell r="B1348" t="str">
            <v>Erin</v>
          </cell>
          <cell r="C1348" t="str">
            <v>Tankard</v>
          </cell>
          <cell r="D1348" t="str">
            <v>11WE</v>
          </cell>
          <cell r="E1348" t="str">
            <v>F</v>
          </cell>
          <cell r="F1348" t="str">
            <v>N</v>
          </cell>
          <cell r="G1348" t="str">
            <v>WBRI</v>
          </cell>
          <cell r="H1348" t="str">
            <v>No</v>
          </cell>
          <cell r="I1348" t="str">
            <v>No</v>
          </cell>
          <cell r="J1348" t="str">
            <v>No</v>
          </cell>
          <cell r="K1348" t="str">
            <v>No</v>
          </cell>
          <cell r="L1348" t="str">
            <v>11</v>
          </cell>
          <cell r="M1348" t="str">
            <v>Compiegne</v>
          </cell>
          <cell r="N1348" t="str">
            <v>No</v>
          </cell>
        </row>
        <row r="1349">
          <cell r="A1349">
            <v>150560</v>
          </cell>
          <cell r="B1349" t="str">
            <v>Harry</v>
          </cell>
          <cell r="C1349" t="str">
            <v>Tankard</v>
          </cell>
          <cell r="D1349" t="str">
            <v>13FG</v>
          </cell>
          <cell r="E1349" t="str">
            <v>M</v>
          </cell>
          <cell r="F1349" t="str">
            <v>N</v>
          </cell>
          <cell r="G1349" t="str">
            <v>WBRI</v>
          </cell>
          <cell r="H1349" t="str">
            <v>No</v>
          </cell>
          <cell r="I1349" t="str">
            <v>No</v>
          </cell>
          <cell r="J1349" t="str">
            <v>No</v>
          </cell>
          <cell r="K1349" t="str">
            <v>No</v>
          </cell>
          <cell r="L1349" t="str">
            <v>13</v>
          </cell>
          <cell r="M1349" t="str">
            <v>Compiegne</v>
          </cell>
          <cell r="N1349" t="str">
            <v>No</v>
          </cell>
        </row>
        <row r="1350">
          <cell r="A1350">
            <v>152726</v>
          </cell>
          <cell r="B1350" t="str">
            <v>Dominic</v>
          </cell>
          <cell r="C1350" t="str">
            <v>Tanswell</v>
          </cell>
          <cell r="D1350" t="str">
            <v>9MCO</v>
          </cell>
          <cell r="E1350" t="str">
            <v>M</v>
          </cell>
          <cell r="F1350" t="str">
            <v>E</v>
          </cell>
          <cell r="G1350" t="str">
            <v>WBRI</v>
          </cell>
          <cell r="H1350" t="str">
            <v>No</v>
          </cell>
          <cell r="I1350" t="str">
            <v>No</v>
          </cell>
          <cell r="J1350" t="str">
            <v>No</v>
          </cell>
          <cell r="K1350" t="str">
            <v>No</v>
          </cell>
          <cell r="L1350" t="str">
            <v>9</v>
          </cell>
          <cell r="M1350" t="str">
            <v>Cuvilly</v>
          </cell>
          <cell r="N1350" t="str">
            <v>No</v>
          </cell>
        </row>
        <row r="1351">
          <cell r="A1351">
            <v>151536</v>
          </cell>
          <cell r="B1351" t="str">
            <v>Ruby</v>
          </cell>
          <cell r="C1351" t="str">
            <v>Tate</v>
          </cell>
          <cell r="D1351" t="str">
            <v>11SPI</v>
          </cell>
          <cell r="E1351" t="str">
            <v>F</v>
          </cell>
          <cell r="F1351" t="str">
            <v>N</v>
          </cell>
          <cell r="G1351" t="str">
            <v>WBRI</v>
          </cell>
          <cell r="H1351" t="str">
            <v>No</v>
          </cell>
          <cell r="I1351" t="str">
            <v>No</v>
          </cell>
          <cell r="J1351" t="str">
            <v>No</v>
          </cell>
          <cell r="K1351" t="str">
            <v>No</v>
          </cell>
          <cell r="L1351" t="str">
            <v>11</v>
          </cell>
          <cell r="M1351" t="str">
            <v>St. Julie</v>
          </cell>
          <cell r="N1351" t="str">
            <v>No</v>
          </cell>
        </row>
        <row r="1352">
          <cell r="A1352">
            <v>152151</v>
          </cell>
          <cell r="B1352" t="str">
            <v>Charlotte</v>
          </cell>
          <cell r="C1352" t="str">
            <v>Taylor</v>
          </cell>
          <cell r="D1352" t="str">
            <v>13MPI</v>
          </cell>
          <cell r="E1352" t="str">
            <v>F</v>
          </cell>
          <cell r="F1352" t="str">
            <v>N</v>
          </cell>
          <cell r="G1352" t="str">
            <v>WBRI</v>
          </cell>
          <cell r="H1352" t="str">
            <v>No</v>
          </cell>
          <cell r="I1352" t="str">
            <v>No</v>
          </cell>
          <cell r="J1352" t="str">
            <v>No</v>
          </cell>
          <cell r="K1352" t="str">
            <v>No</v>
          </cell>
          <cell r="L1352" t="str">
            <v>13</v>
          </cell>
          <cell r="M1352" t="str">
            <v>St. Julie</v>
          </cell>
          <cell r="N1352" t="str">
            <v>No</v>
          </cell>
        </row>
        <row r="1353">
          <cell r="A1353">
            <v>150451</v>
          </cell>
          <cell r="B1353" t="str">
            <v>Eleni</v>
          </cell>
          <cell r="C1353" t="str">
            <v>Taylor</v>
          </cell>
          <cell r="D1353" t="str">
            <v>13SDR</v>
          </cell>
          <cell r="E1353" t="str">
            <v>F</v>
          </cell>
          <cell r="F1353" t="str">
            <v>N</v>
          </cell>
          <cell r="G1353" t="str">
            <v>WBRI</v>
          </cell>
          <cell r="H1353" t="str">
            <v>No</v>
          </cell>
          <cell r="I1353" t="str">
            <v>No</v>
          </cell>
          <cell r="J1353" t="str">
            <v>No</v>
          </cell>
          <cell r="K1353" t="str">
            <v>No</v>
          </cell>
          <cell r="L1353" t="str">
            <v>13</v>
          </cell>
          <cell r="M1353" t="str">
            <v>Cuvilly</v>
          </cell>
          <cell r="N1353" t="str">
            <v>No</v>
          </cell>
        </row>
        <row r="1354">
          <cell r="A1354">
            <v>151632</v>
          </cell>
          <cell r="B1354" t="str">
            <v>Ethan</v>
          </cell>
          <cell r="C1354" t="str">
            <v>Taylor</v>
          </cell>
          <cell r="D1354" t="str">
            <v>11JNE</v>
          </cell>
          <cell r="E1354" t="str">
            <v>M</v>
          </cell>
          <cell r="F1354" t="str">
            <v>K</v>
          </cell>
          <cell r="G1354" t="str">
            <v>WBRI</v>
          </cell>
          <cell r="H1354" t="str">
            <v>Yes</v>
          </cell>
          <cell r="I1354" t="str">
            <v>No</v>
          </cell>
          <cell r="J1354" t="str">
            <v>Yes</v>
          </cell>
          <cell r="K1354" t="str">
            <v>No</v>
          </cell>
          <cell r="L1354" t="str">
            <v>11</v>
          </cell>
          <cell r="M1354" t="str">
            <v>Picardy</v>
          </cell>
          <cell r="N1354" t="str">
            <v>Yes</v>
          </cell>
        </row>
        <row r="1355">
          <cell r="A1355">
            <v>151793</v>
          </cell>
          <cell r="B1355" t="str">
            <v>George</v>
          </cell>
          <cell r="C1355" t="str">
            <v>Taylor</v>
          </cell>
          <cell r="D1355" t="str">
            <v>10EB</v>
          </cell>
          <cell r="E1355" t="str">
            <v>M</v>
          </cell>
          <cell r="F1355" t="str">
            <v>N</v>
          </cell>
          <cell r="G1355" t="str">
            <v>WOTW</v>
          </cell>
          <cell r="H1355" t="str">
            <v>No</v>
          </cell>
          <cell r="I1355" t="str">
            <v>No</v>
          </cell>
          <cell r="J1355" t="str">
            <v>No</v>
          </cell>
          <cell r="K1355" t="str">
            <v>No</v>
          </cell>
          <cell r="L1355" t="str">
            <v>10</v>
          </cell>
          <cell r="M1355" t="str">
            <v>Cuvilly</v>
          </cell>
          <cell r="N1355" t="str">
            <v>No</v>
          </cell>
        </row>
        <row r="1356">
          <cell r="A1356">
            <v>150824</v>
          </cell>
          <cell r="B1356" t="str">
            <v>Jack</v>
          </cell>
          <cell r="C1356" t="str">
            <v>Taylor</v>
          </cell>
          <cell r="D1356" t="str">
            <v>12MP</v>
          </cell>
          <cell r="E1356" t="str">
            <v>M</v>
          </cell>
          <cell r="F1356" t="str">
            <v>N</v>
          </cell>
          <cell r="G1356" t="str">
            <v>WBRI</v>
          </cell>
          <cell r="H1356" t="str">
            <v>No</v>
          </cell>
          <cell r="I1356" t="str">
            <v>No</v>
          </cell>
          <cell r="J1356" t="str">
            <v>No</v>
          </cell>
          <cell r="K1356" t="str">
            <v>No</v>
          </cell>
          <cell r="L1356" t="str">
            <v>12</v>
          </cell>
          <cell r="M1356" t="str">
            <v>St. Julie</v>
          </cell>
          <cell r="N1356" t="str">
            <v>No</v>
          </cell>
        </row>
        <row r="1357">
          <cell r="A1357">
            <v>152150</v>
          </cell>
          <cell r="B1357" t="str">
            <v>Sienna</v>
          </cell>
          <cell r="C1357" t="str">
            <v>Taylor</v>
          </cell>
          <cell r="D1357" t="str">
            <v>13TS</v>
          </cell>
          <cell r="E1357" t="str">
            <v>F</v>
          </cell>
          <cell r="F1357" t="str">
            <v>N</v>
          </cell>
          <cell r="G1357" t="str">
            <v>MWAO</v>
          </cell>
          <cell r="H1357" t="str">
            <v>No</v>
          </cell>
          <cell r="I1357" t="str">
            <v>No</v>
          </cell>
          <cell r="J1357" t="str">
            <v>No</v>
          </cell>
          <cell r="K1357" t="str">
            <v>No</v>
          </cell>
          <cell r="L1357" t="str">
            <v>13</v>
          </cell>
          <cell r="M1357" t="str">
            <v>Cuvilly</v>
          </cell>
          <cell r="N1357" t="str">
            <v>No</v>
          </cell>
        </row>
        <row r="1358">
          <cell r="A1358">
            <v>152717</v>
          </cell>
          <cell r="B1358" t="str">
            <v>Milkias</v>
          </cell>
          <cell r="C1358" t="str">
            <v>Tedla</v>
          </cell>
          <cell r="D1358" t="str">
            <v>12MP</v>
          </cell>
          <cell r="E1358" t="str">
            <v>M</v>
          </cell>
          <cell r="F1358" t="str">
            <v>N</v>
          </cell>
          <cell r="G1358" t="str">
            <v>BAOF</v>
          </cell>
          <cell r="H1358" t="str">
            <v>No</v>
          </cell>
          <cell r="I1358" t="str">
            <v>Yes</v>
          </cell>
          <cell r="J1358" t="str">
            <v>No</v>
          </cell>
          <cell r="K1358" t="str">
            <v>No</v>
          </cell>
          <cell r="L1358" t="str">
            <v>12</v>
          </cell>
          <cell r="M1358" t="str">
            <v>Cuvilly</v>
          </cell>
          <cell r="N1358" t="str">
            <v>No</v>
          </cell>
        </row>
        <row r="1359">
          <cell r="A1359">
            <v>160271</v>
          </cell>
          <cell r="B1359" t="str">
            <v>Brhane</v>
          </cell>
          <cell r="C1359" t="str">
            <v>Tekle</v>
          </cell>
          <cell r="D1359" t="str">
            <v>7YP</v>
          </cell>
          <cell r="E1359" t="str">
            <v>M</v>
          </cell>
          <cell r="F1359" t="str">
            <v>N</v>
          </cell>
          <cell r="G1359" t="str">
            <v>BAOF</v>
          </cell>
          <cell r="H1359" t="str">
            <v>Yes</v>
          </cell>
          <cell r="I1359" t="str">
            <v>Yes</v>
          </cell>
          <cell r="J1359" t="str">
            <v>Yes</v>
          </cell>
          <cell r="K1359" t="str">
            <v>No</v>
          </cell>
          <cell r="L1359" t="str">
            <v>7</v>
          </cell>
          <cell r="M1359" t="str">
            <v>Compiegne</v>
          </cell>
          <cell r="N1359" t="str">
            <v>No</v>
          </cell>
        </row>
        <row r="1360">
          <cell r="A1360">
            <v>160007</v>
          </cell>
          <cell r="B1360" t="str">
            <v>Dibora</v>
          </cell>
          <cell r="C1360" t="str">
            <v>Teklu</v>
          </cell>
          <cell r="D1360" t="str">
            <v>8KS</v>
          </cell>
          <cell r="E1360" t="str">
            <v>F</v>
          </cell>
          <cell r="F1360" t="str">
            <v>N</v>
          </cell>
          <cell r="G1360" t="str">
            <v>BAFR</v>
          </cell>
          <cell r="H1360" t="str">
            <v>Yes</v>
          </cell>
          <cell r="I1360" t="str">
            <v>No</v>
          </cell>
          <cell r="J1360" t="str">
            <v>Yes</v>
          </cell>
          <cell r="K1360" t="str">
            <v>No</v>
          </cell>
          <cell r="L1360" t="str">
            <v>8</v>
          </cell>
          <cell r="M1360" t="str">
            <v>Picardy</v>
          </cell>
          <cell r="N1360" t="str">
            <v>No</v>
          </cell>
        </row>
        <row r="1361">
          <cell r="A1361">
            <v>152948</v>
          </cell>
          <cell r="B1361" t="str">
            <v>Nahom</v>
          </cell>
          <cell r="C1361" t="str">
            <v>Temelso</v>
          </cell>
          <cell r="D1361" t="str">
            <v>8KC</v>
          </cell>
          <cell r="E1361" t="str">
            <v>M</v>
          </cell>
          <cell r="F1361" t="str">
            <v>N</v>
          </cell>
          <cell r="G1361" t="str">
            <v>BAOF</v>
          </cell>
          <cell r="H1361" t="str">
            <v>No</v>
          </cell>
          <cell r="I1361" t="str">
            <v>Yes</v>
          </cell>
          <cell r="J1361" t="str">
            <v>No</v>
          </cell>
          <cell r="K1361" t="str">
            <v>No</v>
          </cell>
          <cell r="L1361" t="str">
            <v>8</v>
          </cell>
          <cell r="M1361" t="str">
            <v>St. Julie</v>
          </cell>
          <cell r="N1361" t="str">
            <v>No</v>
          </cell>
        </row>
        <row r="1362">
          <cell r="A1362">
            <v>151798</v>
          </cell>
          <cell r="B1362" t="str">
            <v>Nyat</v>
          </cell>
          <cell r="C1362" t="str">
            <v>Tesfamicael</v>
          </cell>
          <cell r="D1362" t="str">
            <v>10PL</v>
          </cell>
          <cell r="E1362" t="str">
            <v>F</v>
          </cell>
          <cell r="F1362" t="str">
            <v>N</v>
          </cell>
          <cell r="G1362" t="str">
            <v>BAOF</v>
          </cell>
          <cell r="H1362" t="str">
            <v>Yes</v>
          </cell>
          <cell r="I1362" t="str">
            <v>Yes</v>
          </cell>
          <cell r="J1362" t="str">
            <v>Yes</v>
          </cell>
          <cell r="K1362" t="str">
            <v>No</v>
          </cell>
          <cell r="L1362" t="str">
            <v>10</v>
          </cell>
          <cell r="M1362" t="str">
            <v>St. Julie</v>
          </cell>
          <cell r="N1362" t="str">
            <v>No</v>
          </cell>
        </row>
        <row r="1363">
          <cell r="A1363">
            <v>160328</v>
          </cell>
          <cell r="B1363" t="str">
            <v>Adona</v>
          </cell>
          <cell r="C1363" t="str">
            <v>Tesfaye</v>
          </cell>
          <cell r="D1363" t="str">
            <v>7ET</v>
          </cell>
          <cell r="E1363" t="str">
            <v>F</v>
          </cell>
          <cell r="F1363" t="str">
            <v>N</v>
          </cell>
          <cell r="G1363" t="str">
            <v>BOTH</v>
          </cell>
          <cell r="H1363" t="str">
            <v>No</v>
          </cell>
          <cell r="I1363" t="str">
            <v>Yes</v>
          </cell>
          <cell r="J1363" t="str">
            <v>No</v>
          </cell>
          <cell r="K1363" t="str">
            <v>No</v>
          </cell>
          <cell r="L1363" t="str">
            <v>7</v>
          </cell>
          <cell r="M1363" t="str">
            <v>Cuvilly</v>
          </cell>
          <cell r="N1363" t="str">
            <v>No</v>
          </cell>
        </row>
        <row r="1364">
          <cell r="A1364">
            <v>152605</v>
          </cell>
          <cell r="B1364" t="str">
            <v>Hosana</v>
          </cell>
          <cell r="C1364" t="str">
            <v>Tesfazghi</v>
          </cell>
          <cell r="D1364" t="str">
            <v>9GN</v>
          </cell>
          <cell r="E1364" t="str">
            <v>F</v>
          </cell>
          <cell r="F1364" t="str">
            <v>N</v>
          </cell>
          <cell r="G1364" t="str">
            <v>BAOF</v>
          </cell>
          <cell r="H1364" t="str">
            <v>Yes</v>
          </cell>
          <cell r="I1364" t="str">
            <v>Yes</v>
          </cell>
          <cell r="J1364" t="str">
            <v>Yes</v>
          </cell>
          <cell r="K1364" t="str">
            <v>No</v>
          </cell>
          <cell r="L1364" t="str">
            <v>9</v>
          </cell>
          <cell r="M1364" t="str">
            <v>Compiegne</v>
          </cell>
          <cell r="N1364" t="str">
            <v>No</v>
          </cell>
        </row>
        <row r="1365">
          <cell r="A1365">
            <v>152671</v>
          </cell>
          <cell r="B1365" t="str">
            <v>Siyena</v>
          </cell>
          <cell r="C1365" t="str">
            <v>Tesfazghi</v>
          </cell>
          <cell r="D1365" t="str">
            <v>9AWL</v>
          </cell>
          <cell r="E1365" t="str">
            <v>F</v>
          </cell>
          <cell r="F1365" t="str">
            <v>N</v>
          </cell>
          <cell r="G1365" t="str">
            <v>BAOF</v>
          </cell>
          <cell r="H1365" t="str">
            <v>Yes</v>
          </cell>
          <cell r="I1365" t="str">
            <v>Yes</v>
          </cell>
          <cell r="J1365" t="str">
            <v>Yes</v>
          </cell>
          <cell r="K1365" t="str">
            <v>No</v>
          </cell>
          <cell r="L1365" t="str">
            <v>9</v>
          </cell>
          <cell r="M1365" t="str">
            <v>St. Julie</v>
          </cell>
          <cell r="N1365" t="str">
            <v>No</v>
          </cell>
        </row>
        <row r="1366">
          <cell r="A1366">
            <v>160329</v>
          </cell>
          <cell r="B1366" t="str">
            <v>Silivana</v>
          </cell>
          <cell r="C1366" t="str">
            <v>Tewelde</v>
          </cell>
          <cell r="D1366" t="str">
            <v>7LM</v>
          </cell>
          <cell r="E1366" t="str">
            <v>F</v>
          </cell>
          <cell r="F1366" t="str">
            <v>N</v>
          </cell>
          <cell r="G1366" t="str">
            <v>BAOF</v>
          </cell>
          <cell r="H1366" t="str">
            <v>Yes</v>
          </cell>
          <cell r="I1366" t="str">
            <v>Yes</v>
          </cell>
          <cell r="J1366" t="str">
            <v>Yes</v>
          </cell>
          <cell r="K1366" t="str">
            <v>No</v>
          </cell>
          <cell r="L1366" t="str">
            <v>7</v>
          </cell>
          <cell r="M1366" t="str">
            <v>Cuvilly</v>
          </cell>
          <cell r="N1366" t="str">
            <v>No</v>
          </cell>
        </row>
        <row r="1367">
          <cell r="A1367">
            <v>151731</v>
          </cell>
          <cell r="B1367" t="str">
            <v>Bezawet</v>
          </cell>
          <cell r="C1367" t="str">
            <v>Tewodros</v>
          </cell>
          <cell r="D1367" t="str">
            <v>11SK</v>
          </cell>
          <cell r="E1367" t="str">
            <v>F</v>
          </cell>
          <cell r="F1367" t="str">
            <v>N</v>
          </cell>
          <cell r="G1367" t="str">
            <v>MWBA</v>
          </cell>
          <cell r="H1367" t="str">
            <v>Yes</v>
          </cell>
          <cell r="I1367" t="str">
            <v>Yes</v>
          </cell>
          <cell r="J1367" t="str">
            <v>Yes</v>
          </cell>
          <cell r="K1367" t="str">
            <v>No</v>
          </cell>
          <cell r="L1367" t="str">
            <v>11</v>
          </cell>
          <cell r="M1367" t="str">
            <v>Compiegne</v>
          </cell>
          <cell r="N1367" t="str">
            <v>No</v>
          </cell>
        </row>
        <row r="1368">
          <cell r="A1368">
            <v>152679</v>
          </cell>
          <cell r="B1368" t="str">
            <v>Sefana</v>
          </cell>
          <cell r="C1368" t="str">
            <v>Tewodros</v>
          </cell>
          <cell r="D1368" t="str">
            <v>9GN</v>
          </cell>
          <cell r="E1368" t="str">
            <v>F</v>
          </cell>
          <cell r="F1368" t="str">
            <v>N</v>
          </cell>
          <cell r="G1368" t="str">
            <v>MBOE</v>
          </cell>
          <cell r="H1368" t="str">
            <v>Yes</v>
          </cell>
          <cell r="I1368" t="str">
            <v>No</v>
          </cell>
          <cell r="J1368" t="str">
            <v>Yes</v>
          </cell>
          <cell r="K1368" t="str">
            <v>No</v>
          </cell>
          <cell r="L1368" t="str">
            <v>9</v>
          </cell>
          <cell r="M1368" t="str">
            <v>Compiegne</v>
          </cell>
          <cell r="N1368" t="str">
            <v>No</v>
          </cell>
        </row>
        <row r="1369">
          <cell r="A1369">
            <v>150601</v>
          </cell>
          <cell r="B1369" t="str">
            <v>Louis</v>
          </cell>
          <cell r="C1369" t="str">
            <v>Thayne-Ball</v>
          </cell>
          <cell r="D1369" t="str">
            <v>13SDR</v>
          </cell>
          <cell r="E1369" t="str">
            <v>M</v>
          </cell>
          <cell r="F1369" t="str">
            <v>N</v>
          </cell>
          <cell r="G1369" t="str">
            <v>WBRI</v>
          </cell>
          <cell r="H1369" t="str">
            <v>No</v>
          </cell>
          <cell r="I1369" t="str">
            <v>No</v>
          </cell>
          <cell r="J1369" t="str">
            <v>No</v>
          </cell>
          <cell r="K1369" t="str">
            <v>No</v>
          </cell>
          <cell r="L1369" t="str">
            <v>13</v>
          </cell>
          <cell r="M1369" t="str">
            <v>Picardy</v>
          </cell>
          <cell r="N1369" t="str">
            <v>No</v>
          </cell>
        </row>
        <row r="1370">
          <cell r="A1370">
            <v>150955</v>
          </cell>
          <cell r="B1370" t="str">
            <v>Lucy</v>
          </cell>
          <cell r="C1370" t="str">
            <v>Thiselton</v>
          </cell>
          <cell r="D1370" t="str">
            <v>12SG</v>
          </cell>
          <cell r="E1370" t="str">
            <v>F</v>
          </cell>
          <cell r="F1370" t="str">
            <v>N</v>
          </cell>
          <cell r="G1370" t="str">
            <v>WBRI</v>
          </cell>
          <cell r="H1370" t="str">
            <v>No</v>
          </cell>
          <cell r="I1370" t="str">
            <v>No</v>
          </cell>
          <cell r="J1370" t="str">
            <v>No</v>
          </cell>
          <cell r="K1370" t="str">
            <v>No</v>
          </cell>
          <cell r="L1370" t="str">
            <v>12</v>
          </cell>
          <cell r="M1370" t="str">
            <v>St. Julie</v>
          </cell>
          <cell r="N1370" t="str">
            <v>No</v>
          </cell>
        </row>
        <row r="1371">
          <cell r="A1371">
            <v>151882</v>
          </cell>
          <cell r="B1371" t="str">
            <v>Aiden</v>
          </cell>
          <cell r="C1371" t="str">
            <v>Thomas</v>
          </cell>
          <cell r="D1371" t="str">
            <v>10CS</v>
          </cell>
          <cell r="E1371" t="str">
            <v>M</v>
          </cell>
          <cell r="F1371" t="str">
            <v>N</v>
          </cell>
          <cell r="G1371" t="str">
            <v>AIND</v>
          </cell>
          <cell r="H1371" t="str">
            <v>No</v>
          </cell>
          <cell r="I1371" t="str">
            <v>Yes</v>
          </cell>
          <cell r="J1371" t="str">
            <v>No</v>
          </cell>
          <cell r="K1371" t="str">
            <v>No</v>
          </cell>
          <cell r="L1371" t="str">
            <v>10</v>
          </cell>
          <cell r="M1371" t="str">
            <v>Picardy</v>
          </cell>
          <cell r="N1371" t="str">
            <v>No</v>
          </cell>
        </row>
        <row r="1372">
          <cell r="A1372">
            <v>152754</v>
          </cell>
          <cell r="B1372" t="str">
            <v>Joshua</v>
          </cell>
          <cell r="C1372" t="str">
            <v>Thomas</v>
          </cell>
          <cell r="D1372" t="str">
            <v>8KS</v>
          </cell>
          <cell r="E1372" t="str">
            <v>M</v>
          </cell>
          <cell r="F1372" t="str">
            <v>N</v>
          </cell>
          <cell r="G1372" t="str">
            <v>AIND</v>
          </cell>
          <cell r="H1372" t="str">
            <v>No</v>
          </cell>
          <cell r="I1372" t="str">
            <v>Yes</v>
          </cell>
          <cell r="J1372" t="str">
            <v>No</v>
          </cell>
          <cell r="K1372" t="str">
            <v>No</v>
          </cell>
          <cell r="L1372" t="str">
            <v>8</v>
          </cell>
          <cell r="M1372" t="str">
            <v>Picardy</v>
          </cell>
          <cell r="N1372" t="str">
            <v>No</v>
          </cell>
        </row>
        <row r="1373">
          <cell r="A1373">
            <v>152903</v>
          </cell>
          <cell r="B1373" t="str">
            <v>Maiya</v>
          </cell>
          <cell r="C1373" t="str">
            <v>Thomas</v>
          </cell>
          <cell r="D1373" t="str">
            <v>8KS</v>
          </cell>
          <cell r="E1373" t="str">
            <v>F</v>
          </cell>
          <cell r="F1373" t="str">
            <v>N</v>
          </cell>
          <cell r="G1373" t="str">
            <v>MOTM</v>
          </cell>
          <cell r="H1373" t="str">
            <v>Yes</v>
          </cell>
          <cell r="I1373" t="str">
            <v>No</v>
          </cell>
          <cell r="J1373" t="str">
            <v>Yes</v>
          </cell>
          <cell r="K1373" t="str">
            <v>No</v>
          </cell>
          <cell r="L1373" t="str">
            <v>8</v>
          </cell>
          <cell r="M1373" t="str">
            <v>Picardy</v>
          </cell>
          <cell r="N1373" t="str">
            <v>No</v>
          </cell>
        </row>
        <row r="1374">
          <cell r="A1374">
            <v>151727</v>
          </cell>
          <cell r="B1374" t="str">
            <v>Ryan</v>
          </cell>
          <cell r="C1374" t="str">
            <v>Thomas</v>
          </cell>
          <cell r="D1374" t="str">
            <v>11SPI</v>
          </cell>
          <cell r="E1374" t="str">
            <v>M</v>
          </cell>
          <cell r="F1374" t="str">
            <v>N</v>
          </cell>
          <cell r="G1374" t="str">
            <v>AIND</v>
          </cell>
          <cell r="H1374" t="str">
            <v>No</v>
          </cell>
          <cell r="I1374" t="str">
            <v>No</v>
          </cell>
          <cell r="J1374" t="str">
            <v>No</v>
          </cell>
          <cell r="K1374" t="str">
            <v>No</v>
          </cell>
          <cell r="L1374" t="str">
            <v>11</v>
          </cell>
          <cell r="M1374" t="str">
            <v>St. Julie</v>
          </cell>
          <cell r="N1374" t="str">
            <v>No</v>
          </cell>
        </row>
        <row r="1375">
          <cell r="A1375">
            <v>151901</v>
          </cell>
          <cell r="B1375" t="str">
            <v>Vivian</v>
          </cell>
          <cell r="C1375" t="str">
            <v>Thomas</v>
          </cell>
          <cell r="D1375" t="str">
            <v>10TD</v>
          </cell>
          <cell r="E1375" t="str">
            <v>M</v>
          </cell>
          <cell r="F1375" t="str">
            <v>N</v>
          </cell>
          <cell r="G1375" t="str">
            <v>AIND</v>
          </cell>
          <cell r="H1375" t="str">
            <v>No</v>
          </cell>
          <cell r="I1375" t="str">
            <v>Yes</v>
          </cell>
          <cell r="J1375" t="str">
            <v>No</v>
          </cell>
          <cell r="K1375" t="str">
            <v>No</v>
          </cell>
          <cell r="L1375" t="str">
            <v>10</v>
          </cell>
          <cell r="M1375" t="str">
            <v>Compiegne</v>
          </cell>
          <cell r="N1375" t="str">
            <v>No</v>
          </cell>
        </row>
        <row r="1376">
          <cell r="A1376">
            <v>152836</v>
          </cell>
          <cell r="B1376" t="str">
            <v>Harvey</v>
          </cell>
          <cell r="C1376" t="str">
            <v>Thompson</v>
          </cell>
          <cell r="D1376" t="str">
            <v>8TR</v>
          </cell>
          <cell r="E1376" t="str">
            <v>M</v>
          </cell>
          <cell r="F1376" t="str">
            <v>K</v>
          </cell>
          <cell r="G1376" t="str">
            <v>WBRI</v>
          </cell>
          <cell r="H1376" t="str">
            <v>No</v>
          </cell>
          <cell r="I1376" t="str">
            <v>Yes</v>
          </cell>
          <cell r="J1376" t="str">
            <v>No</v>
          </cell>
          <cell r="K1376" t="str">
            <v>No</v>
          </cell>
          <cell r="L1376" t="str">
            <v>8</v>
          </cell>
          <cell r="M1376" t="str">
            <v>Compiegne</v>
          </cell>
          <cell r="N1376" t="str">
            <v>No</v>
          </cell>
        </row>
        <row r="1377">
          <cell r="A1377">
            <v>151884</v>
          </cell>
          <cell r="B1377" t="str">
            <v>Jack</v>
          </cell>
          <cell r="C1377" t="str">
            <v>Thompson</v>
          </cell>
          <cell r="D1377" t="str">
            <v>10CS</v>
          </cell>
          <cell r="E1377" t="str">
            <v>M</v>
          </cell>
          <cell r="F1377" t="str">
            <v>N</v>
          </cell>
          <cell r="G1377" t="str">
            <v>WBRI</v>
          </cell>
          <cell r="H1377" t="str">
            <v>No</v>
          </cell>
          <cell r="I1377" t="str">
            <v>No</v>
          </cell>
          <cell r="J1377" t="str">
            <v>No</v>
          </cell>
          <cell r="K1377" t="str">
            <v>No</v>
          </cell>
          <cell r="L1377" t="str">
            <v>10</v>
          </cell>
          <cell r="M1377" t="str">
            <v>Picardy</v>
          </cell>
          <cell r="N1377" t="str">
            <v>Yes</v>
          </cell>
        </row>
        <row r="1378">
          <cell r="A1378">
            <v>152819</v>
          </cell>
          <cell r="B1378" t="str">
            <v>Neriah</v>
          </cell>
          <cell r="C1378" t="str">
            <v>Thompson</v>
          </cell>
          <cell r="D1378" t="str">
            <v>8AR</v>
          </cell>
          <cell r="E1378" t="str">
            <v>F</v>
          </cell>
          <cell r="F1378" t="str">
            <v>N</v>
          </cell>
          <cell r="G1378" t="str">
            <v>MWBC</v>
          </cell>
          <cell r="H1378" t="str">
            <v>Yes</v>
          </cell>
          <cell r="I1378" t="str">
            <v>No</v>
          </cell>
          <cell r="J1378" t="str">
            <v>Yes</v>
          </cell>
          <cell r="K1378" t="str">
            <v>No</v>
          </cell>
          <cell r="L1378" t="str">
            <v>8</v>
          </cell>
          <cell r="M1378" t="str">
            <v>St. Julie</v>
          </cell>
          <cell r="N1378" t="str">
            <v>No</v>
          </cell>
        </row>
        <row r="1379">
          <cell r="A1379">
            <v>160330</v>
          </cell>
          <cell r="B1379" t="str">
            <v>Noah</v>
          </cell>
          <cell r="C1379" t="str">
            <v>Thompson</v>
          </cell>
          <cell r="D1379" t="str">
            <v>7YP</v>
          </cell>
          <cell r="E1379" t="str">
            <v>M</v>
          </cell>
          <cell r="F1379" t="str">
            <v>K</v>
          </cell>
          <cell r="G1379" t="str">
            <v>WBRI</v>
          </cell>
          <cell r="H1379" t="str">
            <v>No</v>
          </cell>
          <cell r="I1379" t="str">
            <v>No</v>
          </cell>
          <cell r="J1379" t="str">
            <v>No</v>
          </cell>
          <cell r="K1379" t="str">
            <v>No</v>
          </cell>
          <cell r="L1379" t="str">
            <v>7</v>
          </cell>
          <cell r="M1379" t="str">
            <v>Compiegne</v>
          </cell>
          <cell r="N1379" t="str">
            <v>No</v>
          </cell>
        </row>
        <row r="1380">
          <cell r="A1380">
            <v>160140</v>
          </cell>
          <cell r="B1380" t="str">
            <v>Zack</v>
          </cell>
          <cell r="C1380" t="str">
            <v>Thompson</v>
          </cell>
          <cell r="D1380" t="str">
            <v>11SDA</v>
          </cell>
          <cell r="E1380" t="str">
            <v>M</v>
          </cell>
          <cell r="F1380" t="str">
            <v>N</v>
          </cell>
          <cell r="G1380" t="str">
            <v>WIRI</v>
          </cell>
          <cell r="H1380" t="str">
            <v>No</v>
          </cell>
          <cell r="I1380" t="str">
            <v>No</v>
          </cell>
          <cell r="J1380" t="str">
            <v>No</v>
          </cell>
          <cell r="K1380" t="str">
            <v>No</v>
          </cell>
          <cell r="L1380" t="str">
            <v>11</v>
          </cell>
          <cell r="M1380" t="str">
            <v>Compiegne</v>
          </cell>
          <cell r="N1380" t="str">
            <v>No</v>
          </cell>
        </row>
        <row r="1381">
          <cell r="A1381">
            <v>160075</v>
          </cell>
          <cell r="B1381" t="str">
            <v>Joseph</v>
          </cell>
          <cell r="C1381" t="str">
            <v>Thornhill</v>
          </cell>
          <cell r="D1381" t="str">
            <v>12ASA</v>
          </cell>
          <cell r="E1381" t="str">
            <v>M</v>
          </cell>
          <cell r="F1381" t="str">
            <v>N</v>
          </cell>
          <cell r="G1381" t="str">
            <v>WBRI</v>
          </cell>
          <cell r="H1381" t="str">
            <v>No</v>
          </cell>
          <cell r="I1381" t="str">
            <v>No</v>
          </cell>
          <cell r="J1381" t="str">
            <v>No</v>
          </cell>
          <cell r="K1381" t="str">
            <v>No</v>
          </cell>
          <cell r="L1381" t="str">
            <v>12</v>
          </cell>
          <cell r="N1381" t="str">
            <v>No</v>
          </cell>
        </row>
        <row r="1382">
          <cell r="A1382">
            <v>150778</v>
          </cell>
          <cell r="B1382" t="str">
            <v>William</v>
          </cell>
          <cell r="C1382" t="str">
            <v>Thorpe</v>
          </cell>
          <cell r="D1382" t="str">
            <v>11NB</v>
          </cell>
          <cell r="E1382" t="str">
            <v>M</v>
          </cell>
          <cell r="F1382" t="str">
            <v>N</v>
          </cell>
          <cell r="G1382" t="str">
            <v>WBRI</v>
          </cell>
          <cell r="H1382" t="str">
            <v>No</v>
          </cell>
          <cell r="I1382" t="str">
            <v>No</v>
          </cell>
          <cell r="J1382" t="str">
            <v>No</v>
          </cell>
          <cell r="K1382" t="str">
            <v>No</v>
          </cell>
          <cell r="L1382" t="str">
            <v>11</v>
          </cell>
          <cell r="M1382" t="str">
            <v>Cuvilly</v>
          </cell>
          <cell r="N1382" t="str">
            <v>Yes</v>
          </cell>
        </row>
        <row r="1383">
          <cell r="A1383">
            <v>151753</v>
          </cell>
          <cell r="B1383" t="str">
            <v>Meghan</v>
          </cell>
          <cell r="C1383" t="str">
            <v>Thraves</v>
          </cell>
          <cell r="D1383" t="str">
            <v>10TD</v>
          </cell>
          <cell r="E1383" t="str">
            <v>F</v>
          </cell>
          <cell r="F1383" t="str">
            <v>N</v>
          </cell>
          <cell r="G1383" t="str">
            <v>WBRI</v>
          </cell>
          <cell r="H1383" t="str">
            <v>No</v>
          </cell>
          <cell r="I1383" t="str">
            <v>Yes</v>
          </cell>
          <cell r="J1383" t="str">
            <v>No</v>
          </cell>
          <cell r="K1383" t="str">
            <v>No</v>
          </cell>
          <cell r="L1383" t="str">
            <v>10</v>
          </cell>
          <cell r="M1383" t="str">
            <v>Compiegne</v>
          </cell>
          <cell r="N1383" t="str">
            <v>No</v>
          </cell>
        </row>
        <row r="1384">
          <cell r="A1384">
            <v>150564</v>
          </cell>
          <cell r="B1384" t="str">
            <v>Dylan</v>
          </cell>
          <cell r="C1384" t="str">
            <v>THRAVES</v>
          </cell>
          <cell r="D1384" t="str">
            <v>13LGI</v>
          </cell>
          <cell r="E1384" t="str">
            <v>M</v>
          </cell>
          <cell r="F1384" t="str">
            <v>N</v>
          </cell>
          <cell r="G1384" t="str">
            <v>WBRI</v>
          </cell>
          <cell r="H1384" t="str">
            <v>No</v>
          </cell>
          <cell r="I1384" t="str">
            <v>Yes</v>
          </cell>
          <cell r="J1384" t="str">
            <v>No</v>
          </cell>
          <cell r="K1384" t="str">
            <v>No</v>
          </cell>
          <cell r="L1384" t="str">
            <v>13</v>
          </cell>
          <cell r="M1384" t="str">
            <v>Cuvilly</v>
          </cell>
          <cell r="N1384" t="str">
            <v>No</v>
          </cell>
        </row>
        <row r="1385">
          <cell r="A1385">
            <v>160331</v>
          </cell>
          <cell r="B1385" t="str">
            <v>Christina</v>
          </cell>
          <cell r="C1385" t="str">
            <v>Ti</v>
          </cell>
          <cell r="D1385" t="str">
            <v>7FS</v>
          </cell>
          <cell r="E1385" t="str">
            <v>F</v>
          </cell>
          <cell r="F1385" t="str">
            <v>N</v>
          </cell>
          <cell r="G1385" t="str">
            <v>AOTH</v>
          </cell>
          <cell r="H1385" t="str">
            <v>No</v>
          </cell>
          <cell r="I1385" t="str">
            <v>Yes</v>
          </cell>
          <cell r="J1385" t="str">
            <v>No</v>
          </cell>
          <cell r="K1385" t="str">
            <v>No</v>
          </cell>
          <cell r="L1385" t="str">
            <v>7</v>
          </cell>
          <cell r="M1385" t="str">
            <v>Compiegne</v>
          </cell>
          <cell r="N1385" t="str">
            <v>No</v>
          </cell>
        </row>
        <row r="1386">
          <cell r="A1386">
            <v>152742</v>
          </cell>
          <cell r="B1386" t="str">
            <v>Jayden</v>
          </cell>
          <cell r="C1386" t="str">
            <v>Tijo</v>
          </cell>
          <cell r="D1386" t="str">
            <v>8JJ</v>
          </cell>
          <cell r="E1386" t="str">
            <v>M</v>
          </cell>
          <cell r="F1386" t="str">
            <v>N</v>
          </cell>
          <cell r="G1386" t="str">
            <v>AIND</v>
          </cell>
          <cell r="H1386" t="str">
            <v>No</v>
          </cell>
          <cell r="I1386" t="str">
            <v>Yes</v>
          </cell>
          <cell r="J1386" t="str">
            <v>No</v>
          </cell>
          <cell r="K1386" t="str">
            <v>No</v>
          </cell>
          <cell r="L1386" t="str">
            <v>8</v>
          </cell>
          <cell r="M1386" t="str">
            <v>Picardy</v>
          </cell>
          <cell r="N1386" t="str">
            <v>No</v>
          </cell>
        </row>
        <row r="1387">
          <cell r="A1387">
            <v>152676</v>
          </cell>
          <cell r="B1387" t="str">
            <v>Alex</v>
          </cell>
          <cell r="C1387" t="str">
            <v>Tinarwo</v>
          </cell>
          <cell r="D1387" t="str">
            <v>9MCO</v>
          </cell>
          <cell r="E1387" t="str">
            <v>M</v>
          </cell>
          <cell r="F1387" t="str">
            <v>N</v>
          </cell>
          <cell r="G1387" t="str">
            <v>BAOF</v>
          </cell>
          <cell r="H1387" t="str">
            <v>No</v>
          </cell>
          <cell r="I1387" t="str">
            <v>Yes</v>
          </cell>
          <cell r="J1387" t="str">
            <v>No</v>
          </cell>
          <cell r="K1387" t="str">
            <v>No</v>
          </cell>
          <cell r="L1387" t="str">
            <v>9</v>
          </cell>
          <cell r="M1387" t="str">
            <v>Picardy</v>
          </cell>
          <cell r="N1387" t="str">
            <v>No</v>
          </cell>
        </row>
        <row r="1388">
          <cell r="A1388">
            <v>150529</v>
          </cell>
          <cell r="B1388" t="str">
            <v>Abigail</v>
          </cell>
          <cell r="C1388" t="str">
            <v>Todd</v>
          </cell>
          <cell r="D1388" t="str">
            <v>13LGI</v>
          </cell>
          <cell r="E1388" t="str">
            <v>F</v>
          </cell>
          <cell r="F1388" t="str">
            <v>N</v>
          </cell>
          <cell r="G1388" t="str">
            <v>WBRI</v>
          </cell>
          <cell r="H1388" t="str">
            <v>No</v>
          </cell>
          <cell r="I1388" t="str">
            <v>No</v>
          </cell>
          <cell r="J1388" t="str">
            <v>No</v>
          </cell>
          <cell r="K1388" t="str">
            <v>No</v>
          </cell>
          <cell r="L1388" t="str">
            <v>13</v>
          </cell>
          <cell r="M1388" t="str">
            <v>Cuvilly</v>
          </cell>
          <cell r="N1388" t="str">
            <v>No</v>
          </cell>
        </row>
        <row r="1389">
          <cell r="A1389">
            <v>152866</v>
          </cell>
          <cell r="B1389" t="str">
            <v>Joseph</v>
          </cell>
          <cell r="C1389" t="str">
            <v>Todd</v>
          </cell>
          <cell r="D1389" t="str">
            <v>8KS</v>
          </cell>
          <cell r="E1389" t="str">
            <v>M</v>
          </cell>
          <cell r="F1389" t="str">
            <v>N</v>
          </cell>
          <cell r="G1389" t="str">
            <v>WBRI</v>
          </cell>
          <cell r="H1389" t="str">
            <v>No</v>
          </cell>
          <cell r="I1389" t="str">
            <v>No</v>
          </cell>
          <cell r="J1389" t="str">
            <v>No</v>
          </cell>
          <cell r="K1389" t="str">
            <v>No</v>
          </cell>
          <cell r="L1389" t="str">
            <v>8</v>
          </cell>
          <cell r="M1389" t="str">
            <v>Picardy</v>
          </cell>
          <cell r="N1389" t="str">
            <v>Yes</v>
          </cell>
        </row>
        <row r="1390">
          <cell r="A1390">
            <v>151956</v>
          </cell>
          <cell r="B1390" t="str">
            <v>Patrick</v>
          </cell>
          <cell r="C1390" t="str">
            <v>Todd</v>
          </cell>
          <cell r="D1390" t="str">
            <v>10EB</v>
          </cell>
          <cell r="E1390" t="str">
            <v>M</v>
          </cell>
          <cell r="F1390" t="str">
            <v>N</v>
          </cell>
          <cell r="G1390" t="str">
            <v>WBRI</v>
          </cell>
          <cell r="H1390" t="str">
            <v>No</v>
          </cell>
          <cell r="I1390" t="str">
            <v>No</v>
          </cell>
          <cell r="J1390" t="str">
            <v>No</v>
          </cell>
          <cell r="K1390" t="str">
            <v>No</v>
          </cell>
          <cell r="L1390" t="str">
            <v>10</v>
          </cell>
          <cell r="M1390" t="str">
            <v>Cuvilly</v>
          </cell>
          <cell r="N1390" t="str">
            <v>No</v>
          </cell>
        </row>
        <row r="1391">
          <cell r="A1391">
            <v>151785</v>
          </cell>
          <cell r="B1391" t="str">
            <v>Joanna</v>
          </cell>
          <cell r="C1391" t="str">
            <v>Toe</v>
          </cell>
          <cell r="D1391" t="str">
            <v>10RQ</v>
          </cell>
          <cell r="E1391" t="str">
            <v>F</v>
          </cell>
          <cell r="F1391" t="str">
            <v>N</v>
          </cell>
          <cell r="G1391" t="str">
            <v>OOEG</v>
          </cell>
          <cell r="H1391" t="str">
            <v>No</v>
          </cell>
          <cell r="I1391" t="str">
            <v>No</v>
          </cell>
          <cell r="J1391" t="str">
            <v>No</v>
          </cell>
          <cell r="K1391" t="str">
            <v>No</v>
          </cell>
          <cell r="L1391" t="str">
            <v>10</v>
          </cell>
          <cell r="M1391" t="str">
            <v>St. Julie</v>
          </cell>
          <cell r="N1391" t="str">
            <v>No</v>
          </cell>
        </row>
        <row r="1392">
          <cell r="A1392">
            <v>150810</v>
          </cell>
          <cell r="B1392" t="str">
            <v>Winston</v>
          </cell>
          <cell r="C1392" t="str">
            <v>Toe</v>
          </cell>
          <cell r="D1392" t="str">
            <v>12MP</v>
          </cell>
          <cell r="E1392" t="str">
            <v>M</v>
          </cell>
          <cell r="F1392" t="str">
            <v>N</v>
          </cell>
          <cell r="G1392" t="str">
            <v>OOEG</v>
          </cell>
          <cell r="H1392" t="str">
            <v>No</v>
          </cell>
          <cell r="I1392" t="str">
            <v>No</v>
          </cell>
          <cell r="J1392" t="str">
            <v>No</v>
          </cell>
          <cell r="K1392" t="str">
            <v>No</v>
          </cell>
          <cell r="L1392" t="str">
            <v>12</v>
          </cell>
          <cell r="M1392" t="str">
            <v>Picardy</v>
          </cell>
          <cell r="N1392" t="str">
            <v>No</v>
          </cell>
        </row>
        <row r="1393">
          <cell r="A1393">
            <v>151732</v>
          </cell>
          <cell r="B1393" t="str">
            <v>Elwin</v>
          </cell>
          <cell r="C1393" t="str">
            <v>Tojo</v>
          </cell>
          <cell r="D1393" t="str">
            <v>11KKN</v>
          </cell>
          <cell r="E1393" t="str">
            <v>M</v>
          </cell>
          <cell r="F1393" t="str">
            <v>N</v>
          </cell>
          <cell r="G1393" t="str">
            <v>AIND</v>
          </cell>
          <cell r="H1393" t="str">
            <v>No</v>
          </cell>
          <cell r="I1393" t="str">
            <v>Yes</v>
          </cell>
          <cell r="J1393" t="str">
            <v>No</v>
          </cell>
          <cell r="K1393" t="str">
            <v>No</v>
          </cell>
          <cell r="L1393" t="str">
            <v>11</v>
          </cell>
          <cell r="M1393" t="str">
            <v>Cuvilly</v>
          </cell>
          <cell r="N1393" t="str">
            <v>No</v>
          </cell>
        </row>
        <row r="1394">
          <cell r="A1394">
            <v>152822</v>
          </cell>
          <cell r="B1394" t="str">
            <v>Yosan</v>
          </cell>
          <cell r="C1394" t="str">
            <v>Tomas-Negash</v>
          </cell>
          <cell r="D1394" t="str">
            <v>8MH</v>
          </cell>
          <cell r="E1394" t="str">
            <v>F</v>
          </cell>
          <cell r="F1394" t="str">
            <v>N</v>
          </cell>
          <cell r="G1394" t="str">
            <v>BAOF</v>
          </cell>
          <cell r="H1394" t="str">
            <v>No</v>
          </cell>
          <cell r="I1394" t="str">
            <v>Yes</v>
          </cell>
          <cell r="J1394" t="str">
            <v>No</v>
          </cell>
          <cell r="K1394" t="str">
            <v>No</v>
          </cell>
          <cell r="L1394" t="str">
            <v>8</v>
          </cell>
          <cell r="M1394" t="str">
            <v>Cuvilly</v>
          </cell>
          <cell r="N1394" t="str">
            <v>No</v>
          </cell>
        </row>
        <row r="1395">
          <cell r="A1395">
            <v>152621</v>
          </cell>
          <cell r="B1395" t="str">
            <v>Peter</v>
          </cell>
          <cell r="C1395" t="str">
            <v>Tomaszewski</v>
          </cell>
          <cell r="D1395" t="str">
            <v>9GR</v>
          </cell>
          <cell r="E1395" t="str">
            <v>M</v>
          </cell>
          <cell r="F1395" t="str">
            <v>N</v>
          </cell>
          <cell r="G1395" t="str">
            <v>WEEU</v>
          </cell>
          <cell r="H1395" t="str">
            <v>No</v>
          </cell>
          <cell r="I1395" t="str">
            <v>Yes</v>
          </cell>
          <cell r="J1395" t="str">
            <v>No</v>
          </cell>
          <cell r="K1395" t="str">
            <v>No</v>
          </cell>
          <cell r="L1395" t="str">
            <v>9</v>
          </cell>
          <cell r="M1395" t="str">
            <v>Compiegne</v>
          </cell>
          <cell r="N1395" t="str">
            <v>No</v>
          </cell>
        </row>
        <row r="1396">
          <cell r="A1396">
            <v>151893</v>
          </cell>
          <cell r="B1396" t="str">
            <v>Taela</v>
          </cell>
          <cell r="C1396" t="str">
            <v>Tombs</v>
          </cell>
          <cell r="D1396" t="str">
            <v>10JOS</v>
          </cell>
          <cell r="E1396" t="str">
            <v>F</v>
          </cell>
          <cell r="F1396" t="str">
            <v>N</v>
          </cell>
          <cell r="G1396" t="str">
            <v>MWBC</v>
          </cell>
          <cell r="H1396" t="str">
            <v>No</v>
          </cell>
          <cell r="I1396" t="str">
            <v>No</v>
          </cell>
          <cell r="J1396" t="str">
            <v>No</v>
          </cell>
          <cell r="K1396" t="str">
            <v>No</v>
          </cell>
          <cell r="L1396" t="str">
            <v>10</v>
          </cell>
          <cell r="M1396" t="str">
            <v>Picardy</v>
          </cell>
          <cell r="N1396" t="str">
            <v>No</v>
          </cell>
        </row>
        <row r="1397">
          <cell r="A1397">
            <v>152933</v>
          </cell>
          <cell r="B1397" t="str">
            <v>Marta</v>
          </cell>
          <cell r="C1397" t="str">
            <v>Tomczak</v>
          </cell>
          <cell r="D1397" t="str">
            <v>8JJ</v>
          </cell>
          <cell r="E1397" t="str">
            <v>F</v>
          </cell>
          <cell r="F1397" t="str">
            <v>N</v>
          </cell>
          <cell r="G1397" t="str">
            <v>WEEU</v>
          </cell>
          <cell r="H1397" t="str">
            <v>No</v>
          </cell>
          <cell r="I1397" t="str">
            <v>Yes</v>
          </cell>
          <cell r="J1397" t="str">
            <v>No</v>
          </cell>
          <cell r="K1397" t="str">
            <v>No</v>
          </cell>
          <cell r="L1397" t="str">
            <v>8</v>
          </cell>
          <cell r="M1397" t="str">
            <v>Picardy</v>
          </cell>
          <cell r="N1397" t="str">
            <v>No</v>
          </cell>
        </row>
        <row r="1398">
          <cell r="A1398">
            <v>151909</v>
          </cell>
          <cell r="B1398" t="str">
            <v>James</v>
          </cell>
          <cell r="C1398" t="str">
            <v>Travis</v>
          </cell>
          <cell r="D1398" t="str">
            <v>10ES</v>
          </cell>
          <cell r="E1398" t="str">
            <v>M</v>
          </cell>
          <cell r="F1398" t="str">
            <v>N</v>
          </cell>
          <cell r="G1398" t="str">
            <v>WBRI</v>
          </cell>
          <cell r="H1398" t="str">
            <v>No</v>
          </cell>
          <cell r="I1398" t="str">
            <v>No</v>
          </cell>
          <cell r="J1398" t="str">
            <v>No</v>
          </cell>
          <cell r="K1398" t="str">
            <v>No</v>
          </cell>
          <cell r="L1398" t="str">
            <v>10</v>
          </cell>
          <cell r="M1398" t="str">
            <v>Cuvilly</v>
          </cell>
          <cell r="N1398" t="str">
            <v>No</v>
          </cell>
        </row>
        <row r="1399">
          <cell r="A1399">
            <v>151782</v>
          </cell>
          <cell r="B1399" t="str">
            <v>Ana</v>
          </cell>
          <cell r="C1399" t="str">
            <v>Trigueiros</v>
          </cell>
          <cell r="D1399" t="str">
            <v>10PL</v>
          </cell>
          <cell r="E1399" t="str">
            <v>F</v>
          </cell>
          <cell r="F1399" t="str">
            <v>N</v>
          </cell>
          <cell r="G1399" t="str">
            <v>MBOE</v>
          </cell>
          <cell r="H1399" t="str">
            <v>No</v>
          </cell>
          <cell r="I1399" t="str">
            <v>Yes</v>
          </cell>
          <cell r="J1399" t="str">
            <v>No</v>
          </cell>
          <cell r="K1399" t="str">
            <v>No</v>
          </cell>
          <cell r="L1399" t="str">
            <v>10</v>
          </cell>
          <cell r="M1399" t="str">
            <v>St. Julie</v>
          </cell>
          <cell r="N1399" t="str">
            <v>No</v>
          </cell>
        </row>
        <row r="1400">
          <cell r="A1400">
            <v>152778</v>
          </cell>
          <cell r="B1400" t="str">
            <v>Barbara</v>
          </cell>
          <cell r="C1400" t="str">
            <v>Trigueiros</v>
          </cell>
          <cell r="D1400" t="str">
            <v>8AR</v>
          </cell>
          <cell r="E1400" t="str">
            <v>F</v>
          </cell>
          <cell r="F1400" t="str">
            <v>N</v>
          </cell>
          <cell r="G1400" t="str">
            <v>MBOE</v>
          </cell>
          <cell r="H1400" t="str">
            <v>No</v>
          </cell>
          <cell r="I1400" t="str">
            <v>Yes</v>
          </cell>
          <cell r="J1400" t="str">
            <v>No</v>
          </cell>
          <cell r="K1400" t="str">
            <v>No</v>
          </cell>
          <cell r="L1400" t="str">
            <v>8</v>
          </cell>
          <cell r="M1400" t="str">
            <v>St. Julie</v>
          </cell>
          <cell r="N1400" t="str">
            <v>No</v>
          </cell>
        </row>
        <row r="1401">
          <cell r="A1401">
            <v>152781</v>
          </cell>
          <cell r="B1401" t="str">
            <v>Bobbie</v>
          </cell>
          <cell r="C1401" t="str">
            <v>Tsang</v>
          </cell>
          <cell r="D1401" t="str">
            <v>8KS</v>
          </cell>
          <cell r="E1401" t="str">
            <v>F</v>
          </cell>
          <cell r="F1401" t="str">
            <v>N</v>
          </cell>
          <cell r="G1401" t="str">
            <v>MWAO</v>
          </cell>
          <cell r="H1401" t="str">
            <v>No</v>
          </cell>
          <cell r="I1401" t="str">
            <v>No</v>
          </cell>
          <cell r="J1401" t="str">
            <v>Yes</v>
          </cell>
          <cell r="K1401" t="str">
            <v>No</v>
          </cell>
          <cell r="L1401" t="str">
            <v>8</v>
          </cell>
          <cell r="M1401" t="str">
            <v>Picardy</v>
          </cell>
          <cell r="N1401" t="str">
            <v>No</v>
          </cell>
        </row>
        <row r="1402">
          <cell r="A1402">
            <v>151520</v>
          </cell>
          <cell r="B1402" t="str">
            <v>Isaac</v>
          </cell>
          <cell r="C1402" t="str">
            <v>Tshuma</v>
          </cell>
          <cell r="D1402" t="str">
            <v>11SDA</v>
          </cell>
          <cell r="E1402" t="str">
            <v>M</v>
          </cell>
          <cell r="F1402" t="str">
            <v>N</v>
          </cell>
          <cell r="G1402" t="str">
            <v>BAOF</v>
          </cell>
          <cell r="H1402" t="str">
            <v>No</v>
          </cell>
          <cell r="I1402" t="str">
            <v>No</v>
          </cell>
          <cell r="J1402" t="str">
            <v>No</v>
          </cell>
          <cell r="K1402" t="str">
            <v>No</v>
          </cell>
          <cell r="L1402" t="str">
            <v>11</v>
          </cell>
          <cell r="M1402" t="str">
            <v>Cuvilly</v>
          </cell>
          <cell r="N1402" t="str">
            <v>Yes</v>
          </cell>
        </row>
        <row r="1403">
          <cell r="A1403">
            <v>160332</v>
          </cell>
          <cell r="B1403" t="str">
            <v>Kate</v>
          </cell>
          <cell r="C1403" t="str">
            <v>Tsiklaury</v>
          </cell>
          <cell r="D1403" t="str">
            <v>7FS</v>
          </cell>
          <cell r="E1403" t="str">
            <v>F</v>
          </cell>
          <cell r="F1403" t="str">
            <v>N</v>
          </cell>
          <cell r="G1403" t="str">
            <v>WEEU</v>
          </cell>
          <cell r="H1403" t="str">
            <v>Yes</v>
          </cell>
          <cell r="I1403" t="str">
            <v>Yes</v>
          </cell>
          <cell r="J1403" t="str">
            <v>Yes</v>
          </cell>
          <cell r="K1403" t="str">
            <v>No</v>
          </cell>
          <cell r="L1403" t="str">
            <v>7</v>
          </cell>
          <cell r="M1403" t="str">
            <v>Compiegne</v>
          </cell>
          <cell r="N1403" t="str">
            <v>No</v>
          </cell>
        </row>
        <row r="1404">
          <cell r="A1404">
            <v>152937</v>
          </cell>
          <cell r="B1404" t="str">
            <v>Isaac</v>
          </cell>
          <cell r="C1404" t="str">
            <v>Turner</v>
          </cell>
          <cell r="D1404" t="str">
            <v>8MH</v>
          </cell>
          <cell r="E1404" t="str">
            <v>M</v>
          </cell>
          <cell r="F1404" t="str">
            <v>N</v>
          </cell>
          <cell r="G1404" t="str">
            <v>WBRI</v>
          </cell>
          <cell r="H1404" t="str">
            <v>No</v>
          </cell>
          <cell r="I1404" t="str">
            <v>No</v>
          </cell>
          <cell r="J1404" t="str">
            <v>No</v>
          </cell>
          <cell r="K1404" t="str">
            <v>No</v>
          </cell>
          <cell r="L1404" t="str">
            <v>8</v>
          </cell>
          <cell r="M1404" t="str">
            <v>Cuvilly</v>
          </cell>
          <cell r="N1404" t="str">
            <v>No</v>
          </cell>
        </row>
        <row r="1405">
          <cell r="A1405">
            <v>151714</v>
          </cell>
          <cell r="B1405" t="str">
            <v>Millie</v>
          </cell>
          <cell r="C1405" t="str">
            <v>Turner</v>
          </cell>
          <cell r="D1405" t="str">
            <v>11EGQ</v>
          </cell>
          <cell r="E1405" t="str">
            <v>F</v>
          </cell>
          <cell r="F1405" t="str">
            <v>N</v>
          </cell>
          <cell r="G1405" t="str">
            <v>WBRI</v>
          </cell>
          <cell r="H1405" t="str">
            <v>No</v>
          </cell>
          <cell r="I1405" t="str">
            <v>No</v>
          </cell>
          <cell r="J1405" t="str">
            <v>No</v>
          </cell>
          <cell r="K1405" t="str">
            <v>No</v>
          </cell>
          <cell r="L1405" t="str">
            <v>11</v>
          </cell>
          <cell r="M1405" t="str">
            <v>Picardy</v>
          </cell>
          <cell r="N1405" t="str">
            <v>No</v>
          </cell>
        </row>
        <row r="1406">
          <cell r="A1406">
            <v>160112</v>
          </cell>
          <cell r="B1406" t="str">
            <v>Hannah</v>
          </cell>
          <cell r="C1406" t="str">
            <v>Twiddle</v>
          </cell>
          <cell r="D1406" t="str">
            <v>12JN</v>
          </cell>
          <cell r="E1406" t="str">
            <v>F</v>
          </cell>
          <cell r="F1406" t="str">
            <v>N</v>
          </cell>
          <cell r="G1406" t="str">
            <v>WBRI</v>
          </cell>
          <cell r="H1406" t="str">
            <v>No</v>
          </cell>
          <cell r="I1406" t="str">
            <v>No</v>
          </cell>
          <cell r="J1406" t="str">
            <v>No</v>
          </cell>
          <cell r="K1406" t="str">
            <v>No</v>
          </cell>
          <cell r="L1406" t="str">
            <v>12</v>
          </cell>
          <cell r="M1406" t="str">
            <v>St. Julie</v>
          </cell>
          <cell r="N1406" t="str">
            <v>No</v>
          </cell>
        </row>
        <row r="1407">
          <cell r="A1407">
            <v>150833</v>
          </cell>
          <cell r="B1407" t="str">
            <v>Alice</v>
          </cell>
          <cell r="C1407" t="str">
            <v>TWOMEY</v>
          </cell>
          <cell r="D1407" t="str">
            <v>11KBA</v>
          </cell>
          <cell r="E1407" t="str">
            <v>F</v>
          </cell>
          <cell r="F1407" t="str">
            <v>N</v>
          </cell>
          <cell r="G1407" t="str">
            <v>WBRI</v>
          </cell>
          <cell r="H1407" t="str">
            <v>No</v>
          </cell>
          <cell r="I1407" t="str">
            <v>No</v>
          </cell>
          <cell r="J1407" t="str">
            <v>No</v>
          </cell>
          <cell r="K1407" t="str">
            <v>No</v>
          </cell>
          <cell r="L1407" t="str">
            <v>11</v>
          </cell>
          <cell r="N1407" t="str">
            <v>No</v>
          </cell>
        </row>
        <row r="1408">
          <cell r="A1408">
            <v>151716</v>
          </cell>
          <cell r="B1408" t="str">
            <v>Maja</v>
          </cell>
          <cell r="C1408" t="str">
            <v>Tyminska</v>
          </cell>
          <cell r="D1408" t="str">
            <v>11EGQ</v>
          </cell>
          <cell r="E1408" t="str">
            <v>F</v>
          </cell>
          <cell r="F1408" t="str">
            <v>N</v>
          </cell>
          <cell r="G1408" t="str">
            <v>MWOE</v>
          </cell>
          <cell r="H1408" t="str">
            <v>No</v>
          </cell>
          <cell r="I1408" t="str">
            <v>Yes</v>
          </cell>
          <cell r="J1408" t="str">
            <v>No</v>
          </cell>
          <cell r="K1408" t="str">
            <v>No</v>
          </cell>
          <cell r="L1408" t="str">
            <v>11</v>
          </cell>
          <cell r="M1408" t="str">
            <v>Picardy</v>
          </cell>
          <cell r="N1408" t="str">
            <v>No</v>
          </cell>
        </row>
        <row r="1409">
          <cell r="A1409">
            <v>151718</v>
          </cell>
          <cell r="B1409" t="str">
            <v>Eliana</v>
          </cell>
          <cell r="C1409" t="str">
            <v>Uduoise</v>
          </cell>
          <cell r="D1409" t="str">
            <v>11SK</v>
          </cell>
          <cell r="E1409" t="str">
            <v>F</v>
          </cell>
          <cell r="F1409" t="str">
            <v>N</v>
          </cell>
          <cell r="G1409" t="str">
            <v>BAOF</v>
          </cell>
          <cell r="H1409" t="str">
            <v>No</v>
          </cell>
          <cell r="I1409" t="str">
            <v>No</v>
          </cell>
          <cell r="J1409" t="str">
            <v>No</v>
          </cell>
          <cell r="K1409" t="str">
            <v>No</v>
          </cell>
          <cell r="L1409" t="str">
            <v>11</v>
          </cell>
          <cell r="M1409" t="str">
            <v>Compiegne</v>
          </cell>
          <cell r="N1409" t="str">
            <v>No</v>
          </cell>
        </row>
        <row r="1410">
          <cell r="A1410">
            <v>151640</v>
          </cell>
          <cell r="B1410" t="str">
            <v>Chinonso</v>
          </cell>
          <cell r="C1410" t="str">
            <v>Ufondu</v>
          </cell>
          <cell r="D1410" t="str">
            <v>11SK</v>
          </cell>
          <cell r="E1410" t="str">
            <v>M</v>
          </cell>
          <cell r="F1410" t="str">
            <v>N</v>
          </cell>
          <cell r="G1410" t="str">
            <v>BAOF</v>
          </cell>
          <cell r="H1410" t="str">
            <v>No</v>
          </cell>
          <cell r="I1410" t="str">
            <v>No</v>
          </cell>
          <cell r="J1410" t="str">
            <v>No</v>
          </cell>
          <cell r="K1410" t="str">
            <v>No</v>
          </cell>
          <cell r="L1410" t="str">
            <v>11</v>
          </cell>
          <cell r="M1410" t="str">
            <v>Compiegne</v>
          </cell>
          <cell r="N1410" t="str">
            <v>No</v>
          </cell>
        </row>
        <row r="1411">
          <cell r="A1411">
            <v>152877</v>
          </cell>
          <cell r="B1411" t="str">
            <v>Kenechukwu</v>
          </cell>
          <cell r="C1411" t="str">
            <v>Ufondu</v>
          </cell>
          <cell r="D1411" t="str">
            <v>8JJ</v>
          </cell>
          <cell r="E1411" t="str">
            <v>M</v>
          </cell>
          <cell r="F1411" t="str">
            <v>N</v>
          </cell>
          <cell r="G1411" t="str">
            <v>BAOF</v>
          </cell>
          <cell r="H1411" t="str">
            <v>No</v>
          </cell>
          <cell r="I1411" t="str">
            <v>No</v>
          </cell>
          <cell r="J1411" t="str">
            <v>No</v>
          </cell>
          <cell r="K1411" t="str">
            <v>No</v>
          </cell>
          <cell r="L1411" t="str">
            <v>8</v>
          </cell>
          <cell r="M1411" t="str">
            <v>Picardy</v>
          </cell>
          <cell r="N1411" t="str">
            <v>No</v>
          </cell>
        </row>
        <row r="1412">
          <cell r="A1412">
            <v>160333</v>
          </cell>
          <cell r="B1412" t="str">
            <v>Ifeyinwa</v>
          </cell>
          <cell r="C1412" t="str">
            <v>Ufondu</v>
          </cell>
          <cell r="D1412" t="str">
            <v>7LM</v>
          </cell>
          <cell r="E1412" t="str">
            <v>F</v>
          </cell>
          <cell r="F1412" t="str">
            <v>N</v>
          </cell>
          <cell r="G1412" t="str">
            <v>MWBA</v>
          </cell>
          <cell r="H1412" t="str">
            <v>No</v>
          </cell>
          <cell r="I1412" t="str">
            <v>No</v>
          </cell>
          <cell r="J1412" t="str">
            <v>No</v>
          </cell>
          <cell r="K1412" t="str">
            <v>No</v>
          </cell>
          <cell r="L1412" t="str">
            <v>7</v>
          </cell>
          <cell r="M1412" t="str">
            <v>Cuvilly</v>
          </cell>
          <cell r="N1412" t="str">
            <v>No</v>
          </cell>
        </row>
        <row r="1413">
          <cell r="A1413">
            <v>151853</v>
          </cell>
          <cell r="B1413" t="str">
            <v>Ifeoma</v>
          </cell>
          <cell r="C1413" t="str">
            <v>Ugonna</v>
          </cell>
          <cell r="D1413" t="str">
            <v>10JOS</v>
          </cell>
          <cell r="E1413" t="str">
            <v>F</v>
          </cell>
          <cell r="F1413" t="str">
            <v>N</v>
          </cell>
          <cell r="G1413" t="str">
            <v>MWBA</v>
          </cell>
          <cell r="H1413" t="str">
            <v>No</v>
          </cell>
          <cell r="I1413" t="str">
            <v>No</v>
          </cell>
          <cell r="J1413" t="str">
            <v>No</v>
          </cell>
          <cell r="K1413" t="str">
            <v>No</v>
          </cell>
          <cell r="L1413" t="str">
            <v>10</v>
          </cell>
          <cell r="M1413" t="str">
            <v>Picardy</v>
          </cell>
          <cell r="N1413" t="str">
            <v>No</v>
          </cell>
        </row>
        <row r="1414">
          <cell r="A1414">
            <v>160004</v>
          </cell>
          <cell r="B1414" t="str">
            <v>Toben</v>
          </cell>
          <cell r="C1414" t="str">
            <v>Ugonna</v>
          </cell>
          <cell r="D1414" t="str">
            <v>8KC</v>
          </cell>
          <cell r="E1414" t="str">
            <v>M</v>
          </cell>
          <cell r="F1414" t="str">
            <v>N</v>
          </cell>
          <cell r="G1414" t="str">
            <v>MWBA</v>
          </cell>
          <cell r="H1414" t="str">
            <v>No</v>
          </cell>
          <cell r="I1414" t="str">
            <v>No</v>
          </cell>
          <cell r="J1414" t="str">
            <v>No</v>
          </cell>
          <cell r="K1414" t="str">
            <v>No</v>
          </cell>
          <cell r="L1414" t="str">
            <v>8</v>
          </cell>
          <cell r="M1414" t="str">
            <v>St. Julie</v>
          </cell>
          <cell r="N1414" t="str">
            <v>No</v>
          </cell>
        </row>
        <row r="1415">
          <cell r="A1415">
            <v>152945</v>
          </cell>
          <cell r="B1415" t="str">
            <v>Semaekediong</v>
          </cell>
          <cell r="C1415" t="str">
            <v>Ukanga</v>
          </cell>
          <cell r="D1415" t="str">
            <v>8PH</v>
          </cell>
          <cell r="E1415" t="str">
            <v>M</v>
          </cell>
          <cell r="F1415" t="str">
            <v>N</v>
          </cell>
          <cell r="G1415" t="str">
            <v>BAOF</v>
          </cell>
          <cell r="H1415" t="str">
            <v>No</v>
          </cell>
          <cell r="I1415" t="str">
            <v>No</v>
          </cell>
          <cell r="J1415" t="str">
            <v>No</v>
          </cell>
          <cell r="K1415" t="str">
            <v>No</v>
          </cell>
          <cell r="L1415" t="str">
            <v>8</v>
          </cell>
          <cell r="M1415" t="str">
            <v>Cuvilly</v>
          </cell>
          <cell r="N1415" t="str">
            <v>No</v>
          </cell>
        </row>
        <row r="1416">
          <cell r="A1416">
            <v>152765</v>
          </cell>
          <cell r="B1416" t="str">
            <v>Haris</v>
          </cell>
          <cell r="C1416" t="str">
            <v>Ulhaq</v>
          </cell>
          <cell r="D1416" t="str">
            <v>8JJ</v>
          </cell>
          <cell r="E1416" t="str">
            <v>M</v>
          </cell>
          <cell r="F1416" t="str">
            <v>N</v>
          </cell>
          <cell r="G1416" t="str">
            <v>APKN</v>
          </cell>
          <cell r="H1416" t="str">
            <v>No</v>
          </cell>
          <cell r="I1416" t="str">
            <v>Yes</v>
          </cell>
          <cell r="J1416" t="str">
            <v>No</v>
          </cell>
          <cell r="K1416" t="str">
            <v>No</v>
          </cell>
          <cell r="L1416" t="str">
            <v>8</v>
          </cell>
          <cell r="M1416" t="str">
            <v>Picardy</v>
          </cell>
          <cell r="N1416" t="str">
            <v>No</v>
          </cell>
        </row>
        <row r="1417">
          <cell r="A1417">
            <v>152645</v>
          </cell>
          <cell r="B1417" t="str">
            <v>Favour</v>
          </cell>
          <cell r="C1417" t="str">
            <v>Umoh</v>
          </cell>
          <cell r="D1417" t="str">
            <v>9AWL</v>
          </cell>
          <cell r="E1417" t="str">
            <v>F</v>
          </cell>
          <cell r="F1417" t="str">
            <v>N</v>
          </cell>
          <cell r="G1417" t="str">
            <v>BAOF</v>
          </cell>
          <cell r="H1417" t="str">
            <v>No</v>
          </cell>
          <cell r="I1417" t="str">
            <v>No</v>
          </cell>
          <cell r="J1417" t="str">
            <v>No</v>
          </cell>
          <cell r="K1417" t="str">
            <v>No</v>
          </cell>
          <cell r="L1417" t="str">
            <v>9</v>
          </cell>
          <cell r="M1417" t="str">
            <v>St. Julie</v>
          </cell>
          <cell r="N1417" t="str">
            <v>No</v>
          </cell>
        </row>
        <row r="1418">
          <cell r="A1418">
            <v>150596</v>
          </cell>
          <cell r="B1418" t="str">
            <v>Idara</v>
          </cell>
          <cell r="C1418" t="str">
            <v>Umoh</v>
          </cell>
          <cell r="D1418" t="str">
            <v>13BG</v>
          </cell>
          <cell r="E1418" t="str">
            <v>F</v>
          </cell>
          <cell r="F1418" t="str">
            <v>N</v>
          </cell>
          <cell r="G1418" t="str">
            <v>BAOF</v>
          </cell>
          <cell r="H1418" t="str">
            <v>No</v>
          </cell>
          <cell r="I1418" t="str">
            <v>No</v>
          </cell>
          <cell r="J1418" t="str">
            <v>No</v>
          </cell>
          <cell r="K1418" t="str">
            <v>No</v>
          </cell>
          <cell r="L1418" t="str">
            <v>13</v>
          </cell>
          <cell r="M1418" t="str">
            <v>Cuvilly</v>
          </cell>
          <cell r="N1418" t="str">
            <v>No</v>
          </cell>
        </row>
        <row r="1419">
          <cell r="A1419">
            <v>151796</v>
          </cell>
          <cell r="B1419" t="str">
            <v>Ashleigh</v>
          </cell>
          <cell r="C1419" t="str">
            <v>Unarce</v>
          </cell>
          <cell r="D1419" t="str">
            <v>10CS</v>
          </cell>
          <cell r="E1419" t="str">
            <v>F</v>
          </cell>
          <cell r="F1419" t="str">
            <v>N</v>
          </cell>
          <cell r="G1419" t="str">
            <v>OFIL</v>
          </cell>
          <cell r="H1419" t="str">
            <v>No</v>
          </cell>
          <cell r="I1419" t="str">
            <v>Yes</v>
          </cell>
          <cell r="J1419" t="str">
            <v>No</v>
          </cell>
          <cell r="K1419" t="str">
            <v>No</v>
          </cell>
          <cell r="L1419" t="str">
            <v>10</v>
          </cell>
          <cell r="M1419" t="str">
            <v>Picardy</v>
          </cell>
          <cell r="N1419" t="str">
            <v>No</v>
          </cell>
        </row>
        <row r="1420">
          <cell r="A1420">
            <v>152032</v>
          </cell>
          <cell r="B1420" t="str">
            <v>Maria Stefania</v>
          </cell>
          <cell r="C1420" t="str">
            <v>Ungureanu</v>
          </cell>
          <cell r="D1420" t="str">
            <v>14AW</v>
          </cell>
          <cell r="E1420" t="str">
            <v>F</v>
          </cell>
          <cell r="F1420" t="str">
            <v>N</v>
          </cell>
          <cell r="G1420" t="str">
            <v>WEEU</v>
          </cell>
          <cell r="H1420" t="str">
            <v>No</v>
          </cell>
          <cell r="I1420" t="str">
            <v>Yes</v>
          </cell>
          <cell r="J1420" t="str">
            <v>No</v>
          </cell>
          <cell r="K1420" t="str">
            <v>No</v>
          </cell>
          <cell r="L1420" t="str">
            <v>14</v>
          </cell>
          <cell r="M1420" t="str">
            <v>Compiegne</v>
          </cell>
          <cell r="N1420" t="str">
            <v>No</v>
          </cell>
        </row>
        <row r="1421">
          <cell r="A1421">
            <v>150908</v>
          </cell>
          <cell r="B1421" t="str">
            <v>Emilija</v>
          </cell>
          <cell r="C1421" t="str">
            <v>Uogintaite</v>
          </cell>
          <cell r="D1421" t="str">
            <v>11KBA</v>
          </cell>
          <cell r="E1421" t="str">
            <v>F</v>
          </cell>
          <cell r="F1421" t="str">
            <v>N</v>
          </cell>
          <cell r="G1421" t="str">
            <v>WEEU</v>
          </cell>
          <cell r="H1421" t="str">
            <v>No</v>
          </cell>
          <cell r="I1421" t="str">
            <v>Yes</v>
          </cell>
          <cell r="J1421" t="str">
            <v>No</v>
          </cell>
          <cell r="K1421" t="str">
            <v>No</v>
          </cell>
          <cell r="L1421" t="str">
            <v>11</v>
          </cell>
          <cell r="M1421" t="str">
            <v>St. Julie</v>
          </cell>
          <cell r="N1421" t="str">
            <v>No</v>
          </cell>
        </row>
        <row r="1422">
          <cell r="A1422">
            <v>151535</v>
          </cell>
          <cell r="B1422" t="str">
            <v>Eghosa</v>
          </cell>
          <cell r="C1422" t="str">
            <v>Uwagboe</v>
          </cell>
          <cell r="D1422" t="str">
            <v>11SDA</v>
          </cell>
          <cell r="E1422" t="str">
            <v>F</v>
          </cell>
          <cell r="F1422" t="str">
            <v>N</v>
          </cell>
          <cell r="G1422" t="str">
            <v>BAOF</v>
          </cell>
          <cell r="H1422" t="str">
            <v>Yes</v>
          </cell>
          <cell r="I1422" t="str">
            <v>No</v>
          </cell>
          <cell r="J1422" t="str">
            <v>Yes</v>
          </cell>
          <cell r="K1422" t="str">
            <v>No</v>
          </cell>
          <cell r="L1422" t="str">
            <v>11</v>
          </cell>
          <cell r="M1422" t="str">
            <v>Cuvilly</v>
          </cell>
          <cell r="N1422" t="str">
            <v>No</v>
          </cell>
        </row>
        <row r="1423">
          <cell r="A1423">
            <v>152899</v>
          </cell>
          <cell r="B1423" t="str">
            <v>Chidera</v>
          </cell>
          <cell r="C1423" t="str">
            <v>Uwaoma</v>
          </cell>
          <cell r="D1423" t="str">
            <v>8KS</v>
          </cell>
          <cell r="E1423" t="str">
            <v>F</v>
          </cell>
          <cell r="F1423" t="str">
            <v>N</v>
          </cell>
          <cell r="G1423" t="str">
            <v>BAOF</v>
          </cell>
          <cell r="H1423" t="str">
            <v>No</v>
          </cell>
          <cell r="I1423" t="str">
            <v>Yes</v>
          </cell>
          <cell r="J1423" t="str">
            <v>No</v>
          </cell>
          <cell r="K1423" t="str">
            <v>No</v>
          </cell>
          <cell r="L1423" t="str">
            <v>8</v>
          </cell>
          <cell r="M1423" t="str">
            <v>Picardy</v>
          </cell>
          <cell r="N1423" t="str">
            <v>No</v>
          </cell>
        </row>
        <row r="1424">
          <cell r="A1424">
            <v>151819</v>
          </cell>
          <cell r="B1424" t="str">
            <v>Chidimma</v>
          </cell>
          <cell r="C1424" t="str">
            <v>Uwaoma</v>
          </cell>
          <cell r="D1424" t="str">
            <v>10CS</v>
          </cell>
          <cell r="E1424" t="str">
            <v>F</v>
          </cell>
          <cell r="F1424" t="str">
            <v>N</v>
          </cell>
          <cell r="G1424" t="str">
            <v>BAOF</v>
          </cell>
          <cell r="H1424" t="str">
            <v>No</v>
          </cell>
          <cell r="I1424" t="str">
            <v>Yes</v>
          </cell>
          <cell r="J1424" t="str">
            <v>No</v>
          </cell>
          <cell r="K1424" t="str">
            <v>No</v>
          </cell>
          <cell r="L1424" t="str">
            <v>10</v>
          </cell>
          <cell r="M1424" t="str">
            <v>Picardy</v>
          </cell>
          <cell r="N1424" t="str">
            <v>No</v>
          </cell>
        </row>
        <row r="1425">
          <cell r="A1425">
            <v>151697</v>
          </cell>
          <cell r="B1425" t="str">
            <v>Camille</v>
          </cell>
          <cell r="C1425" t="str">
            <v>Vas</v>
          </cell>
          <cell r="D1425" t="str">
            <v>11WE</v>
          </cell>
          <cell r="E1425" t="str">
            <v>F</v>
          </cell>
          <cell r="F1425" t="str">
            <v>N</v>
          </cell>
          <cell r="G1425" t="str">
            <v>MOTM</v>
          </cell>
          <cell r="H1425" t="str">
            <v>No</v>
          </cell>
          <cell r="I1425" t="str">
            <v>No</v>
          </cell>
          <cell r="J1425" t="str">
            <v>No</v>
          </cell>
          <cell r="K1425" t="str">
            <v>No</v>
          </cell>
          <cell r="L1425" t="str">
            <v>11</v>
          </cell>
          <cell r="M1425" t="str">
            <v>Compiegne</v>
          </cell>
          <cell r="N1425" t="str">
            <v>No</v>
          </cell>
        </row>
        <row r="1426">
          <cell r="A1426">
            <v>152703</v>
          </cell>
          <cell r="B1426" t="str">
            <v>Miriam</v>
          </cell>
          <cell r="C1426" t="str">
            <v>Vas</v>
          </cell>
          <cell r="D1426" t="str">
            <v>9RNI</v>
          </cell>
          <cell r="E1426" t="str">
            <v>F</v>
          </cell>
          <cell r="F1426" t="str">
            <v>N</v>
          </cell>
          <cell r="G1426" t="str">
            <v>MOTM</v>
          </cell>
          <cell r="H1426" t="str">
            <v>No</v>
          </cell>
          <cell r="I1426" t="str">
            <v>No</v>
          </cell>
          <cell r="J1426" t="str">
            <v>No</v>
          </cell>
          <cell r="K1426" t="str">
            <v>No</v>
          </cell>
          <cell r="L1426" t="str">
            <v>9</v>
          </cell>
          <cell r="M1426" t="str">
            <v>Picardy</v>
          </cell>
          <cell r="N1426" t="str">
            <v>No</v>
          </cell>
        </row>
        <row r="1427">
          <cell r="A1427">
            <v>160334</v>
          </cell>
          <cell r="B1427" t="str">
            <v>Sylvie</v>
          </cell>
          <cell r="C1427" t="str">
            <v>Vas</v>
          </cell>
          <cell r="D1427" t="str">
            <v>7ET</v>
          </cell>
          <cell r="E1427" t="str">
            <v>F</v>
          </cell>
          <cell r="F1427" t="str">
            <v>N</v>
          </cell>
          <cell r="G1427" t="str">
            <v>MOTH</v>
          </cell>
          <cell r="H1427" t="str">
            <v>No</v>
          </cell>
          <cell r="I1427" t="str">
            <v>No</v>
          </cell>
          <cell r="J1427" t="str">
            <v>No</v>
          </cell>
          <cell r="K1427" t="str">
            <v>No</v>
          </cell>
          <cell r="L1427" t="str">
            <v>7</v>
          </cell>
          <cell r="M1427" t="str">
            <v>Cuvilly</v>
          </cell>
          <cell r="N1427" t="str">
            <v>No</v>
          </cell>
        </row>
        <row r="1428">
          <cell r="A1428">
            <v>152172</v>
          </cell>
          <cell r="B1428" t="str">
            <v>Caitlin</v>
          </cell>
          <cell r="C1428" t="str">
            <v>Vaughan</v>
          </cell>
          <cell r="D1428" t="str">
            <v>13SDR</v>
          </cell>
          <cell r="E1428" t="str">
            <v>F</v>
          </cell>
          <cell r="F1428" t="str">
            <v>N</v>
          </cell>
          <cell r="G1428" t="str">
            <v>WBRI</v>
          </cell>
          <cell r="H1428" t="str">
            <v>No</v>
          </cell>
          <cell r="I1428" t="str">
            <v>No</v>
          </cell>
          <cell r="J1428" t="str">
            <v>No</v>
          </cell>
          <cell r="K1428" t="str">
            <v>No</v>
          </cell>
          <cell r="L1428" t="str">
            <v>13</v>
          </cell>
          <cell r="M1428" t="str">
            <v>St. Julie</v>
          </cell>
          <cell r="N1428" t="str">
            <v>No</v>
          </cell>
        </row>
        <row r="1429">
          <cell r="A1429">
            <v>150891</v>
          </cell>
          <cell r="B1429" t="str">
            <v>Max</v>
          </cell>
          <cell r="C1429" t="str">
            <v>Vernon</v>
          </cell>
          <cell r="D1429" t="str">
            <v>12MP</v>
          </cell>
          <cell r="E1429" t="str">
            <v>M</v>
          </cell>
          <cell r="F1429" t="str">
            <v>N</v>
          </cell>
          <cell r="G1429" t="str">
            <v>WBRI</v>
          </cell>
          <cell r="H1429" t="str">
            <v>No</v>
          </cell>
          <cell r="I1429" t="str">
            <v>No</v>
          </cell>
          <cell r="J1429" t="str">
            <v>No</v>
          </cell>
          <cell r="K1429" t="str">
            <v>No</v>
          </cell>
          <cell r="L1429" t="str">
            <v>12</v>
          </cell>
          <cell r="M1429" t="str">
            <v>St. Julie</v>
          </cell>
          <cell r="N1429" t="str">
            <v>Yes</v>
          </cell>
        </row>
        <row r="1430">
          <cell r="A1430">
            <v>100356</v>
          </cell>
          <cell r="B1430" t="str">
            <v>Cedar</v>
          </cell>
          <cell r="C1430" t="str">
            <v>Vernon-Edwards</v>
          </cell>
          <cell r="D1430" t="str">
            <v>9IC</v>
          </cell>
          <cell r="E1430" t="str">
            <v>F</v>
          </cell>
          <cell r="G1430" t="str">
            <v>MWBC</v>
          </cell>
          <cell r="H1430" t="str">
            <v>No</v>
          </cell>
          <cell r="I1430" t="str">
            <v>No</v>
          </cell>
          <cell r="J1430" t="str">
            <v>No</v>
          </cell>
          <cell r="K1430" t="str">
            <v>No</v>
          </cell>
          <cell r="L1430" t="str">
            <v>9</v>
          </cell>
          <cell r="M1430" t="str">
            <v>Picardy</v>
          </cell>
          <cell r="N1430" t="str">
            <v>No</v>
          </cell>
        </row>
        <row r="1431">
          <cell r="A1431">
            <v>150879</v>
          </cell>
          <cell r="B1431" t="str">
            <v>Lena</v>
          </cell>
          <cell r="C1431" t="str">
            <v>Vernon-Edwards</v>
          </cell>
          <cell r="D1431" t="str">
            <v>12SG</v>
          </cell>
          <cell r="E1431" t="str">
            <v>F</v>
          </cell>
          <cell r="F1431" t="str">
            <v>N</v>
          </cell>
          <cell r="G1431" t="str">
            <v>MWBC</v>
          </cell>
          <cell r="H1431" t="str">
            <v>No</v>
          </cell>
          <cell r="I1431" t="str">
            <v>No</v>
          </cell>
          <cell r="J1431" t="str">
            <v>No</v>
          </cell>
          <cell r="K1431" t="str">
            <v>No</v>
          </cell>
          <cell r="L1431" t="str">
            <v>12</v>
          </cell>
          <cell r="M1431" t="str">
            <v>St. Julie</v>
          </cell>
          <cell r="N1431" t="str">
            <v>No</v>
          </cell>
        </row>
        <row r="1432">
          <cell r="A1432">
            <v>150129</v>
          </cell>
          <cell r="B1432" t="str">
            <v>Matthew</v>
          </cell>
          <cell r="C1432" t="str">
            <v>Vinall</v>
          </cell>
          <cell r="D1432" t="str">
            <v>14AW</v>
          </cell>
          <cell r="E1432" t="str">
            <v>M</v>
          </cell>
          <cell r="F1432" t="str">
            <v>N</v>
          </cell>
          <cell r="G1432" t="str">
            <v>WBRI</v>
          </cell>
          <cell r="H1432" t="str">
            <v>No</v>
          </cell>
          <cell r="I1432" t="str">
            <v>No</v>
          </cell>
          <cell r="J1432" t="str">
            <v>No</v>
          </cell>
          <cell r="K1432" t="str">
            <v>No</v>
          </cell>
          <cell r="L1432" t="str">
            <v>14</v>
          </cell>
          <cell r="M1432" t="str">
            <v>Cuvilly</v>
          </cell>
          <cell r="N1432" t="str">
            <v>Yes</v>
          </cell>
        </row>
        <row r="1433">
          <cell r="A1433">
            <v>152665</v>
          </cell>
          <cell r="B1433" t="str">
            <v>Joseph</v>
          </cell>
          <cell r="C1433" t="str">
            <v>Vipond</v>
          </cell>
          <cell r="D1433" t="str">
            <v>9AWL</v>
          </cell>
          <cell r="E1433" t="str">
            <v>M</v>
          </cell>
          <cell r="F1433" t="str">
            <v>N</v>
          </cell>
          <cell r="G1433" t="str">
            <v>WBRI</v>
          </cell>
          <cell r="H1433" t="str">
            <v>No</v>
          </cell>
          <cell r="I1433" t="str">
            <v>No</v>
          </cell>
          <cell r="J1433" t="str">
            <v>No</v>
          </cell>
          <cell r="K1433" t="str">
            <v>No</v>
          </cell>
          <cell r="L1433" t="str">
            <v>9</v>
          </cell>
          <cell r="M1433" t="str">
            <v>St. Julie</v>
          </cell>
          <cell r="N1433" t="str">
            <v>No</v>
          </cell>
        </row>
        <row r="1434">
          <cell r="A1434">
            <v>160353</v>
          </cell>
          <cell r="B1434" t="str">
            <v>Milly</v>
          </cell>
          <cell r="C1434" t="str">
            <v>Voisey</v>
          </cell>
          <cell r="D1434" t="str">
            <v>9IC</v>
          </cell>
          <cell r="E1434" t="str">
            <v>F</v>
          </cell>
          <cell r="F1434" t="str">
            <v>N</v>
          </cell>
          <cell r="G1434" t="str">
            <v>WBRI</v>
          </cell>
          <cell r="H1434" t="str">
            <v>No</v>
          </cell>
          <cell r="I1434" t="str">
            <v>No</v>
          </cell>
          <cell r="J1434" t="str">
            <v>Yes</v>
          </cell>
          <cell r="K1434" t="str">
            <v>No</v>
          </cell>
          <cell r="L1434" t="str">
            <v>9</v>
          </cell>
          <cell r="M1434" t="str">
            <v>Compiegne</v>
          </cell>
          <cell r="N1434" t="str">
            <v>No</v>
          </cell>
        </row>
        <row r="1435">
          <cell r="A1435">
            <v>160335</v>
          </cell>
          <cell r="B1435" t="str">
            <v>Aidan</v>
          </cell>
          <cell r="C1435" t="str">
            <v>Wade</v>
          </cell>
          <cell r="D1435" t="str">
            <v>7FS</v>
          </cell>
          <cell r="E1435" t="str">
            <v>M</v>
          </cell>
          <cell r="F1435" t="str">
            <v>N</v>
          </cell>
          <cell r="G1435" t="str">
            <v>WBRI</v>
          </cell>
          <cell r="H1435" t="str">
            <v>No</v>
          </cell>
          <cell r="I1435" t="str">
            <v>No</v>
          </cell>
          <cell r="J1435" t="str">
            <v>No</v>
          </cell>
          <cell r="K1435" t="str">
            <v>No</v>
          </cell>
          <cell r="L1435" t="str">
            <v>7</v>
          </cell>
          <cell r="M1435" t="str">
            <v>Compiegne</v>
          </cell>
          <cell r="N1435" t="str">
            <v>No</v>
          </cell>
        </row>
        <row r="1436">
          <cell r="A1436">
            <v>152824</v>
          </cell>
          <cell r="B1436" t="str">
            <v>Bakhtawar</v>
          </cell>
          <cell r="C1436" t="str">
            <v>Wadhio</v>
          </cell>
          <cell r="D1436" t="str">
            <v>8AR</v>
          </cell>
          <cell r="E1436" t="str">
            <v>F</v>
          </cell>
          <cell r="F1436" t="str">
            <v>N</v>
          </cell>
          <cell r="G1436" t="str">
            <v>APKN</v>
          </cell>
          <cell r="H1436" t="str">
            <v>No</v>
          </cell>
          <cell r="I1436" t="str">
            <v>Yes</v>
          </cell>
          <cell r="J1436" t="str">
            <v>Yes</v>
          </cell>
          <cell r="K1436" t="str">
            <v>No</v>
          </cell>
          <cell r="L1436" t="str">
            <v>8</v>
          </cell>
          <cell r="M1436" t="str">
            <v>St. Julie</v>
          </cell>
          <cell r="N1436" t="str">
            <v>No</v>
          </cell>
        </row>
        <row r="1437">
          <cell r="A1437">
            <v>150496</v>
          </cell>
          <cell r="B1437" t="str">
            <v>JACOB</v>
          </cell>
          <cell r="C1437" t="str">
            <v>WAGSTAFF</v>
          </cell>
          <cell r="D1437" t="str">
            <v>13BG</v>
          </cell>
          <cell r="E1437" t="str">
            <v>M</v>
          </cell>
          <cell r="F1437" t="str">
            <v>N</v>
          </cell>
          <cell r="G1437" t="str">
            <v>WBRI</v>
          </cell>
          <cell r="H1437" t="str">
            <v>No</v>
          </cell>
          <cell r="I1437" t="str">
            <v>No</v>
          </cell>
          <cell r="J1437" t="str">
            <v>No</v>
          </cell>
          <cell r="K1437" t="str">
            <v>No</v>
          </cell>
          <cell r="L1437" t="str">
            <v>13</v>
          </cell>
          <cell r="M1437" t="str">
            <v>Compiegne</v>
          </cell>
          <cell r="N1437" t="str">
            <v>No</v>
          </cell>
        </row>
        <row r="1438">
          <cell r="A1438">
            <v>152520</v>
          </cell>
          <cell r="B1438" t="str">
            <v>Georgie</v>
          </cell>
          <cell r="C1438" t="str">
            <v>Waldron</v>
          </cell>
          <cell r="D1438" t="str">
            <v>9IC</v>
          </cell>
          <cell r="E1438" t="str">
            <v>F</v>
          </cell>
          <cell r="F1438" t="str">
            <v>N</v>
          </cell>
          <cell r="G1438" t="str">
            <v>WBRI</v>
          </cell>
          <cell r="H1438" t="str">
            <v>No</v>
          </cell>
          <cell r="I1438" t="str">
            <v>No</v>
          </cell>
          <cell r="J1438" t="str">
            <v>No</v>
          </cell>
          <cell r="K1438" t="str">
            <v>No</v>
          </cell>
          <cell r="L1438" t="str">
            <v>9</v>
          </cell>
          <cell r="M1438" t="str">
            <v>Picardy</v>
          </cell>
          <cell r="N1438" t="str">
            <v>Yes</v>
          </cell>
        </row>
        <row r="1439">
          <cell r="A1439">
            <v>151569</v>
          </cell>
          <cell r="B1439" t="str">
            <v>Sophie</v>
          </cell>
          <cell r="C1439" t="str">
            <v>Waldron</v>
          </cell>
          <cell r="D1439" t="str">
            <v>11SDA</v>
          </cell>
          <cell r="E1439" t="str">
            <v>F</v>
          </cell>
          <cell r="F1439" t="str">
            <v>N</v>
          </cell>
          <cell r="G1439" t="str">
            <v>WBRI</v>
          </cell>
          <cell r="H1439" t="str">
            <v>No</v>
          </cell>
          <cell r="I1439" t="str">
            <v>No</v>
          </cell>
          <cell r="J1439" t="str">
            <v>No</v>
          </cell>
          <cell r="K1439" t="str">
            <v>No</v>
          </cell>
          <cell r="L1439" t="str">
            <v>11</v>
          </cell>
          <cell r="M1439" t="str">
            <v>Cuvilly</v>
          </cell>
          <cell r="N1439" t="str">
            <v>No</v>
          </cell>
        </row>
        <row r="1440">
          <cell r="A1440">
            <v>152712</v>
          </cell>
          <cell r="B1440" t="str">
            <v>Emilia</v>
          </cell>
          <cell r="C1440" t="str">
            <v>Walford</v>
          </cell>
          <cell r="D1440" t="str">
            <v>9AWL</v>
          </cell>
          <cell r="E1440" t="str">
            <v>F</v>
          </cell>
          <cell r="F1440" t="str">
            <v>N</v>
          </cell>
          <cell r="G1440" t="str">
            <v>WBRI</v>
          </cell>
          <cell r="H1440" t="str">
            <v>No</v>
          </cell>
          <cell r="I1440" t="str">
            <v>No</v>
          </cell>
          <cell r="J1440" t="str">
            <v>No</v>
          </cell>
          <cell r="K1440" t="str">
            <v>No</v>
          </cell>
          <cell r="L1440" t="str">
            <v>9</v>
          </cell>
          <cell r="M1440" t="str">
            <v>St. Julie</v>
          </cell>
          <cell r="N1440" t="str">
            <v>No</v>
          </cell>
        </row>
        <row r="1441">
          <cell r="A1441">
            <v>151597</v>
          </cell>
          <cell r="B1441" t="str">
            <v>Riannon</v>
          </cell>
          <cell r="C1441" t="str">
            <v>Walford</v>
          </cell>
          <cell r="D1441" t="str">
            <v>11EGQ</v>
          </cell>
          <cell r="E1441" t="str">
            <v>F</v>
          </cell>
          <cell r="F1441" t="str">
            <v>N</v>
          </cell>
          <cell r="G1441" t="str">
            <v>WBRI</v>
          </cell>
          <cell r="H1441" t="str">
            <v>No</v>
          </cell>
          <cell r="I1441" t="str">
            <v>No</v>
          </cell>
          <cell r="J1441" t="str">
            <v>No</v>
          </cell>
          <cell r="K1441" t="str">
            <v>No</v>
          </cell>
          <cell r="L1441" t="str">
            <v>11</v>
          </cell>
          <cell r="M1441" t="str">
            <v>Picardy</v>
          </cell>
          <cell r="N1441" t="str">
            <v>No</v>
          </cell>
        </row>
        <row r="1442">
          <cell r="A1442">
            <v>160336</v>
          </cell>
          <cell r="B1442" t="str">
            <v>Kienna</v>
          </cell>
          <cell r="C1442" t="str">
            <v>Walford</v>
          </cell>
          <cell r="D1442" t="str">
            <v>7RA</v>
          </cell>
          <cell r="E1442" t="str">
            <v>F</v>
          </cell>
          <cell r="F1442" t="str">
            <v>N</v>
          </cell>
          <cell r="G1442" t="str">
            <v>MWBC</v>
          </cell>
          <cell r="H1442" t="str">
            <v>No</v>
          </cell>
          <cell r="I1442" t="str">
            <v>No</v>
          </cell>
          <cell r="J1442" t="str">
            <v>No</v>
          </cell>
          <cell r="K1442" t="str">
            <v>No</v>
          </cell>
          <cell r="L1442" t="str">
            <v>7</v>
          </cell>
          <cell r="M1442" t="str">
            <v>Picardy</v>
          </cell>
          <cell r="N1442" t="str">
            <v>No</v>
          </cell>
        </row>
        <row r="1443">
          <cell r="A1443">
            <v>151802</v>
          </cell>
          <cell r="B1443" t="str">
            <v>Chloe</v>
          </cell>
          <cell r="C1443" t="str">
            <v>Walker</v>
          </cell>
          <cell r="D1443" t="str">
            <v>10JOS</v>
          </cell>
          <cell r="E1443" t="str">
            <v>F</v>
          </cell>
          <cell r="F1443" t="str">
            <v>N</v>
          </cell>
          <cell r="G1443" t="str">
            <v>WBRI</v>
          </cell>
          <cell r="H1443" t="str">
            <v>No</v>
          </cell>
          <cell r="I1443" t="str">
            <v>No</v>
          </cell>
          <cell r="J1443" t="str">
            <v>No</v>
          </cell>
          <cell r="K1443" t="str">
            <v>No</v>
          </cell>
          <cell r="L1443" t="str">
            <v>10</v>
          </cell>
          <cell r="M1443" t="str">
            <v>Picardy</v>
          </cell>
          <cell r="N1443" t="str">
            <v>No</v>
          </cell>
        </row>
        <row r="1444">
          <cell r="A1444">
            <v>152590</v>
          </cell>
          <cell r="B1444" t="str">
            <v>Erin</v>
          </cell>
          <cell r="C1444" t="str">
            <v>Walker</v>
          </cell>
          <cell r="D1444" t="str">
            <v>9RNI</v>
          </cell>
          <cell r="E1444" t="str">
            <v>F</v>
          </cell>
          <cell r="F1444" t="str">
            <v>N</v>
          </cell>
          <cell r="G1444" t="str">
            <v>WBRI</v>
          </cell>
          <cell r="H1444" t="str">
            <v>No</v>
          </cell>
          <cell r="I1444" t="str">
            <v>No</v>
          </cell>
          <cell r="J1444" t="str">
            <v>No</v>
          </cell>
          <cell r="K1444" t="str">
            <v>No</v>
          </cell>
          <cell r="L1444" t="str">
            <v>9</v>
          </cell>
          <cell r="M1444" t="str">
            <v>Picardy</v>
          </cell>
          <cell r="N1444" t="str">
            <v>No</v>
          </cell>
        </row>
        <row r="1445">
          <cell r="A1445">
            <v>150801</v>
          </cell>
          <cell r="B1445" t="str">
            <v>Honor</v>
          </cell>
          <cell r="C1445" t="str">
            <v>Walker</v>
          </cell>
          <cell r="D1445" t="str">
            <v>12SG</v>
          </cell>
          <cell r="E1445" t="str">
            <v>F</v>
          </cell>
          <cell r="F1445" t="str">
            <v>N</v>
          </cell>
          <cell r="G1445" t="str">
            <v>WBRI</v>
          </cell>
          <cell r="H1445" t="str">
            <v>No</v>
          </cell>
          <cell r="I1445" t="str">
            <v>No</v>
          </cell>
          <cell r="J1445" t="str">
            <v>No</v>
          </cell>
          <cell r="K1445" t="str">
            <v>No</v>
          </cell>
          <cell r="L1445" t="str">
            <v>12</v>
          </cell>
          <cell r="M1445" t="str">
            <v>St. Julie</v>
          </cell>
          <cell r="N1445" t="str">
            <v>Yes</v>
          </cell>
        </row>
        <row r="1446">
          <cell r="A1446">
            <v>150523</v>
          </cell>
          <cell r="B1446" t="str">
            <v>Melissa</v>
          </cell>
          <cell r="C1446" t="str">
            <v>Walker</v>
          </cell>
          <cell r="D1446" t="str">
            <v>13HS</v>
          </cell>
          <cell r="E1446" t="str">
            <v>F</v>
          </cell>
          <cell r="F1446" t="str">
            <v>N</v>
          </cell>
          <cell r="G1446" t="str">
            <v>WBRI</v>
          </cell>
          <cell r="H1446" t="str">
            <v>No</v>
          </cell>
          <cell r="I1446" t="str">
            <v>No</v>
          </cell>
          <cell r="J1446" t="str">
            <v>No</v>
          </cell>
          <cell r="K1446" t="str">
            <v>No</v>
          </cell>
          <cell r="L1446" t="str">
            <v>13</v>
          </cell>
          <cell r="M1446" t="str">
            <v>Compiegne</v>
          </cell>
          <cell r="N1446" t="str">
            <v>No</v>
          </cell>
        </row>
        <row r="1447">
          <cell r="A1447">
            <v>160338</v>
          </cell>
          <cell r="B1447" t="str">
            <v>Stanley</v>
          </cell>
          <cell r="C1447" t="str">
            <v>Walker</v>
          </cell>
          <cell r="D1447" t="str">
            <v>7YP</v>
          </cell>
          <cell r="E1447" t="str">
            <v>M</v>
          </cell>
          <cell r="F1447" t="str">
            <v>N</v>
          </cell>
          <cell r="G1447" t="str">
            <v>WBRI</v>
          </cell>
          <cell r="H1447" t="str">
            <v>No</v>
          </cell>
          <cell r="I1447" t="str">
            <v>No</v>
          </cell>
          <cell r="J1447" t="str">
            <v>No</v>
          </cell>
          <cell r="K1447" t="str">
            <v>No</v>
          </cell>
          <cell r="L1447" t="str">
            <v>7</v>
          </cell>
          <cell r="M1447" t="str">
            <v>Compiegne</v>
          </cell>
          <cell r="N1447" t="str">
            <v>No</v>
          </cell>
        </row>
        <row r="1448">
          <cell r="A1448">
            <v>160337</v>
          </cell>
          <cell r="B1448" t="str">
            <v>Kitty</v>
          </cell>
          <cell r="C1448" t="str">
            <v>Walker</v>
          </cell>
          <cell r="D1448" t="str">
            <v>7AWH</v>
          </cell>
          <cell r="E1448" t="str">
            <v>F</v>
          </cell>
          <cell r="F1448" t="str">
            <v>K</v>
          </cell>
          <cell r="G1448" t="str">
            <v>WBRI</v>
          </cell>
          <cell r="H1448" t="str">
            <v>No</v>
          </cell>
          <cell r="I1448" t="str">
            <v>No</v>
          </cell>
          <cell r="J1448" t="str">
            <v>No</v>
          </cell>
          <cell r="K1448" t="str">
            <v>No</v>
          </cell>
          <cell r="L1448" t="str">
            <v>7</v>
          </cell>
          <cell r="M1448" t="str">
            <v>St. Julie</v>
          </cell>
          <cell r="N1448" t="str">
            <v>No</v>
          </cell>
        </row>
        <row r="1449">
          <cell r="A1449">
            <v>160089</v>
          </cell>
          <cell r="B1449" t="str">
            <v>Maisie</v>
          </cell>
          <cell r="C1449" t="str">
            <v>Walker</v>
          </cell>
          <cell r="D1449" t="str">
            <v>12KD</v>
          </cell>
          <cell r="E1449" t="str">
            <v>F</v>
          </cell>
          <cell r="F1449" t="str">
            <v>N</v>
          </cell>
          <cell r="G1449" t="str">
            <v>WBRI</v>
          </cell>
          <cell r="H1449" t="str">
            <v>No</v>
          </cell>
          <cell r="I1449" t="str">
            <v>No</v>
          </cell>
          <cell r="J1449" t="str">
            <v>No</v>
          </cell>
          <cell r="K1449" t="str">
            <v>No</v>
          </cell>
          <cell r="L1449" t="str">
            <v>12</v>
          </cell>
          <cell r="M1449" t="str">
            <v>Compiegne</v>
          </cell>
          <cell r="N1449" t="str">
            <v>No</v>
          </cell>
        </row>
        <row r="1450">
          <cell r="A1450">
            <v>160354</v>
          </cell>
          <cell r="B1450" t="str">
            <v>Jamie</v>
          </cell>
          <cell r="C1450" t="str">
            <v>Walker</v>
          </cell>
          <cell r="D1450" t="str">
            <v>12EW</v>
          </cell>
          <cell r="E1450" t="str">
            <v>M</v>
          </cell>
          <cell r="F1450" t="str">
            <v>N</v>
          </cell>
          <cell r="G1450" t="str">
            <v>WBRI</v>
          </cell>
          <cell r="H1450" t="str">
            <v>No</v>
          </cell>
          <cell r="I1450" t="str">
            <v>No</v>
          </cell>
          <cell r="J1450" t="str">
            <v>No</v>
          </cell>
          <cell r="K1450" t="str">
            <v>No</v>
          </cell>
          <cell r="L1450" t="str">
            <v>12</v>
          </cell>
          <cell r="N1450" t="str">
            <v>No</v>
          </cell>
        </row>
        <row r="1451">
          <cell r="A1451">
            <v>151813</v>
          </cell>
          <cell r="B1451" t="str">
            <v>Hollie</v>
          </cell>
          <cell r="C1451" t="str">
            <v>Waller</v>
          </cell>
          <cell r="D1451" t="str">
            <v>10RQ</v>
          </cell>
          <cell r="E1451" t="str">
            <v>F</v>
          </cell>
          <cell r="F1451" t="str">
            <v>N</v>
          </cell>
          <cell r="G1451" t="str">
            <v>WBRI</v>
          </cell>
          <cell r="H1451" t="str">
            <v>No</v>
          </cell>
          <cell r="I1451" t="str">
            <v>No</v>
          </cell>
          <cell r="J1451" t="str">
            <v>No</v>
          </cell>
          <cell r="K1451" t="str">
            <v>No</v>
          </cell>
          <cell r="L1451" t="str">
            <v>10</v>
          </cell>
          <cell r="M1451" t="str">
            <v>St. Julie</v>
          </cell>
          <cell r="N1451" t="str">
            <v>No</v>
          </cell>
        </row>
        <row r="1452">
          <cell r="A1452">
            <v>152833</v>
          </cell>
          <cell r="B1452" t="str">
            <v>Lilly</v>
          </cell>
          <cell r="C1452" t="str">
            <v>Waller</v>
          </cell>
          <cell r="D1452" t="str">
            <v>8TR</v>
          </cell>
          <cell r="E1452" t="str">
            <v>F</v>
          </cell>
          <cell r="F1452" t="str">
            <v>N</v>
          </cell>
          <cell r="G1452" t="str">
            <v>WBRI</v>
          </cell>
          <cell r="H1452" t="str">
            <v>No</v>
          </cell>
          <cell r="I1452" t="str">
            <v>No</v>
          </cell>
          <cell r="J1452" t="str">
            <v>No</v>
          </cell>
          <cell r="K1452" t="str">
            <v>No</v>
          </cell>
          <cell r="L1452" t="str">
            <v>8</v>
          </cell>
          <cell r="M1452" t="str">
            <v>Compiegne</v>
          </cell>
          <cell r="N1452" t="str">
            <v>Yes</v>
          </cell>
        </row>
        <row r="1453">
          <cell r="A1453">
            <v>160093</v>
          </cell>
          <cell r="B1453" t="str">
            <v>Freya</v>
          </cell>
          <cell r="C1453" t="str">
            <v>Wallhead</v>
          </cell>
          <cell r="D1453" t="str">
            <v>12JN</v>
          </cell>
          <cell r="E1453" t="str">
            <v>F</v>
          </cell>
          <cell r="F1453" t="str">
            <v>N</v>
          </cell>
          <cell r="G1453" t="str">
            <v>WBRI</v>
          </cell>
          <cell r="H1453" t="str">
            <v>No</v>
          </cell>
          <cell r="I1453" t="str">
            <v>No</v>
          </cell>
          <cell r="J1453" t="str">
            <v>No</v>
          </cell>
          <cell r="K1453" t="str">
            <v>No</v>
          </cell>
          <cell r="L1453" t="str">
            <v>12</v>
          </cell>
          <cell r="M1453" t="str">
            <v>St. Julie</v>
          </cell>
          <cell r="N1453" t="str">
            <v>No</v>
          </cell>
        </row>
        <row r="1454">
          <cell r="A1454">
            <v>151741</v>
          </cell>
          <cell r="B1454" t="str">
            <v>Caitlin</v>
          </cell>
          <cell r="C1454" t="str">
            <v>Walsh</v>
          </cell>
          <cell r="D1454" t="str">
            <v>11JNE</v>
          </cell>
          <cell r="E1454" t="str">
            <v>F</v>
          </cell>
          <cell r="F1454" t="str">
            <v>N</v>
          </cell>
          <cell r="G1454" t="str">
            <v>WBRI</v>
          </cell>
          <cell r="H1454" t="str">
            <v>No</v>
          </cell>
          <cell r="I1454" t="str">
            <v>No</v>
          </cell>
          <cell r="J1454" t="str">
            <v>No</v>
          </cell>
          <cell r="K1454" t="str">
            <v>No</v>
          </cell>
          <cell r="L1454" t="str">
            <v>11</v>
          </cell>
          <cell r="M1454" t="str">
            <v>Picardy</v>
          </cell>
          <cell r="N1454" t="str">
            <v>No</v>
          </cell>
        </row>
        <row r="1455">
          <cell r="A1455">
            <v>151672</v>
          </cell>
          <cell r="B1455" t="str">
            <v>James</v>
          </cell>
          <cell r="C1455" t="str">
            <v>Walsh</v>
          </cell>
          <cell r="D1455" t="str">
            <v>11EGQ</v>
          </cell>
          <cell r="E1455" t="str">
            <v>M</v>
          </cell>
          <cell r="F1455" t="str">
            <v>K</v>
          </cell>
          <cell r="G1455" t="str">
            <v>WBRI</v>
          </cell>
          <cell r="H1455" t="str">
            <v>No</v>
          </cell>
          <cell r="I1455" t="str">
            <v>No</v>
          </cell>
          <cell r="J1455" t="str">
            <v>No</v>
          </cell>
          <cell r="K1455" t="str">
            <v>No</v>
          </cell>
          <cell r="L1455" t="str">
            <v>11</v>
          </cell>
          <cell r="M1455" t="str">
            <v>Picardy</v>
          </cell>
          <cell r="N1455" t="str">
            <v>No</v>
          </cell>
        </row>
        <row r="1456">
          <cell r="A1456">
            <v>152640</v>
          </cell>
          <cell r="B1456" t="str">
            <v>Arabella</v>
          </cell>
          <cell r="C1456" t="str">
            <v>Walton</v>
          </cell>
          <cell r="D1456" t="str">
            <v>9AWL</v>
          </cell>
          <cell r="E1456" t="str">
            <v>F</v>
          </cell>
          <cell r="F1456" t="str">
            <v>N</v>
          </cell>
          <cell r="G1456" t="str">
            <v>WBRI</v>
          </cell>
          <cell r="H1456" t="str">
            <v>No</v>
          </cell>
          <cell r="I1456" t="str">
            <v>No</v>
          </cell>
          <cell r="J1456" t="str">
            <v>No</v>
          </cell>
          <cell r="K1456" t="str">
            <v>No</v>
          </cell>
          <cell r="L1456" t="str">
            <v>9</v>
          </cell>
          <cell r="M1456" t="str">
            <v>St. Julie</v>
          </cell>
          <cell r="N1456" t="str">
            <v>Yes</v>
          </cell>
        </row>
        <row r="1457">
          <cell r="A1457">
            <v>150840</v>
          </cell>
          <cell r="B1457" t="str">
            <v>Samuel</v>
          </cell>
          <cell r="C1457" t="str">
            <v>Walton</v>
          </cell>
          <cell r="D1457" t="str">
            <v>12MP</v>
          </cell>
          <cell r="E1457" t="str">
            <v>M</v>
          </cell>
          <cell r="F1457" t="str">
            <v>N</v>
          </cell>
          <cell r="G1457" t="str">
            <v>WBRI</v>
          </cell>
          <cell r="H1457" t="str">
            <v>No</v>
          </cell>
          <cell r="I1457" t="str">
            <v>No</v>
          </cell>
          <cell r="J1457" t="str">
            <v>No</v>
          </cell>
          <cell r="K1457" t="str">
            <v>No</v>
          </cell>
          <cell r="L1457" t="str">
            <v>12</v>
          </cell>
          <cell r="M1457" t="str">
            <v>Cuvilly</v>
          </cell>
          <cell r="N1457" t="str">
            <v>No</v>
          </cell>
        </row>
        <row r="1458">
          <cell r="A1458">
            <v>151556</v>
          </cell>
          <cell r="B1458" t="str">
            <v>Evangeline</v>
          </cell>
          <cell r="C1458" t="str">
            <v>Walton-McBain</v>
          </cell>
          <cell r="D1458" t="str">
            <v>11KKN</v>
          </cell>
          <cell r="E1458" t="str">
            <v>F</v>
          </cell>
          <cell r="F1458" t="str">
            <v>N</v>
          </cell>
          <cell r="G1458" t="str">
            <v>WBRI</v>
          </cell>
          <cell r="H1458" t="str">
            <v>No</v>
          </cell>
          <cell r="I1458" t="str">
            <v>No</v>
          </cell>
          <cell r="J1458" t="str">
            <v>No</v>
          </cell>
          <cell r="K1458" t="str">
            <v>No</v>
          </cell>
          <cell r="L1458" t="str">
            <v>11</v>
          </cell>
          <cell r="M1458" t="str">
            <v>Cuvilly</v>
          </cell>
          <cell r="N1458" t="str">
            <v>No</v>
          </cell>
        </row>
        <row r="1459">
          <cell r="A1459">
            <v>151707</v>
          </cell>
          <cell r="B1459" t="str">
            <v>Gabriel</v>
          </cell>
          <cell r="C1459" t="str">
            <v>Walton-Ryan</v>
          </cell>
          <cell r="D1459" t="str">
            <v>11KKN</v>
          </cell>
          <cell r="E1459" t="str">
            <v>M</v>
          </cell>
          <cell r="F1459" t="str">
            <v>N</v>
          </cell>
          <cell r="G1459" t="str">
            <v>WBRI</v>
          </cell>
          <cell r="H1459" t="str">
            <v>No</v>
          </cell>
          <cell r="I1459" t="str">
            <v>No</v>
          </cell>
          <cell r="J1459" t="str">
            <v>No</v>
          </cell>
          <cell r="K1459" t="str">
            <v>No</v>
          </cell>
          <cell r="L1459" t="str">
            <v>11</v>
          </cell>
          <cell r="M1459" t="str">
            <v>Cuvilly</v>
          </cell>
          <cell r="N1459" t="str">
            <v>Yes</v>
          </cell>
        </row>
        <row r="1460">
          <cell r="A1460">
            <v>151620</v>
          </cell>
          <cell r="B1460" t="str">
            <v>Lola</v>
          </cell>
          <cell r="C1460" t="str">
            <v>Walton-Ryan</v>
          </cell>
          <cell r="D1460" t="str">
            <v>11JNE</v>
          </cell>
          <cell r="E1460" t="str">
            <v>F</v>
          </cell>
          <cell r="F1460" t="str">
            <v>N</v>
          </cell>
          <cell r="G1460" t="str">
            <v>WBRI</v>
          </cell>
          <cell r="H1460" t="str">
            <v>No</v>
          </cell>
          <cell r="I1460" t="str">
            <v>No</v>
          </cell>
          <cell r="J1460" t="str">
            <v>No</v>
          </cell>
          <cell r="K1460" t="str">
            <v>No</v>
          </cell>
          <cell r="L1460" t="str">
            <v>11</v>
          </cell>
          <cell r="M1460" t="str">
            <v>Picardy</v>
          </cell>
          <cell r="N1460" t="str">
            <v>No</v>
          </cell>
        </row>
        <row r="1461">
          <cell r="A1461">
            <v>160339</v>
          </cell>
          <cell r="B1461" t="str">
            <v>Robel</v>
          </cell>
          <cell r="C1461" t="str">
            <v>Wami</v>
          </cell>
          <cell r="D1461" t="str">
            <v xml:space="preserve">7BPE </v>
          </cell>
          <cell r="E1461" t="str">
            <v>M</v>
          </cell>
          <cell r="F1461" t="str">
            <v>N</v>
          </cell>
          <cell r="G1461" t="str">
            <v>BAOF</v>
          </cell>
          <cell r="H1461" t="str">
            <v>No</v>
          </cell>
          <cell r="I1461" t="str">
            <v>Yes</v>
          </cell>
          <cell r="J1461" t="str">
            <v>No</v>
          </cell>
          <cell r="K1461" t="str">
            <v>No</v>
          </cell>
          <cell r="L1461" t="str">
            <v>7</v>
          </cell>
          <cell r="M1461" t="str">
            <v>St. Julie</v>
          </cell>
          <cell r="N1461" t="str">
            <v>No</v>
          </cell>
        </row>
        <row r="1462">
          <cell r="A1462">
            <v>152646</v>
          </cell>
          <cell r="B1462" t="str">
            <v>Jin Chen</v>
          </cell>
          <cell r="C1462" t="str">
            <v>Wang</v>
          </cell>
          <cell r="D1462" t="str">
            <v>9AWL</v>
          </cell>
          <cell r="E1462" t="str">
            <v>M</v>
          </cell>
          <cell r="F1462" t="str">
            <v>N</v>
          </cell>
          <cell r="G1462" t="str">
            <v>CHNE</v>
          </cell>
          <cell r="H1462" t="str">
            <v>Yes</v>
          </cell>
          <cell r="I1462" t="str">
            <v>Yes</v>
          </cell>
          <cell r="J1462" t="str">
            <v>Yes</v>
          </cell>
          <cell r="K1462" t="str">
            <v>No</v>
          </cell>
          <cell r="L1462" t="str">
            <v>9</v>
          </cell>
          <cell r="M1462" t="str">
            <v>St. Julie</v>
          </cell>
          <cell r="N1462" t="str">
            <v>No</v>
          </cell>
        </row>
        <row r="1463">
          <cell r="A1463">
            <v>151888</v>
          </cell>
          <cell r="B1463" t="str">
            <v>Jinfan</v>
          </cell>
          <cell r="C1463" t="str">
            <v>Wang</v>
          </cell>
          <cell r="D1463" t="str">
            <v>10TD</v>
          </cell>
          <cell r="E1463" t="str">
            <v>M</v>
          </cell>
          <cell r="F1463" t="str">
            <v>N</v>
          </cell>
          <cell r="G1463" t="str">
            <v>CHNE</v>
          </cell>
          <cell r="H1463" t="str">
            <v>Yes</v>
          </cell>
          <cell r="I1463" t="str">
            <v>Yes</v>
          </cell>
          <cell r="J1463" t="str">
            <v>Yes</v>
          </cell>
          <cell r="K1463" t="str">
            <v>No</v>
          </cell>
          <cell r="L1463" t="str">
            <v>10</v>
          </cell>
          <cell r="M1463" t="str">
            <v>Compiegne</v>
          </cell>
          <cell r="N1463" t="str">
            <v>No</v>
          </cell>
        </row>
        <row r="1464">
          <cell r="A1464">
            <v>160340</v>
          </cell>
          <cell r="B1464" t="str">
            <v>Yi Ling</v>
          </cell>
          <cell r="C1464" t="str">
            <v>Wang</v>
          </cell>
          <cell r="D1464" t="str">
            <v>7ET</v>
          </cell>
          <cell r="E1464" t="str">
            <v>F</v>
          </cell>
          <cell r="F1464" t="str">
            <v>N</v>
          </cell>
          <cell r="G1464" t="str">
            <v>CHNE</v>
          </cell>
          <cell r="H1464" t="str">
            <v>Yes</v>
          </cell>
          <cell r="I1464" t="str">
            <v>No</v>
          </cell>
          <cell r="J1464" t="str">
            <v>Yes</v>
          </cell>
          <cell r="K1464" t="str">
            <v>No</v>
          </cell>
          <cell r="L1464" t="str">
            <v>7</v>
          </cell>
          <cell r="M1464" t="str">
            <v>Cuvilly</v>
          </cell>
          <cell r="N1464" t="str">
            <v>No</v>
          </cell>
        </row>
        <row r="1465">
          <cell r="A1465">
            <v>150812</v>
          </cell>
          <cell r="B1465" t="str">
            <v>Alan</v>
          </cell>
          <cell r="C1465" t="str">
            <v>Wanjiku</v>
          </cell>
          <cell r="D1465" t="str">
            <v>12MP</v>
          </cell>
          <cell r="E1465" t="str">
            <v>M</v>
          </cell>
          <cell r="F1465" t="str">
            <v>N</v>
          </cell>
          <cell r="G1465" t="str">
            <v>BAOF</v>
          </cell>
          <cell r="H1465" t="str">
            <v>Yes</v>
          </cell>
          <cell r="I1465" t="str">
            <v>No</v>
          </cell>
          <cell r="J1465" t="str">
            <v>No</v>
          </cell>
          <cell r="K1465" t="str">
            <v>No</v>
          </cell>
          <cell r="L1465" t="str">
            <v>12</v>
          </cell>
          <cell r="M1465" t="str">
            <v>Cuvilly</v>
          </cell>
          <cell r="N1465" t="str">
            <v>Yes</v>
          </cell>
        </row>
        <row r="1466">
          <cell r="A1466">
            <v>150495</v>
          </cell>
          <cell r="B1466" t="str">
            <v>Isaac</v>
          </cell>
          <cell r="C1466" t="str">
            <v>Warburton</v>
          </cell>
          <cell r="D1466" t="str">
            <v>13HS</v>
          </cell>
          <cell r="E1466" t="str">
            <v>M</v>
          </cell>
          <cell r="F1466" t="str">
            <v>N</v>
          </cell>
          <cell r="G1466" t="str">
            <v>WBRI</v>
          </cell>
          <cell r="H1466" t="str">
            <v>No</v>
          </cell>
          <cell r="I1466" t="str">
            <v>No</v>
          </cell>
          <cell r="J1466" t="str">
            <v>No</v>
          </cell>
          <cell r="K1466" t="str">
            <v>No</v>
          </cell>
          <cell r="L1466" t="str">
            <v>13</v>
          </cell>
          <cell r="M1466" t="str">
            <v>Compiegne</v>
          </cell>
          <cell r="N1466" t="str">
            <v>No</v>
          </cell>
        </row>
        <row r="1467">
          <cell r="A1467">
            <v>151660</v>
          </cell>
          <cell r="B1467" t="str">
            <v>Benjamin</v>
          </cell>
          <cell r="C1467" t="str">
            <v>Ward</v>
          </cell>
          <cell r="D1467" t="str">
            <v>11SDA</v>
          </cell>
          <cell r="E1467" t="str">
            <v>M</v>
          </cell>
          <cell r="F1467" t="str">
            <v>N</v>
          </cell>
          <cell r="G1467" t="str">
            <v>MWBC</v>
          </cell>
          <cell r="H1467" t="str">
            <v>Yes</v>
          </cell>
          <cell r="I1467" t="str">
            <v>Yes</v>
          </cell>
          <cell r="J1467" t="str">
            <v>Yes</v>
          </cell>
          <cell r="K1467" t="str">
            <v>No</v>
          </cell>
          <cell r="L1467" t="str">
            <v>11</v>
          </cell>
          <cell r="M1467" t="str">
            <v>Cuvilly</v>
          </cell>
          <cell r="N1467" t="str">
            <v>No</v>
          </cell>
        </row>
        <row r="1468">
          <cell r="A1468">
            <v>152701</v>
          </cell>
          <cell r="B1468" t="str">
            <v>Kirsty</v>
          </cell>
          <cell r="C1468" t="str">
            <v>Ward</v>
          </cell>
          <cell r="D1468" t="str">
            <v>9JQ</v>
          </cell>
          <cell r="E1468" t="str">
            <v>F</v>
          </cell>
          <cell r="F1468" t="str">
            <v>N</v>
          </cell>
          <cell r="G1468" t="str">
            <v>MWAO</v>
          </cell>
          <cell r="H1468" t="str">
            <v>No</v>
          </cell>
          <cell r="I1468" t="str">
            <v>No</v>
          </cell>
          <cell r="J1468" t="str">
            <v>No</v>
          </cell>
          <cell r="K1468" t="str">
            <v>No</v>
          </cell>
          <cell r="L1468" t="str">
            <v>9</v>
          </cell>
          <cell r="M1468" t="str">
            <v>St. Julie</v>
          </cell>
          <cell r="N1468" t="str">
            <v>No</v>
          </cell>
        </row>
        <row r="1469">
          <cell r="A1469">
            <v>150831</v>
          </cell>
          <cell r="B1469" t="str">
            <v>Lily</v>
          </cell>
          <cell r="C1469" t="str">
            <v>Watmough</v>
          </cell>
          <cell r="D1469" t="str">
            <v>12MP</v>
          </cell>
          <cell r="E1469" t="str">
            <v>F</v>
          </cell>
          <cell r="F1469" t="str">
            <v>N</v>
          </cell>
          <cell r="G1469" t="str">
            <v>WBRI</v>
          </cell>
          <cell r="H1469" t="str">
            <v>No</v>
          </cell>
          <cell r="I1469" t="str">
            <v>No</v>
          </cell>
          <cell r="J1469" t="str">
            <v>No</v>
          </cell>
          <cell r="K1469" t="str">
            <v>No</v>
          </cell>
          <cell r="L1469" t="str">
            <v>12</v>
          </cell>
          <cell r="M1469" t="str">
            <v>Compiegne</v>
          </cell>
          <cell r="N1469" t="str">
            <v>No</v>
          </cell>
        </row>
        <row r="1470">
          <cell r="A1470">
            <v>152547</v>
          </cell>
          <cell r="B1470" t="str">
            <v>Thomas</v>
          </cell>
          <cell r="C1470" t="str">
            <v>Watmough</v>
          </cell>
          <cell r="D1470" t="str">
            <v>9AWL</v>
          </cell>
          <cell r="E1470" t="str">
            <v>M</v>
          </cell>
          <cell r="F1470" t="str">
            <v>N</v>
          </cell>
          <cell r="G1470" t="str">
            <v>WBRI</v>
          </cell>
          <cell r="H1470" t="str">
            <v>No</v>
          </cell>
          <cell r="I1470" t="str">
            <v>No</v>
          </cell>
          <cell r="J1470" t="str">
            <v>No</v>
          </cell>
          <cell r="K1470" t="str">
            <v>No</v>
          </cell>
          <cell r="L1470" t="str">
            <v>9</v>
          </cell>
          <cell r="M1470" t="str">
            <v>St. Julie</v>
          </cell>
          <cell r="N1470" t="str">
            <v>No</v>
          </cell>
        </row>
        <row r="1471">
          <cell r="A1471">
            <v>152870</v>
          </cell>
          <cell r="B1471" t="str">
            <v>George</v>
          </cell>
          <cell r="C1471" t="str">
            <v>Watson</v>
          </cell>
          <cell r="D1471" t="str">
            <v>8TR</v>
          </cell>
          <cell r="E1471" t="str">
            <v>M</v>
          </cell>
          <cell r="F1471" t="str">
            <v>N</v>
          </cell>
          <cell r="G1471" t="str">
            <v>WBRI</v>
          </cell>
          <cell r="H1471" t="str">
            <v>No</v>
          </cell>
          <cell r="I1471" t="str">
            <v>No</v>
          </cell>
          <cell r="J1471" t="str">
            <v>No</v>
          </cell>
          <cell r="K1471" t="str">
            <v>No</v>
          </cell>
          <cell r="L1471" t="str">
            <v>8</v>
          </cell>
          <cell r="M1471" t="str">
            <v>Compiegne</v>
          </cell>
          <cell r="N1471" t="str">
            <v>No</v>
          </cell>
        </row>
        <row r="1472">
          <cell r="A1472">
            <v>152634</v>
          </cell>
          <cell r="B1472" t="str">
            <v>Mary-May</v>
          </cell>
          <cell r="C1472" t="str">
            <v>Watson</v>
          </cell>
          <cell r="D1472" t="str">
            <v>9IC</v>
          </cell>
          <cell r="E1472" t="str">
            <v>F</v>
          </cell>
          <cell r="F1472" t="str">
            <v>N</v>
          </cell>
          <cell r="G1472" t="str">
            <v>WBRI</v>
          </cell>
          <cell r="H1472" t="str">
            <v>No</v>
          </cell>
          <cell r="I1472" t="str">
            <v>No</v>
          </cell>
          <cell r="J1472" t="str">
            <v>No</v>
          </cell>
          <cell r="K1472" t="str">
            <v>No</v>
          </cell>
          <cell r="L1472" t="str">
            <v>9</v>
          </cell>
          <cell r="M1472" t="str">
            <v>Picardy</v>
          </cell>
          <cell r="N1472" t="str">
            <v>No</v>
          </cell>
        </row>
        <row r="1473">
          <cell r="A1473">
            <v>152600</v>
          </cell>
          <cell r="B1473" t="str">
            <v>Roan</v>
          </cell>
          <cell r="C1473" t="str">
            <v>Watson</v>
          </cell>
          <cell r="D1473" t="str">
            <v>9AWL</v>
          </cell>
          <cell r="E1473" t="str">
            <v>M</v>
          </cell>
          <cell r="F1473" t="str">
            <v>N</v>
          </cell>
          <cell r="G1473" t="str">
            <v>WBRI</v>
          </cell>
          <cell r="H1473" t="str">
            <v>Yes</v>
          </cell>
          <cell r="I1473" t="str">
            <v>No</v>
          </cell>
          <cell r="J1473" t="str">
            <v>Yes</v>
          </cell>
          <cell r="K1473" t="str">
            <v>No</v>
          </cell>
          <cell r="L1473" t="str">
            <v>9</v>
          </cell>
          <cell r="M1473" t="str">
            <v>St. Julie</v>
          </cell>
          <cell r="N1473" t="str">
            <v>Yes</v>
          </cell>
        </row>
        <row r="1474">
          <cell r="A1474">
            <v>152944</v>
          </cell>
          <cell r="B1474" t="str">
            <v>Thomas</v>
          </cell>
          <cell r="C1474" t="str">
            <v>Watson</v>
          </cell>
          <cell r="D1474" t="str">
            <v>8AB</v>
          </cell>
          <cell r="E1474" t="str">
            <v>M</v>
          </cell>
          <cell r="F1474" t="str">
            <v>N</v>
          </cell>
          <cell r="G1474" t="str">
            <v>WBRI</v>
          </cell>
          <cell r="H1474" t="str">
            <v>No</v>
          </cell>
          <cell r="I1474" t="str">
            <v>Yes</v>
          </cell>
          <cell r="J1474" t="str">
            <v>No</v>
          </cell>
          <cell r="K1474" t="str">
            <v>No</v>
          </cell>
          <cell r="L1474" t="str">
            <v>8</v>
          </cell>
          <cell r="M1474" t="str">
            <v>Compiegne</v>
          </cell>
          <cell r="N1474" t="str">
            <v>Yes</v>
          </cell>
        </row>
        <row r="1475">
          <cell r="A1475">
            <v>150479</v>
          </cell>
          <cell r="B1475" t="str">
            <v>Abigail</v>
          </cell>
          <cell r="C1475" t="str">
            <v>Webb</v>
          </cell>
          <cell r="D1475" t="str">
            <v>13SMC</v>
          </cell>
          <cell r="E1475" t="str">
            <v>F</v>
          </cell>
          <cell r="F1475" t="str">
            <v>N</v>
          </cell>
          <cell r="G1475" t="str">
            <v>WBRI</v>
          </cell>
          <cell r="H1475" t="str">
            <v>No</v>
          </cell>
          <cell r="I1475" t="str">
            <v>No</v>
          </cell>
          <cell r="J1475" t="str">
            <v>No</v>
          </cell>
          <cell r="K1475" t="str">
            <v>No</v>
          </cell>
          <cell r="L1475" t="str">
            <v>13</v>
          </cell>
          <cell r="M1475" t="str">
            <v>Cuvilly</v>
          </cell>
          <cell r="N1475" t="str">
            <v>No</v>
          </cell>
        </row>
        <row r="1476">
          <cell r="A1476">
            <v>152601</v>
          </cell>
          <cell r="B1476" t="str">
            <v>Annie</v>
          </cell>
          <cell r="C1476" t="str">
            <v>Wenninger</v>
          </cell>
          <cell r="D1476" t="str">
            <v>9AWL</v>
          </cell>
          <cell r="E1476" t="str">
            <v>F</v>
          </cell>
          <cell r="F1476" t="str">
            <v>N</v>
          </cell>
          <cell r="G1476" t="str">
            <v>WBRI</v>
          </cell>
          <cell r="H1476" t="str">
            <v>No</v>
          </cell>
          <cell r="I1476" t="str">
            <v>No</v>
          </cell>
          <cell r="J1476" t="str">
            <v>No</v>
          </cell>
          <cell r="K1476" t="str">
            <v>No</v>
          </cell>
          <cell r="L1476" t="str">
            <v>9</v>
          </cell>
          <cell r="M1476" t="str">
            <v>St. Julie</v>
          </cell>
          <cell r="N1476" t="str">
            <v>No</v>
          </cell>
        </row>
        <row r="1477">
          <cell r="A1477">
            <v>152168</v>
          </cell>
          <cell r="B1477" t="str">
            <v>Kayelei</v>
          </cell>
          <cell r="C1477" t="str">
            <v>West</v>
          </cell>
          <cell r="D1477" t="str">
            <v>13PLE</v>
          </cell>
          <cell r="E1477" t="str">
            <v>F</v>
          </cell>
          <cell r="F1477" t="str">
            <v>N</v>
          </cell>
          <cell r="G1477" t="str">
            <v>WBRI</v>
          </cell>
          <cell r="H1477" t="str">
            <v>No</v>
          </cell>
          <cell r="I1477" t="str">
            <v>No</v>
          </cell>
          <cell r="J1477" t="str">
            <v>No</v>
          </cell>
          <cell r="K1477" t="str">
            <v>No</v>
          </cell>
          <cell r="L1477" t="str">
            <v>13</v>
          </cell>
          <cell r="M1477" t="str">
            <v>St. Julie</v>
          </cell>
          <cell r="N1477" t="str">
            <v>Yes</v>
          </cell>
        </row>
        <row r="1478">
          <cell r="A1478">
            <v>151649</v>
          </cell>
          <cell r="B1478" t="str">
            <v>Lily</v>
          </cell>
          <cell r="C1478" t="str">
            <v>Whitaker Smith</v>
          </cell>
          <cell r="D1478" t="str">
            <v>11JNE</v>
          </cell>
          <cell r="E1478" t="str">
            <v>F</v>
          </cell>
          <cell r="F1478" t="str">
            <v>N</v>
          </cell>
          <cell r="G1478" t="str">
            <v>WBRI</v>
          </cell>
          <cell r="H1478" t="str">
            <v>No</v>
          </cell>
          <cell r="I1478" t="str">
            <v>No</v>
          </cell>
          <cell r="J1478" t="str">
            <v>No</v>
          </cell>
          <cell r="K1478" t="str">
            <v>No</v>
          </cell>
          <cell r="L1478" t="str">
            <v>11</v>
          </cell>
          <cell r="M1478" t="str">
            <v>Picardy</v>
          </cell>
          <cell r="N1478" t="str">
            <v>No</v>
          </cell>
        </row>
        <row r="1479">
          <cell r="A1479">
            <v>152034</v>
          </cell>
          <cell r="B1479" t="str">
            <v>Abbey</v>
          </cell>
          <cell r="C1479" t="str">
            <v>Whitehouse</v>
          </cell>
          <cell r="D1479" t="str">
            <v>14AW</v>
          </cell>
          <cell r="E1479" t="str">
            <v>F</v>
          </cell>
          <cell r="F1479" t="str">
            <v>N</v>
          </cell>
          <cell r="G1479" t="str">
            <v>WBRI</v>
          </cell>
          <cell r="H1479" t="str">
            <v>No</v>
          </cell>
          <cell r="I1479" t="str">
            <v>No</v>
          </cell>
          <cell r="J1479" t="str">
            <v>No</v>
          </cell>
          <cell r="K1479" t="str">
            <v>No</v>
          </cell>
          <cell r="L1479" t="str">
            <v>14</v>
          </cell>
          <cell r="M1479" t="str">
            <v>Compiegne</v>
          </cell>
          <cell r="N1479" t="str">
            <v>No</v>
          </cell>
        </row>
        <row r="1480">
          <cell r="A1480">
            <v>160341</v>
          </cell>
          <cell r="B1480" t="str">
            <v>Fontaine</v>
          </cell>
          <cell r="C1480" t="str">
            <v>Whiteman</v>
          </cell>
          <cell r="D1480" t="str">
            <v>7FS</v>
          </cell>
          <cell r="E1480" t="str">
            <v>F</v>
          </cell>
          <cell r="F1480" t="str">
            <v>N</v>
          </cell>
          <cell r="G1480" t="str">
            <v>MWAI</v>
          </cell>
          <cell r="H1480" t="str">
            <v>No</v>
          </cell>
          <cell r="I1480" t="str">
            <v>No</v>
          </cell>
          <cell r="J1480" t="str">
            <v>No</v>
          </cell>
          <cell r="K1480" t="str">
            <v>No</v>
          </cell>
          <cell r="L1480" t="str">
            <v>7</v>
          </cell>
          <cell r="M1480" t="str">
            <v>Compiegne</v>
          </cell>
          <cell r="N1480" t="str">
            <v>No</v>
          </cell>
        </row>
        <row r="1481">
          <cell r="A1481">
            <v>160342</v>
          </cell>
          <cell r="B1481" t="str">
            <v>Charlie</v>
          </cell>
          <cell r="C1481" t="str">
            <v>Whitham-Lakin</v>
          </cell>
          <cell r="D1481" t="str">
            <v>7YP</v>
          </cell>
          <cell r="E1481" t="str">
            <v>M</v>
          </cell>
          <cell r="F1481" t="str">
            <v>N</v>
          </cell>
          <cell r="G1481" t="str">
            <v>WBRI</v>
          </cell>
          <cell r="H1481" t="str">
            <v>No</v>
          </cell>
          <cell r="I1481" t="str">
            <v>No</v>
          </cell>
          <cell r="J1481" t="str">
            <v>No</v>
          </cell>
          <cell r="K1481" t="str">
            <v>No</v>
          </cell>
          <cell r="L1481" t="str">
            <v>7</v>
          </cell>
          <cell r="M1481" t="str">
            <v>Compiegne</v>
          </cell>
          <cell r="N1481" t="str">
            <v>No</v>
          </cell>
        </row>
        <row r="1482">
          <cell r="A1482">
            <v>151804</v>
          </cell>
          <cell r="B1482" t="str">
            <v>Rhys</v>
          </cell>
          <cell r="C1482" t="str">
            <v>Whittington</v>
          </cell>
          <cell r="D1482" t="str">
            <v>10ES</v>
          </cell>
          <cell r="E1482" t="str">
            <v>M</v>
          </cell>
          <cell r="F1482" t="str">
            <v>N</v>
          </cell>
          <cell r="G1482" t="str">
            <v>WBRI</v>
          </cell>
          <cell r="H1482" t="str">
            <v>No</v>
          </cell>
          <cell r="I1482" t="str">
            <v>No</v>
          </cell>
          <cell r="J1482" t="str">
            <v>No</v>
          </cell>
          <cell r="K1482" t="str">
            <v>No</v>
          </cell>
          <cell r="L1482" t="str">
            <v>10</v>
          </cell>
          <cell r="M1482" t="str">
            <v>Cuvilly</v>
          </cell>
          <cell r="N1482" t="str">
            <v>No</v>
          </cell>
        </row>
        <row r="1483">
          <cell r="A1483">
            <v>151738</v>
          </cell>
          <cell r="B1483" t="str">
            <v>Alecia</v>
          </cell>
          <cell r="C1483" t="str">
            <v>Whitworth</v>
          </cell>
          <cell r="D1483" t="str">
            <v>11SK</v>
          </cell>
          <cell r="E1483" t="str">
            <v>F</v>
          </cell>
          <cell r="F1483" t="str">
            <v>N</v>
          </cell>
          <cell r="G1483" t="str">
            <v>WBRI</v>
          </cell>
          <cell r="H1483" t="str">
            <v>No</v>
          </cell>
          <cell r="I1483" t="str">
            <v>No</v>
          </cell>
          <cell r="J1483" t="str">
            <v>No</v>
          </cell>
          <cell r="K1483" t="str">
            <v>No</v>
          </cell>
          <cell r="L1483" t="str">
            <v>11</v>
          </cell>
          <cell r="M1483" t="str">
            <v>Compiegne</v>
          </cell>
          <cell r="N1483" t="str">
            <v>No</v>
          </cell>
        </row>
        <row r="1484">
          <cell r="A1484">
            <v>150999</v>
          </cell>
          <cell r="B1484" t="str">
            <v>Ellie</v>
          </cell>
          <cell r="C1484" t="str">
            <v>Wild</v>
          </cell>
          <cell r="D1484" t="str">
            <v>12MP</v>
          </cell>
          <cell r="E1484" t="str">
            <v>F</v>
          </cell>
          <cell r="F1484" t="str">
            <v>N</v>
          </cell>
          <cell r="G1484" t="str">
            <v>WBRI</v>
          </cell>
          <cell r="H1484" t="str">
            <v>No</v>
          </cell>
          <cell r="I1484" t="str">
            <v>No</v>
          </cell>
          <cell r="J1484" t="str">
            <v>No</v>
          </cell>
          <cell r="K1484" t="str">
            <v>No</v>
          </cell>
          <cell r="L1484" t="str">
            <v>12</v>
          </cell>
          <cell r="M1484" t="str">
            <v>Picardy</v>
          </cell>
          <cell r="N1484" t="str">
            <v>Yes</v>
          </cell>
        </row>
        <row r="1485">
          <cell r="A1485">
            <v>160343</v>
          </cell>
          <cell r="B1485" t="str">
            <v>Molly</v>
          </cell>
          <cell r="C1485" t="str">
            <v>Wildgoose</v>
          </cell>
          <cell r="D1485" t="str">
            <v>7ET</v>
          </cell>
          <cell r="E1485" t="str">
            <v>F</v>
          </cell>
          <cell r="F1485" t="str">
            <v>N</v>
          </cell>
          <cell r="G1485" t="str">
            <v>WBRI</v>
          </cell>
          <cell r="H1485" t="str">
            <v>No</v>
          </cell>
          <cell r="I1485" t="str">
            <v>No</v>
          </cell>
          <cell r="J1485" t="str">
            <v>No</v>
          </cell>
          <cell r="K1485" t="str">
            <v>No</v>
          </cell>
          <cell r="L1485" t="str">
            <v>7</v>
          </cell>
          <cell r="M1485" t="str">
            <v>Cuvilly</v>
          </cell>
          <cell r="N1485" t="str">
            <v>No</v>
          </cell>
        </row>
        <row r="1486">
          <cell r="A1486">
            <v>152806</v>
          </cell>
          <cell r="B1486" t="str">
            <v>Lilly</v>
          </cell>
          <cell r="C1486" t="str">
            <v>Wilkins</v>
          </cell>
          <cell r="D1486" t="str">
            <v>8JJ</v>
          </cell>
          <cell r="E1486" t="str">
            <v>F</v>
          </cell>
          <cell r="F1486" t="str">
            <v>K</v>
          </cell>
          <cell r="G1486" t="str">
            <v>WBRI</v>
          </cell>
          <cell r="H1486" t="str">
            <v>No</v>
          </cell>
          <cell r="I1486" t="str">
            <v>No</v>
          </cell>
          <cell r="J1486" t="str">
            <v>Yes</v>
          </cell>
          <cell r="K1486" t="str">
            <v>No</v>
          </cell>
          <cell r="L1486" t="str">
            <v>8</v>
          </cell>
          <cell r="M1486" t="str">
            <v>Picardy</v>
          </cell>
          <cell r="N1486" t="str">
            <v>No</v>
          </cell>
        </row>
        <row r="1487">
          <cell r="A1487">
            <v>152552</v>
          </cell>
          <cell r="B1487" t="str">
            <v>Jasmine</v>
          </cell>
          <cell r="C1487" t="str">
            <v>Willey</v>
          </cell>
          <cell r="D1487" t="str">
            <v>9KB</v>
          </cell>
          <cell r="E1487" t="str">
            <v>F</v>
          </cell>
          <cell r="F1487" t="str">
            <v>N</v>
          </cell>
          <cell r="G1487" t="str">
            <v>WBRI</v>
          </cell>
          <cell r="H1487" t="str">
            <v>No</v>
          </cell>
          <cell r="I1487" t="str">
            <v>No</v>
          </cell>
          <cell r="J1487" t="str">
            <v>No</v>
          </cell>
          <cell r="K1487" t="str">
            <v>No</v>
          </cell>
          <cell r="L1487" t="str">
            <v>9</v>
          </cell>
          <cell r="M1487" t="str">
            <v>Cuvilly</v>
          </cell>
          <cell r="N1487" t="str">
            <v>No</v>
          </cell>
        </row>
        <row r="1488">
          <cell r="A1488">
            <v>150914</v>
          </cell>
          <cell r="B1488" t="str">
            <v>Ellie</v>
          </cell>
          <cell r="C1488" t="str">
            <v>Williams</v>
          </cell>
          <cell r="D1488" t="str">
            <v>12MP</v>
          </cell>
          <cell r="E1488" t="str">
            <v>F</v>
          </cell>
          <cell r="F1488" t="str">
            <v>N</v>
          </cell>
          <cell r="G1488" t="str">
            <v>WBRI</v>
          </cell>
          <cell r="H1488" t="str">
            <v>Yes</v>
          </cell>
          <cell r="I1488" t="str">
            <v>No</v>
          </cell>
          <cell r="J1488" t="str">
            <v>No</v>
          </cell>
          <cell r="K1488" t="str">
            <v>No</v>
          </cell>
          <cell r="L1488" t="str">
            <v>12</v>
          </cell>
          <cell r="M1488" t="str">
            <v>Cuvilly</v>
          </cell>
          <cell r="N1488" t="str">
            <v>No</v>
          </cell>
        </row>
        <row r="1489">
          <cell r="A1489">
            <v>151606</v>
          </cell>
          <cell r="B1489" t="str">
            <v>Mya</v>
          </cell>
          <cell r="C1489" t="str">
            <v>Williams</v>
          </cell>
          <cell r="D1489" t="str">
            <v>11SDA</v>
          </cell>
          <cell r="E1489" t="str">
            <v>F</v>
          </cell>
          <cell r="F1489" t="str">
            <v>N</v>
          </cell>
          <cell r="G1489" t="str">
            <v>MBOE</v>
          </cell>
          <cell r="H1489" t="str">
            <v>Yes</v>
          </cell>
          <cell r="I1489" t="str">
            <v>No</v>
          </cell>
          <cell r="J1489" t="str">
            <v>Yes</v>
          </cell>
          <cell r="K1489" t="str">
            <v>No</v>
          </cell>
          <cell r="L1489" t="str">
            <v>11</v>
          </cell>
          <cell r="M1489" t="str">
            <v>Cuvilly</v>
          </cell>
          <cell r="N1489" t="str">
            <v>No</v>
          </cell>
        </row>
        <row r="1490">
          <cell r="A1490">
            <v>150413</v>
          </cell>
          <cell r="B1490" t="str">
            <v>Oliver</v>
          </cell>
          <cell r="C1490" t="str">
            <v>Williams</v>
          </cell>
          <cell r="D1490" t="str">
            <v>13FG</v>
          </cell>
          <cell r="E1490" t="str">
            <v>M</v>
          </cell>
          <cell r="F1490" t="str">
            <v>N</v>
          </cell>
          <cell r="G1490" t="str">
            <v>WBRI</v>
          </cell>
          <cell r="H1490" t="str">
            <v>No</v>
          </cell>
          <cell r="I1490" t="str">
            <v>No</v>
          </cell>
          <cell r="J1490" t="str">
            <v>No</v>
          </cell>
          <cell r="K1490" t="str">
            <v>No</v>
          </cell>
          <cell r="L1490" t="str">
            <v>13</v>
          </cell>
          <cell r="M1490" t="str">
            <v>Picardy</v>
          </cell>
          <cell r="N1490" t="str">
            <v>No</v>
          </cell>
        </row>
        <row r="1491">
          <cell r="A1491">
            <v>150946</v>
          </cell>
          <cell r="B1491" t="str">
            <v>Zac</v>
          </cell>
          <cell r="C1491" t="str">
            <v>Williams</v>
          </cell>
          <cell r="D1491" t="str">
            <v>12MP</v>
          </cell>
          <cell r="E1491" t="str">
            <v>M</v>
          </cell>
          <cell r="F1491" t="str">
            <v>N</v>
          </cell>
          <cell r="G1491" t="str">
            <v>WBRI</v>
          </cell>
          <cell r="H1491" t="str">
            <v>No</v>
          </cell>
          <cell r="I1491" t="str">
            <v>No</v>
          </cell>
          <cell r="J1491" t="str">
            <v>No</v>
          </cell>
          <cell r="K1491" t="str">
            <v>No</v>
          </cell>
          <cell r="L1491" t="str">
            <v>12</v>
          </cell>
          <cell r="M1491" t="str">
            <v>Picardy</v>
          </cell>
          <cell r="N1491" t="str">
            <v>No</v>
          </cell>
        </row>
        <row r="1492">
          <cell r="A1492">
            <v>152942</v>
          </cell>
          <cell r="B1492" t="str">
            <v>Zach</v>
          </cell>
          <cell r="C1492" t="str">
            <v>Williams</v>
          </cell>
          <cell r="D1492" t="str">
            <v>8JJ</v>
          </cell>
          <cell r="E1492" t="str">
            <v>M</v>
          </cell>
          <cell r="F1492" t="str">
            <v>N</v>
          </cell>
          <cell r="G1492" t="str">
            <v>WBRI</v>
          </cell>
          <cell r="H1492" t="str">
            <v>Yes</v>
          </cell>
          <cell r="I1492" t="str">
            <v>No</v>
          </cell>
          <cell r="J1492" t="str">
            <v>Yes</v>
          </cell>
          <cell r="K1492" t="str">
            <v>No</v>
          </cell>
          <cell r="L1492" t="str">
            <v>8</v>
          </cell>
          <cell r="M1492" t="str">
            <v>Picardy</v>
          </cell>
          <cell r="N1492" t="str">
            <v>Yes</v>
          </cell>
        </row>
        <row r="1493">
          <cell r="A1493">
            <v>152828</v>
          </cell>
          <cell r="B1493" t="str">
            <v>Jake</v>
          </cell>
          <cell r="C1493" t="str">
            <v>Wilson</v>
          </cell>
          <cell r="D1493" t="str">
            <v>8KS</v>
          </cell>
          <cell r="E1493" t="str">
            <v>M</v>
          </cell>
          <cell r="F1493" t="str">
            <v>K</v>
          </cell>
          <cell r="G1493" t="str">
            <v>WBRI</v>
          </cell>
          <cell r="H1493" t="str">
            <v>No</v>
          </cell>
          <cell r="I1493" t="str">
            <v>Yes</v>
          </cell>
          <cell r="J1493" t="str">
            <v>Yes</v>
          </cell>
          <cell r="K1493" t="str">
            <v>No</v>
          </cell>
          <cell r="L1493" t="str">
            <v>8</v>
          </cell>
          <cell r="M1493" t="str">
            <v>Picardy</v>
          </cell>
          <cell r="N1493" t="str">
            <v>No</v>
          </cell>
        </row>
        <row r="1494">
          <cell r="A1494">
            <v>160345</v>
          </cell>
          <cell r="B1494" t="str">
            <v>Vernon</v>
          </cell>
          <cell r="C1494" t="str">
            <v>Wilson</v>
          </cell>
          <cell r="D1494" t="str">
            <v>7RA</v>
          </cell>
          <cell r="E1494" t="str">
            <v>M</v>
          </cell>
          <cell r="F1494" t="str">
            <v>N</v>
          </cell>
          <cell r="G1494" t="str">
            <v>APKN</v>
          </cell>
          <cell r="H1494" t="str">
            <v>No</v>
          </cell>
          <cell r="I1494" t="str">
            <v>Yes</v>
          </cell>
          <cell r="J1494" t="str">
            <v>No</v>
          </cell>
          <cell r="K1494" t="str">
            <v>No</v>
          </cell>
          <cell r="L1494" t="str">
            <v>7</v>
          </cell>
          <cell r="M1494" t="str">
            <v>Picardy</v>
          </cell>
          <cell r="N1494" t="str">
            <v>No</v>
          </cell>
        </row>
        <row r="1495">
          <cell r="A1495">
            <v>160344</v>
          </cell>
          <cell r="B1495" t="str">
            <v>Macey</v>
          </cell>
          <cell r="C1495" t="str">
            <v>Wilson</v>
          </cell>
          <cell r="D1495" t="str">
            <v>7AWH</v>
          </cell>
          <cell r="E1495" t="str">
            <v>F</v>
          </cell>
          <cell r="F1495" t="str">
            <v>N</v>
          </cell>
          <cell r="G1495" t="str">
            <v>BAOF</v>
          </cell>
          <cell r="H1495" t="str">
            <v>No</v>
          </cell>
          <cell r="I1495" t="str">
            <v>No</v>
          </cell>
          <cell r="J1495" t="str">
            <v>No</v>
          </cell>
          <cell r="K1495" t="str">
            <v>No</v>
          </cell>
          <cell r="L1495" t="str">
            <v>7</v>
          </cell>
          <cell r="M1495" t="str">
            <v>St. Julie</v>
          </cell>
          <cell r="N1495" t="str">
            <v>No</v>
          </cell>
        </row>
        <row r="1496">
          <cell r="A1496">
            <v>160111</v>
          </cell>
          <cell r="B1496" t="str">
            <v>Robyn</v>
          </cell>
          <cell r="C1496" t="str">
            <v>Wilson-Barratt</v>
          </cell>
          <cell r="D1496" t="str">
            <v>12CSN</v>
          </cell>
          <cell r="E1496" t="str">
            <v>F</v>
          </cell>
          <cell r="F1496" t="str">
            <v>N</v>
          </cell>
          <cell r="G1496" t="str">
            <v>WBRI</v>
          </cell>
          <cell r="H1496" t="str">
            <v>No</v>
          </cell>
          <cell r="I1496" t="str">
            <v>No</v>
          </cell>
          <cell r="J1496" t="str">
            <v>No</v>
          </cell>
          <cell r="K1496" t="str">
            <v>No</v>
          </cell>
          <cell r="L1496" t="str">
            <v>12</v>
          </cell>
          <cell r="M1496" t="str">
            <v>Cuvilly</v>
          </cell>
          <cell r="N1496" t="str">
            <v>No</v>
          </cell>
        </row>
        <row r="1497">
          <cell r="A1497">
            <v>160355</v>
          </cell>
          <cell r="B1497" t="str">
            <v>Suraffel</v>
          </cell>
          <cell r="C1497" t="str">
            <v>Woldemichael</v>
          </cell>
          <cell r="D1497" t="str">
            <v>12EW</v>
          </cell>
          <cell r="E1497" t="str">
            <v>M</v>
          </cell>
          <cell r="F1497" t="str">
            <v>N</v>
          </cell>
          <cell r="G1497" t="str">
            <v>BAFR</v>
          </cell>
          <cell r="H1497" t="str">
            <v>No</v>
          </cell>
          <cell r="I1497" t="str">
            <v>No</v>
          </cell>
          <cell r="J1497" t="str">
            <v>No</v>
          </cell>
          <cell r="K1497" t="str">
            <v>No</v>
          </cell>
          <cell r="L1497" t="str">
            <v>12</v>
          </cell>
          <cell r="M1497" t="str">
            <v>Compiegne</v>
          </cell>
          <cell r="N1497" t="str">
            <v>No</v>
          </cell>
        </row>
        <row r="1498">
          <cell r="A1498">
            <v>150590</v>
          </cell>
          <cell r="B1498" t="str">
            <v>Dayton</v>
          </cell>
          <cell r="C1498" t="str">
            <v>Womersley</v>
          </cell>
          <cell r="D1498" t="str">
            <v>13PLE</v>
          </cell>
          <cell r="E1498" t="str">
            <v>F</v>
          </cell>
          <cell r="F1498" t="str">
            <v>N</v>
          </cell>
          <cell r="G1498" t="str">
            <v>WBRI</v>
          </cell>
          <cell r="H1498" t="str">
            <v>No</v>
          </cell>
          <cell r="I1498" t="str">
            <v>No</v>
          </cell>
          <cell r="J1498" t="str">
            <v>No</v>
          </cell>
          <cell r="K1498" t="str">
            <v>No</v>
          </cell>
          <cell r="L1498" t="str">
            <v>13</v>
          </cell>
          <cell r="M1498" t="str">
            <v>Cuvilly</v>
          </cell>
          <cell r="N1498" t="str">
            <v>No</v>
          </cell>
        </row>
        <row r="1499">
          <cell r="A1499">
            <v>151657</v>
          </cell>
          <cell r="B1499" t="str">
            <v>Poppy</v>
          </cell>
          <cell r="C1499" t="str">
            <v>Womersley</v>
          </cell>
          <cell r="D1499" t="str">
            <v>11EGQ</v>
          </cell>
          <cell r="E1499" t="str">
            <v>F</v>
          </cell>
          <cell r="F1499" t="str">
            <v>N</v>
          </cell>
          <cell r="G1499" t="str">
            <v>WBRI</v>
          </cell>
          <cell r="H1499" t="str">
            <v>No</v>
          </cell>
          <cell r="I1499" t="str">
            <v>No</v>
          </cell>
          <cell r="J1499" t="str">
            <v>No</v>
          </cell>
          <cell r="K1499" t="str">
            <v>No</v>
          </cell>
          <cell r="L1499" t="str">
            <v>11</v>
          </cell>
          <cell r="M1499" t="str">
            <v>Picardy</v>
          </cell>
          <cell r="N1499" t="str">
            <v>No</v>
          </cell>
        </row>
        <row r="1500">
          <cell r="A1500">
            <v>152752</v>
          </cell>
          <cell r="B1500" t="str">
            <v>Jack</v>
          </cell>
          <cell r="C1500" t="str">
            <v>Wood-Willoughby</v>
          </cell>
          <cell r="D1500" t="str">
            <v>8AB</v>
          </cell>
          <cell r="E1500" t="str">
            <v>M</v>
          </cell>
          <cell r="F1500" t="str">
            <v>E</v>
          </cell>
          <cell r="G1500" t="str">
            <v>WBRI</v>
          </cell>
          <cell r="H1500" t="str">
            <v>No</v>
          </cell>
          <cell r="I1500" t="str">
            <v>Yes</v>
          </cell>
          <cell r="J1500" t="str">
            <v>No</v>
          </cell>
          <cell r="K1500" t="str">
            <v>No</v>
          </cell>
          <cell r="L1500" t="str">
            <v>8</v>
          </cell>
          <cell r="M1500" t="str">
            <v>Compiegne</v>
          </cell>
          <cell r="N1500" t="str">
            <v>No</v>
          </cell>
        </row>
        <row r="1501">
          <cell r="A1501">
            <v>152951</v>
          </cell>
          <cell r="B1501" t="str">
            <v>Sam</v>
          </cell>
          <cell r="C1501" t="str">
            <v>Woodcock</v>
          </cell>
          <cell r="D1501" t="str">
            <v>8JJ</v>
          </cell>
          <cell r="E1501" t="str">
            <v>M</v>
          </cell>
          <cell r="F1501" t="str">
            <v>N</v>
          </cell>
          <cell r="G1501" t="str">
            <v>WBRI</v>
          </cell>
          <cell r="H1501" t="str">
            <v>No</v>
          </cell>
          <cell r="I1501" t="str">
            <v>No</v>
          </cell>
          <cell r="J1501" t="str">
            <v>No</v>
          </cell>
          <cell r="K1501" t="str">
            <v>No</v>
          </cell>
          <cell r="L1501" t="str">
            <v>8</v>
          </cell>
          <cell r="M1501" t="str">
            <v>Picardy</v>
          </cell>
          <cell r="N1501" t="str">
            <v>No</v>
          </cell>
        </row>
        <row r="1502">
          <cell r="A1502">
            <v>150872</v>
          </cell>
          <cell r="B1502" t="str">
            <v>Evelyn</v>
          </cell>
          <cell r="C1502" t="str">
            <v>Woodhead</v>
          </cell>
          <cell r="D1502" t="str">
            <v>12MP</v>
          </cell>
          <cell r="E1502" t="str">
            <v>F</v>
          </cell>
          <cell r="F1502" t="str">
            <v>N</v>
          </cell>
          <cell r="G1502" t="str">
            <v>WBRI</v>
          </cell>
          <cell r="H1502" t="str">
            <v>No</v>
          </cell>
          <cell r="I1502" t="str">
            <v>No</v>
          </cell>
          <cell r="J1502" t="str">
            <v>No</v>
          </cell>
          <cell r="K1502" t="str">
            <v>No</v>
          </cell>
          <cell r="L1502" t="str">
            <v>12</v>
          </cell>
          <cell r="M1502" t="str">
            <v>Compiegne</v>
          </cell>
          <cell r="N1502" t="str">
            <v>No</v>
          </cell>
        </row>
        <row r="1503">
          <cell r="A1503">
            <v>160346</v>
          </cell>
          <cell r="B1503" t="str">
            <v>Jenson</v>
          </cell>
          <cell r="C1503" t="str">
            <v>Woods</v>
          </cell>
          <cell r="D1503" t="str">
            <v>7ET</v>
          </cell>
          <cell r="E1503" t="str">
            <v>M</v>
          </cell>
          <cell r="F1503" t="str">
            <v>N</v>
          </cell>
          <cell r="G1503" t="str">
            <v>BAOF</v>
          </cell>
          <cell r="H1503" t="str">
            <v>Yes</v>
          </cell>
          <cell r="I1503" t="str">
            <v>Yes</v>
          </cell>
          <cell r="J1503" t="str">
            <v>Yes</v>
          </cell>
          <cell r="K1503" t="str">
            <v>No</v>
          </cell>
          <cell r="L1503" t="str">
            <v>7</v>
          </cell>
          <cell r="M1503" t="str">
            <v>Cuvilly</v>
          </cell>
          <cell r="N1503" t="str">
            <v>No</v>
          </cell>
        </row>
        <row r="1504">
          <cell r="A1504">
            <v>151950</v>
          </cell>
          <cell r="B1504" t="str">
            <v>Alfie</v>
          </cell>
          <cell r="C1504" t="str">
            <v>Wragg</v>
          </cell>
          <cell r="D1504" t="str">
            <v>10EB</v>
          </cell>
          <cell r="E1504" t="str">
            <v>M</v>
          </cell>
          <cell r="F1504" t="str">
            <v>N</v>
          </cell>
          <cell r="G1504" t="str">
            <v>WBRI</v>
          </cell>
          <cell r="H1504" t="str">
            <v>No</v>
          </cell>
          <cell r="I1504" t="str">
            <v>No</v>
          </cell>
          <cell r="J1504" t="str">
            <v>No</v>
          </cell>
          <cell r="K1504" t="str">
            <v>No</v>
          </cell>
          <cell r="L1504" t="str">
            <v>10</v>
          </cell>
          <cell r="M1504" t="str">
            <v>Cuvilly</v>
          </cell>
          <cell r="N1504" t="str">
            <v>No</v>
          </cell>
        </row>
        <row r="1505">
          <cell r="A1505">
            <v>150895</v>
          </cell>
          <cell r="B1505" t="str">
            <v>Alex</v>
          </cell>
          <cell r="C1505" t="str">
            <v>Wright</v>
          </cell>
          <cell r="D1505" t="str">
            <v>11NB</v>
          </cell>
          <cell r="E1505" t="str">
            <v>F</v>
          </cell>
          <cell r="F1505" t="str">
            <v>N</v>
          </cell>
          <cell r="G1505" t="str">
            <v>WBRI</v>
          </cell>
          <cell r="H1505" t="str">
            <v>No</v>
          </cell>
          <cell r="I1505" t="str">
            <v>No</v>
          </cell>
          <cell r="J1505" t="str">
            <v>No</v>
          </cell>
          <cell r="K1505" t="str">
            <v>No</v>
          </cell>
          <cell r="L1505" t="str">
            <v>11</v>
          </cell>
          <cell r="M1505" t="str">
            <v>Compiegne</v>
          </cell>
          <cell r="N1505" t="str">
            <v>No</v>
          </cell>
        </row>
        <row r="1506">
          <cell r="A1506">
            <v>152207</v>
          </cell>
          <cell r="B1506" t="str">
            <v>Alfie</v>
          </cell>
          <cell r="C1506" t="str">
            <v>Wright</v>
          </cell>
          <cell r="D1506" t="str">
            <v>13TS</v>
          </cell>
          <cell r="E1506" t="str">
            <v>M</v>
          </cell>
          <cell r="F1506" t="str">
            <v>N</v>
          </cell>
          <cell r="G1506" t="str">
            <v>WBRI</v>
          </cell>
          <cell r="H1506" t="str">
            <v>No</v>
          </cell>
          <cell r="I1506" t="str">
            <v>No</v>
          </cell>
          <cell r="J1506" t="str">
            <v>No</v>
          </cell>
          <cell r="K1506" t="str">
            <v>No</v>
          </cell>
          <cell r="L1506" t="str">
            <v>13</v>
          </cell>
          <cell r="M1506" t="str">
            <v>Compiegne</v>
          </cell>
          <cell r="N1506" t="str">
            <v>No</v>
          </cell>
        </row>
        <row r="1507">
          <cell r="A1507">
            <v>151809</v>
          </cell>
          <cell r="B1507" t="str">
            <v>George</v>
          </cell>
          <cell r="C1507" t="str">
            <v>Wright</v>
          </cell>
          <cell r="D1507" t="str">
            <v>10CM</v>
          </cell>
          <cell r="E1507" t="str">
            <v>M</v>
          </cell>
          <cell r="F1507" t="str">
            <v>N</v>
          </cell>
          <cell r="G1507" t="str">
            <v>WBRI</v>
          </cell>
          <cell r="H1507" t="str">
            <v>No</v>
          </cell>
          <cell r="I1507" t="str">
            <v>No</v>
          </cell>
          <cell r="J1507" t="str">
            <v>No</v>
          </cell>
          <cell r="K1507" t="str">
            <v>No</v>
          </cell>
          <cell r="L1507" t="str">
            <v>10</v>
          </cell>
          <cell r="M1507" t="str">
            <v>Compiegne</v>
          </cell>
          <cell r="N1507" t="str">
            <v>Yes</v>
          </cell>
        </row>
        <row r="1508">
          <cell r="A1508">
            <v>151683</v>
          </cell>
          <cell r="B1508" t="str">
            <v>Sadie</v>
          </cell>
          <cell r="C1508" t="str">
            <v>Wright</v>
          </cell>
          <cell r="D1508" t="str">
            <v>11WE</v>
          </cell>
          <cell r="E1508" t="str">
            <v>F</v>
          </cell>
          <cell r="F1508" t="str">
            <v>N</v>
          </cell>
          <cell r="G1508" t="str">
            <v>WBRI</v>
          </cell>
          <cell r="H1508" t="str">
            <v>No</v>
          </cell>
          <cell r="I1508" t="str">
            <v>No</v>
          </cell>
          <cell r="J1508" t="str">
            <v>No</v>
          </cell>
          <cell r="K1508" t="str">
            <v>No</v>
          </cell>
          <cell r="L1508" t="str">
            <v>11</v>
          </cell>
          <cell r="M1508" t="str">
            <v>Compiegne</v>
          </cell>
          <cell r="N1508" t="str">
            <v>Yes</v>
          </cell>
        </row>
        <row r="1509">
          <cell r="A1509">
            <v>160041</v>
          </cell>
          <cell r="B1509" t="str">
            <v>Evie</v>
          </cell>
          <cell r="C1509" t="str">
            <v>Wright</v>
          </cell>
          <cell r="D1509" t="str">
            <v>12JW</v>
          </cell>
          <cell r="E1509" t="str">
            <v>F</v>
          </cell>
          <cell r="F1509" t="str">
            <v>N</v>
          </cell>
          <cell r="G1509" t="str">
            <v>WBRI</v>
          </cell>
          <cell r="H1509" t="str">
            <v>No</v>
          </cell>
          <cell r="I1509" t="str">
            <v>No</v>
          </cell>
          <cell r="J1509" t="str">
            <v>No</v>
          </cell>
          <cell r="K1509" t="str">
            <v>No</v>
          </cell>
          <cell r="L1509" t="str">
            <v>12</v>
          </cell>
          <cell r="M1509" t="str">
            <v>Compiegne</v>
          </cell>
          <cell r="N1509" t="str">
            <v>No</v>
          </cell>
        </row>
        <row r="1510">
          <cell r="A1510">
            <v>160347</v>
          </cell>
          <cell r="B1510" t="str">
            <v>Rosa</v>
          </cell>
          <cell r="C1510" t="str">
            <v>Wrona</v>
          </cell>
          <cell r="D1510" t="str">
            <v>7FS</v>
          </cell>
          <cell r="E1510" t="str">
            <v>F</v>
          </cell>
          <cell r="F1510" t="str">
            <v>N</v>
          </cell>
          <cell r="G1510" t="str">
            <v>AOTH</v>
          </cell>
          <cell r="H1510" t="str">
            <v>No</v>
          </cell>
          <cell r="I1510" t="str">
            <v>No</v>
          </cell>
          <cell r="J1510" t="str">
            <v>No</v>
          </cell>
          <cell r="K1510" t="str">
            <v>No</v>
          </cell>
          <cell r="L1510" t="str">
            <v>7</v>
          </cell>
          <cell r="M1510" t="str">
            <v>Compiegne</v>
          </cell>
          <cell r="N1510" t="str">
            <v>No</v>
          </cell>
        </row>
        <row r="1511">
          <cell r="A1511">
            <v>152950</v>
          </cell>
          <cell r="B1511" t="str">
            <v>Yuxiang</v>
          </cell>
          <cell r="C1511" t="str">
            <v>Wu</v>
          </cell>
          <cell r="D1511" t="str">
            <v>8KS</v>
          </cell>
          <cell r="E1511" t="str">
            <v>M</v>
          </cell>
          <cell r="F1511" t="str">
            <v>N</v>
          </cell>
          <cell r="G1511" t="str">
            <v>CHNE</v>
          </cell>
          <cell r="H1511" t="str">
            <v>No</v>
          </cell>
          <cell r="I1511" t="str">
            <v>Yes</v>
          </cell>
          <cell r="J1511" t="str">
            <v>No</v>
          </cell>
          <cell r="K1511" t="str">
            <v>No</v>
          </cell>
          <cell r="L1511" t="str">
            <v>8</v>
          </cell>
          <cell r="M1511" t="str">
            <v>Picardy</v>
          </cell>
          <cell r="N1511" t="str">
            <v>No</v>
          </cell>
        </row>
        <row r="1512">
          <cell r="A1512">
            <v>151921</v>
          </cell>
          <cell r="B1512" t="str">
            <v>Zaniah</v>
          </cell>
          <cell r="C1512" t="str">
            <v>Wynter</v>
          </cell>
          <cell r="D1512" t="str">
            <v>10TD</v>
          </cell>
          <cell r="E1512" t="str">
            <v>M</v>
          </cell>
          <cell r="F1512" t="str">
            <v>N</v>
          </cell>
          <cell r="G1512" t="str">
            <v>MBOE</v>
          </cell>
          <cell r="H1512" t="str">
            <v>Yes</v>
          </cell>
          <cell r="I1512" t="str">
            <v>No</v>
          </cell>
          <cell r="J1512" t="str">
            <v>Yes</v>
          </cell>
          <cell r="K1512" t="str">
            <v>No</v>
          </cell>
          <cell r="L1512" t="str">
            <v>10</v>
          </cell>
          <cell r="M1512" t="str">
            <v>Compiegne</v>
          </cell>
          <cell r="N1512" t="str">
            <v>No</v>
          </cell>
        </row>
        <row r="1513">
          <cell r="A1513">
            <v>160348</v>
          </cell>
          <cell r="B1513" t="str">
            <v>Azane</v>
          </cell>
          <cell r="C1513" t="str">
            <v>Wynter</v>
          </cell>
          <cell r="D1513" t="str">
            <v>7YP</v>
          </cell>
          <cell r="E1513" t="str">
            <v>M</v>
          </cell>
          <cell r="F1513" t="str">
            <v>K</v>
          </cell>
          <cell r="G1513" t="str">
            <v>BOTH</v>
          </cell>
          <cell r="H1513" t="str">
            <v>Yes</v>
          </cell>
          <cell r="I1513" t="str">
            <v>No</v>
          </cell>
          <cell r="J1513" t="str">
            <v>Yes</v>
          </cell>
          <cell r="K1513" t="str">
            <v>No</v>
          </cell>
          <cell r="L1513" t="str">
            <v>7</v>
          </cell>
          <cell r="M1513" t="str">
            <v>Compiegne</v>
          </cell>
          <cell r="N1513" t="str">
            <v>No</v>
          </cell>
        </row>
        <row r="1514">
          <cell r="A1514">
            <v>152551</v>
          </cell>
          <cell r="B1514" t="str">
            <v>Chris</v>
          </cell>
          <cell r="C1514" t="str">
            <v>Xu</v>
          </cell>
          <cell r="D1514" t="str">
            <v>9JQ</v>
          </cell>
          <cell r="E1514" t="str">
            <v>F</v>
          </cell>
          <cell r="F1514" t="str">
            <v>N</v>
          </cell>
          <cell r="G1514" t="str">
            <v>CHNE</v>
          </cell>
          <cell r="H1514" t="str">
            <v>No</v>
          </cell>
          <cell r="I1514" t="str">
            <v>No</v>
          </cell>
          <cell r="J1514" t="str">
            <v>No</v>
          </cell>
          <cell r="K1514" t="str">
            <v>No</v>
          </cell>
          <cell r="L1514" t="str">
            <v>9</v>
          </cell>
          <cell r="M1514" t="str">
            <v>St. Julie</v>
          </cell>
          <cell r="N1514" t="str">
            <v>No</v>
          </cell>
        </row>
        <row r="1515">
          <cell r="A1515">
            <v>151500</v>
          </cell>
          <cell r="B1515" t="str">
            <v>Iris</v>
          </cell>
          <cell r="C1515" t="str">
            <v>Xu</v>
          </cell>
          <cell r="D1515" t="str">
            <v>12MP</v>
          </cell>
          <cell r="E1515" t="str">
            <v>F</v>
          </cell>
          <cell r="F1515" t="str">
            <v>N</v>
          </cell>
          <cell r="G1515" t="str">
            <v>CHNE</v>
          </cell>
          <cell r="H1515" t="str">
            <v>No</v>
          </cell>
          <cell r="I1515" t="str">
            <v>No</v>
          </cell>
          <cell r="J1515" t="str">
            <v>No</v>
          </cell>
          <cell r="K1515" t="str">
            <v>No</v>
          </cell>
          <cell r="L1515" t="str">
            <v>12</v>
          </cell>
          <cell r="M1515" t="str">
            <v>St. Julie</v>
          </cell>
          <cell r="N1515" t="str">
            <v>No</v>
          </cell>
        </row>
        <row r="1516">
          <cell r="A1516">
            <v>150775</v>
          </cell>
          <cell r="B1516" t="str">
            <v>Serina</v>
          </cell>
          <cell r="C1516" t="str">
            <v>Yanbak</v>
          </cell>
          <cell r="D1516" t="str">
            <v>11BJM</v>
          </cell>
          <cell r="E1516" t="str">
            <v>F</v>
          </cell>
          <cell r="F1516" t="str">
            <v>N</v>
          </cell>
          <cell r="G1516" t="str">
            <v>AOTH</v>
          </cell>
          <cell r="H1516" t="str">
            <v>No</v>
          </cell>
          <cell r="I1516" t="str">
            <v>Yes</v>
          </cell>
          <cell r="J1516" t="str">
            <v>No</v>
          </cell>
          <cell r="K1516" t="str">
            <v>No</v>
          </cell>
          <cell r="L1516" t="str">
            <v>11</v>
          </cell>
          <cell r="M1516" t="str">
            <v>St. Julie</v>
          </cell>
          <cell r="N1516" t="str">
            <v>Yes</v>
          </cell>
        </row>
        <row r="1517">
          <cell r="A1517">
            <v>151822</v>
          </cell>
          <cell r="B1517" t="str">
            <v>Zaak</v>
          </cell>
          <cell r="C1517" t="str">
            <v>Yanbak</v>
          </cell>
          <cell r="D1517" t="str">
            <v>10RQ</v>
          </cell>
          <cell r="E1517" t="str">
            <v>M</v>
          </cell>
          <cell r="F1517" t="str">
            <v>N</v>
          </cell>
          <cell r="G1517" t="str">
            <v>MOTM</v>
          </cell>
          <cell r="H1517" t="str">
            <v>No</v>
          </cell>
          <cell r="I1517" t="str">
            <v>No</v>
          </cell>
          <cell r="J1517" t="str">
            <v>No</v>
          </cell>
          <cell r="K1517" t="str">
            <v>No</v>
          </cell>
          <cell r="L1517" t="str">
            <v>10</v>
          </cell>
          <cell r="M1517" t="str">
            <v>St. Julie</v>
          </cell>
          <cell r="N1517" t="str">
            <v>No</v>
          </cell>
        </row>
        <row r="1518">
          <cell r="A1518">
            <v>152820</v>
          </cell>
          <cell r="B1518" t="str">
            <v>Yusuf</v>
          </cell>
          <cell r="C1518" t="str">
            <v>Yaqoob</v>
          </cell>
          <cell r="D1518" t="str">
            <v>8KS</v>
          </cell>
          <cell r="E1518" t="str">
            <v>M</v>
          </cell>
          <cell r="F1518" t="str">
            <v>N</v>
          </cell>
          <cell r="G1518" t="str">
            <v>APKN</v>
          </cell>
          <cell r="H1518" t="str">
            <v>Yes</v>
          </cell>
          <cell r="I1518" t="str">
            <v>No</v>
          </cell>
          <cell r="J1518" t="str">
            <v>Yes</v>
          </cell>
          <cell r="K1518" t="str">
            <v>No</v>
          </cell>
          <cell r="L1518" t="str">
            <v>8</v>
          </cell>
          <cell r="M1518" t="str">
            <v>Picardy</v>
          </cell>
          <cell r="N1518" t="str">
            <v>No</v>
          </cell>
        </row>
        <row r="1519">
          <cell r="A1519">
            <v>152578</v>
          </cell>
          <cell r="B1519" t="str">
            <v>Niamh</v>
          </cell>
          <cell r="C1519" t="str">
            <v>Yates</v>
          </cell>
          <cell r="D1519" t="str">
            <v>9GR</v>
          </cell>
          <cell r="E1519" t="str">
            <v>F</v>
          </cell>
          <cell r="F1519" t="str">
            <v>N</v>
          </cell>
          <cell r="G1519" t="str">
            <v>WBRI</v>
          </cell>
          <cell r="H1519" t="str">
            <v>No</v>
          </cell>
          <cell r="I1519" t="str">
            <v>No</v>
          </cell>
          <cell r="J1519" t="str">
            <v>No</v>
          </cell>
          <cell r="K1519" t="str">
            <v>No</v>
          </cell>
          <cell r="L1519" t="str">
            <v>9</v>
          </cell>
          <cell r="M1519" t="str">
            <v>Compiegne</v>
          </cell>
          <cell r="N1519" t="str">
            <v>No</v>
          </cell>
        </row>
        <row r="1520">
          <cell r="A1520">
            <v>152917</v>
          </cell>
          <cell r="B1520" t="str">
            <v>Quincy</v>
          </cell>
          <cell r="C1520" t="str">
            <v>Yeboah</v>
          </cell>
          <cell r="D1520" t="str">
            <v>8PH</v>
          </cell>
          <cell r="E1520" t="str">
            <v>M</v>
          </cell>
          <cell r="F1520" t="str">
            <v>N</v>
          </cell>
          <cell r="G1520" t="str">
            <v>BAOF</v>
          </cell>
          <cell r="H1520" t="str">
            <v>No</v>
          </cell>
          <cell r="I1520" t="str">
            <v>No</v>
          </cell>
          <cell r="J1520" t="str">
            <v>No</v>
          </cell>
          <cell r="K1520" t="str">
            <v>No</v>
          </cell>
          <cell r="L1520" t="str">
            <v>8</v>
          </cell>
          <cell r="M1520" t="str">
            <v>Cuvilly</v>
          </cell>
          <cell r="N1520" t="str">
            <v>No</v>
          </cell>
        </row>
        <row r="1521">
          <cell r="A1521">
            <v>151702</v>
          </cell>
          <cell r="B1521" t="str">
            <v>Samuel</v>
          </cell>
          <cell r="C1521" t="str">
            <v>Yeboah</v>
          </cell>
          <cell r="D1521" t="str">
            <v>11EGQ</v>
          </cell>
          <cell r="E1521" t="str">
            <v>M</v>
          </cell>
          <cell r="F1521" t="str">
            <v>N</v>
          </cell>
          <cell r="G1521" t="str">
            <v>BAOF</v>
          </cell>
          <cell r="H1521" t="str">
            <v>No</v>
          </cell>
          <cell r="I1521" t="str">
            <v>No</v>
          </cell>
          <cell r="J1521" t="str">
            <v>No</v>
          </cell>
          <cell r="K1521" t="str">
            <v>No</v>
          </cell>
          <cell r="L1521" t="str">
            <v>11</v>
          </cell>
          <cell r="M1521" t="str">
            <v>Picardy</v>
          </cell>
          <cell r="N1521" t="str">
            <v>No</v>
          </cell>
        </row>
        <row r="1522">
          <cell r="A1522">
            <v>152539</v>
          </cell>
          <cell r="B1522" t="str">
            <v>Eben</v>
          </cell>
          <cell r="C1522" t="str">
            <v>Yekalo</v>
          </cell>
          <cell r="D1522" t="str">
            <v>9AWL</v>
          </cell>
          <cell r="E1522" t="str">
            <v>M</v>
          </cell>
          <cell r="F1522" t="str">
            <v>N</v>
          </cell>
          <cell r="G1522" t="str">
            <v>BAOF</v>
          </cell>
          <cell r="H1522" t="str">
            <v>Yes</v>
          </cell>
          <cell r="I1522" t="str">
            <v>Yes</v>
          </cell>
          <cell r="J1522" t="str">
            <v>Yes</v>
          </cell>
          <cell r="K1522" t="str">
            <v>No</v>
          </cell>
          <cell r="L1522" t="str">
            <v>9</v>
          </cell>
          <cell r="M1522" t="str">
            <v>St. Julie</v>
          </cell>
          <cell r="N1522" t="str">
            <v>No</v>
          </cell>
        </row>
        <row r="1523">
          <cell r="A1523">
            <v>160349</v>
          </cell>
          <cell r="B1523" t="str">
            <v>Ethan</v>
          </cell>
          <cell r="C1523" t="str">
            <v>Yekalo</v>
          </cell>
          <cell r="D1523" t="str">
            <v>7FS</v>
          </cell>
          <cell r="E1523" t="str">
            <v>M</v>
          </cell>
          <cell r="F1523" t="str">
            <v>N</v>
          </cell>
          <cell r="G1523" t="str">
            <v>BAOF</v>
          </cell>
          <cell r="H1523" t="str">
            <v>Yes</v>
          </cell>
          <cell r="I1523" t="str">
            <v>Yes</v>
          </cell>
          <cell r="J1523" t="str">
            <v>Yes</v>
          </cell>
          <cell r="K1523" t="str">
            <v>No</v>
          </cell>
          <cell r="L1523" t="str">
            <v>7</v>
          </cell>
          <cell r="M1523" t="str">
            <v>Compiegne</v>
          </cell>
          <cell r="N1523" t="str">
            <v>No</v>
          </cell>
        </row>
        <row r="1524">
          <cell r="A1524">
            <v>151574</v>
          </cell>
          <cell r="B1524" t="str">
            <v>Harmala</v>
          </cell>
          <cell r="C1524" t="str">
            <v>Yemane</v>
          </cell>
          <cell r="D1524" t="str">
            <v>11KKN</v>
          </cell>
          <cell r="E1524" t="str">
            <v>F</v>
          </cell>
          <cell r="F1524" t="str">
            <v>N</v>
          </cell>
          <cell r="G1524" t="str">
            <v>BAOF</v>
          </cell>
          <cell r="H1524" t="str">
            <v>No</v>
          </cell>
          <cell r="I1524" t="str">
            <v>Yes</v>
          </cell>
          <cell r="J1524" t="str">
            <v>No</v>
          </cell>
          <cell r="K1524" t="str">
            <v>No</v>
          </cell>
          <cell r="L1524" t="str">
            <v>11</v>
          </cell>
          <cell r="M1524" t="str">
            <v>Cuvilly</v>
          </cell>
          <cell r="N1524" t="str">
            <v>No</v>
          </cell>
        </row>
        <row r="1525">
          <cell r="A1525">
            <v>151834</v>
          </cell>
          <cell r="B1525" t="str">
            <v>Nahom</v>
          </cell>
          <cell r="C1525" t="str">
            <v>Yemane</v>
          </cell>
          <cell r="D1525" t="str">
            <v>10PL</v>
          </cell>
          <cell r="E1525" t="str">
            <v>M</v>
          </cell>
          <cell r="F1525" t="str">
            <v>N</v>
          </cell>
          <cell r="G1525" t="str">
            <v>BAOF</v>
          </cell>
          <cell r="H1525" t="str">
            <v>No</v>
          </cell>
          <cell r="I1525" t="str">
            <v>Yes</v>
          </cell>
          <cell r="J1525" t="str">
            <v>No</v>
          </cell>
          <cell r="K1525" t="str">
            <v>No</v>
          </cell>
          <cell r="L1525" t="str">
            <v>10</v>
          </cell>
          <cell r="M1525" t="str">
            <v>St. Julie</v>
          </cell>
          <cell r="N1525" t="str">
            <v>No</v>
          </cell>
        </row>
        <row r="1526">
          <cell r="A1526">
            <v>160350</v>
          </cell>
          <cell r="B1526" t="str">
            <v>Philemon</v>
          </cell>
          <cell r="C1526" t="str">
            <v>Yemane</v>
          </cell>
          <cell r="D1526" t="str">
            <v>7AWH</v>
          </cell>
          <cell r="E1526" t="str">
            <v>M</v>
          </cell>
          <cell r="F1526" t="str">
            <v>N</v>
          </cell>
          <cell r="G1526" t="str">
            <v>BAOF</v>
          </cell>
          <cell r="H1526" t="str">
            <v>No</v>
          </cell>
          <cell r="I1526" t="str">
            <v>Yes</v>
          </cell>
          <cell r="J1526" t="str">
            <v>No</v>
          </cell>
          <cell r="K1526" t="str">
            <v>No</v>
          </cell>
          <cell r="L1526" t="str">
            <v>7</v>
          </cell>
          <cell r="M1526" t="str">
            <v>St. Julie</v>
          </cell>
          <cell r="N1526" t="str">
            <v>No</v>
          </cell>
        </row>
        <row r="1527">
          <cell r="A1527">
            <v>152154</v>
          </cell>
          <cell r="B1527" t="str">
            <v>Grace</v>
          </cell>
          <cell r="C1527" t="str">
            <v>Yeomans</v>
          </cell>
          <cell r="D1527" t="str">
            <v>13HS</v>
          </cell>
          <cell r="E1527" t="str">
            <v>F</v>
          </cell>
          <cell r="G1527" t="str">
            <v>WBRI</v>
          </cell>
          <cell r="H1527" t="str">
            <v>No</v>
          </cell>
          <cell r="I1527" t="str">
            <v>No</v>
          </cell>
          <cell r="J1527" t="str">
            <v>No</v>
          </cell>
          <cell r="K1527" t="str">
            <v>No</v>
          </cell>
          <cell r="L1527" t="str">
            <v>13</v>
          </cell>
          <cell r="N1527" t="str">
            <v>No</v>
          </cell>
        </row>
        <row r="1528">
          <cell r="A1528">
            <v>151818</v>
          </cell>
          <cell r="B1528" t="str">
            <v>Benedict</v>
          </cell>
          <cell r="C1528" t="str">
            <v>Yewdall</v>
          </cell>
          <cell r="D1528" t="str">
            <v>10TD</v>
          </cell>
          <cell r="E1528" t="str">
            <v>M</v>
          </cell>
          <cell r="F1528" t="str">
            <v>N</v>
          </cell>
          <cell r="G1528" t="str">
            <v>REFU</v>
          </cell>
          <cell r="H1528" t="str">
            <v>No</v>
          </cell>
          <cell r="I1528" t="str">
            <v>No</v>
          </cell>
          <cell r="J1528" t="str">
            <v>No</v>
          </cell>
          <cell r="K1528" t="str">
            <v>No</v>
          </cell>
          <cell r="L1528" t="str">
            <v>10</v>
          </cell>
          <cell r="M1528" t="str">
            <v>Compiegne</v>
          </cell>
          <cell r="N1528" t="str">
            <v>No</v>
          </cell>
        </row>
        <row r="1529">
          <cell r="A1529">
            <v>152868</v>
          </cell>
          <cell r="B1529" t="str">
            <v>Leah</v>
          </cell>
          <cell r="C1529" t="str">
            <v>Yohannes</v>
          </cell>
          <cell r="D1529" t="str">
            <v>8MH</v>
          </cell>
          <cell r="E1529" t="str">
            <v>F</v>
          </cell>
          <cell r="F1529" t="str">
            <v>N</v>
          </cell>
          <cell r="G1529" t="str">
            <v>BAOF</v>
          </cell>
          <cell r="H1529" t="str">
            <v>Yes</v>
          </cell>
          <cell r="I1529" t="str">
            <v>No</v>
          </cell>
          <cell r="J1529" t="str">
            <v>Yes</v>
          </cell>
          <cell r="K1529" t="str">
            <v>No</v>
          </cell>
          <cell r="L1529" t="str">
            <v>8</v>
          </cell>
          <cell r="M1529" t="str">
            <v>Cuvilly</v>
          </cell>
          <cell r="N1529" t="str">
            <v>No</v>
          </cell>
        </row>
        <row r="1530">
          <cell r="A1530">
            <v>152767</v>
          </cell>
          <cell r="B1530" t="str">
            <v>Ruby-Anne</v>
          </cell>
          <cell r="C1530" t="str">
            <v>Yule</v>
          </cell>
          <cell r="D1530" t="str">
            <v>8TR</v>
          </cell>
          <cell r="E1530" t="str">
            <v>F</v>
          </cell>
          <cell r="F1530" t="str">
            <v>N</v>
          </cell>
          <cell r="G1530" t="str">
            <v>WBRI</v>
          </cell>
          <cell r="H1530" t="str">
            <v>No</v>
          </cell>
          <cell r="I1530" t="str">
            <v>No</v>
          </cell>
          <cell r="J1530" t="str">
            <v>No</v>
          </cell>
          <cell r="K1530" t="str">
            <v>No</v>
          </cell>
          <cell r="L1530" t="str">
            <v>8</v>
          </cell>
          <cell r="M1530" t="str">
            <v>Compiegne</v>
          </cell>
          <cell r="N1530" t="str">
            <v>No</v>
          </cell>
        </row>
        <row r="1531">
          <cell r="A1531">
            <v>152155</v>
          </cell>
          <cell r="B1531" t="str">
            <v>Yusra</v>
          </cell>
          <cell r="C1531" t="str">
            <v>Yusuf</v>
          </cell>
          <cell r="D1531" t="str">
            <v>13SMC</v>
          </cell>
          <cell r="E1531" t="str">
            <v>F</v>
          </cell>
          <cell r="F1531" t="str">
            <v>N</v>
          </cell>
          <cell r="G1531" t="str">
            <v>BSOM</v>
          </cell>
          <cell r="H1531" t="str">
            <v>Yes</v>
          </cell>
          <cell r="I1531" t="str">
            <v>No</v>
          </cell>
          <cell r="J1531" t="str">
            <v>No</v>
          </cell>
          <cell r="K1531" t="str">
            <v>No</v>
          </cell>
          <cell r="L1531" t="str">
            <v>13</v>
          </cell>
          <cell r="N1531" t="str">
            <v>No</v>
          </cell>
        </row>
        <row r="1532">
          <cell r="A1532">
            <v>152906</v>
          </cell>
          <cell r="B1532" t="str">
            <v>Areeb</v>
          </cell>
          <cell r="C1532" t="str">
            <v>Zaheer</v>
          </cell>
          <cell r="D1532" t="str">
            <v>8KS</v>
          </cell>
          <cell r="E1532" t="str">
            <v>M</v>
          </cell>
          <cell r="F1532" t="str">
            <v>N</v>
          </cell>
          <cell r="G1532" t="str">
            <v>APKN</v>
          </cell>
          <cell r="H1532" t="str">
            <v>No</v>
          </cell>
          <cell r="I1532" t="str">
            <v>No</v>
          </cell>
          <cell r="J1532" t="str">
            <v>No</v>
          </cell>
          <cell r="K1532" t="str">
            <v>No</v>
          </cell>
          <cell r="L1532" t="str">
            <v>8</v>
          </cell>
          <cell r="M1532" t="str">
            <v>Picardy</v>
          </cell>
          <cell r="N1532" t="str">
            <v>No</v>
          </cell>
        </row>
        <row r="1533">
          <cell r="A1533">
            <v>151775</v>
          </cell>
          <cell r="B1533" t="str">
            <v>Delena</v>
          </cell>
          <cell r="C1533" t="str">
            <v>Zekarys</v>
          </cell>
          <cell r="D1533" t="str">
            <v>10JOS</v>
          </cell>
          <cell r="E1533" t="str">
            <v>F</v>
          </cell>
          <cell r="F1533" t="str">
            <v>N</v>
          </cell>
          <cell r="G1533" t="str">
            <v>BAOF</v>
          </cell>
          <cell r="H1533" t="str">
            <v>No</v>
          </cell>
          <cell r="I1533" t="str">
            <v>Yes</v>
          </cell>
          <cell r="J1533" t="str">
            <v>No</v>
          </cell>
          <cell r="K1533" t="str">
            <v>No</v>
          </cell>
          <cell r="L1533" t="str">
            <v>10</v>
          </cell>
          <cell r="M1533" t="str">
            <v>Picardy</v>
          </cell>
          <cell r="N1533" t="str">
            <v>No</v>
          </cell>
        </row>
        <row r="1534">
          <cell r="A1534">
            <v>160351</v>
          </cell>
          <cell r="B1534" t="str">
            <v>Lidya</v>
          </cell>
          <cell r="C1534" t="str">
            <v>Zeru</v>
          </cell>
          <cell r="D1534" t="str">
            <v>7FS</v>
          </cell>
          <cell r="E1534" t="str">
            <v>F</v>
          </cell>
          <cell r="G1534" t="str">
            <v>BAOF</v>
          </cell>
          <cell r="H1534" t="str">
            <v>No</v>
          </cell>
          <cell r="I1534" t="str">
            <v>Yes</v>
          </cell>
          <cell r="J1534" t="str">
            <v>No</v>
          </cell>
          <cell r="K1534" t="str">
            <v>No</v>
          </cell>
          <cell r="L1534" t="str">
            <v>7</v>
          </cell>
          <cell r="M1534" t="str">
            <v>Compiegne</v>
          </cell>
          <cell r="N1534" t="str">
            <v>No</v>
          </cell>
        </row>
        <row r="1535">
          <cell r="A1535">
            <v>152844</v>
          </cell>
          <cell r="B1535" t="str">
            <v>Loukas</v>
          </cell>
          <cell r="C1535" t="str">
            <v>Zormpas</v>
          </cell>
          <cell r="D1535" t="str">
            <v>8KC</v>
          </cell>
          <cell r="E1535" t="str">
            <v>M</v>
          </cell>
          <cell r="F1535" t="str">
            <v>N</v>
          </cell>
          <cell r="G1535" t="str">
            <v>MOTM</v>
          </cell>
          <cell r="H1535" t="str">
            <v>No</v>
          </cell>
          <cell r="I1535" t="str">
            <v>No</v>
          </cell>
          <cell r="J1535" t="str">
            <v>No</v>
          </cell>
          <cell r="K1535" t="str">
            <v>No</v>
          </cell>
          <cell r="L1535" t="str">
            <v>8</v>
          </cell>
          <cell r="M1535" t="str">
            <v>St. Julie</v>
          </cell>
          <cell r="N1535" t="str">
            <v>No</v>
          </cell>
        </row>
        <row r="1536">
          <cell r="A1536" t="str">
            <v>Count: 1534</v>
          </cell>
          <cell r="B1536" t="str">
            <v>Count: 1534</v>
          </cell>
          <cell r="C1536" t="str">
            <v>Count: 1534</v>
          </cell>
          <cell r="D1536" t="str">
            <v>Count: 1533</v>
          </cell>
          <cell r="E1536" t="str">
            <v>Count: 1534</v>
          </cell>
          <cell r="F1536" t="str">
            <v>Count: 1311</v>
          </cell>
          <cell r="G1536" t="str">
            <v>Count: 1524</v>
          </cell>
          <cell r="H1536" t="str">
            <v>Count: 1534</v>
          </cell>
          <cell r="I1536" t="str">
            <v>Count: 1534</v>
          </cell>
          <cell r="J1536" t="str">
            <v>Count: 1534</v>
          </cell>
          <cell r="K1536" t="str">
            <v>Count: 1534</v>
          </cell>
          <cell r="L1536" t="str">
            <v>Count: 1533</v>
          </cell>
          <cell r="M1536" t="str">
            <v>Count: 1324</v>
          </cell>
          <cell r="N1536"/>
        </row>
        <row r="1537">
          <cell r="N1537"/>
        </row>
        <row r="1538">
          <cell r="N1538"/>
        </row>
        <row r="1539">
          <cell r="N1539"/>
        </row>
        <row r="1540">
          <cell r="N1540"/>
        </row>
        <row r="1541">
          <cell r="N1541"/>
        </row>
        <row r="1542">
          <cell r="N1542"/>
        </row>
        <row r="1543">
          <cell r="N1543"/>
        </row>
        <row r="1544">
          <cell r="N1544"/>
        </row>
        <row r="1545">
          <cell r="N1545"/>
        </row>
        <row r="1546">
          <cell r="N1546"/>
        </row>
        <row r="1547">
          <cell r="N1547"/>
        </row>
        <row r="1548">
          <cell r="N1548"/>
        </row>
        <row r="1549">
          <cell r="N1549"/>
        </row>
        <row r="1550">
          <cell r="N1550"/>
        </row>
        <row r="1551">
          <cell r="N1551"/>
        </row>
        <row r="1552">
          <cell r="N1552"/>
        </row>
        <row r="1553">
          <cell r="N1553"/>
        </row>
        <row r="1554">
          <cell r="N1554"/>
        </row>
        <row r="1555">
          <cell r="N1555"/>
        </row>
        <row r="1556">
          <cell r="N1556"/>
        </row>
        <row r="1557">
          <cell r="N1557"/>
        </row>
        <row r="1558">
          <cell r="N1558"/>
        </row>
        <row r="1559">
          <cell r="A1559"/>
          <cell r="B1559"/>
          <cell r="C1559"/>
          <cell r="D1559"/>
          <cell r="E1559"/>
          <cell r="F1559"/>
          <cell r="G1559"/>
          <cell r="H1559"/>
          <cell r="I1559"/>
          <cell r="J1559"/>
          <cell r="K1559"/>
          <cell r="L1559"/>
          <cell r="M1559"/>
          <cell r="N1559"/>
        </row>
      </sheetData>
      <sheetData sheetId="3">
        <row r="1">
          <cell r="A1" t="str">
            <v>AdmissionNo</v>
          </cell>
        </row>
      </sheetData>
      <sheetData sheetId="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EAR SUMMARIES"/>
      <sheetName val="YEAR7"/>
      <sheetName val="IMPORTY7"/>
      <sheetName val="YEAR8"/>
      <sheetName val="IMPORTY8"/>
      <sheetName val="YEAR9"/>
      <sheetName val="IMPORTY9"/>
      <sheetName val="YEAR10"/>
      <sheetName val="IMPORTY10"/>
      <sheetName val="YEAR11"/>
      <sheetName val="IMPORTY11"/>
      <sheetName val="YEAR12"/>
      <sheetName val="YR12 20 levels"/>
      <sheetName val="Import Y12"/>
      <sheetName val="YEAR13"/>
      <sheetName val="YR13 20 levels"/>
      <sheetName val="Import Y13"/>
      <sheetName val="LOOKUP"/>
      <sheetName val="NOTES"/>
      <sheetName val="IMPORTKS4ND"/>
      <sheetName val="IMPORTKS2SS"/>
      <sheetName val="IMPORT AVGGCSESCORE"/>
      <sheetName val="IMPORTSAS7"/>
      <sheetName val="IMPORTSAS8"/>
      <sheetName val="IMPORTMSY1 Y9"/>
      <sheetName val="IMPORT MSY1 Y9 CNAT"/>
      <sheetName val="IMPORTSAS9"/>
      <sheetName val="IMPORTMSY1 Y10"/>
      <sheetName val="IMPORT MS1 Y10 CNAT"/>
      <sheetName val="IMPORTMSY2 Y10"/>
      <sheetName val="IMPORT MS2 Y10 CACHE"/>
      <sheetName val="IMPORTSAS10"/>
      <sheetName val="IMPORTY11MS"/>
      <sheetName val="IMPORTY11SC"/>
      <sheetName val="IMPORTSAS11"/>
      <sheetName val="IMPORT MS2 Y11 CACHE"/>
      <sheetName val="IMPORT SC Y11"/>
      <sheetName val="MAIN SCHOOL STUDENTS"/>
      <sheetName val="IMPORTKS4NAT"/>
      <sheetName val="YEAR9MS1"/>
      <sheetName val="YEAR10MS1"/>
      <sheetName val="YEAR10MS2"/>
      <sheetName val="IMPORTY10LT"/>
      <sheetName val="IMPORTY11LT"/>
      <sheetName val="YEAR11MS2"/>
      <sheetName val="IMPORTKS4NDLOW"/>
    </sheetNames>
    <sheetDataSet>
      <sheetData sheetId="0">
        <row r="5">
          <cell r="Q5">
            <v>1</v>
          </cell>
        </row>
      </sheetData>
      <sheetData sheetId="1" refreshError="1"/>
      <sheetData sheetId="2" refreshError="1"/>
      <sheetData sheetId="3" refreshError="1">
        <row r="1">
          <cell r="A1" t="str">
            <v>Id</v>
          </cell>
          <cell r="B1" t="str">
            <v>Name</v>
          </cell>
          <cell r="C1" t="str">
            <v>Form</v>
          </cell>
          <cell r="D1" t="str">
            <v>Gender</v>
          </cell>
          <cell r="E1" t="str">
            <v>SEN Code</v>
          </cell>
          <cell r="F1" t="str">
            <v>Sen M</v>
          </cell>
          <cell r="G1" t="str">
            <v>Stage</v>
          </cell>
          <cell r="H1" t="str">
            <v>Ethnic Minority</v>
          </cell>
          <cell r="I1" t="str">
            <v>Ethnicity Code</v>
          </cell>
          <cell r="J1" t="str">
            <v>FSM</v>
          </cell>
          <cell r="K1" t="str">
            <v>EAL</v>
          </cell>
          <cell r="L1" t="str">
            <v>PP</v>
          </cell>
          <cell r="M1" t="str">
            <v>LAC</v>
          </cell>
          <cell r="N1" t="str">
            <v>English Moderated Score</v>
          </cell>
          <cell r="O1" t="str">
            <v>Maths moderated score</v>
          </cell>
          <cell r="P1" t="str">
            <v>Average SS</v>
          </cell>
          <cell r="Q1" t="str">
            <v>Average SS (with PP increase)</v>
          </cell>
          <cell r="R1" t="str">
            <v>ESTIMATED A8 (2017) - TARGET SETTING</v>
          </cell>
          <cell r="S1" t="str">
            <v>ESTIMATED A8 POINTS/ENTRY</v>
          </cell>
          <cell r="T1" t="str">
            <v>ESTIMATED A8 (2017) for target setting - pp adjusted</v>
          </cell>
          <cell r="U1" t="str">
            <v>ESTIMATED A8 POINTS/ENTRY - pp adjusted</v>
          </cell>
          <cell r="V1" t="str">
            <v>ON TRACK FOR AT END OF KS2 - INDEX - PP adjusted</v>
          </cell>
          <cell r="W1" t="str">
            <v>KS4 NAT - pp adjusted</v>
          </cell>
          <cell r="X1" t="str">
            <v>KS4 ND - pp adjusted</v>
          </cell>
          <cell r="Y1" t="str">
            <v>KS4 NDLOW pp adjusted</v>
          </cell>
        </row>
        <row r="2">
          <cell r="A2">
            <v>152831</v>
          </cell>
          <cell r="B2" t="str">
            <v>Abraham, Olivia</v>
          </cell>
          <cell r="C2" t="str">
            <v>8KC</v>
          </cell>
          <cell r="D2" t="str">
            <v>F</v>
          </cell>
          <cell r="E2" t="str">
            <v>N</v>
          </cell>
          <cell r="F2" t="str">
            <v>No</v>
          </cell>
          <cell r="G2" t="str">
            <v>N</v>
          </cell>
          <cell r="H2">
            <v>1</v>
          </cell>
          <cell r="I2" t="str">
            <v>AIND</v>
          </cell>
          <cell r="J2" t="str">
            <v>No</v>
          </cell>
          <cell r="K2" t="b">
            <v>0</v>
          </cell>
          <cell r="L2" t="str">
            <v>No</v>
          </cell>
          <cell r="M2" t="str">
            <v>No</v>
          </cell>
          <cell r="N2" t="str">
            <v>8 - 9</v>
          </cell>
          <cell r="O2" t="str">
            <v>7 - 8</v>
          </cell>
          <cell r="P2">
            <v>115</v>
          </cell>
          <cell r="Q2">
            <v>115</v>
          </cell>
          <cell r="R2">
            <v>74.828357999999994</v>
          </cell>
          <cell r="S2">
            <v>7.4828357999999993</v>
          </cell>
          <cell r="T2">
            <v>74.828357999999994</v>
          </cell>
          <cell r="U2">
            <v>7.4828357999999993</v>
          </cell>
          <cell r="V2" t="str">
            <v>7-8</v>
          </cell>
          <cell r="W2" t="str">
            <v>6-8</v>
          </cell>
          <cell r="X2" t="str">
            <v>7-8</v>
          </cell>
          <cell r="Y2">
            <v>7</v>
          </cell>
          <cell r="Z2" t="str">
            <v>H</v>
          </cell>
          <cell r="AA2"/>
          <cell r="AB2" t="str">
            <v/>
          </cell>
          <cell r="AC2" t="str">
            <v>7-8</v>
          </cell>
          <cell r="AD2" t="str">
            <v>H</v>
          </cell>
          <cell r="AE2">
            <v>1</v>
          </cell>
        </row>
        <row r="3">
          <cell r="A3">
            <v>152924</v>
          </cell>
          <cell r="B3" t="str">
            <v>Ahmadi-Siahpoush, Aryana</v>
          </cell>
          <cell r="C3" t="str">
            <v>8AR</v>
          </cell>
          <cell r="D3" t="str">
            <v>F</v>
          </cell>
          <cell r="E3" t="str">
            <v>N</v>
          </cell>
          <cell r="F3" t="str">
            <v>No</v>
          </cell>
          <cell r="G3" t="str">
            <v>N</v>
          </cell>
          <cell r="H3">
            <v>0</v>
          </cell>
          <cell r="I3" t="str">
            <v>WBRI</v>
          </cell>
          <cell r="J3" t="str">
            <v>No</v>
          </cell>
          <cell r="K3" t="b">
            <v>1</v>
          </cell>
          <cell r="L3" t="str">
            <v>No</v>
          </cell>
          <cell r="M3" t="str">
            <v>No</v>
          </cell>
          <cell r="N3" t="str">
            <v>5 - 6</v>
          </cell>
          <cell r="O3" t="str">
            <v>6 - 7</v>
          </cell>
          <cell r="P3">
            <v>108.5</v>
          </cell>
          <cell r="Q3">
            <v>108.5</v>
          </cell>
          <cell r="R3">
            <v>56.563876999999998</v>
          </cell>
          <cell r="S3">
            <v>5.6563876999999998</v>
          </cell>
          <cell r="T3">
            <v>56.563876999999998</v>
          </cell>
          <cell r="U3">
            <v>5.6563876999999998</v>
          </cell>
          <cell r="V3" t="str">
            <v>6-7</v>
          </cell>
          <cell r="W3" t="str">
            <v>5-7</v>
          </cell>
          <cell r="X3" t="str">
            <v>6-7</v>
          </cell>
          <cell r="Y3">
            <v>6</v>
          </cell>
          <cell r="Z3" t="str">
            <v>M</v>
          </cell>
          <cell r="AA3"/>
          <cell r="AB3" t="str">
            <v/>
          </cell>
          <cell r="AC3" t="str">
            <v>6-7</v>
          </cell>
          <cell r="AD3" t="str">
            <v>M</v>
          </cell>
          <cell r="AE3">
            <v>1</v>
          </cell>
        </row>
        <row r="4">
          <cell r="A4">
            <v>152810</v>
          </cell>
          <cell r="B4" t="str">
            <v>Akanuwe, Raphael</v>
          </cell>
          <cell r="C4" t="str">
            <v>8KC</v>
          </cell>
          <cell r="D4" t="str">
            <v>M</v>
          </cell>
          <cell r="E4" t="str">
            <v>N</v>
          </cell>
          <cell r="F4" t="str">
            <v>No</v>
          </cell>
          <cell r="G4" t="str">
            <v>N</v>
          </cell>
          <cell r="H4">
            <v>1</v>
          </cell>
          <cell r="I4" t="str">
            <v>BAOF</v>
          </cell>
          <cell r="J4" t="str">
            <v>No</v>
          </cell>
          <cell r="K4" t="b">
            <v>0</v>
          </cell>
          <cell r="L4" t="str">
            <v>No</v>
          </cell>
          <cell r="M4" t="str">
            <v>No</v>
          </cell>
          <cell r="N4" t="str">
            <v>8 - 9</v>
          </cell>
          <cell r="O4" t="str">
            <v>6 - 7</v>
          </cell>
          <cell r="P4">
            <v>114</v>
          </cell>
          <cell r="Q4">
            <v>114</v>
          </cell>
          <cell r="R4">
            <v>71.839286000000001</v>
          </cell>
          <cell r="S4">
            <v>7.1839285999999998</v>
          </cell>
          <cell r="T4">
            <v>71.839286000000001</v>
          </cell>
          <cell r="U4">
            <v>7.1839285999999998</v>
          </cell>
          <cell r="V4" t="str">
            <v>7-8</v>
          </cell>
          <cell r="W4" t="str">
            <v>6-8</v>
          </cell>
          <cell r="X4" t="str">
            <v>7-8</v>
          </cell>
          <cell r="Y4">
            <v>7</v>
          </cell>
          <cell r="Z4" t="str">
            <v>H</v>
          </cell>
          <cell r="AA4"/>
          <cell r="AB4" t="str">
            <v/>
          </cell>
          <cell r="AC4" t="str">
            <v>7-8</v>
          </cell>
          <cell r="AD4" t="str">
            <v>H</v>
          </cell>
          <cell r="AE4">
            <v>1</v>
          </cell>
        </row>
        <row r="5">
          <cell r="A5">
            <v>152847</v>
          </cell>
          <cell r="B5" t="str">
            <v>Allen, Elyse</v>
          </cell>
          <cell r="C5" t="str">
            <v>8KC</v>
          </cell>
          <cell r="D5" t="str">
            <v>F</v>
          </cell>
          <cell r="E5" t="str">
            <v>N</v>
          </cell>
          <cell r="F5" t="str">
            <v>No</v>
          </cell>
          <cell r="G5" t="str">
            <v>N</v>
          </cell>
          <cell r="H5">
            <v>0</v>
          </cell>
          <cell r="I5" t="str">
            <v>WBRI</v>
          </cell>
          <cell r="J5" t="str">
            <v>No</v>
          </cell>
          <cell r="K5" t="b">
            <v>0</v>
          </cell>
          <cell r="L5" t="str">
            <v>No</v>
          </cell>
          <cell r="M5" t="str">
            <v>No</v>
          </cell>
          <cell r="N5" t="str">
            <v>5 - 6</v>
          </cell>
          <cell r="O5" t="str">
            <v>4 - 5</v>
          </cell>
          <cell r="P5">
            <v>104</v>
          </cell>
          <cell r="Q5">
            <v>104</v>
          </cell>
          <cell r="R5">
            <v>45.503675999999999</v>
          </cell>
          <cell r="S5">
            <v>4.5503675999999995</v>
          </cell>
          <cell r="T5">
            <v>45.503675999999999</v>
          </cell>
          <cell r="U5">
            <v>4.5503675999999995</v>
          </cell>
          <cell r="V5" t="str">
            <v>5-6</v>
          </cell>
          <cell r="W5" t="str">
            <v>4-6</v>
          </cell>
          <cell r="X5" t="str">
            <v>5-6</v>
          </cell>
          <cell r="Y5">
            <v>5</v>
          </cell>
          <cell r="Z5" t="str">
            <v>M</v>
          </cell>
          <cell r="AA5"/>
          <cell r="AB5" t="str">
            <v/>
          </cell>
          <cell r="AC5" t="str">
            <v>5-6</v>
          </cell>
          <cell r="AD5" t="str">
            <v>M</v>
          </cell>
          <cell r="AE5">
            <v>1</v>
          </cell>
        </row>
        <row r="6">
          <cell r="A6">
            <v>152799</v>
          </cell>
          <cell r="B6" t="str">
            <v>Allen, Emily</v>
          </cell>
          <cell r="C6" t="str">
            <v>8KC</v>
          </cell>
          <cell r="D6" t="str">
            <v>F</v>
          </cell>
          <cell r="E6" t="str">
            <v>N</v>
          </cell>
          <cell r="F6" t="str">
            <v>No</v>
          </cell>
          <cell r="G6" t="str">
            <v>N</v>
          </cell>
          <cell r="H6">
            <v>0</v>
          </cell>
          <cell r="I6" t="str">
            <v>WBRI</v>
          </cell>
          <cell r="J6" t="str">
            <v>No</v>
          </cell>
          <cell r="K6" t="b">
            <v>0</v>
          </cell>
          <cell r="L6" t="str">
            <v>No</v>
          </cell>
          <cell r="M6" t="str">
            <v>No</v>
          </cell>
          <cell r="N6" t="str">
            <v>7 - 8</v>
          </cell>
          <cell r="O6" t="str">
            <v>8 - 9</v>
          </cell>
          <cell r="P6">
            <v>114</v>
          </cell>
          <cell r="Q6">
            <v>114</v>
          </cell>
          <cell r="R6">
            <v>71.839286000000001</v>
          </cell>
          <cell r="S6">
            <v>7.1839285999999998</v>
          </cell>
          <cell r="T6">
            <v>71.839286000000001</v>
          </cell>
          <cell r="U6">
            <v>7.1839285999999998</v>
          </cell>
          <cell r="V6" t="str">
            <v>7-8</v>
          </cell>
          <cell r="W6" t="str">
            <v>6-8</v>
          </cell>
          <cell r="X6" t="str">
            <v>7-8</v>
          </cell>
          <cell r="Y6">
            <v>7</v>
          </cell>
          <cell r="Z6" t="str">
            <v>H</v>
          </cell>
          <cell r="AA6"/>
          <cell r="AB6" t="str">
            <v/>
          </cell>
          <cell r="AC6" t="str">
            <v>7-8</v>
          </cell>
          <cell r="AD6" t="str">
            <v>H</v>
          </cell>
          <cell r="AE6">
            <v>1</v>
          </cell>
        </row>
        <row r="7">
          <cell r="A7">
            <v>152853</v>
          </cell>
          <cell r="B7" t="str">
            <v>Aloba, Darasimi</v>
          </cell>
          <cell r="C7" t="str">
            <v>8JJ</v>
          </cell>
          <cell r="D7" t="str">
            <v>F</v>
          </cell>
          <cell r="E7" t="str">
            <v>N</v>
          </cell>
          <cell r="F7" t="str">
            <v>No</v>
          </cell>
          <cell r="G7" t="str">
            <v>N</v>
          </cell>
          <cell r="H7">
            <v>1</v>
          </cell>
          <cell r="I7" t="str">
            <v>BAOF</v>
          </cell>
          <cell r="J7" t="str">
            <v>No</v>
          </cell>
          <cell r="K7" t="b">
            <v>0</v>
          </cell>
          <cell r="L7" t="str">
            <v>No</v>
          </cell>
          <cell r="M7" t="str">
            <v>No</v>
          </cell>
          <cell r="N7" t="str">
            <v>4 - 5</v>
          </cell>
          <cell r="O7" t="str">
            <v>5 - 6</v>
          </cell>
          <cell r="P7">
            <v>105.5</v>
          </cell>
          <cell r="Q7">
            <v>105.5</v>
          </cell>
          <cell r="R7">
            <v>49.024999999999999</v>
          </cell>
          <cell r="S7">
            <v>4.9024999999999999</v>
          </cell>
          <cell r="T7">
            <v>49.024999999999999</v>
          </cell>
          <cell r="U7">
            <v>4.9024999999999999</v>
          </cell>
          <cell r="V7" t="str">
            <v>5-6</v>
          </cell>
          <cell r="W7" t="str">
            <v>4-6</v>
          </cell>
          <cell r="X7" t="str">
            <v>5-6</v>
          </cell>
          <cell r="Y7">
            <v>5</v>
          </cell>
          <cell r="Z7" t="str">
            <v>M</v>
          </cell>
          <cell r="AA7"/>
          <cell r="AB7" t="str">
            <v/>
          </cell>
          <cell r="AC7" t="str">
            <v>5-6</v>
          </cell>
          <cell r="AD7" t="str">
            <v>M</v>
          </cell>
          <cell r="AE7">
            <v>1</v>
          </cell>
        </row>
        <row r="8">
          <cell r="A8">
            <v>152923</v>
          </cell>
          <cell r="B8" t="str">
            <v>Amboe-Frou, Jean</v>
          </cell>
          <cell r="C8" t="str">
            <v>8KC</v>
          </cell>
          <cell r="D8" t="str">
            <v>M</v>
          </cell>
          <cell r="E8" t="str">
            <v>N</v>
          </cell>
          <cell r="F8" t="str">
            <v>No</v>
          </cell>
          <cell r="G8" t="str">
            <v>N</v>
          </cell>
          <cell r="H8">
            <v>1</v>
          </cell>
          <cell r="I8" t="str">
            <v>BAOF</v>
          </cell>
          <cell r="J8" t="str">
            <v>No</v>
          </cell>
          <cell r="K8" t="b">
            <v>0</v>
          </cell>
          <cell r="L8" t="str">
            <v>No</v>
          </cell>
          <cell r="M8" t="str">
            <v>No</v>
          </cell>
          <cell r="N8" t="str">
            <v>8 - 9</v>
          </cell>
          <cell r="O8" t="str">
            <v>6 - 7</v>
          </cell>
          <cell r="P8">
            <v>112.5</v>
          </cell>
          <cell r="Q8">
            <v>112.5</v>
          </cell>
          <cell r="R8">
            <v>65.541015999999999</v>
          </cell>
          <cell r="S8">
            <v>6.5541016000000001</v>
          </cell>
          <cell r="T8">
            <v>65.541015999999999</v>
          </cell>
          <cell r="U8">
            <v>6.5541016000000001</v>
          </cell>
          <cell r="V8" t="str">
            <v>7-8</v>
          </cell>
          <cell r="W8" t="str">
            <v>6-8</v>
          </cell>
          <cell r="X8" t="str">
            <v>7-8</v>
          </cell>
          <cell r="Y8">
            <v>7</v>
          </cell>
          <cell r="Z8" t="str">
            <v>H</v>
          </cell>
          <cell r="AA8"/>
          <cell r="AB8" t="str">
            <v/>
          </cell>
          <cell r="AC8" t="str">
            <v>7-8</v>
          </cell>
          <cell r="AD8" t="str">
            <v>H</v>
          </cell>
          <cell r="AE8">
            <v>1</v>
          </cell>
        </row>
        <row r="9">
          <cell r="A9">
            <v>152753</v>
          </cell>
          <cell r="B9" t="str">
            <v>Amoah, Amarachi</v>
          </cell>
          <cell r="C9" t="str">
            <v>8PH</v>
          </cell>
          <cell r="D9" t="str">
            <v>F</v>
          </cell>
          <cell r="E9" t="str">
            <v>N</v>
          </cell>
          <cell r="F9" t="str">
            <v>No</v>
          </cell>
          <cell r="G9" t="str">
            <v>N</v>
          </cell>
          <cell r="H9">
            <v>1</v>
          </cell>
          <cell r="I9" t="str">
            <v>BAOF</v>
          </cell>
          <cell r="J9" t="str">
            <v>Yes</v>
          </cell>
          <cell r="K9" t="b">
            <v>1</v>
          </cell>
          <cell r="L9" t="str">
            <v>Yes</v>
          </cell>
          <cell r="M9" t="str">
            <v>No</v>
          </cell>
          <cell r="N9" t="str">
            <v>5 - 6</v>
          </cell>
          <cell r="O9" t="str">
            <v>3 - 4</v>
          </cell>
          <cell r="P9">
            <v>103</v>
          </cell>
          <cell r="Q9">
            <v>107</v>
          </cell>
          <cell r="R9">
            <v>42.677678999999998</v>
          </cell>
          <cell r="S9">
            <v>4.2677678999999999</v>
          </cell>
          <cell r="T9">
            <v>54.013157999999997</v>
          </cell>
          <cell r="U9">
            <v>5.4013157999999999</v>
          </cell>
          <cell r="V9" t="str">
            <v>4-5</v>
          </cell>
          <cell r="W9" t="str">
            <v>3-5</v>
          </cell>
          <cell r="X9" t="str">
            <v>4-5</v>
          </cell>
          <cell r="Y9">
            <v>4</v>
          </cell>
          <cell r="Z9" t="str">
            <v>M</v>
          </cell>
          <cell r="AA9"/>
          <cell r="AB9" t="str">
            <v/>
          </cell>
          <cell r="AC9" t="str">
            <v>4-5</v>
          </cell>
          <cell r="AD9" t="str">
            <v>M</v>
          </cell>
          <cell r="AE9">
            <v>1</v>
          </cell>
        </row>
        <row r="10">
          <cell r="A10">
            <v>152745</v>
          </cell>
          <cell r="B10" t="str">
            <v>Aure, Adriano</v>
          </cell>
          <cell r="C10" t="str">
            <v>8AB</v>
          </cell>
          <cell r="D10" t="str">
            <v>M</v>
          </cell>
          <cell r="E10" t="str">
            <v>N</v>
          </cell>
          <cell r="F10" t="str">
            <v>No</v>
          </cell>
          <cell r="G10" t="str">
            <v>N</v>
          </cell>
          <cell r="H10">
            <v>1</v>
          </cell>
          <cell r="I10" t="str">
            <v>AOTH</v>
          </cell>
          <cell r="J10" t="str">
            <v>No</v>
          </cell>
          <cell r="K10" t="b">
            <v>0</v>
          </cell>
          <cell r="L10" t="str">
            <v>No</v>
          </cell>
          <cell r="M10" t="str">
            <v>No</v>
          </cell>
          <cell r="N10" t="str">
            <v>6 - 7</v>
          </cell>
          <cell r="O10" t="str">
            <v>5 - 6</v>
          </cell>
          <cell r="P10">
            <v>108.5</v>
          </cell>
          <cell r="Q10">
            <v>108.5</v>
          </cell>
          <cell r="R10">
            <v>56.563876999999998</v>
          </cell>
          <cell r="S10">
            <v>5.6563876999999998</v>
          </cell>
          <cell r="T10">
            <v>56.563876999999998</v>
          </cell>
          <cell r="U10">
            <v>5.6563876999999998</v>
          </cell>
          <cell r="V10" t="str">
            <v>5-6</v>
          </cell>
          <cell r="W10" t="str">
            <v>4-6</v>
          </cell>
          <cell r="X10" t="str">
            <v>5-6</v>
          </cell>
          <cell r="Y10">
            <v>5</v>
          </cell>
          <cell r="Z10" t="str">
            <v>M</v>
          </cell>
          <cell r="AA10"/>
          <cell r="AB10" t="str">
            <v/>
          </cell>
          <cell r="AC10" t="str">
            <v>5-6</v>
          </cell>
          <cell r="AD10" t="str">
            <v>M</v>
          </cell>
          <cell r="AE10">
            <v>1</v>
          </cell>
        </row>
        <row r="11">
          <cell r="A11">
            <v>152827</v>
          </cell>
          <cell r="B11" t="str">
            <v>Azumah, Yelorm</v>
          </cell>
          <cell r="C11" t="str">
            <v>8AB</v>
          </cell>
          <cell r="D11" t="str">
            <v>F</v>
          </cell>
          <cell r="E11" t="str">
            <v>N</v>
          </cell>
          <cell r="F11" t="str">
            <v>No</v>
          </cell>
          <cell r="G11" t="str">
            <v>N</v>
          </cell>
          <cell r="H11">
            <v>1</v>
          </cell>
          <cell r="I11" t="str">
            <v>BAOF</v>
          </cell>
          <cell r="J11" t="str">
            <v>No</v>
          </cell>
          <cell r="K11" t="b">
            <v>1</v>
          </cell>
          <cell r="L11" t="str">
            <v>No</v>
          </cell>
          <cell r="M11" t="str">
            <v>No</v>
          </cell>
          <cell r="N11" t="str">
            <v>5 - 6</v>
          </cell>
          <cell r="O11" t="str">
            <v>5 - 6</v>
          </cell>
          <cell r="P11">
            <v>107.5</v>
          </cell>
          <cell r="Q11">
            <v>107.5</v>
          </cell>
          <cell r="R11">
            <v>54.013157999999997</v>
          </cell>
          <cell r="S11">
            <v>5.4013157999999999</v>
          </cell>
          <cell r="T11">
            <v>54.013157999999997</v>
          </cell>
          <cell r="U11">
            <v>5.4013157999999999</v>
          </cell>
          <cell r="V11" t="str">
            <v>5-6</v>
          </cell>
          <cell r="W11" t="str">
            <v>4-6</v>
          </cell>
          <cell r="X11" t="str">
            <v>5-6</v>
          </cell>
          <cell r="Y11">
            <v>5</v>
          </cell>
          <cell r="Z11" t="str">
            <v>M</v>
          </cell>
          <cell r="AA11"/>
          <cell r="AB11" t="str">
            <v/>
          </cell>
          <cell r="AC11" t="str">
            <v>5-6</v>
          </cell>
          <cell r="AD11" t="str">
            <v>M</v>
          </cell>
          <cell r="AE11">
            <v>1</v>
          </cell>
        </row>
        <row r="12">
          <cell r="A12">
            <v>152882</v>
          </cell>
          <cell r="B12" t="str">
            <v>Bailey, Jackson</v>
          </cell>
          <cell r="C12" t="str">
            <v>8CBR</v>
          </cell>
          <cell r="D12" t="str">
            <v>M</v>
          </cell>
          <cell r="E12" t="str">
            <v/>
          </cell>
          <cell r="F12" t="str">
            <v>Yes</v>
          </cell>
          <cell r="G12" t="str">
            <v>M</v>
          </cell>
          <cell r="H12">
            <v>0</v>
          </cell>
          <cell r="I12" t="str">
            <v>WBRI</v>
          </cell>
          <cell r="J12" t="str">
            <v>Yes</v>
          </cell>
          <cell r="K12" t="b">
            <v>0</v>
          </cell>
          <cell r="L12" t="str">
            <v>Yes</v>
          </cell>
          <cell r="M12" t="str">
            <v>No</v>
          </cell>
          <cell r="N12" t="str">
            <v>4 - 5</v>
          </cell>
          <cell r="O12" t="str">
            <v>5 - 6</v>
          </cell>
          <cell r="P12">
            <v>106.5</v>
          </cell>
          <cell r="Q12">
            <v>110.5</v>
          </cell>
          <cell r="R12">
            <v>50.927548999999999</v>
          </cell>
          <cell r="S12">
            <v>5.0927549000000001</v>
          </cell>
          <cell r="T12">
            <v>61.896647999999999</v>
          </cell>
          <cell r="U12">
            <v>6.1896648000000001</v>
          </cell>
          <cell r="V12" t="str">
            <v>5-6</v>
          </cell>
          <cell r="W12" t="str">
            <v>4-6</v>
          </cell>
          <cell r="X12" t="str">
            <v>5-6</v>
          </cell>
          <cell r="Y12">
            <v>5</v>
          </cell>
          <cell r="Z12" t="str">
            <v>M</v>
          </cell>
          <cell r="AA12"/>
          <cell r="AB12" t="str">
            <v/>
          </cell>
          <cell r="AC12" t="str">
            <v>5-6</v>
          </cell>
          <cell r="AD12" t="str">
            <v>M</v>
          </cell>
          <cell r="AE12">
            <v>1</v>
          </cell>
        </row>
        <row r="13">
          <cell r="A13">
            <v>152762</v>
          </cell>
          <cell r="B13" t="str">
            <v>Barnett, Lily</v>
          </cell>
          <cell r="C13" t="str">
            <v>8KC</v>
          </cell>
          <cell r="D13" t="str">
            <v>F</v>
          </cell>
          <cell r="E13" t="str">
            <v>N</v>
          </cell>
          <cell r="F13" t="str">
            <v>No</v>
          </cell>
          <cell r="G13" t="str">
            <v>N</v>
          </cell>
          <cell r="H13">
            <v>0</v>
          </cell>
          <cell r="I13" t="str">
            <v>WBRI</v>
          </cell>
          <cell r="J13" t="str">
            <v>No</v>
          </cell>
          <cell r="K13" t="b">
            <v>0</v>
          </cell>
          <cell r="L13" t="str">
            <v>No</v>
          </cell>
          <cell r="M13" t="str">
            <v>No</v>
          </cell>
          <cell r="N13" t="str">
            <v>6 - 7</v>
          </cell>
          <cell r="O13" t="str">
            <v>7 - 8</v>
          </cell>
          <cell r="P13">
            <v>112</v>
          </cell>
          <cell r="Q13">
            <v>112</v>
          </cell>
          <cell r="R13">
            <v>65.541015999999999</v>
          </cell>
          <cell r="S13">
            <v>6.5541016000000001</v>
          </cell>
          <cell r="T13">
            <v>65.541015999999999</v>
          </cell>
          <cell r="U13">
            <v>6.5541016000000001</v>
          </cell>
          <cell r="V13" t="str">
            <v>7-8</v>
          </cell>
          <cell r="W13" t="str">
            <v>6-8</v>
          </cell>
          <cell r="X13" t="str">
            <v>7-8</v>
          </cell>
          <cell r="Y13">
            <v>7</v>
          </cell>
          <cell r="Z13" t="str">
            <v>H</v>
          </cell>
          <cell r="AA13"/>
          <cell r="AB13" t="str">
            <v/>
          </cell>
          <cell r="AC13" t="str">
            <v>7-8</v>
          </cell>
          <cell r="AD13" t="str">
            <v>H</v>
          </cell>
          <cell r="AE13">
            <v>1</v>
          </cell>
        </row>
        <row r="14">
          <cell r="A14">
            <v>152760</v>
          </cell>
          <cell r="B14" t="str">
            <v>Bingham, Harry</v>
          </cell>
          <cell r="C14" t="str">
            <v>8KC</v>
          </cell>
          <cell r="D14" t="str">
            <v>M</v>
          </cell>
          <cell r="E14" t="str">
            <v>N</v>
          </cell>
          <cell r="F14" t="str">
            <v>Yes</v>
          </cell>
          <cell r="G14" t="str">
            <v>M</v>
          </cell>
          <cell r="H14">
            <v>0</v>
          </cell>
          <cell r="I14" t="str">
            <v>WBRI</v>
          </cell>
          <cell r="J14" t="str">
            <v>No</v>
          </cell>
          <cell r="K14" t="b">
            <v>0</v>
          </cell>
          <cell r="L14" t="str">
            <v>No</v>
          </cell>
          <cell r="M14" t="str">
            <v>No</v>
          </cell>
          <cell r="N14" t="str">
            <v>6 - 7</v>
          </cell>
          <cell r="O14" t="str">
            <v>5 - 6</v>
          </cell>
          <cell r="P14">
            <v>105.5</v>
          </cell>
          <cell r="Q14">
            <v>105.5</v>
          </cell>
          <cell r="R14">
            <v>49.024999999999999</v>
          </cell>
          <cell r="S14">
            <v>4.9024999999999999</v>
          </cell>
          <cell r="T14">
            <v>49.024999999999999</v>
          </cell>
          <cell r="U14">
            <v>4.9024999999999999</v>
          </cell>
          <cell r="V14" t="str">
            <v>5-6</v>
          </cell>
          <cell r="W14" t="str">
            <v>4-6</v>
          </cell>
          <cell r="X14" t="str">
            <v>5-6</v>
          </cell>
          <cell r="Y14">
            <v>5</v>
          </cell>
          <cell r="Z14" t="str">
            <v>M</v>
          </cell>
          <cell r="AA14"/>
          <cell r="AB14" t="str">
            <v/>
          </cell>
          <cell r="AC14" t="str">
            <v>5-6</v>
          </cell>
          <cell r="AD14" t="str">
            <v>M</v>
          </cell>
          <cell r="AE14">
            <v>1</v>
          </cell>
        </row>
        <row r="15">
          <cell r="A15">
            <v>152803</v>
          </cell>
          <cell r="B15" t="str">
            <v>Bishawu, Tyrone</v>
          </cell>
          <cell r="C15" t="str">
            <v>8AB</v>
          </cell>
          <cell r="D15" t="str">
            <v>M</v>
          </cell>
          <cell r="E15" t="str">
            <v>N</v>
          </cell>
          <cell r="F15" t="str">
            <v>No</v>
          </cell>
          <cell r="G15" t="str">
            <v>N</v>
          </cell>
          <cell r="H15">
            <v>1</v>
          </cell>
          <cell r="I15" t="str">
            <v>MBOE</v>
          </cell>
          <cell r="J15" t="str">
            <v>Yes</v>
          </cell>
          <cell r="K15" t="b">
            <v>0</v>
          </cell>
          <cell r="L15" t="str">
            <v>Yes</v>
          </cell>
          <cell r="M15" t="str">
            <v>No</v>
          </cell>
          <cell r="N15" t="str">
            <v>5 - 6</v>
          </cell>
          <cell r="O15" t="str">
            <v>6 - 7</v>
          </cell>
          <cell r="P15">
            <v>107.5</v>
          </cell>
          <cell r="Q15">
            <v>111.5</v>
          </cell>
          <cell r="R15">
            <v>54.013157999999997</v>
          </cell>
          <cell r="S15">
            <v>5.4013157999999999</v>
          </cell>
          <cell r="T15">
            <v>64.375</v>
          </cell>
          <cell r="U15">
            <v>6.4375</v>
          </cell>
          <cell r="V15" t="str">
            <v>5-6</v>
          </cell>
          <cell r="W15" t="str">
            <v>4-6</v>
          </cell>
          <cell r="X15" t="str">
            <v>5-6</v>
          </cell>
          <cell r="Y15">
            <v>5</v>
          </cell>
          <cell r="Z15" t="str">
            <v>M</v>
          </cell>
          <cell r="AA15"/>
          <cell r="AB15" t="str">
            <v/>
          </cell>
          <cell r="AC15" t="str">
            <v>5-6</v>
          </cell>
          <cell r="AD15" t="str">
            <v>M</v>
          </cell>
          <cell r="AE15">
            <v>1</v>
          </cell>
        </row>
        <row r="16">
          <cell r="A16">
            <v>160010</v>
          </cell>
          <cell r="B16" t="str">
            <v>Borthwick, Beatrice</v>
          </cell>
          <cell r="C16" t="str">
            <v>8KS</v>
          </cell>
          <cell r="D16" t="str">
            <v>F</v>
          </cell>
          <cell r="E16" t="str">
            <v/>
          </cell>
          <cell r="F16" t="str">
            <v>No</v>
          </cell>
          <cell r="G16" t="str">
            <v/>
          </cell>
          <cell r="H16">
            <v>0</v>
          </cell>
          <cell r="I16" t="str">
            <v>WBRI</v>
          </cell>
          <cell r="J16" t="str">
            <v>No</v>
          </cell>
          <cell r="K16" t="b">
            <v>0</v>
          </cell>
          <cell r="L16" t="str">
            <v>No</v>
          </cell>
          <cell r="M16" t="str">
            <v>No</v>
          </cell>
          <cell r="N16" t="str">
            <v>4 - 5</v>
          </cell>
          <cell r="O16" t="str">
            <v>5 - 6</v>
          </cell>
          <cell r="P16">
            <v>104</v>
          </cell>
          <cell r="Q16">
            <v>104</v>
          </cell>
          <cell r="R16">
            <v>45.503675999999999</v>
          </cell>
          <cell r="S16">
            <v>4.5503675999999995</v>
          </cell>
          <cell r="T16">
            <v>45.503675999999999</v>
          </cell>
          <cell r="U16">
            <v>4.5503675999999995</v>
          </cell>
          <cell r="V16" t="str">
            <v>5-6</v>
          </cell>
          <cell r="W16" t="str">
            <v>4-6</v>
          </cell>
          <cell r="X16" t="str">
            <v>5-6</v>
          </cell>
          <cell r="Y16">
            <v>5</v>
          </cell>
          <cell r="Z16" t="str">
            <v>M</v>
          </cell>
          <cell r="AA16"/>
          <cell r="AB16" t="str">
            <v/>
          </cell>
          <cell r="AC16" t="str">
            <v>5-6</v>
          </cell>
          <cell r="AD16" t="str">
            <v>M</v>
          </cell>
          <cell r="AE16">
            <v>1</v>
          </cell>
        </row>
        <row r="17">
          <cell r="A17">
            <v>152861</v>
          </cell>
          <cell r="B17" t="str">
            <v>Bradshaw, Megan</v>
          </cell>
          <cell r="C17" t="str">
            <v>8KC</v>
          </cell>
          <cell r="D17" t="str">
            <v>F</v>
          </cell>
          <cell r="E17" t="str">
            <v>N</v>
          </cell>
          <cell r="F17" t="str">
            <v>No</v>
          </cell>
          <cell r="G17" t="str">
            <v>N</v>
          </cell>
          <cell r="H17">
            <v>0</v>
          </cell>
          <cell r="I17" t="str">
            <v>WBRI</v>
          </cell>
          <cell r="J17" t="str">
            <v>No</v>
          </cell>
          <cell r="K17" t="b">
            <v>0</v>
          </cell>
          <cell r="L17" t="str">
            <v>No</v>
          </cell>
          <cell r="M17" t="str">
            <v>No</v>
          </cell>
          <cell r="N17" t="str">
            <v>8 - 9</v>
          </cell>
          <cell r="O17" t="str">
            <v>7 - 8</v>
          </cell>
          <cell r="P17">
            <v>115</v>
          </cell>
          <cell r="Q17">
            <v>115</v>
          </cell>
          <cell r="R17">
            <v>74.828357999999994</v>
          </cell>
          <cell r="S17">
            <v>7.4828357999999993</v>
          </cell>
          <cell r="T17">
            <v>74.828357999999994</v>
          </cell>
          <cell r="U17">
            <v>7.4828357999999993</v>
          </cell>
          <cell r="V17" t="str">
            <v>7-8</v>
          </cell>
          <cell r="W17" t="str">
            <v>6-8</v>
          </cell>
          <cell r="X17" t="str">
            <v>7-8</v>
          </cell>
          <cell r="Y17">
            <v>7</v>
          </cell>
          <cell r="Z17" t="str">
            <v>H</v>
          </cell>
          <cell r="AA17"/>
          <cell r="AB17" t="str">
            <v/>
          </cell>
          <cell r="AC17" t="str">
            <v>7-8</v>
          </cell>
          <cell r="AD17" t="str">
            <v>H</v>
          </cell>
          <cell r="AE17">
            <v>1</v>
          </cell>
        </row>
        <row r="18">
          <cell r="A18">
            <v>152878</v>
          </cell>
          <cell r="B18" t="str">
            <v>Branney-Graveley, Orla</v>
          </cell>
          <cell r="C18" t="str">
            <v>8AR</v>
          </cell>
          <cell r="D18" t="str">
            <v>F</v>
          </cell>
          <cell r="E18" t="str">
            <v>N</v>
          </cell>
          <cell r="F18" t="str">
            <v>No</v>
          </cell>
          <cell r="G18" t="str">
            <v>N</v>
          </cell>
          <cell r="H18">
            <v>0</v>
          </cell>
          <cell r="I18" t="str">
            <v>WBRI</v>
          </cell>
          <cell r="J18" t="str">
            <v>No</v>
          </cell>
          <cell r="K18" t="b">
            <v>0</v>
          </cell>
          <cell r="L18" t="str">
            <v>No</v>
          </cell>
          <cell r="M18" t="str">
            <v>No</v>
          </cell>
          <cell r="N18" t="str">
            <v>5 - 6</v>
          </cell>
          <cell r="O18" t="str">
            <v>7 - 8</v>
          </cell>
          <cell r="P18">
            <v>108.5</v>
          </cell>
          <cell r="Q18">
            <v>108.5</v>
          </cell>
          <cell r="R18">
            <v>56.563876999999998</v>
          </cell>
          <cell r="S18">
            <v>5.6563876999999998</v>
          </cell>
          <cell r="T18">
            <v>56.563876999999998</v>
          </cell>
          <cell r="U18">
            <v>5.6563876999999998</v>
          </cell>
          <cell r="V18" t="str">
            <v>6-7</v>
          </cell>
          <cell r="W18" t="str">
            <v>5-7</v>
          </cell>
          <cell r="X18" t="str">
            <v>6-7</v>
          </cell>
          <cell r="Y18">
            <v>6</v>
          </cell>
          <cell r="Z18" t="str">
            <v>M</v>
          </cell>
          <cell r="AA18"/>
          <cell r="AB18" t="str">
            <v/>
          </cell>
          <cell r="AC18" t="str">
            <v>6-7</v>
          </cell>
          <cell r="AD18" t="str">
            <v>M</v>
          </cell>
          <cell r="AE18">
            <v>1</v>
          </cell>
        </row>
        <row r="19">
          <cell r="A19">
            <v>152912</v>
          </cell>
          <cell r="B19" t="str">
            <v>Brennin, Noah</v>
          </cell>
          <cell r="C19" t="str">
            <v>8AR</v>
          </cell>
          <cell r="D19" t="str">
            <v>M</v>
          </cell>
          <cell r="E19" t="str">
            <v>N</v>
          </cell>
          <cell r="F19" t="str">
            <v>No</v>
          </cell>
          <cell r="G19" t="str">
            <v>N</v>
          </cell>
          <cell r="H19">
            <v>1</v>
          </cell>
          <cell r="I19" t="str">
            <v>MWAO</v>
          </cell>
          <cell r="J19" t="str">
            <v>No</v>
          </cell>
          <cell r="K19" t="b">
            <v>0</v>
          </cell>
          <cell r="L19" t="str">
            <v>No</v>
          </cell>
          <cell r="M19" t="str">
            <v>No</v>
          </cell>
          <cell r="N19" t="str">
            <v>8 - 9</v>
          </cell>
          <cell r="O19" t="str">
            <v>8 - 9</v>
          </cell>
          <cell r="P19">
            <v>118</v>
          </cell>
          <cell r="Q19">
            <v>118</v>
          </cell>
          <cell r="R19">
            <v>82.119048000000006</v>
          </cell>
          <cell r="S19">
            <v>8.211904800000001</v>
          </cell>
          <cell r="T19">
            <v>82.119048000000006</v>
          </cell>
          <cell r="U19">
            <v>8.211904800000001</v>
          </cell>
          <cell r="V19" t="str">
            <v>8-9</v>
          </cell>
          <cell r="W19" t="str">
            <v>7-9</v>
          </cell>
          <cell r="X19" t="str">
            <v>8-9</v>
          </cell>
          <cell r="Y19">
            <v>8</v>
          </cell>
          <cell r="Z19" t="str">
            <v>H</v>
          </cell>
          <cell r="AA19"/>
          <cell r="AB19" t="str">
            <v/>
          </cell>
          <cell r="AC19" t="str">
            <v>8-9</v>
          </cell>
          <cell r="AD19" t="str">
            <v>H</v>
          </cell>
          <cell r="AE19">
            <v>1</v>
          </cell>
        </row>
        <row r="20">
          <cell r="A20">
            <v>152740</v>
          </cell>
          <cell r="B20" t="str">
            <v>Brown, Libby</v>
          </cell>
          <cell r="C20" t="str">
            <v>8PH</v>
          </cell>
          <cell r="D20" t="str">
            <v>F</v>
          </cell>
          <cell r="E20" t="str">
            <v>N</v>
          </cell>
          <cell r="F20" t="str">
            <v>No</v>
          </cell>
          <cell r="G20" t="str">
            <v>N</v>
          </cell>
          <cell r="H20">
            <v>0</v>
          </cell>
          <cell r="I20" t="str">
            <v>WBRI</v>
          </cell>
          <cell r="J20" t="str">
            <v>No</v>
          </cell>
          <cell r="K20" t="b">
            <v>0</v>
          </cell>
          <cell r="L20" t="str">
            <v>No</v>
          </cell>
          <cell r="M20" t="str">
            <v>No</v>
          </cell>
          <cell r="N20" t="str">
            <v>6 - 7</v>
          </cell>
          <cell r="O20" t="str">
            <v>4 - 5</v>
          </cell>
          <cell r="P20">
            <v>106</v>
          </cell>
          <cell r="Q20">
            <v>106</v>
          </cell>
          <cell r="R20">
            <v>50.927548999999999</v>
          </cell>
          <cell r="S20">
            <v>5.0927549000000001</v>
          </cell>
          <cell r="T20">
            <v>50.927548999999999</v>
          </cell>
          <cell r="U20">
            <v>5.0927549000000001</v>
          </cell>
          <cell r="V20" t="str">
            <v>5-6</v>
          </cell>
          <cell r="W20" t="str">
            <v>4-6</v>
          </cell>
          <cell r="X20" t="str">
            <v>5-6</v>
          </cell>
          <cell r="Y20">
            <v>5</v>
          </cell>
          <cell r="Z20" t="str">
            <v>M</v>
          </cell>
          <cell r="AA20"/>
          <cell r="AB20" t="str">
            <v/>
          </cell>
          <cell r="AC20" t="str">
            <v>5-6</v>
          </cell>
          <cell r="AD20" t="str">
            <v>M</v>
          </cell>
          <cell r="AE20">
            <v>1</v>
          </cell>
        </row>
        <row r="21">
          <cell r="A21">
            <v>152777</v>
          </cell>
          <cell r="B21" t="str">
            <v>Brumpton, Abigail</v>
          </cell>
          <cell r="C21" t="str">
            <v>8KC</v>
          </cell>
          <cell r="D21" t="str">
            <v>F</v>
          </cell>
          <cell r="E21" t="str">
            <v>N</v>
          </cell>
          <cell r="F21" t="str">
            <v>Yes</v>
          </cell>
          <cell r="G21" t="str">
            <v>M</v>
          </cell>
          <cell r="H21">
            <v>0</v>
          </cell>
          <cell r="I21" t="str">
            <v>WBRI</v>
          </cell>
          <cell r="J21" t="str">
            <v>No</v>
          </cell>
          <cell r="K21" t="b">
            <v>0</v>
          </cell>
          <cell r="L21" t="str">
            <v>No</v>
          </cell>
          <cell r="M21" t="str">
            <v>No</v>
          </cell>
          <cell r="N21" t="str">
            <v>6 - 7</v>
          </cell>
          <cell r="O21" t="str">
            <v>3 - 4</v>
          </cell>
          <cell r="P21">
            <v>105</v>
          </cell>
          <cell r="Q21">
            <v>105</v>
          </cell>
          <cell r="R21">
            <v>49.024999999999999</v>
          </cell>
          <cell r="S21">
            <v>4.9024999999999999</v>
          </cell>
          <cell r="T21">
            <v>49.024999999999999</v>
          </cell>
          <cell r="U21">
            <v>4.9024999999999999</v>
          </cell>
          <cell r="V21" t="str">
            <v>5-6</v>
          </cell>
          <cell r="W21" t="str">
            <v>4-6</v>
          </cell>
          <cell r="X21" t="str">
            <v>5-6</v>
          </cell>
          <cell r="Y21">
            <v>5</v>
          </cell>
          <cell r="Z21" t="str">
            <v>M</v>
          </cell>
          <cell r="AA21"/>
          <cell r="AB21" t="str">
            <v/>
          </cell>
          <cell r="AC21" t="str">
            <v>5-6</v>
          </cell>
          <cell r="AD21" t="str">
            <v>M</v>
          </cell>
          <cell r="AE21">
            <v>1</v>
          </cell>
        </row>
        <row r="22">
          <cell r="A22">
            <v>152786</v>
          </cell>
          <cell r="B22" t="str">
            <v>Bruno, Francesco</v>
          </cell>
          <cell r="C22" t="str">
            <v>8KC</v>
          </cell>
          <cell r="D22" t="str">
            <v>M</v>
          </cell>
          <cell r="E22" t="str">
            <v>N</v>
          </cell>
          <cell r="F22" t="str">
            <v>No</v>
          </cell>
          <cell r="G22" t="str">
            <v>N</v>
          </cell>
          <cell r="H22">
            <v>1</v>
          </cell>
          <cell r="I22" t="str">
            <v>WOTW</v>
          </cell>
          <cell r="J22" t="str">
            <v>No</v>
          </cell>
          <cell r="K22" t="b">
            <v>0</v>
          </cell>
          <cell r="L22" t="str">
            <v>No</v>
          </cell>
          <cell r="M22" t="str">
            <v>No</v>
          </cell>
          <cell r="N22" t="str">
            <v>3 - 4</v>
          </cell>
          <cell r="O22" t="str">
            <v>4 - 5</v>
          </cell>
          <cell r="P22">
            <v>101.5</v>
          </cell>
          <cell r="Q22">
            <v>101.5</v>
          </cell>
          <cell r="R22">
            <v>38.909638999999999</v>
          </cell>
          <cell r="S22">
            <v>3.8909639</v>
          </cell>
          <cell r="T22">
            <v>38.909638999999999</v>
          </cell>
          <cell r="U22">
            <v>3.8909639</v>
          </cell>
          <cell r="V22" t="str">
            <v>3-4</v>
          </cell>
          <cell r="W22" t="str">
            <v>2-4</v>
          </cell>
          <cell r="X22" t="str">
            <v>3-4</v>
          </cell>
          <cell r="Y22">
            <v>3</v>
          </cell>
          <cell r="Z22" t="str">
            <v>M</v>
          </cell>
          <cell r="AA22"/>
          <cell r="AB22" t="str">
            <v/>
          </cell>
          <cell r="AC22" t="str">
            <v>3-4</v>
          </cell>
          <cell r="AD22" t="str">
            <v>M</v>
          </cell>
          <cell r="AE22">
            <v>1</v>
          </cell>
        </row>
        <row r="23">
          <cell r="A23">
            <v>152761</v>
          </cell>
          <cell r="B23" t="str">
            <v>Burling, Gavin</v>
          </cell>
          <cell r="C23" t="str">
            <v>8KC</v>
          </cell>
          <cell r="D23" t="str">
            <v>M</v>
          </cell>
          <cell r="E23" t="str">
            <v>N</v>
          </cell>
          <cell r="F23" t="str">
            <v>No</v>
          </cell>
          <cell r="G23" t="str">
            <v>N</v>
          </cell>
          <cell r="H23">
            <v>1</v>
          </cell>
          <cell r="I23" t="str">
            <v>MWAO</v>
          </cell>
          <cell r="J23" t="str">
            <v>Yes</v>
          </cell>
          <cell r="K23" t="b">
            <v>0</v>
          </cell>
          <cell r="L23" t="str">
            <v>Yes</v>
          </cell>
          <cell r="M23" t="str">
            <v>No</v>
          </cell>
          <cell r="N23" t="str">
            <v>5 - 6</v>
          </cell>
          <cell r="O23" t="str">
            <v>6 - 7</v>
          </cell>
          <cell r="P23">
            <v>107</v>
          </cell>
          <cell r="Q23">
            <v>111</v>
          </cell>
          <cell r="R23">
            <v>54.013157999999997</v>
          </cell>
          <cell r="S23">
            <v>5.4013157999999999</v>
          </cell>
          <cell r="T23">
            <v>64.375</v>
          </cell>
          <cell r="U23">
            <v>6.4375</v>
          </cell>
          <cell r="V23" t="str">
            <v>6-7</v>
          </cell>
          <cell r="W23" t="str">
            <v>5-7</v>
          </cell>
          <cell r="X23" t="str">
            <v>6-7</v>
          </cell>
          <cell r="Y23">
            <v>6</v>
          </cell>
          <cell r="Z23" t="str">
            <v>M</v>
          </cell>
          <cell r="AA23"/>
          <cell r="AB23" t="str">
            <v/>
          </cell>
          <cell r="AC23" t="str">
            <v>6-7</v>
          </cell>
          <cell r="AD23" t="str">
            <v>M</v>
          </cell>
          <cell r="AE23">
            <v>1</v>
          </cell>
        </row>
        <row r="24">
          <cell r="A24">
            <v>152830</v>
          </cell>
          <cell r="B24" t="str">
            <v>Byrne, Joseph</v>
          </cell>
          <cell r="C24" t="str">
            <v>8TR</v>
          </cell>
          <cell r="D24" t="str">
            <v>M</v>
          </cell>
          <cell r="E24" t="str">
            <v>N</v>
          </cell>
          <cell r="F24" t="str">
            <v>No</v>
          </cell>
          <cell r="G24" t="str">
            <v>N</v>
          </cell>
          <cell r="H24">
            <v>0</v>
          </cell>
          <cell r="I24" t="str">
            <v>WBRI</v>
          </cell>
          <cell r="J24" t="str">
            <v>No</v>
          </cell>
          <cell r="K24" t="b">
            <v>0</v>
          </cell>
          <cell r="L24" t="str">
            <v>No</v>
          </cell>
          <cell r="M24" t="str">
            <v>No</v>
          </cell>
          <cell r="N24" t="str">
            <v/>
          </cell>
          <cell r="O24" t="str">
            <v/>
          </cell>
          <cell r="P24">
            <v>117</v>
          </cell>
          <cell r="Q24">
            <v>117</v>
          </cell>
          <cell r="R24">
            <v>75.154411999999994</v>
          </cell>
          <cell r="S24">
            <v>7.5154411999999997</v>
          </cell>
          <cell r="T24">
            <v>75.154411999999994</v>
          </cell>
          <cell r="U24">
            <v>7.5154411999999997</v>
          </cell>
          <cell r="V24" t="str">
            <v/>
          </cell>
          <cell r="W24" t="str">
            <v/>
          </cell>
          <cell r="X24" t="str">
            <v/>
          </cell>
          <cell r="Y24" t="str">
            <v/>
          </cell>
          <cell r="Z24" t="str">
            <v/>
          </cell>
          <cell r="AA24"/>
          <cell r="AB24" t="str">
            <v/>
          </cell>
          <cell r="AC24" t="str">
            <v/>
          </cell>
          <cell r="AD24" t="str">
            <v/>
          </cell>
          <cell r="AE24">
            <v>1</v>
          </cell>
        </row>
        <row r="25">
          <cell r="A25">
            <v>152812</v>
          </cell>
          <cell r="B25" t="str">
            <v>Carson, Benedict</v>
          </cell>
          <cell r="C25" t="str">
            <v>8AR</v>
          </cell>
          <cell r="D25" t="str">
            <v>M</v>
          </cell>
          <cell r="E25" t="str">
            <v>N</v>
          </cell>
          <cell r="F25" t="str">
            <v>No</v>
          </cell>
          <cell r="G25" t="str">
            <v>N</v>
          </cell>
          <cell r="H25">
            <v>0</v>
          </cell>
          <cell r="I25" t="str">
            <v>WBRI</v>
          </cell>
          <cell r="J25" t="str">
            <v>No</v>
          </cell>
          <cell r="K25" t="b">
            <v>0</v>
          </cell>
          <cell r="L25" t="str">
            <v>No</v>
          </cell>
          <cell r="M25" t="str">
            <v>No</v>
          </cell>
          <cell r="N25" t="str">
            <v>4 - 5</v>
          </cell>
          <cell r="O25" t="str">
            <v>3 - 4</v>
          </cell>
          <cell r="P25">
            <v>102.5</v>
          </cell>
          <cell r="Q25">
            <v>102.5</v>
          </cell>
          <cell r="R25">
            <v>41.109434</v>
          </cell>
          <cell r="S25">
            <v>4.1109434</v>
          </cell>
          <cell r="T25">
            <v>41.109434</v>
          </cell>
          <cell r="U25">
            <v>4.1109434</v>
          </cell>
          <cell r="V25" t="str">
            <v>4-5</v>
          </cell>
          <cell r="W25" t="str">
            <v>3-5</v>
          </cell>
          <cell r="X25" t="str">
            <v>4-5</v>
          </cell>
          <cell r="Y25">
            <v>4</v>
          </cell>
          <cell r="Z25" t="str">
            <v>M</v>
          </cell>
          <cell r="AA25"/>
          <cell r="AB25" t="str">
            <v/>
          </cell>
          <cell r="AC25" t="str">
            <v>4-5</v>
          </cell>
          <cell r="AD25" t="str">
            <v>M</v>
          </cell>
          <cell r="AE25">
            <v>1</v>
          </cell>
        </row>
        <row r="26">
          <cell r="A26">
            <v>152782</v>
          </cell>
          <cell r="B26" t="str">
            <v>Chapman, Levi</v>
          </cell>
          <cell r="C26" t="str">
            <v>8PH</v>
          </cell>
          <cell r="D26" t="str">
            <v>M</v>
          </cell>
          <cell r="E26" t="str">
            <v>K</v>
          </cell>
          <cell r="F26" t="str">
            <v>No</v>
          </cell>
          <cell r="G26" t="str">
            <v>K</v>
          </cell>
          <cell r="H26">
            <v>1</v>
          </cell>
          <cell r="I26" t="str">
            <v>MWBC</v>
          </cell>
          <cell r="J26" t="str">
            <v>Yes</v>
          </cell>
          <cell r="K26" t="b">
            <v>0</v>
          </cell>
          <cell r="L26" t="str">
            <v>Yes</v>
          </cell>
          <cell r="M26" t="str">
            <v>No</v>
          </cell>
          <cell r="N26" t="str">
            <v>4 - 5</v>
          </cell>
          <cell r="O26" t="str">
            <v>6 - 7</v>
          </cell>
          <cell r="P26">
            <v>104.5</v>
          </cell>
          <cell r="Q26">
            <v>108.5</v>
          </cell>
          <cell r="R26">
            <v>45.503675999999999</v>
          </cell>
          <cell r="S26">
            <v>4.5503675999999995</v>
          </cell>
          <cell r="T26">
            <v>56.563876999999998</v>
          </cell>
          <cell r="U26">
            <v>5.6563876999999998</v>
          </cell>
          <cell r="V26" t="str">
            <v>5-6</v>
          </cell>
          <cell r="W26" t="str">
            <v>4-6</v>
          </cell>
          <cell r="X26" t="str">
            <v>5-6</v>
          </cell>
          <cell r="Y26">
            <v>5</v>
          </cell>
          <cell r="Z26" t="str">
            <v>M</v>
          </cell>
          <cell r="AA26"/>
          <cell r="AB26" t="str">
            <v/>
          </cell>
          <cell r="AC26" t="str">
            <v>5-6</v>
          </cell>
          <cell r="AD26" t="str">
            <v>M</v>
          </cell>
          <cell r="AE26">
            <v>1</v>
          </cell>
        </row>
        <row r="27">
          <cell r="A27">
            <v>152837</v>
          </cell>
          <cell r="B27" t="str">
            <v>Clark, Suzie</v>
          </cell>
          <cell r="C27" t="str">
            <v>8AR</v>
          </cell>
          <cell r="D27" t="str">
            <v>F</v>
          </cell>
          <cell r="E27" t="str">
            <v>N</v>
          </cell>
          <cell r="F27" t="str">
            <v>No</v>
          </cell>
          <cell r="G27" t="str">
            <v>N</v>
          </cell>
          <cell r="H27">
            <v>0</v>
          </cell>
          <cell r="I27" t="str">
            <v>WBRI</v>
          </cell>
          <cell r="J27" t="str">
            <v>No</v>
          </cell>
          <cell r="K27" t="b">
            <v>0</v>
          </cell>
          <cell r="L27" t="str">
            <v>No</v>
          </cell>
          <cell r="M27" t="str">
            <v>No</v>
          </cell>
          <cell r="N27" t="str">
            <v>8 - 9</v>
          </cell>
          <cell r="O27" t="str">
            <v>6 - 7</v>
          </cell>
          <cell r="P27">
            <v>112.5</v>
          </cell>
          <cell r="Q27">
            <v>112.5</v>
          </cell>
          <cell r="R27">
            <v>65.541015999999999</v>
          </cell>
          <cell r="S27">
            <v>6.5541016000000001</v>
          </cell>
          <cell r="T27">
            <v>65.541015999999999</v>
          </cell>
          <cell r="U27">
            <v>6.5541016000000001</v>
          </cell>
          <cell r="V27" t="str">
            <v>7-8</v>
          </cell>
          <cell r="W27" t="str">
            <v>6-8</v>
          </cell>
          <cell r="X27" t="str">
            <v>7-8</v>
          </cell>
          <cell r="Y27">
            <v>7</v>
          </cell>
          <cell r="Z27" t="str">
            <v>H</v>
          </cell>
          <cell r="AA27"/>
          <cell r="AB27" t="str">
            <v/>
          </cell>
          <cell r="AC27" t="str">
            <v>7-8</v>
          </cell>
          <cell r="AD27" t="str">
            <v>H</v>
          </cell>
          <cell r="AE27">
            <v>1</v>
          </cell>
        </row>
        <row r="28">
          <cell r="A28">
            <v>152780</v>
          </cell>
          <cell r="B28" t="str">
            <v>Coates, Harley</v>
          </cell>
          <cell r="C28" t="str">
            <v>8PH</v>
          </cell>
          <cell r="D28" t="str">
            <v>M</v>
          </cell>
          <cell r="E28" t="str">
            <v>K</v>
          </cell>
          <cell r="F28" t="str">
            <v>No</v>
          </cell>
          <cell r="G28" t="str">
            <v>K</v>
          </cell>
          <cell r="H28">
            <v>0</v>
          </cell>
          <cell r="I28" t="str">
            <v>WBRI</v>
          </cell>
          <cell r="J28" t="str">
            <v>No</v>
          </cell>
          <cell r="K28" t="b">
            <v>0</v>
          </cell>
          <cell r="L28" t="str">
            <v>Yes</v>
          </cell>
          <cell r="M28" t="str">
            <v>No</v>
          </cell>
          <cell r="N28" t="str">
            <v>3 - 4</v>
          </cell>
          <cell r="O28" t="str">
            <v>3 - 4</v>
          </cell>
          <cell r="P28">
            <v>99.5</v>
          </cell>
          <cell r="Q28">
            <v>103.5</v>
          </cell>
          <cell r="R28">
            <v>36.912934999999997</v>
          </cell>
          <cell r="S28">
            <v>3.6912934999999996</v>
          </cell>
          <cell r="T28">
            <v>42.677678999999998</v>
          </cell>
          <cell r="U28">
            <v>4.2677678999999999</v>
          </cell>
          <cell r="V28" t="str">
            <v>3-4</v>
          </cell>
          <cell r="W28" t="str">
            <v>2-4</v>
          </cell>
          <cell r="X28" t="str">
            <v>3-4</v>
          </cell>
          <cell r="Y28">
            <v>3</v>
          </cell>
          <cell r="Z28" t="str">
            <v>L</v>
          </cell>
          <cell r="AA28"/>
          <cell r="AB28" t="str">
            <v/>
          </cell>
          <cell r="AC28" t="str">
            <v>3-4</v>
          </cell>
          <cell r="AD28" t="str">
            <v>L</v>
          </cell>
          <cell r="AE28">
            <v>1</v>
          </cell>
        </row>
        <row r="29">
          <cell r="A29">
            <v>152857</v>
          </cell>
          <cell r="B29" t="str">
            <v>Coefield, Patrick</v>
          </cell>
          <cell r="C29" t="str">
            <v>8TR</v>
          </cell>
          <cell r="D29" t="str">
            <v>M</v>
          </cell>
          <cell r="E29" t="str">
            <v>N</v>
          </cell>
          <cell r="F29" t="str">
            <v>No</v>
          </cell>
          <cell r="G29" t="str">
            <v>N</v>
          </cell>
          <cell r="H29">
            <v>0</v>
          </cell>
          <cell r="I29" t="str">
            <v>WBRI</v>
          </cell>
          <cell r="J29" t="str">
            <v>No</v>
          </cell>
          <cell r="K29" t="b">
            <v>0</v>
          </cell>
          <cell r="L29" t="str">
            <v>No</v>
          </cell>
          <cell r="M29" t="str">
            <v>No</v>
          </cell>
          <cell r="N29" t="str">
            <v>5 - 6</v>
          </cell>
          <cell r="O29" t="str">
            <v>6 - 7</v>
          </cell>
          <cell r="P29">
            <v>109</v>
          </cell>
          <cell r="Q29">
            <v>109</v>
          </cell>
          <cell r="R29">
            <v>59.353448</v>
          </cell>
          <cell r="S29">
            <v>5.9353448000000002</v>
          </cell>
          <cell r="T29">
            <v>59.353448</v>
          </cell>
          <cell r="U29">
            <v>5.9353448000000002</v>
          </cell>
          <cell r="V29" t="str">
            <v>6-7</v>
          </cell>
          <cell r="W29" t="str">
            <v>5-7</v>
          </cell>
          <cell r="X29" t="str">
            <v>6-7</v>
          </cell>
          <cell r="Y29">
            <v>6</v>
          </cell>
          <cell r="Z29" t="str">
            <v>M</v>
          </cell>
          <cell r="AA29"/>
          <cell r="AB29" t="str">
            <v/>
          </cell>
          <cell r="AC29" t="str">
            <v>6-7</v>
          </cell>
          <cell r="AD29" t="str">
            <v>M</v>
          </cell>
          <cell r="AE29">
            <v>1</v>
          </cell>
        </row>
        <row r="30">
          <cell r="A30">
            <v>152934</v>
          </cell>
          <cell r="B30" t="str">
            <v>Connolly, Arwen</v>
          </cell>
          <cell r="C30" t="str">
            <v>8CBR</v>
          </cell>
          <cell r="D30" t="str">
            <v>F</v>
          </cell>
          <cell r="E30" t="str">
            <v>N</v>
          </cell>
          <cell r="F30" t="str">
            <v>No</v>
          </cell>
          <cell r="G30" t="str">
            <v>N</v>
          </cell>
          <cell r="H30">
            <v>0</v>
          </cell>
          <cell r="I30" t="str">
            <v>WBRI</v>
          </cell>
          <cell r="J30" t="str">
            <v>No</v>
          </cell>
          <cell r="K30" t="b">
            <v>0</v>
          </cell>
          <cell r="L30" t="str">
            <v>No</v>
          </cell>
          <cell r="M30" t="str">
            <v>No</v>
          </cell>
          <cell r="N30" t="str">
            <v>4 - 5</v>
          </cell>
          <cell r="O30" t="str">
            <v>2 - 3</v>
          </cell>
          <cell r="P30">
            <v>101</v>
          </cell>
          <cell r="Q30">
            <v>101</v>
          </cell>
          <cell r="R30">
            <v>38.909638999999999</v>
          </cell>
          <cell r="S30">
            <v>3.8909639</v>
          </cell>
          <cell r="T30">
            <v>38.909638999999999</v>
          </cell>
          <cell r="U30">
            <v>3.8909639</v>
          </cell>
          <cell r="V30" t="str">
            <v>3-4</v>
          </cell>
          <cell r="W30" t="str">
            <v>2-4</v>
          </cell>
          <cell r="X30" t="str">
            <v>3-4</v>
          </cell>
          <cell r="Y30">
            <v>3</v>
          </cell>
          <cell r="Z30" t="str">
            <v>M</v>
          </cell>
          <cell r="AA30"/>
          <cell r="AB30" t="str">
            <v/>
          </cell>
          <cell r="AC30" t="str">
            <v>3-4</v>
          </cell>
          <cell r="AD30" t="str">
            <v>M</v>
          </cell>
          <cell r="AE30">
            <v>1</v>
          </cell>
        </row>
        <row r="31">
          <cell r="A31">
            <v>152901</v>
          </cell>
          <cell r="B31" t="str">
            <v>Connolly, Ethan</v>
          </cell>
          <cell r="C31" t="str">
            <v>8AR</v>
          </cell>
          <cell r="D31" t="str">
            <v>M</v>
          </cell>
          <cell r="E31" t="str">
            <v>N</v>
          </cell>
          <cell r="F31" t="str">
            <v>No</v>
          </cell>
          <cell r="G31" t="str">
            <v>N</v>
          </cell>
          <cell r="H31">
            <v>0</v>
          </cell>
          <cell r="I31" t="str">
            <v>WBRI</v>
          </cell>
          <cell r="J31" t="str">
            <v>No</v>
          </cell>
          <cell r="K31" t="b">
            <v>0</v>
          </cell>
          <cell r="L31" t="str">
            <v>No</v>
          </cell>
          <cell r="M31" t="str">
            <v>No</v>
          </cell>
          <cell r="N31" t="str">
            <v>5 - 6</v>
          </cell>
          <cell r="O31" t="str">
            <v>7 - 8</v>
          </cell>
          <cell r="P31">
            <v>110</v>
          </cell>
          <cell r="Q31">
            <v>110</v>
          </cell>
          <cell r="R31">
            <v>61.896647999999999</v>
          </cell>
          <cell r="S31">
            <v>6.1896648000000001</v>
          </cell>
          <cell r="T31">
            <v>61.896647999999999</v>
          </cell>
          <cell r="U31">
            <v>6.1896648000000001</v>
          </cell>
          <cell r="V31" t="str">
            <v>6-7</v>
          </cell>
          <cell r="W31" t="str">
            <v>5-7</v>
          </cell>
          <cell r="X31" t="str">
            <v>6-7</v>
          </cell>
          <cell r="Y31">
            <v>6</v>
          </cell>
          <cell r="Z31" t="str">
            <v>H</v>
          </cell>
          <cell r="AA31"/>
          <cell r="AB31" t="str">
            <v/>
          </cell>
          <cell r="AC31" t="str">
            <v>6-7</v>
          </cell>
          <cell r="AD31" t="str">
            <v>H</v>
          </cell>
          <cell r="AE31">
            <v>1</v>
          </cell>
        </row>
        <row r="32">
          <cell r="A32">
            <v>152763</v>
          </cell>
          <cell r="B32" t="str">
            <v>Connolly, Imogen</v>
          </cell>
          <cell r="C32" t="str">
            <v>8AR</v>
          </cell>
          <cell r="D32" t="str">
            <v>F</v>
          </cell>
          <cell r="E32" t="str">
            <v>N</v>
          </cell>
          <cell r="F32" t="str">
            <v>No</v>
          </cell>
          <cell r="G32" t="str">
            <v>N</v>
          </cell>
          <cell r="H32">
            <v>0</v>
          </cell>
          <cell r="I32" t="str">
            <v>WBRI</v>
          </cell>
          <cell r="J32" t="str">
            <v>No</v>
          </cell>
          <cell r="K32" t="b">
            <v>0</v>
          </cell>
          <cell r="L32" t="str">
            <v>No</v>
          </cell>
          <cell r="M32" t="str">
            <v>No</v>
          </cell>
          <cell r="N32" t="str">
            <v>6 - 7</v>
          </cell>
          <cell r="O32" t="str">
            <v>4 - 5</v>
          </cell>
          <cell r="P32">
            <v>106</v>
          </cell>
          <cell r="Q32">
            <v>106</v>
          </cell>
          <cell r="R32">
            <v>50.927548999999999</v>
          </cell>
          <cell r="S32">
            <v>5.0927549000000001</v>
          </cell>
          <cell r="T32">
            <v>50.927548999999999</v>
          </cell>
          <cell r="U32">
            <v>5.0927549000000001</v>
          </cell>
          <cell r="V32" t="str">
            <v>5-6</v>
          </cell>
          <cell r="W32" t="str">
            <v>4-6</v>
          </cell>
          <cell r="X32" t="str">
            <v>5-6</v>
          </cell>
          <cell r="Y32">
            <v>5</v>
          </cell>
          <cell r="Z32" t="str">
            <v>M</v>
          </cell>
          <cell r="AA32"/>
          <cell r="AB32" t="str">
            <v/>
          </cell>
          <cell r="AC32" t="str">
            <v>5-6</v>
          </cell>
          <cell r="AD32" t="str">
            <v>M</v>
          </cell>
          <cell r="AE32">
            <v>1</v>
          </cell>
        </row>
        <row r="33">
          <cell r="A33">
            <v>152859</v>
          </cell>
          <cell r="B33" t="str">
            <v>Connolly, India</v>
          </cell>
          <cell r="C33" t="str">
            <v>8AR</v>
          </cell>
          <cell r="D33" t="str">
            <v>F</v>
          </cell>
          <cell r="E33" t="str">
            <v/>
          </cell>
          <cell r="F33" t="str">
            <v>No</v>
          </cell>
          <cell r="G33" t="str">
            <v/>
          </cell>
          <cell r="H33">
            <v>1</v>
          </cell>
          <cell r="I33" t="str">
            <v>MWAO</v>
          </cell>
          <cell r="J33" t="str">
            <v>No</v>
          </cell>
          <cell r="K33" t="b">
            <v>0</v>
          </cell>
          <cell r="L33" t="str">
            <v>No</v>
          </cell>
          <cell r="M33" t="str">
            <v>No</v>
          </cell>
          <cell r="N33" t="str">
            <v>6 - 7</v>
          </cell>
          <cell r="O33" t="str">
            <v>6 - 7</v>
          </cell>
          <cell r="P33">
            <v>110.5</v>
          </cell>
          <cell r="Q33">
            <v>110.5</v>
          </cell>
          <cell r="R33">
            <v>61.896647999999999</v>
          </cell>
          <cell r="S33">
            <v>6.1896648000000001</v>
          </cell>
          <cell r="T33">
            <v>61.896647999999999</v>
          </cell>
          <cell r="U33">
            <v>6.1896648000000001</v>
          </cell>
          <cell r="V33" t="str">
            <v>6-7</v>
          </cell>
          <cell r="W33" t="str">
            <v>5-7</v>
          </cell>
          <cell r="X33" t="str">
            <v>6-7</v>
          </cell>
          <cell r="Y33">
            <v>6</v>
          </cell>
          <cell r="Z33" t="str">
            <v>H</v>
          </cell>
          <cell r="AA33"/>
          <cell r="AB33" t="str">
            <v/>
          </cell>
          <cell r="AC33" t="str">
            <v>6-7</v>
          </cell>
          <cell r="AD33" t="str">
            <v>H</v>
          </cell>
          <cell r="AE33">
            <v>1</v>
          </cell>
        </row>
        <row r="34">
          <cell r="A34">
            <v>152879</v>
          </cell>
          <cell r="B34" t="str">
            <v>Cooling, Olivia</v>
          </cell>
          <cell r="C34" t="str">
            <v>8CBR</v>
          </cell>
          <cell r="D34" t="str">
            <v>F</v>
          </cell>
          <cell r="E34" t="str">
            <v/>
          </cell>
          <cell r="F34" t="str">
            <v>Yes</v>
          </cell>
          <cell r="G34" t="str">
            <v>M</v>
          </cell>
          <cell r="H34">
            <v>0</v>
          </cell>
          <cell r="I34" t="str">
            <v>WBRI</v>
          </cell>
          <cell r="J34" t="str">
            <v>No</v>
          </cell>
          <cell r="K34" t="b">
            <v>0</v>
          </cell>
          <cell r="L34" t="str">
            <v>No</v>
          </cell>
          <cell r="M34" t="str">
            <v>No</v>
          </cell>
          <cell r="N34" t="str">
            <v>4 - 5</v>
          </cell>
          <cell r="O34" t="str">
            <v>3 - 4</v>
          </cell>
          <cell r="P34">
            <v>100</v>
          </cell>
          <cell r="Q34">
            <v>100</v>
          </cell>
          <cell r="R34">
            <v>38.246667000000002</v>
          </cell>
          <cell r="S34">
            <v>3.8246667000000003</v>
          </cell>
          <cell r="T34">
            <v>38.246667000000002</v>
          </cell>
          <cell r="U34">
            <v>3.8246667000000003</v>
          </cell>
          <cell r="V34" t="str">
            <v>4-5</v>
          </cell>
          <cell r="W34" t="str">
            <v>3-5</v>
          </cell>
          <cell r="X34" t="str">
            <v>4-5</v>
          </cell>
          <cell r="Y34">
            <v>4</v>
          </cell>
          <cell r="Z34" t="str">
            <v>M</v>
          </cell>
          <cell r="AA34"/>
          <cell r="AB34" t="str">
            <v/>
          </cell>
          <cell r="AC34" t="str">
            <v>4-5</v>
          </cell>
          <cell r="AD34" t="str">
            <v>M</v>
          </cell>
          <cell r="AE34">
            <v>1</v>
          </cell>
        </row>
        <row r="35">
          <cell r="A35">
            <v>152849</v>
          </cell>
          <cell r="B35" t="str">
            <v>Daniel, Esey</v>
          </cell>
          <cell r="C35" t="str">
            <v>8AB</v>
          </cell>
          <cell r="D35" t="str">
            <v>M</v>
          </cell>
          <cell r="E35" t="str">
            <v>N</v>
          </cell>
          <cell r="F35" t="str">
            <v>No</v>
          </cell>
          <cell r="G35" t="str">
            <v>N</v>
          </cell>
          <cell r="H35">
            <v>1</v>
          </cell>
          <cell r="I35" t="str">
            <v>BAOF</v>
          </cell>
          <cell r="J35" t="str">
            <v>Yes</v>
          </cell>
          <cell r="K35" t="b">
            <v>0</v>
          </cell>
          <cell r="L35" t="str">
            <v>Yes</v>
          </cell>
          <cell r="M35" t="str">
            <v>No</v>
          </cell>
          <cell r="N35" t="str">
            <v>5 - 6</v>
          </cell>
          <cell r="O35" t="str">
            <v>5 - 6</v>
          </cell>
          <cell r="P35">
            <v>105.5</v>
          </cell>
          <cell r="Q35">
            <v>109.5</v>
          </cell>
          <cell r="R35">
            <v>49.024999999999999</v>
          </cell>
          <cell r="S35">
            <v>4.9024999999999999</v>
          </cell>
          <cell r="T35">
            <v>59.353448</v>
          </cell>
          <cell r="U35">
            <v>5.9353448000000002</v>
          </cell>
          <cell r="V35" t="str">
            <v>5-6</v>
          </cell>
          <cell r="W35" t="str">
            <v>4-6</v>
          </cell>
          <cell r="X35" t="str">
            <v>5-6</v>
          </cell>
          <cell r="Y35">
            <v>5</v>
          </cell>
          <cell r="Z35" t="str">
            <v>M</v>
          </cell>
          <cell r="AA35"/>
          <cell r="AB35" t="str">
            <v/>
          </cell>
          <cell r="AC35" t="str">
            <v>5-6</v>
          </cell>
          <cell r="AD35" t="str">
            <v>M</v>
          </cell>
          <cell r="AE35">
            <v>1</v>
          </cell>
        </row>
        <row r="36">
          <cell r="A36">
            <v>152800</v>
          </cell>
          <cell r="B36" t="str">
            <v>Davies, Bethany</v>
          </cell>
          <cell r="C36" t="str">
            <v>8KC</v>
          </cell>
          <cell r="D36" t="str">
            <v>F</v>
          </cell>
          <cell r="E36" t="str">
            <v>N</v>
          </cell>
          <cell r="F36" t="str">
            <v>Yes</v>
          </cell>
          <cell r="G36" t="str">
            <v>M</v>
          </cell>
          <cell r="H36">
            <v>0</v>
          </cell>
          <cell r="I36" t="str">
            <v>WBRI</v>
          </cell>
          <cell r="J36" t="str">
            <v>No</v>
          </cell>
          <cell r="K36" t="b">
            <v>0</v>
          </cell>
          <cell r="L36" t="str">
            <v>No</v>
          </cell>
          <cell r="M36" t="str">
            <v>No</v>
          </cell>
          <cell r="N36" t="str">
            <v>7 - 8</v>
          </cell>
          <cell r="O36" t="str">
            <v>5 - 6</v>
          </cell>
          <cell r="P36">
            <v>110.5</v>
          </cell>
          <cell r="Q36">
            <v>110.5</v>
          </cell>
          <cell r="R36">
            <v>61.896647999999999</v>
          </cell>
          <cell r="S36">
            <v>6.1896648000000001</v>
          </cell>
          <cell r="T36">
            <v>61.896647999999999</v>
          </cell>
          <cell r="U36">
            <v>6.1896648000000001</v>
          </cell>
          <cell r="V36" t="str">
            <v>6-7</v>
          </cell>
          <cell r="W36" t="str">
            <v>5-7</v>
          </cell>
          <cell r="X36" t="str">
            <v>6-7</v>
          </cell>
          <cell r="Y36">
            <v>6</v>
          </cell>
          <cell r="Z36" t="str">
            <v>H</v>
          </cell>
          <cell r="AA36"/>
          <cell r="AB36" t="str">
            <v/>
          </cell>
          <cell r="AC36" t="str">
            <v>6-7</v>
          </cell>
          <cell r="AD36" t="str">
            <v>H</v>
          </cell>
          <cell r="AE36">
            <v>1</v>
          </cell>
        </row>
        <row r="37">
          <cell r="A37">
            <v>152774</v>
          </cell>
          <cell r="B37" t="str">
            <v>Disha, Thomas</v>
          </cell>
          <cell r="C37" t="str">
            <v>8AR</v>
          </cell>
          <cell r="D37" t="str">
            <v>M</v>
          </cell>
          <cell r="E37" t="str">
            <v>N</v>
          </cell>
          <cell r="F37" t="str">
            <v>No</v>
          </cell>
          <cell r="G37" t="str">
            <v>N</v>
          </cell>
          <cell r="H37">
            <v>1</v>
          </cell>
          <cell r="I37" t="str">
            <v>WOTW</v>
          </cell>
          <cell r="J37" t="str">
            <v>No</v>
          </cell>
          <cell r="K37" t="b">
            <v>1</v>
          </cell>
          <cell r="L37" t="str">
            <v>No</v>
          </cell>
          <cell r="M37" t="str">
            <v>No</v>
          </cell>
          <cell r="N37" t="str">
            <v>8 - 9</v>
          </cell>
          <cell r="O37" t="str">
            <v>8 - 9</v>
          </cell>
          <cell r="P37">
            <v>116</v>
          </cell>
          <cell r="Q37">
            <v>116</v>
          </cell>
          <cell r="R37">
            <v>74.702128000000002</v>
          </cell>
          <cell r="S37">
            <v>7.4702128000000005</v>
          </cell>
          <cell r="T37">
            <v>74.702128000000002</v>
          </cell>
          <cell r="U37">
            <v>7.4702128000000005</v>
          </cell>
          <cell r="V37" t="str">
            <v>8-9</v>
          </cell>
          <cell r="W37" t="str">
            <v>7-9</v>
          </cell>
          <cell r="X37" t="str">
            <v>8-9</v>
          </cell>
          <cell r="Y37">
            <v>8</v>
          </cell>
          <cell r="Z37" t="str">
            <v>H</v>
          </cell>
          <cell r="AA37"/>
          <cell r="AB37" t="str">
            <v/>
          </cell>
          <cell r="AC37" t="str">
            <v>8-9</v>
          </cell>
          <cell r="AD37" t="str">
            <v>H</v>
          </cell>
          <cell r="AE37">
            <v>1</v>
          </cell>
        </row>
        <row r="38">
          <cell r="A38">
            <v>152890</v>
          </cell>
          <cell r="B38" t="str">
            <v>Downing, Joseph</v>
          </cell>
          <cell r="C38" t="str">
            <v>8KC</v>
          </cell>
          <cell r="D38" t="str">
            <v>M</v>
          </cell>
          <cell r="E38" t="str">
            <v>K</v>
          </cell>
          <cell r="F38" t="str">
            <v>No</v>
          </cell>
          <cell r="G38" t="str">
            <v>K</v>
          </cell>
          <cell r="H38">
            <v>0</v>
          </cell>
          <cell r="I38" t="str">
            <v>WBRI</v>
          </cell>
          <cell r="J38" t="str">
            <v>No</v>
          </cell>
          <cell r="K38" t="b">
            <v>0</v>
          </cell>
          <cell r="L38" t="str">
            <v>No</v>
          </cell>
          <cell r="M38" t="str">
            <v>No</v>
          </cell>
          <cell r="N38" t="str">
            <v>5 - 6</v>
          </cell>
          <cell r="O38" t="str">
            <v>5 - 6</v>
          </cell>
          <cell r="P38">
            <v>105</v>
          </cell>
          <cell r="Q38">
            <v>105</v>
          </cell>
          <cell r="R38">
            <v>49.024999999999999</v>
          </cell>
          <cell r="S38">
            <v>4.9024999999999999</v>
          </cell>
          <cell r="T38">
            <v>49.024999999999999</v>
          </cell>
          <cell r="U38">
            <v>4.9024999999999999</v>
          </cell>
          <cell r="V38" t="str">
            <v>5-6</v>
          </cell>
          <cell r="W38" t="str">
            <v>4-6</v>
          </cell>
          <cell r="X38" t="str">
            <v>5-6</v>
          </cell>
          <cell r="Y38">
            <v>5</v>
          </cell>
          <cell r="Z38" t="str">
            <v>M</v>
          </cell>
          <cell r="AA38"/>
          <cell r="AB38" t="str">
            <v/>
          </cell>
          <cell r="AC38" t="str">
            <v>5-6</v>
          </cell>
          <cell r="AD38" t="str">
            <v>M</v>
          </cell>
          <cell r="AE38">
            <v>1</v>
          </cell>
        </row>
        <row r="39">
          <cell r="A39">
            <v>152892</v>
          </cell>
          <cell r="B39" t="str">
            <v>Duffy, Lana</v>
          </cell>
          <cell r="C39" t="str">
            <v>8KS</v>
          </cell>
          <cell r="D39" t="str">
            <v>F</v>
          </cell>
          <cell r="E39" t="str">
            <v>N</v>
          </cell>
          <cell r="F39" t="str">
            <v>No</v>
          </cell>
          <cell r="G39" t="str">
            <v>N</v>
          </cell>
          <cell r="H39">
            <v>0</v>
          </cell>
          <cell r="I39" t="str">
            <v>WBRI</v>
          </cell>
          <cell r="J39" t="str">
            <v>No</v>
          </cell>
          <cell r="K39" t="b">
            <v>0</v>
          </cell>
          <cell r="L39" t="str">
            <v>No</v>
          </cell>
          <cell r="M39" t="str">
            <v>No</v>
          </cell>
          <cell r="N39" t="str">
            <v>6 - 7</v>
          </cell>
          <cell r="O39" t="str">
            <v>5 - 6</v>
          </cell>
          <cell r="P39">
            <v>108</v>
          </cell>
          <cell r="Q39">
            <v>108</v>
          </cell>
          <cell r="R39">
            <v>56.563876999999998</v>
          </cell>
          <cell r="S39">
            <v>5.6563876999999998</v>
          </cell>
          <cell r="T39">
            <v>56.563876999999998</v>
          </cell>
          <cell r="U39">
            <v>5.6563876999999998</v>
          </cell>
          <cell r="V39" t="str">
            <v>6-7</v>
          </cell>
          <cell r="W39" t="str">
            <v>5-7</v>
          </cell>
          <cell r="X39" t="str">
            <v>6-7</v>
          </cell>
          <cell r="Y39">
            <v>6</v>
          </cell>
          <cell r="Z39" t="str">
            <v>M</v>
          </cell>
          <cell r="AA39"/>
          <cell r="AB39" t="str">
            <v/>
          </cell>
          <cell r="AC39" t="str">
            <v>6-7</v>
          </cell>
          <cell r="AD39" t="str">
            <v>M</v>
          </cell>
          <cell r="AE39">
            <v>1</v>
          </cell>
        </row>
        <row r="40">
          <cell r="A40">
            <v>152919</v>
          </cell>
          <cell r="B40" t="str">
            <v>Dumani, Sandile</v>
          </cell>
          <cell r="C40" t="str">
            <v>8AR</v>
          </cell>
          <cell r="D40" t="str">
            <v>M</v>
          </cell>
          <cell r="E40" t="str">
            <v>E</v>
          </cell>
          <cell r="F40" t="str">
            <v>No</v>
          </cell>
          <cell r="G40" t="str">
            <v>E</v>
          </cell>
          <cell r="H40">
            <v>1</v>
          </cell>
          <cell r="I40" t="str">
            <v>BAOF</v>
          </cell>
          <cell r="J40" t="str">
            <v>No</v>
          </cell>
          <cell r="K40" t="b">
            <v>1</v>
          </cell>
          <cell r="L40" t="str">
            <v>No</v>
          </cell>
          <cell r="M40" t="str">
            <v>No</v>
          </cell>
          <cell r="N40" t="str">
            <v>U - 1</v>
          </cell>
          <cell r="O40" t="str">
            <v>U - 1</v>
          </cell>
          <cell r="P40" t="str">
            <v/>
          </cell>
          <cell r="Q40" t="str">
            <v/>
          </cell>
          <cell r="R40" t="e">
            <v>#VALUE!</v>
          </cell>
          <cell r="S40" t="e">
            <v>#VALUE!</v>
          </cell>
          <cell r="T40" t="e">
            <v>#VALUE!</v>
          </cell>
          <cell r="U40" t="e">
            <v>#VALUE!</v>
          </cell>
          <cell r="V40" t="str">
            <v/>
          </cell>
          <cell r="W40" t="str">
            <v/>
          </cell>
          <cell r="X40" t="str">
            <v/>
          </cell>
          <cell r="Y40" t="str">
            <v/>
          </cell>
          <cell r="Z40" t="str">
            <v/>
          </cell>
          <cell r="AA40"/>
          <cell r="AB40" t="str">
            <v/>
          </cell>
          <cell r="AC40" t="str">
            <v/>
          </cell>
          <cell r="AD40" t="str">
            <v/>
          </cell>
          <cell r="AE40">
            <v>1</v>
          </cell>
        </row>
        <row r="41">
          <cell r="A41">
            <v>152860</v>
          </cell>
          <cell r="B41" t="str">
            <v>Dunn, Alice</v>
          </cell>
          <cell r="C41" t="str">
            <v>8JJ</v>
          </cell>
          <cell r="D41" t="str">
            <v>F</v>
          </cell>
          <cell r="E41" t="str">
            <v>N</v>
          </cell>
          <cell r="F41" t="str">
            <v>No</v>
          </cell>
          <cell r="G41" t="str">
            <v>N</v>
          </cell>
          <cell r="H41">
            <v>0</v>
          </cell>
          <cell r="I41" t="str">
            <v>WBRI</v>
          </cell>
          <cell r="J41" t="str">
            <v>No</v>
          </cell>
          <cell r="K41" t="b">
            <v>0</v>
          </cell>
          <cell r="L41" t="str">
            <v>No</v>
          </cell>
          <cell r="M41" t="str">
            <v>No</v>
          </cell>
          <cell r="N41" t="str">
            <v>7 - 8</v>
          </cell>
          <cell r="O41" t="str">
            <v>5 - 6</v>
          </cell>
          <cell r="P41">
            <v>111</v>
          </cell>
          <cell r="Q41">
            <v>111</v>
          </cell>
          <cell r="R41">
            <v>64.375</v>
          </cell>
          <cell r="S41">
            <v>6.4375</v>
          </cell>
          <cell r="T41">
            <v>64.375</v>
          </cell>
          <cell r="U41">
            <v>6.4375</v>
          </cell>
          <cell r="V41" t="str">
            <v>6-7</v>
          </cell>
          <cell r="W41" t="str">
            <v>5-7</v>
          </cell>
          <cell r="X41" t="str">
            <v>6-7</v>
          </cell>
          <cell r="Y41">
            <v>6</v>
          </cell>
          <cell r="Z41" t="str">
            <v>H</v>
          </cell>
          <cell r="AA41"/>
          <cell r="AB41" t="str">
            <v/>
          </cell>
          <cell r="AC41" t="str">
            <v>6-7</v>
          </cell>
          <cell r="AD41" t="str">
            <v>H</v>
          </cell>
          <cell r="AE41">
            <v>1</v>
          </cell>
        </row>
        <row r="42">
          <cell r="A42">
            <v>152764</v>
          </cell>
          <cell r="B42" t="str">
            <v>Dyantyi, Noble</v>
          </cell>
          <cell r="C42" t="str">
            <v>8TR</v>
          </cell>
          <cell r="D42" t="str">
            <v>M</v>
          </cell>
          <cell r="E42" t="str">
            <v>K</v>
          </cell>
          <cell r="F42" t="str">
            <v>No</v>
          </cell>
          <cell r="G42" t="str">
            <v>K</v>
          </cell>
          <cell r="H42">
            <v>1</v>
          </cell>
          <cell r="I42" t="str">
            <v>BAOF</v>
          </cell>
          <cell r="J42" t="str">
            <v>No</v>
          </cell>
          <cell r="K42" t="b">
            <v>1</v>
          </cell>
          <cell r="L42" t="str">
            <v>No</v>
          </cell>
          <cell r="M42" t="str">
            <v>No</v>
          </cell>
          <cell r="N42" t="str">
            <v>2 - 3</v>
          </cell>
          <cell r="O42" t="str">
            <v>4 - 5</v>
          </cell>
          <cell r="P42">
            <v>97.5</v>
          </cell>
          <cell r="Q42">
            <v>97.5</v>
          </cell>
          <cell r="R42">
            <v>32.863782</v>
          </cell>
          <cell r="S42">
            <v>3.2863782000000001</v>
          </cell>
          <cell r="T42">
            <v>32.863782</v>
          </cell>
          <cell r="U42">
            <v>3.2863782000000001</v>
          </cell>
          <cell r="V42" t="str">
            <v>3-4</v>
          </cell>
          <cell r="W42" t="str">
            <v>2-4</v>
          </cell>
          <cell r="X42" t="str">
            <v>3-4</v>
          </cell>
          <cell r="Y42">
            <v>3</v>
          </cell>
          <cell r="Z42" t="str">
            <v>L</v>
          </cell>
          <cell r="AA42"/>
          <cell r="AB42" t="str">
            <v/>
          </cell>
          <cell r="AC42" t="str">
            <v>3-4</v>
          </cell>
          <cell r="AD42" t="str">
            <v>L</v>
          </cell>
          <cell r="AE42">
            <v>1</v>
          </cell>
        </row>
        <row r="43">
          <cell r="A43">
            <v>152921</v>
          </cell>
          <cell r="B43" t="str">
            <v>Ebsworth, Ayda-Mae</v>
          </cell>
          <cell r="C43" t="str">
            <v>8KC</v>
          </cell>
          <cell r="D43" t="str">
            <v>F</v>
          </cell>
          <cell r="E43" t="str">
            <v>N</v>
          </cell>
          <cell r="F43" t="str">
            <v>No</v>
          </cell>
          <cell r="G43" t="str">
            <v>N</v>
          </cell>
          <cell r="H43">
            <v>0</v>
          </cell>
          <cell r="I43" t="str">
            <v>WBRI</v>
          </cell>
          <cell r="J43" t="str">
            <v>No</v>
          </cell>
          <cell r="K43" t="b">
            <v>0</v>
          </cell>
          <cell r="L43" t="str">
            <v>No</v>
          </cell>
          <cell r="M43" t="str">
            <v>No</v>
          </cell>
          <cell r="N43" t="str">
            <v>7 - 8</v>
          </cell>
          <cell r="O43" t="str">
            <v>7 - 8</v>
          </cell>
          <cell r="P43">
            <v>112.5</v>
          </cell>
          <cell r="Q43">
            <v>112.5</v>
          </cell>
          <cell r="R43">
            <v>65.541015999999999</v>
          </cell>
          <cell r="S43">
            <v>6.5541016000000001</v>
          </cell>
          <cell r="T43">
            <v>65.541015999999999</v>
          </cell>
          <cell r="U43">
            <v>6.5541016000000001</v>
          </cell>
          <cell r="V43" t="str">
            <v>7-8</v>
          </cell>
          <cell r="W43" t="str">
            <v>6-8</v>
          </cell>
          <cell r="X43" t="str">
            <v>7-8</v>
          </cell>
          <cell r="Y43">
            <v>7</v>
          </cell>
          <cell r="Z43" t="str">
            <v>H</v>
          </cell>
          <cell r="AA43"/>
          <cell r="AB43" t="str">
            <v/>
          </cell>
          <cell r="AC43" t="str">
            <v>7-8</v>
          </cell>
          <cell r="AD43" t="str">
            <v>H</v>
          </cell>
          <cell r="AE43">
            <v>1</v>
          </cell>
        </row>
        <row r="44">
          <cell r="A44">
            <v>152788</v>
          </cell>
          <cell r="B44" t="str">
            <v>Elliott, Lucy</v>
          </cell>
          <cell r="C44" t="str">
            <v>8CBR</v>
          </cell>
          <cell r="D44" t="str">
            <v>F</v>
          </cell>
          <cell r="E44" t="str">
            <v>N</v>
          </cell>
          <cell r="F44" t="str">
            <v>No</v>
          </cell>
          <cell r="G44" t="str">
            <v>N</v>
          </cell>
          <cell r="H44">
            <v>0</v>
          </cell>
          <cell r="I44" t="str">
            <v>WBRI</v>
          </cell>
          <cell r="J44" t="str">
            <v>No</v>
          </cell>
          <cell r="K44" t="b">
            <v>1</v>
          </cell>
          <cell r="L44" t="str">
            <v>No</v>
          </cell>
          <cell r="M44" t="str">
            <v>No</v>
          </cell>
          <cell r="N44" t="str">
            <v>8 - 9</v>
          </cell>
          <cell r="O44" t="str">
            <v>8 - 9</v>
          </cell>
          <cell r="P44">
            <v>117</v>
          </cell>
          <cell r="Q44">
            <v>117</v>
          </cell>
          <cell r="R44">
            <v>75.154411999999994</v>
          </cell>
          <cell r="S44">
            <v>7.5154411999999997</v>
          </cell>
          <cell r="T44">
            <v>75.154411999999994</v>
          </cell>
          <cell r="U44">
            <v>7.5154411999999997</v>
          </cell>
          <cell r="V44" t="str">
            <v>8-9</v>
          </cell>
          <cell r="W44" t="str">
            <v>7-9</v>
          </cell>
          <cell r="X44" t="str">
            <v>8-9</v>
          </cell>
          <cell r="Y44">
            <v>8</v>
          </cell>
          <cell r="Z44" t="str">
            <v>H</v>
          </cell>
          <cell r="AA44"/>
          <cell r="AB44" t="str">
            <v/>
          </cell>
          <cell r="AC44" t="str">
            <v>8-9</v>
          </cell>
          <cell r="AD44" t="str">
            <v>H</v>
          </cell>
          <cell r="AE44">
            <v>1</v>
          </cell>
        </row>
        <row r="45">
          <cell r="A45">
            <v>152865</v>
          </cell>
          <cell r="B45" t="str">
            <v>Elom, Melissa</v>
          </cell>
          <cell r="C45" t="str">
            <v>8CBR</v>
          </cell>
          <cell r="D45" t="str">
            <v>F</v>
          </cell>
          <cell r="E45" t="str">
            <v/>
          </cell>
          <cell r="F45" t="str">
            <v>No</v>
          </cell>
          <cell r="G45" t="str">
            <v/>
          </cell>
          <cell r="H45">
            <v>1</v>
          </cell>
          <cell r="I45" t="str">
            <v>BAOF</v>
          </cell>
          <cell r="J45" t="str">
            <v>No</v>
          </cell>
          <cell r="K45" t="b">
            <v>0</v>
          </cell>
          <cell r="L45" t="str">
            <v>No</v>
          </cell>
          <cell r="M45" t="str">
            <v>No</v>
          </cell>
          <cell r="N45" t="str">
            <v>3 - 4</v>
          </cell>
          <cell r="O45" t="str">
            <v>2 - 3</v>
          </cell>
          <cell r="P45" t="str">
            <v/>
          </cell>
          <cell r="Q45" t="str">
            <v/>
          </cell>
          <cell r="R45" t="e">
            <v>#VALUE!</v>
          </cell>
          <cell r="S45" t="e">
            <v>#VALUE!</v>
          </cell>
          <cell r="T45" t="e">
            <v>#VALUE!</v>
          </cell>
          <cell r="U45" t="e">
            <v>#VALUE!</v>
          </cell>
          <cell r="V45" t="str">
            <v>2-3</v>
          </cell>
          <cell r="W45" t="str">
            <v>1-3</v>
          </cell>
          <cell r="X45" t="str">
            <v>2-3</v>
          </cell>
          <cell r="Y45">
            <v>2</v>
          </cell>
          <cell r="Z45" t="str">
            <v>H</v>
          </cell>
          <cell r="AA45"/>
          <cell r="AB45" t="str">
            <v/>
          </cell>
          <cell r="AC45" t="str">
            <v>2-3</v>
          </cell>
          <cell r="AD45" t="str">
            <v>H</v>
          </cell>
          <cell r="AE45">
            <v>1</v>
          </cell>
        </row>
        <row r="46">
          <cell r="A46">
            <v>152839</v>
          </cell>
          <cell r="B46" t="str">
            <v>Emmett, Matilda</v>
          </cell>
          <cell r="C46" t="str">
            <v>8KS</v>
          </cell>
          <cell r="D46" t="str">
            <v>F</v>
          </cell>
          <cell r="E46" t="str">
            <v>N</v>
          </cell>
          <cell r="F46" t="str">
            <v>No</v>
          </cell>
          <cell r="G46" t="str">
            <v>N</v>
          </cell>
          <cell r="H46">
            <v>1</v>
          </cell>
          <cell r="I46" t="str">
            <v>REFU</v>
          </cell>
          <cell r="J46" t="str">
            <v>No</v>
          </cell>
          <cell r="K46" t="b">
            <v>1</v>
          </cell>
          <cell r="L46" t="str">
            <v>No</v>
          </cell>
          <cell r="M46" t="str">
            <v>No</v>
          </cell>
          <cell r="N46" t="str">
            <v>6 - 7</v>
          </cell>
          <cell r="O46" t="str">
            <v>8 - 9</v>
          </cell>
          <cell r="P46">
            <v>112</v>
          </cell>
          <cell r="Q46">
            <v>112</v>
          </cell>
          <cell r="R46">
            <v>65.541015999999999</v>
          </cell>
          <cell r="S46">
            <v>6.5541016000000001</v>
          </cell>
          <cell r="T46">
            <v>65.541015999999999</v>
          </cell>
          <cell r="U46">
            <v>6.5541016000000001</v>
          </cell>
          <cell r="V46" t="str">
            <v>7-8</v>
          </cell>
          <cell r="W46" t="str">
            <v>6-8</v>
          </cell>
          <cell r="X46" t="str">
            <v>7-8</v>
          </cell>
          <cell r="Y46">
            <v>7</v>
          </cell>
          <cell r="Z46" t="str">
            <v>H</v>
          </cell>
          <cell r="AA46"/>
          <cell r="AB46" t="str">
            <v/>
          </cell>
          <cell r="AC46" t="str">
            <v>7-8</v>
          </cell>
          <cell r="AD46" t="str">
            <v>H</v>
          </cell>
          <cell r="AE46">
            <v>1</v>
          </cell>
        </row>
        <row r="47">
          <cell r="A47">
            <v>152838</v>
          </cell>
          <cell r="B47" t="str">
            <v>Eyasue, Kalkidan</v>
          </cell>
          <cell r="C47" t="str">
            <v>8JJ</v>
          </cell>
          <cell r="D47" t="str">
            <v>F</v>
          </cell>
          <cell r="E47" t="str">
            <v>N</v>
          </cell>
          <cell r="F47" t="str">
            <v>No</v>
          </cell>
          <cell r="G47" t="str">
            <v>N</v>
          </cell>
          <cell r="H47">
            <v>1</v>
          </cell>
          <cell r="I47" t="str">
            <v>BAOF</v>
          </cell>
          <cell r="J47" t="str">
            <v>Yes</v>
          </cell>
          <cell r="K47" t="b">
            <v>0</v>
          </cell>
          <cell r="L47" t="str">
            <v>Yes</v>
          </cell>
          <cell r="M47" t="str">
            <v>No</v>
          </cell>
          <cell r="N47" t="str">
            <v>3 - 4</v>
          </cell>
          <cell r="O47" t="str">
            <v>5 - 6</v>
          </cell>
          <cell r="P47">
            <v>103</v>
          </cell>
          <cell r="Q47">
            <v>107</v>
          </cell>
          <cell r="R47">
            <v>42.677678999999998</v>
          </cell>
          <cell r="S47">
            <v>4.2677678999999999</v>
          </cell>
          <cell r="T47">
            <v>54.013157999999997</v>
          </cell>
          <cell r="U47">
            <v>5.4013157999999999</v>
          </cell>
          <cell r="V47" t="str">
            <v>4-5</v>
          </cell>
          <cell r="W47" t="str">
            <v>3-5</v>
          </cell>
          <cell r="X47" t="str">
            <v>4-5</v>
          </cell>
          <cell r="Y47">
            <v>4</v>
          </cell>
          <cell r="Z47" t="str">
            <v>M</v>
          </cell>
          <cell r="AA47"/>
          <cell r="AB47" t="str">
            <v/>
          </cell>
          <cell r="AC47" t="str">
            <v>4-5</v>
          </cell>
          <cell r="AD47" t="str">
            <v>M</v>
          </cell>
          <cell r="AE47">
            <v>1</v>
          </cell>
        </row>
        <row r="48">
          <cell r="A48">
            <v>152835</v>
          </cell>
          <cell r="B48" t="str">
            <v>Fagan, Billy</v>
          </cell>
          <cell r="C48" t="str">
            <v>8KS</v>
          </cell>
          <cell r="D48" t="str">
            <v>M</v>
          </cell>
          <cell r="E48" t="str">
            <v>N</v>
          </cell>
          <cell r="F48" t="str">
            <v>No</v>
          </cell>
          <cell r="G48" t="str">
            <v>N</v>
          </cell>
          <cell r="H48">
            <v>0</v>
          </cell>
          <cell r="I48" t="str">
            <v>WBRI</v>
          </cell>
          <cell r="J48" t="str">
            <v>No</v>
          </cell>
          <cell r="K48" t="b">
            <v>0</v>
          </cell>
          <cell r="L48" t="str">
            <v>No</v>
          </cell>
          <cell r="M48" t="str">
            <v>No</v>
          </cell>
          <cell r="N48" t="str">
            <v>5 - 6</v>
          </cell>
          <cell r="O48" t="str">
            <v>2 - 3</v>
          </cell>
          <cell r="P48">
            <v>100.5</v>
          </cell>
          <cell r="Q48">
            <v>100.5</v>
          </cell>
          <cell r="R48">
            <v>38.246667000000002</v>
          </cell>
          <cell r="S48">
            <v>3.8246667000000003</v>
          </cell>
          <cell r="T48">
            <v>38.246667000000002</v>
          </cell>
          <cell r="U48">
            <v>3.8246667000000003</v>
          </cell>
          <cell r="V48" t="str">
            <v>4-5</v>
          </cell>
          <cell r="W48" t="str">
            <v>3-5</v>
          </cell>
          <cell r="X48" t="str">
            <v>4-5</v>
          </cell>
          <cell r="Y48">
            <v>4</v>
          </cell>
          <cell r="Z48" t="str">
            <v>M</v>
          </cell>
          <cell r="AA48"/>
          <cell r="AB48" t="str">
            <v/>
          </cell>
          <cell r="AC48" t="str">
            <v>4-5</v>
          </cell>
          <cell r="AD48" t="str">
            <v>M</v>
          </cell>
          <cell r="AE48">
            <v>1</v>
          </cell>
        </row>
        <row r="49">
          <cell r="A49">
            <v>152932</v>
          </cell>
          <cell r="B49" t="str">
            <v>Farrington, Thomas</v>
          </cell>
          <cell r="C49" t="str">
            <v>8CBR</v>
          </cell>
          <cell r="D49" t="str">
            <v>M</v>
          </cell>
          <cell r="E49" t="str">
            <v>N</v>
          </cell>
          <cell r="F49" t="str">
            <v>Yes</v>
          </cell>
          <cell r="G49" t="str">
            <v>M</v>
          </cell>
          <cell r="H49">
            <v>0</v>
          </cell>
          <cell r="I49" t="str">
            <v>WBRI</v>
          </cell>
          <cell r="J49" t="str">
            <v>No</v>
          </cell>
          <cell r="K49" t="b">
            <v>0</v>
          </cell>
          <cell r="L49" t="str">
            <v>No</v>
          </cell>
          <cell r="M49" t="str">
            <v>No</v>
          </cell>
          <cell r="N49" t="str">
            <v>5 - 6</v>
          </cell>
          <cell r="O49" t="str">
            <v>6 - 7</v>
          </cell>
          <cell r="P49">
            <v>107.5</v>
          </cell>
          <cell r="Q49">
            <v>107.5</v>
          </cell>
          <cell r="R49">
            <v>54.013157999999997</v>
          </cell>
          <cell r="S49">
            <v>5.4013157999999999</v>
          </cell>
          <cell r="T49">
            <v>54.013157999999997</v>
          </cell>
          <cell r="U49">
            <v>5.4013157999999999</v>
          </cell>
          <cell r="V49" t="str">
            <v>6-7</v>
          </cell>
          <cell r="W49" t="str">
            <v>5-7</v>
          </cell>
          <cell r="X49" t="str">
            <v>6-7</v>
          </cell>
          <cell r="Y49">
            <v>6</v>
          </cell>
          <cell r="Z49" t="str">
            <v>M</v>
          </cell>
          <cell r="AA49"/>
          <cell r="AB49" t="str">
            <v/>
          </cell>
          <cell r="AC49" t="str">
            <v>6-7</v>
          </cell>
          <cell r="AD49" t="str">
            <v>M</v>
          </cell>
          <cell r="AE49">
            <v>1</v>
          </cell>
        </row>
        <row r="50">
          <cell r="A50">
            <v>152823</v>
          </cell>
          <cell r="B50" t="str">
            <v>Fekete, Boroka</v>
          </cell>
          <cell r="C50" t="str">
            <v>8KC</v>
          </cell>
          <cell r="D50" t="str">
            <v>F</v>
          </cell>
          <cell r="E50" t="str">
            <v>N</v>
          </cell>
          <cell r="F50" t="str">
            <v>No</v>
          </cell>
          <cell r="G50" t="str">
            <v>N</v>
          </cell>
          <cell r="H50">
            <v>1</v>
          </cell>
          <cell r="I50" t="str">
            <v>WEEU</v>
          </cell>
          <cell r="J50" t="str">
            <v>No</v>
          </cell>
          <cell r="K50" t="b">
            <v>1</v>
          </cell>
          <cell r="L50" t="str">
            <v>No</v>
          </cell>
          <cell r="M50" t="str">
            <v>No</v>
          </cell>
          <cell r="N50" t="str">
            <v>7 - 8</v>
          </cell>
          <cell r="O50" t="str">
            <v>7 - 8</v>
          </cell>
          <cell r="P50">
            <v>113.5</v>
          </cell>
          <cell r="Q50">
            <v>113.5</v>
          </cell>
          <cell r="R50">
            <v>68.411214999999999</v>
          </cell>
          <cell r="S50">
            <v>6.8411214999999999</v>
          </cell>
          <cell r="T50">
            <v>68.411214999999999</v>
          </cell>
          <cell r="U50">
            <v>6.8411214999999999</v>
          </cell>
          <cell r="V50" t="str">
            <v>7-8</v>
          </cell>
          <cell r="W50" t="str">
            <v>6-8</v>
          </cell>
          <cell r="X50" t="str">
            <v>7-8</v>
          </cell>
          <cell r="Y50">
            <v>7</v>
          </cell>
          <cell r="Z50" t="str">
            <v>H</v>
          </cell>
          <cell r="AA50"/>
          <cell r="AB50" t="str">
            <v/>
          </cell>
          <cell r="AC50" t="str">
            <v>7-8</v>
          </cell>
          <cell r="AD50" t="str">
            <v>H</v>
          </cell>
          <cell r="AE50">
            <v>1</v>
          </cell>
        </row>
        <row r="51">
          <cell r="A51">
            <v>152825</v>
          </cell>
          <cell r="B51" t="str">
            <v>Fox, Lana</v>
          </cell>
          <cell r="C51" t="str">
            <v>8TR</v>
          </cell>
          <cell r="D51" t="str">
            <v>F</v>
          </cell>
          <cell r="E51" t="str">
            <v>N</v>
          </cell>
          <cell r="F51" t="str">
            <v>No</v>
          </cell>
          <cell r="G51" t="str">
            <v>N</v>
          </cell>
          <cell r="H51">
            <v>0</v>
          </cell>
          <cell r="I51" t="str">
            <v>WBRI</v>
          </cell>
          <cell r="J51" t="str">
            <v>No</v>
          </cell>
          <cell r="K51" t="b">
            <v>0</v>
          </cell>
          <cell r="L51" t="str">
            <v>No</v>
          </cell>
          <cell r="M51" t="str">
            <v>No</v>
          </cell>
          <cell r="N51" t="str">
            <v>8 - 9</v>
          </cell>
          <cell r="O51" t="str">
            <v>5 - 6</v>
          </cell>
          <cell r="P51">
            <v>113</v>
          </cell>
          <cell r="Q51">
            <v>113</v>
          </cell>
          <cell r="R51">
            <v>68.411214999999999</v>
          </cell>
          <cell r="S51">
            <v>6.8411214999999999</v>
          </cell>
          <cell r="T51">
            <v>68.411214999999999</v>
          </cell>
          <cell r="U51">
            <v>6.8411214999999999</v>
          </cell>
          <cell r="V51" t="str">
            <v>6-7</v>
          </cell>
          <cell r="W51" t="str">
            <v>5-7</v>
          </cell>
          <cell r="X51" t="str">
            <v>6-7</v>
          </cell>
          <cell r="Y51">
            <v>6</v>
          </cell>
          <cell r="Z51" t="str">
            <v>H</v>
          </cell>
          <cell r="AA51"/>
          <cell r="AB51" t="str">
            <v/>
          </cell>
          <cell r="AC51" t="str">
            <v>6-7</v>
          </cell>
          <cell r="AD51" t="str">
            <v>H</v>
          </cell>
          <cell r="AE51">
            <v>1</v>
          </cell>
        </row>
        <row r="52">
          <cell r="A52">
            <v>160011</v>
          </cell>
          <cell r="B52" t="str">
            <v>Frawley, Oscar</v>
          </cell>
          <cell r="C52" t="str">
            <v>8CBR</v>
          </cell>
          <cell r="D52" t="str">
            <v>M</v>
          </cell>
          <cell r="E52" t="str">
            <v>E</v>
          </cell>
          <cell r="F52" t="str">
            <v>No</v>
          </cell>
          <cell r="G52" t="str">
            <v>E</v>
          </cell>
          <cell r="H52">
            <v>0</v>
          </cell>
          <cell r="I52" t="str">
            <v>WBRI</v>
          </cell>
          <cell r="J52" t="str">
            <v>Yes</v>
          </cell>
          <cell r="K52" t="b">
            <v>0</v>
          </cell>
          <cell r="L52" t="str">
            <v>Yes</v>
          </cell>
          <cell r="M52" t="str">
            <v>No</v>
          </cell>
          <cell r="N52" t="str">
            <v>2 - 3</v>
          </cell>
          <cell r="O52" t="str">
            <v>2 - 3</v>
          </cell>
          <cell r="P52" t="str">
            <v/>
          </cell>
          <cell r="Q52" t="str">
            <v/>
          </cell>
          <cell r="R52" t="e">
            <v>#VALUE!</v>
          </cell>
          <cell r="S52" t="e">
            <v>#VALUE!</v>
          </cell>
          <cell r="T52" t="e">
            <v>#VALUE!</v>
          </cell>
          <cell r="U52" t="e">
            <v>#VALUE!</v>
          </cell>
          <cell r="V52" t="str">
            <v>2-3</v>
          </cell>
          <cell r="W52" t="str">
            <v>1-3</v>
          </cell>
          <cell r="X52" t="str">
            <v>2-3</v>
          </cell>
          <cell r="Y52">
            <v>2</v>
          </cell>
          <cell r="Z52" t="str">
            <v>H</v>
          </cell>
          <cell r="AA52"/>
          <cell r="AB52" t="str">
            <v/>
          </cell>
          <cell r="AC52" t="str">
            <v>2-3</v>
          </cell>
          <cell r="AD52" t="str">
            <v>H</v>
          </cell>
          <cell r="AE52">
            <v>1</v>
          </cell>
        </row>
        <row r="53">
          <cell r="A53">
            <v>152864</v>
          </cell>
          <cell r="B53" t="str">
            <v>Freeman, Edward</v>
          </cell>
          <cell r="C53" t="str">
            <v>8TR</v>
          </cell>
          <cell r="D53" t="str">
            <v>M</v>
          </cell>
          <cell r="E53" t="str">
            <v>N</v>
          </cell>
          <cell r="F53" t="str">
            <v>No</v>
          </cell>
          <cell r="G53" t="str">
            <v>N</v>
          </cell>
          <cell r="H53">
            <v>0</v>
          </cell>
          <cell r="I53" t="str">
            <v>WBRI</v>
          </cell>
          <cell r="J53" t="str">
            <v>No</v>
          </cell>
          <cell r="K53" t="b">
            <v>0</v>
          </cell>
          <cell r="L53" t="str">
            <v>No</v>
          </cell>
          <cell r="M53" t="str">
            <v>No</v>
          </cell>
          <cell r="N53" t="str">
            <v>6 - 7</v>
          </cell>
          <cell r="O53" t="str">
            <v>6 - 7</v>
          </cell>
          <cell r="P53">
            <v>111</v>
          </cell>
          <cell r="Q53">
            <v>111</v>
          </cell>
          <cell r="R53">
            <v>64.375</v>
          </cell>
          <cell r="S53">
            <v>6.4375</v>
          </cell>
          <cell r="T53">
            <v>64.375</v>
          </cell>
          <cell r="U53">
            <v>6.4375</v>
          </cell>
          <cell r="V53" t="str">
            <v>6-7</v>
          </cell>
          <cell r="W53" t="str">
            <v>5-7</v>
          </cell>
          <cell r="X53" t="str">
            <v>6-7</v>
          </cell>
          <cell r="Y53">
            <v>6</v>
          </cell>
          <cell r="Z53" t="str">
            <v>H</v>
          </cell>
          <cell r="AA53"/>
          <cell r="AB53" t="str">
            <v/>
          </cell>
          <cell r="AC53" t="str">
            <v>6-7</v>
          </cell>
          <cell r="AD53" t="str">
            <v>H</v>
          </cell>
          <cell r="AE53">
            <v>1</v>
          </cell>
        </row>
        <row r="54">
          <cell r="A54">
            <v>152773</v>
          </cell>
          <cell r="B54" t="str">
            <v>Fuganti, Isaque</v>
          </cell>
          <cell r="C54" t="str">
            <v>8AR</v>
          </cell>
          <cell r="D54" t="str">
            <v>M</v>
          </cell>
          <cell r="E54" t="str">
            <v>N</v>
          </cell>
          <cell r="F54" t="str">
            <v>No</v>
          </cell>
          <cell r="G54" t="str">
            <v>N</v>
          </cell>
          <cell r="H54">
            <v>1</v>
          </cell>
          <cell r="I54" t="str">
            <v>WOTW</v>
          </cell>
          <cell r="J54" t="str">
            <v>Yes</v>
          </cell>
          <cell r="K54" t="b">
            <v>1</v>
          </cell>
          <cell r="L54" t="str">
            <v>Yes</v>
          </cell>
          <cell r="M54" t="str">
            <v>No</v>
          </cell>
          <cell r="N54" t="str">
            <v>5 - 6</v>
          </cell>
          <cell r="O54" t="str">
            <v>6 - 7</v>
          </cell>
          <cell r="P54">
            <v>108.5</v>
          </cell>
          <cell r="Q54">
            <v>112.5</v>
          </cell>
          <cell r="R54">
            <v>56.563876999999998</v>
          </cell>
          <cell r="S54">
            <v>5.6563876999999998</v>
          </cell>
          <cell r="T54">
            <v>65.541015999999999</v>
          </cell>
          <cell r="U54">
            <v>6.5541016000000001</v>
          </cell>
          <cell r="V54" t="str">
            <v>6-7</v>
          </cell>
          <cell r="W54" t="str">
            <v>5-7</v>
          </cell>
          <cell r="X54" t="str">
            <v>6-7</v>
          </cell>
          <cell r="Y54">
            <v>6</v>
          </cell>
          <cell r="Z54" t="str">
            <v>M</v>
          </cell>
          <cell r="AA54"/>
          <cell r="AB54" t="str">
            <v/>
          </cell>
          <cell r="AC54" t="str">
            <v>6-7</v>
          </cell>
          <cell r="AD54" t="str">
            <v>M</v>
          </cell>
          <cell r="AE54">
            <v>1</v>
          </cell>
        </row>
        <row r="55">
          <cell r="A55">
            <v>152792</v>
          </cell>
          <cell r="B55" t="str">
            <v>Gachia, Amani</v>
          </cell>
          <cell r="C55" t="str">
            <v>8AB</v>
          </cell>
          <cell r="D55" t="str">
            <v>F</v>
          </cell>
          <cell r="E55" t="str">
            <v>N</v>
          </cell>
          <cell r="F55" t="str">
            <v>No</v>
          </cell>
          <cell r="G55" t="str">
            <v>N</v>
          </cell>
          <cell r="H55">
            <v>1</v>
          </cell>
          <cell r="I55" t="str">
            <v>BAOF</v>
          </cell>
          <cell r="J55" t="str">
            <v>No</v>
          </cell>
          <cell r="K55" t="b">
            <v>1</v>
          </cell>
          <cell r="L55" t="str">
            <v>No</v>
          </cell>
          <cell r="M55" t="str">
            <v>No</v>
          </cell>
          <cell r="N55" t="str">
            <v>3 - 4</v>
          </cell>
          <cell r="O55" t="str">
            <v>4 - 5</v>
          </cell>
          <cell r="P55">
            <v>99.5</v>
          </cell>
          <cell r="Q55">
            <v>99.5</v>
          </cell>
          <cell r="R55">
            <v>36.912934999999997</v>
          </cell>
          <cell r="S55">
            <v>3.6912934999999996</v>
          </cell>
          <cell r="T55">
            <v>36.912934999999997</v>
          </cell>
          <cell r="U55">
            <v>3.6912934999999996</v>
          </cell>
          <cell r="V55" t="str">
            <v>3-4</v>
          </cell>
          <cell r="W55" t="str">
            <v>2-4</v>
          </cell>
          <cell r="X55" t="str">
            <v>3-4</v>
          </cell>
          <cell r="Y55">
            <v>3</v>
          </cell>
          <cell r="Z55" t="str">
            <v>L</v>
          </cell>
          <cell r="AA55"/>
          <cell r="AB55" t="str">
            <v/>
          </cell>
          <cell r="AC55" t="str">
            <v>3-4</v>
          </cell>
          <cell r="AD55" t="str">
            <v>L</v>
          </cell>
          <cell r="AE55">
            <v>1</v>
          </cell>
        </row>
        <row r="56">
          <cell r="A56">
            <v>152905</v>
          </cell>
          <cell r="B56" t="str">
            <v>Geci, Ariana</v>
          </cell>
          <cell r="C56" t="str">
            <v>8CBR</v>
          </cell>
          <cell r="D56" t="str">
            <v>F</v>
          </cell>
          <cell r="E56" t="str">
            <v>N</v>
          </cell>
          <cell r="F56" t="str">
            <v>No</v>
          </cell>
          <cell r="G56" t="str">
            <v>N</v>
          </cell>
          <cell r="H56">
            <v>0</v>
          </cell>
          <cell r="I56" t="str">
            <v>WBRI</v>
          </cell>
          <cell r="J56" t="str">
            <v>Yes</v>
          </cell>
          <cell r="K56" t="b">
            <v>0</v>
          </cell>
          <cell r="L56" t="str">
            <v>Yes</v>
          </cell>
          <cell r="M56" t="str">
            <v>No</v>
          </cell>
          <cell r="N56" t="str">
            <v>4 - 5</v>
          </cell>
          <cell r="O56" t="str">
            <v>3 - 4</v>
          </cell>
          <cell r="P56">
            <v>99.5</v>
          </cell>
          <cell r="Q56">
            <v>103.5</v>
          </cell>
          <cell r="R56">
            <v>36.912934999999997</v>
          </cell>
          <cell r="S56">
            <v>3.6912934999999996</v>
          </cell>
          <cell r="T56">
            <v>42.677678999999998</v>
          </cell>
          <cell r="U56">
            <v>4.2677678999999999</v>
          </cell>
          <cell r="V56" t="str">
            <v>4-5</v>
          </cell>
          <cell r="W56" t="str">
            <v>3-5</v>
          </cell>
          <cell r="X56" t="str">
            <v>4-5</v>
          </cell>
          <cell r="Y56">
            <v>4</v>
          </cell>
          <cell r="Z56" t="str">
            <v>L</v>
          </cell>
          <cell r="AA56"/>
          <cell r="AB56" t="str">
            <v/>
          </cell>
          <cell r="AC56" t="str">
            <v>4-5</v>
          </cell>
          <cell r="AD56" t="str">
            <v>L</v>
          </cell>
          <cell r="AE56">
            <v>1</v>
          </cell>
        </row>
        <row r="57">
          <cell r="A57">
            <v>152925</v>
          </cell>
          <cell r="B57" t="str">
            <v>Gee, Samuel</v>
          </cell>
          <cell r="C57" t="str">
            <v>8AR</v>
          </cell>
          <cell r="D57" t="str">
            <v>M</v>
          </cell>
          <cell r="E57" t="str">
            <v>K</v>
          </cell>
          <cell r="F57" t="str">
            <v>No</v>
          </cell>
          <cell r="G57" t="str">
            <v>K</v>
          </cell>
          <cell r="H57">
            <v>0</v>
          </cell>
          <cell r="I57" t="str">
            <v>WBRI</v>
          </cell>
          <cell r="J57" t="str">
            <v>No</v>
          </cell>
          <cell r="K57" t="b">
            <v>0</v>
          </cell>
          <cell r="L57" t="str">
            <v>No</v>
          </cell>
          <cell r="M57" t="str">
            <v>No</v>
          </cell>
          <cell r="N57" t="str">
            <v>7 - 8</v>
          </cell>
          <cell r="O57" t="str">
            <v>6 - 7</v>
          </cell>
          <cell r="P57">
            <v>111</v>
          </cell>
          <cell r="Q57">
            <v>111</v>
          </cell>
          <cell r="R57">
            <v>64.375</v>
          </cell>
          <cell r="S57">
            <v>6.4375</v>
          </cell>
          <cell r="T57">
            <v>64.375</v>
          </cell>
          <cell r="U57">
            <v>6.4375</v>
          </cell>
          <cell r="V57" t="str">
            <v>6-7</v>
          </cell>
          <cell r="W57" t="str">
            <v>5-7</v>
          </cell>
          <cell r="X57" t="str">
            <v>6-7</v>
          </cell>
          <cell r="Y57">
            <v>6</v>
          </cell>
          <cell r="Z57" t="str">
            <v>H</v>
          </cell>
          <cell r="AA57"/>
          <cell r="AB57" t="str">
            <v/>
          </cell>
          <cell r="AC57" t="str">
            <v>6-7</v>
          </cell>
          <cell r="AD57" t="str">
            <v>H</v>
          </cell>
          <cell r="AE57">
            <v>1</v>
          </cell>
        </row>
        <row r="58">
          <cell r="A58">
            <v>152783</v>
          </cell>
          <cell r="B58" t="str">
            <v>Gloag, Jack</v>
          </cell>
          <cell r="C58" t="str">
            <v>8AR</v>
          </cell>
          <cell r="D58" t="str">
            <v>M</v>
          </cell>
          <cell r="E58" t="str">
            <v>N</v>
          </cell>
          <cell r="F58" t="str">
            <v>No</v>
          </cell>
          <cell r="G58" t="str">
            <v>N</v>
          </cell>
          <cell r="H58">
            <v>0</v>
          </cell>
          <cell r="I58" t="str">
            <v>WBRI</v>
          </cell>
          <cell r="J58" t="str">
            <v>No</v>
          </cell>
          <cell r="K58" t="b">
            <v>0</v>
          </cell>
          <cell r="L58" t="str">
            <v>No</v>
          </cell>
          <cell r="M58" t="str">
            <v>No</v>
          </cell>
          <cell r="N58" t="str">
            <v>8 - 9</v>
          </cell>
          <cell r="O58" t="str">
            <v>8 - 9</v>
          </cell>
          <cell r="P58">
            <v>118</v>
          </cell>
          <cell r="Q58">
            <v>118</v>
          </cell>
          <cell r="R58">
            <v>82.119048000000006</v>
          </cell>
          <cell r="S58">
            <v>8.211904800000001</v>
          </cell>
          <cell r="T58">
            <v>82.119048000000006</v>
          </cell>
          <cell r="U58">
            <v>8.211904800000001</v>
          </cell>
          <cell r="V58" t="str">
            <v>8-9</v>
          </cell>
          <cell r="W58" t="str">
            <v>7-9</v>
          </cell>
          <cell r="X58" t="str">
            <v>8-9</v>
          </cell>
          <cell r="Y58">
            <v>8</v>
          </cell>
          <cell r="Z58" t="str">
            <v>H</v>
          </cell>
          <cell r="AA58"/>
          <cell r="AB58" t="str">
            <v/>
          </cell>
          <cell r="AC58" t="str">
            <v>8-9</v>
          </cell>
          <cell r="AD58" t="str">
            <v>H</v>
          </cell>
          <cell r="AE58">
            <v>1</v>
          </cell>
        </row>
        <row r="59">
          <cell r="A59">
            <v>152880</v>
          </cell>
          <cell r="B59" t="str">
            <v>Goddard, Walt</v>
          </cell>
          <cell r="C59" t="str">
            <v>8CBR</v>
          </cell>
          <cell r="D59" t="str">
            <v>M</v>
          </cell>
          <cell r="E59" t="str">
            <v>N</v>
          </cell>
          <cell r="F59" t="str">
            <v>No</v>
          </cell>
          <cell r="G59" t="str">
            <v>N</v>
          </cell>
          <cell r="H59">
            <v>0</v>
          </cell>
          <cell r="I59" t="str">
            <v>WBRI</v>
          </cell>
          <cell r="J59" t="str">
            <v>No</v>
          </cell>
          <cell r="K59" t="b">
            <v>0</v>
          </cell>
          <cell r="L59" t="str">
            <v>No</v>
          </cell>
          <cell r="M59" t="str">
            <v>No</v>
          </cell>
          <cell r="N59" t="str">
            <v>3 - 4</v>
          </cell>
          <cell r="O59" t="str">
            <v>5 - 6</v>
          </cell>
          <cell r="P59">
            <v>103</v>
          </cell>
          <cell r="Q59">
            <v>103</v>
          </cell>
          <cell r="R59">
            <v>42.677678999999998</v>
          </cell>
          <cell r="S59">
            <v>4.2677678999999999</v>
          </cell>
          <cell r="T59">
            <v>42.677678999999998</v>
          </cell>
          <cell r="U59">
            <v>4.2677678999999999</v>
          </cell>
          <cell r="V59" t="str">
            <v>4-5</v>
          </cell>
          <cell r="W59" t="str">
            <v>3-5</v>
          </cell>
          <cell r="X59" t="str">
            <v>4-5</v>
          </cell>
          <cell r="Y59">
            <v>4</v>
          </cell>
          <cell r="Z59" t="str">
            <v>M</v>
          </cell>
          <cell r="AA59"/>
          <cell r="AB59" t="str">
            <v/>
          </cell>
          <cell r="AC59" t="str">
            <v>4-5</v>
          </cell>
          <cell r="AD59" t="str">
            <v>M</v>
          </cell>
          <cell r="AE59">
            <v>1</v>
          </cell>
        </row>
        <row r="60">
          <cell r="A60">
            <v>152914</v>
          </cell>
          <cell r="B60" t="str">
            <v>Godwill, Chloe</v>
          </cell>
          <cell r="C60" t="str">
            <v>8KC</v>
          </cell>
          <cell r="D60" t="str">
            <v>F</v>
          </cell>
          <cell r="E60" t="str">
            <v>N</v>
          </cell>
          <cell r="F60" t="str">
            <v>No</v>
          </cell>
          <cell r="G60" t="str">
            <v>N</v>
          </cell>
          <cell r="H60">
            <v>1</v>
          </cell>
          <cell r="I60" t="str">
            <v>BAOF</v>
          </cell>
          <cell r="J60" t="str">
            <v>No</v>
          </cell>
          <cell r="K60" t="b">
            <v>0</v>
          </cell>
          <cell r="L60" t="str">
            <v>No</v>
          </cell>
          <cell r="M60" t="str">
            <v>No</v>
          </cell>
          <cell r="N60" t="str">
            <v>4 - 5</v>
          </cell>
          <cell r="O60" t="str">
            <v>5 - 6</v>
          </cell>
          <cell r="P60">
            <v>103.5</v>
          </cell>
          <cell r="Q60">
            <v>103.5</v>
          </cell>
          <cell r="R60">
            <v>42.677678999999998</v>
          </cell>
          <cell r="S60">
            <v>4.2677678999999999</v>
          </cell>
          <cell r="T60">
            <v>42.677678999999998</v>
          </cell>
          <cell r="U60">
            <v>4.2677678999999999</v>
          </cell>
          <cell r="V60" t="str">
            <v>4-5</v>
          </cell>
          <cell r="W60" t="str">
            <v>3-5</v>
          </cell>
          <cell r="X60" t="str">
            <v>4-5</v>
          </cell>
          <cell r="Y60">
            <v>4</v>
          </cell>
          <cell r="Z60" t="str">
            <v>M</v>
          </cell>
          <cell r="AA60"/>
          <cell r="AB60" t="str">
            <v/>
          </cell>
          <cell r="AC60" t="str">
            <v>4-5</v>
          </cell>
          <cell r="AD60" t="str">
            <v>M</v>
          </cell>
          <cell r="AE60">
            <v>1</v>
          </cell>
        </row>
        <row r="61">
          <cell r="A61">
            <v>152929</v>
          </cell>
          <cell r="B61" t="str">
            <v>Gordon, Shenai</v>
          </cell>
          <cell r="C61" t="str">
            <v>8AB</v>
          </cell>
          <cell r="D61" t="str">
            <v>F</v>
          </cell>
          <cell r="E61" t="str">
            <v>N</v>
          </cell>
          <cell r="F61" t="str">
            <v>No</v>
          </cell>
          <cell r="G61" t="str">
            <v>N</v>
          </cell>
          <cell r="H61">
            <v>1</v>
          </cell>
          <cell r="I61" t="str">
            <v>MOTM</v>
          </cell>
          <cell r="J61" t="str">
            <v>No</v>
          </cell>
          <cell r="K61" t="b">
            <v>0</v>
          </cell>
          <cell r="L61" t="str">
            <v>No</v>
          </cell>
          <cell r="M61" t="str">
            <v>No</v>
          </cell>
          <cell r="N61" t="str">
            <v>3 - 4</v>
          </cell>
          <cell r="O61" t="str">
            <v>5 - 6</v>
          </cell>
          <cell r="P61">
            <v>102</v>
          </cell>
          <cell r="Q61">
            <v>102</v>
          </cell>
          <cell r="R61">
            <v>41.109434</v>
          </cell>
          <cell r="S61">
            <v>4.1109434</v>
          </cell>
          <cell r="T61">
            <v>41.109434</v>
          </cell>
          <cell r="U61">
            <v>4.1109434</v>
          </cell>
          <cell r="V61" t="str">
            <v>4-5</v>
          </cell>
          <cell r="W61" t="str">
            <v>3-5</v>
          </cell>
          <cell r="X61" t="str">
            <v>4-5</v>
          </cell>
          <cell r="Y61">
            <v>4</v>
          </cell>
          <cell r="Z61" t="str">
            <v>M</v>
          </cell>
          <cell r="AA61"/>
          <cell r="AB61" t="str">
            <v/>
          </cell>
          <cell r="AC61" t="str">
            <v>4-5</v>
          </cell>
          <cell r="AD61" t="str">
            <v>M</v>
          </cell>
          <cell r="AE61">
            <v>1</v>
          </cell>
        </row>
        <row r="62">
          <cell r="A62">
            <v>152751</v>
          </cell>
          <cell r="B62" t="str">
            <v>Grady, Thomas</v>
          </cell>
          <cell r="C62" t="str">
            <v>8AR</v>
          </cell>
          <cell r="D62" t="str">
            <v>M</v>
          </cell>
          <cell r="E62" t="str">
            <v>N</v>
          </cell>
          <cell r="F62" t="str">
            <v>No</v>
          </cell>
          <cell r="G62" t="str">
            <v>N</v>
          </cell>
          <cell r="H62">
            <v>0</v>
          </cell>
          <cell r="I62" t="str">
            <v>WBRI</v>
          </cell>
          <cell r="J62" t="str">
            <v>No</v>
          </cell>
          <cell r="K62" t="b">
            <v>0</v>
          </cell>
          <cell r="L62" t="str">
            <v>No</v>
          </cell>
          <cell r="M62" t="str">
            <v>No</v>
          </cell>
          <cell r="N62" t="str">
            <v>6 - 7</v>
          </cell>
          <cell r="O62" t="str">
            <v>8 - 9</v>
          </cell>
          <cell r="P62">
            <v>113</v>
          </cell>
          <cell r="Q62">
            <v>113</v>
          </cell>
          <cell r="R62">
            <v>68.411214999999999</v>
          </cell>
          <cell r="S62">
            <v>6.8411214999999999</v>
          </cell>
          <cell r="T62">
            <v>68.411214999999999</v>
          </cell>
          <cell r="U62">
            <v>6.8411214999999999</v>
          </cell>
          <cell r="V62" t="str">
            <v>7-8</v>
          </cell>
          <cell r="W62" t="str">
            <v>6-8</v>
          </cell>
          <cell r="X62" t="str">
            <v>7-8</v>
          </cell>
          <cell r="Y62">
            <v>7</v>
          </cell>
          <cell r="Z62" t="str">
            <v>H</v>
          </cell>
          <cell r="AA62"/>
          <cell r="AB62" t="str">
            <v/>
          </cell>
          <cell r="AC62" t="str">
            <v>7-8</v>
          </cell>
          <cell r="AD62" t="str">
            <v>H</v>
          </cell>
          <cell r="AE62">
            <v>1</v>
          </cell>
        </row>
        <row r="63">
          <cell r="A63">
            <v>160002</v>
          </cell>
          <cell r="B63" t="str">
            <v>Green, Jadore</v>
          </cell>
          <cell r="C63" t="str">
            <v>8TR</v>
          </cell>
          <cell r="D63" t="str">
            <v>F</v>
          </cell>
          <cell r="E63" t="str">
            <v/>
          </cell>
          <cell r="F63" t="str">
            <v>No</v>
          </cell>
          <cell r="G63" t="str">
            <v/>
          </cell>
          <cell r="H63">
            <v>1</v>
          </cell>
          <cell r="I63" t="str">
            <v>MWBC</v>
          </cell>
          <cell r="J63" t="str">
            <v>No</v>
          </cell>
          <cell r="K63" t="b">
            <v>0</v>
          </cell>
          <cell r="L63" t="str">
            <v>No</v>
          </cell>
          <cell r="M63" t="str">
            <v>No</v>
          </cell>
          <cell r="N63" t="str">
            <v>5 - 6</v>
          </cell>
          <cell r="O63" t="str">
            <v>4 - 5</v>
          </cell>
          <cell r="P63">
            <v>105.5</v>
          </cell>
          <cell r="Q63">
            <v>105.5</v>
          </cell>
          <cell r="R63">
            <v>49.024999999999999</v>
          </cell>
          <cell r="S63">
            <v>4.9024999999999999</v>
          </cell>
          <cell r="T63">
            <v>49.024999999999999</v>
          </cell>
          <cell r="U63">
            <v>4.9024999999999999</v>
          </cell>
          <cell r="V63" t="str">
            <v>5-6</v>
          </cell>
          <cell r="W63" t="str">
            <v>4-6</v>
          </cell>
          <cell r="X63" t="str">
            <v>5-6</v>
          </cell>
          <cell r="Y63">
            <v>5</v>
          </cell>
          <cell r="Z63" t="str">
            <v>M</v>
          </cell>
          <cell r="AA63"/>
          <cell r="AB63" t="str">
            <v/>
          </cell>
          <cell r="AC63" t="str">
            <v>5-6</v>
          </cell>
          <cell r="AD63" t="str">
            <v>M</v>
          </cell>
          <cell r="AE63">
            <v>1</v>
          </cell>
        </row>
        <row r="64">
          <cell r="A64">
            <v>152805</v>
          </cell>
          <cell r="B64" t="str">
            <v>Grzybowski, Oscar</v>
          </cell>
          <cell r="C64" t="str">
            <v>8CBR</v>
          </cell>
          <cell r="D64" t="str">
            <v>M</v>
          </cell>
          <cell r="E64" t="str">
            <v>N</v>
          </cell>
          <cell r="F64" t="str">
            <v>Yes</v>
          </cell>
          <cell r="G64" t="str">
            <v>M</v>
          </cell>
          <cell r="H64">
            <v>1</v>
          </cell>
          <cell r="I64" t="str">
            <v>WEEU</v>
          </cell>
          <cell r="J64" t="str">
            <v>No</v>
          </cell>
          <cell r="K64" t="b">
            <v>0</v>
          </cell>
          <cell r="L64" t="str">
            <v>No</v>
          </cell>
          <cell r="M64" t="str">
            <v>No</v>
          </cell>
          <cell r="N64" t="str">
            <v>8 - 9</v>
          </cell>
          <cell r="O64" t="str">
            <v>6 - 7</v>
          </cell>
          <cell r="P64">
            <v>112.5</v>
          </cell>
          <cell r="Q64">
            <v>112.5</v>
          </cell>
          <cell r="R64">
            <v>65.541015999999999</v>
          </cell>
          <cell r="S64">
            <v>6.5541016000000001</v>
          </cell>
          <cell r="T64">
            <v>65.541015999999999</v>
          </cell>
          <cell r="U64">
            <v>6.5541016000000001</v>
          </cell>
          <cell r="V64" t="str">
            <v>7-8</v>
          </cell>
          <cell r="W64" t="str">
            <v>6-8</v>
          </cell>
          <cell r="X64" t="str">
            <v>7-8</v>
          </cell>
          <cell r="Y64">
            <v>7</v>
          </cell>
          <cell r="Z64" t="str">
            <v>H</v>
          </cell>
          <cell r="AA64"/>
          <cell r="AB64" t="str">
            <v/>
          </cell>
          <cell r="AC64" t="str">
            <v>7-8</v>
          </cell>
          <cell r="AD64" t="str">
            <v>H</v>
          </cell>
          <cell r="AE64">
            <v>1</v>
          </cell>
        </row>
        <row r="65">
          <cell r="A65">
            <v>152845</v>
          </cell>
          <cell r="B65" t="str">
            <v>Gudgeon, Rose</v>
          </cell>
          <cell r="C65" t="str">
            <v>8KS</v>
          </cell>
          <cell r="D65" t="str">
            <v>F</v>
          </cell>
          <cell r="E65" t="str">
            <v>N</v>
          </cell>
          <cell r="F65" t="str">
            <v>No</v>
          </cell>
          <cell r="G65" t="str">
            <v>N</v>
          </cell>
          <cell r="H65">
            <v>0</v>
          </cell>
          <cell r="I65" t="str">
            <v>WBRI</v>
          </cell>
          <cell r="J65" t="str">
            <v>No</v>
          </cell>
          <cell r="K65" t="b">
            <v>0</v>
          </cell>
          <cell r="L65" t="str">
            <v>No</v>
          </cell>
          <cell r="M65" t="str">
            <v>No</v>
          </cell>
          <cell r="N65" t="str">
            <v>5 - 6</v>
          </cell>
          <cell r="O65" t="str">
            <v>6 - 7</v>
          </cell>
          <cell r="P65">
            <v>107.5</v>
          </cell>
          <cell r="Q65">
            <v>107.5</v>
          </cell>
          <cell r="R65">
            <v>54.013157999999997</v>
          </cell>
          <cell r="S65">
            <v>5.4013157999999999</v>
          </cell>
          <cell r="T65">
            <v>54.013157999999997</v>
          </cell>
          <cell r="U65">
            <v>5.4013157999999999</v>
          </cell>
          <cell r="V65" t="str">
            <v>5-6</v>
          </cell>
          <cell r="W65" t="str">
            <v>4-6</v>
          </cell>
          <cell r="X65" t="str">
            <v>5-6</v>
          </cell>
          <cell r="Y65">
            <v>5</v>
          </cell>
          <cell r="Z65" t="str">
            <v>M</v>
          </cell>
          <cell r="AA65"/>
          <cell r="AB65" t="str">
            <v/>
          </cell>
          <cell r="AC65" t="str">
            <v>5-6</v>
          </cell>
          <cell r="AD65" t="str">
            <v>M</v>
          </cell>
          <cell r="AE65">
            <v>1</v>
          </cell>
        </row>
        <row r="66">
          <cell r="A66">
            <v>152928</v>
          </cell>
          <cell r="B66" t="str">
            <v>Gulzar, Zaina</v>
          </cell>
          <cell r="C66" t="str">
            <v>8KC</v>
          </cell>
          <cell r="D66" t="str">
            <v>F</v>
          </cell>
          <cell r="E66" t="str">
            <v>N</v>
          </cell>
          <cell r="F66" t="str">
            <v>No</v>
          </cell>
          <cell r="G66" t="str">
            <v>N</v>
          </cell>
          <cell r="H66">
            <v>1</v>
          </cell>
          <cell r="I66" t="str">
            <v>APKN</v>
          </cell>
          <cell r="J66" t="str">
            <v>No</v>
          </cell>
          <cell r="K66" t="b">
            <v>0</v>
          </cell>
          <cell r="L66" t="str">
            <v>No</v>
          </cell>
          <cell r="M66" t="str">
            <v>No</v>
          </cell>
          <cell r="N66" t="str">
            <v>5 - 6</v>
          </cell>
          <cell r="O66" t="str">
            <v>5 - 6</v>
          </cell>
          <cell r="P66">
            <v>108</v>
          </cell>
          <cell r="Q66">
            <v>108</v>
          </cell>
          <cell r="R66">
            <v>56.563876999999998</v>
          </cell>
          <cell r="S66">
            <v>5.6563876999999998</v>
          </cell>
          <cell r="T66">
            <v>56.563876999999998</v>
          </cell>
          <cell r="U66">
            <v>5.6563876999999998</v>
          </cell>
          <cell r="V66" t="str">
            <v>5-6</v>
          </cell>
          <cell r="W66" t="str">
            <v>4-6</v>
          </cell>
          <cell r="X66" t="str">
            <v>5-6</v>
          </cell>
          <cell r="Y66">
            <v>5</v>
          </cell>
          <cell r="Z66" t="str">
            <v>M</v>
          </cell>
          <cell r="AA66"/>
          <cell r="AB66" t="str">
            <v/>
          </cell>
          <cell r="AC66" t="str">
            <v>5-6</v>
          </cell>
          <cell r="AD66" t="str">
            <v>M</v>
          </cell>
          <cell r="AE66">
            <v>1</v>
          </cell>
        </row>
        <row r="67">
          <cell r="A67">
            <v>152875</v>
          </cell>
          <cell r="B67" t="str">
            <v>Hackwell, George</v>
          </cell>
          <cell r="C67" t="str">
            <v>8PH</v>
          </cell>
          <cell r="D67" t="str">
            <v>M</v>
          </cell>
          <cell r="E67" t="str">
            <v>N</v>
          </cell>
          <cell r="F67" t="str">
            <v>No</v>
          </cell>
          <cell r="G67" t="str">
            <v>N</v>
          </cell>
          <cell r="H67">
            <v>0</v>
          </cell>
          <cell r="I67" t="str">
            <v>WBRI</v>
          </cell>
          <cell r="J67" t="str">
            <v>No</v>
          </cell>
          <cell r="K67" t="b">
            <v>0</v>
          </cell>
          <cell r="L67" t="str">
            <v>No</v>
          </cell>
          <cell r="M67" t="str">
            <v>No</v>
          </cell>
          <cell r="N67" t="str">
            <v>5 - 6</v>
          </cell>
          <cell r="O67" t="str">
            <v>5 - 6</v>
          </cell>
          <cell r="P67">
            <v>105.5</v>
          </cell>
          <cell r="Q67">
            <v>105.5</v>
          </cell>
          <cell r="R67">
            <v>49.024999999999999</v>
          </cell>
          <cell r="S67">
            <v>4.9024999999999999</v>
          </cell>
          <cell r="T67">
            <v>49.024999999999999</v>
          </cell>
          <cell r="U67">
            <v>4.9024999999999999</v>
          </cell>
          <cell r="V67" t="str">
            <v>5-6</v>
          </cell>
          <cell r="W67" t="str">
            <v>4-6</v>
          </cell>
          <cell r="X67" t="str">
            <v>5-6</v>
          </cell>
          <cell r="Y67">
            <v>5</v>
          </cell>
          <cell r="Z67" t="str">
            <v>M</v>
          </cell>
          <cell r="AA67"/>
          <cell r="AB67" t="str">
            <v/>
          </cell>
          <cell r="AC67" t="str">
            <v>5-6</v>
          </cell>
          <cell r="AD67" t="str">
            <v>M</v>
          </cell>
          <cell r="AE67">
            <v>1</v>
          </cell>
        </row>
        <row r="68">
          <cell r="A68">
            <v>152883</v>
          </cell>
          <cell r="B68" t="str">
            <v>Hadi, Rio</v>
          </cell>
          <cell r="C68" t="str">
            <v>8AB</v>
          </cell>
          <cell r="D68" t="str">
            <v>M</v>
          </cell>
          <cell r="E68" t="str">
            <v>N</v>
          </cell>
          <cell r="F68" t="str">
            <v>No</v>
          </cell>
          <cell r="G68" t="str">
            <v>N</v>
          </cell>
          <cell r="H68">
            <v>0</v>
          </cell>
          <cell r="I68" t="str">
            <v>WBRI</v>
          </cell>
          <cell r="J68" t="str">
            <v>No</v>
          </cell>
          <cell r="K68" t="b">
            <v>0</v>
          </cell>
          <cell r="L68" t="str">
            <v>No</v>
          </cell>
          <cell r="M68" t="str">
            <v>No</v>
          </cell>
          <cell r="N68" t="str">
            <v>4 - 5</v>
          </cell>
          <cell r="O68" t="str">
            <v>4 - 5</v>
          </cell>
          <cell r="P68">
            <v>99.5</v>
          </cell>
          <cell r="Q68">
            <v>99.5</v>
          </cell>
          <cell r="R68">
            <v>36.912934999999997</v>
          </cell>
          <cell r="S68">
            <v>3.6912934999999996</v>
          </cell>
          <cell r="T68">
            <v>36.912934999999997</v>
          </cell>
          <cell r="U68">
            <v>3.6912934999999996</v>
          </cell>
          <cell r="V68" t="str">
            <v>4-5</v>
          </cell>
          <cell r="W68" t="str">
            <v>3-5</v>
          </cell>
          <cell r="X68" t="str">
            <v>4-5</v>
          </cell>
          <cell r="Y68">
            <v>4</v>
          </cell>
          <cell r="Z68" t="str">
            <v>L</v>
          </cell>
          <cell r="AA68"/>
          <cell r="AB68" t="str">
            <v/>
          </cell>
          <cell r="AC68" t="str">
            <v>4-5</v>
          </cell>
          <cell r="AD68" t="str">
            <v>L</v>
          </cell>
          <cell r="AE68">
            <v>1</v>
          </cell>
        </row>
        <row r="69">
          <cell r="A69">
            <v>152852</v>
          </cell>
          <cell r="B69" t="str">
            <v>Hambleton, Grace</v>
          </cell>
          <cell r="C69" t="str">
            <v>8KC</v>
          </cell>
          <cell r="D69" t="str">
            <v>F</v>
          </cell>
          <cell r="E69" t="str">
            <v>E</v>
          </cell>
          <cell r="F69" t="str">
            <v>No</v>
          </cell>
          <cell r="G69" t="str">
            <v>E</v>
          </cell>
          <cell r="H69">
            <v>0</v>
          </cell>
          <cell r="I69" t="str">
            <v>WBRI</v>
          </cell>
          <cell r="J69" t="str">
            <v>No</v>
          </cell>
          <cell r="K69" t="b">
            <v>0</v>
          </cell>
          <cell r="L69" t="str">
            <v>Yes</v>
          </cell>
          <cell r="M69" t="str">
            <v>No</v>
          </cell>
          <cell r="N69" t="str">
            <v>2 - 3</v>
          </cell>
          <cell r="O69" t="str">
            <v>2 - 3</v>
          </cell>
          <cell r="P69">
            <v>91.5</v>
          </cell>
          <cell r="Q69">
            <v>95.5</v>
          </cell>
          <cell r="R69">
            <v>24.745968000000001</v>
          </cell>
          <cell r="S69">
            <v>2.4745968</v>
          </cell>
          <cell r="T69">
            <v>27.803419000000002</v>
          </cell>
          <cell r="U69">
            <v>2.7803419000000003</v>
          </cell>
          <cell r="V69" t="str">
            <v>2-3</v>
          </cell>
          <cell r="W69" t="str">
            <v>1-3</v>
          </cell>
          <cell r="X69" t="str">
            <v>2-3</v>
          </cell>
          <cell r="Y69">
            <v>2</v>
          </cell>
          <cell r="Z69" t="str">
            <v>L</v>
          </cell>
          <cell r="AA69"/>
          <cell r="AB69" t="str">
            <v/>
          </cell>
          <cell r="AC69" t="str">
            <v>2-3</v>
          </cell>
          <cell r="AD69" t="str">
            <v>L</v>
          </cell>
          <cell r="AE69">
            <v>1</v>
          </cell>
        </row>
        <row r="70">
          <cell r="A70">
            <v>152771</v>
          </cell>
          <cell r="B70" t="str">
            <v>Harrison Winks, Georgia</v>
          </cell>
          <cell r="C70" t="str">
            <v>8AR</v>
          </cell>
          <cell r="D70" t="str">
            <v>F</v>
          </cell>
          <cell r="E70" t="str">
            <v>N</v>
          </cell>
          <cell r="F70" t="str">
            <v>No</v>
          </cell>
          <cell r="G70" t="str">
            <v>N</v>
          </cell>
          <cell r="H70">
            <v>0</v>
          </cell>
          <cell r="I70" t="str">
            <v>WBRI</v>
          </cell>
          <cell r="J70" t="str">
            <v>No</v>
          </cell>
          <cell r="K70" t="b">
            <v>0</v>
          </cell>
          <cell r="L70" t="str">
            <v>No</v>
          </cell>
          <cell r="M70" t="str">
            <v>No</v>
          </cell>
          <cell r="N70" t="str">
            <v>6 - 7</v>
          </cell>
          <cell r="O70" t="str">
            <v>3 - 4</v>
          </cell>
          <cell r="P70">
            <v>108.5</v>
          </cell>
          <cell r="Q70">
            <v>108.5</v>
          </cell>
          <cell r="R70">
            <v>56.563876999999998</v>
          </cell>
          <cell r="S70">
            <v>5.6563876999999998</v>
          </cell>
          <cell r="T70">
            <v>56.563876999999998</v>
          </cell>
          <cell r="U70">
            <v>5.6563876999999998</v>
          </cell>
          <cell r="V70" t="str">
            <v>5-6</v>
          </cell>
          <cell r="W70" t="str">
            <v>4-6</v>
          </cell>
          <cell r="X70" t="str">
            <v>5-6</v>
          </cell>
          <cell r="Y70">
            <v>5</v>
          </cell>
          <cell r="Z70" t="str">
            <v>M</v>
          </cell>
          <cell r="AA70"/>
          <cell r="AB70" t="str">
            <v/>
          </cell>
          <cell r="AC70" t="str">
            <v>5-6</v>
          </cell>
          <cell r="AD70" t="str">
            <v>M</v>
          </cell>
          <cell r="AE70">
            <v>1</v>
          </cell>
        </row>
        <row r="71">
          <cell r="A71">
            <v>152741</v>
          </cell>
          <cell r="B71" t="str">
            <v>Hartley, Mischa</v>
          </cell>
          <cell r="C71" t="str">
            <v>8AR</v>
          </cell>
          <cell r="D71" t="str">
            <v>F</v>
          </cell>
          <cell r="E71" t="str">
            <v>N</v>
          </cell>
          <cell r="F71" t="str">
            <v>No</v>
          </cell>
          <cell r="G71" t="str">
            <v>N</v>
          </cell>
          <cell r="H71">
            <v>0</v>
          </cell>
          <cell r="I71" t="str">
            <v>WBRI</v>
          </cell>
          <cell r="J71" t="str">
            <v>No</v>
          </cell>
          <cell r="K71" t="b">
            <v>1</v>
          </cell>
          <cell r="L71" t="str">
            <v>No</v>
          </cell>
          <cell r="M71" t="str">
            <v>No</v>
          </cell>
          <cell r="N71" t="str">
            <v>5 - 6</v>
          </cell>
          <cell r="O71" t="str">
            <v>5 - 6</v>
          </cell>
          <cell r="P71">
            <v>105</v>
          </cell>
          <cell r="Q71">
            <v>105</v>
          </cell>
          <cell r="R71">
            <v>49.024999999999999</v>
          </cell>
          <cell r="S71">
            <v>4.9024999999999999</v>
          </cell>
          <cell r="T71">
            <v>49.024999999999999</v>
          </cell>
          <cell r="U71">
            <v>4.9024999999999999</v>
          </cell>
          <cell r="V71" t="str">
            <v>5-6</v>
          </cell>
          <cell r="W71" t="str">
            <v>4-6</v>
          </cell>
          <cell r="X71" t="str">
            <v>5-6</v>
          </cell>
          <cell r="Y71">
            <v>5</v>
          </cell>
          <cell r="Z71" t="str">
            <v>M</v>
          </cell>
          <cell r="AA71"/>
          <cell r="AB71" t="str">
            <v/>
          </cell>
          <cell r="AC71" t="str">
            <v>5-6</v>
          </cell>
          <cell r="AD71" t="str">
            <v>M</v>
          </cell>
          <cell r="AE71">
            <v>1</v>
          </cell>
        </row>
        <row r="72">
          <cell r="A72">
            <v>152798</v>
          </cell>
          <cell r="B72" t="str">
            <v>Hautbergue, Angelica</v>
          </cell>
          <cell r="C72" t="str">
            <v>8TR</v>
          </cell>
          <cell r="D72" t="str">
            <v>F</v>
          </cell>
          <cell r="E72" t="str">
            <v>N</v>
          </cell>
          <cell r="F72" t="str">
            <v>No</v>
          </cell>
          <cell r="G72" t="str">
            <v>N</v>
          </cell>
          <cell r="H72">
            <v>1</v>
          </cell>
          <cell r="I72" t="str">
            <v>MWOE</v>
          </cell>
          <cell r="J72" t="str">
            <v>No</v>
          </cell>
          <cell r="K72" t="b">
            <v>0</v>
          </cell>
          <cell r="L72" t="str">
            <v>No</v>
          </cell>
          <cell r="M72" t="str">
            <v>No</v>
          </cell>
          <cell r="N72" t="str">
            <v>8 - 9</v>
          </cell>
          <cell r="O72" t="str">
            <v>7 - 8</v>
          </cell>
          <cell r="P72">
            <v>116</v>
          </cell>
          <cell r="Q72">
            <v>116</v>
          </cell>
          <cell r="R72">
            <v>74.702128000000002</v>
          </cell>
          <cell r="S72">
            <v>7.4702128000000005</v>
          </cell>
          <cell r="T72">
            <v>74.702128000000002</v>
          </cell>
          <cell r="U72">
            <v>7.4702128000000005</v>
          </cell>
          <cell r="V72" t="str">
            <v>7-8</v>
          </cell>
          <cell r="W72" t="str">
            <v>6-8</v>
          </cell>
          <cell r="X72" t="str">
            <v>7-8</v>
          </cell>
          <cell r="Y72">
            <v>7</v>
          </cell>
          <cell r="Z72" t="str">
            <v>H</v>
          </cell>
          <cell r="AA72"/>
          <cell r="AB72" t="str">
            <v/>
          </cell>
          <cell r="AC72" t="str">
            <v>7-8</v>
          </cell>
          <cell r="AD72" t="str">
            <v>H</v>
          </cell>
          <cell r="AE72">
            <v>1</v>
          </cell>
        </row>
        <row r="73">
          <cell r="A73">
            <v>152949</v>
          </cell>
          <cell r="B73" t="str">
            <v>Hawkins, Naomi</v>
          </cell>
          <cell r="C73" t="str">
            <v>8TR</v>
          </cell>
          <cell r="D73" t="str">
            <v>F</v>
          </cell>
          <cell r="E73" t="str">
            <v>N</v>
          </cell>
          <cell r="F73" t="str">
            <v>No</v>
          </cell>
          <cell r="G73" t="str">
            <v>N</v>
          </cell>
          <cell r="H73">
            <v>0</v>
          </cell>
          <cell r="I73" t="str">
            <v>WBRI</v>
          </cell>
          <cell r="J73" t="str">
            <v>No</v>
          </cell>
          <cell r="K73" t="b">
            <v>0</v>
          </cell>
          <cell r="L73" t="str">
            <v>No</v>
          </cell>
          <cell r="M73" t="str">
            <v>No</v>
          </cell>
          <cell r="N73" t="str">
            <v>5 - 6</v>
          </cell>
          <cell r="O73" t="str">
            <v>8 - 9</v>
          </cell>
          <cell r="P73">
            <v>109.5</v>
          </cell>
          <cell r="Q73">
            <v>109.5</v>
          </cell>
          <cell r="R73">
            <v>59.353448</v>
          </cell>
          <cell r="S73">
            <v>5.9353448000000002</v>
          </cell>
          <cell r="T73">
            <v>59.353448</v>
          </cell>
          <cell r="U73">
            <v>5.9353448000000002</v>
          </cell>
          <cell r="V73" t="str">
            <v>6-7</v>
          </cell>
          <cell r="W73" t="str">
            <v>5-7</v>
          </cell>
          <cell r="X73" t="str">
            <v>6-7</v>
          </cell>
          <cell r="Y73">
            <v>6</v>
          </cell>
          <cell r="Z73" t="str">
            <v>M</v>
          </cell>
          <cell r="AA73"/>
          <cell r="AB73" t="str">
            <v/>
          </cell>
          <cell r="AC73" t="str">
            <v>6-7</v>
          </cell>
          <cell r="AD73" t="str">
            <v>M</v>
          </cell>
          <cell r="AE73">
            <v>1</v>
          </cell>
        </row>
        <row r="74">
          <cell r="A74">
            <v>152815</v>
          </cell>
          <cell r="B74" t="str">
            <v>Helm, Mansley</v>
          </cell>
          <cell r="C74" t="str">
            <v>8AB</v>
          </cell>
          <cell r="D74" t="str">
            <v>M</v>
          </cell>
          <cell r="E74" t="str">
            <v>N</v>
          </cell>
          <cell r="F74" t="str">
            <v>No</v>
          </cell>
          <cell r="G74" t="str">
            <v>N</v>
          </cell>
          <cell r="H74">
            <v>1</v>
          </cell>
          <cell r="I74" t="str">
            <v>MWAO</v>
          </cell>
          <cell r="J74" t="str">
            <v>Yes</v>
          </cell>
          <cell r="K74" t="b">
            <v>0</v>
          </cell>
          <cell r="L74" t="str">
            <v>Yes</v>
          </cell>
          <cell r="M74" t="str">
            <v>No</v>
          </cell>
          <cell r="N74" t="str">
            <v>5 - 6</v>
          </cell>
          <cell r="O74" t="str">
            <v>7 - 8</v>
          </cell>
          <cell r="P74">
            <v>110</v>
          </cell>
          <cell r="Q74">
            <v>114</v>
          </cell>
          <cell r="R74">
            <v>61.896647999999999</v>
          </cell>
          <cell r="S74">
            <v>6.1896648000000001</v>
          </cell>
          <cell r="T74">
            <v>71.839286000000001</v>
          </cell>
          <cell r="U74">
            <v>7.1839285999999998</v>
          </cell>
          <cell r="V74" t="str">
            <v>6-7</v>
          </cell>
          <cell r="W74" t="str">
            <v>5-7</v>
          </cell>
          <cell r="X74" t="str">
            <v>6-7</v>
          </cell>
          <cell r="Y74">
            <v>6</v>
          </cell>
          <cell r="Z74" t="str">
            <v>H</v>
          </cell>
          <cell r="AA74"/>
          <cell r="AB74" t="str">
            <v/>
          </cell>
          <cell r="AC74" t="str">
            <v>6-7</v>
          </cell>
          <cell r="AD74" t="str">
            <v>H</v>
          </cell>
          <cell r="AE74">
            <v>1</v>
          </cell>
        </row>
        <row r="75">
          <cell r="A75">
            <v>152881</v>
          </cell>
          <cell r="B75" t="str">
            <v>Hemmingfield, Marie</v>
          </cell>
          <cell r="C75" t="str">
            <v>8PH</v>
          </cell>
          <cell r="D75" t="str">
            <v>F</v>
          </cell>
          <cell r="E75" t="str">
            <v>N</v>
          </cell>
          <cell r="F75" t="str">
            <v>No</v>
          </cell>
          <cell r="G75" t="str">
            <v>N</v>
          </cell>
          <cell r="H75">
            <v>0</v>
          </cell>
          <cell r="I75" t="str">
            <v>WBRI</v>
          </cell>
          <cell r="J75" t="str">
            <v>No</v>
          </cell>
          <cell r="K75" t="b">
            <v>0</v>
          </cell>
          <cell r="L75" t="str">
            <v>No</v>
          </cell>
          <cell r="M75" t="str">
            <v>No</v>
          </cell>
          <cell r="N75" t="str">
            <v>7 - 8</v>
          </cell>
          <cell r="O75" t="str">
            <v>6 - 7</v>
          </cell>
          <cell r="P75">
            <v>111.5</v>
          </cell>
          <cell r="Q75">
            <v>111.5</v>
          </cell>
          <cell r="R75">
            <v>64.375</v>
          </cell>
          <cell r="S75">
            <v>6.4375</v>
          </cell>
          <cell r="T75">
            <v>64.375</v>
          </cell>
          <cell r="U75">
            <v>6.4375</v>
          </cell>
          <cell r="V75" t="str">
            <v>6-7</v>
          </cell>
          <cell r="W75" t="str">
            <v>5-7</v>
          </cell>
          <cell r="X75" t="str">
            <v>6-7</v>
          </cell>
          <cell r="Y75">
            <v>6</v>
          </cell>
          <cell r="Z75" t="str">
            <v>H</v>
          </cell>
          <cell r="AA75"/>
          <cell r="AB75" t="str">
            <v/>
          </cell>
          <cell r="AC75" t="str">
            <v>6-7</v>
          </cell>
          <cell r="AD75" t="str">
            <v>H</v>
          </cell>
          <cell r="AE75">
            <v>1</v>
          </cell>
        </row>
        <row r="76">
          <cell r="A76">
            <v>152768</v>
          </cell>
          <cell r="B76" t="str">
            <v>Henok, Daniel</v>
          </cell>
          <cell r="C76" t="str">
            <v>8JJ</v>
          </cell>
          <cell r="D76" t="str">
            <v>M</v>
          </cell>
          <cell r="E76" t="str">
            <v>N</v>
          </cell>
          <cell r="F76" t="str">
            <v>No</v>
          </cell>
          <cell r="G76" t="str">
            <v>N</v>
          </cell>
          <cell r="H76">
            <v>1</v>
          </cell>
          <cell r="I76" t="str">
            <v>BAOF</v>
          </cell>
          <cell r="J76" t="str">
            <v>Yes</v>
          </cell>
          <cell r="K76" t="b">
            <v>0</v>
          </cell>
          <cell r="L76" t="str">
            <v>Yes</v>
          </cell>
          <cell r="M76" t="str">
            <v>No</v>
          </cell>
          <cell r="N76" t="str">
            <v>5 - 6</v>
          </cell>
          <cell r="O76" t="str">
            <v>8 - 9</v>
          </cell>
          <cell r="P76">
            <v>110.5</v>
          </cell>
          <cell r="Q76">
            <v>114.5</v>
          </cell>
          <cell r="R76">
            <v>61.896647999999999</v>
          </cell>
          <cell r="S76">
            <v>6.1896648000000001</v>
          </cell>
          <cell r="T76">
            <v>71.839286000000001</v>
          </cell>
          <cell r="U76">
            <v>7.1839285999999998</v>
          </cell>
          <cell r="V76" t="str">
            <v>6-7</v>
          </cell>
          <cell r="W76" t="str">
            <v>5-7</v>
          </cell>
          <cell r="X76" t="str">
            <v>6-7</v>
          </cell>
          <cell r="Y76">
            <v>6</v>
          </cell>
          <cell r="Z76" t="str">
            <v>H</v>
          </cell>
          <cell r="AA76"/>
          <cell r="AB76" t="str">
            <v/>
          </cell>
          <cell r="AC76" t="str">
            <v>6-7</v>
          </cell>
          <cell r="AD76" t="str">
            <v>H</v>
          </cell>
          <cell r="AE76">
            <v>1</v>
          </cell>
        </row>
        <row r="77">
          <cell r="A77">
            <v>152843</v>
          </cell>
          <cell r="B77" t="str">
            <v>Hogan, Archie</v>
          </cell>
          <cell r="C77" t="str">
            <v>8KS</v>
          </cell>
          <cell r="D77" t="str">
            <v>M</v>
          </cell>
          <cell r="E77" t="str">
            <v>N</v>
          </cell>
          <cell r="F77" t="str">
            <v>No</v>
          </cell>
          <cell r="G77" t="str">
            <v>N</v>
          </cell>
          <cell r="H77">
            <v>0</v>
          </cell>
          <cell r="I77" t="str">
            <v>WBRI</v>
          </cell>
          <cell r="J77" t="str">
            <v>No</v>
          </cell>
          <cell r="K77" t="b">
            <v>0</v>
          </cell>
          <cell r="L77" t="str">
            <v>No</v>
          </cell>
          <cell r="M77" t="str">
            <v>No</v>
          </cell>
          <cell r="N77" t="str">
            <v>4 - 5</v>
          </cell>
          <cell r="O77" t="str">
            <v>6 - 7</v>
          </cell>
          <cell r="P77">
            <v>107</v>
          </cell>
          <cell r="Q77">
            <v>107</v>
          </cell>
          <cell r="R77">
            <v>54.013157999999997</v>
          </cell>
          <cell r="S77">
            <v>5.4013157999999999</v>
          </cell>
          <cell r="T77">
            <v>54.013157999999997</v>
          </cell>
          <cell r="U77">
            <v>5.4013157999999999</v>
          </cell>
          <cell r="V77" t="str">
            <v>5-6</v>
          </cell>
          <cell r="W77" t="str">
            <v>4-6</v>
          </cell>
          <cell r="X77" t="str">
            <v>5-6</v>
          </cell>
          <cell r="Y77">
            <v>5</v>
          </cell>
          <cell r="Z77" t="str">
            <v>M</v>
          </cell>
          <cell r="AA77"/>
          <cell r="AB77" t="str">
            <v/>
          </cell>
          <cell r="AC77" t="str">
            <v>5-6</v>
          </cell>
          <cell r="AD77" t="str">
            <v>M</v>
          </cell>
          <cell r="AE77">
            <v>1</v>
          </cell>
        </row>
        <row r="78">
          <cell r="A78">
            <v>152909</v>
          </cell>
          <cell r="B78" t="str">
            <v>Hogan, Dylan</v>
          </cell>
          <cell r="C78" t="str">
            <v>8CBR</v>
          </cell>
          <cell r="D78" t="str">
            <v>M</v>
          </cell>
          <cell r="E78" t="str">
            <v>N</v>
          </cell>
          <cell r="F78" t="str">
            <v>No</v>
          </cell>
          <cell r="G78" t="str">
            <v>N</v>
          </cell>
          <cell r="H78">
            <v>0</v>
          </cell>
          <cell r="I78" t="str">
            <v>WBRI</v>
          </cell>
          <cell r="J78" t="str">
            <v>No</v>
          </cell>
          <cell r="K78" t="b">
            <v>0</v>
          </cell>
          <cell r="L78" t="str">
            <v>No</v>
          </cell>
          <cell r="M78" t="str">
            <v>No</v>
          </cell>
          <cell r="N78" t="str">
            <v>4 - 5</v>
          </cell>
          <cell r="O78" t="str">
            <v>5 - 6</v>
          </cell>
          <cell r="P78">
            <v>105</v>
          </cell>
          <cell r="Q78">
            <v>105</v>
          </cell>
          <cell r="R78">
            <v>49.024999999999999</v>
          </cell>
          <cell r="S78">
            <v>4.9024999999999999</v>
          </cell>
          <cell r="T78">
            <v>49.024999999999999</v>
          </cell>
          <cell r="U78">
            <v>4.9024999999999999</v>
          </cell>
          <cell r="V78" t="str">
            <v>4-5</v>
          </cell>
          <cell r="W78" t="str">
            <v>3-5</v>
          </cell>
          <cell r="X78" t="str">
            <v>4-5</v>
          </cell>
          <cell r="Y78">
            <v>4</v>
          </cell>
          <cell r="Z78" t="str">
            <v>M</v>
          </cell>
          <cell r="AA78"/>
          <cell r="AB78" t="str">
            <v/>
          </cell>
          <cell r="AC78" t="str">
            <v>4-5</v>
          </cell>
          <cell r="AD78" t="str">
            <v>M</v>
          </cell>
          <cell r="AE78">
            <v>1</v>
          </cell>
        </row>
        <row r="79">
          <cell r="A79">
            <v>152867</v>
          </cell>
          <cell r="B79" t="str">
            <v>Hoggart, Isabella</v>
          </cell>
          <cell r="C79" t="str">
            <v>8AR</v>
          </cell>
          <cell r="D79" t="str">
            <v>F</v>
          </cell>
          <cell r="E79" t="str">
            <v>N</v>
          </cell>
          <cell r="F79" t="str">
            <v>No</v>
          </cell>
          <cell r="G79" t="str">
            <v>N</v>
          </cell>
          <cell r="H79">
            <v>1</v>
          </cell>
          <cell r="I79" t="str">
            <v>OOEG</v>
          </cell>
          <cell r="J79" t="str">
            <v>No</v>
          </cell>
          <cell r="K79" t="b">
            <v>0</v>
          </cell>
          <cell r="L79" t="str">
            <v>No</v>
          </cell>
          <cell r="M79" t="str">
            <v>No</v>
          </cell>
          <cell r="N79" t="str">
            <v>7 - 8</v>
          </cell>
          <cell r="O79" t="str">
            <v>6 - 7</v>
          </cell>
          <cell r="P79">
            <v>111.5</v>
          </cell>
          <cell r="Q79">
            <v>111.5</v>
          </cell>
          <cell r="R79">
            <v>64.375</v>
          </cell>
          <cell r="S79">
            <v>6.4375</v>
          </cell>
          <cell r="T79">
            <v>64.375</v>
          </cell>
          <cell r="U79">
            <v>6.4375</v>
          </cell>
          <cell r="V79" t="str">
            <v>6-7</v>
          </cell>
          <cell r="W79" t="str">
            <v>5-7</v>
          </cell>
          <cell r="X79" t="str">
            <v>6-7</v>
          </cell>
          <cell r="Y79">
            <v>6</v>
          </cell>
          <cell r="Z79" t="str">
            <v>H</v>
          </cell>
          <cell r="AA79"/>
          <cell r="AB79" t="str">
            <v/>
          </cell>
          <cell r="AC79" t="str">
            <v>6-7</v>
          </cell>
          <cell r="AD79" t="str">
            <v>H</v>
          </cell>
          <cell r="AE79">
            <v>1</v>
          </cell>
        </row>
        <row r="80">
          <cell r="A80">
            <v>152840</v>
          </cell>
          <cell r="B80" t="str">
            <v>Howden-Wake, Grace</v>
          </cell>
          <cell r="C80" t="str">
            <v>8CBR</v>
          </cell>
          <cell r="D80" t="str">
            <v>F</v>
          </cell>
          <cell r="E80" t="str">
            <v>N</v>
          </cell>
          <cell r="F80" t="str">
            <v>No</v>
          </cell>
          <cell r="G80" t="str">
            <v>N</v>
          </cell>
          <cell r="H80">
            <v>0</v>
          </cell>
          <cell r="I80" t="str">
            <v>WBRI</v>
          </cell>
          <cell r="J80" t="str">
            <v>Yes</v>
          </cell>
          <cell r="K80" t="b">
            <v>0</v>
          </cell>
          <cell r="L80" t="str">
            <v>Yes</v>
          </cell>
          <cell r="M80" t="str">
            <v>No</v>
          </cell>
          <cell r="N80" t="str">
            <v>3 - 4</v>
          </cell>
          <cell r="O80" t="str">
            <v>3 - 4</v>
          </cell>
          <cell r="P80">
            <v>99</v>
          </cell>
          <cell r="Q80">
            <v>103</v>
          </cell>
          <cell r="R80">
            <v>36.912934999999997</v>
          </cell>
          <cell r="S80">
            <v>3.6912934999999996</v>
          </cell>
          <cell r="T80">
            <v>42.677678999999998</v>
          </cell>
          <cell r="U80">
            <v>4.2677678999999999</v>
          </cell>
          <cell r="V80" t="str">
            <v>3-4</v>
          </cell>
          <cell r="W80" t="str">
            <v>2-4</v>
          </cell>
          <cell r="X80" t="str">
            <v>3-4</v>
          </cell>
          <cell r="Y80">
            <v>3</v>
          </cell>
          <cell r="Z80" t="str">
            <v>L</v>
          </cell>
          <cell r="AA80"/>
          <cell r="AB80" t="str">
            <v/>
          </cell>
          <cell r="AC80" t="str">
            <v>3-4</v>
          </cell>
          <cell r="AD80" t="str">
            <v>L</v>
          </cell>
          <cell r="AE80">
            <v>1</v>
          </cell>
        </row>
        <row r="81">
          <cell r="A81">
            <v>152872</v>
          </cell>
          <cell r="B81" t="str">
            <v>Iampietro, Luca</v>
          </cell>
          <cell r="C81" t="str">
            <v>8JJ</v>
          </cell>
          <cell r="D81" t="str">
            <v>M</v>
          </cell>
          <cell r="E81" t="str">
            <v>N</v>
          </cell>
          <cell r="F81" t="str">
            <v>No</v>
          </cell>
          <cell r="G81" t="str">
            <v>N</v>
          </cell>
          <cell r="H81">
            <v>0</v>
          </cell>
          <cell r="I81" t="str">
            <v>WBRI</v>
          </cell>
          <cell r="J81" t="str">
            <v>No</v>
          </cell>
          <cell r="K81" t="b">
            <v>0</v>
          </cell>
          <cell r="L81" t="str">
            <v>No</v>
          </cell>
          <cell r="M81" t="str">
            <v>No</v>
          </cell>
          <cell r="N81" t="str">
            <v>7 - 8</v>
          </cell>
          <cell r="O81" t="str">
            <v>6 - 7</v>
          </cell>
          <cell r="P81">
            <v>110.5</v>
          </cell>
          <cell r="Q81">
            <v>110.5</v>
          </cell>
          <cell r="R81">
            <v>61.896647999999999</v>
          </cell>
          <cell r="S81">
            <v>6.1896648000000001</v>
          </cell>
          <cell r="T81">
            <v>61.896647999999999</v>
          </cell>
          <cell r="U81">
            <v>6.1896648000000001</v>
          </cell>
          <cell r="V81" t="str">
            <v>6-7</v>
          </cell>
          <cell r="W81" t="str">
            <v>5-7</v>
          </cell>
          <cell r="X81" t="str">
            <v>6-7</v>
          </cell>
          <cell r="Y81">
            <v>6</v>
          </cell>
          <cell r="Z81" t="str">
            <v>H</v>
          </cell>
          <cell r="AA81"/>
          <cell r="AB81" t="str">
            <v/>
          </cell>
          <cell r="AC81" t="str">
            <v>6-7</v>
          </cell>
          <cell r="AD81" t="str">
            <v>H</v>
          </cell>
          <cell r="AE81">
            <v>1</v>
          </cell>
        </row>
        <row r="82">
          <cell r="A82">
            <v>152874</v>
          </cell>
          <cell r="B82" t="str">
            <v>Jaki, Zuzanna</v>
          </cell>
          <cell r="C82" t="str">
            <v>8PH</v>
          </cell>
          <cell r="D82" t="str">
            <v>F</v>
          </cell>
          <cell r="E82" t="str">
            <v>N</v>
          </cell>
          <cell r="F82" t="str">
            <v>No</v>
          </cell>
          <cell r="G82" t="str">
            <v>N</v>
          </cell>
          <cell r="H82">
            <v>1</v>
          </cell>
          <cell r="I82" t="str">
            <v>WOTW</v>
          </cell>
          <cell r="J82" t="str">
            <v>No</v>
          </cell>
          <cell r="K82" t="b">
            <v>1</v>
          </cell>
          <cell r="L82" t="str">
            <v>No</v>
          </cell>
          <cell r="M82" t="str">
            <v>No</v>
          </cell>
          <cell r="N82" t="str">
            <v>5 - 6</v>
          </cell>
          <cell r="O82" t="str">
            <v>6 - 7</v>
          </cell>
          <cell r="P82">
            <v>107.5</v>
          </cell>
          <cell r="Q82">
            <v>107.5</v>
          </cell>
          <cell r="R82">
            <v>54.013157999999997</v>
          </cell>
          <cell r="S82">
            <v>5.4013157999999999</v>
          </cell>
          <cell r="T82">
            <v>54.013157999999997</v>
          </cell>
          <cell r="U82">
            <v>5.4013157999999999</v>
          </cell>
          <cell r="V82" t="str">
            <v>6-7</v>
          </cell>
          <cell r="W82" t="str">
            <v>5-7</v>
          </cell>
          <cell r="X82" t="str">
            <v>6-7</v>
          </cell>
          <cell r="Y82">
            <v>6</v>
          </cell>
          <cell r="Z82" t="str">
            <v>M</v>
          </cell>
          <cell r="AA82"/>
          <cell r="AB82" t="str">
            <v/>
          </cell>
          <cell r="AC82" t="str">
            <v>6-7</v>
          </cell>
          <cell r="AD82" t="str">
            <v>M</v>
          </cell>
          <cell r="AE82">
            <v>1</v>
          </cell>
        </row>
        <row r="83">
          <cell r="A83">
            <v>152797</v>
          </cell>
          <cell r="B83" t="str">
            <v>Jeje, Oluwafolawemi</v>
          </cell>
          <cell r="C83" t="str">
            <v>8CBR</v>
          </cell>
          <cell r="D83" t="str">
            <v>M</v>
          </cell>
          <cell r="E83" t="str">
            <v>K</v>
          </cell>
          <cell r="F83" t="str">
            <v>No</v>
          </cell>
          <cell r="G83" t="str">
            <v>K</v>
          </cell>
          <cell r="H83">
            <v>1</v>
          </cell>
          <cell r="I83" t="str">
            <v>BAOF</v>
          </cell>
          <cell r="J83" t="str">
            <v>No</v>
          </cell>
          <cell r="K83" t="b">
            <v>0</v>
          </cell>
          <cell r="L83" t="str">
            <v>No</v>
          </cell>
          <cell r="M83" t="str">
            <v>No</v>
          </cell>
          <cell r="N83" t="str">
            <v>5 - 6</v>
          </cell>
          <cell r="O83" t="str">
            <v>7 - 8</v>
          </cell>
          <cell r="P83">
            <v>110.5</v>
          </cell>
          <cell r="Q83">
            <v>110.5</v>
          </cell>
          <cell r="R83">
            <v>61.896647999999999</v>
          </cell>
          <cell r="S83">
            <v>6.1896648000000001</v>
          </cell>
          <cell r="T83">
            <v>61.896647999999999</v>
          </cell>
          <cell r="U83">
            <v>6.1896648000000001</v>
          </cell>
          <cell r="V83" t="str">
            <v>6-7</v>
          </cell>
          <cell r="W83" t="str">
            <v>5-7</v>
          </cell>
          <cell r="X83" t="str">
            <v>6-7</v>
          </cell>
          <cell r="Y83">
            <v>6</v>
          </cell>
          <cell r="Z83" t="str">
            <v>H</v>
          </cell>
          <cell r="AA83"/>
          <cell r="AB83" t="str">
            <v/>
          </cell>
          <cell r="AC83" t="str">
            <v>6-7</v>
          </cell>
          <cell r="AD83" t="str">
            <v>H</v>
          </cell>
          <cell r="AE83">
            <v>1</v>
          </cell>
        </row>
        <row r="84">
          <cell r="A84">
            <v>152850</v>
          </cell>
          <cell r="B84" t="str">
            <v>Jokonya, Tadiwanashe</v>
          </cell>
          <cell r="C84" t="str">
            <v>8KS</v>
          </cell>
          <cell r="D84" t="str">
            <v>M</v>
          </cell>
          <cell r="E84" t="str">
            <v>N</v>
          </cell>
          <cell r="F84" t="str">
            <v>No</v>
          </cell>
          <cell r="G84" t="str">
            <v>N</v>
          </cell>
          <cell r="H84">
            <v>1</v>
          </cell>
          <cell r="I84" t="str">
            <v>BAOF</v>
          </cell>
          <cell r="J84" t="str">
            <v>No</v>
          </cell>
          <cell r="K84" t="b">
            <v>1</v>
          </cell>
          <cell r="L84" t="str">
            <v>No</v>
          </cell>
          <cell r="M84" t="str">
            <v>No</v>
          </cell>
          <cell r="N84" t="str">
            <v>2 - 3</v>
          </cell>
          <cell r="O84" t="str">
            <v>3 - 4</v>
          </cell>
          <cell r="P84">
            <v>97</v>
          </cell>
          <cell r="Q84">
            <v>97</v>
          </cell>
          <cell r="R84">
            <v>32.863782</v>
          </cell>
          <cell r="S84">
            <v>3.2863782000000001</v>
          </cell>
          <cell r="T84">
            <v>32.863782</v>
          </cell>
          <cell r="U84">
            <v>3.2863782000000001</v>
          </cell>
          <cell r="V84" t="str">
            <v>2-3</v>
          </cell>
          <cell r="W84" t="str">
            <v>1-3</v>
          </cell>
          <cell r="X84" t="str">
            <v>2-3</v>
          </cell>
          <cell r="Y84">
            <v>2</v>
          </cell>
          <cell r="Z84" t="str">
            <v>L</v>
          </cell>
          <cell r="AA84"/>
          <cell r="AB84" t="str">
            <v/>
          </cell>
          <cell r="AC84" t="str">
            <v>2-3</v>
          </cell>
          <cell r="AD84" t="str">
            <v>L</v>
          </cell>
          <cell r="AE84">
            <v>1</v>
          </cell>
        </row>
        <row r="85">
          <cell r="A85">
            <v>152884</v>
          </cell>
          <cell r="B85" t="str">
            <v>Jones Avila, Rafael</v>
          </cell>
          <cell r="C85" t="str">
            <v>8CBR</v>
          </cell>
          <cell r="D85" t="str">
            <v>M</v>
          </cell>
          <cell r="E85" t="str">
            <v>N</v>
          </cell>
          <cell r="F85" t="str">
            <v>No</v>
          </cell>
          <cell r="G85" t="str">
            <v>N</v>
          </cell>
          <cell r="H85">
            <v>0</v>
          </cell>
          <cell r="I85" t="str">
            <v>WBRI</v>
          </cell>
          <cell r="J85" t="str">
            <v>No</v>
          </cell>
          <cell r="K85" t="b">
            <v>0</v>
          </cell>
          <cell r="L85" t="str">
            <v>No</v>
          </cell>
          <cell r="M85" t="str">
            <v>No</v>
          </cell>
          <cell r="N85" t="str">
            <v>3 - 4</v>
          </cell>
          <cell r="O85" t="str">
            <v>4 - 5</v>
          </cell>
          <cell r="P85">
            <v>100.5</v>
          </cell>
          <cell r="Q85">
            <v>100.5</v>
          </cell>
          <cell r="R85">
            <v>38.246667000000002</v>
          </cell>
          <cell r="S85">
            <v>3.8246667000000003</v>
          </cell>
          <cell r="T85">
            <v>38.246667000000002</v>
          </cell>
          <cell r="U85">
            <v>3.8246667000000003</v>
          </cell>
          <cell r="V85" t="str">
            <v>3-4</v>
          </cell>
          <cell r="W85" t="str">
            <v>2-4</v>
          </cell>
          <cell r="X85" t="str">
            <v>3-4</v>
          </cell>
          <cell r="Y85">
            <v>3</v>
          </cell>
          <cell r="Z85" t="str">
            <v>M</v>
          </cell>
          <cell r="AA85"/>
          <cell r="AB85" t="str">
            <v/>
          </cell>
          <cell r="AC85" t="str">
            <v>3-4</v>
          </cell>
          <cell r="AD85" t="str">
            <v>M</v>
          </cell>
          <cell r="AE85">
            <v>1</v>
          </cell>
        </row>
        <row r="86">
          <cell r="A86">
            <v>152794</v>
          </cell>
          <cell r="B86" t="str">
            <v>Kabbie, Kaleb</v>
          </cell>
          <cell r="C86" t="str">
            <v>8KS</v>
          </cell>
          <cell r="D86" t="str">
            <v>M</v>
          </cell>
          <cell r="E86" t="str">
            <v>K</v>
          </cell>
          <cell r="F86" t="str">
            <v>No</v>
          </cell>
          <cell r="G86" t="str">
            <v>K</v>
          </cell>
          <cell r="H86">
            <v>1</v>
          </cell>
          <cell r="I86" t="str">
            <v>BAOF</v>
          </cell>
          <cell r="J86" t="str">
            <v>No</v>
          </cell>
          <cell r="K86" t="b">
            <v>1</v>
          </cell>
          <cell r="L86" t="str">
            <v>No</v>
          </cell>
          <cell r="M86" t="str">
            <v>No</v>
          </cell>
          <cell r="N86" t="str">
            <v>1 - 2</v>
          </cell>
          <cell r="O86" t="str">
            <v>U - 1</v>
          </cell>
          <cell r="P86">
            <v>93.5</v>
          </cell>
          <cell r="Q86">
            <v>93.5</v>
          </cell>
          <cell r="R86">
            <v>25.671512</v>
          </cell>
          <cell r="S86">
            <v>2.5671512000000001</v>
          </cell>
          <cell r="T86">
            <v>25.671512</v>
          </cell>
          <cell r="U86">
            <v>2.5671512000000001</v>
          </cell>
          <cell r="V86" t="str">
            <v>1-2</v>
          </cell>
          <cell r="W86" t="str">
            <v>0-2</v>
          </cell>
          <cell r="X86" t="str">
            <v>1-2</v>
          </cell>
          <cell r="Y86">
            <v>1</v>
          </cell>
          <cell r="Z86" t="str">
            <v>L</v>
          </cell>
          <cell r="AA86"/>
          <cell r="AB86" t="str">
            <v/>
          </cell>
          <cell r="AC86" t="str">
            <v>1-2</v>
          </cell>
          <cell r="AD86" t="str">
            <v>L</v>
          </cell>
          <cell r="AE86">
            <v>1</v>
          </cell>
        </row>
        <row r="87">
          <cell r="A87">
            <v>152855</v>
          </cell>
          <cell r="B87" t="str">
            <v>Kabunga, Daniel</v>
          </cell>
          <cell r="C87" t="str">
            <v>8KC</v>
          </cell>
          <cell r="D87" t="str">
            <v>M</v>
          </cell>
          <cell r="E87" t="str">
            <v>N</v>
          </cell>
          <cell r="F87" t="str">
            <v>No</v>
          </cell>
          <cell r="G87" t="str">
            <v>N</v>
          </cell>
          <cell r="H87">
            <v>1</v>
          </cell>
          <cell r="I87" t="str">
            <v>BAOF</v>
          </cell>
          <cell r="J87" t="str">
            <v>No</v>
          </cell>
          <cell r="K87" t="b">
            <v>0</v>
          </cell>
          <cell r="L87" t="str">
            <v>No</v>
          </cell>
          <cell r="M87" t="str">
            <v>No</v>
          </cell>
          <cell r="N87" t="str">
            <v>7 - 8</v>
          </cell>
          <cell r="O87" t="str">
            <v>5 - 6</v>
          </cell>
          <cell r="P87">
            <v>109</v>
          </cell>
          <cell r="Q87">
            <v>109</v>
          </cell>
          <cell r="R87">
            <v>59.353448</v>
          </cell>
          <cell r="S87">
            <v>5.9353448000000002</v>
          </cell>
          <cell r="T87">
            <v>59.353448</v>
          </cell>
          <cell r="U87">
            <v>5.9353448000000002</v>
          </cell>
          <cell r="V87" t="str">
            <v>6-7</v>
          </cell>
          <cell r="W87" t="str">
            <v>5-7</v>
          </cell>
          <cell r="X87" t="str">
            <v>6-7</v>
          </cell>
          <cell r="Y87">
            <v>6</v>
          </cell>
          <cell r="Z87" t="str">
            <v>M</v>
          </cell>
          <cell r="AA87"/>
          <cell r="AB87" t="str">
            <v/>
          </cell>
          <cell r="AC87" t="str">
            <v>6-7</v>
          </cell>
          <cell r="AD87" t="str">
            <v>M</v>
          </cell>
          <cell r="AE87">
            <v>1</v>
          </cell>
        </row>
        <row r="88">
          <cell r="A88">
            <v>152916</v>
          </cell>
          <cell r="B88" t="str">
            <v>Kazadi, Oliver</v>
          </cell>
          <cell r="C88" t="str">
            <v>8AR</v>
          </cell>
          <cell r="D88" t="str">
            <v>M</v>
          </cell>
          <cell r="E88" t="str">
            <v>N</v>
          </cell>
          <cell r="F88" t="str">
            <v>No</v>
          </cell>
          <cell r="G88" t="str">
            <v>N</v>
          </cell>
          <cell r="H88">
            <v>1</v>
          </cell>
          <cell r="I88" t="str">
            <v>MOTM</v>
          </cell>
          <cell r="J88" t="str">
            <v>Yes</v>
          </cell>
          <cell r="K88" t="b">
            <v>0</v>
          </cell>
          <cell r="L88" t="str">
            <v>Yes</v>
          </cell>
          <cell r="M88" t="str">
            <v>No</v>
          </cell>
          <cell r="N88" t="str">
            <v>7 - 8</v>
          </cell>
          <cell r="O88" t="str">
            <v>6 - 7</v>
          </cell>
          <cell r="P88">
            <v>112.5</v>
          </cell>
          <cell r="Q88">
            <v>116.5</v>
          </cell>
          <cell r="R88">
            <v>65.541015999999999</v>
          </cell>
          <cell r="S88">
            <v>6.5541016000000001</v>
          </cell>
          <cell r="T88">
            <v>74.702128000000002</v>
          </cell>
          <cell r="U88">
            <v>7.4702128000000005</v>
          </cell>
          <cell r="V88" t="str">
            <v>6-7</v>
          </cell>
          <cell r="W88" t="str">
            <v>5-7</v>
          </cell>
          <cell r="X88" t="str">
            <v>6-7</v>
          </cell>
          <cell r="Y88">
            <v>6</v>
          </cell>
          <cell r="Z88" t="str">
            <v>H</v>
          </cell>
          <cell r="AA88"/>
          <cell r="AB88" t="str">
            <v/>
          </cell>
          <cell r="AC88" t="str">
            <v>6-7</v>
          </cell>
          <cell r="AD88" t="str">
            <v>H</v>
          </cell>
          <cell r="AE88">
            <v>1</v>
          </cell>
        </row>
        <row r="89">
          <cell r="A89">
            <v>152887</v>
          </cell>
          <cell r="B89" t="str">
            <v>Khan, Inaya</v>
          </cell>
          <cell r="C89" t="str">
            <v>8AB</v>
          </cell>
          <cell r="D89" t="str">
            <v>F</v>
          </cell>
          <cell r="E89" t="str">
            <v>N</v>
          </cell>
          <cell r="F89" t="str">
            <v>No</v>
          </cell>
          <cell r="G89" t="str">
            <v>N</v>
          </cell>
          <cell r="H89">
            <v>1</v>
          </cell>
          <cell r="I89" t="str">
            <v>APKN</v>
          </cell>
          <cell r="J89" t="str">
            <v>No</v>
          </cell>
          <cell r="K89" t="b">
            <v>1</v>
          </cell>
          <cell r="L89" t="str">
            <v>No</v>
          </cell>
          <cell r="M89" t="str">
            <v>No</v>
          </cell>
          <cell r="N89" t="str">
            <v>5 - 6</v>
          </cell>
          <cell r="O89" t="str">
            <v>3 - 4</v>
          </cell>
          <cell r="P89">
            <v>100.5</v>
          </cell>
          <cell r="Q89">
            <v>100.5</v>
          </cell>
          <cell r="R89">
            <v>38.246667000000002</v>
          </cell>
          <cell r="S89">
            <v>3.8246667000000003</v>
          </cell>
          <cell r="T89">
            <v>38.246667000000002</v>
          </cell>
          <cell r="U89">
            <v>3.8246667000000003</v>
          </cell>
          <cell r="V89" t="str">
            <v>4-5</v>
          </cell>
          <cell r="W89" t="str">
            <v>3-5</v>
          </cell>
          <cell r="X89" t="str">
            <v>4-5</v>
          </cell>
          <cell r="Y89">
            <v>4</v>
          </cell>
          <cell r="Z89" t="str">
            <v>M</v>
          </cell>
          <cell r="AA89"/>
          <cell r="AB89" t="str">
            <v/>
          </cell>
          <cell r="AC89" t="str">
            <v>4-5</v>
          </cell>
          <cell r="AD89" t="str">
            <v>M</v>
          </cell>
          <cell r="AE89">
            <v>1</v>
          </cell>
        </row>
        <row r="90">
          <cell r="A90">
            <v>152885</v>
          </cell>
          <cell r="B90" t="str">
            <v>Kiket-Makoubi, Inkeprokpa</v>
          </cell>
          <cell r="C90" t="str">
            <v>8TR</v>
          </cell>
          <cell r="D90" t="str">
            <v>M</v>
          </cell>
          <cell r="E90" t="str">
            <v>K</v>
          </cell>
          <cell r="F90" t="str">
            <v>No</v>
          </cell>
          <cell r="G90" t="str">
            <v>K</v>
          </cell>
          <cell r="H90">
            <v>1</v>
          </cell>
          <cell r="I90" t="str">
            <v>BAOF</v>
          </cell>
          <cell r="J90" t="str">
            <v>No</v>
          </cell>
          <cell r="K90" t="b">
            <v>0</v>
          </cell>
          <cell r="L90" t="str">
            <v>No</v>
          </cell>
          <cell r="M90" t="str">
            <v>No</v>
          </cell>
          <cell r="N90" t="str">
            <v>8 - 9</v>
          </cell>
          <cell r="O90" t="str">
            <v>7 - 8</v>
          </cell>
          <cell r="P90">
            <v>116</v>
          </cell>
          <cell r="Q90">
            <v>116</v>
          </cell>
          <cell r="R90">
            <v>74.702128000000002</v>
          </cell>
          <cell r="S90">
            <v>7.4702128000000005</v>
          </cell>
          <cell r="T90">
            <v>74.702128000000002</v>
          </cell>
          <cell r="U90">
            <v>7.4702128000000005</v>
          </cell>
          <cell r="V90" t="str">
            <v>7-8</v>
          </cell>
          <cell r="W90" t="str">
            <v>6-8</v>
          </cell>
          <cell r="X90" t="str">
            <v>7-8</v>
          </cell>
          <cell r="Y90">
            <v>7</v>
          </cell>
          <cell r="Z90" t="str">
            <v>H</v>
          </cell>
          <cell r="AA90"/>
          <cell r="AB90" t="str">
            <v/>
          </cell>
          <cell r="AC90" t="str">
            <v>7-8</v>
          </cell>
          <cell r="AD90" t="str">
            <v>H</v>
          </cell>
          <cell r="AE90">
            <v>1</v>
          </cell>
        </row>
        <row r="91">
          <cell r="A91">
            <v>152922</v>
          </cell>
          <cell r="B91" t="str">
            <v>King, Sarah</v>
          </cell>
          <cell r="C91" t="str">
            <v>8CBR</v>
          </cell>
          <cell r="D91" t="str">
            <v>F</v>
          </cell>
          <cell r="E91" t="str">
            <v>N</v>
          </cell>
          <cell r="F91" t="str">
            <v>No</v>
          </cell>
          <cell r="G91" t="str">
            <v>N</v>
          </cell>
          <cell r="H91">
            <v>0</v>
          </cell>
          <cell r="I91" t="str">
            <v>WBRI</v>
          </cell>
          <cell r="J91" t="str">
            <v>No</v>
          </cell>
          <cell r="K91" t="b">
            <v>0</v>
          </cell>
          <cell r="L91" t="str">
            <v>No</v>
          </cell>
          <cell r="M91" t="str">
            <v>No</v>
          </cell>
          <cell r="N91" t="str">
            <v>6 - 7</v>
          </cell>
          <cell r="O91" t="str">
            <v>7 - 8</v>
          </cell>
          <cell r="P91">
            <v>112.5</v>
          </cell>
          <cell r="Q91">
            <v>112.5</v>
          </cell>
          <cell r="R91">
            <v>65.541015999999999</v>
          </cell>
          <cell r="S91">
            <v>6.5541016000000001</v>
          </cell>
          <cell r="T91">
            <v>65.541015999999999</v>
          </cell>
          <cell r="U91">
            <v>6.5541016000000001</v>
          </cell>
          <cell r="V91" t="str">
            <v>6-7</v>
          </cell>
          <cell r="W91" t="str">
            <v>5-7</v>
          </cell>
          <cell r="X91" t="str">
            <v>6-7</v>
          </cell>
          <cell r="Y91">
            <v>6</v>
          </cell>
          <cell r="Z91" t="str">
            <v>H</v>
          </cell>
          <cell r="AA91"/>
          <cell r="AB91" t="str">
            <v/>
          </cell>
          <cell r="AC91" t="str">
            <v>6-7</v>
          </cell>
          <cell r="AD91" t="str">
            <v>H</v>
          </cell>
          <cell r="AE91">
            <v>1</v>
          </cell>
        </row>
        <row r="92">
          <cell r="A92">
            <v>152902</v>
          </cell>
          <cell r="B92" t="str">
            <v>King-Smith, Leo</v>
          </cell>
          <cell r="C92" t="str">
            <v>8PH</v>
          </cell>
          <cell r="D92" t="str">
            <v>M</v>
          </cell>
          <cell r="E92" t="str">
            <v>N</v>
          </cell>
          <cell r="F92" t="str">
            <v>No</v>
          </cell>
          <cell r="G92" t="str">
            <v>N</v>
          </cell>
          <cell r="H92">
            <v>1</v>
          </cell>
          <cell r="I92" t="str">
            <v>WOTW</v>
          </cell>
          <cell r="J92" t="str">
            <v>No</v>
          </cell>
          <cell r="K92" t="b">
            <v>0</v>
          </cell>
          <cell r="L92" t="str">
            <v>No</v>
          </cell>
          <cell r="M92" t="str">
            <v>No</v>
          </cell>
          <cell r="N92" t="str">
            <v>8 - 9</v>
          </cell>
          <cell r="O92" t="str">
            <v>7 - 8</v>
          </cell>
          <cell r="P92">
            <v>116.5</v>
          </cell>
          <cell r="Q92">
            <v>116.5</v>
          </cell>
          <cell r="R92">
            <v>74.702128000000002</v>
          </cell>
          <cell r="S92">
            <v>7.4702128000000005</v>
          </cell>
          <cell r="T92">
            <v>74.702128000000002</v>
          </cell>
          <cell r="U92">
            <v>7.4702128000000005</v>
          </cell>
          <cell r="V92" t="str">
            <v>8-9</v>
          </cell>
          <cell r="W92" t="str">
            <v>7-9</v>
          </cell>
          <cell r="X92" t="str">
            <v>8-9</v>
          </cell>
          <cell r="Y92">
            <v>8</v>
          </cell>
          <cell r="Z92" t="str">
            <v>H</v>
          </cell>
          <cell r="AA92"/>
          <cell r="AB92" t="str">
            <v/>
          </cell>
          <cell r="AC92" t="str">
            <v>8-9</v>
          </cell>
          <cell r="AD92" t="str">
            <v>H</v>
          </cell>
          <cell r="AE92">
            <v>1</v>
          </cell>
        </row>
        <row r="93">
          <cell r="A93">
            <v>152876</v>
          </cell>
          <cell r="B93" t="str">
            <v>Kirby, Caleb</v>
          </cell>
          <cell r="C93" t="str">
            <v>8PH</v>
          </cell>
          <cell r="D93" t="str">
            <v>M</v>
          </cell>
          <cell r="E93" t="str">
            <v>N</v>
          </cell>
          <cell r="F93" t="str">
            <v>Yes</v>
          </cell>
          <cell r="G93" t="str">
            <v>M</v>
          </cell>
          <cell r="H93">
            <v>0</v>
          </cell>
          <cell r="I93" t="str">
            <v>WBRI</v>
          </cell>
          <cell r="J93" t="str">
            <v>No</v>
          </cell>
          <cell r="K93" t="b">
            <v>1</v>
          </cell>
          <cell r="L93" t="str">
            <v>No</v>
          </cell>
          <cell r="M93" t="str">
            <v>No</v>
          </cell>
          <cell r="N93" t="str">
            <v>7 - 8</v>
          </cell>
          <cell r="O93" t="str">
            <v>5 - 6</v>
          </cell>
          <cell r="P93">
            <v>112</v>
          </cell>
          <cell r="Q93">
            <v>112</v>
          </cell>
          <cell r="R93">
            <v>65.541015999999999</v>
          </cell>
          <cell r="S93">
            <v>6.5541016000000001</v>
          </cell>
          <cell r="T93">
            <v>65.541015999999999</v>
          </cell>
          <cell r="U93">
            <v>6.5541016000000001</v>
          </cell>
          <cell r="V93" t="str">
            <v>6-7</v>
          </cell>
          <cell r="W93" t="str">
            <v>5-7</v>
          </cell>
          <cell r="X93" t="str">
            <v>6-7</v>
          </cell>
          <cell r="Y93">
            <v>6</v>
          </cell>
          <cell r="Z93" t="str">
            <v>H</v>
          </cell>
          <cell r="AA93"/>
          <cell r="AB93" t="str">
            <v/>
          </cell>
          <cell r="AC93" t="str">
            <v>6-7</v>
          </cell>
          <cell r="AD93" t="str">
            <v>H</v>
          </cell>
          <cell r="AE93">
            <v>1</v>
          </cell>
        </row>
        <row r="94">
          <cell r="A94">
            <v>152811</v>
          </cell>
          <cell r="B94" t="str">
            <v>Kirkman, Harry</v>
          </cell>
          <cell r="C94" t="str">
            <v>8AB</v>
          </cell>
          <cell r="D94" t="str">
            <v>M</v>
          </cell>
          <cell r="E94" t="str">
            <v>N</v>
          </cell>
          <cell r="F94" t="str">
            <v>No</v>
          </cell>
          <cell r="G94" t="str">
            <v>N</v>
          </cell>
          <cell r="H94">
            <v>0</v>
          </cell>
          <cell r="I94" t="str">
            <v>WBRI</v>
          </cell>
          <cell r="J94" t="str">
            <v>No</v>
          </cell>
          <cell r="K94" t="b">
            <v>0</v>
          </cell>
          <cell r="L94" t="str">
            <v>No</v>
          </cell>
          <cell r="M94" t="str">
            <v>No</v>
          </cell>
          <cell r="N94" t="str">
            <v>5 - 6</v>
          </cell>
          <cell r="O94" t="str">
            <v>6 - 7</v>
          </cell>
          <cell r="P94">
            <v>107.5</v>
          </cell>
          <cell r="Q94">
            <v>107.5</v>
          </cell>
          <cell r="R94">
            <v>54.013157999999997</v>
          </cell>
          <cell r="S94">
            <v>5.4013157999999999</v>
          </cell>
          <cell r="T94">
            <v>54.013157999999997</v>
          </cell>
          <cell r="U94">
            <v>5.4013157999999999</v>
          </cell>
          <cell r="V94" t="str">
            <v>6-7</v>
          </cell>
          <cell r="W94" t="str">
            <v>5-7</v>
          </cell>
          <cell r="X94" t="str">
            <v>6-7</v>
          </cell>
          <cell r="Y94">
            <v>6</v>
          </cell>
          <cell r="Z94" t="str">
            <v>M</v>
          </cell>
          <cell r="AA94"/>
          <cell r="AB94" t="str">
            <v/>
          </cell>
          <cell r="AC94" t="str">
            <v>6-7</v>
          </cell>
          <cell r="AD94" t="str">
            <v>M</v>
          </cell>
          <cell r="AE94">
            <v>1</v>
          </cell>
        </row>
        <row r="95">
          <cell r="A95">
            <v>152918</v>
          </cell>
          <cell r="B95" t="str">
            <v>Kowalski, Marcel</v>
          </cell>
          <cell r="C95" t="str">
            <v>8TR</v>
          </cell>
          <cell r="D95" t="str">
            <v>M</v>
          </cell>
          <cell r="E95" t="str">
            <v>N</v>
          </cell>
          <cell r="F95" t="str">
            <v>No</v>
          </cell>
          <cell r="G95" t="str">
            <v>N</v>
          </cell>
          <cell r="H95">
            <v>1</v>
          </cell>
          <cell r="I95" t="str">
            <v>WEEU</v>
          </cell>
          <cell r="J95" t="str">
            <v>No</v>
          </cell>
          <cell r="K95" t="b">
            <v>1</v>
          </cell>
          <cell r="L95" t="str">
            <v>No</v>
          </cell>
          <cell r="M95" t="str">
            <v>No</v>
          </cell>
          <cell r="N95" t="str">
            <v>4 - 5</v>
          </cell>
          <cell r="O95" t="str">
            <v>5 - 6</v>
          </cell>
          <cell r="P95">
            <v>104.5</v>
          </cell>
          <cell r="Q95">
            <v>104.5</v>
          </cell>
          <cell r="R95">
            <v>45.503675999999999</v>
          </cell>
          <cell r="S95">
            <v>4.5503675999999995</v>
          </cell>
          <cell r="T95">
            <v>45.503675999999999</v>
          </cell>
          <cell r="U95">
            <v>4.5503675999999995</v>
          </cell>
          <cell r="V95" t="str">
            <v>5-6</v>
          </cell>
          <cell r="W95" t="str">
            <v>4-6</v>
          </cell>
          <cell r="X95" t="str">
            <v>5-6</v>
          </cell>
          <cell r="Y95">
            <v>5</v>
          </cell>
          <cell r="Z95" t="str">
            <v>M</v>
          </cell>
          <cell r="AA95"/>
          <cell r="AB95" t="str">
            <v/>
          </cell>
          <cell r="AC95" t="str">
            <v>5-6</v>
          </cell>
          <cell r="AD95" t="str">
            <v>M</v>
          </cell>
          <cell r="AE95">
            <v>1</v>
          </cell>
        </row>
        <row r="96">
          <cell r="A96">
            <v>152747</v>
          </cell>
          <cell r="B96" t="str">
            <v>Lagason, Jakob</v>
          </cell>
          <cell r="C96" t="str">
            <v>8CBR</v>
          </cell>
          <cell r="D96" t="str">
            <v>M</v>
          </cell>
          <cell r="E96" t="str">
            <v>N</v>
          </cell>
          <cell r="F96" t="str">
            <v>No</v>
          </cell>
          <cell r="G96" t="str">
            <v>N</v>
          </cell>
          <cell r="H96">
            <v>1</v>
          </cell>
          <cell r="I96" t="str">
            <v>OOEG</v>
          </cell>
          <cell r="J96" t="str">
            <v>No</v>
          </cell>
          <cell r="K96" t="b">
            <v>0</v>
          </cell>
          <cell r="L96" t="str">
            <v>No</v>
          </cell>
          <cell r="M96" t="str">
            <v>No</v>
          </cell>
          <cell r="N96" t="str">
            <v/>
          </cell>
          <cell r="O96" t="str">
            <v/>
          </cell>
          <cell r="P96">
            <v>119</v>
          </cell>
          <cell r="Q96">
            <v>119</v>
          </cell>
          <cell r="R96">
            <v>80.05</v>
          </cell>
          <cell r="S96">
            <v>8.004999999999999</v>
          </cell>
          <cell r="T96">
            <v>80.05</v>
          </cell>
          <cell r="U96">
            <v>8.004999999999999</v>
          </cell>
          <cell r="V96" t="str">
            <v/>
          </cell>
          <cell r="W96" t="str">
            <v/>
          </cell>
          <cell r="X96" t="str">
            <v/>
          </cell>
          <cell r="Y96" t="str">
            <v/>
          </cell>
          <cell r="Z96" t="str">
            <v/>
          </cell>
          <cell r="AA96"/>
          <cell r="AB96" t="str">
            <v/>
          </cell>
          <cell r="AC96" t="str">
            <v/>
          </cell>
          <cell r="AD96" t="str">
            <v/>
          </cell>
          <cell r="AE96">
            <v>1</v>
          </cell>
        </row>
        <row r="97">
          <cell r="A97">
            <v>152779</v>
          </cell>
          <cell r="B97" t="str">
            <v>Lake, Samuel</v>
          </cell>
          <cell r="C97" t="str">
            <v>8PH</v>
          </cell>
          <cell r="D97" t="str">
            <v>M</v>
          </cell>
          <cell r="E97" t="str">
            <v>N</v>
          </cell>
          <cell r="F97" t="str">
            <v>Yes</v>
          </cell>
          <cell r="G97" t="str">
            <v>M</v>
          </cell>
          <cell r="H97">
            <v>0</v>
          </cell>
          <cell r="I97" t="str">
            <v>WBRI</v>
          </cell>
          <cell r="J97" t="str">
            <v>No</v>
          </cell>
          <cell r="K97" t="b">
            <v>0</v>
          </cell>
          <cell r="L97" t="str">
            <v>No</v>
          </cell>
          <cell r="M97" t="str">
            <v>No</v>
          </cell>
          <cell r="N97" t="str">
            <v/>
          </cell>
          <cell r="O97" t="str">
            <v/>
          </cell>
          <cell r="P97">
            <v>117</v>
          </cell>
          <cell r="Q97">
            <v>117</v>
          </cell>
          <cell r="R97">
            <v>75.154411999999994</v>
          </cell>
          <cell r="S97">
            <v>7.5154411999999997</v>
          </cell>
          <cell r="T97">
            <v>75.154411999999994</v>
          </cell>
          <cell r="U97">
            <v>7.5154411999999997</v>
          </cell>
          <cell r="V97" t="str">
            <v/>
          </cell>
          <cell r="W97" t="str">
            <v/>
          </cell>
          <cell r="X97" t="str">
            <v/>
          </cell>
          <cell r="Y97" t="str">
            <v/>
          </cell>
          <cell r="Z97" t="str">
            <v/>
          </cell>
          <cell r="AA97"/>
          <cell r="AB97" t="str">
            <v/>
          </cell>
          <cell r="AC97" t="str">
            <v/>
          </cell>
          <cell r="AD97" t="str">
            <v/>
          </cell>
          <cell r="AE97">
            <v>1</v>
          </cell>
        </row>
        <row r="98">
          <cell r="A98">
            <v>152748</v>
          </cell>
          <cell r="B98" t="str">
            <v>Leadley, Daisy</v>
          </cell>
          <cell r="C98" t="str">
            <v>8TR</v>
          </cell>
          <cell r="D98" t="str">
            <v>F</v>
          </cell>
          <cell r="E98" t="str">
            <v>N</v>
          </cell>
          <cell r="F98" t="str">
            <v>No</v>
          </cell>
          <cell r="G98" t="str">
            <v>N</v>
          </cell>
          <cell r="H98">
            <v>0</v>
          </cell>
          <cell r="I98" t="str">
            <v>WBRI</v>
          </cell>
          <cell r="J98" t="str">
            <v>No</v>
          </cell>
          <cell r="K98" t="b">
            <v>0</v>
          </cell>
          <cell r="L98" t="str">
            <v>No</v>
          </cell>
          <cell r="M98" t="str">
            <v>No</v>
          </cell>
          <cell r="N98" t="str">
            <v>4 - 5</v>
          </cell>
          <cell r="O98" t="str">
            <v>5 - 6</v>
          </cell>
          <cell r="P98">
            <v>103.5</v>
          </cell>
          <cell r="Q98">
            <v>103.5</v>
          </cell>
          <cell r="R98">
            <v>42.677678999999998</v>
          </cell>
          <cell r="S98">
            <v>4.2677678999999999</v>
          </cell>
          <cell r="T98">
            <v>42.677678999999998</v>
          </cell>
          <cell r="U98">
            <v>4.2677678999999999</v>
          </cell>
          <cell r="V98" t="str">
            <v>4-5</v>
          </cell>
          <cell r="W98" t="str">
            <v>3-5</v>
          </cell>
          <cell r="X98" t="str">
            <v>4-5</v>
          </cell>
          <cell r="Y98">
            <v>4</v>
          </cell>
          <cell r="Z98" t="str">
            <v>M</v>
          </cell>
          <cell r="AA98"/>
          <cell r="AB98" t="str">
            <v/>
          </cell>
          <cell r="AC98" t="str">
            <v>4-5</v>
          </cell>
          <cell r="AD98" t="str">
            <v>M</v>
          </cell>
          <cell r="AE98">
            <v>1</v>
          </cell>
        </row>
        <row r="99">
          <cell r="A99">
            <v>152809</v>
          </cell>
          <cell r="B99" t="str">
            <v>Ledger, Arianna</v>
          </cell>
          <cell r="C99" t="str">
            <v>8CBR</v>
          </cell>
          <cell r="D99" t="str">
            <v>F</v>
          </cell>
          <cell r="E99" t="str">
            <v>N</v>
          </cell>
          <cell r="F99" t="str">
            <v>No</v>
          </cell>
          <cell r="G99" t="str">
            <v>N</v>
          </cell>
          <cell r="H99">
            <v>0</v>
          </cell>
          <cell r="I99" t="str">
            <v>WBRI</v>
          </cell>
          <cell r="J99" t="str">
            <v>No</v>
          </cell>
          <cell r="K99" t="b">
            <v>0</v>
          </cell>
          <cell r="L99" t="str">
            <v>No</v>
          </cell>
          <cell r="M99" t="str">
            <v>No</v>
          </cell>
          <cell r="N99" t="str">
            <v>4 - 5</v>
          </cell>
          <cell r="O99" t="str">
            <v>4 - 5</v>
          </cell>
          <cell r="P99">
            <v>103</v>
          </cell>
          <cell r="Q99">
            <v>103</v>
          </cell>
          <cell r="R99">
            <v>42.677678999999998</v>
          </cell>
          <cell r="S99">
            <v>4.2677678999999999</v>
          </cell>
          <cell r="T99">
            <v>42.677678999999998</v>
          </cell>
          <cell r="U99">
            <v>4.2677678999999999</v>
          </cell>
          <cell r="V99" t="str">
            <v>4-5</v>
          </cell>
          <cell r="W99" t="str">
            <v>3-5</v>
          </cell>
          <cell r="X99" t="str">
            <v>4-5</v>
          </cell>
          <cell r="Y99">
            <v>4</v>
          </cell>
          <cell r="Z99" t="str">
            <v>M</v>
          </cell>
          <cell r="AA99"/>
          <cell r="AB99" t="str">
            <v/>
          </cell>
          <cell r="AC99" t="str">
            <v>4-5</v>
          </cell>
          <cell r="AD99" t="str">
            <v>M</v>
          </cell>
          <cell r="AE99">
            <v>1</v>
          </cell>
        </row>
        <row r="100">
          <cell r="A100">
            <v>152814</v>
          </cell>
          <cell r="B100" t="str">
            <v>Lin, Queenie</v>
          </cell>
          <cell r="C100" t="str">
            <v>8PH</v>
          </cell>
          <cell r="D100" t="str">
            <v>F</v>
          </cell>
          <cell r="E100" t="str">
            <v/>
          </cell>
          <cell r="F100" t="str">
            <v>No</v>
          </cell>
          <cell r="G100" t="str">
            <v/>
          </cell>
          <cell r="H100">
            <v>1</v>
          </cell>
          <cell r="I100" t="str">
            <v>CHNE</v>
          </cell>
          <cell r="J100" t="str">
            <v>No</v>
          </cell>
          <cell r="K100" t="b">
            <v>1</v>
          </cell>
          <cell r="L100" t="str">
            <v>No</v>
          </cell>
          <cell r="M100" t="str">
            <v>No</v>
          </cell>
          <cell r="N100" t="str">
            <v>6 - 7</v>
          </cell>
          <cell r="O100" t="str">
            <v>8 - 9</v>
          </cell>
          <cell r="P100">
            <v>113.5</v>
          </cell>
          <cell r="Q100">
            <v>113.5</v>
          </cell>
          <cell r="R100">
            <v>68.411214999999999</v>
          </cell>
          <cell r="S100">
            <v>6.8411214999999999</v>
          </cell>
          <cell r="T100">
            <v>68.411214999999999</v>
          </cell>
          <cell r="U100">
            <v>6.8411214999999999</v>
          </cell>
          <cell r="V100" t="str">
            <v>7-8</v>
          </cell>
          <cell r="W100" t="str">
            <v>6-8</v>
          </cell>
          <cell r="X100" t="str">
            <v>7-8</v>
          </cell>
          <cell r="Y100">
            <v>7</v>
          </cell>
          <cell r="Z100" t="str">
            <v>H</v>
          </cell>
          <cell r="AA100"/>
          <cell r="AB100" t="str">
            <v/>
          </cell>
          <cell r="AC100" t="str">
            <v>7-8</v>
          </cell>
          <cell r="AD100" t="str">
            <v>H</v>
          </cell>
          <cell r="AE100">
            <v>1</v>
          </cell>
        </row>
        <row r="101">
          <cell r="A101">
            <v>160001</v>
          </cell>
          <cell r="B101" t="str">
            <v>Loh, Caleb</v>
          </cell>
          <cell r="C101" t="str">
            <v>8CBR</v>
          </cell>
          <cell r="D101" t="str">
            <v>M</v>
          </cell>
          <cell r="E101" t="str">
            <v/>
          </cell>
          <cell r="F101" t="str">
            <v>No</v>
          </cell>
          <cell r="G101" t="str">
            <v/>
          </cell>
          <cell r="H101">
            <v>1</v>
          </cell>
          <cell r="I101" t="str">
            <v>MCOE</v>
          </cell>
          <cell r="J101" t="str">
            <v>No</v>
          </cell>
          <cell r="K101" t="b">
            <v>0</v>
          </cell>
          <cell r="L101" t="str">
            <v>No</v>
          </cell>
          <cell r="M101" t="str">
            <v>No</v>
          </cell>
          <cell r="N101" t="str">
            <v>8 - 9</v>
          </cell>
          <cell r="O101" t="str">
            <v>8 - 9</v>
          </cell>
          <cell r="P101">
            <v>119</v>
          </cell>
          <cell r="Q101">
            <v>119</v>
          </cell>
          <cell r="R101">
            <v>80.05</v>
          </cell>
          <cell r="S101">
            <v>8.004999999999999</v>
          </cell>
          <cell r="T101">
            <v>80.05</v>
          </cell>
          <cell r="U101">
            <v>8.004999999999999</v>
          </cell>
          <cell r="V101" t="str">
            <v>8-9</v>
          </cell>
          <cell r="W101" t="str">
            <v>7-9</v>
          </cell>
          <cell r="X101" t="str">
            <v>8-9</v>
          </cell>
          <cell r="Y101">
            <v>8</v>
          </cell>
          <cell r="Z101" t="str">
            <v>H</v>
          </cell>
          <cell r="AA101"/>
          <cell r="AB101" t="str">
            <v/>
          </cell>
          <cell r="AC101" t="str">
            <v>8-9</v>
          </cell>
          <cell r="AD101" t="str">
            <v>H</v>
          </cell>
          <cell r="AE101">
            <v>1</v>
          </cell>
        </row>
        <row r="102">
          <cell r="A102">
            <v>152772</v>
          </cell>
          <cell r="B102" t="str">
            <v>Loxley-Teasdale, Erin</v>
          </cell>
          <cell r="C102" t="str">
            <v>8CBR</v>
          </cell>
          <cell r="D102" t="str">
            <v>F</v>
          </cell>
          <cell r="E102" t="str">
            <v>N</v>
          </cell>
          <cell r="F102" t="str">
            <v>No</v>
          </cell>
          <cell r="G102" t="str">
            <v>N</v>
          </cell>
          <cell r="H102">
            <v>0</v>
          </cell>
          <cell r="I102" t="str">
            <v>WBRI</v>
          </cell>
          <cell r="J102" t="str">
            <v>No</v>
          </cell>
          <cell r="K102" t="b">
            <v>0</v>
          </cell>
          <cell r="L102" t="str">
            <v>No</v>
          </cell>
          <cell r="M102" t="str">
            <v>No</v>
          </cell>
          <cell r="N102" t="str">
            <v>7 - 8</v>
          </cell>
          <cell r="O102" t="str">
            <v>6 - 7</v>
          </cell>
          <cell r="P102">
            <v>111</v>
          </cell>
          <cell r="Q102">
            <v>111</v>
          </cell>
          <cell r="R102">
            <v>64.375</v>
          </cell>
          <cell r="S102">
            <v>6.4375</v>
          </cell>
          <cell r="T102">
            <v>64.375</v>
          </cell>
          <cell r="U102">
            <v>6.4375</v>
          </cell>
          <cell r="V102" t="str">
            <v>6-7</v>
          </cell>
          <cell r="W102" t="str">
            <v>5-7</v>
          </cell>
          <cell r="X102" t="str">
            <v>6-7</v>
          </cell>
          <cell r="Y102">
            <v>6</v>
          </cell>
          <cell r="Z102" t="str">
            <v>H</v>
          </cell>
          <cell r="AA102"/>
          <cell r="AB102" t="str">
            <v/>
          </cell>
          <cell r="AC102" t="str">
            <v>6-7</v>
          </cell>
          <cell r="AD102" t="str">
            <v>H</v>
          </cell>
          <cell r="AE102">
            <v>1</v>
          </cell>
        </row>
        <row r="103">
          <cell r="A103">
            <v>152804</v>
          </cell>
          <cell r="B103" t="str">
            <v>Lutakome, Whitney</v>
          </cell>
          <cell r="C103" t="str">
            <v>8AB</v>
          </cell>
          <cell r="D103" t="str">
            <v>F</v>
          </cell>
          <cell r="E103" t="str">
            <v>N</v>
          </cell>
          <cell r="F103" t="str">
            <v>No</v>
          </cell>
          <cell r="G103" t="str">
            <v>N</v>
          </cell>
          <cell r="H103">
            <v>1</v>
          </cell>
          <cell r="I103" t="str">
            <v>BAOF</v>
          </cell>
          <cell r="J103" t="str">
            <v>Yes</v>
          </cell>
          <cell r="K103" t="b">
            <v>0</v>
          </cell>
          <cell r="L103" t="str">
            <v>Yes</v>
          </cell>
          <cell r="M103" t="str">
            <v>No</v>
          </cell>
          <cell r="N103" t="str">
            <v>7 - 8</v>
          </cell>
          <cell r="O103" t="str">
            <v>6 - 7</v>
          </cell>
          <cell r="P103">
            <v>111</v>
          </cell>
          <cell r="Q103">
            <v>115</v>
          </cell>
          <cell r="R103">
            <v>64.375</v>
          </cell>
          <cell r="S103">
            <v>6.4375</v>
          </cell>
          <cell r="T103">
            <v>74.828357999999994</v>
          </cell>
          <cell r="U103">
            <v>7.4828357999999993</v>
          </cell>
          <cell r="V103" t="str">
            <v>6-7</v>
          </cell>
          <cell r="W103" t="str">
            <v>5-7</v>
          </cell>
          <cell r="X103" t="str">
            <v>6-7</v>
          </cell>
          <cell r="Y103">
            <v>6</v>
          </cell>
          <cell r="Z103" t="str">
            <v>H</v>
          </cell>
          <cell r="AA103"/>
          <cell r="AB103" t="str">
            <v/>
          </cell>
          <cell r="AC103" t="str">
            <v>6-7</v>
          </cell>
          <cell r="AD103" t="str">
            <v>H</v>
          </cell>
          <cell r="AE103">
            <v>1</v>
          </cell>
        </row>
        <row r="104">
          <cell r="A104">
            <v>152787</v>
          </cell>
          <cell r="B104" t="str">
            <v>Machon, Charlie</v>
          </cell>
          <cell r="C104" t="str">
            <v>8AB</v>
          </cell>
          <cell r="D104" t="str">
            <v>M</v>
          </cell>
          <cell r="E104" t="str">
            <v>N</v>
          </cell>
          <cell r="F104" t="str">
            <v>No</v>
          </cell>
          <cell r="G104" t="str">
            <v>N</v>
          </cell>
          <cell r="H104">
            <v>0</v>
          </cell>
          <cell r="I104" t="str">
            <v>WBRI</v>
          </cell>
          <cell r="J104" t="str">
            <v>No</v>
          </cell>
          <cell r="K104" t="b">
            <v>0</v>
          </cell>
          <cell r="L104" t="str">
            <v>No</v>
          </cell>
          <cell r="M104" t="str">
            <v>No</v>
          </cell>
          <cell r="N104" t="str">
            <v>3 - 4</v>
          </cell>
          <cell r="O104" t="str">
            <v>5 - 6</v>
          </cell>
          <cell r="P104">
            <v>103</v>
          </cell>
          <cell r="Q104">
            <v>103</v>
          </cell>
          <cell r="R104">
            <v>42.677678999999998</v>
          </cell>
          <cell r="S104">
            <v>4.2677678999999999</v>
          </cell>
          <cell r="T104">
            <v>42.677678999999998</v>
          </cell>
          <cell r="U104">
            <v>4.2677678999999999</v>
          </cell>
          <cell r="V104" t="str">
            <v>4-5</v>
          </cell>
          <cell r="W104" t="str">
            <v>3-5</v>
          </cell>
          <cell r="X104" t="str">
            <v>4-5</v>
          </cell>
          <cell r="Y104">
            <v>4</v>
          </cell>
          <cell r="Z104" t="str">
            <v>M</v>
          </cell>
          <cell r="AA104"/>
          <cell r="AB104" t="str">
            <v/>
          </cell>
          <cell r="AC104" t="str">
            <v>4-5</v>
          </cell>
          <cell r="AD104" t="str">
            <v>M</v>
          </cell>
          <cell r="AE104">
            <v>1</v>
          </cell>
        </row>
        <row r="105">
          <cell r="A105">
            <v>152939</v>
          </cell>
          <cell r="B105" t="str">
            <v>Maheswara, Sava</v>
          </cell>
          <cell r="C105" t="str">
            <v>8AR</v>
          </cell>
          <cell r="D105" t="str">
            <v>M</v>
          </cell>
          <cell r="E105" t="str">
            <v>E</v>
          </cell>
          <cell r="F105" t="str">
            <v>No</v>
          </cell>
          <cell r="G105" t="str">
            <v>E</v>
          </cell>
          <cell r="H105">
            <v>1</v>
          </cell>
          <cell r="I105" t="str">
            <v>OOEG</v>
          </cell>
          <cell r="J105" t="str">
            <v>No</v>
          </cell>
          <cell r="K105" t="b">
            <v>1</v>
          </cell>
          <cell r="L105" t="str">
            <v>No</v>
          </cell>
          <cell r="M105" t="str">
            <v>No</v>
          </cell>
          <cell r="N105" t="str">
            <v>2 - 3</v>
          </cell>
          <cell r="O105" t="str">
            <v>1 - 2</v>
          </cell>
          <cell r="P105">
            <v>95</v>
          </cell>
          <cell r="Q105">
            <v>95</v>
          </cell>
          <cell r="R105">
            <v>27.803419000000002</v>
          </cell>
          <cell r="S105">
            <v>2.7803419000000003</v>
          </cell>
          <cell r="T105">
            <v>27.803419000000002</v>
          </cell>
          <cell r="U105">
            <v>2.7803419000000003</v>
          </cell>
          <cell r="V105" t="str">
            <v>2-3</v>
          </cell>
          <cell r="W105" t="str">
            <v>1-3</v>
          </cell>
          <cell r="X105" t="str">
            <v>2-3</v>
          </cell>
          <cell r="Y105">
            <v>2</v>
          </cell>
          <cell r="Z105" t="str">
            <v>L</v>
          </cell>
          <cell r="AA105"/>
          <cell r="AB105" t="str">
            <v/>
          </cell>
          <cell r="AC105" t="str">
            <v>2-3</v>
          </cell>
          <cell r="AD105" t="str">
            <v>L</v>
          </cell>
          <cell r="AE105">
            <v>1</v>
          </cell>
        </row>
        <row r="106">
          <cell r="A106">
            <v>152807</v>
          </cell>
          <cell r="B106" t="str">
            <v>Mahoney, Lewis</v>
          </cell>
          <cell r="C106" t="str">
            <v>8CBR</v>
          </cell>
          <cell r="D106" t="str">
            <v>M</v>
          </cell>
          <cell r="E106" t="str">
            <v>N</v>
          </cell>
          <cell r="F106" t="str">
            <v>No</v>
          </cell>
          <cell r="G106" t="str">
            <v>N</v>
          </cell>
          <cell r="H106">
            <v>1</v>
          </cell>
          <cell r="I106" t="str">
            <v>MWAO</v>
          </cell>
          <cell r="J106" t="str">
            <v>No</v>
          </cell>
          <cell r="K106" t="b">
            <v>0</v>
          </cell>
          <cell r="L106" t="str">
            <v>No</v>
          </cell>
          <cell r="M106" t="str">
            <v>No</v>
          </cell>
          <cell r="N106" t="str">
            <v/>
          </cell>
          <cell r="O106" t="str">
            <v/>
          </cell>
          <cell r="P106">
            <v>116</v>
          </cell>
          <cell r="Q106">
            <v>116</v>
          </cell>
          <cell r="R106">
            <v>74.702128000000002</v>
          </cell>
          <cell r="S106">
            <v>7.4702128000000005</v>
          </cell>
          <cell r="T106">
            <v>74.702128000000002</v>
          </cell>
          <cell r="U106">
            <v>7.4702128000000005</v>
          </cell>
          <cell r="V106" t="str">
            <v/>
          </cell>
          <cell r="W106" t="str">
            <v/>
          </cell>
          <cell r="X106" t="str">
            <v/>
          </cell>
          <cell r="Y106" t="str">
            <v/>
          </cell>
          <cell r="Z106" t="str">
            <v/>
          </cell>
          <cell r="AA106"/>
          <cell r="AB106" t="str">
            <v/>
          </cell>
          <cell r="AC106" t="str">
            <v/>
          </cell>
          <cell r="AD106" t="str">
            <v/>
          </cell>
          <cell r="AE106">
            <v>1</v>
          </cell>
        </row>
        <row r="107">
          <cell r="A107">
            <v>152816</v>
          </cell>
          <cell r="B107" t="str">
            <v>Makanjuola, Oluwademilade</v>
          </cell>
          <cell r="C107" t="str">
            <v>8AR</v>
          </cell>
          <cell r="D107" t="str">
            <v>F</v>
          </cell>
          <cell r="E107" t="str">
            <v>N</v>
          </cell>
          <cell r="F107" t="str">
            <v>No</v>
          </cell>
          <cell r="G107" t="str">
            <v>N</v>
          </cell>
          <cell r="H107">
            <v>1</v>
          </cell>
          <cell r="I107" t="str">
            <v>BAOF</v>
          </cell>
          <cell r="J107" t="str">
            <v>No</v>
          </cell>
          <cell r="K107" t="b">
            <v>0</v>
          </cell>
          <cell r="L107" t="str">
            <v>No</v>
          </cell>
          <cell r="M107" t="str">
            <v>No</v>
          </cell>
          <cell r="N107" t="str">
            <v>7 - 8</v>
          </cell>
          <cell r="O107" t="str">
            <v>8 - 9</v>
          </cell>
          <cell r="P107">
            <v>114.5</v>
          </cell>
          <cell r="Q107">
            <v>114.5</v>
          </cell>
          <cell r="R107">
            <v>71.839286000000001</v>
          </cell>
          <cell r="S107">
            <v>7.1839285999999998</v>
          </cell>
          <cell r="T107">
            <v>71.839286000000001</v>
          </cell>
          <cell r="U107">
            <v>7.1839285999999998</v>
          </cell>
          <cell r="V107" t="str">
            <v>7-8</v>
          </cell>
          <cell r="W107" t="str">
            <v>6-8</v>
          </cell>
          <cell r="X107" t="str">
            <v>7-8</v>
          </cell>
          <cell r="Y107">
            <v>7</v>
          </cell>
          <cell r="Z107" t="str">
            <v>H</v>
          </cell>
          <cell r="AA107"/>
          <cell r="AB107" t="str">
            <v/>
          </cell>
          <cell r="AC107" t="str">
            <v>7-8</v>
          </cell>
          <cell r="AD107" t="str">
            <v>H</v>
          </cell>
          <cell r="AE107">
            <v>1</v>
          </cell>
        </row>
        <row r="108">
          <cell r="A108">
            <v>152848</v>
          </cell>
          <cell r="B108" t="str">
            <v>Makele, Evan</v>
          </cell>
          <cell r="C108" t="str">
            <v>8AR</v>
          </cell>
          <cell r="D108" t="str">
            <v>M</v>
          </cell>
          <cell r="E108" t="str">
            <v>N</v>
          </cell>
          <cell r="F108" t="str">
            <v>No</v>
          </cell>
          <cell r="G108" t="str">
            <v>N</v>
          </cell>
          <cell r="H108">
            <v>1</v>
          </cell>
          <cell r="I108" t="str">
            <v>BAOF</v>
          </cell>
          <cell r="J108" t="str">
            <v>No</v>
          </cell>
          <cell r="K108" t="b">
            <v>1</v>
          </cell>
          <cell r="L108" t="str">
            <v>No</v>
          </cell>
          <cell r="M108" t="str">
            <v>No</v>
          </cell>
          <cell r="N108" t="str">
            <v>4 - 5</v>
          </cell>
          <cell r="O108" t="str">
            <v>6 - 7</v>
          </cell>
          <cell r="P108">
            <v>105</v>
          </cell>
          <cell r="Q108">
            <v>105</v>
          </cell>
          <cell r="R108">
            <v>49.024999999999999</v>
          </cell>
          <cell r="S108">
            <v>4.9024999999999999</v>
          </cell>
          <cell r="T108">
            <v>49.024999999999999</v>
          </cell>
          <cell r="U108">
            <v>4.9024999999999999</v>
          </cell>
          <cell r="V108" t="str">
            <v>5-6</v>
          </cell>
          <cell r="W108" t="str">
            <v>4-6</v>
          </cell>
          <cell r="X108" t="str">
            <v>5-6</v>
          </cell>
          <cell r="Y108">
            <v>5</v>
          </cell>
          <cell r="Z108" t="str">
            <v>M</v>
          </cell>
          <cell r="AA108"/>
          <cell r="AB108" t="str">
            <v/>
          </cell>
          <cell r="AC108" t="str">
            <v>5-6</v>
          </cell>
          <cell r="AD108" t="str">
            <v>M</v>
          </cell>
          <cell r="AE108">
            <v>1</v>
          </cell>
        </row>
        <row r="109">
          <cell r="A109">
            <v>152789</v>
          </cell>
          <cell r="B109" t="str">
            <v>Mansergh, Joshua</v>
          </cell>
          <cell r="C109" t="str">
            <v>8TR</v>
          </cell>
          <cell r="D109" t="str">
            <v>M</v>
          </cell>
          <cell r="E109" t="str">
            <v>N</v>
          </cell>
          <cell r="F109" t="str">
            <v>No</v>
          </cell>
          <cell r="G109" t="str">
            <v>N</v>
          </cell>
          <cell r="H109">
            <v>0</v>
          </cell>
          <cell r="I109" t="str">
            <v>WBRI</v>
          </cell>
          <cell r="J109" t="str">
            <v>No</v>
          </cell>
          <cell r="K109" t="b">
            <v>0</v>
          </cell>
          <cell r="L109" t="str">
            <v>No</v>
          </cell>
          <cell r="M109" t="str">
            <v>No</v>
          </cell>
          <cell r="N109" t="str">
            <v>8 - 9</v>
          </cell>
          <cell r="O109" t="str">
            <v>7 - 8</v>
          </cell>
          <cell r="P109">
            <v>119</v>
          </cell>
          <cell r="Q109">
            <v>119</v>
          </cell>
          <cell r="R109">
            <v>80.05</v>
          </cell>
          <cell r="S109">
            <v>8.004999999999999</v>
          </cell>
          <cell r="T109">
            <v>80.05</v>
          </cell>
          <cell r="U109">
            <v>8.004999999999999</v>
          </cell>
          <cell r="V109" t="str">
            <v>7-8</v>
          </cell>
          <cell r="W109" t="str">
            <v>6-8</v>
          </cell>
          <cell r="X109" t="str">
            <v>7-8</v>
          </cell>
          <cell r="Y109">
            <v>7</v>
          </cell>
          <cell r="Z109" t="str">
            <v>H</v>
          </cell>
          <cell r="AA109"/>
          <cell r="AB109" t="str">
            <v/>
          </cell>
          <cell r="AC109" t="str">
            <v>7-8</v>
          </cell>
          <cell r="AD109" t="str">
            <v>H</v>
          </cell>
          <cell r="AE109">
            <v>1</v>
          </cell>
        </row>
        <row r="110">
          <cell r="A110">
            <v>152900</v>
          </cell>
          <cell r="B110" t="str">
            <v>Marples, Shay</v>
          </cell>
          <cell r="C110" t="str">
            <v>8AB</v>
          </cell>
          <cell r="D110" t="str">
            <v>M</v>
          </cell>
          <cell r="E110" t="str">
            <v>N</v>
          </cell>
          <cell r="F110" t="str">
            <v>No</v>
          </cell>
          <cell r="G110" t="str">
            <v>N</v>
          </cell>
          <cell r="H110">
            <v>0</v>
          </cell>
          <cell r="I110" t="str">
            <v>WBRI</v>
          </cell>
          <cell r="J110" t="str">
            <v>No</v>
          </cell>
          <cell r="K110" t="b">
            <v>0</v>
          </cell>
          <cell r="L110" t="str">
            <v>No</v>
          </cell>
          <cell r="M110" t="str">
            <v>No</v>
          </cell>
          <cell r="N110" t="str">
            <v>3 - 4</v>
          </cell>
          <cell r="O110" t="str">
            <v>7 - 8</v>
          </cell>
          <cell r="P110">
            <v>106.5</v>
          </cell>
          <cell r="Q110">
            <v>106.5</v>
          </cell>
          <cell r="R110">
            <v>50.927548999999999</v>
          </cell>
          <cell r="S110">
            <v>5.0927549000000001</v>
          </cell>
          <cell r="T110">
            <v>50.927548999999999</v>
          </cell>
          <cell r="U110">
            <v>5.0927549000000001</v>
          </cell>
          <cell r="V110" t="str">
            <v>5-6</v>
          </cell>
          <cell r="W110" t="str">
            <v>4-6</v>
          </cell>
          <cell r="X110" t="str">
            <v>5-6</v>
          </cell>
          <cell r="Y110">
            <v>5</v>
          </cell>
          <cell r="Z110" t="str">
            <v>M</v>
          </cell>
          <cell r="AA110"/>
          <cell r="AB110" t="str">
            <v/>
          </cell>
          <cell r="AC110" t="str">
            <v>5-6</v>
          </cell>
          <cell r="AD110" t="str">
            <v>M</v>
          </cell>
          <cell r="AE110">
            <v>1</v>
          </cell>
        </row>
        <row r="111">
          <cell r="A111">
            <v>152791</v>
          </cell>
          <cell r="B111" t="str">
            <v>Marshall, Alison</v>
          </cell>
          <cell r="C111" t="str">
            <v>8AR</v>
          </cell>
          <cell r="D111" t="str">
            <v>F</v>
          </cell>
          <cell r="E111" t="str">
            <v>N</v>
          </cell>
          <cell r="F111" t="str">
            <v>No</v>
          </cell>
          <cell r="G111" t="str">
            <v>N</v>
          </cell>
          <cell r="H111">
            <v>0</v>
          </cell>
          <cell r="I111" t="str">
            <v>WBRI</v>
          </cell>
          <cell r="J111" t="str">
            <v>Yes</v>
          </cell>
          <cell r="K111" t="b">
            <v>0</v>
          </cell>
          <cell r="L111" t="str">
            <v>Yes</v>
          </cell>
          <cell r="M111" t="str">
            <v>No</v>
          </cell>
          <cell r="N111" t="str">
            <v>6 - 7</v>
          </cell>
          <cell r="O111" t="str">
            <v>8 - 9</v>
          </cell>
          <cell r="P111">
            <v>116</v>
          </cell>
          <cell r="Q111">
            <v>120</v>
          </cell>
          <cell r="R111">
            <v>74.702128000000002</v>
          </cell>
          <cell r="S111">
            <v>7.4702128000000005</v>
          </cell>
          <cell r="T111">
            <v>84.25</v>
          </cell>
          <cell r="U111">
            <v>8.4250000000000007</v>
          </cell>
          <cell r="V111" t="str">
            <v>7-8</v>
          </cell>
          <cell r="W111" t="str">
            <v>6-8</v>
          </cell>
          <cell r="X111" t="str">
            <v>7-8</v>
          </cell>
          <cell r="Y111">
            <v>7</v>
          </cell>
          <cell r="Z111" t="str">
            <v>H</v>
          </cell>
          <cell r="AA111"/>
          <cell r="AB111" t="str">
            <v/>
          </cell>
          <cell r="AC111" t="str">
            <v>7-8</v>
          </cell>
          <cell r="AD111" t="str">
            <v>H</v>
          </cell>
          <cell r="AE111">
            <v>1</v>
          </cell>
        </row>
        <row r="112">
          <cell r="A112">
            <v>152758</v>
          </cell>
          <cell r="B112" t="str">
            <v>Marshall, Beatrice</v>
          </cell>
          <cell r="C112" t="str">
            <v>8TR</v>
          </cell>
          <cell r="D112" t="str">
            <v>F</v>
          </cell>
          <cell r="E112" t="str">
            <v/>
          </cell>
          <cell r="F112" t="str">
            <v>No</v>
          </cell>
          <cell r="G112" t="str">
            <v/>
          </cell>
          <cell r="H112">
            <v>0</v>
          </cell>
          <cell r="I112" t="str">
            <v>WBRI</v>
          </cell>
          <cell r="J112" t="str">
            <v>No</v>
          </cell>
          <cell r="K112" t="b">
            <v>0</v>
          </cell>
          <cell r="L112" t="str">
            <v>No</v>
          </cell>
          <cell r="M112" t="str">
            <v>No</v>
          </cell>
          <cell r="N112" t="str">
            <v>8 - 9</v>
          </cell>
          <cell r="O112" t="str">
            <v>6 - 7</v>
          </cell>
          <cell r="P112">
            <v>113.5</v>
          </cell>
          <cell r="Q112">
            <v>113.5</v>
          </cell>
          <cell r="R112">
            <v>68.411214999999999</v>
          </cell>
          <cell r="S112">
            <v>6.8411214999999999</v>
          </cell>
          <cell r="T112">
            <v>68.411214999999999</v>
          </cell>
          <cell r="U112">
            <v>6.8411214999999999</v>
          </cell>
          <cell r="V112" t="str">
            <v>7-8</v>
          </cell>
          <cell r="W112" t="str">
            <v>6-8</v>
          </cell>
          <cell r="X112" t="str">
            <v>7-8</v>
          </cell>
          <cell r="Y112">
            <v>7</v>
          </cell>
          <cell r="Z112" t="str">
            <v>H</v>
          </cell>
          <cell r="AA112"/>
          <cell r="AB112" t="str">
            <v/>
          </cell>
          <cell r="AC112" t="str">
            <v>7-8</v>
          </cell>
          <cell r="AD112" t="str">
            <v>H</v>
          </cell>
          <cell r="AE112">
            <v>1</v>
          </cell>
        </row>
        <row r="113">
          <cell r="A113">
            <v>152889</v>
          </cell>
          <cell r="B113" t="str">
            <v>Martin, Isabel</v>
          </cell>
          <cell r="C113" t="str">
            <v>8CBR</v>
          </cell>
          <cell r="D113" t="str">
            <v>F</v>
          </cell>
          <cell r="E113" t="str">
            <v>N</v>
          </cell>
          <cell r="F113" t="str">
            <v>No</v>
          </cell>
          <cell r="G113" t="str">
            <v>N</v>
          </cell>
          <cell r="H113">
            <v>0</v>
          </cell>
          <cell r="I113" t="str">
            <v>WBRI</v>
          </cell>
          <cell r="J113" t="str">
            <v>No</v>
          </cell>
          <cell r="K113" t="b">
            <v>0</v>
          </cell>
          <cell r="L113" t="str">
            <v>No</v>
          </cell>
          <cell r="M113" t="str">
            <v>No</v>
          </cell>
          <cell r="N113" t="str">
            <v>8 - 9</v>
          </cell>
          <cell r="O113" t="str">
            <v>7 - 8</v>
          </cell>
          <cell r="P113">
            <v>113.5</v>
          </cell>
          <cell r="Q113">
            <v>113.5</v>
          </cell>
          <cell r="R113">
            <v>68.411214999999999</v>
          </cell>
          <cell r="S113">
            <v>6.8411214999999999</v>
          </cell>
          <cell r="T113">
            <v>68.411214999999999</v>
          </cell>
          <cell r="U113">
            <v>6.8411214999999999</v>
          </cell>
          <cell r="V113" t="str">
            <v>7-8</v>
          </cell>
          <cell r="W113" t="str">
            <v>6-8</v>
          </cell>
          <cell r="X113" t="str">
            <v>7-8</v>
          </cell>
          <cell r="Y113">
            <v>7</v>
          </cell>
          <cell r="Z113" t="str">
            <v>H</v>
          </cell>
          <cell r="AA113"/>
          <cell r="AB113" t="str">
            <v/>
          </cell>
          <cell r="AC113" t="str">
            <v>7-8</v>
          </cell>
          <cell r="AD113" t="str">
            <v>H</v>
          </cell>
          <cell r="AE113">
            <v>1</v>
          </cell>
        </row>
        <row r="114">
          <cell r="A114">
            <v>152895</v>
          </cell>
          <cell r="B114" t="str">
            <v>Matischen, Mateo</v>
          </cell>
          <cell r="C114" t="str">
            <v>8AB</v>
          </cell>
          <cell r="D114" t="str">
            <v>M</v>
          </cell>
          <cell r="E114" t="str">
            <v>N</v>
          </cell>
          <cell r="F114" t="str">
            <v>No</v>
          </cell>
          <cell r="G114" t="str">
            <v>N</v>
          </cell>
          <cell r="H114">
            <v>0</v>
          </cell>
          <cell r="I114" t="str">
            <v>WBRI</v>
          </cell>
          <cell r="J114" t="str">
            <v>No</v>
          </cell>
          <cell r="K114" t="b">
            <v>0</v>
          </cell>
          <cell r="L114" t="str">
            <v>No</v>
          </cell>
          <cell r="M114" t="str">
            <v>No</v>
          </cell>
          <cell r="N114" t="str">
            <v>4 - 5</v>
          </cell>
          <cell r="O114" t="str">
            <v>4 - 5</v>
          </cell>
          <cell r="P114">
            <v>103.5</v>
          </cell>
          <cell r="Q114">
            <v>103.5</v>
          </cell>
          <cell r="R114">
            <v>42.677678999999998</v>
          </cell>
          <cell r="S114">
            <v>4.2677678999999999</v>
          </cell>
          <cell r="T114">
            <v>42.677678999999998</v>
          </cell>
          <cell r="U114">
            <v>4.2677678999999999</v>
          </cell>
          <cell r="V114" t="str">
            <v>4-5</v>
          </cell>
          <cell r="W114" t="str">
            <v>3-5</v>
          </cell>
          <cell r="X114" t="str">
            <v>4-5</v>
          </cell>
          <cell r="Y114">
            <v>4</v>
          </cell>
          <cell r="Z114" t="str">
            <v>M</v>
          </cell>
          <cell r="AA114"/>
          <cell r="AB114" t="str">
            <v/>
          </cell>
          <cell r="AC114" t="str">
            <v>4-5</v>
          </cell>
          <cell r="AD114" t="str">
            <v>M</v>
          </cell>
          <cell r="AE114">
            <v>1</v>
          </cell>
        </row>
        <row r="115">
          <cell r="A115">
            <v>160009</v>
          </cell>
          <cell r="B115" t="str">
            <v>Matthews, Skyler</v>
          </cell>
          <cell r="C115" t="str">
            <v>8AB</v>
          </cell>
          <cell r="D115" t="str">
            <v>F</v>
          </cell>
          <cell r="E115" t="str">
            <v>N</v>
          </cell>
          <cell r="F115" t="str">
            <v>No</v>
          </cell>
          <cell r="G115" t="str">
            <v>N</v>
          </cell>
          <cell r="H115">
            <v>1</v>
          </cell>
          <cell r="I115" t="str">
            <v>WIRI</v>
          </cell>
          <cell r="J115" t="str">
            <v>No</v>
          </cell>
          <cell r="K115" t="b">
            <v>0</v>
          </cell>
          <cell r="L115" t="str">
            <v>No</v>
          </cell>
          <cell r="M115" t="str">
            <v>No</v>
          </cell>
          <cell r="N115" t="str">
            <v>2 - 3</v>
          </cell>
          <cell r="O115" t="str">
            <v>U - 1</v>
          </cell>
          <cell r="P115" t="str">
            <v/>
          </cell>
          <cell r="Q115" t="str">
            <v/>
          </cell>
          <cell r="R115" t="e">
            <v>#VALUE!</v>
          </cell>
          <cell r="S115" t="e">
            <v>#VALUE!</v>
          </cell>
          <cell r="T115" t="e">
            <v>#VALUE!</v>
          </cell>
          <cell r="U115" t="e">
            <v>#VALUE!</v>
          </cell>
          <cell r="V115" t="str">
            <v>1-2</v>
          </cell>
          <cell r="W115" t="str">
            <v>0-2</v>
          </cell>
          <cell r="X115" t="str">
            <v>1-2</v>
          </cell>
          <cell r="Y115">
            <v>1</v>
          </cell>
          <cell r="Z115" t="str">
            <v>H</v>
          </cell>
          <cell r="AA115"/>
          <cell r="AB115" t="str">
            <v/>
          </cell>
          <cell r="AC115" t="str">
            <v>1-2</v>
          </cell>
          <cell r="AD115" t="str">
            <v>H</v>
          </cell>
          <cell r="AE115">
            <v>1</v>
          </cell>
        </row>
        <row r="116">
          <cell r="A116">
            <v>152854</v>
          </cell>
          <cell r="B116" t="str">
            <v>Mazhindu, Takudzwa</v>
          </cell>
          <cell r="C116" t="str">
            <v>8JJ</v>
          </cell>
          <cell r="D116" t="str">
            <v>M</v>
          </cell>
          <cell r="E116" t="str">
            <v>N</v>
          </cell>
          <cell r="F116" t="str">
            <v>No</v>
          </cell>
          <cell r="G116" t="str">
            <v>N</v>
          </cell>
          <cell r="H116">
            <v>1</v>
          </cell>
          <cell r="I116" t="str">
            <v>BAOF</v>
          </cell>
          <cell r="J116" t="str">
            <v>No</v>
          </cell>
          <cell r="K116" t="b">
            <v>0</v>
          </cell>
          <cell r="L116" t="str">
            <v>No</v>
          </cell>
          <cell r="M116" t="str">
            <v>No</v>
          </cell>
          <cell r="N116" t="str">
            <v>5 - 6</v>
          </cell>
          <cell r="O116" t="str">
            <v>5 - 6</v>
          </cell>
          <cell r="P116">
            <v>107</v>
          </cell>
          <cell r="Q116">
            <v>107</v>
          </cell>
          <cell r="R116">
            <v>54.013157999999997</v>
          </cell>
          <cell r="S116">
            <v>5.4013157999999999</v>
          </cell>
          <cell r="T116">
            <v>54.013157999999997</v>
          </cell>
          <cell r="U116">
            <v>5.4013157999999999</v>
          </cell>
          <cell r="V116" t="str">
            <v>5-6</v>
          </cell>
          <cell r="W116" t="str">
            <v>4-6</v>
          </cell>
          <cell r="X116" t="str">
            <v>5-6</v>
          </cell>
          <cell r="Y116">
            <v>5</v>
          </cell>
          <cell r="Z116" t="str">
            <v>M</v>
          </cell>
          <cell r="AA116"/>
          <cell r="AB116" t="str">
            <v/>
          </cell>
          <cell r="AC116" t="str">
            <v>5-6</v>
          </cell>
          <cell r="AD116" t="str">
            <v>M</v>
          </cell>
          <cell r="AE116">
            <v>1</v>
          </cell>
        </row>
        <row r="117">
          <cell r="A117">
            <v>152915</v>
          </cell>
          <cell r="B117" t="str">
            <v>Mbah, Joseph</v>
          </cell>
          <cell r="C117" t="str">
            <v>8CBR</v>
          </cell>
          <cell r="D117" t="str">
            <v>M</v>
          </cell>
          <cell r="E117" t="str">
            <v>K</v>
          </cell>
          <cell r="F117" t="str">
            <v>Yes</v>
          </cell>
          <cell r="G117" t="str">
            <v>M</v>
          </cell>
          <cell r="H117">
            <v>1</v>
          </cell>
          <cell r="I117" t="str">
            <v>BAOF</v>
          </cell>
          <cell r="J117" t="str">
            <v>Yes</v>
          </cell>
          <cell r="K117" t="b">
            <v>0</v>
          </cell>
          <cell r="L117" t="str">
            <v>Yes</v>
          </cell>
          <cell r="M117" t="str">
            <v>No</v>
          </cell>
          <cell r="N117" t="str">
            <v>3 - 4</v>
          </cell>
          <cell r="O117" t="str">
            <v>4 - 5</v>
          </cell>
          <cell r="P117">
            <v>100.5</v>
          </cell>
          <cell r="Q117">
            <v>104.5</v>
          </cell>
          <cell r="R117">
            <v>38.246667000000002</v>
          </cell>
          <cell r="S117">
            <v>3.8246667000000003</v>
          </cell>
          <cell r="T117">
            <v>45.503675999999999</v>
          </cell>
          <cell r="U117">
            <v>4.5503675999999995</v>
          </cell>
          <cell r="V117" t="str">
            <v>3-4</v>
          </cell>
          <cell r="W117" t="str">
            <v>2-4</v>
          </cell>
          <cell r="X117" t="str">
            <v>3-4</v>
          </cell>
          <cell r="Y117">
            <v>3</v>
          </cell>
          <cell r="Z117" t="str">
            <v>M</v>
          </cell>
          <cell r="AA117"/>
          <cell r="AB117" t="str">
            <v/>
          </cell>
          <cell r="AC117" t="str">
            <v>3-4</v>
          </cell>
          <cell r="AD117" t="str">
            <v>M</v>
          </cell>
          <cell r="AE117">
            <v>1</v>
          </cell>
        </row>
        <row r="118">
          <cell r="A118">
            <v>152818</v>
          </cell>
          <cell r="B118" t="str">
            <v>Mbukanma, Christiana</v>
          </cell>
          <cell r="C118" t="str">
            <v>8PH</v>
          </cell>
          <cell r="D118" t="str">
            <v>F</v>
          </cell>
          <cell r="E118" t="str">
            <v>N</v>
          </cell>
          <cell r="F118" t="str">
            <v>No</v>
          </cell>
          <cell r="G118" t="str">
            <v>N</v>
          </cell>
          <cell r="H118">
            <v>1</v>
          </cell>
          <cell r="I118" t="str">
            <v>MWBA</v>
          </cell>
          <cell r="J118" t="str">
            <v>No</v>
          </cell>
          <cell r="K118" t="b">
            <v>0</v>
          </cell>
          <cell r="L118" t="str">
            <v>No</v>
          </cell>
          <cell r="M118" t="str">
            <v>No</v>
          </cell>
          <cell r="N118" t="str">
            <v>3 - 4</v>
          </cell>
          <cell r="O118" t="str">
            <v>3 - 4</v>
          </cell>
          <cell r="P118">
            <v>99.5</v>
          </cell>
          <cell r="Q118">
            <v>99.5</v>
          </cell>
          <cell r="R118">
            <v>36.912934999999997</v>
          </cell>
          <cell r="S118">
            <v>3.6912934999999996</v>
          </cell>
          <cell r="T118">
            <v>36.912934999999997</v>
          </cell>
          <cell r="U118">
            <v>3.6912934999999996</v>
          </cell>
          <cell r="V118" t="str">
            <v>3-4</v>
          </cell>
          <cell r="W118" t="str">
            <v>2-4</v>
          </cell>
          <cell r="X118" t="str">
            <v>3-4</v>
          </cell>
          <cell r="Y118">
            <v>3</v>
          </cell>
          <cell r="Z118" t="str">
            <v>L</v>
          </cell>
          <cell r="AA118"/>
          <cell r="AB118" t="str">
            <v/>
          </cell>
          <cell r="AC118" t="str">
            <v>3-4</v>
          </cell>
          <cell r="AD118" t="str">
            <v>L</v>
          </cell>
          <cell r="AE118">
            <v>1</v>
          </cell>
        </row>
        <row r="119">
          <cell r="A119">
            <v>152873</v>
          </cell>
          <cell r="B119" t="str">
            <v>McDonagh-Hutton, Daisy</v>
          </cell>
          <cell r="C119" t="str">
            <v>8AB</v>
          </cell>
          <cell r="D119" t="str">
            <v>F</v>
          </cell>
          <cell r="E119" t="str">
            <v>N</v>
          </cell>
          <cell r="F119" t="str">
            <v>No</v>
          </cell>
          <cell r="G119" t="str">
            <v>N</v>
          </cell>
          <cell r="H119">
            <v>0</v>
          </cell>
          <cell r="I119" t="str">
            <v>WBRI</v>
          </cell>
          <cell r="J119" t="str">
            <v>No</v>
          </cell>
          <cell r="K119" t="b">
            <v>0</v>
          </cell>
          <cell r="L119" t="str">
            <v>No</v>
          </cell>
          <cell r="M119" t="str">
            <v>No</v>
          </cell>
          <cell r="N119" t="str">
            <v>4 - 5</v>
          </cell>
          <cell r="O119" t="str">
            <v>5 - 6</v>
          </cell>
          <cell r="P119">
            <v>105</v>
          </cell>
          <cell r="Q119">
            <v>105</v>
          </cell>
          <cell r="R119">
            <v>49.024999999999999</v>
          </cell>
          <cell r="S119">
            <v>4.9024999999999999</v>
          </cell>
          <cell r="T119">
            <v>49.024999999999999</v>
          </cell>
          <cell r="U119">
            <v>4.9024999999999999</v>
          </cell>
          <cell r="V119" t="str">
            <v>5-6</v>
          </cell>
          <cell r="W119" t="str">
            <v>4-6</v>
          </cell>
          <cell r="X119" t="str">
            <v>5-6</v>
          </cell>
          <cell r="Y119">
            <v>5</v>
          </cell>
          <cell r="Z119" t="str">
            <v>M</v>
          </cell>
          <cell r="AA119"/>
          <cell r="AB119" t="str">
            <v/>
          </cell>
          <cell r="AC119" t="str">
            <v>5-6</v>
          </cell>
          <cell r="AD119" t="str">
            <v>M</v>
          </cell>
          <cell r="AE119">
            <v>1</v>
          </cell>
        </row>
        <row r="120">
          <cell r="A120">
            <v>152940</v>
          </cell>
          <cell r="B120" t="str">
            <v>McDonagh-Hutton, Matilda</v>
          </cell>
          <cell r="C120" t="str">
            <v>8AR</v>
          </cell>
          <cell r="D120" t="str">
            <v>F</v>
          </cell>
          <cell r="E120" t="str">
            <v>N</v>
          </cell>
          <cell r="F120" t="str">
            <v>No</v>
          </cell>
          <cell r="G120" t="str">
            <v>N</v>
          </cell>
          <cell r="H120">
            <v>0</v>
          </cell>
          <cell r="I120" t="str">
            <v>WBRI</v>
          </cell>
          <cell r="J120" t="str">
            <v>No</v>
          </cell>
          <cell r="K120" t="b">
            <v>0</v>
          </cell>
          <cell r="L120" t="str">
            <v>No</v>
          </cell>
          <cell r="M120" t="str">
            <v>No</v>
          </cell>
          <cell r="N120" t="str">
            <v>4 - 5</v>
          </cell>
          <cell r="O120" t="str">
            <v>4 - 5</v>
          </cell>
          <cell r="P120">
            <v>103.5</v>
          </cell>
          <cell r="Q120">
            <v>103.5</v>
          </cell>
          <cell r="R120">
            <v>42.677678999999998</v>
          </cell>
          <cell r="S120">
            <v>4.2677678999999999</v>
          </cell>
          <cell r="T120">
            <v>42.677678999999998</v>
          </cell>
          <cell r="U120">
            <v>4.2677678999999999</v>
          </cell>
          <cell r="V120" t="str">
            <v>4-5</v>
          </cell>
          <cell r="W120" t="str">
            <v>3-5</v>
          </cell>
          <cell r="X120" t="str">
            <v>4-5</v>
          </cell>
          <cell r="Y120">
            <v>4</v>
          </cell>
          <cell r="Z120" t="str">
            <v>M</v>
          </cell>
          <cell r="AA120"/>
          <cell r="AB120" t="str">
            <v/>
          </cell>
          <cell r="AC120" t="str">
            <v>4-5</v>
          </cell>
          <cell r="AD120" t="str">
            <v>M</v>
          </cell>
          <cell r="AE120">
            <v>1</v>
          </cell>
        </row>
        <row r="121">
          <cell r="A121">
            <v>152744</v>
          </cell>
          <cell r="B121" t="str">
            <v>McDonald-Jaffier, Amaya</v>
          </cell>
          <cell r="C121" t="str">
            <v>8CBR</v>
          </cell>
          <cell r="D121" t="str">
            <v>F</v>
          </cell>
          <cell r="E121" t="str">
            <v>N</v>
          </cell>
          <cell r="F121" t="str">
            <v>No</v>
          </cell>
          <cell r="G121" t="str">
            <v>N</v>
          </cell>
          <cell r="H121">
            <v>1</v>
          </cell>
          <cell r="I121" t="str">
            <v>MWBC</v>
          </cell>
          <cell r="J121" t="str">
            <v>No</v>
          </cell>
          <cell r="K121" t="b">
            <v>0</v>
          </cell>
          <cell r="L121" t="str">
            <v>No</v>
          </cell>
          <cell r="M121" t="str">
            <v>No</v>
          </cell>
          <cell r="N121" t="str">
            <v>5 - 6</v>
          </cell>
          <cell r="O121" t="str">
            <v>4 - 5</v>
          </cell>
          <cell r="P121">
            <v>105</v>
          </cell>
          <cell r="Q121">
            <v>105</v>
          </cell>
          <cell r="R121">
            <v>49.024999999999999</v>
          </cell>
          <cell r="S121">
            <v>4.9024999999999999</v>
          </cell>
          <cell r="T121">
            <v>49.024999999999999</v>
          </cell>
          <cell r="U121">
            <v>4.9024999999999999</v>
          </cell>
          <cell r="V121" t="str">
            <v>5-6</v>
          </cell>
          <cell r="W121" t="str">
            <v>4-6</v>
          </cell>
          <cell r="X121" t="str">
            <v>5-6</v>
          </cell>
          <cell r="Y121">
            <v>5</v>
          </cell>
          <cell r="Z121" t="str">
            <v>M</v>
          </cell>
          <cell r="AA121"/>
          <cell r="AB121" t="str">
            <v/>
          </cell>
          <cell r="AC121" t="str">
            <v>5-6</v>
          </cell>
          <cell r="AD121" t="str">
            <v>M</v>
          </cell>
          <cell r="AE121">
            <v>1</v>
          </cell>
        </row>
        <row r="122">
          <cell r="A122">
            <v>152941</v>
          </cell>
          <cell r="B122" t="str">
            <v>McKinney, Ingrid</v>
          </cell>
          <cell r="C122" t="str">
            <v>8AB</v>
          </cell>
          <cell r="D122" t="str">
            <v>F</v>
          </cell>
          <cell r="E122" t="str">
            <v>N</v>
          </cell>
          <cell r="F122" t="str">
            <v>No</v>
          </cell>
          <cell r="G122" t="str">
            <v>N</v>
          </cell>
          <cell r="H122">
            <v>0</v>
          </cell>
          <cell r="I122" t="str">
            <v>WBRI</v>
          </cell>
          <cell r="J122" t="str">
            <v>No</v>
          </cell>
          <cell r="K122" t="b">
            <v>0</v>
          </cell>
          <cell r="L122" t="str">
            <v>No</v>
          </cell>
          <cell r="M122" t="str">
            <v>No</v>
          </cell>
          <cell r="N122" t="str">
            <v>5 - 6</v>
          </cell>
          <cell r="O122" t="str">
            <v>6 - 7</v>
          </cell>
          <cell r="P122">
            <v>109</v>
          </cell>
          <cell r="Q122">
            <v>109</v>
          </cell>
          <cell r="R122">
            <v>59.353448</v>
          </cell>
          <cell r="S122">
            <v>5.9353448000000002</v>
          </cell>
          <cell r="T122">
            <v>59.353448</v>
          </cell>
          <cell r="U122">
            <v>5.9353448000000002</v>
          </cell>
          <cell r="V122" t="str">
            <v>5-6</v>
          </cell>
          <cell r="W122" t="str">
            <v>4-6</v>
          </cell>
          <cell r="X122" t="str">
            <v>5-6</v>
          </cell>
          <cell r="Y122">
            <v>5</v>
          </cell>
          <cell r="Z122" t="str">
            <v>M</v>
          </cell>
          <cell r="AA122"/>
          <cell r="AB122" t="str">
            <v/>
          </cell>
          <cell r="AC122" t="str">
            <v>5-6</v>
          </cell>
          <cell r="AD122" t="str">
            <v>M</v>
          </cell>
          <cell r="AE122">
            <v>1</v>
          </cell>
        </row>
        <row r="123">
          <cell r="A123">
            <v>152888</v>
          </cell>
          <cell r="B123" t="str">
            <v>Medhanie, Sesen</v>
          </cell>
          <cell r="C123" t="str">
            <v>8CBR</v>
          </cell>
          <cell r="D123" t="str">
            <v>F</v>
          </cell>
          <cell r="E123" t="str">
            <v>N</v>
          </cell>
          <cell r="F123" t="str">
            <v>No</v>
          </cell>
          <cell r="G123" t="str">
            <v>N</v>
          </cell>
          <cell r="H123">
            <v>1</v>
          </cell>
          <cell r="I123" t="str">
            <v>BAOF</v>
          </cell>
          <cell r="J123" t="str">
            <v>No</v>
          </cell>
          <cell r="K123" t="b">
            <v>0</v>
          </cell>
          <cell r="L123" t="str">
            <v>No</v>
          </cell>
          <cell r="M123" t="str">
            <v>No</v>
          </cell>
          <cell r="N123" t="str">
            <v>5 - 6</v>
          </cell>
          <cell r="O123" t="str">
            <v>5 - 6</v>
          </cell>
          <cell r="P123">
            <v>107</v>
          </cell>
          <cell r="Q123">
            <v>107</v>
          </cell>
          <cell r="R123">
            <v>54.013157999999997</v>
          </cell>
          <cell r="S123">
            <v>5.4013157999999999</v>
          </cell>
          <cell r="T123">
            <v>54.013157999999997</v>
          </cell>
          <cell r="U123">
            <v>5.4013157999999999</v>
          </cell>
          <cell r="V123" t="str">
            <v>5-6</v>
          </cell>
          <cell r="W123" t="str">
            <v>4-6</v>
          </cell>
          <cell r="X123" t="str">
            <v>5-6</v>
          </cell>
          <cell r="Y123">
            <v>5</v>
          </cell>
          <cell r="Z123" t="str">
            <v>M</v>
          </cell>
          <cell r="AA123"/>
          <cell r="AB123" t="str">
            <v/>
          </cell>
          <cell r="AC123" t="str">
            <v>5-6</v>
          </cell>
          <cell r="AD123" t="str">
            <v>M</v>
          </cell>
          <cell r="AE123">
            <v>1</v>
          </cell>
        </row>
        <row r="124">
          <cell r="A124">
            <v>152894</v>
          </cell>
          <cell r="B124" t="str">
            <v>Monaghan, Elizabeth</v>
          </cell>
          <cell r="C124" t="str">
            <v>8TR</v>
          </cell>
          <cell r="D124" t="str">
            <v>F</v>
          </cell>
          <cell r="E124" t="str">
            <v>N</v>
          </cell>
          <cell r="F124" t="str">
            <v>No</v>
          </cell>
          <cell r="G124" t="str">
            <v>N</v>
          </cell>
          <cell r="H124">
            <v>0</v>
          </cell>
          <cell r="I124" t="str">
            <v>WBRI</v>
          </cell>
          <cell r="J124" t="str">
            <v>No</v>
          </cell>
          <cell r="K124" t="b">
            <v>0</v>
          </cell>
          <cell r="L124" t="str">
            <v>No</v>
          </cell>
          <cell r="M124" t="str">
            <v>No</v>
          </cell>
          <cell r="N124" t="str">
            <v>8 - 9</v>
          </cell>
          <cell r="O124" t="str">
            <v>8 - 9</v>
          </cell>
          <cell r="P124">
            <v>116</v>
          </cell>
          <cell r="Q124">
            <v>116</v>
          </cell>
          <cell r="R124">
            <v>74.702128000000002</v>
          </cell>
          <cell r="S124">
            <v>7.4702128000000005</v>
          </cell>
          <cell r="T124">
            <v>74.702128000000002</v>
          </cell>
          <cell r="U124">
            <v>7.4702128000000005</v>
          </cell>
          <cell r="V124" t="str">
            <v>8-9</v>
          </cell>
          <cell r="W124" t="str">
            <v>7-9</v>
          </cell>
          <cell r="X124" t="str">
            <v>8-9</v>
          </cell>
          <cell r="Y124">
            <v>8</v>
          </cell>
          <cell r="Z124" t="str">
            <v>H</v>
          </cell>
          <cell r="AA124"/>
          <cell r="AB124" t="str">
            <v/>
          </cell>
          <cell r="AC124" t="str">
            <v>8-9</v>
          </cell>
          <cell r="AD124" t="str">
            <v>H</v>
          </cell>
          <cell r="AE124">
            <v>1</v>
          </cell>
        </row>
        <row r="125">
          <cell r="A125">
            <v>152784</v>
          </cell>
          <cell r="B125" t="str">
            <v>Monfredi, Max</v>
          </cell>
          <cell r="C125" t="str">
            <v>8AB</v>
          </cell>
          <cell r="D125" t="str">
            <v>M</v>
          </cell>
          <cell r="E125" t="str">
            <v>N</v>
          </cell>
          <cell r="F125" t="str">
            <v>No</v>
          </cell>
          <cell r="G125" t="str">
            <v>N</v>
          </cell>
          <cell r="H125">
            <v>0</v>
          </cell>
          <cell r="I125" t="str">
            <v>WBRI</v>
          </cell>
          <cell r="J125" t="str">
            <v>No</v>
          </cell>
          <cell r="K125" t="b">
            <v>0</v>
          </cell>
          <cell r="L125" t="str">
            <v>No</v>
          </cell>
          <cell r="M125" t="str">
            <v>No</v>
          </cell>
          <cell r="N125" t="str">
            <v>4 - 5</v>
          </cell>
          <cell r="O125" t="str">
            <v>6 - 7</v>
          </cell>
          <cell r="P125">
            <v>107</v>
          </cell>
          <cell r="Q125">
            <v>107</v>
          </cell>
          <cell r="R125">
            <v>54.013157999999997</v>
          </cell>
          <cell r="S125">
            <v>5.4013157999999999</v>
          </cell>
          <cell r="T125">
            <v>54.013157999999997</v>
          </cell>
          <cell r="U125">
            <v>5.4013157999999999</v>
          </cell>
          <cell r="V125" t="str">
            <v>5-6</v>
          </cell>
          <cell r="W125" t="str">
            <v>4-6</v>
          </cell>
          <cell r="X125" t="str">
            <v>5-6</v>
          </cell>
          <cell r="Y125">
            <v>5</v>
          </cell>
          <cell r="Z125" t="str">
            <v>M</v>
          </cell>
          <cell r="AA125"/>
          <cell r="AB125" t="str">
            <v/>
          </cell>
          <cell r="AC125" t="str">
            <v>5-6</v>
          </cell>
          <cell r="AD125" t="str">
            <v>M</v>
          </cell>
          <cell r="AE125">
            <v>1</v>
          </cell>
        </row>
        <row r="126">
          <cell r="A126">
            <v>152863</v>
          </cell>
          <cell r="B126" t="str">
            <v>Moreira Chaves, Erick</v>
          </cell>
          <cell r="C126" t="str">
            <v>8AB</v>
          </cell>
          <cell r="D126" t="str">
            <v>M</v>
          </cell>
          <cell r="E126" t="str">
            <v>N</v>
          </cell>
          <cell r="F126" t="str">
            <v>Yes</v>
          </cell>
          <cell r="G126" t="str">
            <v>M</v>
          </cell>
          <cell r="H126">
            <v>1</v>
          </cell>
          <cell r="I126" t="str">
            <v>WOTW</v>
          </cell>
          <cell r="J126" t="str">
            <v>No</v>
          </cell>
          <cell r="K126" t="b">
            <v>0</v>
          </cell>
          <cell r="L126" t="str">
            <v>No</v>
          </cell>
          <cell r="M126" t="str">
            <v>No</v>
          </cell>
          <cell r="N126" t="str">
            <v>5 - 6</v>
          </cell>
          <cell r="O126" t="str">
            <v>7 - 8</v>
          </cell>
          <cell r="P126">
            <v>110</v>
          </cell>
          <cell r="Q126">
            <v>110</v>
          </cell>
          <cell r="R126">
            <v>61.896647999999999</v>
          </cell>
          <cell r="S126">
            <v>6.1896648000000001</v>
          </cell>
          <cell r="T126">
            <v>61.896647999999999</v>
          </cell>
          <cell r="U126">
            <v>6.1896648000000001</v>
          </cell>
          <cell r="V126" t="str">
            <v>6-7</v>
          </cell>
          <cell r="W126" t="str">
            <v>5-7</v>
          </cell>
          <cell r="X126" t="str">
            <v>6-7</v>
          </cell>
          <cell r="Y126">
            <v>6</v>
          </cell>
          <cell r="Z126" t="str">
            <v>H</v>
          </cell>
          <cell r="AA126"/>
          <cell r="AB126" t="str">
            <v/>
          </cell>
          <cell r="AC126" t="str">
            <v>6-7</v>
          </cell>
          <cell r="AD126" t="str">
            <v>H</v>
          </cell>
          <cell r="AE126">
            <v>1</v>
          </cell>
        </row>
        <row r="127">
          <cell r="A127">
            <v>152813</v>
          </cell>
          <cell r="B127" t="str">
            <v>Mountain-Freeman, Maria</v>
          </cell>
          <cell r="C127" t="str">
            <v>8PH</v>
          </cell>
          <cell r="D127" t="str">
            <v>F</v>
          </cell>
          <cell r="E127" t="str">
            <v>N</v>
          </cell>
          <cell r="F127" t="str">
            <v>No</v>
          </cell>
          <cell r="G127" t="str">
            <v>N</v>
          </cell>
          <cell r="H127">
            <v>0</v>
          </cell>
          <cell r="I127" t="str">
            <v>WBRI</v>
          </cell>
          <cell r="J127" t="str">
            <v>No</v>
          </cell>
          <cell r="K127" t="b">
            <v>0</v>
          </cell>
          <cell r="L127" t="str">
            <v>No</v>
          </cell>
          <cell r="M127" t="str">
            <v>No</v>
          </cell>
          <cell r="N127" t="str">
            <v>4 - 5</v>
          </cell>
          <cell r="O127" t="str">
            <v>6 - 7</v>
          </cell>
          <cell r="P127">
            <v>105.5</v>
          </cell>
          <cell r="Q127">
            <v>105.5</v>
          </cell>
          <cell r="R127">
            <v>49.024999999999999</v>
          </cell>
          <cell r="S127">
            <v>4.9024999999999999</v>
          </cell>
          <cell r="T127">
            <v>49.024999999999999</v>
          </cell>
          <cell r="U127">
            <v>4.9024999999999999</v>
          </cell>
          <cell r="V127" t="str">
            <v>5-6</v>
          </cell>
          <cell r="W127" t="str">
            <v>4-6</v>
          </cell>
          <cell r="X127" t="str">
            <v>5-6</v>
          </cell>
          <cell r="Y127">
            <v>5</v>
          </cell>
          <cell r="Z127" t="str">
            <v>M</v>
          </cell>
          <cell r="AA127"/>
          <cell r="AB127" t="str">
            <v/>
          </cell>
          <cell r="AC127" t="str">
            <v>5-6</v>
          </cell>
          <cell r="AD127" t="str">
            <v>M</v>
          </cell>
          <cell r="AE127">
            <v>1</v>
          </cell>
        </row>
        <row r="128">
          <cell r="A128">
            <v>152930</v>
          </cell>
          <cell r="B128" t="str">
            <v>Mulcrone, Liam</v>
          </cell>
          <cell r="C128" t="str">
            <v>8AB</v>
          </cell>
          <cell r="D128" t="str">
            <v>M</v>
          </cell>
          <cell r="E128" t="str">
            <v>N</v>
          </cell>
          <cell r="F128" t="str">
            <v>No</v>
          </cell>
          <cell r="G128" t="str">
            <v>N</v>
          </cell>
          <cell r="H128">
            <v>0</v>
          </cell>
          <cell r="I128" t="str">
            <v>WBRI</v>
          </cell>
          <cell r="J128" t="str">
            <v>No</v>
          </cell>
          <cell r="K128" t="b">
            <v>0</v>
          </cell>
          <cell r="L128" t="str">
            <v>No</v>
          </cell>
          <cell r="M128" t="str">
            <v>No</v>
          </cell>
          <cell r="N128" t="str">
            <v>4 - 5</v>
          </cell>
          <cell r="O128" t="str">
            <v>5 - 6</v>
          </cell>
          <cell r="P128">
            <v>105.5</v>
          </cell>
          <cell r="Q128">
            <v>105.5</v>
          </cell>
          <cell r="R128">
            <v>49.024999999999999</v>
          </cell>
          <cell r="S128">
            <v>4.9024999999999999</v>
          </cell>
          <cell r="T128">
            <v>49.024999999999999</v>
          </cell>
          <cell r="U128">
            <v>4.9024999999999999</v>
          </cell>
          <cell r="V128" t="str">
            <v>4-5</v>
          </cell>
          <cell r="W128" t="str">
            <v>3-5</v>
          </cell>
          <cell r="X128" t="str">
            <v>4-5</v>
          </cell>
          <cell r="Y128">
            <v>4</v>
          </cell>
          <cell r="Z128" t="str">
            <v>M</v>
          </cell>
          <cell r="AA128"/>
          <cell r="AB128" t="str">
            <v/>
          </cell>
          <cell r="AC128" t="str">
            <v>4-5</v>
          </cell>
          <cell r="AD128" t="str">
            <v>M</v>
          </cell>
          <cell r="AE128">
            <v>1</v>
          </cell>
        </row>
        <row r="129">
          <cell r="A129">
            <v>152802</v>
          </cell>
          <cell r="B129" t="str">
            <v>Mulqueen, Connell</v>
          </cell>
          <cell r="C129" t="str">
            <v>8CBR</v>
          </cell>
          <cell r="D129" t="str">
            <v>M</v>
          </cell>
          <cell r="E129" t="str">
            <v>N</v>
          </cell>
          <cell r="F129" t="str">
            <v>Yes</v>
          </cell>
          <cell r="G129" t="str">
            <v>M</v>
          </cell>
          <cell r="H129">
            <v>0</v>
          </cell>
          <cell r="I129" t="str">
            <v>WBRI</v>
          </cell>
          <cell r="J129" t="str">
            <v>No</v>
          </cell>
          <cell r="K129" t="b">
            <v>0</v>
          </cell>
          <cell r="L129" t="str">
            <v>No</v>
          </cell>
          <cell r="M129" t="str">
            <v>No</v>
          </cell>
          <cell r="N129" t="str">
            <v>3 - 4</v>
          </cell>
          <cell r="O129" t="str">
            <v>4 - 5</v>
          </cell>
          <cell r="P129">
            <v>103.5</v>
          </cell>
          <cell r="Q129">
            <v>103.5</v>
          </cell>
          <cell r="R129">
            <v>42.677678999999998</v>
          </cell>
          <cell r="S129">
            <v>4.2677678999999999</v>
          </cell>
          <cell r="T129">
            <v>42.677678999999998</v>
          </cell>
          <cell r="U129">
            <v>4.2677678999999999</v>
          </cell>
          <cell r="V129" t="str">
            <v>4-5</v>
          </cell>
          <cell r="W129" t="str">
            <v>3-5</v>
          </cell>
          <cell r="X129" t="str">
            <v>4-5</v>
          </cell>
          <cell r="Y129">
            <v>4</v>
          </cell>
          <cell r="Z129" t="str">
            <v>M</v>
          </cell>
          <cell r="AA129"/>
          <cell r="AB129" t="str">
            <v/>
          </cell>
          <cell r="AC129" t="str">
            <v>4-5</v>
          </cell>
          <cell r="AD129" t="str">
            <v>M</v>
          </cell>
          <cell r="AE129">
            <v>1</v>
          </cell>
        </row>
        <row r="130">
          <cell r="A130">
            <v>152826</v>
          </cell>
          <cell r="B130" t="str">
            <v>Murray, Harmony</v>
          </cell>
          <cell r="C130" t="str">
            <v>8KC</v>
          </cell>
          <cell r="D130" t="str">
            <v>F</v>
          </cell>
          <cell r="E130" t="str">
            <v>K</v>
          </cell>
          <cell r="F130" t="str">
            <v>Yes</v>
          </cell>
          <cell r="G130" t="str">
            <v>M</v>
          </cell>
          <cell r="H130">
            <v>1</v>
          </cell>
          <cell r="I130" t="str">
            <v>BCRB</v>
          </cell>
          <cell r="J130" t="str">
            <v>Yes</v>
          </cell>
          <cell r="K130" t="b">
            <v>1</v>
          </cell>
          <cell r="L130" t="str">
            <v>Yes</v>
          </cell>
          <cell r="M130" t="str">
            <v>No</v>
          </cell>
          <cell r="N130" t="str">
            <v>2 - 3</v>
          </cell>
          <cell r="O130" t="str">
            <v>U - 1</v>
          </cell>
          <cell r="P130" t="str">
            <v/>
          </cell>
          <cell r="Q130" t="str">
            <v/>
          </cell>
          <cell r="R130" t="e">
            <v>#VALUE!</v>
          </cell>
          <cell r="S130" t="e">
            <v>#VALUE!</v>
          </cell>
          <cell r="T130" t="e">
            <v>#VALUE!</v>
          </cell>
          <cell r="U130" t="e">
            <v>#VALUE!</v>
          </cell>
          <cell r="V130" t="str">
            <v>1-2</v>
          </cell>
          <cell r="W130" t="str">
            <v>0-2</v>
          </cell>
          <cell r="X130" t="str">
            <v>1-2</v>
          </cell>
          <cell r="Y130">
            <v>1</v>
          </cell>
          <cell r="Z130" t="str">
            <v>H</v>
          </cell>
          <cell r="AA130"/>
          <cell r="AB130" t="str">
            <v/>
          </cell>
          <cell r="AC130" t="str">
            <v>1-2</v>
          </cell>
          <cell r="AD130" t="str">
            <v>H</v>
          </cell>
          <cell r="AE130">
            <v>1</v>
          </cell>
        </row>
        <row r="131">
          <cell r="A131">
            <v>152755</v>
          </cell>
          <cell r="B131" t="str">
            <v>Musie, Yobel</v>
          </cell>
          <cell r="C131" t="str">
            <v>8JJ</v>
          </cell>
          <cell r="D131" t="str">
            <v>M</v>
          </cell>
          <cell r="E131" t="str">
            <v>N</v>
          </cell>
          <cell r="F131" t="str">
            <v>No</v>
          </cell>
          <cell r="G131" t="str">
            <v>N</v>
          </cell>
          <cell r="H131">
            <v>1</v>
          </cell>
          <cell r="I131" t="str">
            <v>BAOF</v>
          </cell>
          <cell r="J131" t="str">
            <v>Yes</v>
          </cell>
          <cell r="K131" t="b">
            <v>0</v>
          </cell>
          <cell r="L131" t="str">
            <v>Yes</v>
          </cell>
          <cell r="M131" t="str">
            <v>No</v>
          </cell>
          <cell r="N131" t="str">
            <v>3 - 4</v>
          </cell>
          <cell r="O131" t="str">
            <v>4 - 5</v>
          </cell>
          <cell r="P131">
            <v>101.5</v>
          </cell>
          <cell r="Q131">
            <v>105.5</v>
          </cell>
          <cell r="R131">
            <v>38.909638999999999</v>
          </cell>
          <cell r="S131">
            <v>3.8909639</v>
          </cell>
          <cell r="T131">
            <v>49.024999999999999</v>
          </cell>
          <cell r="U131">
            <v>4.9024999999999999</v>
          </cell>
          <cell r="V131" t="str">
            <v>4-5</v>
          </cell>
          <cell r="W131" t="str">
            <v>3-5</v>
          </cell>
          <cell r="X131" t="str">
            <v>4-5</v>
          </cell>
          <cell r="Y131">
            <v>4</v>
          </cell>
          <cell r="Z131" t="str">
            <v>M</v>
          </cell>
          <cell r="AA131"/>
          <cell r="AB131" t="str">
            <v/>
          </cell>
          <cell r="AC131" t="str">
            <v>4-5</v>
          </cell>
          <cell r="AD131" t="str">
            <v>M</v>
          </cell>
          <cell r="AE131">
            <v>1</v>
          </cell>
        </row>
        <row r="132">
          <cell r="A132">
            <v>152898</v>
          </cell>
          <cell r="B132" t="str">
            <v>Musunga, Kydan</v>
          </cell>
          <cell r="C132" t="str">
            <v>8KS</v>
          </cell>
          <cell r="D132" t="str">
            <v>M</v>
          </cell>
          <cell r="E132" t="str">
            <v>K</v>
          </cell>
          <cell r="F132" t="str">
            <v>No</v>
          </cell>
          <cell r="G132" t="str">
            <v>K</v>
          </cell>
          <cell r="H132">
            <v>1</v>
          </cell>
          <cell r="I132" t="str">
            <v>MWBA</v>
          </cell>
          <cell r="J132" t="str">
            <v>No</v>
          </cell>
          <cell r="K132" t="b">
            <v>0</v>
          </cell>
          <cell r="L132" t="str">
            <v>Yes</v>
          </cell>
          <cell r="M132" t="str">
            <v>No</v>
          </cell>
          <cell r="N132" t="str">
            <v>5 - 6</v>
          </cell>
          <cell r="O132" t="str">
            <v>3 - 4</v>
          </cell>
          <cell r="P132">
            <v>102.5</v>
          </cell>
          <cell r="Q132">
            <v>106.5</v>
          </cell>
          <cell r="R132">
            <v>41.109434</v>
          </cell>
          <cell r="S132">
            <v>4.1109434</v>
          </cell>
          <cell r="T132">
            <v>50.927548999999999</v>
          </cell>
          <cell r="U132">
            <v>5.0927549000000001</v>
          </cell>
          <cell r="V132" t="str">
            <v>4-5</v>
          </cell>
          <cell r="W132" t="str">
            <v>3-5</v>
          </cell>
          <cell r="X132" t="str">
            <v>4-5</v>
          </cell>
          <cell r="Y132">
            <v>4</v>
          </cell>
          <cell r="Z132" t="str">
            <v>M</v>
          </cell>
          <cell r="AA132"/>
          <cell r="AB132" t="str">
            <v/>
          </cell>
          <cell r="AC132" t="str">
            <v>4-5</v>
          </cell>
          <cell r="AD132" t="str">
            <v>M</v>
          </cell>
          <cell r="AE132">
            <v>1</v>
          </cell>
        </row>
        <row r="133">
          <cell r="A133">
            <v>152829</v>
          </cell>
          <cell r="B133" t="str">
            <v>Navarro, Vincent</v>
          </cell>
          <cell r="C133" t="str">
            <v>8JJ</v>
          </cell>
          <cell r="D133" t="str">
            <v>M</v>
          </cell>
          <cell r="E133" t="str">
            <v>N</v>
          </cell>
          <cell r="F133" t="str">
            <v>No</v>
          </cell>
          <cell r="G133" t="str">
            <v>N</v>
          </cell>
          <cell r="H133">
            <v>1</v>
          </cell>
          <cell r="I133" t="str">
            <v>AOTH</v>
          </cell>
          <cell r="J133" t="str">
            <v>No</v>
          </cell>
          <cell r="K133" t="b">
            <v>1</v>
          </cell>
          <cell r="L133" t="str">
            <v>No</v>
          </cell>
          <cell r="M133" t="str">
            <v>No</v>
          </cell>
          <cell r="N133" t="str">
            <v>8 - 9</v>
          </cell>
          <cell r="O133" t="str">
            <v>7 - 8</v>
          </cell>
          <cell r="P133">
            <v>115</v>
          </cell>
          <cell r="Q133">
            <v>115</v>
          </cell>
          <cell r="R133">
            <v>74.828357999999994</v>
          </cell>
          <cell r="S133">
            <v>7.4828357999999993</v>
          </cell>
          <cell r="T133">
            <v>74.828357999999994</v>
          </cell>
          <cell r="U133">
            <v>7.4828357999999993</v>
          </cell>
          <cell r="V133" t="str">
            <v>7-8</v>
          </cell>
          <cell r="W133" t="str">
            <v>6-8</v>
          </cell>
          <cell r="X133" t="str">
            <v>7-8</v>
          </cell>
          <cell r="Y133">
            <v>7</v>
          </cell>
          <cell r="Z133" t="str">
            <v>H</v>
          </cell>
          <cell r="AA133"/>
          <cell r="AB133" t="str">
            <v/>
          </cell>
          <cell r="AC133" t="str">
            <v>7-8</v>
          </cell>
          <cell r="AD133" t="str">
            <v>H</v>
          </cell>
          <cell r="AE133">
            <v>1</v>
          </cell>
        </row>
        <row r="134">
          <cell r="A134">
            <v>152769</v>
          </cell>
          <cell r="B134" t="str">
            <v>Nazir, Inaya</v>
          </cell>
          <cell r="C134" t="str">
            <v>8CBR</v>
          </cell>
          <cell r="D134" t="str">
            <v>F</v>
          </cell>
          <cell r="E134" t="str">
            <v>N</v>
          </cell>
          <cell r="F134" t="str">
            <v>No</v>
          </cell>
          <cell r="G134" t="str">
            <v>N</v>
          </cell>
          <cell r="H134">
            <v>1</v>
          </cell>
          <cell r="I134" t="str">
            <v>AOTH</v>
          </cell>
          <cell r="J134" t="str">
            <v>No</v>
          </cell>
          <cell r="K134" t="b">
            <v>0</v>
          </cell>
          <cell r="L134" t="str">
            <v>No</v>
          </cell>
          <cell r="M134" t="str">
            <v>No</v>
          </cell>
          <cell r="N134" t="str">
            <v>5 - 6</v>
          </cell>
          <cell r="O134" t="str">
            <v>6 - 7</v>
          </cell>
          <cell r="P134">
            <v>108.5</v>
          </cell>
          <cell r="Q134">
            <v>108.5</v>
          </cell>
          <cell r="R134">
            <v>56.563876999999998</v>
          </cell>
          <cell r="S134">
            <v>5.6563876999999998</v>
          </cell>
          <cell r="T134">
            <v>56.563876999999998</v>
          </cell>
          <cell r="U134">
            <v>5.6563876999999998</v>
          </cell>
          <cell r="V134" t="str">
            <v>5-6</v>
          </cell>
          <cell r="W134" t="str">
            <v>4-6</v>
          </cell>
          <cell r="X134" t="str">
            <v>5-6</v>
          </cell>
          <cell r="Y134">
            <v>5</v>
          </cell>
          <cell r="Z134" t="str">
            <v>M</v>
          </cell>
          <cell r="AA134"/>
          <cell r="AB134" t="str">
            <v/>
          </cell>
          <cell r="AC134" t="str">
            <v>5-6</v>
          </cell>
          <cell r="AD134" t="str">
            <v>M</v>
          </cell>
          <cell r="AE134">
            <v>1</v>
          </cell>
        </row>
        <row r="135">
          <cell r="A135">
            <v>152886</v>
          </cell>
          <cell r="B135" t="str">
            <v>Nazir, Ummihani</v>
          </cell>
          <cell r="C135" t="str">
            <v>8CBR</v>
          </cell>
          <cell r="D135" t="str">
            <v>F</v>
          </cell>
          <cell r="E135" t="str">
            <v>N</v>
          </cell>
          <cell r="F135" t="str">
            <v>No</v>
          </cell>
          <cell r="G135" t="str">
            <v>N</v>
          </cell>
          <cell r="H135">
            <v>1</v>
          </cell>
          <cell r="I135" t="str">
            <v>MWAP</v>
          </cell>
          <cell r="J135" t="str">
            <v>No</v>
          </cell>
          <cell r="K135" t="b">
            <v>0</v>
          </cell>
          <cell r="L135" t="str">
            <v>No</v>
          </cell>
          <cell r="M135" t="str">
            <v>No</v>
          </cell>
          <cell r="N135" t="str">
            <v>5 - 6</v>
          </cell>
          <cell r="O135" t="str">
            <v>5 - 6</v>
          </cell>
          <cell r="P135">
            <v>106</v>
          </cell>
          <cell r="Q135">
            <v>106</v>
          </cell>
          <cell r="R135">
            <v>50.927548999999999</v>
          </cell>
          <cell r="S135">
            <v>5.0927549000000001</v>
          </cell>
          <cell r="T135">
            <v>50.927548999999999</v>
          </cell>
          <cell r="U135">
            <v>5.0927549000000001</v>
          </cell>
          <cell r="V135" t="str">
            <v>5-6</v>
          </cell>
          <cell r="W135" t="str">
            <v>4-6</v>
          </cell>
          <cell r="X135" t="str">
            <v>5-6</v>
          </cell>
          <cell r="Y135">
            <v>5</v>
          </cell>
          <cell r="Z135" t="str">
            <v>M</v>
          </cell>
          <cell r="AA135"/>
          <cell r="AB135" t="str">
            <v/>
          </cell>
          <cell r="AC135" t="str">
            <v>5-6</v>
          </cell>
          <cell r="AD135" t="str">
            <v>M</v>
          </cell>
          <cell r="AE135">
            <v>1</v>
          </cell>
        </row>
        <row r="136">
          <cell r="A136">
            <v>152822</v>
          </cell>
          <cell r="B136" t="str">
            <v>Negash, Yosan</v>
          </cell>
          <cell r="C136" t="str">
            <v>8CBR</v>
          </cell>
          <cell r="D136" t="str">
            <v>F</v>
          </cell>
          <cell r="E136" t="str">
            <v/>
          </cell>
          <cell r="F136" t="str">
            <v>No</v>
          </cell>
          <cell r="G136" t="str">
            <v/>
          </cell>
          <cell r="H136">
            <v>1</v>
          </cell>
          <cell r="I136" t="str">
            <v>BAOF</v>
          </cell>
          <cell r="J136" t="str">
            <v>No</v>
          </cell>
          <cell r="K136" t="b">
            <v>1</v>
          </cell>
          <cell r="L136" t="str">
            <v>No</v>
          </cell>
          <cell r="M136" t="str">
            <v>No</v>
          </cell>
          <cell r="N136" t="str">
            <v>4 - 5</v>
          </cell>
          <cell r="O136" t="str">
            <v>6 - 7</v>
          </cell>
          <cell r="P136">
            <v>104</v>
          </cell>
          <cell r="Q136">
            <v>104</v>
          </cell>
          <cell r="R136">
            <v>45.503675999999999</v>
          </cell>
          <cell r="S136">
            <v>4.5503675999999995</v>
          </cell>
          <cell r="T136">
            <v>45.503675999999999</v>
          </cell>
          <cell r="U136">
            <v>4.5503675999999995</v>
          </cell>
          <cell r="V136" t="str">
            <v>5-6</v>
          </cell>
          <cell r="W136" t="str">
            <v>4-6</v>
          </cell>
          <cell r="X136" t="str">
            <v>5-6</v>
          </cell>
          <cell r="Y136">
            <v>5</v>
          </cell>
          <cell r="Z136" t="str">
            <v>M</v>
          </cell>
          <cell r="AA136"/>
          <cell r="AB136" t="str">
            <v/>
          </cell>
          <cell r="AC136" t="str">
            <v>5-6</v>
          </cell>
          <cell r="AD136" t="str">
            <v>M</v>
          </cell>
          <cell r="AE136">
            <v>1</v>
          </cell>
        </row>
        <row r="137">
          <cell r="A137">
            <v>152910</v>
          </cell>
          <cell r="B137" t="str">
            <v>Nettle, Jake</v>
          </cell>
          <cell r="C137" t="str">
            <v>8KS</v>
          </cell>
          <cell r="D137" t="str">
            <v>M</v>
          </cell>
          <cell r="E137" t="str">
            <v>N</v>
          </cell>
          <cell r="F137" t="str">
            <v>No</v>
          </cell>
          <cell r="G137" t="str">
            <v>N</v>
          </cell>
          <cell r="H137">
            <v>0</v>
          </cell>
          <cell r="I137" t="str">
            <v>WBRI</v>
          </cell>
          <cell r="J137" t="str">
            <v>No</v>
          </cell>
          <cell r="K137" t="b">
            <v>0</v>
          </cell>
          <cell r="L137" t="str">
            <v>No</v>
          </cell>
          <cell r="M137" t="str">
            <v>No</v>
          </cell>
          <cell r="N137" t="str">
            <v>7 - 8</v>
          </cell>
          <cell r="O137" t="str">
            <v>7 - 8</v>
          </cell>
          <cell r="P137">
            <v>112</v>
          </cell>
          <cell r="Q137">
            <v>112</v>
          </cell>
          <cell r="R137">
            <v>65.541015999999999</v>
          </cell>
          <cell r="S137">
            <v>6.5541016000000001</v>
          </cell>
          <cell r="T137">
            <v>65.541015999999999</v>
          </cell>
          <cell r="U137">
            <v>6.5541016000000001</v>
          </cell>
          <cell r="V137" t="str">
            <v>7-8</v>
          </cell>
          <cell r="W137" t="str">
            <v>6-8</v>
          </cell>
          <cell r="X137" t="str">
            <v>7-8</v>
          </cell>
          <cell r="Y137">
            <v>7</v>
          </cell>
          <cell r="Z137" t="str">
            <v>H</v>
          </cell>
          <cell r="AA137"/>
          <cell r="AB137" t="str">
            <v/>
          </cell>
          <cell r="AC137" t="str">
            <v>7-8</v>
          </cell>
          <cell r="AD137" t="str">
            <v>H</v>
          </cell>
          <cell r="AE137">
            <v>1</v>
          </cell>
        </row>
        <row r="138">
          <cell r="A138">
            <v>152841</v>
          </cell>
          <cell r="B138" t="str">
            <v>Newbould, Seth</v>
          </cell>
          <cell r="C138" t="str">
            <v>8PH</v>
          </cell>
          <cell r="D138" t="str">
            <v>M</v>
          </cell>
          <cell r="E138" t="str">
            <v/>
          </cell>
          <cell r="F138" t="str">
            <v>No</v>
          </cell>
          <cell r="G138" t="str">
            <v/>
          </cell>
          <cell r="H138">
            <v>0</v>
          </cell>
          <cell r="I138" t="str">
            <v>WBRI</v>
          </cell>
          <cell r="J138" t="str">
            <v>No</v>
          </cell>
          <cell r="K138" t="b">
            <v>0</v>
          </cell>
          <cell r="L138" t="str">
            <v>No</v>
          </cell>
          <cell r="M138" t="str">
            <v>No</v>
          </cell>
          <cell r="N138" t="str">
            <v>4 - 5</v>
          </cell>
          <cell r="O138" t="str">
            <v>3 - 4</v>
          </cell>
          <cell r="P138">
            <v>102</v>
          </cell>
          <cell r="Q138">
            <v>102</v>
          </cell>
          <cell r="R138">
            <v>41.109434</v>
          </cell>
          <cell r="S138">
            <v>4.1109434</v>
          </cell>
          <cell r="T138">
            <v>41.109434</v>
          </cell>
          <cell r="U138">
            <v>4.1109434</v>
          </cell>
          <cell r="V138" t="str">
            <v>4-5</v>
          </cell>
          <cell r="W138" t="str">
            <v>3-5</v>
          </cell>
          <cell r="X138" t="str">
            <v>4-5</v>
          </cell>
          <cell r="Y138">
            <v>4</v>
          </cell>
          <cell r="Z138" t="str">
            <v>M</v>
          </cell>
          <cell r="AA138"/>
          <cell r="AB138" t="str">
            <v/>
          </cell>
          <cell r="AC138" t="str">
            <v>4-5</v>
          </cell>
          <cell r="AD138" t="str">
            <v>M</v>
          </cell>
          <cell r="AE138">
            <v>1</v>
          </cell>
        </row>
        <row r="139">
          <cell r="A139">
            <v>160003</v>
          </cell>
          <cell r="B139" t="str">
            <v>Newnes, Eric</v>
          </cell>
          <cell r="C139" t="str">
            <v>8KC</v>
          </cell>
          <cell r="D139" t="str">
            <v>M</v>
          </cell>
          <cell r="E139" t="str">
            <v/>
          </cell>
          <cell r="F139" t="str">
            <v>No</v>
          </cell>
          <cell r="G139" t="str">
            <v/>
          </cell>
          <cell r="H139">
            <v>1</v>
          </cell>
          <cell r="I139" t="str">
            <v>AIND</v>
          </cell>
          <cell r="J139" t="str">
            <v>No</v>
          </cell>
          <cell r="K139" t="b">
            <v>0</v>
          </cell>
          <cell r="L139" t="str">
            <v>Yes</v>
          </cell>
          <cell r="M139" t="str">
            <v>Yes</v>
          </cell>
          <cell r="N139" t="str">
            <v>5 - 6</v>
          </cell>
          <cell r="O139" t="str">
            <v>4 - 5</v>
          </cell>
          <cell r="P139">
            <v>104.5</v>
          </cell>
          <cell r="Q139">
            <v>108.5</v>
          </cell>
          <cell r="R139">
            <v>45.503675999999999</v>
          </cell>
          <cell r="S139">
            <v>4.5503675999999995</v>
          </cell>
          <cell r="T139">
            <v>56.563876999999998</v>
          </cell>
          <cell r="U139">
            <v>5.6563876999999998</v>
          </cell>
          <cell r="V139" t="str">
            <v>4-5</v>
          </cell>
          <cell r="W139" t="str">
            <v>3-5</v>
          </cell>
          <cell r="X139" t="str">
            <v>4-5</v>
          </cell>
          <cell r="Y139">
            <v>4</v>
          </cell>
          <cell r="Z139" t="str">
            <v>M</v>
          </cell>
          <cell r="AA139"/>
          <cell r="AB139" t="str">
            <v/>
          </cell>
          <cell r="AC139" t="str">
            <v>4-5</v>
          </cell>
          <cell r="AD139" t="str">
            <v>M</v>
          </cell>
          <cell r="AE139">
            <v>1</v>
          </cell>
        </row>
        <row r="140">
          <cell r="A140">
            <v>152947</v>
          </cell>
          <cell r="B140" t="str">
            <v>Nisar, Aneesah</v>
          </cell>
          <cell r="C140" t="str">
            <v>8KS</v>
          </cell>
          <cell r="D140" t="str">
            <v>F</v>
          </cell>
          <cell r="E140" t="str">
            <v>N</v>
          </cell>
          <cell r="F140" t="str">
            <v>No</v>
          </cell>
          <cell r="G140" t="str">
            <v>N</v>
          </cell>
          <cell r="H140">
            <v>1</v>
          </cell>
          <cell r="I140" t="str">
            <v>APKN</v>
          </cell>
          <cell r="J140" t="str">
            <v>No</v>
          </cell>
          <cell r="K140" t="b">
            <v>1</v>
          </cell>
          <cell r="L140" t="str">
            <v>No</v>
          </cell>
          <cell r="M140" t="str">
            <v>No</v>
          </cell>
          <cell r="N140" t="str">
            <v>4 - 5</v>
          </cell>
          <cell r="O140" t="str">
            <v>2 - 3</v>
          </cell>
          <cell r="P140">
            <v>98</v>
          </cell>
          <cell r="Q140">
            <v>98</v>
          </cell>
          <cell r="R140">
            <v>34.391429000000002</v>
          </cell>
          <cell r="S140">
            <v>3.4391429000000002</v>
          </cell>
          <cell r="T140">
            <v>34.391429000000002</v>
          </cell>
          <cell r="U140">
            <v>3.4391429000000002</v>
          </cell>
          <cell r="V140" t="str">
            <v>3-4</v>
          </cell>
          <cell r="W140" t="str">
            <v>2-4</v>
          </cell>
          <cell r="X140" t="str">
            <v>3-4</v>
          </cell>
          <cell r="Y140">
            <v>3</v>
          </cell>
          <cell r="Z140" t="str">
            <v>L</v>
          </cell>
          <cell r="AA140"/>
          <cell r="AB140" t="str">
            <v/>
          </cell>
          <cell r="AC140" t="str">
            <v>3-4</v>
          </cell>
          <cell r="AD140" t="str">
            <v>L</v>
          </cell>
          <cell r="AE140">
            <v>1</v>
          </cell>
        </row>
        <row r="141">
          <cell r="A141">
            <v>152908</v>
          </cell>
          <cell r="B141" t="str">
            <v>Njagi Muteti, Mwaniki</v>
          </cell>
          <cell r="C141" t="str">
            <v>8AR</v>
          </cell>
          <cell r="D141" t="str">
            <v>M</v>
          </cell>
          <cell r="E141" t="str">
            <v/>
          </cell>
          <cell r="F141" t="str">
            <v>No</v>
          </cell>
          <cell r="G141" t="str">
            <v/>
          </cell>
          <cell r="H141">
            <v>1</v>
          </cell>
          <cell r="I141" t="str">
            <v>BAOF</v>
          </cell>
          <cell r="J141" t="str">
            <v>No</v>
          </cell>
          <cell r="K141" t="b">
            <v>1</v>
          </cell>
          <cell r="L141" t="str">
            <v>No</v>
          </cell>
          <cell r="M141" t="str">
            <v>No</v>
          </cell>
          <cell r="N141" t="str">
            <v>4 - 5</v>
          </cell>
          <cell r="O141" t="str">
            <v>5 - 6</v>
          </cell>
          <cell r="P141">
            <v>105</v>
          </cell>
          <cell r="Q141">
            <v>105</v>
          </cell>
          <cell r="R141">
            <v>49.024999999999999</v>
          </cell>
          <cell r="S141">
            <v>4.9024999999999999</v>
          </cell>
          <cell r="T141">
            <v>49.024999999999999</v>
          </cell>
          <cell r="U141">
            <v>4.9024999999999999</v>
          </cell>
          <cell r="V141" t="str">
            <v>5-6</v>
          </cell>
          <cell r="W141" t="str">
            <v>4-6</v>
          </cell>
          <cell r="X141" t="str">
            <v>5-6</v>
          </cell>
          <cell r="Y141">
            <v>5</v>
          </cell>
          <cell r="Z141" t="str">
            <v>M</v>
          </cell>
          <cell r="AA141"/>
          <cell r="AB141" t="str">
            <v/>
          </cell>
          <cell r="AC141" t="str">
            <v>5-6</v>
          </cell>
          <cell r="AD141" t="str">
            <v>M</v>
          </cell>
          <cell r="AE141">
            <v>1</v>
          </cell>
        </row>
        <row r="142">
          <cell r="A142">
            <v>152775</v>
          </cell>
          <cell r="B142" t="str">
            <v>Nolan, Louis</v>
          </cell>
          <cell r="C142" t="str">
            <v>8PH</v>
          </cell>
          <cell r="D142" t="str">
            <v>M</v>
          </cell>
          <cell r="E142" t="str">
            <v>N</v>
          </cell>
          <cell r="F142" t="str">
            <v>No</v>
          </cell>
          <cell r="G142" t="str">
            <v>N</v>
          </cell>
          <cell r="H142">
            <v>0</v>
          </cell>
          <cell r="I142" t="str">
            <v>WBRI</v>
          </cell>
          <cell r="J142" t="str">
            <v>No</v>
          </cell>
          <cell r="K142" t="b">
            <v>0</v>
          </cell>
          <cell r="L142" t="str">
            <v>No</v>
          </cell>
          <cell r="M142" t="str">
            <v>No</v>
          </cell>
          <cell r="N142" t="str">
            <v>4 - 5</v>
          </cell>
          <cell r="O142" t="str">
            <v>5 - 6</v>
          </cell>
          <cell r="P142">
            <v>103.5</v>
          </cell>
          <cell r="Q142">
            <v>103.5</v>
          </cell>
          <cell r="R142">
            <v>42.677678999999998</v>
          </cell>
          <cell r="S142">
            <v>4.2677678999999999</v>
          </cell>
          <cell r="T142">
            <v>42.677678999999998</v>
          </cell>
          <cell r="U142">
            <v>4.2677678999999999</v>
          </cell>
          <cell r="V142" t="str">
            <v>5-6</v>
          </cell>
          <cell r="W142" t="str">
            <v>4-6</v>
          </cell>
          <cell r="X142" t="str">
            <v>5-6</v>
          </cell>
          <cell r="Y142">
            <v>5</v>
          </cell>
          <cell r="Z142" t="str">
            <v>M</v>
          </cell>
          <cell r="AA142"/>
          <cell r="AB142" t="str">
            <v/>
          </cell>
          <cell r="AC142" t="str">
            <v>5-6</v>
          </cell>
          <cell r="AD142" t="str">
            <v>M</v>
          </cell>
          <cell r="AE142">
            <v>1</v>
          </cell>
        </row>
        <row r="143">
          <cell r="A143">
            <v>152943</v>
          </cell>
          <cell r="B143" t="str">
            <v>O'Shea, Cian</v>
          </cell>
          <cell r="C143" t="str">
            <v>8TR</v>
          </cell>
          <cell r="D143" t="str">
            <v>M</v>
          </cell>
          <cell r="E143" t="str">
            <v>N</v>
          </cell>
          <cell r="F143" t="str">
            <v>No</v>
          </cell>
          <cell r="G143" t="str">
            <v>N</v>
          </cell>
          <cell r="H143">
            <v>0</v>
          </cell>
          <cell r="I143" t="str">
            <v>WBRI</v>
          </cell>
          <cell r="J143" t="str">
            <v>No</v>
          </cell>
          <cell r="K143" t="b">
            <v>0</v>
          </cell>
          <cell r="L143" t="str">
            <v>No</v>
          </cell>
          <cell r="M143" t="str">
            <v>No</v>
          </cell>
          <cell r="N143" t="str">
            <v>5 - 6</v>
          </cell>
          <cell r="O143" t="str">
            <v>6 - 7</v>
          </cell>
          <cell r="P143">
            <v>107.5</v>
          </cell>
          <cell r="Q143">
            <v>107.5</v>
          </cell>
          <cell r="R143">
            <v>54.013157999999997</v>
          </cell>
          <cell r="S143">
            <v>5.4013157999999999</v>
          </cell>
          <cell r="T143">
            <v>54.013157999999997</v>
          </cell>
          <cell r="U143">
            <v>5.4013157999999999</v>
          </cell>
          <cell r="V143" t="str">
            <v>6-7</v>
          </cell>
          <cell r="W143" t="str">
            <v>5-7</v>
          </cell>
          <cell r="X143" t="str">
            <v>6-7</v>
          </cell>
          <cell r="Y143">
            <v>6</v>
          </cell>
          <cell r="Z143" t="str">
            <v>M</v>
          </cell>
          <cell r="AA143"/>
          <cell r="AB143" t="str">
            <v/>
          </cell>
          <cell r="AC143" t="str">
            <v>6-7</v>
          </cell>
          <cell r="AD143" t="str">
            <v>M</v>
          </cell>
          <cell r="AE143">
            <v>1</v>
          </cell>
        </row>
        <row r="144">
          <cell r="A144">
            <v>160141</v>
          </cell>
          <cell r="B144" t="str">
            <v>Ojimah, Isaac</v>
          </cell>
          <cell r="C144" t="str">
            <v>8TR</v>
          </cell>
          <cell r="D144" t="str">
            <v>M</v>
          </cell>
          <cell r="E144"/>
          <cell r="F144"/>
          <cell r="G144"/>
          <cell r="H144"/>
          <cell r="I144"/>
          <cell r="J144"/>
          <cell r="K144"/>
          <cell r="L144" t="str">
            <v>Yes</v>
          </cell>
          <cell r="M144"/>
          <cell r="N144"/>
          <cell r="O144"/>
          <cell r="P144"/>
          <cell r="Q144"/>
          <cell r="R144"/>
          <cell r="S144"/>
          <cell r="T144"/>
          <cell r="U144"/>
          <cell r="V144"/>
          <cell r="W144"/>
          <cell r="X144"/>
          <cell r="Y144"/>
          <cell r="Z144"/>
          <cell r="AA144"/>
          <cell r="AB144" t="str">
            <v/>
          </cell>
          <cell r="AC144" t="str">
            <v>6-7</v>
          </cell>
          <cell r="AD144" t="str">
            <v>M</v>
          </cell>
          <cell r="AE144">
            <v>1</v>
          </cell>
        </row>
        <row r="145">
          <cell r="A145">
            <v>152795</v>
          </cell>
          <cell r="B145" t="str">
            <v>Owen, Samuel</v>
          </cell>
          <cell r="C145" t="str">
            <v>8JJ</v>
          </cell>
          <cell r="D145" t="str">
            <v>M</v>
          </cell>
          <cell r="E145" t="str">
            <v>N</v>
          </cell>
          <cell r="F145" t="str">
            <v>No</v>
          </cell>
          <cell r="G145" t="str">
            <v/>
          </cell>
          <cell r="H145">
            <v>0</v>
          </cell>
          <cell r="I145" t="str">
            <v>WBRI</v>
          </cell>
          <cell r="J145" t="str">
            <v>No</v>
          </cell>
          <cell r="K145" t="b">
            <v>0</v>
          </cell>
          <cell r="L145" t="str">
            <v>No</v>
          </cell>
          <cell r="M145" t="str">
            <v>No</v>
          </cell>
          <cell r="N145" t="str">
            <v>7 - 8</v>
          </cell>
          <cell r="O145" t="str">
            <v>7 - 8</v>
          </cell>
          <cell r="P145">
            <v>114.5</v>
          </cell>
          <cell r="Q145">
            <v>114.5</v>
          </cell>
          <cell r="R145">
            <v>71.839286000000001</v>
          </cell>
          <cell r="S145">
            <v>7.1839285999999998</v>
          </cell>
          <cell r="T145">
            <v>71.839286000000001</v>
          </cell>
          <cell r="U145">
            <v>7.1839285999999998</v>
          </cell>
          <cell r="V145" t="str">
            <v>7-8</v>
          </cell>
          <cell r="W145" t="str">
            <v>6-8</v>
          </cell>
          <cell r="X145" t="str">
            <v>7-8</v>
          </cell>
          <cell r="Y145">
            <v>7</v>
          </cell>
          <cell r="Z145" t="str">
            <v>H</v>
          </cell>
          <cell r="AA145"/>
          <cell r="AB145" t="str">
            <v/>
          </cell>
          <cell r="AC145" t="str">
            <v>7-8</v>
          </cell>
          <cell r="AD145" t="str">
            <v>H</v>
          </cell>
          <cell r="AE145">
            <v>1</v>
          </cell>
        </row>
        <row r="146">
          <cell r="A146">
            <v>152790</v>
          </cell>
          <cell r="B146" t="str">
            <v>Owusu-Sekyere, Benjamin</v>
          </cell>
          <cell r="C146" t="str">
            <v>8KC</v>
          </cell>
          <cell r="D146" t="str">
            <v>M</v>
          </cell>
          <cell r="E146" t="str">
            <v>N</v>
          </cell>
          <cell r="F146" t="str">
            <v>No</v>
          </cell>
          <cell r="G146" t="str">
            <v/>
          </cell>
          <cell r="H146">
            <v>1</v>
          </cell>
          <cell r="I146" t="str">
            <v>BAOF</v>
          </cell>
          <cell r="J146" t="str">
            <v>Yes</v>
          </cell>
          <cell r="K146" t="b">
            <v>0</v>
          </cell>
          <cell r="L146" t="str">
            <v>Yes</v>
          </cell>
          <cell r="M146" t="str">
            <v>No</v>
          </cell>
          <cell r="N146" t="str">
            <v>6 - 7</v>
          </cell>
          <cell r="O146" t="str">
            <v>4 - 5</v>
          </cell>
          <cell r="P146">
            <v>106</v>
          </cell>
          <cell r="Q146">
            <v>110</v>
          </cell>
          <cell r="R146">
            <v>50.927548999999999</v>
          </cell>
          <cell r="S146">
            <v>5.0927549000000001</v>
          </cell>
          <cell r="T146">
            <v>61.896647999999999</v>
          </cell>
          <cell r="U146">
            <v>6.1896648000000001</v>
          </cell>
          <cell r="V146" t="str">
            <v>5-6</v>
          </cell>
          <cell r="W146" t="str">
            <v>4-6</v>
          </cell>
          <cell r="X146" t="str">
            <v>5-6</v>
          </cell>
          <cell r="Y146">
            <v>5</v>
          </cell>
          <cell r="Z146" t="str">
            <v>H</v>
          </cell>
          <cell r="AA146"/>
          <cell r="AB146" t="str">
            <v/>
          </cell>
          <cell r="AC146" t="str">
            <v>5-6</v>
          </cell>
          <cell r="AD146" t="str">
            <v>H</v>
          </cell>
          <cell r="AE146">
            <v>1</v>
          </cell>
        </row>
        <row r="147">
          <cell r="A147">
            <v>152776</v>
          </cell>
          <cell r="B147" t="str">
            <v>Oxley, Eibhear</v>
          </cell>
          <cell r="C147" t="str">
            <v>8PH</v>
          </cell>
          <cell r="D147" t="str">
            <v>F</v>
          </cell>
          <cell r="E147" t="str">
            <v>N</v>
          </cell>
          <cell r="F147" t="str">
            <v>No</v>
          </cell>
          <cell r="G147" t="str">
            <v/>
          </cell>
          <cell r="H147">
            <v>0</v>
          </cell>
          <cell r="I147" t="str">
            <v>WBRI</v>
          </cell>
          <cell r="J147" t="str">
            <v>No</v>
          </cell>
          <cell r="K147" t="b">
            <v>0</v>
          </cell>
          <cell r="L147" t="str">
            <v>No</v>
          </cell>
          <cell r="M147" t="str">
            <v>No</v>
          </cell>
          <cell r="N147" t="str">
            <v>3 - 4</v>
          </cell>
          <cell r="O147" t="str">
            <v>2 - 3</v>
          </cell>
          <cell r="P147">
            <v>96.5</v>
          </cell>
          <cell r="Q147">
            <v>96.5</v>
          </cell>
          <cell r="R147">
            <v>31.325758</v>
          </cell>
          <cell r="S147">
            <v>3.1325758000000001</v>
          </cell>
          <cell r="T147">
            <v>31.325758</v>
          </cell>
          <cell r="U147">
            <v>3.1325758000000001</v>
          </cell>
          <cell r="V147" t="str">
            <v>3-4</v>
          </cell>
          <cell r="W147" t="str">
            <v>2-4</v>
          </cell>
          <cell r="X147" t="str">
            <v>3-4</v>
          </cell>
          <cell r="Y147">
            <v>3</v>
          </cell>
          <cell r="Z147" t="str">
            <v>M</v>
          </cell>
          <cell r="AA147"/>
          <cell r="AB147" t="str">
            <v/>
          </cell>
          <cell r="AC147" t="str">
            <v>3-4</v>
          </cell>
          <cell r="AD147" t="str">
            <v>M</v>
          </cell>
          <cell r="AE147">
            <v>1</v>
          </cell>
        </row>
        <row r="148">
          <cell r="A148">
            <v>152808</v>
          </cell>
          <cell r="B148" t="str">
            <v>Oxspring, Jacob</v>
          </cell>
          <cell r="C148" t="str">
            <v>8JJ</v>
          </cell>
          <cell r="D148" t="str">
            <v>M</v>
          </cell>
          <cell r="E148" t="str">
            <v>N</v>
          </cell>
          <cell r="F148" t="str">
            <v>No</v>
          </cell>
          <cell r="G148" t="str">
            <v/>
          </cell>
          <cell r="H148">
            <v>0</v>
          </cell>
          <cell r="I148" t="str">
            <v>WBRI</v>
          </cell>
          <cell r="J148" t="str">
            <v>No</v>
          </cell>
          <cell r="K148" t="b">
            <v>0</v>
          </cell>
          <cell r="L148" t="str">
            <v>No</v>
          </cell>
          <cell r="M148" t="str">
            <v>No</v>
          </cell>
          <cell r="N148" t="str">
            <v>6 - 7</v>
          </cell>
          <cell r="O148" t="str">
            <v>7 - 8</v>
          </cell>
          <cell r="P148">
            <v>116</v>
          </cell>
          <cell r="Q148">
            <v>116</v>
          </cell>
          <cell r="R148">
            <v>74.702128000000002</v>
          </cell>
          <cell r="S148">
            <v>7.4702128000000005</v>
          </cell>
          <cell r="T148">
            <v>74.702128000000002</v>
          </cell>
          <cell r="U148">
            <v>7.4702128000000005</v>
          </cell>
          <cell r="V148" t="str">
            <v>6-7</v>
          </cell>
          <cell r="W148" t="str">
            <v>5-7</v>
          </cell>
          <cell r="X148" t="str">
            <v>6-7</v>
          </cell>
          <cell r="Y148">
            <v>6</v>
          </cell>
          <cell r="Z148" t="str">
            <v>H</v>
          </cell>
          <cell r="AA148"/>
          <cell r="AB148" t="str">
            <v/>
          </cell>
          <cell r="AC148" t="str">
            <v>6-7</v>
          </cell>
          <cell r="AD148" t="str">
            <v>H</v>
          </cell>
          <cell r="AE148">
            <v>1</v>
          </cell>
        </row>
        <row r="149">
          <cell r="A149">
            <v>152832</v>
          </cell>
          <cell r="B149" t="str">
            <v>Oyaole, Eghogho</v>
          </cell>
          <cell r="C149" t="str">
            <v>8PH</v>
          </cell>
          <cell r="D149" t="str">
            <v>F</v>
          </cell>
          <cell r="E149" t="str">
            <v/>
          </cell>
          <cell r="F149" t="str">
            <v>No</v>
          </cell>
          <cell r="G149" t="str">
            <v/>
          </cell>
          <cell r="H149">
            <v>1</v>
          </cell>
          <cell r="I149" t="str">
            <v>BAOF</v>
          </cell>
          <cell r="J149" t="str">
            <v>No</v>
          </cell>
          <cell r="K149" t="b">
            <v>0</v>
          </cell>
          <cell r="L149" t="str">
            <v>No</v>
          </cell>
          <cell r="M149" t="str">
            <v>No</v>
          </cell>
          <cell r="N149" t="str">
            <v>6 - 7</v>
          </cell>
          <cell r="O149" t="str">
            <v>7 - 8</v>
          </cell>
          <cell r="P149">
            <v>109</v>
          </cell>
          <cell r="Q149">
            <v>109</v>
          </cell>
          <cell r="R149">
            <v>59.353448</v>
          </cell>
          <cell r="S149">
            <v>5.9353448000000002</v>
          </cell>
          <cell r="T149">
            <v>59.353448</v>
          </cell>
          <cell r="U149">
            <v>5.9353448000000002</v>
          </cell>
          <cell r="V149" t="str">
            <v>6-7</v>
          </cell>
          <cell r="W149" t="str">
            <v>5-7</v>
          </cell>
          <cell r="X149" t="str">
            <v>6-7</v>
          </cell>
          <cell r="Y149">
            <v>6</v>
          </cell>
          <cell r="Z149" t="str">
            <v>H</v>
          </cell>
          <cell r="AA149"/>
          <cell r="AB149" t="str">
            <v/>
          </cell>
          <cell r="AC149" t="str">
            <v>6-7</v>
          </cell>
          <cell r="AD149" t="str">
            <v>H</v>
          </cell>
          <cell r="AE149">
            <v>1</v>
          </cell>
        </row>
        <row r="150">
          <cell r="A150">
            <v>160006</v>
          </cell>
          <cell r="B150" t="str">
            <v>Page, Emily</v>
          </cell>
          <cell r="C150" t="str">
            <v>8TR</v>
          </cell>
          <cell r="D150" t="str">
            <v>F</v>
          </cell>
          <cell r="E150" t="str">
            <v/>
          </cell>
          <cell r="F150" t="str">
            <v>No</v>
          </cell>
          <cell r="G150" t="str">
            <v/>
          </cell>
          <cell r="H150">
            <v>0</v>
          </cell>
          <cell r="I150" t="str">
            <v>WBRI</v>
          </cell>
          <cell r="J150" t="str">
            <v>No</v>
          </cell>
          <cell r="K150" t="b">
            <v>0</v>
          </cell>
          <cell r="L150" t="str">
            <v>No</v>
          </cell>
          <cell r="M150" t="str">
            <v>No</v>
          </cell>
          <cell r="N150" t="str">
            <v>7 - 8</v>
          </cell>
          <cell r="O150" t="str">
            <v>5 - 6</v>
          </cell>
          <cell r="P150">
            <v>109.5</v>
          </cell>
          <cell r="Q150">
            <v>109.5</v>
          </cell>
          <cell r="R150">
            <v>59.353448</v>
          </cell>
          <cell r="S150">
            <v>5.9353448000000002</v>
          </cell>
          <cell r="T150">
            <v>59.353448</v>
          </cell>
          <cell r="U150">
            <v>5.9353448000000002</v>
          </cell>
          <cell r="V150" t="str">
            <v>6-7</v>
          </cell>
          <cell r="W150" t="str">
            <v>5-7</v>
          </cell>
          <cell r="X150" t="str">
            <v>6-7</v>
          </cell>
          <cell r="Y150">
            <v>6</v>
          </cell>
          <cell r="Z150" t="str">
            <v>H</v>
          </cell>
          <cell r="AA150"/>
          <cell r="AB150" t="str">
            <v/>
          </cell>
          <cell r="AC150" t="str">
            <v>6-7</v>
          </cell>
          <cell r="AD150" t="str">
            <v>H</v>
          </cell>
          <cell r="AE150">
            <v>1</v>
          </cell>
        </row>
        <row r="151">
          <cell r="A151">
            <v>152846</v>
          </cell>
          <cell r="B151" t="str">
            <v>Pickering, Caolan</v>
          </cell>
          <cell r="C151" t="str">
            <v>8JJ</v>
          </cell>
          <cell r="D151" t="str">
            <v>M</v>
          </cell>
          <cell r="E151" t="str">
            <v>N</v>
          </cell>
          <cell r="F151" t="str">
            <v>Yes</v>
          </cell>
          <cell r="G151" t="str">
            <v>M</v>
          </cell>
          <cell r="H151">
            <v>0</v>
          </cell>
          <cell r="I151" t="str">
            <v>WBRI</v>
          </cell>
          <cell r="J151" t="str">
            <v>No</v>
          </cell>
          <cell r="K151" t="b">
            <v>0</v>
          </cell>
          <cell r="L151" t="str">
            <v>No</v>
          </cell>
          <cell r="M151" t="str">
            <v>No</v>
          </cell>
          <cell r="N151" t="str">
            <v>7 - 8</v>
          </cell>
          <cell r="O151" t="str">
            <v>5 - 6</v>
          </cell>
          <cell r="P151">
            <v>110</v>
          </cell>
          <cell r="Q151">
            <v>110</v>
          </cell>
          <cell r="R151">
            <v>61.896647999999999</v>
          </cell>
          <cell r="S151">
            <v>6.1896648000000001</v>
          </cell>
          <cell r="T151">
            <v>61.896647999999999</v>
          </cell>
          <cell r="U151">
            <v>6.1896648000000001</v>
          </cell>
          <cell r="V151" t="str">
            <v>6-7</v>
          </cell>
          <cell r="W151" t="str">
            <v>5-7</v>
          </cell>
          <cell r="X151" t="str">
            <v>6-7</v>
          </cell>
          <cell r="Y151">
            <v>6</v>
          </cell>
          <cell r="Z151" t="str">
            <v>H</v>
          </cell>
          <cell r="AA151"/>
          <cell r="AB151" t="str">
            <v/>
          </cell>
          <cell r="AC151" t="str">
            <v>6-7</v>
          </cell>
          <cell r="AD151" t="str">
            <v>H</v>
          </cell>
          <cell r="AE151">
            <v>1</v>
          </cell>
        </row>
        <row r="152">
          <cell r="A152">
            <v>152817</v>
          </cell>
          <cell r="B152" t="str">
            <v>Pinto, Lishal</v>
          </cell>
          <cell r="C152" t="str">
            <v>8JJ</v>
          </cell>
          <cell r="D152" t="str">
            <v>F</v>
          </cell>
          <cell r="E152" t="str">
            <v>N</v>
          </cell>
          <cell r="F152" t="str">
            <v>No</v>
          </cell>
          <cell r="G152" t="str">
            <v/>
          </cell>
          <cell r="H152">
            <v>1</v>
          </cell>
          <cell r="I152" t="str">
            <v>AIND</v>
          </cell>
          <cell r="J152" t="str">
            <v>No</v>
          </cell>
          <cell r="K152" t="b">
            <v>1</v>
          </cell>
          <cell r="L152" t="str">
            <v>No</v>
          </cell>
          <cell r="M152" t="str">
            <v>No</v>
          </cell>
          <cell r="N152" t="str">
            <v>4 - 5</v>
          </cell>
          <cell r="O152" t="str">
            <v>4 - 5</v>
          </cell>
          <cell r="P152">
            <v>103.5</v>
          </cell>
          <cell r="Q152">
            <v>103.5</v>
          </cell>
          <cell r="R152">
            <v>42.677678999999998</v>
          </cell>
          <cell r="S152">
            <v>4.2677678999999999</v>
          </cell>
          <cell r="T152">
            <v>42.677678999999998</v>
          </cell>
          <cell r="U152">
            <v>4.2677678999999999</v>
          </cell>
          <cell r="V152" t="str">
            <v>4-5</v>
          </cell>
          <cell r="W152" t="str">
            <v>3-5</v>
          </cell>
          <cell r="X152" t="str">
            <v>4-5</v>
          </cell>
          <cell r="Y152">
            <v>4</v>
          </cell>
          <cell r="Z152" t="str">
            <v>M</v>
          </cell>
          <cell r="AA152"/>
          <cell r="AB152" t="str">
            <v/>
          </cell>
          <cell r="AC152" t="str">
            <v>4-5</v>
          </cell>
          <cell r="AD152" t="str">
            <v>M</v>
          </cell>
          <cell r="AE152">
            <v>1</v>
          </cell>
        </row>
        <row r="153">
          <cell r="A153">
            <v>152766</v>
          </cell>
          <cell r="B153" t="str">
            <v>Plotnikov, Dmitriy</v>
          </cell>
          <cell r="C153" t="str">
            <v>8KS</v>
          </cell>
          <cell r="D153" t="str">
            <v>M</v>
          </cell>
          <cell r="E153" t="str">
            <v>N</v>
          </cell>
          <cell r="F153" t="str">
            <v>No</v>
          </cell>
          <cell r="G153" t="str">
            <v/>
          </cell>
          <cell r="H153">
            <v>1</v>
          </cell>
          <cell r="I153" t="str">
            <v>MOTM</v>
          </cell>
          <cell r="J153" t="str">
            <v>Yes</v>
          </cell>
          <cell r="K153" t="b">
            <v>0</v>
          </cell>
          <cell r="L153" t="str">
            <v>Yes</v>
          </cell>
          <cell r="M153" t="str">
            <v>No</v>
          </cell>
          <cell r="N153" t="str">
            <v>4 - 5</v>
          </cell>
          <cell r="O153" t="str">
            <v>4 - 5</v>
          </cell>
          <cell r="P153">
            <v>102.5</v>
          </cell>
          <cell r="Q153">
            <v>106.5</v>
          </cell>
          <cell r="R153">
            <v>41.109434</v>
          </cell>
          <cell r="S153">
            <v>4.1109434</v>
          </cell>
          <cell r="T153">
            <v>50.927548999999999</v>
          </cell>
          <cell r="U153">
            <v>5.0927549000000001</v>
          </cell>
          <cell r="V153" t="str">
            <v>4-5</v>
          </cell>
          <cell r="W153" t="str">
            <v>3-5</v>
          </cell>
          <cell r="X153" t="str">
            <v>4-5</v>
          </cell>
          <cell r="Y153">
            <v>4</v>
          </cell>
          <cell r="Z153" t="str">
            <v>M</v>
          </cell>
          <cell r="AA153"/>
          <cell r="AB153" t="str">
            <v/>
          </cell>
          <cell r="AC153" t="str">
            <v>4-5</v>
          </cell>
          <cell r="AD153" t="str">
            <v>M</v>
          </cell>
          <cell r="AE153">
            <v>1</v>
          </cell>
        </row>
        <row r="154">
          <cell r="A154">
            <v>152796</v>
          </cell>
          <cell r="B154" t="str">
            <v>Poirrier, Lucy</v>
          </cell>
          <cell r="C154" t="str">
            <v>8PH</v>
          </cell>
          <cell r="D154" t="str">
            <v>F</v>
          </cell>
          <cell r="E154" t="str">
            <v>N</v>
          </cell>
          <cell r="F154" t="str">
            <v>No</v>
          </cell>
          <cell r="G154" t="str">
            <v/>
          </cell>
          <cell r="H154">
            <v>0</v>
          </cell>
          <cell r="I154" t="str">
            <v>WBRI</v>
          </cell>
          <cell r="J154" t="str">
            <v>No</v>
          </cell>
          <cell r="K154" t="b">
            <v>0</v>
          </cell>
          <cell r="L154" t="str">
            <v>No</v>
          </cell>
          <cell r="M154" t="str">
            <v>No</v>
          </cell>
          <cell r="N154" t="str">
            <v>6 - 7</v>
          </cell>
          <cell r="O154" t="str">
            <v>4 - 5</v>
          </cell>
          <cell r="P154">
            <v>105</v>
          </cell>
          <cell r="Q154">
            <v>105</v>
          </cell>
          <cell r="R154">
            <v>49.024999999999999</v>
          </cell>
          <cell r="S154">
            <v>4.9024999999999999</v>
          </cell>
          <cell r="T154">
            <v>49.024999999999999</v>
          </cell>
          <cell r="U154">
            <v>4.9024999999999999</v>
          </cell>
          <cell r="V154" t="str">
            <v>5-6</v>
          </cell>
          <cell r="W154" t="str">
            <v>4-6</v>
          </cell>
          <cell r="X154" t="str">
            <v>5-6</v>
          </cell>
          <cell r="Y154">
            <v>5</v>
          </cell>
          <cell r="Z154" t="str">
            <v>M</v>
          </cell>
          <cell r="AA154"/>
          <cell r="AB154" t="str">
            <v/>
          </cell>
          <cell r="AC154" t="str">
            <v>5-6</v>
          </cell>
          <cell r="AD154" t="str">
            <v>M</v>
          </cell>
          <cell r="AE154">
            <v>1</v>
          </cell>
        </row>
        <row r="155">
          <cell r="A155">
            <v>152743</v>
          </cell>
          <cell r="B155" t="str">
            <v>Poulton, Eden</v>
          </cell>
          <cell r="C155" t="str">
            <v>8PH</v>
          </cell>
          <cell r="D155" t="str">
            <v>F</v>
          </cell>
          <cell r="E155" t="str">
            <v>N</v>
          </cell>
          <cell r="F155" t="str">
            <v>No</v>
          </cell>
          <cell r="G155" t="str">
            <v/>
          </cell>
          <cell r="H155">
            <v>0</v>
          </cell>
          <cell r="I155" t="str">
            <v>WBRI</v>
          </cell>
          <cell r="J155" t="str">
            <v>Yes</v>
          </cell>
          <cell r="K155" t="b">
            <v>0</v>
          </cell>
          <cell r="L155" t="str">
            <v>Yes</v>
          </cell>
          <cell r="M155" t="str">
            <v>No</v>
          </cell>
          <cell r="N155" t="str">
            <v>5 - 6</v>
          </cell>
          <cell r="O155" t="str">
            <v>4 - 5</v>
          </cell>
          <cell r="P155">
            <v>105</v>
          </cell>
          <cell r="Q155">
            <v>109</v>
          </cell>
          <cell r="R155">
            <v>49.024999999999999</v>
          </cell>
          <cell r="S155">
            <v>4.9024999999999999</v>
          </cell>
          <cell r="T155">
            <v>59.353448</v>
          </cell>
          <cell r="U155">
            <v>5.9353448000000002</v>
          </cell>
          <cell r="V155" t="str">
            <v>5-6</v>
          </cell>
          <cell r="W155" t="str">
            <v>4-6</v>
          </cell>
          <cell r="X155" t="str">
            <v>5-6</v>
          </cell>
          <cell r="Y155">
            <v>5</v>
          </cell>
          <cell r="Z155" t="str">
            <v>M</v>
          </cell>
          <cell r="AA155"/>
          <cell r="AB155" t="str">
            <v/>
          </cell>
          <cell r="AC155" t="str">
            <v>5-6</v>
          </cell>
          <cell r="AD155" t="str">
            <v>M</v>
          </cell>
          <cell r="AE155">
            <v>1</v>
          </cell>
        </row>
        <row r="156">
          <cell r="A156">
            <v>152770</v>
          </cell>
          <cell r="B156" t="str">
            <v>Ramshaw, Sophia</v>
          </cell>
          <cell r="C156" t="str">
            <v>8JJ</v>
          </cell>
          <cell r="D156" t="str">
            <v>F</v>
          </cell>
          <cell r="E156" t="str">
            <v>N</v>
          </cell>
          <cell r="F156" t="str">
            <v>No</v>
          </cell>
          <cell r="G156" t="str">
            <v/>
          </cell>
          <cell r="H156">
            <v>0</v>
          </cell>
          <cell r="I156" t="str">
            <v>WBRI</v>
          </cell>
          <cell r="J156" t="str">
            <v>No</v>
          </cell>
          <cell r="K156" t="b">
            <v>0</v>
          </cell>
          <cell r="L156" t="str">
            <v>No</v>
          </cell>
          <cell r="M156" t="str">
            <v>No</v>
          </cell>
          <cell r="N156" t="str">
            <v>7 - 8</v>
          </cell>
          <cell r="O156" t="str">
            <v>7 - 8</v>
          </cell>
          <cell r="P156">
            <v>113.5</v>
          </cell>
          <cell r="Q156">
            <v>113.5</v>
          </cell>
          <cell r="R156">
            <v>68.411214999999999</v>
          </cell>
          <cell r="S156">
            <v>6.8411214999999999</v>
          </cell>
          <cell r="T156">
            <v>68.411214999999999</v>
          </cell>
          <cell r="U156">
            <v>6.8411214999999999</v>
          </cell>
          <cell r="V156" t="str">
            <v>7-8</v>
          </cell>
          <cell r="W156" t="str">
            <v>6-8</v>
          </cell>
          <cell r="X156" t="str">
            <v>7-8</v>
          </cell>
          <cell r="Y156">
            <v>7</v>
          </cell>
          <cell r="Z156" t="str">
            <v>H</v>
          </cell>
          <cell r="AA156"/>
          <cell r="AB156" t="str">
            <v/>
          </cell>
          <cell r="AC156" t="str">
            <v>7-8</v>
          </cell>
          <cell r="AD156" t="str">
            <v>H</v>
          </cell>
          <cell r="AE156">
            <v>1</v>
          </cell>
        </row>
        <row r="157">
          <cell r="A157">
            <v>160000</v>
          </cell>
          <cell r="B157" t="str">
            <v>Reid, Evie</v>
          </cell>
          <cell r="C157" t="str">
            <v>8KS</v>
          </cell>
          <cell r="D157" t="str">
            <v>F</v>
          </cell>
          <cell r="E157" t="str">
            <v/>
          </cell>
          <cell r="F157" t="str">
            <v>No</v>
          </cell>
          <cell r="G157" t="str">
            <v/>
          </cell>
          <cell r="H157">
            <v>0</v>
          </cell>
          <cell r="I157" t="str">
            <v>WBRI</v>
          </cell>
          <cell r="J157" t="str">
            <v>No</v>
          </cell>
          <cell r="K157" t="b">
            <v>0</v>
          </cell>
          <cell r="L157" t="str">
            <v>No</v>
          </cell>
          <cell r="M157" t="str">
            <v>No</v>
          </cell>
          <cell r="N157" t="str">
            <v>6 - 7</v>
          </cell>
          <cell r="O157" t="str">
            <v>6 - 7</v>
          </cell>
          <cell r="P157">
            <v>109</v>
          </cell>
          <cell r="Q157">
            <v>109</v>
          </cell>
          <cell r="R157">
            <v>59.353448</v>
          </cell>
          <cell r="S157">
            <v>5.9353448000000002</v>
          </cell>
          <cell r="T157">
            <v>59.353448</v>
          </cell>
          <cell r="U157">
            <v>5.9353448000000002</v>
          </cell>
          <cell r="V157" t="str">
            <v>6-7</v>
          </cell>
          <cell r="W157" t="str">
            <v>5-7</v>
          </cell>
          <cell r="X157" t="str">
            <v>6-7</v>
          </cell>
          <cell r="Y157">
            <v>6</v>
          </cell>
          <cell r="Z157" t="str">
            <v>H</v>
          </cell>
          <cell r="AA157"/>
          <cell r="AB157" t="str">
            <v/>
          </cell>
          <cell r="AC157" t="str">
            <v>6-7</v>
          </cell>
          <cell r="AD157" t="str">
            <v>H</v>
          </cell>
          <cell r="AE157">
            <v>1</v>
          </cell>
        </row>
        <row r="158">
          <cell r="A158">
            <v>152920</v>
          </cell>
          <cell r="B158" t="str">
            <v>Resom, Lulya</v>
          </cell>
          <cell r="C158" t="str">
            <v>8KS</v>
          </cell>
          <cell r="D158" t="str">
            <v>F</v>
          </cell>
          <cell r="E158" t="str">
            <v>N</v>
          </cell>
          <cell r="F158" t="str">
            <v>No</v>
          </cell>
          <cell r="G158" t="str">
            <v/>
          </cell>
          <cell r="H158">
            <v>1</v>
          </cell>
          <cell r="I158" t="str">
            <v>BAOF</v>
          </cell>
          <cell r="J158" t="str">
            <v>No</v>
          </cell>
          <cell r="K158" t="b">
            <v>1</v>
          </cell>
          <cell r="L158" t="str">
            <v>No</v>
          </cell>
          <cell r="M158" t="str">
            <v>No</v>
          </cell>
          <cell r="N158" t="str">
            <v>4 - 5</v>
          </cell>
          <cell r="O158" t="str">
            <v>4 - 5</v>
          </cell>
          <cell r="P158">
            <v>102.5</v>
          </cell>
          <cell r="Q158">
            <v>102.5</v>
          </cell>
          <cell r="R158">
            <v>41.109434</v>
          </cell>
          <cell r="S158">
            <v>4.1109434</v>
          </cell>
          <cell r="T158">
            <v>41.109434</v>
          </cell>
          <cell r="U158">
            <v>4.1109434</v>
          </cell>
          <cell r="V158" t="str">
            <v>4-5</v>
          </cell>
          <cell r="W158" t="str">
            <v>3-5</v>
          </cell>
          <cell r="X158" t="str">
            <v>4-5</v>
          </cell>
          <cell r="Y158">
            <v>4</v>
          </cell>
          <cell r="Z158" t="str">
            <v>M</v>
          </cell>
          <cell r="AA158"/>
          <cell r="AB158" t="str">
            <v/>
          </cell>
          <cell r="AC158" t="str">
            <v>4-5</v>
          </cell>
          <cell r="AD158" t="str">
            <v>M</v>
          </cell>
          <cell r="AE158">
            <v>1</v>
          </cell>
        </row>
        <row r="159">
          <cell r="A159">
            <v>152746</v>
          </cell>
          <cell r="B159" t="str">
            <v>Revill, Louis</v>
          </cell>
          <cell r="C159" t="str">
            <v>8JJ</v>
          </cell>
          <cell r="D159" t="str">
            <v>M</v>
          </cell>
          <cell r="E159" t="str">
            <v>N</v>
          </cell>
          <cell r="F159" t="str">
            <v>No</v>
          </cell>
          <cell r="G159" t="str">
            <v/>
          </cell>
          <cell r="H159">
            <v>0</v>
          </cell>
          <cell r="I159" t="str">
            <v>WBRI</v>
          </cell>
          <cell r="J159" t="str">
            <v>No</v>
          </cell>
          <cell r="K159" t="b">
            <v>0</v>
          </cell>
          <cell r="L159" t="str">
            <v>No</v>
          </cell>
          <cell r="M159" t="str">
            <v>No</v>
          </cell>
          <cell r="N159" t="str">
            <v>4 - 5</v>
          </cell>
          <cell r="O159" t="str">
            <v>4 - 5</v>
          </cell>
          <cell r="P159">
            <v>102.5</v>
          </cell>
          <cell r="Q159">
            <v>102.5</v>
          </cell>
          <cell r="R159">
            <v>41.109434</v>
          </cell>
          <cell r="S159">
            <v>4.1109434</v>
          </cell>
          <cell r="T159">
            <v>41.109434</v>
          </cell>
          <cell r="U159">
            <v>4.1109434</v>
          </cell>
          <cell r="V159" t="str">
            <v>4-5</v>
          </cell>
          <cell r="W159" t="str">
            <v>3-5</v>
          </cell>
          <cell r="X159" t="str">
            <v>4-5</v>
          </cell>
          <cell r="Y159">
            <v>4</v>
          </cell>
          <cell r="Z159" t="str">
            <v>M</v>
          </cell>
          <cell r="AA159"/>
          <cell r="AB159" t="str">
            <v/>
          </cell>
          <cell r="AC159" t="str">
            <v>4-5</v>
          </cell>
          <cell r="AD159" t="str">
            <v>M</v>
          </cell>
          <cell r="AE159">
            <v>1</v>
          </cell>
        </row>
        <row r="160">
          <cell r="A160">
            <v>100358</v>
          </cell>
          <cell r="B160" t="str">
            <v>Richmond, Hannah</v>
          </cell>
          <cell r="C160" t="str">
            <v>8PH</v>
          </cell>
          <cell r="D160" t="str">
            <v>F</v>
          </cell>
          <cell r="E160" t="str">
            <v>N</v>
          </cell>
          <cell r="F160" t="str">
            <v>Yes</v>
          </cell>
          <cell r="G160" t="str">
            <v>M</v>
          </cell>
          <cell r="H160">
            <v>0</v>
          </cell>
          <cell r="I160" t="str">
            <v>WBRI</v>
          </cell>
          <cell r="J160" t="str">
            <v>No</v>
          </cell>
          <cell r="K160" t="b">
            <v>0</v>
          </cell>
          <cell r="L160" t="str">
            <v>No</v>
          </cell>
          <cell r="M160" t="str">
            <v>No</v>
          </cell>
          <cell r="N160" t="str">
            <v>4 - 5</v>
          </cell>
          <cell r="O160" t="str">
            <v>5 - 6</v>
          </cell>
          <cell r="P160">
            <v>103</v>
          </cell>
          <cell r="Q160">
            <v>103</v>
          </cell>
          <cell r="R160">
            <v>42.677678999999998</v>
          </cell>
          <cell r="S160">
            <v>4.2677678999999999</v>
          </cell>
          <cell r="T160">
            <v>42.677678999999998</v>
          </cell>
          <cell r="U160">
            <v>4.2677678999999999</v>
          </cell>
          <cell r="V160" t="str">
            <v>5-6</v>
          </cell>
          <cell r="W160" t="str">
            <v>4-6</v>
          </cell>
          <cell r="X160" t="str">
            <v>5-6</v>
          </cell>
          <cell r="Y160">
            <v>5</v>
          </cell>
          <cell r="Z160" t="str">
            <v>M</v>
          </cell>
          <cell r="AA160"/>
          <cell r="AB160" t="str">
            <v/>
          </cell>
          <cell r="AC160" t="str">
            <v>5-6</v>
          </cell>
          <cell r="AD160" t="str">
            <v>M</v>
          </cell>
          <cell r="AE160">
            <v>1</v>
          </cell>
        </row>
        <row r="161">
          <cell r="A161">
            <v>152862</v>
          </cell>
          <cell r="B161" t="str">
            <v>Roebuck, Bailey</v>
          </cell>
          <cell r="C161" t="str">
            <v>8KC</v>
          </cell>
          <cell r="D161" t="str">
            <v>M</v>
          </cell>
          <cell r="E161" t="str">
            <v>E</v>
          </cell>
          <cell r="F161" t="str">
            <v>No</v>
          </cell>
          <cell r="G161" t="str">
            <v>E</v>
          </cell>
          <cell r="H161">
            <v>0</v>
          </cell>
          <cell r="I161" t="str">
            <v>WBRI</v>
          </cell>
          <cell r="J161" t="str">
            <v>Yes</v>
          </cell>
          <cell r="K161" t="b">
            <v>0</v>
          </cell>
          <cell r="L161" t="str">
            <v>Yes</v>
          </cell>
          <cell r="M161" t="str">
            <v>No</v>
          </cell>
          <cell r="N161" t="str">
            <v>2 - 3</v>
          </cell>
          <cell r="O161" t="str">
            <v>3 - 4</v>
          </cell>
          <cell r="P161">
            <v>98.5</v>
          </cell>
          <cell r="Q161">
            <v>102.5</v>
          </cell>
          <cell r="R161">
            <v>34.391429000000002</v>
          </cell>
          <cell r="S161">
            <v>3.4391429000000002</v>
          </cell>
          <cell r="T161">
            <v>41.109434</v>
          </cell>
          <cell r="U161">
            <v>4.1109434</v>
          </cell>
          <cell r="V161" t="str">
            <v>3-4</v>
          </cell>
          <cell r="W161" t="str">
            <v>2-4</v>
          </cell>
          <cell r="X161" t="str">
            <v>3-4</v>
          </cell>
          <cell r="Y161">
            <v>3</v>
          </cell>
          <cell r="Z161" t="str">
            <v>M</v>
          </cell>
          <cell r="AA161"/>
          <cell r="AB161" t="str">
            <v/>
          </cell>
          <cell r="AC161" t="str">
            <v>3-4</v>
          </cell>
          <cell r="AD161" t="str">
            <v>M</v>
          </cell>
          <cell r="AE161">
            <v>1</v>
          </cell>
        </row>
        <row r="162">
          <cell r="A162">
            <v>152931</v>
          </cell>
          <cell r="B162" t="str">
            <v>Rowe, Fletcher</v>
          </cell>
          <cell r="C162" t="str">
            <v>8AB</v>
          </cell>
          <cell r="D162" t="str">
            <v>M</v>
          </cell>
          <cell r="E162" t="str">
            <v>K</v>
          </cell>
          <cell r="F162" t="str">
            <v>No</v>
          </cell>
          <cell r="G162" t="str">
            <v>K</v>
          </cell>
          <cell r="H162">
            <v>0</v>
          </cell>
          <cell r="I162" t="str">
            <v>WBRI</v>
          </cell>
          <cell r="J162" t="str">
            <v>No</v>
          </cell>
          <cell r="K162" t="b">
            <v>0</v>
          </cell>
          <cell r="L162" t="str">
            <v>No</v>
          </cell>
          <cell r="M162" t="str">
            <v>No</v>
          </cell>
          <cell r="N162" t="str">
            <v>5 - 6</v>
          </cell>
          <cell r="O162" t="str">
            <v>4 - 5</v>
          </cell>
          <cell r="P162">
            <v>105</v>
          </cell>
          <cell r="Q162">
            <v>105</v>
          </cell>
          <cell r="R162">
            <v>49.024999999999999</v>
          </cell>
          <cell r="S162">
            <v>4.9024999999999999</v>
          </cell>
          <cell r="T162">
            <v>49.024999999999999</v>
          </cell>
          <cell r="U162">
            <v>4.9024999999999999</v>
          </cell>
          <cell r="V162" t="str">
            <v>4-5</v>
          </cell>
          <cell r="W162" t="str">
            <v>3-5</v>
          </cell>
          <cell r="X162" t="str">
            <v>4-5</v>
          </cell>
          <cell r="Y162">
            <v>4</v>
          </cell>
          <cell r="Z162" t="str">
            <v>M</v>
          </cell>
          <cell r="AA162"/>
          <cell r="AB162" t="str">
            <v/>
          </cell>
          <cell r="AC162" t="str">
            <v>4-5</v>
          </cell>
          <cell r="AD162" t="str">
            <v>M</v>
          </cell>
          <cell r="AE162">
            <v>1</v>
          </cell>
        </row>
        <row r="163">
          <cell r="A163">
            <v>152938</v>
          </cell>
          <cell r="B163" t="str">
            <v>Roxby, Emily</v>
          </cell>
          <cell r="C163" t="str">
            <v>8KC</v>
          </cell>
          <cell r="D163" t="str">
            <v>F</v>
          </cell>
          <cell r="E163" t="str">
            <v>N</v>
          </cell>
          <cell r="F163" t="str">
            <v>No</v>
          </cell>
          <cell r="G163" t="str">
            <v/>
          </cell>
          <cell r="H163">
            <v>0</v>
          </cell>
          <cell r="I163" t="str">
            <v>WBRI</v>
          </cell>
          <cell r="J163" t="str">
            <v>No</v>
          </cell>
          <cell r="K163" t="b">
            <v>0</v>
          </cell>
          <cell r="L163" t="str">
            <v>No</v>
          </cell>
          <cell r="M163" t="str">
            <v>No</v>
          </cell>
          <cell r="N163" t="str">
            <v>7 - 8</v>
          </cell>
          <cell r="O163" t="str">
            <v>7 - 8</v>
          </cell>
          <cell r="P163">
            <v>113.5</v>
          </cell>
          <cell r="Q163">
            <v>113.5</v>
          </cell>
          <cell r="R163">
            <v>68.411214999999999</v>
          </cell>
          <cell r="S163">
            <v>6.8411214999999999</v>
          </cell>
          <cell r="T163">
            <v>68.411214999999999</v>
          </cell>
          <cell r="U163">
            <v>6.8411214999999999</v>
          </cell>
          <cell r="V163" t="str">
            <v>7-8</v>
          </cell>
          <cell r="W163" t="str">
            <v>6-8</v>
          </cell>
          <cell r="X163" t="str">
            <v>7-8</v>
          </cell>
          <cell r="Y163">
            <v>7</v>
          </cell>
          <cell r="Z163" t="str">
            <v>H</v>
          </cell>
          <cell r="AA163"/>
          <cell r="AB163" t="str">
            <v/>
          </cell>
          <cell r="AC163" t="str">
            <v>7-8</v>
          </cell>
          <cell r="AD163" t="str">
            <v>H</v>
          </cell>
          <cell r="AE163">
            <v>1</v>
          </cell>
        </row>
        <row r="164">
          <cell r="A164">
            <v>152935</v>
          </cell>
          <cell r="B164" t="str">
            <v>Russell, Sophie</v>
          </cell>
          <cell r="C164" t="str">
            <v>8TR</v>
          </cell>
          <cell r="D164" t="str">
            <v>F</v>
          </cell>
          <cell r="E164" t="str">
            <v>N</v>
          </cell>
          <cell r="F164" t="str">
            <v>No</v>
          </cell>
          <cell r="G164" t="str">
            <v/>
          </cell>
          <cell r="H164">
            <v>0</v>
          </cell>
          <cell r="I164" t="str">
            <v>WBRI</v>
          </cell>
          <cell r="J164" t="str">
            <v>No</v>
          </cell>
          <cell r="K164" t="b">
            <v>0</v>
          </cell>
          <cell r="L164" t="str">
            <v>No</v>
          </cell>
          <cell r="M164" t="str">
            <v>No</v>
          </cell>
          <cell r="N164" t="str">
            <v>7 - 8</v>
          </cell>
          <cell r="O164" t="str">
            <v>8 - 9</v>
          </cell>
          <cell r="P164">
            <v>115</v>
          </cell>
          <cell r="Q164">
            <v>115</v>
          </cell>
          <cell r="R164">
            <v>74.828357999999994</v>
          </cell>
          <cell r="S164">
            <v>7.4828357999999993</v>
          </cell>
          <cell r="T164">
            <v>74.828357999999994</v>
          </cell>
          <cell r="U164">
            <v>7.4828357999999993</v>
          </cell>
          <cell r="V164" t="str">
            <v>7-8</v>
          </cell>
          <cell r="W164" t="str">
            <v>6-8</v>
          </cell>
          <cell r="X164" t="str">
            <v>7-8</v>
          </cell>
          <cell r="Y164">
            <v>7</v>
          </cell>
          <cell r="Z164" t="str">
            <v>H</v>
          </cell>
          <cell r="AA164"/>
          <cell r="AB164" t="str">
            <v/>
          </cell>
          <cell r="AC164" t="str">
            <v>7-8</v>
          </cell>
          <cell r="AD164" t="str">
            <v>H</v>
          </cell>
          <cell r="AE164">
            <v>1</v>
          </cell>
        </row>
        <row r="165">
          <cell r="A165">
            <v>152793</v>
          </cell>
          <cell r="B165" t="str">
            <v>Rutty, Marley</v>
          </cell>
          <cell r="C165" t="str">
            <v>8PH</v>
          </cell>
          <cell r="D165" t="str">
            <v>M</v>
          </cell>
          <cell r="E165" t="str">
            <v/>
          </cell>
          <cell r="F165" t="str">
            <v>No</v>
          </cell>
          <cell r="G165" t="str">
            <v/>
          </cell>
          <cell r="H165">
            <v>1</v>
          </cell>
          <cell r="I165" t="str">
            <v>MOTM</v>
          </cell>
          <cell r="J165" t="str">
            <v>Yes</v>
          </cell>
          <cell r="K165" t="b">
            <v>0</v>
          </cell>
          <cell r="L165" t="str">
            <v>Yes</v>
          </cell>
          <cell r="M165" t="str">
            <v>No</v>
          </cell>
          <cell r="N165" t="str">
            <v>1 - 2</v>
          </cell>
          <cell r="O165" t="str">
            <v>1 - 2</v>
          </cell>
          <cell r="P165" t="str">
            <v/>
          </cell>
          <cell r="Q165" t="str">
            <v/>
          </cell>
          <cell r="R165" t="e">
            <v>#VALUE!</v>
          </cell>
          <cell r="S165" t="e">
            <v>#VALUE!</v>
          </cell>
          <cell r="T165" t="e">
            <v>#VALUE!</v>
          </cell>
          <cell r="U165" t="e">
            <v>#VALUE!</v>
          </cell>
          <cell r="V165" t="str">
            <v>1-2</v>
          </cell>
          <cell r="W165" t="str">
            <v>0-2</v>
          </cell>
          <cell r="X165" t="str">
            <v>1-2</v>
          </cell>
          <cell r="Y165">
            <v>1</v>
          </cell>
          <cell r="Z165" t="str">
            <v>H</v>
          </cell>
          <cell r="AA165"/>
          <cell r="AB165" t="str">
            <v/>
          </cell>
          <cell r="AC165" t="str">
            <v>1-2</v>
          </cell>
          <cell r="AD165" t="str">
            <v>H</v>
          </cell>
          <cell r="AE165">
            <v>1</v>
          </cell>
        </row>
        <row r="166">
          <cell r="A166">
            <v>152897</v>
          </cell>
          <cell r="B166" t="str">
            <v>Sanchez-Diaz, Amaira</v>
          </cell>
          <cell r="C166" t="str">
            <v>8KS</v>
          </cell>
          <cell r="D166" t="str">
            <v>F</v>
          </cell>
          <cell r="E166" t="str">
            <v>N</v>
          </cell>
          <cell r="F166" t="str">
            <v>No</v>
          </cell>
          <cell r="G166" t="str">
            <v/>
          </cell>
          <cell r="H166">
            <v>1</v>
          </cell>
          <cell r="I166" t="str">
            <v>MOTM</v>
          </cell>
          <cell r="J166" t="str">
            <v>No</v>
          </cell>
          <cell r="K166" t="b">
            <v>1</v>
          </cell>
          <cell r="L166" t="str">
            <v>No</v>
          </cell>
          <cell r="M166" t="str">
            <v>No</v>
          </cell>
          <cell r="N166" t="str">
            <v>5 - 6</v>
          </cell>
          <cell r="O166" t="str">
            <v>4 - 5</v>
          </cell>
          <cell r="P166">
            <v>105</v>
          </cell>
          <cell r="Q166">
            <v>105</v>
          </cell>
          <cell r="R166">
            <v>49.024999999999999</v>
          </cell>
          <cell r="S166">
            <v>4.9024999999999999</v>
          </cell>
          <cell r="T166">
            <v>49.024999999999999</v>
          </cell>
          <cell r="U166">
            <v>4.9024999999999999</v>
          </cell>
          <cell r="V166" t="str">
            <v>5-6</v>
          </cell>
          <cell r="W166" t="str">
            <v>4-6</v>
          </cell>
          <cell r="X166" t="str">
            <v>5-6</v>
          </cell>
          <cell r="Y166">
            <v>5</v>
          </cell>
          <cell r="Z166" t="str">
            <v>M</v>
          </cell>
          <cell r="AA166"/>
          <cell r="AB166" t="str">
            <v/>
          </cell>
          <cell r="AC166" t="str">
            <v>5-6</v>
          </cell>
          <cell r="AD166" t="str">
            <v>M</v>
          </cell>
          <cell r="AE166">
            <v>1</v>
          </cell>
        </row>
        <row r="167">
          <cell r="A167">
            <v>152801</v>
          </cell>
          <cell r="B167" t="str">
            <v>Sanyika, Charles</v>
          </cell>
          <cell r="C167" t="str">
            <v>8PH</v>
          </cell>
          <cell r="D167" t="str">
            <v>M</v>
          </cell>
          <cell r="E167" t="str">
            <v>N</v>
          </cell>
          <cell r="F167" t="str">
            <v>No</v>
          </cell>
          <cell r="G167" t="str">
            <v/>
          </cell>
          <cell r="H167">
            <v>1</v>
          </cell>
          <cell r="I167" t="str">
            <v>BAOF</v>
          </cell>
          <cell r="J167" t="str">
            <v>No</v>
          </cell>
          <cell r="K167" t="b">
            <v>1</v>
          </cell>
          <cell r="L167" t="str">
            <v>No</v>
          </cell>
          <cell r="M167" t="str">
            <v>No</v>
          </cell>
          <cell r="N167" t="str">
            <v>6 - 7</v>
          </cell>
          <cell r="O167" t="str">
            <v>6 - 7</v>
          </cell>
          <cell r="P167">
            <v>111</v>
          </cell>
          <cell r="Q167">
            <v>111</v>
          </cell>
          <cell r="R167">
            <v>64.375</v>
          </cell>
          <cell r="S167">
            <v>6.4375</v>
          </cell>
          <cell r="T167">
            <v>64.375</v>
          </cell>
          <cell r="U167">
            <v>6.4375</v>
          </cell>
          <cell r="V167" t="str">
            <v>6-7</v>
          </cell>
          <cell r="W167" t="str">
            <v>5-7</v>
          </cell>
          <cell r="X167" t="str">
            <v>6-7</v>
          </cell>
          <cell r="Y167">
            <v>6</v>
          </cell>
          <cell r="Z167" t="str">
            <v>H</v>
          </cell>
          <cell r="AA167"/>
          <cell r="AB167" t="str">
            <v/>
          </cell>
          <cell r="AC167" t="str">
            <v>6-7</v>
          </cell>
          <cell r="AD167" t="str">
            <v>H</v>
          </cell>
          <cell r="AE167">
            <v>1</v>
          </cell>
        </row>
        <row r="168">
          <cell r="A168">
            <v>152869</v>
          </cell>
          <cell r="B168" t="str">
            <v>Schofield, Isobella</v>
          </cell>
          <cell r="C168" t="str">
            <v>8AB</v>
          </cell>
          <cell r="D168" t="str">
            <v>F</v>
          </cell>
          <cell r="E168" t="str">
            <v>N</v>
          </cell>
          <cell r="F168" t="str">
            <v>No</v>
          </cell>
          <cell r="G168" t="str">
            <v/>
          </cell>
          <cell r="H168">
            <v>0</v>
          </cell>
          <cell r="I168" t="str">
            <v>WBRI</v>
          </cell>
          <cell r="J168" t="str">
            <v>No</v>
          </cell>
          <cell r="K168" t="b">
            <v>0</v>
          </cell>
          <cell r="L168" t="str">
            <v>No</v>
          </cell>
          <cell r="M168" t="str">
            <v>No</v>
          </cell>
          <cell r="N168" t="str">
            <v>4 - 5</v>
          </cell>
          <cell r="O168" t="str">
            <v>2 - 3</v>
          </cell>
          <cell r="P168">
            <v>99.5</v>
          </cell>
          <cell r="Q168">
            <v>99.5</v>
          </cell>
          <cell r="R168">
            <v>36.912934999999997</v>
          </cell>
          <cell r="S168">
            <v>3.6912934999999996</v>
          </cell>
          <cell r="T168">
            <v>36.912934999999997</v>
          </cell>
          <cell r="U168">
            <v>3.6912934999999996</v>
          </cell>
          <cell r="V168" t="str">
            <v>3-4</v>
          </cell>
          <cell r="W168" t="str">
            <v>2-4</v>
          </cell>
          <cell r="X168" t="str">
            <v>3-4</v>
          </cell>
          <cell r="Y168">
            <v>3</v>
          </cell>
          <cell r="Z168" t="str">
            <v>M</v>
          </cell>
          <cell r="AA168"/>
          <cell r="AB168" t="str">
            <v/>
          </cell>
          <cell r="AC168" t="str">
            <v>3-4</v>
          </cell>
          <cell r="AD168" t="str">
            <v>M</v>
          </cell>
          <cell r="AE168">
            <v>1</v>
          </cell>
        </row>
        <row r="169">
          <cell r="A169">
            <v>152946</v>
          </cell>
          <cell r="B169" t="str">
            <v>Scott, Faye</v>
          </cell>
          <cell r="C169" t="str">
            <v>8PH</v>
          </cell>
          <cell r="D169" t="str">
            <v>F</v>
          </cell>
          <cell r="E169" t="str">
            <v>N</v>
          </cell>
          <cell r="F169" t="str">
            <v>No</v>
          </cell>
          <cell r="G169" t="str">
            <v/>
          </cell>
          <cell r="H169">
            <v>0</v>
          </cell>
          <cell r="I169" t="str">
            <v>WBRI</v>
          </cell>
          <cell r="J169" t="str">
            <v>No</v>
          </cell>
          <cell r="K169" t="b">
            <v>0</v>
          </cell>
          <cell r="L169" t="str">
            <v>No</v>
          </cell>
          <cell r="M169" t="str">
            <v>No</v>
          </cell>
          <cell r="N169" t="str">
            <v>6 - 7</v>
          </cell>
          <cell r="O169" t="str">
            <v>4 - 5</v>
          </cell>
          <cell r="P169">
            <v>106.5</v>
          </cell>
          <cell r="Q169">
            <v>106.5</v>
          </cell>
          <cell r="R169">
            <v>50.927548999999999</v>
          </cell>
          <cell r="S169">
            <v>5.0927549000000001</v>
          </cell>
          <cell r="T169">
            <v>50.927548999999999</v>
          </cell>
          <cell r="U169">
            <v>5.0927549000000001</v>
          </cell>
          <cell r="V169" t="str">
            <v>5-6</v>
          </cell>
          <cell r="W169" t="str">
            <v>4-6</v>
          </cell>
          <cell r="X169" t="str">
            <v>5-6</v>
          </cell>
          <cell r="Y169">
            <v>5</v>
          </cell>
          <cell r="Z169" t="str">
            <v>H</v>
          </cell>
          <cell r="AA169"/>
          <cell r="AB169" t="str">
            <v/>
          </cell>
          <cell r="AC169" t="str">
            <v>5-6</v>
          </cell>
          <cell r="AD169" t="str">
            <v>H</v>
          </cell>
          <cell r="AE169">
            <v>1</v>
          </cell>
        </row>
        <row r="170">
          <cell r="A170">
            <v>152759</v>
          </cell>
          <cell r="B170" t="str">
            <v>Selamyihun, Biruk</v>
          </cell>
          <cell r="C170" t="str">
            <v>8AR</v>
          </cell>
          <cell r="D170" t="str">
            <v>M</v>
          </cell>
          <cell r="E170" t="str">
            <v>N</v>
          </cell>
          <cell r="F170" t="str">
            <v>No</v>
          </cell>
          <cell r="G170" t="str">
            <v/>
          </cell>
          <cell r="H170">
            <v>1</v>
          </cell>
          <cell r="I170" t="str">
            <v>BAOF</v>
          </cell>
          <cell r="J170" t="str">
            <v>No</v>
          </cell>
          <cell r="K170" t="b">
            <v>1</v>
          </cell>
          <cell r="L170" t="str">
            <v>No</v>
          </cell>
          <cell r="M170" t="str">
            <v>No</v>
          </cell>
          <cell r="N170" t="str">
            <v>3 - 4</v>
          </cell>
          <cell r="O170" t="str">
            <v>6 - 7</v>
          </cell>
          <cell r="P170">
            <v>102.5</v>
          </cell>
          <cell r="Q170">
            <v>102.5</v>
          </cell>
          <cell r="R170">
            <v>41.109434</v>
          </cell>
          <cell r="S170">
            <v>4.1109434</v>
          </cell>
          <cell r="T170">
            <v>41.109434</v>
          </cell>
          <cell r="U170">
            <v>4.1109434</v>
          </cell>
          <cell r="V170" t="str">
            <v>4-5</v>
          </cell>
          <cell r="W170" t="str">
            <v>3-5</v>
          </cell>
          <cell r="X170" t="str">
            <v>4-5</v>
          </cell>
          <cell r="Y170">
            <v>4</v>
          </cell>
          <cell r="Z170" t="str">
            <v>M</v>
          </cell>
          <cell r="AA170"/>
          <cell r="AB170" t="str">
            <v/>
          </cell>
          <cell r="AC170" t="str">
            <v>4-5</v>
          </cell>
          <cell r="AD170" t="str">
            <v>M</v>
          </cell>
          <cell r="AE170">
            <v>1</v>
          </cell>
        </row>
        <row r="171">
          <cell r="A171">
            <v>152821</v>
          </cell>
          <cell r="B171" t="str">
            <v>Shabere, Hannah</v>
          </cell>
          <cell r="C171" t="str">
            <v>8JJ</v>
          </cell>
          <cell r="D171" t="str">
            <v>F</v>
          </cell>
          <cell r="E171" t="str">
            <v>N</v>
          </cell>
          <cell r="F171" t="str">
            <v>No</v>
          </cell>
          <cell r="G171" t="str">
            <v/>
          </cell>
          <cell r="H171">
            <v>1</v>
          </cell>
          <cell r="I171" t="str">
            <v>APKN</v>
          </cell>
          <cell r="J171" t="str">
            <v>No</v>
          </cell>
          <cell r="K171" t="b">
            <v>0</v>
          </cell>
          <cell r="L171" t="str">
            <v>No</v>
          </cell>
          <cell r="M171" t="str">
            <v>No</v>
          </cell>
          <cell r="N171" t="str">
            <v>1 - 2</v>
          </cell>
          <cell r="O171" t="str">
            <v>2 - 3</v>
          </cell>
          <cell r="P171">
            <v>93</v>
          </cell>
          <cell r="Q171">
            <v>93</v>
          </cell>
          <cell r="R171">
            <v>25.671512</v>
          </cell>
          <cell r="S171">
            <v>2.5671512000000001</v>
          </cell>
          <cell r="T171">
            <v>25.671512</v>
          </cell>
          <cell r="U171">
            <v>2.5671512000000001</v>
          </cell>
          <cell r="V171" t="str">
            <v>2-3</v>
          </cell>
          <cell r="W171" t="str">
            <v>1-3</v>
          </cell>
          <cell r="X171" t="str">
            <v>2-3</v>
          </cell>
          <cell r="Y171">
            <v>2</v>
          </cell>
          <cell r="Z171" t="str">
            <v>M</v>
          </cell>
          <cell r="AA171"/>
          <cell r="AB171" t="str">
            <v/>
          </cell>
          <cell r="AC171" t="str">
            <v>2-3</v>
          </cell>
          <cell r="AD171" t="str">
            <v>M</v>
          </cell>
          <cell r="AE171">
            <v>1</v>
          </cell>
        </row>
        <row r="172">
          <cell r="A172">
            <v>152926</v>
          </cell>
          <cell r="B172" t="str">
            <v>Siameli, Valeria</v>
          </cell>
          <cell r="C172" t="str">
            <v>8AB</v>
          </cell>
          <cell r="D172" t="str">
            <v>F</v>
          </cell>
          <cell r="E172" t="str">
            <v>N</v>
          </cell>
          <cell r="F172" t="str">
            <v>No</v>
          </cell>
          <cell r="G172" t="str">
            <v/>
          </cell>
          <cell r="H172">
            <v>0</v>
          </cell>
          <cell r="I172" t="str">
            <v>WBRI</v>
          </cell>
          <cell r="J172" t="str">
            <v>Yes</v>
          </cell>
          <cell r="K172" t="b">
            <v>1</v>
          </cell>
          <cell r="L172" t="str">
            <v>Yes</v>
          </cell>
          <cell r="M172" t="str">
            <v>No</v>
          </cell>
          <cell r="N172" t="str">
            <v>6 - 7</v>
          </cell>
          <cell r="O172" t="str">
            <v>3 - 4</v>
          </cell>
          <cell r="P172">
            <v>104</v>
          </cell>
          <cell r="Q172">
            <v>108</v>
          </cell>
          <cell r="R172">
            <v>45.503675999999999</v>
          </cell>
          <cell r="S172">
            <v>4.5503675999999995</v>
          </cell>
          <cell r="T172">
            <v>56.563876999999998</v>
          </cell>
          <cell r="U172">
            <v>5.6563876999999998</v>
          </cell>
          <cell r="V172" t="str">
            <v>5-6</v>
          </cell>
          <cell r="W172" t="str">
            <v>4-6</v>
          </cell>
          <cell r="X172" t="str">
            <v>5-6</v>
          </cell>
          <cell r="Y172">
            <v>5</v>
          </cell>
          <cell r="Z172" t="str">
            <v>M</v>
          </cell>
          <cell r="AA172"/>
          <cell r="AB172" t="str">
            <v/>
          </cell>
          <cell r="AC172" t="str">
            <v>5-6</v>
          </cell>
          <cell r="AD172" t="str">
            <v>M</v>
          </cell>
          <cell r="AE172">
            <v>1</v>
          </cell>
        </row>
        <row r="173">
          <cell r="A173">
            <v>152842</v>
          </cell>
          <cell r="B173" t="str">
            <v>Sibanda, Kirsten</v>
          </cell>
          <cell r="C173" t="str">
            <v>8TR</v>
          </cell>
          <cell r="D173" t="str">
            <v>F</v>
          </cell>
          <cell r="E173" t="str">
            <v>N</v>
          </cell>
          <cell r="F173" t="str">
            <v>No</v>
          </cell>
          <cell r="G173" t="str">
            <v/>
          </cell>
          <cell r="H173">
            <v>1</v>
          </cell>
          <cell r="I173" t="str">
            <v>MWBA</v>
          </cell>
          <cell r="J173" t="str">
            <v>No</v>
          </cell>
          <cell r="K173" t="b">
            <v>0</v>
          </cell>
          <cell r="L173" t="str">
            <v>No</v>
          </cell>
          <cell r="M173" t="str">
            <v>No</v>
          </cell>
          <cell r="N173" t="str">
            <v>5 - 6</v>
          </cell>
          <cell r="O173" t="str">
            <v>4 - 5</v>
          </cell>
          <cell r="P173">
            <v>105.5</v>
          </cell>
          <cell r="Q173">
            <v>105.5</v>
          </cell>
          <cell r="R173">
            <v>49.024999999999999</v>
          </cell>
          <cell r="S173">
            <v>4.9024999999999999</v>
          </cell>
          <cell r="T173">
            <v>49.024999999999999</v>
          </cell>
          <cell r="U173">
            <v>4.9024999999999999</v>
          </cell>
          <cell r="V173" t="str">
            <v>4-5</v>
          </cell>
          <cell r="W173" t="str">
            <v>3-5</v>
          </cell>
          <cell r="X173" t="str">
            <v>4-5</v>
          </cell>
          <cell r="Y173">
            <v>4</v>
          </cell>
          <cell r="Z173" t="str">
            <v>H</v>
          </cell>
          <cell r="AA173"/>
          <cell r="AB173" t="str">
            <v/>
          </cell>
          <cell r="AC173" t="str">
            <v>4-5</v>
          </cell>
          <cell r="AD173" t="str">
            <v>H</v>
          </cell>
          <cell r="AE173">
            <v>1</v>
          </cell>
        </row>
        <row r="174">
          <cell r="A174">
            <v>152927</v>
          </cell>
          <cell r="B174" t="str">
            <v>Skoczylas, Miriam</v>
          </cell>
          <cell r="C174" t="str">
            <v>8JJ</v>
          </cell>
          <cell r="D174" t="str">
            <v>F</v>
          </cell>
          <cell r="E174" t="str">
            <v/>
          </cell>
          <cell r="F174" t="str">
            <v>Yes</v>
          </cell>
          <cell r="G174" t="str">
            <v>M</v>
          </cell>
          <cell r="H174">
            <v>1</v>
          </cell>
          <cell r="I174" t="str">
            <v>WEEU</v>
          </cell>
          <cell r="J174" t="str">
            <v>No</v>
          </cell>
          <cell r="K174" t="b">
            <v>1</v>
          </cell>
          <cell r="L174" t="str">
            <v>No</v>
          </cell>
          <cell r="M174" t="str">
            <v>No</v>
          </cell>
          <cell r="N174" t="str">
            <v>2 - 3</v>
          </cell>
          <cell r="O174" t="str">
            <v>3 - 4</v>
          </cell>
          <cell r="P174">
            <v>95.5</v>
          </cell>
          <cell r="Q174">
            <v>95.5</v>
          </cell>
          <cell r="R174">
            <v>27.803419000000002</v>
          </cell>
          <cell r="S174">
            <v>2.7803419000000003</v>
          </cell>
          <cell r="T174">
            <v>27.803419000000002</v>
          </cell>
          <cell r="U174">
            <v>2.7803419000000003</v>
          </cell>
          <cell r="V174" t="str">
            <v>3-4</v>
          </cell>
          <cell r="W174" t="str">
            <v>2-4</v>
          </cell>
          <cell r="X174" t="str">
            <v>3-4</v>
          </cell>
          <cell r="Y174">
            <v>3</v>
          </cell>
          <cell r="Z174" t="str">
            <v>M</v>
          </cell>
          <cell r="AA174"/>
          <cell r="AB174" t="str">
            <v/>
          </cell>
          <cell r="AC174" t="str">
            <v>3-4</v>
          </cell>
          <cell r="AD174" t="str">
            <v>M</v>
          </cell>
          <cell r="AE174">
            <v>1</v>
          </cell>
        </row>
        <row r="175">
          <cell r="A175">
            <v>152904</v>
          </cell>
          <cell r="B175" t="str">
            <v>Smith, Jacob</v>
          </cell>
          <cell r="C175" t="str">
            <v>8TR</v>
          </cell>
          <cell r="D175" t="str">
            <v>M</v>
          </cell>
          <cell r="E175" t="str">
            <v>K</v>
          </cell>
          <cell r="F175" t="str">
            <v>No</v>
          </cell>
          <cell r="G175" t="str">
            <v>K</v>
          </cell>
          <cell r="H175">
            <v>0</v>
          </cell>
          <cell r="I175" t="str">
            <v>WBRI</v>
          </cell>
          <cell r="J175" t="str">
            <v>No</v>
          </cell>
          <cell r="K175" t="b">
            <v>0</v>
          </cell>
          <cell r="L175" t="str">
            <v>No</v>
          </cell>
          <cell r="M175" t="str">
            <v>No</v>
          </cell>
          <cell r="N175" t="str">
            <v>3 - 4</v>
          </cell>
          <cell r="O175" t="str">
            <v>3 - 4</v>
          </cell>
          <cell r="P175">
            <v>99.5</v>
          </cell>
          <cell r="Q175">
            <v>99.5</v>
          </cell>
          <cell r="R175">
            <v>36.912934999999997</v>
          </cell>
          <cell r="S175">
            <v>3.6912934999999996</v>
          </cell>
          <cell r="T175">
            <v>36.912934999999997</v>
          </cell>
          <cell r="U175">
            <v>3.6912934999999996</v>
          </cell>
          <cell r="V175" t="str">
            <v>3-4</v>
          </cell>
          <cell r="W175" t="str">
            <v>2-4</v>
          </cell>
          <cell r="X175" t="str">
            <v>3-4</v>
          </cell>
          <cell r="Y175">
            <v>3</v>
          </cell>
          <cell r="Z175" t="str">
            <v>M</v>
          </cell>
          <cell r="AA175"/>
          <cell r="AB175" t="str">
            <v/>
          </cell>
          <cell r="AC175" t="str">
            <v>3-4</v>
          </cell>
          <cell r="AD175" t="str">
            <v>M</v>
          </cell>
          <cell r="AE175">
            <v>1</v>
          </cell>
        </row>
        <row r="176">
          <cell r="A176">
            <v>152858</v>
          </cell>
          <cell r="B176" t="str">
            <v>Smith, Sophie</v>
          </cell>
          <cell r="C176" t="str">
            <v>8TR</v>
          </cell>
          <cell r="D176" t="str">
            <v>F</v>
          </cell>
          <cell r="E176" t="str">
            <v>N</v>
          </cell>
          <cell r="F176" t="str">
            <v>No</v>
          </cell>
          <cell r="G176" t="str">
            <v/>
          </cell>
          <cell r="H176">
            <v>0</v>
          </cell>
          <cell r="I176" t="str">
            <v>WBRI</v>
          </cell>
          <cell r="J176" t="str">
            <v>No</v>
          </cell>
          <cell r="K176" t="b">
            <v>0</v>
          </cell>
          <cell r="L176" t="str">
            <v>No</v>
          </cell>
          <cell r="M176" t="str">
            <v>No</v>
          </cell>
          <cell r="N176" t="str">
            <v>5 - 6</v>
          </cell>
          <cell r="O176" t="str">
            <v>7 - 8</v>
          </cell>
          <cell r="P176">
            <v>109</v>
          </cell>
          <cell r="Q176">
            <v>109</v>
          </cell>
          <cell r="R176">
            <v>59.353448</v>
          </cell>
          <cell r="S176">
            <v>5.9353448000000002</v>
          </cell>
          <cell r="T176">
            <v>59.353448</v>
          </cell>
          <cell r="U176">
            <v>5.9353448000000002</v>
          </cell>
          <cell r="V176" t="str">
            <v>6-7</v>
          </cell>
          <cell r="W176" t="str">
            <v>5-7</v>
          </cell>
          <cell r="X176" t="str">
            <v>6-7</v>
          </cell>
          <cell r="Y176">
            <v>6</v>
          </cell>
          <cell r="Z176" t="str">
            <v>H</v>
          </cell>
          <cell r="AA176"/>
          <cell r="AB176" t="str">
            <v/>
          </cell>
          <cell r="AC176" t="str">
            <v>6-7</v>
          </cell>
          <cell r="AD176" t="str">
            <v>H</v>
          </cell>
          <cell r="AE176">
            <v>1</v>
          </cell>
        </row>
        <row r="177">
          <cell r="A177">
            <v>152785</v>
          </cell>
          <cell r="B177" t="str">
            <v>Sollazzo, Gabriella</v>
          </cell>
          <cell r="C177" t="str">
            <v>8KS</v>
          </cell>
          <cell r="D177" t="str">
            <v>F</v>
          </cell>
          <cell r="E177" t="str">
            <v>N</v>
          </cell>
          <cell r="F177" t="str">
            <v>No</v>
          </cell>
          <cell r="G177" t="str">
            <v/>
          </cell>
          <cell r="H177">
            <v>0</v>
          </cell>
          <cell r="I177" t="str">
            <v>WBRI</v>
          </cell>
          <cell r="J177" t="str">
            <v>No</v>
          </cell>
          <cell r="K177" t="b">
            <v>0</v>
          </cell>
          <cell r="L177" t="str">
            <v>No</v>
          </cell>
          <cell r="M177" t="str">
            <v>No</v>
          </cell>
          <cell r="N177" t="str">
            <v>4 - 5</v>
          </cell>
          <cell r="O177" t="str">
            <v>5 - 6</v>
          </cell>
          <cell r="P177">
            <v>104.5</v>
          </cell>
          <cell r="Q177">
            <v>104.5</v>
          </cell>
          <cell r="R177">
            <v>45.503675999999999</v>
          </cell>
          <cell r="S177">
            <v>4.5503675999999995</v>
          </cell>
          <cell r="T177">
            <v>45.503675999999999</v>
          </cell>
          <cell r="U177">
            <v>4.5503675999999995</v>
          </cell>
          <cell r="V177" t="str">
            <v>4-5</v>
          </cell>
          <cell r="W177" t="str">
            <v>3-5</v>
          </cell>
          <cell r="X177" t="str">
            <v>4-5</v>
          </cell>
          <cell r="Y177">
            <v>4</v>
          </cell>
          <cell r="Z177" t="str">
            <v>M</v>
          </cell>
          <cell r="AA177"/>
          <cell r="AB177" t="str">
            <v/>
          </cell>
          <cell r="AC177" t="str">
            <v>4-5</v>
          </cell>
          <cell r="AD177" t="str">
            <v>M</v>
          </cell>
          <cell r="AE177">
            <v>1</v>
          </cell>
        </row>
        <row r="178">
          <cell r="A178">
            <v>152871</v>
          </cell>
          <cell r="B178" t="str">
            <v>Stevens, Jessica</v>
          </cell>
          <cell r="C178" t="str">
            <v>8CBR</v>
          </cell>
          <cell r="D178" t="str">
            <v>F</v>
          </cell>
          <cell r="E178" t="str">
            <v>N</v>
          </cell>
          <cell r="F178" t="str">
            <v>No</v>
          </cell>
          <cell r="G178" t="str">
            <v/>
          </cell>
          <cell r="H178">
            <v>0</v>
          </cell>
          <cell r="I178" t="str">
            <v>WBRI</v>
          </cell>
          <cell r="J178" t="str">
            <v>Yes</v>
          </cell>
          <cell r="K178" t="b">
            <v>0</v>
          </cell>
          <cell r="L178" t="str">
            <v>Yes</v>
          </cell>
          <cell r="M178" t="str">
            <v>No</v>
          </cell>
          <cell r="N178" t="str">
            <v>8 - 9</v>
          </cell>
          <cell r="O178" t="str">
            <v>5 - 6</v>
          </cell>
          <cell r="P178">
            <v>111.5</v>
          </cell>
          <cell r="Q178">
            <v>115.5</v>
          </cell>
          <cell r="R178">
            <v>64.375</v>
          </cell>
          <cell r="S178">
            <v>6.4375</v>
          </cell>
          <cell r="T178">
            <v>74.828357999999994</v>
          </cell>
          <cell r="U178">
            <v>7.4828357999999993</v>
          </cell>
          <cell r="V178" t="str">
            <v>6-7</v>
          </cell>
          <cell r="W178" t="str">
            <v>5-7</v>
          </cell>
          <cell r="X178" t="str">
            <v>6-7</v>
          </cell>
          <cell r="Y178">
            <v>6</v>
          </cell>
          <cell r="Z178" t="str">
            <v>H</v>
          </cell>
          <cell r="AA178"/>
          <cell r="AB178" t="str">
            <v/>
          </cell>
          <cell r="AC178" t="str">
            <v>6-7</v>
          </cell>
          <cell r="AD178" t="str">
            <v>H</v>
          </cell>
          <cell r="AE178">
            <v>1</v>
          </cell>
        </row>
        <row r="179">
          <cell r="A179">
            <v>152891</v>
          </cell>
          <cell r="B179" t="str">
            <v>Stones, Lily</v>
          </cell>
          <cell r="C179" t="str">
            <v>8AB</v>
          </cell>
          <cell r="D179" t="str">
            <v>F</v>
          </cell>
          <cell r="E179" t="str">
            <v>K</v>
          </cell>
          <cell r="F179" t="str">
            <v>No</v>
          </cell>
          <cell r="G179" t="str">
            <v>K</v>
          </cell>
          <cell r="H179">
            <v>0</v>
          </cell>
          <cell r="I179" t="str">
            <v>WBRI</v>
          </cell>
          <cell r="J179" t="str">
            <v>No</v>
          </cell>
          <cell r="K179" t="b">
            <v>0</v>
          </cell>
          <cell r="L179" t="str">
            <v>No</v>
          </cell>
          <cell r="M179" t="str">
            <v>No</v>
          </cell>
          <cell r="N179" t="str">
            <v>U - 1</v>
          </cell>
          <cell r="O179" t="str">
            <v>U - 1</v>
          </cell>
          <cell r="P179" t="str">
            <v/>
          </cell>
          <cell r="Q179" t="str">
            <v/>
          </cell>
          <cell r="R179" t="e">
            <v>#VALUE!</v>
          </cell>
          <cell r="S179" t="e">
            <v>#VALUE!</v>
          </cell>
          <cell r="T179" t="e">
            <v>#VALUE!</v>
          </cell>
          <cell r="U179" t="e">
            <v>#VALUE!</v>
          </cell>
          <cell r="V179" t="str">
            <v/>
          </cell>
          <cell r="W179" t="str">
            <v/>
          </cell>
          <cell r="X179" t="str">
            <v/>
          </cell>
          <cell r="Y179" t="str">
            <v/>
          </cell>
          <cell r="Z179" t="str">
            <v/>
          </cell>
          <cell r="AA179"/>
          <cell r="AB179" t="str">
            <v/>
          </cell>
          <cell r="AC179" t="str">
            <v/>
          </cell>
          <cell r="AD179" t="str">
            <v/>
          </cell>
          <cell r="AE179">
            <v>1</v>
          </cell>
        </row>
        <row r="180">
          <cell r="A180">
            <v>152856</v>
          </cell>
          <cell r="B180" t="str">
            <v>SWIFT, Isabel</v>
          </cell>
          <cell r="C180" t="str">
            <v>8KS</v>
          </cell>
          <cell r="D180" t="str">
            <v>F</v>
          </cell>
          <cell r="E180" t="str">
            <v>N</v>
          </cell>
          <cell r="F180" t="str">
            <v>Yes</v>
          </cell>
          <cell r="G180" t="str">
            <v>M</v>
          </cell>
          <cell r="H180">
            <v>1</v>
          </cell>
          <cell r="I180" t="str">
            <v>MWBA</v>
          </cell>
          <cell r="J180" t="str">
            <v>No</v>
          </cell>
          <cell r="K180" t="b">
            <v>1</v>
          </cell>
          <cell r="L180" t="str">
            <v>No</v>
          </cell>
          <cell r="M180" t="str">
            <v>No</v>
          </cell>
          <cell r="N180" t="str">
            <v>6 - 7</v>
          </cell>
          <cell r="O180" t="str">
            <v>5 - 6</v>
          </cell>
          <cell r="P180">
            <v>106</v>
          </cell>
          <cell r="Q180">
            <v>106</v>
          </cell>
          <cell r="R180">
            <v>50.927548999999999</v>
          </cell>
          <cell r="S180">
            <v>5.0927549000000001</v>
          </cell>
          <cell r="T180">
            <v>50.927548999999999</v>
          </cell>
          <cell r="U180">
            <v>5.0927549000000001</v>
          </cell>
          <cell r="V180" t="str">
            <v>5-6</v>
          </cell>
          <cell r="W180" t="str">
            <v>4-6</v>
          </cell>
          <cell r="X180" t="str">
            <v>5-6</v>
          </cell>
          <cell r="Y180">
            <v>5</v>
          </cell>
          <cell r="Z180" t="str">
            <v>H</v>
          </cell>
          <cell r="AA180"/>
          <cell r="AB180" t="str">
            <v/>
          </cell>
          <cell r="AC180" t="str">
            <v>5-6</v>
          </cell>
          <cell r="AD180" t="str">
            <v>H</v>
          </cell>
          <cell r="AE180">
            <v>1</v>
          </cell>
        </row>
        <row r="181">
          <cell r="A181">
            <v>152913</v>
          </cell>
          <cell r="B181" t="str">
            <v>Szabra, Bartlomiej</v>
          </cell>
          <cell r="C181" t="str">
            <v>8PH</v>
          </cell>
          <cell r="D181" t="str">
            <v>M</v>
          </cell>
          <cell r="E181" t="str">
            <v>N</v>
          </cell>
          <cell r="F181" t="str">
            <v>No</v>
          </cell>
          <cell r="G181" t="str">
            <v/>
          </cell>
          <cell r="H181">
            <v>1</v>
          </cell>
          <cell r="I181" t="str">
            <v>WEEU</v>
          </cell>
          <cell r="J181" t="str">
            <v>No</v>
          </cell>
          <cell r="K181" t="b">
            <v>0</v>
          </cell>
          <cell r="L181" t="str">
            <v>No</v>
          </cell>
          <cell r="M181" t="str">
            <v>No</v>
          </cell>
          <cell r="N181" t="str">
            <v>7 - 8</v>
          </cell>
          <cell r="O181" t="str">
            <v>7 - 8</v>
          </cell>
          <cell r="P181">
            <v>113.5</v>
          </cell>
          <cell r="Q181">
            <v>113.5</v>
          </cell>
          <cell r="R181">
            <v>68.411214999999999</v>
          </cell>
          <cell r="S181">
            <v>6.8411214999999999</v>
          </cell>
          <cell r="T181">
            <v>68.411214999999999</v>
          </cell>
          <cell r="U181">
            <v>6.8411214999999999</v>
          </cell>
          <cell r="V181" t="str">
            <v>7-8</v>
          </cell>
          <cell r="W181" t="str">
            <v>6-8</v>
          </cell>
          <cell r="X181" t="str">
            <v>7-8</v>
          </cell>
          <cell r="Y181">
            <v>7</v>
          </cell>
          <cell r="Z181" t="str">
            <v>H</v>
          </cell>
          <cell r="AA181"/>
          <cell r="AB181" t="str">
            <v/>
          </cell>
          <cell r="AC181" t="str">
            <v>7-8</v>
          </cell>
          <cell r="AD181" t="str">
            <v>H</v>
          </cell>
          <cell r="AE181">
            <v>1</v>
          </cell>
        </row>
        <row r="182">
          <cell r="A182">
            <v>152936</v>
          </cell>
          <cell r="B182" t="str">
            <v>Szczegielniak, Nikola</v>
          </cell>
          <cell r="C182" t="str">
            <v>8JJ</v>
          </cell>
          <cell r="D182" t="str">
            <v>F</v>
          </cell>
          <cell r="E182" t="str">
            <v>N</v>
          </cell>
          <cell r="F182" t="str">
            <v>No</v>
          </cell>
          <cell r="G182" t="str">
            <v/>
          </cell>
          <cell r="H182">
            <v>0</v>
          </cell>
          <cell r="I182" t="str">
            <v>WBRI</v>
          </cell>
          <cell r="J182" t="str">
            <v>No</v>
          </cell>
          <cell r="K182" t="b">
            <v>1</v>
          </cell>
          <cell r="L182" t="str">
            <v>No</v>
          </cell>
          <cell r="M182" t="str">
            <v>No</v>
          </cell>
          <cell r="N182" t="str">
            <v>8 - 9</v>
          </cell>
          <cell r="O182" t="str">
            <v>8 - 9</v>
          </cell>
          <cell r="P182">
            <v>117.5</v>
          </cell>
          <cell r="Q182">
            <v>117.5</v>
          </cell>
          <cell r="R182">
            <v>75.154411999999994</v>
          </cell>
          <cell r="S182">
            <v>7.5154411999999997</v>
          </cell>
          <cell r="T182">
            <v>75.154411999999994</v>
          </cell>
          <cell r="U182">
            <v>7.5154411999999997</v>
          </cell>
          <cell r="V182" t="str">
            <v>8-9</v>
          </cell>
          <cell r="W182" t="str">
            <v>7-9</v>
          </cell>
          <cell r="X182" t="str">
            <v>8-9</v>
          </cell>
          <cell r="Y182">
            <v>8</v>
          </cell>
          <cell r="Z182" t="str">
            <v>H</v>
          </cell>
          <cell r="AA182"/>
          <cell r="AB182" t="str">
            <v/>
          </cell>
          <cell r="AC182" t="str">
            <v>8-9</v>
          </cell>
          <cell r="AD182" t="str">
            <v>H</v>
          </cell>
          <cell r="AE182">
            <v>1</v>
          </cell>
        </row>
        <row r="183">
          <cell r="A183">
            <v>160007</v>
          </cell>
          <cell r="B183" t="str">
            <v>Teklu, Dibora</v>
          </cell>
          <cell r="C183" t="str">
            <v>8KS</v>
          </cell>
          <cell r="D183" t="str">
            <v>F</v>
          </cell>
          <cell r="E183" t="str">
            <v/>
          </cell>
          <cell r="F183" t="str">
            <v>No</v>
          </cell>
          <cell r="G183" t="str">
            <v/>
          </cell>
          <cell r="H183">
            <v>1</v>
          </cell>
          <cell r="I183" t="str">
            <v>BAFR</v>
          </cell>
          <cell r="J183" t="str">
            <v>Yes</v>
          </cell>
          <cell r="K183" t="b">
            <v>0</v>
          </cell>
          <cell r="L183" t="str">
            <v>Yes</v>
          </cell>
          <cell r="M183" t="str">
            <v>No</v>
          </cell>
          <cell r="N183" t="str">
            <v>6 - 7</v>
          </cell>
          <cell r="O183" t="str">
            <v>7 - 8</v>
          </cell>
          <cell r="P183">
            <v>112</v>
          </cell>
          <cell r="Q183">
            <v>116</v>
          </cell>
          <cell r="R183">
            <v>65.541015999999999</v>
          </cell>
          <cell r="S183">
            <v>6.5541016000000001</v>
          </cell>
          <cell r="T183">
            <v>74.702128000000002</v>
          </cell>
          <cell r="U183">
            <v>7.4702128000000005</v>
          </cell>
          <cell r="V183" t="str">
            <v>6-7</v>
          </cell>
          <cell r="W183" t="str">
            <v>5-7</v>
          </cell>
          <cell r="X183" t="str">
            <v>6-7</v>
          </cell>
          <cell r="Y183">
            <v>6</v>
          </cell>
          <cell r="Z183" t="str">
            <v>H</v>
          </cell>
          <cell r="AA183"/>
          <cell r="AB183" t="str">
            <v/>
          </cell>
          <cell r="AC183" t="str">
            <v>6-7</v>
          </cell>
          <cell r="AD183" t="str">
            <v>H</v>
          </cell>
          <cell r="AE183">
            <v>1</v>
          </cell>
        </row>
        <row r="184">
          <cell r="A184">
            <v>152948</v>
          </cell>
          <cell r="B184" t="str">
            <v>Temelso, Nahom</v>
          </cell>
          <cell r="C184" t="str">
            <v>8KC</v>
          </cell>
          <cell r="D184" t="str">
            <v>M</v>
          </cell>
          <cell r="E184" t="str">
            <v>N</v>
          </cell>
          <cell r="F184" t="str">
            <v>No</v>
          </cell>
          <cell r="G184" t="str">
            <v/>
          </cell>
          <cell r="H184">
            <v>1</v>
          </cell>
          <cell r="I184" t="str">
            <v>BAOF</v>
          </cell>
          <cell r="J184" t="str">
            <v>No</v>
          </cell>
          <cell r="K184" t="b">
            <v>1</v>
          </cell>
          <cell r="L184" t="str">
            <v>No</v>
          </cell>
          <cell r="M184" t="str">
            <v>No</v>
          </cell>
          <cell r="N184" t="str">
            <v>3 - 4</v>
          </cell>
          <cell r="O184" t="str">
            <v>4 - 5</v>
          </cell>
          <cell r="P184">
            <v>100</v>
          </cell>
          <cell r="Q184">
            <v>100</v>
          </cell>
          <cell r="R184">
            <v>38.246667000000002</v>
          </cell>
          <cell r="S184">
            <v>3.8246667000000003</v>
          </cell>
          <cell r="T184">
            <v>38.246667000000002</v>
          </cell>
          <cell r="U184">
            <v>3.8246667000000003</v>
          </cell>
          <cell r="V184" t="str">
            <v>3-4</v>
          </cell>
          <cell r="W184" t="str">
            <v>2-4</v>
          </cell>
          <cell r="X184" t="str">
            <v>3-4</v>
          </cell>
          <cell r="Y184">
            <v>3</v>
          </cell>
          <cell r="Z184" t="str">
            <v>M</v>
          </cell>
          <cell r="AA184"/>
          <cell r="AB184" t="str">
            <v/>
          </cell>
          <cell r="AC184" t="str">
            <v>3-4</v>
          </cell>
          <cell r="AD184" t="str">
            <v>M</v>
          </cell>
          <cell r="AE184">
            <v>1</v>
          </cell>
        </row>
        <row r="185">
          <cell r="A185">
            <v>152754</v>
          </cell>
          <cell r="B185" t="str">
            <v>Thomas, Joshua</v>
          </cell>
          <cell r="C185" t="str">
            <v>8KS</v>
          </cell>
          <cell r="D185" t="str">
            <v>M</v>
          </cell>
          <cell r="E185" t="str">
            <v>N</v>
          </cell>
          <cell r="F185" t="str">
            <v>No</v>
          </cell>
          <cell r="G185" t="str">
            <v/>
          </cell>
          <cell r="H185">
            <v>1</v>
          </cell>
          <cell r="I185" t="str">
            <v>AIND</v>
          </cell>
          <cell r="J185" t="str">
            <v>No</v>
          </cell>
          <cell r="K185" t="b">
            <v>1</v>
          </cell>
          <cell r="L185" t="str">
            <v>No</v>
          </cell>
          <cell r="M185" t="str">
            <v>No</v>
          </cell>
          <cell r="N185" t="str">
            <v>7 - 8</v>
          </cell>
          <cell r="O185" t="str">
            <v>7 - 8</v>
          </cell>
          <cell r="P185">
            <v>115</v>
          </cell>
          <cell r="Q185">
            <v>115</v>
          </cell>
          <cell r="R185">
            <v>74.828357999999994</v>
          </cell>
          <cell r="S185">
            <v>7.4828357999999993</v>
          </cell>
          <cell r="T185">
            <v>74.828357999999994</v>
          </cell>
          <cell r="U185">
            <v>7.4828357999999993</v>
          </cell>
          <cell r="V185" t="str">
            <v>7-8</v>
          </cell>
          <cell r="W185" t="str">
            <v>6-8</v>
          </cell>
          <cell r="X185" t="str">
            <v>7-8</v>
          </cell>
          <cell r="Y185">
            <v>7</v>
          </cell>
          <cell r="Z185" t="str">
            <v>H</v>
          </cell>
          <cell r="AA185"/>
          <cell r="AB185" t="str">
            <v/>
          </cell>
          <cell r="AC185" t="str">
            <v>7-8</v>
          </cell>
          <cell r="AD185" t="str">
            <v>H</v>
          </cell>
          <cell r="AE185">
            <v>1</v>
          </cell>
        </row>
        <row r="186">
          <cell r="A186">
            <v>152903</v>
          </cell>
          <cell r="B186" t="str">
            <v>Thomas, Maiya</v>
          </cell>
          <cell r="C186" t="str">
            <v>8KS</v>
          </cell>
          <cell r="D186" t="str">
            <v>F</v>
          </cell>
          <cell r="E186" t="str">
            <v>N</v>
          </cell>
          <cell r="F186" t="str">
            <v>No</v>
          </cell>
          <cell r="G186" t="str">
            <v/>
          </cell>
          <cell r="H186">
            <v>1</v>
          </cell>
          <cell r="I186" t="str">
            <v>MOTM</v>
          </cell>
          <cell r="J186" t="str">
            <v>Yes</v>
          </cell>
          <cell r="K186" t="b">
            <v>0</v>
          </cell>
          <cell r="L186" t="str">
            <v>Yes</v>
          </cell>
          <cell r="M186" t="str">
            <v>No</v>
          </cell>
          <cell r="N186" t="str">
            <v>7 - 8</v>
          </cell>
          <cell r="O186" t="str">
            <v>8 - 9</v>
          </cell>
          <cell r="P186">
            <v>116</v>
          </cell>
          <cell r="Q186">
            <v>120</v>
          </cell>
          <cell r="R186">
            <v>74.702128000000002</v>
          </cell>
          <cell r="S186">
            <v>7.4702128000000005</v>
          </cell>
          <cell r="T186">
            <v>84.25</v>
          </cell>
          <cell r="U186">
            <v>8.4250000000000007</v>
          </cell>
          <cell r="V186" t="str">
            <v>7-8</v>
          </cell>
          <cell r="W186" t="str">
            <v>6-8</v>
          </cell>
          <cell r="X186" t="str">
            <v>7-8</v>
          </cell>
          <cell r="Y186">
            <v>7</v>
          </cell>
          <cell r="Z186" t="str">
            <v>H</v>
          </cell>
          <cell r="AA186"/>
          <cell r="AB186" t="str">
            <v/>
          </cell>
          <cell r="AC186" t="str">
            <v>7-8</v>
          </cell>
          <cell r="AD186" t="str">
            <v>H</v>
          </cell>
          <cell r="AE186">
            <v>1</v>
          </cell>
        </row>
        <row r="187">
          <cell r="A187">
            <v>152836</v>
          </cell>
          <cell r="B187" t="str">
            <v>Thompson, Harvey</v>
          </cell>
          <cell r="C187" t="str">
            <v>8TR</v>
          </cell>
          <cell r="D187" t="str">
            <v>M</v>
          </cell>
          <cell r="E187" t="str">
            <v>K</v>
          </cell>
          <cell r="F187" t="str">
            <v>No</v>
          </cell>
          <cell r="G187" t="str">
            <v>K</v>
          </cell>
          <cell r="H187">
            <v>0</v>
          </cell>
          <cell r="I187" t="str">
            <v>WBRI</v>
          </cell>
          <cell r="J187" t="str">
            <v>No</v>
          </cell>
          <cell r="K187" t="b">
            <v>1</v>
          </cell>
          <cell r="L187" t="str">
            <v>No</v>
          </cell>
          <cell r="M187" t="str">
            <v>No</v>
          </cell>
          <cell r="N187" t="str">
            <v>2 - 3</v>
          </cell>
          <cell r="O187" t="str">
            <v>2 - 3</v>
          </cell>
          <cell r="P187">
            <v>95.5</v>
          </cell>
          <cell r="Q187">
            <v>95.5</v>
          </cell>
          <cell r="R187">
            <v>27.803419000000002</v>
          </cell>
          <cell r="S187">
            <v>2.7803419000000003</v>
          </cell>
          <cell r="T187">
            <v>27.803419000000002</v>
          </cell>
          <cell r="U187">
            <v>2.7803419000000003</v>
          </cell>
          <cell r="V187" t="str">
            <v>2-3</v>
          </cell>
          <cell r="W187" t="str">
            <v>1-3</v>
          </cell>
          <cell r="X187" t="str">
            <v>2-3</v>
          </cell>
          <cell r="Y187">
            <v>2</v>
          </cell>
          <cell r="Z187" t="str">
            <v>M</v>
          </cell>
          <cell r="AA187"/>
          <cell r="AB187" t="str">
            <v/>
          </cell>
          <cell r="AC187" t="str">
            <v>2-3</v>
          </cell>
          <cell r="AD187" t="str">
            <v>M</v>
          </cell>
          <cell r="AE187">
            <v>1</v>
          </cell>
        </row>
        <row r="188">
          <cell r="A188">
            <v>152819</v>
          </cell>
          <cell r="B188" t="str">
            <v>Thompson, Neriah</v>
          </cell>
          <cell r="C188" t="str">
            <v>8AR</v>
          </cell>
          <cell r="D188" t="str">
            <v>F</v>
          </cell>
          <cell r="E188" t="str">
            <v>N</v>
          </cell>
          <cell r="F188" t="str">
            <v>No</v>
          </cell>
          <cell r="G188" t="str">
            <v/>
          </cell>
          <cell r="H188">
            <v>1</v>
          </cell>
          <cell r="I188" t="str">
            <v>MWBC</v>
          </cell>
          <cell r="J188" t="str">
            <v>Yes</v>
          </cell>
          <cell r="K188" t="b">
            <v>0</v>
          </cell>
          <cell r="L188" t="str">
            <v>Yes</v>
          </cell>
          <cell r="M188" t="str">
            <v>No</v>
          </cell>
          <cell r="N188" t="str">
            <v>5 - 6</v>
          </cell>
          <cell r="O188" t="str">
            <v>1 - 2</v>
          </cell>
          <cell r="P188" t="str">
            <v/>
          </cell>
          <cell r="Q188" t="str">
            <v/>
          </cell>
          <cell r="R188" t="e">
            <v>#VALUE!</v>
          </cell>
          <cell r="S188" t="e">
            <v>#VALUE!</v>
          </cell>
          <cell r="T188" t="e">
            <v>#VALUE!</v>
          </cell>
          <cell r="U188" t="e">
            <v>#VALUE!</v>
          </cell>
          <cell r="V188" t="str">
            <v>3-4</v>
          </cell>
          <cell r="W188" t="str">
            <v>2-4</v>
          </cell>
          <cell r="X188" t="str">
            <v>3-4</v>
          </cell>
          <cell r="Y188">
            <v>3</v>
          </cell>
          <cell r="Z188" t="str">
            <v>H</v>
          </cell>
          <cell r="AA188"/>
          <cell r="AB188" t="str">
            <v/>
          </cell>
          <cell r="AC188" t="str">
            <v>3-4</v>
          </cell>
          <cell r="AD188" t="str">
            <v>H</v>
          </cell>
          <cell r="AE188">
            <v>1</v>
          </cell>
        </row>
        <row r="189">
          <cell r="A189">
            <v>152742</v>
          </cell>
          <cell r="B189" t="str">
            <v>Tijo, Jayden</v>
          </cell>
          <cell r="C189" t="str">
            <v>8JJ</v>
          </cell>
          <cell r="D189" t="str">
            <v>M</v>
          </cell>
          <cell r="E189" t="str">
            <v>N</v>
          </cell>
          <cell r="F189" t="str">
            <v>No</v>
          </cell>
          <cell r="G189" t="str">
            <v/>
          </cell>
          <cell r="H189">
            <v>1</v>
          </cell>
          <cell r="I189" t="str">
            <v>AIND</v>
          </cell>
          <cell r="J189" t="str">
            <v>No</v>
          </cell>
          <cell r="K189" t="b">
            <v>1</v>
          </cell>
          <cell r="L189" t="str">
            <v>No</v>
          </cell>
          <cell r="M189" t="str">
            <v>No</v>
          </cell>
          <cell r="N189" t="str">
            <v>6 - 7</v>
          </cell>
          <cell r="O189" t="str">
            <v>5 - 6</v>
          </cell>
          <cell r="P189">
            <v>107.5</v>
          </cell>
          <cell r="Q189">
            <v>107.5</v>
          </cell>
          <cell r="R189">
            <v>54.013157999999997</v>
          </cell>
          <cell r="S189">
            <v>5.4013157999999999</v>
          </cell>
          <cell r="T189">
            <v>54.013157999999997</v>
          </cell>
          <cell r="U189">
            <v>5.4013157999999999</v>
          </cell>
          <cell r="V189" t="str">
            <v>5-6</v>
          </cell>
          <cell r="W189" t="str">
            <v>4-6</v>
          </cell>
          <cell r="X189" t="str">
            <v>5-6</v>
          </cell>
          <cell r="Y189">
            <v>5</v>
          </cell>
          <cell r="Z189" t="str">
            <v>H</v>
          </cell>
          <cell r="AA189"/>
          <cell r="AB189" t="str">
            <v/>
          </cell>
          <cell r="AC189" t="str">
            <v>5-6</v>
          </cell>
          <cell r="AD189" t="str">
            <v>H</v>
          </cell>
          <cell r="AE189">
            <v>1</v>
          </cell>
        </row>
        <row r="190">
          <cell r="A190">
            <v>152866</v>
          </cell>
          <cell r="B190" t="str">
            <v>Todd, Joseph</v>
          </cell>
          <cell r="C190" t="str">
            <v>8KS</v>
          </cell>
          <cell r="D190" t="str">
            <v>M</v>
          </cell>
          <cell r="E190" t="str">
            <v>N</v>
          </cell>
          <cell r="F190" t="str">
            <v>Yes</v>
          </cell>
          <cell r="G190" t="str">
            <v>M</v>
          </cell>
          <cell r="H190">
            <v>0</v>
          </cell>
          <cell r="I190" t="str">
            <v>WBRI</v>
          </cell>
          <cell r="J190" t="str">
            <v>No</v>
          </cell>
          <cell r="K190" t="b">
            <v>0</v>
          </cell>
          <cell r="L190" t="str">
            <v>No</v>
          </cell>
          <cell r="M190" t="str">
            <v>No</v>
          </cell>
          <cell r="N190" t="str">
            <v>7 - 8</v>
          </cell>
          <cell r="O190" t="str">
            <v>8 - 9</v>
          </cell>
          <cell r="P190">
            <v>115</v>
          </cell>
          <cell r="Q190">
            <v>115</v>
          </cell>
          <cell r="R190">
            <v>74.828357999999994</v>
          </cell>
          <cell r="S190">
            <v>7.4828357999999993</v>
          </cell>
          <cell r="T190">
            <v>74.828357999999994</v>
          </cell>
          <cell r="U190">
            <v>7.4828357999999993</v>
          </cell>
          <cell r="V190" t="str">
            <v>7-8</v>
          </cell>
          <cell r="W190" t="str">
            <v>6-8</v>
          </cell>
          <cell r="X190" t="str">
            <v>7-8</v>
          </cell>
          <cell r="Y190">
            <v>7</v>
          </cell>
          <cell r="Z190" t="str">
            <v>H</v>
          </cell>
          <cell r="AA190"/>
          <cell r="AB190" t="str">
            <v/>
          </cell>
          <cell r="AC190" t="str">
            <v>7-8</v>
          </cell>
          <cell r="AD190" t="str">
            <v>H</v>
          </cell>
          <cell r="AE190">
            <v>1</v>
          </cell>
        </row>
        <row r="191">
          <cell r="A191">
            <v>152933</v>
          </cell>
          <cell r="B191" t="str">
            <v>Tomczak, Marta</v>
          </cell>
          <cell r="C191" t="str">
            <v>8JJ</v>
          </cell>
          <cell r="D191" t="str">
            <v>F</v>
          </cell>
          <cell r="E191" t="str">
            <v>N</v>
          </cell>
          <cell r="F191" t="str">
            <v>No</v>
          </cell>
          <cell r="G191" t="str">
            <v/>
          </cell>
          <cell r="H191">
            <v>1</v>
          </cell>
          <cell r="I191" t="str">
            <v>WEEU</v>
          </cell>
          <cell r="J191" t="str">
            <v>No</v>
          </cell>
          <cell r="K191" t="b">
            <v>1</v>
          </cell>
          <cell r="L191" t="str">
            <v>No</v>
          </cell>
          <cell r="M191" t="str">
            <v>No</v>
          </cell>
          <cell r="N191" t="str">
            <v>6 - 7</v>
          </cell>
          <cell r="O191" t="str">
            <v>4 - 5</v>
          </cell>
          <cell r="P191">
            <v>106.5</v>
          </cell>
          <cell r="Q191">
            <v>106.5</v>
          </cell>
          <cell r="R191">
            <v>50.927548999999999</v>
          </cell>
          <cell r="S191">
            <v>5.0927549000000001</v>
          </cell>
          <cell r="T191">
            <v>50.927548999999999</v>
          </cell>
          <cell r="U191">
            <v>5.0927549000000001</v>
          </cell>
          <cell r="V191" t="str">
            <v>5-6</v>
          </cell>
          <cell r="W191" t="str">
            <v>4-6</v>
          </cell>
          <cell r="X191" t="str">
            <v>5-6</v>
          </cell>
          <cell r="Y191">
            <v>5</v>
          </cell>
          <cell r="Z191" t="str">
            <v>H</v>
          </cell>
          <cell r="AA191"/>
          <cell r="AB191" t="str">
            <v/>
          </cell>
          <cell r="AC191" t="str">
            <v>5-6</v>
          </cell>
          <cell r="AD191" t="str">
            <v>H</v>
          </cell>
          <cell r="AE191">
            <v>1</v>
          </cell>
        </row>
        <row r="192">
          <cell r="A192">
            <v>152778</v>
          </cell>
          <cell r="B192" t="str">
            <v>Trigueiros, Barbara</v>
          </cell>
          <cell r="C192" t="str">
            <v>8AR</v>
          </cell>
          <cell r="D192" t="str">
            <v>F</v>
          </cell>
          <cell r="E192" t="str">
            <v/>
          </cell>
          <cell r="F192" t="str">
            <v>No</v>
          </cell>
          <cell r="G192" t="str">
            <v/>
          </cell>
          <cell r="H192">
            <v>1</v>
          </cell>
          <cell r="I192" t="str">
            <v>MBOE</v>
          </cell>
          <cell r="J192" t="str">
            <v>No</v>
          </cell>
          <cell r="K192" t="b">
            <v>1</v>
          </cell>
          <cell r="L192" t="str">
            <v>No</v>
          </cell>
          <cell r="M192" t="str">
            <v>No</v>
          </cell>
          <cell r="N192" t="str">
            <v>7 - 8</v>
          </cell>
          <cell r="O192" t="str">
            <v>6 - 7</v>
          </cell>
          <cell r="P192">
            <v>111</v>
          </cell>
          <cell r="Q192">
            <v>111</v>
          </cell>
          <cell r="R192">
            <v>64.375</v>
          </cell>
          <cell r="S192">
            <v>6.4375</v>
          </cell>
          <cell r="T192">
            <v>64.375</v>
          </cell>
          <cell r="U192">
            <v>6.4375</v>
          </cell>
          <cell r="V192" t="str">
            <v>6-7</v>
          </cell>
          <cell r="W192" t="str">
            <v>5-7</v>
          </cell>
          <cell r="X192" t="str">
            <v>6-7</v>
          </cell>
          <cell r="Y192">
            <v>6</v>
          </cell>
          <cell r="Z192" t="str">
            <v>H</v>
          </cell>
          <cell r="AA192"/>
          <cell r="AB192" t="str">
            <v/>
          </cell>
          <cell r="AC192" t="str">
            <v>6-7</v>
          </cell>
          <cell r="AD192" t="str">
            <v>H</v>
          </cell>
          <cell r="AE192">
            <v>1</v>
          </cell>
        </row>
        <row r="193">
          <cell r="A193">
            <v>152781</v>
          </cell>
          <cell r="B193" t="str">
            <v>Tsang, Naomi</v>
          </cell>
          <cell r="C193" t="str">
            <v>8KS</v>
          </cell>
          <cell r="D193" t="str">
            <v>F</v>
          </cell>
          <cell r="E193" t="str">
            <v>N</v>
          </cell>
          <cell r="F193" t="str">
            <v>No</v>
          </cell>
          <cell r="G193" t="str">
            <v/>
          </cell>
          <cell r="H193">
            <v>1</v>
          </cell>
          <cell r="I193" t="str">
            <v>MWAO</v>
          </cell>
          <cell r="J193" t="str">
            <v>No</v>
          </cell>
          <cell r="K193" t="b">
            <v>0</v>
          </cell>
          <cell r="L193" t="str">
            <v>Yes</v>
          </cell>
          <cell r="M193" t="str">
            <v>No</v>
          </cell>
          <cell r="N193" t="str">
            <v>7 - 8</v>
          </cell>
          <cell r="O193" t="str">
            <v>5 - 6</v>
          </cell>
          <cell r="P193">
            <v>111.5</v>
          </cell>
          <cell r="Q193">
            <v>115.5</v>
          </cell>
          <cell r="R193">
            <v>64.375</v>
          </cell>
          <cell r="S193">
            <v>6.4375</v>
          </cell>
          <cell r="T193">
            <v>74.828357999999994</v>
          </cell>
          <cell r="U193">
            <v>7.4828357999999993</v>
          </cell>
          <cell r="V193" t="str">
            <v>6-7</v>
          </cell>
          <cell r="W193" t="str">
            <v>5-7</v>
          </cell>
          <cell r="X193" t="str">
            <v>6-7</v>
          </cell>
          <cell r="Y193">
            <v>6</v>
          </cell>
          <cell r="Z193" t="str">
            <v>H</v>
          </cell>
          <cell r="AA193"/>
          <cell r="AB193" t="str">
            <v/>
          </cell>
          <cell r="AC193" t="str">
            <v>6-7</v>
          </cell>
          <cell r="AD193" t="str">
            <v>H</v>
          </cell>
          <cell r="AE193">
            <v>1</v>
          </cell>
        </row>
        <row r="194">
          <cell r="A194">
            <v>152937</v>
          </cell>
          <cell r="B194" t="str">
            <v>Turner, Isaac</v>
          </cell>
          <cell r="C194" t="str">
            <v>8CBR</v>
          </cell>
          <cell r="D194" t="str">
            <v>M</v>
          </cell>
          <cell r="E194" t="str">
            <v>N</v>
          </cell>
          <cell r="F194" t="str">
            <v>No</v>
          </cell>
          <cell r="G194" t="str">
            <v/>
          </cell>
          <cell r="H194">
            <v>0</v>
          </cell>
          <cell r="I194" t="str">
            <v>WBRI</v>
          </cell>
          <cell r="J194" t="str">
            <v>No</v>
          </cell>
          <cell r="K194" t="b">
            <v>0</v>
          </cell>
          <cell r="L194" t="str">
            <v>No</v>
          </cell>
          <cell r="M194" t="str">
            <v>No</v>
          </cell>
          <cell r="N194" t="str">
            <v>4 - 5</v>
          </cell>
          <cell r="O194" t="str">
            <v>4 - 5</v>
          </cell>
          <cell r="P194">
            <v>102.5</v>
          </cell>
          <cell r="Q194">
            <v>102.5</v>
          </cell>
          <cell r="R194">
            <v>41.109434</v>
          </cell>
          <cell r="S194">
            <v>4.1109434</v>
          </cell>
          <cell r="T194">
            <v>41.109434</v>
          </cell>
          <cell r="U194">
            <v>4.1109434</v>
          </cell>
          <cell r="V194" t="str">
            <v>4-5</v>
          </cell>
          <cell r="W194" t="str">
            <v>3-5</v>
          </cell>
          <cell r="X194" t="str">
            <v>4-5</v>
          </cell>
          <cell r="Y194">
            <v>4</v>
          </cell>
          <cell r="Z194" t="str">
            <v>M</v>
          </cell>
          <cell r="AA194"/>
          <cell r="AB194" t="str">
            <v/>
          </cell>
          <cell r="AC194" t="str">
            <v>4-5</v>
          </cell>
          <cell r="AD194" t="str">
            <v>M</v>
          </cell>
          <cell r="AE194">
            <v>1</v>
          </cell>
        </row>
        <row r="195">
          <cell r="A195">
            <v>152877</v>
          </cell>
          <cell r="B195" t="str">
            <v>Ufondu, Kenechukwu</v>
          </cell>
          <cell r="C195" t="str">
            <v>8JJ</v>
          </cell>
          <cell r="D195" t="str">
            <v>M</v>
          </cell>
          <cell r="E195" t="str">
            <v>N</v>
          </cell>
          <cell r="F195" t="str">
            <v>No</v>
          </cell>
          <cell r="G195" t="str">
            <v/>
          </cell>
          <cell r="H195">
            <v>1</v>
          </cell>
          <cell r="I195" t="str">
            <v>BAOF</v>
          </cell>
          <cell r="J195" t="str">
            <v>No</v>
          </cell>
          <cell r="K195" t="b">
            <v>0</v>
          </cell>
          <cell r="L195" t="str">
            <v>No</v>
          </cell>
          <cell r="M195" t="str">
            <v>No</v>
          </cell>
          <cell r="N195" t="str">
            <v>5 - 6</v>
          </cell>
          <cell r="O195" t="str">
            <v>5 - 6</v>
          </cell>
          <cell r="P195">
            <v>105.5</v>
          </cell>
          <cell r="Q195">
            <v>105.5</v>
          </cell>
          <cell r="R195">
            <v>49.024999999999999</v>
          </cell>
          <cell r="S195">
            <v>4.9024999999999999</v>
          </cell>
          <cell r="T195">
            <v>49.024999999999999</v>
          </cell>
          <cell r="U195">
            <v>4.9024999999999999</v>
          </cell>
          <cell r="V195" t="str">
            <v>5-6</v>
          </cell>
          <cell r="W195" t="str">
            <v>4-6</v>
          </cell>
          <cell r="X195" t="str">
            <v>5-6</v>
          </cell>
          <cell r="Y195">
            <v>5</v>
          </cell>
          <cell r="Z195" t="str">
            <v>H</v>
          </cell>
          <cell r="AA195"/>
          <cell r="AB195" t="str">
            <v/>
          </cell>
          <cell r="AC195" t="str">
            <v>5-6</v>
          </cell>
          <cell r="AD195" t="str">
            <v>H</v>
          </cell>
          <cell r="AE195">
            <v>1</v>
          </cell>
        </row>
        <row r="196">
          <cell r="A196">
            <v>160004</v>
          </cell>
          <cell r="B196" t="str">
            <v>Ugonna, Toben</v>
          </cell>
          <cell r="C196" t="str">
            <v>8KC</v>
          </cell>
          <cell r="D196" t="str">
            <v>M</v>
          </cell>
          <cell r="E196" t="str">
            <v/>
          </cell>
          <cell r="F196" t="str">
            <v>No</v>
          </cell>
          <cell r="G196" t="str">
            <v/>
          </cell>
          <cell r="H196">
            <v>1</v>
          </cell>
          <cell r="I196" t="str">
            <v>MWBA</v>
          </cell>
          <cell r="J196" t="str">
            <v>No</v>
          </cell>
          <cell r="K196" t="b">
            <v>0</v>
          </cell>
          <cell r="L196" t="str">
            <v>No</v>
          </cell>
          <cell r="M196" t="str">
            <v>No</v>
          </cell>
          <cell r="N196" t="str">
            <v>8 - 9</v>
          </cell>
          <cell r="O196" t="str">
            <v>8 - 9</v>
          </cell>
          <cell r="P196">
            <v>119</v>
          </cell>
          <cell r="Q196">
            <v>119</v>
          </cell>
          <cell r="R196">
            <v>80.05</v>
          </cell>
          <cell r="S196">
            <v>8.004999999999999</v>
          </cell>
          <cell r="T196">
            <v>80.05</v>
          </cell>
          <cell r="U196">
            <v>8.004999999999999</v>
          </cell>
          <cell r="V196" t="str">
            <v>8-9</v>
          </cell>
          <cell r="W196" t="str">
            <v>7-9</v>
          </cell>
          <cell r="X196" t="str">
            <v>8-9</v>
          </cell>
          <cell r="Y196">
            <v>8</v>
          </cell>
          <cell r="Z196" t="str">
            <v>H</v>
          </cell>
          <cell r="AA196"/>
          <cell r="AB196" t="str">
            <v/>
          </cell>
          <cell r="AC196" t="str">
            <v>8-9</v>
          </cell>
          <cell r="AD196" t="str">
            <v>H</v>
          </cell>
          <cell r="AE196">
            <v>1</v>
          </cell>
        </row>
        <row r="197">
          <cell r="A197">
            <v>152945</v>
          </cell>
          <cell r="B197" t="str">
            <v>Ukanga, Semaekediong</v>
          </cell>
          <cell r="C197" t="str">
            <v>8PH</v>
          </cell>
          <cell r="D197" t="str">
            <v>M</v>
          </cell>
          <cell r="E197" t="str">
            <v>N</v>
          </cell>
          <cell r="F197" t="str">
            <v>No</v>
          </cell>
          <cell r="G197" t="str">
            <v/>
          </cell>
          <cell r="H197">
            <v>1</v>
          </cell>
          <cell r="I197" t="str">
            <v>BAOF</v>
          </cell>
          <cell r="J197" t="str">
            <v>No</v>
          </cell>
          <cell r="K197" t="b">
            <v>0</v>
          </cell>
          <cell r="L197" t="str">
            <v>No</v>
          </cell>
          <cell r="M197" t="str">
            <v>No</v>
          </cell>
          <cell r="N197" t="str">
            <v>6 - 7</v>
          </cell>
          <cell r="O197" t="str">
            <v>7 - 8</v>
          </cell>
          <cell r="P197">
            <v>112</v>
          </cell>
          <cell r="Q197">
            <v>112</v>
          </cell>
          <cell r="R197">
            <v>65.541015999999999</v>
          </cell>
          <cell r="S197">
            <v>6.5541016000000001</v>
          </cell>
          <cell r="T197">
            <v>65.541015999999999</v>
          </cell>
          <cell r="U197">
            <v>6.5541016000000001</v>
          </cell>
          <cell r="V197" t="str">
            <v>6-7</v>
          </cell>
          <cell r="W197" t="str">
            <v>5-7</v>
          </cell>
          <cell r="X197" t="str">
            <v>6-7</v>
          </cell>
          <cell r="Y197">
            <v>6</v>
          </cell>
          <cell r="Z197" t="str">
            <v>H</v>
          </cell>
          <cell r="AA197"/>
          <cell r="AB197" t="str">
            <v/>
          </cell>
          <cell r="AC197" t="str">
            <v>6-7</v>
          </cell>
          <cell r="AD197" t="str">
            <v>H</v>
          </cell>
          <cell r="AE197">
            <v>1</v>
          </cell>
        </row>
        <row r="198">
          <cell r="A198">
            <v>152765</v>
          </cell>
          <cell r="B198" t="str">
            <v>Ulhaq, Haris</v>
          </cell>
          <cell r="C198" t="str">
            <v>8JJ</v>
          </cell>
          <cell r="D198" t="str">
            <v>M</v>
          </cell>
          <cell r="E198" t="str">
            <v>N</v>
          </cell>
          <cell r="F198" t="str">
            <v>No</v>
          </cell>
          <cell r="G198" t="str">
            <v/>
          </cell>
          <cell r="H198">
            <v>1</v>
          </cell>
          <cell r="I198" t="str">
            <v>APKN</v>
          </cell>
          <cell r="J198" t="str">
            <v>No</v>
          </cell>
          <cell r="K198" t="b">
            <v>1</v>
          </cell>
          <cell r="L198" t="str">
            <v>No</v>
          </cell>
          <cell r="M198" t="str">
            <v>No</v>
          </cell>
          <cell r="N198" t="str">
            <v>5 - 6</v>
          </cell>
          <cell r="O198" t="str">
            <v>6 - 7</v>
          </cell>
          <cell r="P198">
            <v>109</v>
          </cell>
          <cell r="Q198">
            <v>109</v>
          </cell>
          <cell r="R198">
            <v>59.353448</v>
          </cell>
          <cell r="S198">
            <v>5.9353448000000002</v>
          </cell>
          <cell r="T198">
            <v>59.353448</v>
          </cell>
          <cell r="U198">
            <v>5.9353448000000002</v>
          </cell>
          <cell r="V198" t="str">
            <v>6-7</v>
          </cell>
          <cell r="W198" t="str">
            <v>5-7</v>
          </cell>
          <cell r="X198" t="str">
            <v>6-7</v>
          </cell>
          <cell r="Y198">
            <v>6</v>
          </cell>
          <cell r="Z198" t="str">
            <v>H</v>
          </cell>
          <cell r="AA198"/>
          <cell r="AB198" t="str">
            <v/>
          </cell>
          <cell r="AC198" t="str">
            <v>6-7</v>
          </cell>
          <cell r="AD198" t="str">
            <v>H</v>
          </cell>
          <cell r="AE198">
            <v>1</v>
          </cell>
        </row>
        <row r="199">
          <cell r="A199">
            <v>152899</v>
          </cell>
          <cell r="B199" t="str">
            <v>Uwaoma, Chidera</v>
          </cell>
          <cell r="C199" t="str">
            <v>8KS</v>
          </cell>
          <cell r="D199" t="str">
            <v>F</v>
          </cell>
          <cell r="E199" t="str">
            <v/>
          </cell>
          <cell r="F199" t="str">
            <v>No</v>
          </cell>
          <cell r="G199" t="str">
            <v/>
          </cell>
          <cell r="H199">
            <v>1</v>
          </cell>
          <cell r="I199" t="str">
            <v>BAOF</v>
          </cell>
          <cell r="J199" t="str">
            <v>No</v>
          </cell>
          <cell r="K199" t="b">
            <v>1</v>
          </cell>
          <cell r="L199" t="str">
            <v>No</v>
          </cell>
          <cell r="M199" t="str">
            <v>No</v>
          </cell>
          <cell r="N199" t="str">
            <v>6 - 7</v>
          </cell>
          <cell r="O199" t="str">
            <v>7 - 8</v>
          </cell>
          <cell r="P199">
            <v>110.5</v>
          </cell>
          <cell r="Q199">
            <v>110.5</v>
          </cell>
          <cell r="R199">
            <v>61.896647999999999</v>
          </cell>
          <cell r="S199">
            <v>6.1896648000000001</v>
          </cell>
          <cell r="T199">
            <v>61.896647999999999</v>
          </cell>
          <cell r="U199">
            <v>6.1896648000000001</v>
          </cell>
          <cell r="V199" t="str">
            <v>6-7</v>
          </cell>
          <cell r="W199" t="str">
            <v>5-7</v>
          </cell>
          <cell r="X199" t="str">
            <v>6-7</v>
          </cell>
          <cell r="Y199">
            <v>6</v>
          </cell>
          <cell r="Z199" t="str">
            <v>H</v>
          </cell>
          <cell r="AA199"/>
          <cell r="AB199" t="str">
            <v/>
          </cell>
          <cell r="AC199" t="str">
            <v>6-7</v>
          </cell>
          <cell r="AD199" t="str">
            <v>H</v>
          </cell>
          <cell r="AE199">
            <v>1</v>
          </cell>
        </row>
        <row r="200">
          <cell r="A200">
            <v>160353</v>
          </cell>
          <cell r="B200" t="str">
            <v>Voisey, Milly</v>
          </cell>
          <cell r="C200" t="str">
            <v>9IC</v>
          </cell>
          <cell r="D200" t="str">
            <v>F</v>
          </cell>
          <cell r="E200" t="str">
            <v/>
          </cell>
          <cell r="F200" t="str">
            <v>No</v>
          </cell>
          <cell r="G200" t="str">
            <v/>
          </cell>
          <cell r="H200">
            <v>1</v>
          </cell>
          <cell r="I200" t="str">
            <v/>
          </cell>
          <cell r="J200" t="str">
            <v>No</v>
          </cell>
          <cell r="K200"/>
          <cell r="L200" t="str">
            <v>Yes</v>
          </cell>
          <cell r="M200" t="str">
            <v>No</v>
          </cell>
          <cell r="N200" t="str">
            <v/>
          </cell>
          <cell r="O200" t="str">
            <v/>
          </cell>
          <cell r="P200" t="str">
            <v/>
          </cell>
          <cell r="Q200" t="str">
            <v/>
          </cell>
          <cell r="R200" t="e">
            <v>#VALUE!</v>
          </cell>
          <cell r="S200" t="e">
            <v>#VALUE!</v>
          </cell>
          <cell r="T200" t="e">
            <v>#VALUE!</v>
          </cell>
          <cell r="U200" t="e">
            <v>#VALUE!</v>
          </cell>
          <cell r="V200" t="str">
            <v/>
          </cell>
          <cell r="W200" t="str">
            <v/>
          </cell>
          <cell r="X200" t="str">
            <v/>
          </cell>
          <cell r="Y200" t="str">
            <v/>
          </cell>
          <cell r="Z200" t="str">
            <v/>
          </cell>
          <cell r="AA200"/>
          <cell r="AB200" t="str">
            <v/>
          </cell>
          <cell r="AC200" t="str">
            <v/>
          </cell>
          <cell r="AD200" t="str">
            <v/>
          </cell>
          <cell r="AE200">
            <v>1</v>
          </cell>
        </row>
        <row r="201">
          <cell r="A201">
            <v>152824</v>
          </cell>
          <cell r="B201" t="str">
            <v>Wadhio, Bakhtawar</v>
          </cell>
          <cell r="C201" t="str">
            <v>8AR</v>
          </cell>
          <cell r="D201" t="str">
            <v>F</v>
          </cell>
          <cell r="E201" t="str">
            <v>N</v>
          </cell>
          <cell r="F201" t="str">
            <v>No</v>
          </cell>
          <cell r="G201" t="str">
            <v/>
          </cell>
          <cell r="H201">
            <v>1</v>
          </cell>
          <cell r="I201" t="str">
            <v>APKN</v>
          </cell>
          <cell r="J201" t="str">
            <v>No</v>
          </cell>
          <cell r="K201" t="b">
            <v>1</v>
          </cell>
          <cell r="L201" t="str">
            <v>Yes</v>
          </cell>
          <cell r="M201" t="str">
            <v>No</v>
          </cell>
          <cell r="N201" t="str">
            <v>5 - 6</v>
          </cell>
          <cell r="O201" t="str">
            <v>4 - 5</v>
          </cell>
          <cell r="P201">
            <v>105.5</v>
          </cell>
          <cell r="Q201">
            <v>109.5</v>
          </cell>
          <cell r="R201">
            <v>49.024999999999999</v>
          </cell>
          <cell r="S201">
            <v>4.9024999999999999</v>
          </cell>
          <cell r="T201">
            <v>59.353448</v>
          </cell>
          <cell r="U201">
            <v>5.9353448000000002</v>
          </cell>
          <cell r="V201" t="str">
            <v>4-5</v>
          </cell>
          <cell r="W201" t="str">
            <v>3-5</v>
          </cell>
          <cell r="X201" t="str">
            <v>4-5</v>
          </cell>
          <cell r="Y201">
            <v>4</v>
          </cell>
          <cell r="Z201" t="str">
            <v>H</v>
          </cell>
          <cell r="AA201"/>
          <cell r="AB201" t="str">
            <v/>
          </cell>
          <cell r="AC201" t="str">
            <v>4-5</v>
          </cell>
          <cell r="AD201" t="str">
            <v>H</v>
          </cell>
          <cell r="AE201">
            <v>1</v>
          </cell>
        </row>
        <row r="202">
          <cell r="A202">
            <v>152833</v>
          </cell>
          <cell r="B202" t="str">
            <v>Waller, Lilly</v>
          </cell>
          <cell r="C202" t="str">
            <v>8TR</v>
          </cell>
          <cell r="D202" t="str">
            <v>F</v>
          </cell>
          <cell r="E202" t="str">
            <v>N</v>
          </cell>
          <cell r="F202" t="str">
            <v>Yes</v>
          </cell>
          <cell r="G202" t="str">
            <v>M</v>
          </cell>
          <cell r="H202">
            <v>0</v>
          </cell>
          <cell r="I202" t="str">
            <v>WBRI</v>
          </cell>
          <cell r="J202" t="str">
            <v>No</v>
          </cell>
          <cell r="K202" t="b">
            <v>0</v>
          </cell>
          <cell r="L202" t="str">
            <v>No</v>
          </cell>
          <cell r="M202" t="str">
            <v>No</v>
          </cell>
          <cell r="N202" t="str">
            <v>3 - 4</v>
          </cell>
          <cell r="O202" t="str">
            <v>3 - 4</v>
          </cell>
          <cell r="P202">
            <v>99</v>
          </cell>
          <cell r="Q202">
            <v>99</v>
          </cell>
          <cell r="R202">
            <v>36.912934999999997</v>
          </cell>
          <cell r="S202">
            <v>3.6912934999999996</v>
          </cell>
          <cell r="T202">
            <v>36.912934999999997</v>
          </cell>
          <cell r="U202">
            <v>3.6912934999999996</v>
          </cell>
          <cell r="V202" t="str">
            <v>3-4</v>
          </cell>
          <cell r="W202" t="str">
            <v>2-4</v>
          </cell>
          <cell r="X202" t="str">
            <v>3-4</v>
          </cell>
          <cell r="Y202">
            <v>3</v>
          </cell>
          <cell r="Z202" t="str">
            <v>M</v>
          </cell>
          <cell r="AA202"/>
          <cell r="AB202" t="str">
            <v/>
          </cell>
          <cell r="AC202" t="str">
            <v>3-4</v>
          </cell>
          <cell r="AD202" t="str">
            <v>M</v>
          </cell>
          <cell r="AE202">
            <v>1</v>
          </cell>
        </row>
        <row r="203">
          <cell r="A203">
            <v>152870</v>
          </cell>
          <cell r="B203" t="str">
            <v>Watson, George</v>
          </cell>
          <cell r="C203" t="str">
            <v>8TR</v>
          </cell>
          <cell r="D203" t="str">
            <v>M</v>
          </cell>
          <cell r="E203" t="str">
            <v>N</v>
          </cell>
          <cell r="F203" t="str">
            <v>No</v>
          </cell>
          <cell r="G203" t="str">
            <v/>
          </cell>
          <cell r="H203">
            <v>0</v>
          </cell>
          <cell r="I203" t="str">
            <v>WBRI</v>
          </cell>
          <cell r="J203" t="str">
            <v>No</v>
          </cell>
          <cell r="K203" t="b">
            <v>0</v>
          </cell>
          <cell r="L203" t="str">
            <v>No</v>
          </cell>
          <cell r="M203" t="str">
            <v>No</v>
          </cell>
          <cell r="N203" t="str">
            <v>7 - 8</v>
          </cell>
          <cell r="O203" t="str">
            <v>6 - 7</v>
          </cell>
          <cell r="P203">
            <v>111.5</v>
          </cell>
          <cell r="Q203">
            <v>111.5</v>
          </cell>
          <cell r="R203">
            <v>64.375</v>
          </cell>
          <cell r="S203">
            <v>6.4375</v>
          </cell>
          <cell r="T203">
            <v>64.375</v>
          </cell>
          <cell r="U203">
            <v>6.4375</v>
          </cell>
          <cell r="V203" t="str">
            <v>6-7</v>
          </cell>
          <cell r="W203" t="str">
            <v>5-7</v>
          </cell>
          <cell r="X203" t="str">
            <v>6-7</v>
          </cell>
          <cell r="Y203">
            <v>6</v>
          </cell>
          <cell r="Z203" t="str">
            <v>H</v>
          </cell>
          <cell r="AA203"/>
          <cell r="AB203" t="str">
            <v/>
          </cell>
          <cell r="AC203" t="str">
            <v>6-7</v>
          </cell>
          <cell r="AD203" t="str">
            <v>H</v>
          </cell>
          <cell r="AE203">
            <v>1</v>
          </cell>
        </row>
        <row r="204">
          <cell r="A204">
            <v>152944</v>
          </cell>
          <cell r="B204" t="str">
            <v>Watson, Thomas</v>
          </cell>
          <cell r="C204" t="str">
            <v>8AB</v>
          </cell>
          <cell r="D204" t="str">
            <v>M</v>
          </cell>
          <cell r="E204" t="str">
            <v/>
          </cell>
          <cell r="F204" t="str">
            <v>Yes</v>
          </cell>
          <cell r="G204" t="str">
            <v>M</v>
          </cell>
          <cell r="H204">
            <v>0</v>
          </cell>
          <cell r="I204" t="str">
            <v>WBRI</v>
          </cell>
          <cell r="J204" t="str">
            <v>No</v>
          </cell>
          <cell r="K204" t="b">
            <v>1</v>
          </cell>
          <cell r="L204" t="str">
            <v>No</v>
          </cell>
          <cell r="M204" t="str">
            <v>No</v>
          </cell>
          <cell r="N204" t="str">
            <v>2 - 3</v>
          </cell>
          <cell r="O204" t="str">
            <v>2 - 3</v>
          </cell>
          <cell r="P204">
            <v>93.5</v>
          </cell>
          <cell r="Q204">
            <v>93.5</v>
          </cell>
          <cell r="R204">
            <v>25.671512</v>
          </cell>
          <cell r="S204">
            <v>2.5671512000000001</v>
          </cell>
          <cell r="T204">
            <v>25.671512</v>
          </cell>
          <cell r="U204">
            <v>2.5671512000000001</v>
          </cell>
          <cell r="V204" t="str">
            <v>2-3</v>
          </cell>
          <cell r="W204" t="str">
            <v>1-3</v>
          </cell>
          <cell r="X204" t="str">
            <v>2-3</v>
          </cell>
          <cell r="Y204">
            <v>2</v>
          </cell>
          <cell r="Z204" t="str">
            <v>M</v>
          </cell>
          <cell r="AA204"/>
          <cell r="AB204" t="str">
            <v/>
          </cell>
          <cell r="AC204" t="str">
            <v>2-3</v>
          </cell>
          <cell r="AD204" t="str">
            <v>M</v>
          </cell>
          <cell r="AE204">
            <v>1</v>
          </cell>
        </row>
        <row r="205">
          <cell r="A205">
            <v>152806</v>
          </cell>
          <cell r="B205" t="str">
            <v>Wilkins, Lilly</v>
          </cell>
          <cell r="C205" t="str">
            <v>8JJ</v>
          </cell>
          <cell r="D205" t="str">
            <v>F</v>
          </cell>
          <cell r="E205" t="str">
            <v>K</v>
          </cell>
          <cell r="F205" t="str">
            <v>No</v>
          </cell>
          <cell r="G205" t="str">
            <v>K</v>
          </cell>
          <cell r="H205">
            <v>0</v>
          </cell>
          <cell r="I205" t="str">
            <v>WBRI</v>
          </cell>
          <cell r="J205" t="str">
            <v>No</v>
          </cell>
          <cell r="K205" t="b">
            <v>0</v>
          </cell>
          <cell r="L205" t="str">
            <v>Yes</v>
          </cell>
          <cell r="M205" t="str">
            <v>No</v>
          </cell>
          <cell r="N205" t="str">
            <v>3 - 4</v>
          </cell>
          <cell r="O205" t="str">
            <v>U - 1</v>
          </cell>
          <cell r="P205" t="str">
            <v/>
          </cell>
          <cell r="Q205" t="str">
            <v/>
          </cell>
          <cell r="R205" t="e">
            <v>#VALUE!</v>
          </cell>
          <cell r="S205" t="e">
            <v>#VALUE!</v>
          </cell>
          <cell r="T205" t="e">
            <v>#VALUE!</v>
          </cell>
          <cell r="U205" t="e">
            <v>#VALUE!</v>
          </cell>
          <cell r="V205" t="str">
            <v>2-3</v>
          </cell>
          <cell r="W205" t="str">
            <v>1-3</v>
          </cell>
          <cell r="X205" t="str">
            <v>2-3</v>
          </cell>
          <cell r="Y205">
            <v>2</v>
          </cell>
          <cell r="Z205" t="str">
            <v>H</v>
          </cell>
          <cell r="AA205"/>
          <cell r="AB205" t="str">
            <v/>
          </cell>
          <cell r="AC205" t="str">
            <v>2-3</v>
          </cell>
          <cell r="AD205" t="str">
            <v>H</v>
          </cell>
          <cell r="AE205">
            <v>1</v>
          </cell>
        </row>
        <row r="206">
          <cell r="A206">
            <v>152942</v>
          </cell>
          <cell r="B206" t="str">
            <v>Williams, Zachary</v>
          </cell>
          <cell r="C206" t="str">
            <v>8JJ</v>
          </cell>
          <cell r="D206" t="str">
            <v>M</v>
          </cell>
          <cell r="E206" t="str">
            <v>N</v>
          </cell>
          <cell r="F206" t="str">
            <v>Yes</v>
          </cell>
          <cell r="G206" t="str">
            <v>M</v>
          </cell>
          <cell r="H206">
            <v>0</v>
          </cell>
          <cell r="I206" t="str">
            <v>WBRI</v>
          </cell>
          <cell r="J206" t="str">
            <v>Yes</v>
          </cell>
          <cell r="K206" t="b">
            <v>0</v>
          </cell>
          <cell r="L206" t="str">
            <v>Yes</v>
          </cell>
          <cell r="M206" t="str">
            <v>No</v>
          </cell>
          <cell r="N206" t="str">
            <v>3 - 4</v>
          </cell>
          <cell r="O206" t="str">
            <v>7 - 8</v>
          </cell>
          <cell r="P206">
            <v>106</v>
          </cell>
          <cell r="Q206">
            <v>110</v>
          </cell>
          <cell r="R206">
            <v>50.927548999999999</v>
          </cell>
          <cell r="S206">
            <v>5.0927549000000001</v>
          </cell>
          <cell r="T206">
            <v>61.896647999999999</v>
          </cell>
          <cell r="U206">
            <v>6.1896648000000001</v>
          </cell>
          <cell r="V206" t="str">
            <v>5-6</v>
          </cell>
          <cell r="W206" t="str">
            <v>4-6</v>
          </cell>
          <cell r="X206" t="str">
            <v>5-6</v>
          </cell>
          <cell r="Y206">
            <v>5</v>
          </cell>
          <cell r="Z206" t="str">
            <v>H</v>
          </cell>
          <cell r="AA206"/>
          <cell r="AB206" t="str">
            <v/>
          </cell>
          <cell r="AC206" t="str">
            <v>5-6</v>
          </cell>
          <cell r="AD206" t="str">
            <v>H</v>
          </cell>
          <cell r="AE206">
            <v>1</v>
          </cell>
        </row>
        <row r="207">
          <cell r="A207">
            <v>152828</v>
          </cell>
          <cell r="B207" t="str">
            <v>Wilson, Jacob</v>
          </cell>
          <cell r="C207" t="str">
            <v>8KS</v>
          </cell>
          <cell r="D207" t="str">
            <v>M</v>
          </cell>
          <cell r="E207" t="str">
            <v>K</v>
          </cell>
          <cell r="F207" t="str">
            <v>No</v>
          </cell>
          <cell r="G207" t="str">
            <v>K</v>
          </cell>
          <cell r="H207">
            <v>0</v>
          </cell>
          <cell r="I207" t="str">
            <v>WBRI</v>
          </cell>
          <cell r="J207" t="str">
            <v>No</v>
          </cell>
          <cell r="K207" t="b">
            <v>1</v>
          </cell>
          <cell r="L207" t="str">
            <v>Yes</v>
          </cell>
          <cell r="M207" t="str">
            <v>No</v>
          </cell>
          <cell r="N207" t="str">
            <v>4 - 5</v>
          </cell>
          <cell r="O207" t="str">
            <v>2 - 3</v>
          </cell>
          <cell r="P207">
            <v>101</v>
          </cell>
          <cell r="Q207">
            <v>105</v>
          </cell>
          <cell r="R207">
            <v>38.909638999999999</v>
          </cell>
          <cell r="S207">
            <v>3.8909639</v>
          </cell>
          <cell r="T207">
            <v>49.024999999999999</v>
          </cell>
          <cell r="U207">
            <v>4.9024999999999999</v>
          </cell>
          <cell r="V207" t="str">
            <v>3-4</v>
          </cell>
          <cell r="W207" t="str">
            <v>2-4</v>
          </cell>
          <cell r="X207" t="str">
            <v>3-4</v>
          </cell>
          <cell r="Y207">
            <v>3</v>
          </cell>
          <cell r="Z207" t="str">
            <v>M</v>
          </cell>
          <cell r="AA207"/>
          <cell r="AB207" t="str">
            <v/>
          </cell>
          <cell r="AC207" t="str">
            <v>3-4</v>
          </cell>
          <cell r="AD207" t="str">
            <v>M</v>
          </cell>
          <cell r="AE207">
            <v>1</v>
          </cell>
        </row>
        <row r="208">
          <cell r="A208">
            <v>152951</v>
          </cell>
          <cell r="B208" t="str">
            <v>Woodcock, Samuel</v>
          </cell>
          <cell r="C208" t="str">
            <v>8JJ</v>
          </cell>
          <cell r="D208" t="str">
            <v>M</v>
          </cell>
          <cell r="E208" t="str">
            <v>N</v>
          </cell>
          <cell r="F208" t="str">
            <v>No</v>
          </cell>
          <cell r="G208" t="str">
            <v/>
          </cell>
          <cell r="H208">
            <v>0</v>
          </cell>
          <cell r="I208" t="str">
            <v>WBRI</v>
          </cell>
          <cell r="J208" t="str">
            <v>No</v>
          </cell>
          <cell r="K208" t="b">
            <v>0</v>
          </cell>
          <cell r="L208" t="str">
            <v>No</v>
          </cell>
          <cell r="M208" t="str">
            <v>No</v>
          </cell>
          <cell r="N208" t="str">
            <v>7 - 8</v>
          </cell>
          <cell r="O208" t="str">
            <v>8 - 9</v>
          </cell>
          <cell r="P208">
            <v>115</v>
          </cell>
          <cell r="Q208">
            <v>115</v>
          </cell>
          <cell r="R208">
            <v>74.828357999999994</v>
          </cell>
          <cell r="S208">
            <v>7.4828357999999993</v>
          </cell>
          <cell r="T208">
            <v>74.828357999999994</v>
          </cell>
          <cell r="U208">
            <v>7.4828357999999993</v>
          </cell>
          <cell r="V208" t="str">
            <v>7-8</v>
          </cell>
          <cell r="W208" t="str">
            <v>6-8</v>
          </cell>
          <cell r="X208" t="str">
            <v>7-8</v>
          </cell>
          <cell r="Y208">
            <v>7</v>
          </cell>
          <cell r="Z208" t="str">
            <v>H</v>
          </cell>
          <cell r="AA208"/>
          <cell r="AB208" t="str">
            <v/>
          </cell>
          <cell r="AC208" t="str">
            <v>7-8</v>
          </cell>
          <cell r="AD208" t="str">
            <v>H</v>
          </cell>
          <cell r="AE208">
            <v>1</v>
          </cell>
        </row>
        <row r="209">
          <cell r="A209">
            <v>152752</v>
          </cell>
          <cell r="B209" t="str">
            <v>Wood-Willoughby, Jack</v>
          </cell>
          <cell r="C209" t="str">
            <v>8AB</v>
          </cell>
          <cell r="D209" t="str">
            <v>M</v>
          </cell>
          <cell r="E209" t="str">
            <v>E</v>
          </cell>
          <cell r="F209" t="str">
            <v>No</v>
          </cell>
          <cell r="G209" t="str">
            <v>E</v>
          </cell>
          <cell r="H209">
            <v>0</v>
          </cell>
          <cell r="I209" t="str">
            <v>WBRI</v>
          </cell>
          <cell r="J209" t="str">
            <v>No</v>
          </cell>
          <cell r="K209" t="b">
            <v>1</v>
          </cell>
          <cell r="L209" t="str">
            <v>No</v>
          </cell>
          <cell r="M209" t="str">
            <v>No</v>
          </cell>
          <cell r="N209" t="str">
            <v>U - 1</v>
          </cell>
          <cell r="O209" t="str">
            <v>2 - 3</v>
          </cell>
          <cell r="P209">
            <v>93</v>
          </cell>
          <cell r="Q209">
            <v>93</v>
          </cell>
          <cell r="R209">
            <v>25.671512</v>
          </cell>
          <cell r="S209">
            <v>2.5671512000000001</v>
          </cell>
          <cell r="T209">
            <v>25.671512</v>
          </cell>
          <cell r="U209">
            <v>2.5671512000000001</v>
          </cell>
          <cell r="V209" t="str">
            <v>1-2</v>
          </cell>
          <cell r="W209" t="str">
            <v>0-2</v>
          </cell>
          <cell r="X209" t="str">
            <v>1-2</v>
          </cell>
          <cell r="Y209">
            <v>1</v>
          </cell>
          <cell r="Z209" t="str">
            <v>M</v>
          </cell>
          <cell r="AA209"/>
          <cell r="AB209" t="str">
            <v/>
          </cell>
          <cell r="AC209" t="str">
            <v>1-2</v>
          </cell>
          <cell r="AD209" t="str">
            <v>M</v>
          </cell>
          <cell r="AE209">
            <v>1</v>
          </cell>
        </row>
        <row r="210">
          <cell r="A210">
            <v>152950</v>
          </cell>
          <cell r="B210" t="str">
            <v>Wu, Yuxiang</v>
          </cell>
          <cell r="C210" t="str">
            <v>8KS</v>
          </cell>
          <cell r="D210" t="str">
            <v>M</v>
          </cell>
          <cell r="E210" t="str">
            <v/>
          </cell>
          <cell r="F210" t="str">
            <v>No</v>
          </cell>
          <cell r="G210" t="str">
            <v/>
          </cell>
          <cell r="H210">
            <v>1</v>
          </cell>
          <cell r="I210" t="str">
            <v>CHNE</v>
          </cell>
          <cell r="J210" t="str">
            <v>No</v>
          </cell>
          <cell r="K210" t="b">
            <v>1</v>
          </cell>
          <cell r="L210" t="str">
            <v>No</v>
          </cell>
          <cell r="M210" t="str">
            <v>No</v>
          </cell>
          <cell r="N210" t="str">
            <v>6 - 7</v>
          </cell>
          <cell r="O210" t="str">
            <v>7 - 8</v>
          </cell>
          <cell r="P210">
            <v>113</v>
          </cell>
          <cell r="Q210">
            <v>113</v>
          </cell>
          <cell r="R210">
            <v>68.411214999999999</v>
          </cell>
          <cell r="S210">
            <v>6.8411214999999999</v>
          </cell>
          <cell r="T210">
            <v>68.411214999999999</v>
          </cell>
          <cell r="U210">
            <v>6.8411214999999999</v>
          </cell>
          <cell r="V210" t="str">
            <v>6-7</v>
          </cell>
          <cell r="W210" t="str">
            <v>5-7</v>
          </cell>
          <cell r="X210" t="str">
            <v>6-7</v>
          </cell>
          <cell r="Y210">
            <v>6</v>
          </cell>
          <cell r="Z210" t="str">
            <v>H</v>
          </cell>
          <cell r="AA210"/>
          <cell r="AB210" t="str">
            <v/>
          </cell>
          <cell r="AC210" t="str">
            <v>6-7</v>
          </cell>
          <cell r="AD210" t="str">
            <v>H</v>
          </cell>
          <cell r="AE210">
            <v>1</v>
          </cell>
        </row>
        <row r="211">
          <cell r="A211">
            <v>152820</v>
          </cell>
          <cell r="B211" t="str">
            <v>Yaqoob, Yusuf</v>
          </cell>
          <cell r="C211" t="str">
            <v>8KS</v>
          </cell>
          <cell r="D211" t="str">
            <v>M</v>
          </cell>
          <cell r="E211" t="str">
            <v>N</v>
          </cell>
          <cell r="F211" t="str">
            <v>No</v>
          </cell>
          <cell r="G211" t="str">
            <v/>
          </cell>
          <cell r="H211">
            <v>1</v>
          </cell>
          <cell r="I211" t="str">
            <v>APKN</v>
          </cell>
          <cell r="J211" t="str">
            <v>Yes</v>
          </cell>
          <cell r="K211" t="b">
            <v>0</v>
          </cell>
          <cell r="L211" t="str">
            <v>Yes</v>
          </cell>
          <cell r="M211" t="str">
            <v>No</v>
          </cell>
          <cell r="N211" t="str">
            <v>2 - 3</v>
          </cell>
          <cell r="O211" t="str">
            <v>5 - 6</v>
          </cell>
          <cell r="P211">
            <v>99.5</v>
          </cell>
          <cell r="Q211">
            <v>103.5</v>
          </cell>
          <cell r="R211">
            <v>36.912934999999997</v>
          </cell>
          <cell r="S211">
            <v>3.6912934999999996</v>
          </cell>
          <cell r="T211">
            <v>42.677678999999998</v>
          </cell>
          <cell r="U211">
            <v>4.2677678999999999</v>
          </cell>
          <cell r="V211" t="str">
            <v>4-5</v>
          </cell>
          <cell r="W211" t="str">
            <v>3-5</v>
          </cell>
          <cell r="X211" t="str">
            <v>4-5</v>
          </cell>
          <cell r="Y211">
            <v>4</v>
          </cell>
          <cell r="Z211" t="str">
            <v>M</v>
          </cell>
          <cell r="AA211"/>
          <cell r="AB211" t="str">
            <v/>
          </cell>
          <cell r="AC211" t="str">
            <v>4-5</v>
          </cell>
          <cell r="AD211" t="str">
            <v>M</v>
          </cell>
          <cell r="AE211">
            <v>1</v>
          </cell>
        </row>
        <row r="212">
          <cell r="A212">
            <v>152917</v>
          </cell>
          <cell r="B212" t="str">
            <v>Yeboah, Quincy</v>
          </cell>
          <cell r="C212" t="str">
            <v>8PH</v>
          </cell>
          <cell r="D212" t="str">
            <v>M</v>
          </cell>
          <cell r="E212" t="str">
            <v>N</v>
          </cell>
          <cell r="F212" t="str">
            <v>No</v>
          </cell>
          <cell r="G212" t="str">
            <v/>
          </cell>
          <cell r="H212">
            <v>1</v>
          </cell>
          <cell r="I212" t="str">
            <v>BAOF</v>
          </cell>
          <cell r="J212" t="str">
            <v>No</v>
          </cell>
          <cell r="K212" t="b">
            <v>0</v>
          </cell>
          <cell r="L212" t="str">
            <v>No</v>
          </cell>
          <cell r="M212" t="str">
            <v>No</v>
          </cell>
          <cell r="N212" t="str">
            <v>3 - 4</v>
          </cell>
          <cell r="O212" t="str">
            <v>5 - 6</v>
          </cell>
          <cell r="P212">
            <v>102</v>
          </cell>
          <cell r="Q212">
            <v>102</v>
          </cell>
          <cell r="R212">
            <v>41.109434</v>
          </cell>
          <cell r="S212">
            <v>4.1109434</v>
          </cell>
          <cell r="T212">
            <v>41.109434</v>
          </cell>
          <cell r="U212">
            <v>4.1109434</v>
          </cell>
          <cell r="V212" t="str">
            <v>4-5</v>
          </cell>
          <cell r="W212" t="str">
            <v>3-5</v>
          </cell>
          <cell r="X212" t="str">
            <v>4-5</v>
          </cell>
          <cell r="Y212">
            <v>4</v>
          </cell>
          <cell r="Z212" t="str">
            <v>M</v>
          </cell>
          <cell r="AA212"/>
          <cell r="AB212" t="str">
            <v/>
          </cell>
          <cell r="AC212" t="str">
            <v>4-5</v>
          </cell>
          <cell r="AD212" t="str">
            <v>M</v>
          </cell>
          <cell r="AE212">
            <v>1</v>
          </cell>
        </row>
        <row r="213">
          <cell r="A213">
            <v>152868</v>
          </cell>
          <cell r="B213" t="str">
            <v>Yohannes, Leah</v>
          </cell>
          <cell r="C213" t="str">
            <v>8JJ</v>
          </cell>
          <cell r="D213" t="str">
            <v>F</v>
          </cell>
          <cell r="E213" t="str">
            <v>N</v>
          </cell>
          <cell r="F213" t="str">
            <v>No</v>
          </cell>
          <cell r="G213" t="str">
            <v/>
          </cell>
          <cell r="H213">
            <v>1</v>
          </cell>
          <cell r="I213" t="str">
            <v>BAOF</v>
          </cell>
          <cell r="J213" t="str">
            <v>Yes</v>
          </cell>
          <cell r="K213" t="b">
            <v>0</v>
          </cell>
          <cell r="L213" t="str">
            <v>Yes</v>
          </cell>
          <cell r="M213" t="str">
            <v>No</v>
          </cell>
          <cell r="N213" t="str">
            <v>6 - 7</v>
          </cell>
          <cell r="O213" t="str">
            <v>8 - 9</v>
          </cell>
          <cell r="P213">
            <v>113</v>
          </cell>
          <cell r="Q213">
            <v>117</v>
          </cell>
          <cell r="R213">
            <v>68.411214999999999</v>
          </cell>
          <cell r="S213">
            <v>6.8411214999999999</v>
          </cell>
          <cell r="T213">
            <v>75.154411999999994</v>
          </cell>
          <cell r="U213">
            <v>7.5154411999999997</v>
          </cell>
          <cell r="V213" t="str">
            <v>7-8</v>
          </cell>
          <cell r="W213" t="str">
            <v>6-8</v>
          </cell>
          <cell r="X213" t="str">
            <v>7-8</v>
          </cell>
          <cell r="Y213">
            <v>7</v>
          </cell>
          <cell r="Z213" t="str">
            <v>H</v>
          </cell>
          <cell r="AA213"/>
          <cell r="AB213" t="str">
            <v/>
          </cell>
          <cell r="AC213" t="str">
            <v>7-8</v>
          </cell>
          <cell r="AD213" t="str">
            <v>H</v>
          </cell>
          <cell r="AE213">
            <v>1</v>
          </cell>
        </row>
        <row r="214">
          <cell r="A214">
            <v>152767</v>
          </cell>
          <cell r="B214" t="str">
            <v>Yule, Ruby-Anne</v>
          </cell>
          <cell r="C214" t="str">
            <v>8TR</v>
          </cell>
          <cell r="D214" t="str">
            <v>F</v>
          </cell>
          <cell r="E214" t="str">
            <v>N</v>
          </cell>
          <cell r="F214" t="str">
            <v>No</v>
          </cell>
          <cell r="G214" t="str">
            <v/>
          </cell>
          <cell r="H214">
            <v>0</v>
          </cell>
          <cell r="I214" t="str">
            <v>WBRI</v>
          </cell>
          <cell r="J214" t="str">
            <v>No</v>
          </cell>
          <cell r="K214" t="b">
            <v>0</v>
          </cell>
          <cell r="L214" t="str">
            <v>No</v>
          </cell>
          <cell r="M214" t="str">
            <v>No</v>
          </cell>
          <cell r="N214" t="str">
            <v>2 - 3</v>
          </cell>
          <cell r="O214" t="str">
            <v>2 - 3</v>
          </cell>
          <cell r="P214">
            <v>93.5</v>
          </cell>
          <cell r="Q214">
            <v>93.5</v>
          </cell>
          <cell r="R214">
            <v>25.671512</v>
          </cell>
          <cell r="S214">
            <v>2.5671512000000001</v>
          </cell>
          <cell r="T214">
            <v>25.671512</v>
          </cell>
          <cell r="U214">
            <v>2.5671512000000001</v>
          </cell>
          <cell r="V214" t="str">
            <v>2-3</v>
          </cell>
          <cell r="W214" t="str">
            <v>1-3</v>
          </cell>
          <cell r="X214" t="str">
            <v>2-3</v>
          </cell>
          <cell r="Y214">
            <v>2</v>
          </cell>
          <cell r="Z214" t="str">
            <v>M</v>
          </cell>
          <cell r="AA214"/>
          <cell r="AB214" t="str">
            <v/>
          </cell>
          <cell r="AC214" t="str">
            <v>2-3</v>
          </cell>
          <cell r="AD214" t="str">
            <v>M</v>
          </cell>
          <cell r="AE214">
            <v>1</v>
          </cell>
        </row>
        <row r="215">
          <cell r="A215">
            <v>152906</v>
          </cell>
          <cell r="B215" t="str">
            <v>Zaheer, Areeb</v>
          </cell>
          <cell r="C215" t="str">
            <v>8KS</v>
          </cell>
          <cell r="D215" t="str">
            <v>M</v>
          </cell>
          <cell r="E215" t="str">
            <v>N</v>
          </cell>
          <cell r="F215" t="str">
            <v>No</v>
          </cell>
          <cell r="G215" t="str">
            <v/>
          </cell>
          <cell r="H215">
            <v>1</v>
          </cell>
          <cell r="I215" t="str">
            <v>APKN</v>
          </cell>
          <cell r="J215" t="str">
            <v>No</v>
          </cell>
          <cell r="K215" t="b">
            <v>0</v>
          </cell>
          <cell r="L215" t="str">
            <v>No</v>
          </cell>
          <cell r="M215" t="str">
            <v>No</v>
          </cell>
          <cell r="N215" t="str">
            <v>3 - 4</v>
          </cell>
          <cell r="O215" t="str">
            <v>U - 1</v>
          </cell>
          <cell r="P215" t="str">
            <v/>
          </cell>
          <cell r="Q215" t="str">
            <v/>
          </cell>
          <cell r="R215" t="e">
            <v>#VALUE!</v>
          </cell>
          <cell r="S215" t="e">
            <v>#VALUE!</v>
          </cell>
          <cell r="T215" t="e">
            <v>#VALUE!</v>
          </cell>
          <cell r="U215" t="e">
            <v>#VALUE!</v>
          </cell>
          <cell r="V215" t="str">
            <v>2-3</v>
          </cell>
          <cell r="W215" t="str">
            <v>1-3</v>
          </cell>
          <cell r="X215" t="str">
            <v>2-3</v>
          </cell>
          <cell r="Y215">
            <v>2</v>
          </cell>
          <cell r="Z215" t="str">
            <v>H</v>
          </cell>
          <cell r="AA215"/>
          <cell r="AB215" t="str">
            <v/>
          </cell>
          <cell r="AC215" t="str">
            <v>2-3</v>
          </cell>
          <cell r="AD215" t="str">
            <v>H</v>
          </cell>
          <cell r="AE215">
            <v>1</v>
          </cell>
        </row>
        <row r="216">
          <cell r="A216">
            <v>152844</v>
          </cell>
          <cell r="B216" t="str">
            <v>Zormpas, Loukas</v>
          </cell>
          <cell r="C216" t="str">
            <v>8KC</v>
          </cell>
          <cell r="D216" t="str">
            <v>M</v>
          </cell>
          <cell r="E216" t="str">
            <v>N</v>
          </cell>
          <cell r="F216" t="str">
            <v>No</v>
          </cell>
          <cell r="G216" t="str">
            <v/>
          </cell>
          <cell r="H216">
            <v>1</v>
          </cell>
          <cell r="I216" t="str">
            <v>MOTM</v>
          </cell>
          <cell r="J216" t="str">
            <v>No</v>
          </cell>
          <cell r="K216" t="b">
            <v>0</v>
          </cell>
          <cell r="L216" t="str">
            <v>No</v>
          </cell>
          <cell r="M216" t="str">
            <v>No</v>
          </cell>
          <cell r="N216" t="str">
            <v>4 - 5</v>
          </cell>
          <cell r="O216" t="str">
            <v>6 - 7</v>
          </cell>
          <cell r="P216">
            <v>107.5</v>
          </cell>
          <cell r="Q216">
            <v>107.5</v>
          </cell>
          <cell r="R216">
            <v>54.013157999999997</v>
          </cell>
          <cell r="S216">
            <v>5.4013157999999999</v>
          </cell>
          <cell r="T216">
            <v>54.013157999999997</v>
          </cell>
          <cell r="U216">
            <v>5.4013157999999999</v>
          </cell>
          <cell r="V216" t="str">
            <v>5-6</v>
          </cell>
          <cell r="W216" t="str">
            <v>4-6</v>
          </cell>
          <cell r="X216" t="str">
            <v>5-6</v>
          </cell>
          <cell r="Y216">
            <v>5</v>
          </cell>
          <cell r="Z216" t="str">
            <v>H</v>
          </cell>
          <cell r="AA216"/>
          <cell r="AB216" t="str">
            <v/>
          </cell>
          <cell r="AC216" t="str">
            <v>5-6</v>
          </cell>
          <cell r="AD216" t="str">
            <v>H</v>
          </cell>
          <cell r="AE216">
            <v>1</v>
          </cell>
        </row>
        <row r="217">
          <cell r="A217">
            <v>152844</v>
          </cell>
          <cell r="B217" t="str">
            <v>Zormpas, Loukas</v>
          </cell>
          <cell r="C217" t="str">
            <v>8KC</v>
          </cell>
          <cell r="D217" t="str">
            <v>M</v>
          </cell>
          <cell r="E217" t="str">
            <v>N</v>
          </cell>
          <cell r="F217" t="str">
            <v>No</v>
          </cell>
          <cell r="G217" t="str">
            <v/>
          </cell>
          <cell r="H217">
            <v>1</v>
          </cell>
          <cell r="I217" t="str">
            <v>MOTM</v>
          </cell>
          <cell r="J217" t="str">
            <v>No</v>
          </cell>
          <cell r="K217" t="b">
            <v>0</v>
          </cell>
          <cell r="L217" t="str">
            <v>No</v>
          </cell>
          <cell r="M217" t="str">
            <v>No</v>
          </cell>
          <cell r="N217" t="str">
            <v>4 - 5</v>
          </cell>
          <cell r="O217" t="str">
            <v>6 - 7</v>
          </cell>
          <cell r="P217">
            <v>107.5</v>
          </cell>
          <cell r="Q217">
            <v>107.5</v>
          </cell>
          <cell r="R217">
            <v>56.46</v>
          </cell>
          <cell r="S217">
            <v>5.6459999999999999</v>
          </cell>
          <cell r="T217">
            <v>56.46</v>
          </cell>
          <cell r="U217">
            <v>5.6459999999999999</v>
          </cell>
          <cell r="V217" t="str">
            <v>5-6</v>
          </cell>
          <cell r="W217" t="str">
            <v>4-6</v>
          </cell>
          <cell r="X217" t="str">
            <v>5-6</v>
          </cell>
          <cell r="Y217">
            <v>5</v>
          </cell>
          <cell r="Z217" t="str">
            <v>H</v>
          </cell>
          <cell r="AA217"/>
          <cell r="AB217" t="str">
            <v/>
          </cell>
          <cell r="AC217" t="str">
            <v>5-6</v>
          </cell>
          <cell r="AD217" t="str">
            <v>H</v>
          </cell>
          <cell r="AE217">
            <v>1</v>
          </cell>
        </row>
        <row r="221">
          <cell r="P221" t="str">
            <v xml:space="preserve"> </v>
          </cell>
        </row>
        <row r="222">
          <cell r="P222" t="str">
            <v xml:space="preserve"> </v>
          </cell>
        </row>
      </sheetData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  <sheetData sheetId="11" refreshError="1"/>
      <sheetData sheetId="12" refreshError="1"/>
      <sheetData sheetId="13"/>
      <sheetData sheetId="14">
        <row r="1">
          <cell r="A1" t="str">
            <v>Id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4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4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B1:P25"/>
  <sheetViews>
    <sheetView showGridLines="0" showRowColHeaders="0" zoomScaleNormal="100" workbookViewId="0">
      <selection activeCell="X14" sqref="X14"/>
    </sheetView>
  </sheetViews>
  <sheetFormatPr defaultRowHeight="15" x14ac:dyDescent="0.25"/>
  <cols>
    <col min="1" max="1" width="1.7109375" customWidth="1"/>
    <col min="2" max="2" width="2.140625" customWidth="1"/>
    <col min="9" max="9" width="2" customWidth="1"/>
    <col min="16" max="16" width="2" customWidth="1"/>
    <col min="17" max="17" width="3.140625" customWidth="1"/>
  </cols>
  <sheetData>
    <row r="1" spans="2:16" ht="15.75" thickBot="1" x14ac:dyDescent="0.3"/>
    <row r="2" spans="2:16" ht="9.75" customHeight="1" thickBot="1" x14ac:dyDescent="0.3">
      <c r="B2" s="288"/>
      <c r="C2" s="289"/>
      <c r="D2" s="289"/>
      <c r="E2" s="289"/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90"/>
    </row>
    <row r="3" spans="2:16" ht="15" customHeight="1" x14ac:dyDescent="0.25">
      <c r="B3" s="291"/>
      <c r="C3" s="524" t="s">
        <v>422</v>
      </c>
      <c r="D3" s="525"/>
      <c r="E3" s="525"/>
      <c r="F3" s="525"/>
      <c r="G3" s="525"/>
      <c r="H3" s="525"/>
      <c r="I3" s="525"/>
      <c r="J3" s="525"/>
      <c r="K3" s="525"/>
      <c r="L3" s="525"/>
      <c r="M3" s="525"/>
      <c r="N3" s="525"/>
      <c r="O3" s="526"/>
      <c r="P3" s="292"/>
    </row>
    <row r="4" spans="2:16" ht="15" customHeight="1" x14ac:dyDescent="0.25">
      <c r="B4" s="291"/>
      <c r="C4" s="527"/>
      <c r="D4" s="528"/>
      <c r="E4" s="528"/>
      <c r="F4" s="528"/>
      <c r="G4" s="528"/>
      <c r="H4" s="528"/>
      <c r="I4" s="528"/>
      <c r="J4" s="528"/>
      <c r="K4" s="528"/>
      <c r="L4" s="528"/>
      <c r="M4" s="528"/>
      <c r="N4" s="528"/>
      <c r="O4" s="529"/>
      <c r="P4" s="292"/>
    </row>
    <row r="5" spans="2:16" ht="15" customHeight="1" thickBot="1" x14ac:dyDescent="0.3">
      <c r="B5" s="291"/>
      <c r="C5" s="530"/>
      <c r="D5" s="531"/>
      <c r="E5" s="531"/>
      <c r="F5" s="531"/>
      <c r="G5" s="531"/>
      <c r="H5" s="531"/>
      <c r="I5" s="531"/>
      <c r="J5" s="531"/>
      <c r="K5" s="531"/>
      <c r="L5" s="531"/>
      <c r="M5" s="531"/>
      <c r="N5" s="531"/>
      <c r="O5" s="532"/>
      <c r="P5" s="292"/>
    </row>
    <row r="6" spans="2:16" ht="6" customHeight="1" thickBot="1" x14ac:dyDescent="0.3">
      <c r="B6" s="291"/>
      <c r="C6" s="293"/>
      <c r="D6" s="293"/>
      <c r="E6" s="293"/>
      <c r="F6" s="293"/>
      <c r="G6" s="293"/>
      <c r="H6" s="293"/>
      <c r="I6" s="294"/>
      <c r="J6" s="293"/>
      <c r="K6" s="293"/>
      <c r="L6" s="293"/>
      <c r="M6" s="293"/>
      <c r="N6" s="293"/>
      <c r="O6" s="293"/>
      <c r="P6" s="292"/>
    </row>
    <row r="7" spans="2:16" ht="17.25" thickTop="1" thickBot="1" x14ac:dyDescent="0.3">
      <c r="B7" s="291"/>
      <c r="C7" s="533" t="s">
        <v>270</v>
      </c>
      <c r="D7" s="534"/>
      <c r="E7" s="534"/>
      <c r="F7" s="534"/>
      <c r="G7" s="534"/>
      <c r="H7" s="535"/>
      <c r="I7" s="295"/>
      <c r="J7" s="536" t="s">
        <v>271</v>
      </c>
      <c r="K7" s="536"/>
      <c r="L7" s="536"/>
      <c r="M7" s="536"/>
      <c r="N7" s="536"/>
      <c r="O7" s="537"/>
      <c r="P7" s="292"/>
    </row>
    <row r="8" spans="2:16" ht="15.75" thickTop="1" x14ac:dyDescent="0.25">
      <c r="B8" s="291"/>
      <c r="C8" s="294"/>
      <c r="D8" s="294"/>
      <c r="E8" s="294"/>
      <c r="F8" s="294"/>
      <c r="G8" s="294"/>
      <c r="H8" s="294"/>
      <c r="I8" s="294"/>
      <c r="J8" s="294"/>
      <c r="K8" s="294"/>
      <c r="L8" s="294"/>
      <c r="M8" s="294"/>
      <c r="N8" s="294"/>
      <c r="O8" s="294"/>
      <c r="P8" s="292"/>
    </row>
    <row r="9" spans="2:16" x14ac:dyDescent="0.25">
      <c r="B9" s="291"/>
      <c r="C9" s="296"/>
      <c r="D9" s="296"/>
      <c r="E9" s="296"/>
      <c r="F9" s="296"/>
      <c r="G9" s="296"/>
      <c r="H9" s="296"/>
      <c r="I9" s="294"/>
      <c r="J9" s="294"/>
      <c r="K9" s="294"/>
      <c r="L9" s="294"/>
      <c r="M9" s="294"/>
      <c r="N9" s="294"/>
      <c r="O9" s="294"/>
      <c r="P9" s="292"/>
    </row>
    <row r="10" spans="2:16" x14ac:dyDescent="0.25">
      <c r="B10" s="291"/>
      <c r="C10" s="294"/>
      <c r="D10" s="294"/>
      <c r="E10" s="294"/>
      <c r="F10" s="294"/>
      <c r="G10" s="294"/>
      <c r="H10" s="294"/>
      <c r="I10" s="294"/>
      <c r="J10" s="294"/>
      <c r="K10" s="294"/>
      <c r="L10" s="294"/>
      <c r="M10" s="294"/>
      <c r="N10" s="294"/>
      <c r="O10" s="294"/>
      <c r="P10" s="292"/>
    </row>
    <row r="11" spans="2:16" x14ac:dyDescent="0.25">
      <c r="B11" s="291"/>
      <c r="C11" s="294"/>
      <c r="D11" s="294"/>
      <c r="E11" s="294"/>
      <c r="F11" s="294"/>
      <c r="G11" s="294"/>
      <c r="H11" s="294"/>
      <c r="I11" s="294"/>
      <c r="J11" s="294"/>
      <c r="K11" s="294"/>
      <c r="L11" s="294"/>
      <c r="M11" s="294"/>
      <c r="N11" s="294"/>
      <c r="O11" s="294"/>
      <c r="P11" s="292"/>
    </row>
    <row r="12" spans="2:16" ht="32.25" customHeight="1" x14ac:dyDescent="0.25">
      <c r="B12" s="291"/>
      <c r="C12" s="294"/>
      <c r="D12" s="294"/>
      <c r="E12" s="294"/>
      <c r="F12" s="294"/>
      <c r="G12" s="294"/>
      <c r="H12" s="294"/>
      <c r="I12" s="294"/>
      <c r="J12" s="294"/>
      <c r="K12" s="294"/>
      <c r="L12" s="294"/>
      <c r="M12" s="294"/>
      <c r="N12" s="294"/>
      <c r="O12" s="294"/>
      <c r="P12" s="292"/>
    </row>
    <row r="13" spans="2:16" ht="22.5" customHeight="1" x14ac:dyDescent="0.25">
      <c r="B13" s="291"/>
      <c r="C13" s="294"/>
      <c r="D13" s="294"/>
      <c r="E13" s="294"/>
      <c r="F13" s="294"/>
      <c r="G13" s="294"/>
      <c r="H13" s="294"/>
      <c r="I13" s="294"/>
      <c r="J13" s="294"/>
      <c r="K13" s="294"/>
      <c r="L13" s="294"/>
      <c r="M13" s="294"/>
      <c r="N13" s="294"/>
      <c r="O13" s="294"/>
      <c r="P13" s="292"/>
    </row>
    <row r="14" spans="2:16" ht="9" customHeight="1" thickBot="1" x14ac:dyDescent="0.3">
      <c r="B14" s="291"/>
      <c r="C14" s="294"/>
      <c r="D14" s="294"/>
      <c r="E14" s="294"/>
      <c r="F14" s="294"/>
      <c r="G14" s="294"/>
      <c r="H14" s="294"/>
      <c r="I14" s="294"/>
      <c r="J14" s="294"/>
      <c r="K14" s="294"/>
      <c r="L14" s="294"/>
      <c r="M14" s="294"/>
      <c r="N14" s="294"/>
      <c r="O14" s="294"/>
      <c r="P14" s="292"/>
    </row>
    <row r="15" spans="2:16" ht="17.25" thickTop="1" thickBot="1" x14ac:dyDescent="0.3">
      <c r="B15" s="291"/>
      <c r="C15" s="538" t="s">
        <v>272</v>
      </c>
      <c r="D15" s="539"/>
      <c r="E15" s="539"/>
      <c r="F15" s="539"/>
      <c r="G15" s="539"/>
      <c r="H15" s="540"/>
      <c r="I15" s="294"/>
      <c r="J15" s="294"/>
      <c r="K15" s="294"/>
      <c r="L15" s="294"/>
      <c r="M15" s="294"/>
      <c r="N15" s="294"/>
      <c r="O15" s="294"/>
      <c r="P15" s="292"/>
    </row>
    <row r="16" spans="2:16" ht="15.75" thickTop="1" x14ac:dyDescent="0.25">
      <c r="B16" s="291"/>
      <c r="C16" s="294"/>
      <c r="D16" s="294"/>
      <c r="E16" s="294"/>
      <c r="F16" s="294"/>
      <c r="G16" s="294"/>
      <c r="H16" s="294"/>
      <c r="I16" s="294"/>
      <c r="J16" s="294"/>
      <c r="K16" s="294"/>
      <c r="L16" s="294"/>
      <c r="M16" s="294"/>
      <c r="N16" s="294"/>
      <c r="O16" s="294"/>
      <c r="P16" s="292"/>
    </row>
    <row r="17" spans="2:16" x14ac:dyDescent="0.25">
      <c r="B17" s="291"/>
      <c r="C17" s="294"/>
      <c r="D17" s="294"/>
      <c r="E17" s="294"/>
      <c r="F17" s="294"/>
      <c r="G17" s="294"/>
      <c r="H17" s="294"/>
      <c r="I17" s="294"/>
      <c r="J17" s="294"/>
      <c r="K17" s="294"/>
      <c r="L17" s="294"/>
      <c r="M17" s="294"/>
      <c r="N17" s="294"/>
      <c r="O17" s="294"/>
      <c r="P17" s="292"/>
    </row>
    <row r="18" spans="2:16" x14ac:dyDescent="0.25">
      <c r="B18" s="291"/>
      <c r="C18" s="294"/>
      <c r="D18" s="294"/>
      <c r="E18" s="294"/>
      <c r="F18" s="294"/>
      <c r="G18" s="294"/>
      <c r="H18" s="294"/>
      <c r="I18" s="294"/>
      <c r="J18" s="294"/>
      <c r="K18" s="294"/>
      <c r="L18" s="294"/>
      <c r="M18" s="294"/>
      <c r="N18" s="294"/>
      <c r="O18" s="294"/>
      <c r="P18" s="292"/>
    </row>
    <row r="19" spans="2:16" x14ac:dyDescent="0.25">
      <c r="B19" s="291"/>
      <c r="C19" s="294"/>
      <c r="D19" s="294"/>
      <c r="E19" s="294"/>
      <c r="F19" s="294"/>
      <c r="G19" s="294"/>
      <c r="H19" s="294"/>
      <c r="I19" s="294"/>
      <c r="J19" s="294"/>
      <c r="K19" s="294"/>
      <c r="L19" s="294"/>
      <c r="M19" s="294"/>
      <c r="N19" s="294"/>
      <c r="O19" s="294"/>
      <c r="P19" s="292"/>
    </row>
    <row r="20" spans="2:16" x14ac:dyDescent="0.25">
      <c r="B20" s="291"/>
      <c r="C20" s="294"/>
      <c r="D20" s="294"/>
      <c r="E20" s="294"/>
      <c r="F20" s="294"/>
      <c r="G20" s="294"/>
      <c r="H20" s="294"/>
      <c r="I20" s="294"/>
      <c r="J20" s="294"/>
      <c r="K20" s="294"/>
      <c r="L20" s="294"/>
      <c r="M20" s="294"/>
      <c r="N20" s="294"/>
      <c r="O20" s="294"/>
      <c r="P20" s="292"/>
    </row>
    <row r="21" spans="2:16" x14ac:dyDescent="0.25">
      <c r="B21" s="291"/>
      <c r="C21" s="294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2"/>
    </row>
    <row r="22" spans="2:16" ht="9" customHeight="1" thickBot="1" x14ac:dyDescent="0.3">
      <c r="B22" s="297"/>
      <c r="C22" s="298"/>
      <c r="D22" s="298"/>
      <c r="E22" s="298"/>
      <c r="F22" s="298"/>
      <c r="G22" s="298"/>
      <c r="H22" s="298"/>
      <c r="I22" s="298"/>
      <c r="J22" s="298"/>
      <c r="K22" s="298"/>
      <c r="L22" s="298"/>
      <c r="M22" s="298"/>
      <c r="N22" s="298"/>
      <c r="O22" s="298"/>
      <c r="P22" s="299"/>
    </row>
    <row r="23" spans="2:16" x14ac:dyDescent="0.25">
      <c r="B23" s="288"/>
      <c r="C23" s="289"/>
      <c r="D23" s="289"/>
      <c r="E23" s="289"/>
      <c r="F23" s="289"/>
      <c r="G23" s="289"/>
      <c r="H23" s="289"/>
      <c r="I23" s="289"/>
      <c r="J23" s="289"/>
      <c r="K23" s="289"/>
      <c r="L23" s="289"/>
      <c r="M23" s="289"/>
      <c r="N23" s="289"/>
      <c r="O23" s="289"/>
      <c r="P23" s="290"/>
    </row>
    <row r="24" spans="2:16" x14ac:dyDescent="0.25">
      <c r="B24" s="291"/>
      <c r="C24" s="294"/>
      <c r="D24" s="294"/>
      <c r="E24" s="294"/>
      <c r="F24" s="294"/>
      <c r="G24" s="294"/>
      <c r="H24" s="294"/>
      <c r="I24" s="294"/>
      <c r="J24" s="294"/>
      <c r="K24" s="294"/>
      <c r="L24" s="294"/>
      <c r="M24" s="294"/>
      <c r="N24" s="294"/>
      <c r="O24" s="294"/>
      <c r="P24" s="292"/>
    </row>
    <row r="25" spans="2:16" ht="15.75" thickBot="1" x14ac:dyDescent="0.3">
      <c r="B25" s="297"/>
      <c r="C25" s="298"/>
      <c r="D25" s="298"/>
      <c r="E25" s="298"/>
      <c r="F25" s="298"/>
      <c r="G25" s="298"/>
      <c r="H25" s="298"/>
      <c r="I25" s="298"/>
      <c r="J25" s="298"/>
      <c r="K25" s="298"/>
      <c r="L25" s="298"/>
      <c r="M25" s="298"/>
      <c r="N25" s="298"/>
      <c r="O25" s="298"/>
      <c r="P25" s="299"/>
    </row>
  </sheetData>
  <customSheetViews>
    <customSheetView guid="{8635D68E-22EC-42FF-9F05-EEEAA207F799}" showGridLines="0" showRowCol="0">
      <selection activeCell="K26" sqref="K26"/>
      <pageMargins left="0.7" right="0.7" top="0.75" bottom="0.75" header="0.3" footer="0.3"/>
    </customSheetView>
    <customSheetView guid="{AB5A17B1-2FC4-418A-AFAE-1FD89C3982BF}" showGridLines="0" showRowCol="0">
      <selection activeCell="H33" sqref="H33"/>
      <pageMargins left="0.7" right="0.7" top="0.75" bottom="0.75" header="0.3" footer="0.3"/>
    </customSheetView>
  </customSheetViews>
  <mergeCells count="4">
    <mergeCell ref="C3:O5"/>
    <mergeCell ref="C7:H7"/>
    <mergeCell ref="J7:O7"/>
    <mergeCell ref="C15:H1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47"/>
  <sheetViews>
    <sheetView zoomScaleNormal="100" workbookViewId="0">
      <selection activeCell="A34" sqref="A34"/>
    </sheetView>
  </sheetViews>
  <sheetFormatPr defaultRowHeight="15" x14ac:dyDescent="0.25"/>
  <cols>
    <col min="1" max="1" width="28.140625" customWidth="1"/>
    <col min="11" max="11" width="12.140625" customWidth="1"/>
  </cols>
  <sheetData>
    <row r="1" spans="1:26" ht="15.75" thickBot="1" x14ac:dyDescent="0.3">
      <c r="A1" s="68" t="s">
        <v>117</v>
      </c>
    </row>
    <row r="2" spans="1:26" ht="15.75" thickBot="1" x14ac:dyDescent="0.3">
      <c r="A2" s="71" t="s">
        <v>0</v>
      </c>
      <c r="B2" s="72" t="s">
        <v>104</v>
      </c>
      <c r="C2" s="72"/>
      <c r="D2" s="73"/>
    </row>
    <row r="3" spans="1:26" ht="15.75" thickBot="1" x14ac:dyDescent="0.3">
      <c r="A3" s="62" t="s">
        <v>3</v>
      </c>
      <c r="B3" s="69" t="s">
        <v>105</v>
      </c>
      <c r="C3" s="69"/>
      <c r="D3" s="69"/>
      <c r="E3" s="69"/>
      <c r="F3" s="69"/>
      <c r="G3" s="69"/>
      <c r="H3" s="69"/>
      <c r="I3" s="69"/>
      <c r="J3" s="69"/>
      <c r="K3" s="70"/>
    </row>
    <row r="4" spans="1:26" ht="15.75" thickBot="1" x14ac:dyDescent="0.3">
      <c r="A4" s="62" t="s">
        <v>4</v>
      </c>
      <c r="B4" s="69" t="s">
        <v>106</v>
      </c>
      <c r="C4" s="70"/>
    </row>
    <row r="5" spans="1:26" ht="15.75" thickBot="1" x14ac:dyDescent="0.3">
      <c r="A5" s="62" t="s">
        <v>38</v>
      </c>
      <c r="B5" s="69" t="s">
        <v>107</v>
      </c>
      <c r="C5" s="70"/>
    </row>
    <row r="6" spans="1:26" ht="15.75" thickBot="1" x14ac:dyDescent="0.3">
      <c r="A6" s="71" t="s">
        <v>54</v>
      </c>
      <c r="B6" s="72" t="s">
        <v>108</v>
      </c>
      <c r="C6" s="73"/>
    </row>
    <row r="7" spans="1:26" ht="15.75" thickBot="1" x14ac:dyDescent="0.3">
      <c r="A7" s="71" t="s">
        <v>171</v>
      </c>
      <c r="B7" s="72" t="s">
        <v>172</v>
      </c>
      <c r="C7" s="72"/>
    </row>
    <row r="8" spans="1:26" ht="15.75" thickBot="1" x14ac:dyDescent="0.3">
      <c r="A8" s="71" t="s">
        <v>92</v>
      </c>
      <c r="B8" s="72" t="s">
        <v>113</v>
      </c>
      <c r="C8" s="72"/>
      <c r="D8" s="72"/>
      <c r="E8" s="72"/>
      <c r="F8" s="72"/>
      <c r="G8" s="72"/>
      <c r="H8" s="72"/>
      <c r="I8" s="72"/>
      <c r="J8" s="73"/>
    </row>
    <row r="9" spans="1:26" ht="32.25" customHeight="1" thickBot="1" x14ac:dyDescent="0.3">
      <c r="A9" s="74"/>
      <c r="B9" s="75" t="s">
        <v>43</v>
      </c>
      <c r="C9" s="75" t="s">
        <v>110</v>
      </c>
      <c r="D9" s="75"/>
      <c r="E9" s="75"/>
      <c r="F9" s="75"/>
      <c r="G9" s="75"/>
      <c r="H9" s="75"/>
      <c r="I9" s="75"/>
      <c r="J9" s="64"/>
      <c r="V9" s="545" t="s">
        <v>246</v>
      </c>
      <c r="W9" s="546"/>
      <c r="Y9" s="545" t="s">
        <v>247</v>
      </c>
      <c r="Z9" s="546"/>
    </row>
    <row r="10" spans="1:26" x14ac:dyDescent="0.25">
      <c r="A10" s="74"/>
      <c r="B10" s="75" t="s">
        <v>109</v>
      </c>
      <c r="C10" s="75" t="s">
        <v>112</v>
      </c>
      <c r="D10" s="75"/>
      <c r="E10" s="75"/>
      <c r="F10" s="75"/>
      <c r="G10" s="75"/>
      <c r="H10" s="75"/>
      <c r="I10" s="75"/>
      <c r="J10" s="64"/>
      <c r="V10" s="547" t="s">
        <v>136</v>
      </c>
      <c r="W10" s="549">
        <v>8.5</v>
      </c>
      <c r="Y10" s="241" t="s">
        <v>248</v>
      </c>
      <c r="Z10" s="242">
        <v>9</v>
      </c>
    </row>
    <row r="11" spans="1:26" x14ac:dyDescent="0.25">
      <c r="A11" s="74"/>
      <c r="B11" s="75" t="s">
        <v>42</v>
      </c>
      <c r="C11" s="75" t="s">
        <v>111</v>
      </c>
      <c r="D11" s="75"/>
      <c r="E11" s="75"/>
      <c r="F11" s="75"/>
      <c r="G11" s="75"/>
      <c r="H11" s="75"/>
      <c r="I11" s="75"/>
      <c r="J11" s="64"/>
      <c r="V11" s="548"/>
      <c r="W11" s="550"/>
      <c r="Y11" s="241" t="s">
        <v>249</v>
      </c>
      <c r="Z11" s="242">
        <v>8</v>
      </c>
    </row>
    <row r="12" spans="1:26" x14ac:dyDescent="0.25">
      <c r="A12" s="74"/>
      <c r="B12" s="75"/>
      <c r="C12" s="75"/>
      <c r="D12" s="75"/>
      <c r="E12" s="75"/>
      <c r="F12" s="75"/>
      <c r="G12" s="75"/>
      <c r="H12" s="75"/>
      <c r="I12" s="75"/>
      <c r="J12" s="64"/>
      <c r="V12" s="243" t="s">
        <v>138</v>
      </c>
      <c r="W12" s="242">
        <v>7</v>
      </c>
      <c r="Y12" s="241" t="s">
        <v>250</v>
      </c>
      <c r="Z12" s="242">
        <v>7</v>
      </c>
    </row>
    <row r="13" spans="1:26" ht="15.75" thickBot="1" x14ac:dyDescent="0.3">
      <c r="A13" s="74"/>
      <c r="B13" s="75" t="s">
        <v>114</v>
      </c>
      <c r="C13" s="75"/>
      <c r="D13" s="75"/>
      <c r="E13" s="75"/>
      <c r="F13" s="75"/>
      <c r="G13" s="75"/>
      <c r="H13" s="75"/>
      <c r="I13" s="75"/>
      <c r="J13" s="64"/>
      <c r="V13" s="548" t="s">
        <v>140</v>
      </c>
      <c r="W13" s="550">
        <v>5.5</v>
      </c>
      <c r="Y13" s="241" t="s">
        <v>251</v>
      </c>
      <c r="Z13" s="242">
        <v>6</v>
      </c>
    </row>
    <row r="14" spans="1:26" x14ac:dyDescent="0.25">
      <c r="A14" s="71" t="s">
        <v>68</v>
      </c>
      <c r="B14" s="72" t="s">
        <v>115</v>
      </c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3"/>
      <c r="V14" s="548"/>
      <c r="W14" s="550"/>
      <c r="Y14" s="241" t="s">
        <v>252</v>
      </c>
      <c r="Z14" s="242">
        <v>5</v>
      </c>
    </row>
    <row r="15" spans="1:26" ht="14.25" customHeight="1" thickBot="1" x14ac:dyDescent="0.3">
      <c r="A15" s="77"/>
      <c r="B15" s="76" t="s">
        <v>116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65"/>
      <c r="V15" s="243" t="s">
        <v>142</v>
      </c>
      <c r="W15" s="242">
        <v>4</v>
      </c>
      <c r="Y15" s="241" t="s">
        <v>253</v>
      </c>
      <c r="Z15" s="242">
        <v>4</v>
      </c>
    </row>
    <row r="16" spans="1:26" ht="14.25" customHeight="1" thickBot="1" x14ac:dyDescent="0.3">
      <c r="A16" s="62" t="s">
        <v>27</v>
      </c>
      <c r="B16" s="69" t="s">
        <v>118</v>
      </c>
      <c r="C16" s="69"/>
      <c r="D16" s="69"/>
      <c r="E16" s="69"/>
      <c r="F16" s="69"/>
      <c r="G16" s="69"/>
      <c r="H16" s="69"/>
      <c r="I16" s="70"/>
      <c r="V16" s="243" t="s">
        <v>144</v>
      </c>
      <c r="W16" s="242">
        <v>3</v>
      </c>
      <c r="Y16" s="241" t="s">
        <v>254</v>
      </c>
      <c r="Z16" s="242">
        <v>3</v>
      </c>
    </row>
    <row r="17" spans="1:26" ht="15.75" thickBot="1" x14ac:dyDescent="0.3">
      <c r="A17" s="62" t="s">
        <v>28</v>
      </c>
      <c r="B17" s="69" t="s">
        <v>119</v>
      </c>
      <c r="C17" s="69"/>
      <c r="D17" s="69"/>
      <c r="E17" s="69"/>
      <c r="F17" s="69"/>
      <c r="G17" s="69"/>
      <c r="H17" s="69"/>
      <c r="I17" s="70"/>
      <c r="V17" s="243" t="s">
        <v>146</v>
      </c>
      <c r="W17" s="242">
        <v>2</v>
      </c>
      <c r="Y17" s="241" t="s">
        <v>255</v>
      </c>
      <c r="Z17" s="242">
        <v>2</v>
      </c>
    </row>
    <row r="18" spans="1:26" ht="15.75" thickBot="1" x14ac:dyDescent="0.3">
      <c r="A18" s="71" t="s">
        <v>6</v>
      </c>
      <c r="B18" s="72" t="s">
        <v>120</v>
      </c>
      <c r="C18" s="72"/>
      <c r="D18" s="72"/>
      <c r="E18" s="72"/>
      <c r="F18" s="72"/>
      <c r="G18" s="73"/>
      <c r="V18" s="243" t="s">
        <v>148</v>
      </c>
      <c r="W18" s="242">
        <v>1.5</v>
      </c>
      <c r="Y18" s="241" t="s">
        <v>256</v>
      </c>
      <c r="Z18" s="242">
        <v>1</v>
      </c>
    </row>
    <row r="19" spans="1:26" ht="15.75" thickBot="1" x14ac:dyDescent="0.3">
      <c r="A19" s="71" t="s">
        <v>132</v>
      </c>
      <c r="B19" s="72" t="s">
        <v>131</v>
      </c>
      <c r="C19" s="72"/>
      <c r="D19" s="72"/>
      <c r="E19" s="72"/>
      <c r="F19" s="72"/>
      <c r="G19" s="72"/>
      <c r="H19" s="73"/>
      <c r="V19" s="243" t="s">
        <v>150</v>
      </c>
      <c r="W19" s="242">
        <v>1</v>
      </c>
      <c r="Y19" s="244" t="s">
        <v>152</v>
      </c>
      <c r="Z19" s="245">
        <v>0</v>
      </c>
    </row>
    <row r="20" spans="1:26" ht="15.75" thickBot="1" x14ac:dyDescent="0.3">
      <c r="A20" s="71" t="s">
        <v>7</v>
      </c>
      <c r="B20" s="72" t="s">
        <v>121</v>
      </c>
      <c r="C20" s="72"/>
      <c r="D20" s="72"/>
      <c r="E20" s="72"/>
      <c r="F20" s="72"/>
      <c r="G20" s="72"/>
      <c r="H20" s="72"/>
      <c r="I20" s="72"/>
      <c r="J20" s="73"/>
      <c r="V20" s="246" t="s">
        <v>152</v>
      </c>
      <c r="W20" s="245">
        <v>0</v>
      </c>
    </row>
    <row r="21" spans="1:26" ht="15.75" thickBot="1" x14ac:dyDescent="0.3">
      <c r="A21" s="62" t="s">
        <v>65</v>
      </c>
      <c r="B21" s="69" t="s">
        <v>122</v>
      </c>
      <c r="C21" s="69"/>
      <c r="D21" s="69"/>
      <c r="E21" s="69"/>
      <c r="F21" s="69"/>
      <c r="G21" s="69"/>
      <c r="H21" s="69"/>
      <c r="I21" s="69"/>
      <c r="J21" s="69"/>
      <c r="K21" s="69"/>
      <c r="L21" s="70"/>
    </row>
    <row r="22" spans="1:26" ht="15.75" thickBot="1" x14ac:dyDescent="0.3">
      <c r="A22" s="62" t="s">
        <v>66</v>
      </c>
      <c r="B22" s="69" t="s">
        <v>123</v>
      </c>
      <c r="C22" s="69"/>
      <c r="D22" s="69"/>
      <c r="E22" s="69"/>
      <c r="F22" s="69"/>
      <c r="G22" s="69"/>
      <c r="H22" s="69"/>
      <c r="I22" s="69"/>
      <c r="J22" s="70"/>
    </row>
    <row r="23" spans="1:26" ht="15.75" thickBot="1" x14ac:dyDescent="0.3">
      <c r="A23" s="71" t="s">
        <v>67</v>
      </c>
      <c r="B23" s="72" t="s">
        <v>124</v>
      </c>
      <c r="C23" s="72"/>
      <c r="D23" s="72"/>
      <c r="E23" s="72"/>
      <c r="F23" s="72"/>
      <c r="G23" s="72"/>
      <c r="H23" s="72"/>
      <c r="I23" s="73"/>
    </row>
    <row r="24" spans="1:26" x14ac:dyDescent="0.25">
      <c r="A24" s="71" t="s">
        <v>8</v>
      </c>
      <c r="B24" s="72" t="s">
        <v>125</v>
      </c>
      <c r="C24" s="541" t="s">
        <v>128</v>
      </c>
      <c r="D24" s="541"/>
      <c r="E24" s="541"/>
      <c r="F24" s="541"/>
      <c r="G24" s="541"/>
      <c r="H24" s="541"/>
      <c r="I24" s="541"/>
      <c r="J24" s="541"/>
      <c r="K24" s="541"/>
      <c r="L24" s="79" t="s">
        <v>167</v>
      </c>
      <c r="M24" s="72"/>
      <c r="N24" s="72"/>
      <c r="O24" s="72"/>
      <c r="P24" s="72"/>
      <c r="Q24" s="72"/>
      <c r="R24" s="72"/>
      <c r="S24" s="73"/>
    </row>
    <row r="25" spans="1:26" x14ac:dyDescent="0.25">
      <c r="A25" s="78"/>
      <c r="B25" s="75" t="s">
        <v>126</v>
      </c>
      <c r="C25" s="542" t="s">
        <v>129</v>
      </c>
      <c r="D25" s="542"/>
      <c r="E25" s="542"/>
      <c r="F25" s="542"/>
      <c r="G25" s="542"/>
      <c r="H25" s="542"/>
      <c r="I25" s="542"/>
      <c r="J25" s="542"/>
      <c r="K25" s="542"/>
      <c r="L25" s="80" t="s">
        <v>168</v>
      </c>
      <c r="M25" s="75"/>
      <c r="N25" s="75"/>
      <c r="O25" s="75"/>
      <c r="P25" s="75"/>
      <c r="Q25" s="75"/>
      <c r="R25" s="75"/>
      <c r="S25" s="64"/>
    </row>
    <row r="26" spans="1:26" x14ac:dyDescent="0.25">
      <c r="A26" s="78"/>
      <c r="B26" s="75" t="s">
        <v>127</v>
      </c>
      <c r="C26" s="544" t="s">
        <v>130</v>
      </c>
      <c r="D26" s="544"/>
      <c r="E26" s="544"/>
      <c r="F26" s="544"/>
      <c r="G26" s="544"/>
      <c r="H26" s="544"/>
      <c r="I26" s="544"/>
      <c r="J26" s="544"/>
      <c r="K26" s="544"/>
      <c r="L26" s="80" t="s">
        <v>169</v>
      </c>
      <c r="M26" s="75"/>
      <c r="N26" s="75"/>
      <c r="O26" s="75"/>
      <c r="P26" s="75"/>
      <c r="Q26" s="75"/>
      <c r="R26" s="75"/>
      <c r="S26" s="64"/>
    </row>
    <row r="27" spans="1:26" ht="15.75" thickBot="1" x14ac:dyDescent="0.3">
      <c r="A27" s="77"/>
      <c r="B27" s="76" t="s">
        <v>66</v>
      </c>
      <c r="C27" s="543" t="s">
        <v>153</v>
      </c>
      <c r="D27" s="543"/>
      <c r="E27" s="543"/>
      <c r="F27" s="543"/>
      <c r="G27" s="543"/>
      <c r="H27" s="543"/>
      <c r="I27" s="543"/>
      <c r="J27" s="543"/>
      <c r="K27" s="543"/>
      <c r="L27" s="81"/>
      <c r="M27" s="76"/>
      <c r="N27" s="76"/>
      <c r="O27" s="76"/>
      <c r="P27" s="76"/>
      <c r="Q27" s="76"/>
      <c r="R27" s="76"/>
      <c r="S27" s="65"/>
    </row>
    <row r="28" spans="1:26" ht="15.75" thickBot="1" x14ac:dyDescent="0.3">
      <c r="A28" s="62" t="s">
        <v>69</v>
      </c>
      <c r="B28" s="69" t="s">
        <v>133</v>
      </c>
      <c r="C28" s="69"/>
      <c r="D28" s="69"/>
      <c r="E28" s="69"/>
      <c r="F28" s="69"/>
      <c r="G28" s="69"/>
      <c r="H28" s="69"/>
      <c r="I28" s="69"/>
      <c r="J28" s="69"/>
      <c r="K28" s="69"/>
      <c r="L28" s="69"/>
      <c r="M28" s="69"/>
      <c r="N28" s="70"/>
    </row>
    <row r="29" spans="1:26" ht="15.75" thickBot="1" x14ac:dyDescent="0.3">
      <c r="A29" s="71" t="s">
        <v>77</v>
      </c>
      <c r="B29" s="72" t="s">
        <v>134</v>
      </c>
      <c r="C29" s="72"/>
      <c r="D29" s="72"/>
      <c r="E29" s="72"/>
      <c r="F29" s="72"/>
      <c r="G29" s="72"/>
      <c r="H29" s="72"/>
      <c r="I29" s="72"/>
      <c r="J29" s="72"/>
      <c r="K29" s="72"/>
      <c r="L29" s="73"/>
    </row>
    <row r="30" spans="1:26" ht="15.75" thickBot="1" x14ac:dyDescent="0.3">
      <c r="A30" s="62" t="s">
        <v>78</v>
      </c>
      <c r="B30" s="69" t="s">
        <v>135</v>
      </c>
      <c r="C30" s="70"/>
    </row>
    <row r="32" spans="1:26" x14ac:dyDescent="0.25">
      <c r="T32" t="s">
        <v>137</v>
      </c>
      <c r="U32">
        <v>55</v>
      </c>
    </row>
    <row r="33" spans="20:21" x14ac:dyDescent="0.25">
      <c r="T33" t="s">
        <v>138</v>
      </c>
      <c r="U33">
        <v>52</v>
      </c>
    </row>
    <row r="34" spans="20:21" x14ac:dyDescent="0.25">
      <c r="T34" t="s">
        <v>139</v>
      </c>
      <c r="U34">
        <v>49</v>
      </c>
    </row>
    <row r="35" spans="20:21" x14ac:dyDescent="0.25">
      <c r="T35" t="s">
        <v>140</v>
      </c>
      <c r="U35">
        <v>46</v>
      </c>
    </row>
    <row r="36" spans="20:21" x14ac:dyDescent="0.25">
      <c r="T36" t="s">
        <v>141</v>
      </c>
      <c r="U36">
        <v>43</v>
      </c>
    </row>
    <row r="37" spans="20:21" x14ac:dyDescent="0.25">
      <c r="T37" t="s">
        <v>142</v>
      </c>
      <c r="U37">
        <v>40</v>
      </c>
    </row>
    <row r="38" spans="20:21" x14ac:dyDescent="0.25">
      <c r="T38" t="s">
        <v>143</v>
      </c>
      <c r="U38">
        <v>37</v>
      </c>
    </row>
    <row r="39" spans="20:21" x14ac:dyDescent="0.25">
      <c r="T39" t="s">
        <v>144</v>
      </c>
      <c r="U39">
        <v>34</v>
      </c>
    </row>
    <row r="40" spans="20:21" x14ac:dyDescent="0.25">
      <c r="T40" t="s">
        <v>145</v>
      </c>
      <c r="U40">
        <v>31</v>
      </c>
    </row>
    <row r="41" spans="20:21" x14ac:dyDescent="0.25">
      <c r="T41" t="s">
        <v>146</v>
      </c>
      <c r="U41">
        <v>28</v>
      </c>
    </row>
    <row r="42" spans="20:21" x14ac:dyDescent="0.25">
      <c r="T42" t="s">
        <v>147</v>
      </c>
      <c r="U42">
        <v>25</v>
      </c>
    </row>
    <row r="43" spans="20:21" x14ac:dyDescent="0.25">
      <c r="T43" t="s">
        <v>148</v>
      </c>
      <c r="U43">
        <v>22</v>
      </c>
    </row>
    <row r="44" spans="20:21" x14ac:dyDescent="0.25">
      <c r="T44" t="s">
        <v>149</v>
      </c>
      <c r="U44">
        <v>19</v>
      </c>
    </row>
    <row r="45" spans="20:21" x14ac:dyDescent="0.25">
      <c r="T45" t="s">
        <v>150</v>
      </c>
      <c r="U45">
        <v>16</v>
      </c>
    </row>
    <row r="46" spans="20:21" x14ac:dyDescent="0.25">
      <c r="T46" t="s">
        <v>151</v>
      </c>
      <c r="U46">
        <v>13</v>
      </c>
    </row>
    <row r="47" spans="20:21" x14ac:dyDescent="0.25">
      <c r="T47" t="s">
        <v>152</v>
      </c>
      <c r="U47">
        <v>0</v>
      </c>
    </row>
  </sheetData>
  <customSheetViews>
    <customSheetView guid="{8635D68E-22EC-42FF-9F05-EEEAA207F799}">
      <selection activeCell="K38" sqref="K38"/>
      <pageMargins left="0.7" right="0.7" top="0.75" bottom="0.75" header="0.3" footer="0.3"/>
    </customSheetView>
    <customSheetView guid="{AB5A17B1-2FC4-418A-AFAE-1FD89C3982BF}">
      <selection activeCell="K38" sqref="K38"/>
      <pageMargins left="0.7" right="0.7" top="0.75" bottom="0.75" header="0.3" footer="0.3"/>
    </customSheetView>
  </customSheetViews>
  <mergeCells count="10">
    <mergeCell ref="Y9:Z9"/>
    <mergeCell ref="V10:V11"/>
    <mergeCell ref="W10:W11"/>
    <mergeCell ref="V13:V14"/>
    <mergeCell ref="W13:W14"/>
    <mergeCell ref="C24:K24"/>
    <mergeCell ref="C25:K25"/>
    <mergeCell ref="C27:K27"/>
    <mergeCell ref="C26:K26"/>
    <mergeCell ref="V9:W9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3C2DB-22BB-4944-870D-3055D83B536D}">
  <sheetPr codeName="Sheet5" filterMode="1"/>
  <dimension ref="A1:J242"/>
  <sheetViews>
    <sheetView workbookViewId="0">
      <selection activeCell="H126" sqref="H126"/>
    </sheetView>
  </sheetViews>
  <sheetFormatPr defaultRowHeight="15" x14ac:dyDescent="0.25"/>
  <cols>
    <col min="1" max="1" width="12.140625" customWidth="1"/>
    <col min="2" max="2" width="11.85546875" customWidth="1"/>
    <col min="4" max="4" width="10.28515625" customWidth="1"/>
    <col min="5" max="96" width="12.28515625" customWidth="1"/>
  </cols>
  <sheetData>
    <row r="1" spans="1:10" s="482" customFormat="1" ht="60.75" thickBot="1" x14ac:dyDescent="0.3">
      <c r="A1" s="480" t="s">
        <v>734</v>
      </c>
      <c r="B1" s="480" t="s">
        <v>735</v>
      </c>
      <c r="C1" s="480" t="str">
        <f>PROGRESS!V4</f>
        <v>TEACHER</v>
      </c>
      <c r="D1" s="481" t="str">
        <f>PROGRESS!W4</f>
        <v>TEACHING GROUP</v>
      </c>
      <c r="I1" s="500" t="s">
        <v>461</v>
      </c>
      <c r="J1" s="501" t="s">
        <v>512</v>
      </c>
    </row>
    <row r="2" spans="1:10" hidden="1" x14ac:dyDescent="0.25">
      <c r="A2" s="483">
        <f>COUNTIF(DATASHEET!AH$2:AH$270,'DATA CHECKING SHEET'!D2)-COUNTIFS(DATASHEET!AH$2:AH$270,'DATA CHECKING SHEET'!D2,DATASHEET!AE$2:AE$270,"&lt;&gt;"&amp;"")</f>
        <v>0</v>
      </c>
      <c r="B2" s="483">
        <f>COUNTIF(DATASHEET!AH$2:AH$270,'DATA CHECKING SHEET'!D2)-COUNTIFS(DATASHEET!AH$2:AH$270,'DATA CHECKING SHEET'!D2,DATASHEET!AF$2:AF$270,"&lt;&gt;"&amp;"")</f>
        <v>26</v>
      </c>
      <c r="C2" s="483" t="str">
        <f>PROGRESS!V5</f>
        <v>SG</v>
      </c>
      <c r="D2" s="484" t="str">
        <f>PROGRESS!W5</f>
        <v>8N-AR-1</v>
      </c>
      <c r="I2" s="502" t="s">
        <v>506</v>
      </c>
      <c r="J2" s="503" t="s">
        <v>514</v>
      </c>
    </row>
    <row r="3" spans="1:10" hidden="1" x14ac:dyDescent="0.25">
      <c r="A3" s="485">
        <f>COUNTIF(DATASHEET!AH$2:AH$270,'DATA CHECKING SHEET'!D3)-COUNTIFS(DATASHEET!AH$2:AH$270,'DATA CHECKING SHEET'!D3,DATASHEET!AE$2:AE$270,"&lt;&gt;"&amp;"")</f>
        <v>0</v>
      </c>
      <c r="B3" s="485">
        <f>COUNTIF(DATASHEET!AH$2:AH$270,'DATA CHECKING SHEET'!D3)-COUNTIFS(DATASHEET!AH$2:AH$270,'DATA CHECKING SHEET'!D3,DATASHEET!AF$2:AF$270,"&lt;&gt;"&amp;"")</f>
        <v>30</v>
      </c>
      <c r="C3" s="485" t="str">
        <f>PROGRESS!V6</f>
        <v>SG</v>
      </c>
      <c r="D3" s="486" t="str">
        <f>PROGRESS!W6</f>
        <v>8N-AR-2</v>
      </c>
      <c r="I3" s="502" t="s">
        <v>738</v>
      </c>
      <c r="J3" s="503" t="s">
        <v>520</v>
      </c>
    </row>
    <row r="4" spans="1:10" hidden="1" x14ac:dyDescent="0.25">
      <c r="A4" s="485">
        <f>COUNTIF(DATASHEET!AH$2:AH$270,'DATA CHECKING SHEET'!D4)-COUNTIFS(DATASHEET!AH$2:AH$270,'DATA CHECKING SHEET'!D4,DATASHEET!AE$2:AE$270,"&lt;&gt;"&amp;"")</f>
        <v>0</v>
      </c>
      <c r="B4" s="485">
        <f>COUNTIF(DATASHEET!AH$2:AH$270,'DATA CHECKING SHEET'!D4)-COUNTIFS(DATASHEET!AH$2:AH$270,'DATA CHECKING SHEET'!D4,DATASHEET!AF$2:AF$270,"&lt;&gt;"&amp;"")</f>
        <v>23</v>
      </c>
      <c r="C4" s="485" t="str">
        <f>PROGRESS!V7</f>
        <v>PLE</v>
      </c>
      <c r="D4" s="486" t="str">
        <f>PROGRESS!W7</f>
        <v>8N-AR-3</v>
      </c>
      <c r="I4" s="502" t="s">
        <v>484</v>
      </c>
      <c r="J4" s="503" t="s">
        <v>522</v>
      </c>
    </row>
    <row r="5" spans="1:10" hidden="1" x14ac:dyDescent="0.25">
      <c r="A5" s="485">
        <f>COUNTIF(DATASHEET!AH$2:AH$270,'DATA CHECKING SHEET'!D5)-COUNTIFS(DATASHEET!AH$2:AH$270,'DATA CHECKING SHEET'!D5,DATASHEET!AE$2:AE$270,"&lt;&gt;"&amp;"")</f>
        <v>0</v>
      </c>
      <c r="B5" s="485">
        <f>COUNTIF(DATASHEET!AH$2:AH$270,'DATA CHECKING SHEET'!D5)-COUNTIFS(DATASHEET!AH$2:AH$270,'DATA CHECKING SHEET'!D5,DATASHEET!AF$2:AF$270,"&lt;&gt;"&amp;"")</f>
        <v>28</v>
      </c>
      <c r="C5" s="485" t="str">
        <f>PROGRESS!V8</f>
        <v>SG</v>
      </c>
      <c r="D5" s="486" t="str">
        <f>PROGRESS!W8</f>
        <v>8N-AR-4</v>
      </c>
      <c r="I5" s="502" t="s">
        <v>737</v>
      </c>
      <c r="J5" s="503" t="s">
        <v>525</v>
      </c>
    </row>
    <row r="6" spans="1:10" hidden="1" x14ac:dyDescent="0.25">
      <c r="A6" s="485">
        <f>COUNTIF(DATASHEET!AH$2:AH$270,'DATA CHECKING SHEET'!D6)-COUNTIFS(DATASHEET!AH$2:AH$270,'DATA CHECKING SHEET'!D6,DATASHEET!AE$2:AE$270,"&lt;&gt;"&amp;"")</f>
        <v>0</v>
      </c>
      <c r="B6" s="485">
        <f>COUNTIF(DATASHEET!AH$2:AH$270,'DATA CHECKING SHEET'!D6)-COUNTIFS(DATASHEET!AH$2:AH$270,'DATA CHECKING SHEET'!D6,DATASHEET!AF$2:AF$270,"&lt;&gt;"&amp;"")</f>
        <v>30</v>
      </c>
      <c r="C6" s="485" t="str">
        <f>PROGRESS!V9</f>
        <v>SG</v>
      </c>
      <c r="D6" s="486" t="str">
        <f>PROGRESS!W9</f>
        <v>8S-AR-1</v>
      </c>
      <c r="I6" s="502" t="s">
        <v>510</v>
      </c>
      <c r="J6" s="503" t="s">
        <v>531</v>
      </c>
    </row>
    <row r="7" spans="1:10" hidden="1" x14ac:dyDescent="0.25">
      <c r="A7" s="485">
        <f>COUNTIF(DATASHEET!AH$2:AH$270,'DATA CHECKING SHEET'!D7)-COUNTIFS(DATASHEET!AH$2:AH$270,'DATA CHECKING SHEET'!D7,DATASHEET!AE$2:AE$270,"&lt;&gt;"&amp;"")</f>
        <v>0</v>
      </c>
      <c r="B7" s="485">
        <f>COUNTIF(DATASHEET!AH$2:AH$270,'DATA CHECKING SHEET'!D7)-COUNTIFS(DATASHEET!AH$2:AH$270,'DATA CHECKING SHEET'!D7,DATASHEET!AF$2:AF$270,"&lt;&gt;"&amp;"")</f>
        <v>27</v>
      </c>
      <c r="C7" s="485" t="str">
        <f>PROGRESS!V10</f>
        <v>BPE</v>
      </c>
      <c r="D7" s="486" t="str">
        <f>PROGRESS!W10</f>
        <v>8S-AR-2</v>
      </c>
      <c r="I7" s="502" t="s">
        <v>739</v>
      </c>
      <c r="J7" s="503" t="s">
        <v>540</v>
      </c>
    </row>
    <row r="8" spans="1:10" hidden="1" x14ac:dyDescent="0.25">
      <c r="A8" s="485">
        <f>COUNTIF(DATASHEET!AH$2:AH$270,'DATA CHECKING SHEET'!D8)-COUNTIFS(DATASHEET!AH$2:AH$270,'DATA CHECKING SHEET'!D8,DATASHEET!AE$2:AE$270,"&lt;&gt;"&amp;"")</f>
        <v>0</v>
      </c>
      <c r="B8" s="485">
        <f>COUNTIF(DATASHEET!AH$2:AH$270,'DATA CHECKING SHEET'!D8)-COUNTIFS(DATASHEET!AH$2:AH$270,'DATA CHECKING SHEET'!D8,DATASHEET!AF$2:AF$270,"&lt;&gt;"&amp;"")</f>
        <v>26</v>
      </c>
      <c r="C8" s="485" t="str">
        <f>PROGRESS!V11</f>
        <v>PLE</v>
      </c>
      <c r="D8" s="486" t="str">
        <f>PROGRESS!W11</f>
        <v>8S-AR-3</v>
      </c>
      <c r="I8" s="502" t="s">
        <v>736</v>
      </c>
      <c r="J8" s="503" t="s">
        <v>558</v>
      </c>
    </row>
    <row r="9" spans="1:10" hidden="1" x14ac:dyDescent="0.25">
      <c r="A9" s="485">
        <f>COUNTIF(DATASHEET!AH$2:AH$270,'DATA CHECKING SHEET'!D9)-COUNTIFS(DATASHEET!AH$2:AH$270,'DATA CHECKING SHEET'!D9,DATASHEET!AE$2:AE$270,"&lt;&gt;"&amp;"")</f>
        <v>0</v>
      </c>
      <c r="B9" s="485">
        <f>COUNTIF(DATASHEET!AH$2:AH$270,'DATA CHECKING SHEET'!D9)-COUNTIFS(DATASHEET!AH$2:AH$270,'DATA CHECKING SHEET'!D9,DATASHEET!AF$2:AF$270,"&lt;&gt;"&amp;"")</f>
        <v>25</v>
      </c>
      <c r="C9" s="485" t="str">
        <f>PROGRESS!V12</f>
        <v>PLE</v>
      </c>
      <c r="D9" s="486" t="str">
        <f>PROGRESS!W12</f>
        <v>8S-AR-4</v>
      </c>
    </row>
    <row r="10" spans="1:10" hidden="1" x14ac:dyDescent="0.25">
      <c r="A10" s="485"/>
      <c r="B10" s="485"/>
      <c r="C10" s="485"/>
      <c r="D10" s="486"/>
    </row>
    <row r="11" spans="1:10" ht="15.75" hidden="1" thickBot="1" x14ac:dyDescent="0.3">
      <c r="A11" s="487"/>
      <c r="B11" s="487"/>
      <c r="C11" s="487"/>
      <c r="D11" s="488"/>
    </row>
    <row r="12" spans="1:10" hidden="1" x14ac:dyDescent="0.25">
      <c r="A12" s="483">
        <f>COUNTIF(DATASHEET!AL$2:AL$270,'DATA CHECKING SHEET'!D12)-COUNTIFS(DATASHEET!AL$2:AL$270,'DATA CHECKING SHEET'!D12,DATASHEET!AI$2:AI$270,"&lt;&gt;"&amp;"")</f>
        <v>0</v>
      </c>
      <c r="B12" s="483">
        <f>COUNTIF(DATASHEET!AL$2:AL$270,'DATA CHECKING SHEET'!D12)-COUNTIFS(DATASHEET!AL$2:AL$270,'DATA CHECKING SHEET'!D12,DATASHEET!AJ$2:AJ$270,"&lt;&gt;"&amp;"")</f>
        <v>22</v>
      </c>
      <c r="C12" s="483" t="str">
        <f>PROGRESS!Z5</f>
        <v/>
      </c>
      <c r="D12" s="484" t="str">
        <f>PROGRESS!AB5</f>
        <v>8N-DT-1</v>
      </c>
    </row>
    <row r="13" spans="1:10" hidden="1" x14ac:dyDescent="0.25">
      <c r="A13" s="485">
        <f>COUNTIF(DATASHEET!AL$2:AL$270,'DATA CHECKING SHEET'!D13)-COUNTIFS(DATASHEET!AL$2:AL$270,'DATA CHECKING SHEET'!D13,DATASHEET!AI$2:AI$270,"&lt;&gt;"&amp;"")</f>
        <v>0</v>
      </c>
      <c r="B13" s="485">
        <f>COUNTIF(DATASHEET!AL$2:AL$270,'DATA CHECKING SHEET'!D13)-COUNTIFS(DATASHEET!AL$2:AL$270,'DATA CHECKING SHEET'!D13,DATASHEET!AJ$2:AJ$270,"&lt;&gt;"&amp;"")</f>
        <v>21</v>
      </c>
      <c r="C13" s="485" t="str">
        <f>PROGRESS!Z6</f>
        <v/>
      </c>
      <c r="D13" s="486" t="str">
        <f>PROGRESS!AB6</f>
        <v>8N-DT-2</v>
      </c>
    </row>
    <row r="14" spans="1:10" hidden="1" x14ac:dyDescent="0.25">
      <c r="A14" s="485">
        <f>COUNTIF(DATASHEET!AL$2:AL$270,'DATA CHECKING SHEET'!D14)-COUNTIFS(DATASHEET!AL$2:AL$270,'DATA CHECKING SHEET'!D14,DATASHEET!AI$2:AI$270,"&lt;&gt;"&amp;"")</f>
        <v>0</v>
      </c>
      <c r="B14" s="485">
        <f>COUNTIF(DATASHEET!AL$2:AL$270,'DATA CHECKING SHEET'!D14)-COUNTIFS(DATASHEET!AL$2:AL$270,'DATA CHECKING SHEET'!D14,DATASHEET!AJ$2:AJ$270,"&lt;&gt;"&amp;"")</f>
        <v>21</v>
      </c>
      <c r="C14" s="485" t="str">
        <f>PROGRESS!Z7</f>
        <v/>
      </c>
      <c r="D14" s="486" t="str">
        <f>PROGRESS!AB7</f>
        <v>8N-DT-3</v>
      </c>
    </row>
    <row r="15" spans="1:10" hidden="1" x14ac:dyDescent="0.25">
      <c r="A15" s="485">
        <f>COUNTIF(DATASHEET!AL$2:AL$270,'DATA CHECKING SHEET'!D15)-COUNTIFS(DATASHEET!AL$2:AL$270,'DATA CHECKING SHEET'!D15,DATASHEET!AI$2:AI$270,"&lt;&gt;"&amp;"")</f>
        <v>0</v>
      </c>
      <c r="B15" s="485">
        <f>COUNTIF(DATASHEET!AL$2:AL$270,'DATA CHECKING SHEET'!D15)-COUNTIFS(DATASHEET!AL$2:AL$270,'DATA CHECKING SHEET'!D15,DATASHEET!AJ$2:AJ$270,"&lt;&gt;"&amp;"")</f>
        <v>22</v>
      </c>
      <c r="C15" s="485" t="str">
        <f>PROGRESS!Z8</f>
        <v/>
      </c>
      <c r="D15" s="486" t="str">
        <f>PROGRESS!AB8</f>
        <v>8N-DT-4</v>
      </c>
    </row>
    <row r="16" spans="1:10" hidden="1" x14ac:dyDescent="0.25">
      <c r="A16" s="485">
        <f>COUNTIF(DATASHEET!AL$2:AL$270,'DATA CHECKING SHEET'!D16)-COUNTIFS(DATASHEET!AL$2:AL$270,'DATA CHECKING SHEET'!D16,DATASHEET!AI$2:AI$270,"&lt;&gt;"&amp;"")</f>
        <v>0</v>
      </c>
      <c r="B16" s="485">
        <f>COUNTIF(DATASHEET!AL$2:AL$270,'DATA CHECKING SHEET'!D16)-COUNTIFS(DATASHEET!AL$2:AL$270,'DATA CHECKING SHEET'!D16,DATASHEET!AJ$2:AJ$270,"&lt;&gt;"&amp;"")</f>
        <v>21</v>
      </c>
      <c r="C16" s="485" t="str">
        <f>PROGRESS!Z9</f>
        <v/>
      </c>
      <c r="D16" s="486" t="str">
        <f>PROGRESS!AB9</f>
        <v>8S-DT-1</v>
      </c>
    </row>
    <row r="17" spans="1:4" hidden="1" x14ac:dyDescent="0.25">
      <c r="A17" s="485">
        <f>COUNTIF(DATASHEET!AL$2:AL$270,'DATA CHECKING SHEET'!D17)-COUNTIFS(DATASHEET!AL$2:AL$270,'DATA CHECKING SHEET'!D17,DATASHEET!AI$2:AI$270,"&lt;&gt;"&amp;"")</f>
        <v>0</v>
      </c>
      <c r="B17" s="485">
        <f>COUNTIF(DATASHEET!AL$2:AL$270,'DATA CHECKING SHEET'!D17)-COUNTIFS(DATASHEET!AL$2:AL$270,'DATA CHECKING SHEET'!D17,DATASHEET!AJ$2:AJ$270,"&lt;&gt;"&amp;"")</f>
        <v>21</v>
      </c>
      <c r="C17" s="485" t="str">
        <f>PROGRESS!Z10</f>
        <v/>
      </c>
      <c r="D17" s="486" t="str">
        <f>PROGRESS!AB10</f>
        <v>8S-DT-2</v>
      </c>
    </row>
    <row r="18" spans="1:4" ht="12.75" hidden="1" customHeight="1" x14ac:dyDescent="0.25">
      <c r="A18" s="485">
        <f>COUNTIF(DATASHEET!AL$2:AL$270,'DATA CHECKING SHEET'!D18)-COUNTIFS(DATASHEET!AL$2:AL$270,'DATA CHECKING SHEET'!D18,DATASHEET!AI$2:AI$270,"&lt;&gt;"&amp;"")</f>
        <v>0</v>
      </c>
      <c r="B18" s="485">
        <f>COUNTIF(DATASHEET!AL$2:AL$270,'DATA CHECKING SHEET'!D18)-COUNTIFS(DATASHEET!AL$2:AL$270,'DATA CHECKING SHEET'!D18,DATASHEET!AJ$2:AJ$270,"&lt;&gt;"&amp;"")</f>
        <v>24</v>
      </c>
      <c r="C18" s="485" t="str">
        <f>PROGRESS!Z11</f>
        <v/>
      </c>
      <c r="D18" s="486" t="str">
        <f>PROGRESS!AB11</f>
        <v>8S-DT-3</v>
      </c>
    </row>
    <row r="19" spans="1:4" hidden="1" x14ac:dyDescent="0.25">
      <c r="A19" s="485">
        <f>COUNTIF(DATASHEET!AL$2:AL$270,'DATA CHECKING SHEET'!D19)-COUNTIFS(DATASHEET!AL$2:AL$270,'DATA CHECKING SHEET'!D19,DATASHEET!AI$2:AI$270,"&lt;&gt;"&amp;"")</f>
        <v>0</v>
      </c>
      <c r="B19" s="485">
        <f>COUNTIF(DATASHEET!AL$2:AL$270,'DATA CHECKING SHEET'!D19)-COUNTIFS(DATASHEET!AL$2:AL$270,'DATA CHECKING SHEET'!D19,DATASHEET!AJ$2:AJ$270,"&lt;&gt;"&amp;"")</f>
        <v>21</v>
      </c>
      <c r="C19" s="485" t="str">
        <f>PROGRESS!Z12</f>
        <v/>
      </c>
      <c r="D19" s="486" t="str">
        <f>PROGRESS!AB12</f>
        <v>8S-DT-4</v>
      </c>
    </row>
    <row r="20" spans="1:4" hidden="1" x14ac:dyDescent="0.25">
      <c r="A20" s="485"/>
      <c r="B20" s="485"/>
      <c r="C20" s="485"/>
      <c r="D20" s="486"/>
    </row>
    <row r="21" spans="1:4" ht="15.75" hidden="1" thickBot="1" x14ac:dyDescent="0.3">
      <c r="A21" s="487"/>
      <c r="B21" s="487"/>
      <c r="C21" s="487"/>
      <c r="D21" s="488"/>
    </row>
    <row r="22" spans="1:4" hidden="1" x14ac:dyDescent="0.25">
      <c r="A22" s="483">
        <f>COUNTIF(DATASHEET!AP$2:AP$270,'DATA CHECKING SHEET'!D22)-COUNTIFS(DATASHEET!AP$2:AP$270,'DATA CHECKING SHEET'!D22,DATASHEET!AM$2:AM$270,"&lt;&gt;"&amp;"")</f>
        <v>0</v>
      </c>
      <c r="B22" s="483">
        <f>COUNTIF(DATASHEET!AP$2:AP$270,'DATA CHECKING SHEET'!D22)-COUNTIFS(DATASHEET!AP$2:AP$270,'DATA CHECKING SHEET'!D22,DATASHEET!AN$2:AN$270,"&lt;&gt;"&amp;"")</f>
        <v>26</v>
      </c>
      <c r="C22" s="483" t="str">
        <f>PROGRESS!AF5</f>
        <v>EC</v>
      </c>
      <c r="D22" s="484" t="str">
        <f>PROGRESS!AG5</f>
        <v>8N-DR-1</v>
      </c>
    </row>
    <row r="23" spans="1:4" hidden="1" x14ac:dyDescent="0.25">
      <c r="A23" s="485">
        <f>COUNTIF(DATASHEET!AP$2:AP$270,'DATA CHECKING SHEET'!D23)-COUNTIFS(DATASHEET!AP$2:AP$270,'DATA CHECKING SHEET'!D23,DATASHEET!AM$2:AM$270,"&lt;&gt;"&amp;"")</f>
        <v>0</v>
      </c>
      <c r="B23" s="485">
        <f>COUNTIF(DATASHEET!AP$2:AP$270,'DATA CHECKING SHEET'!D23)-COUNTIFS(DATASHEET!AP$2:AP$270,'DATA CHECKING SHEET'!D23,DATASHEET!AN$2:AN$270,"&lt;&gt;"&amp;"")</f>
        <v>30</v>
      </c>
      <c r="C23" s="485" t="str">
        <f>PROGRESS!AF6</f>
        <v>EC</v>
      </c>
      <c r="D23" s="486" t="str">
        <f>PROGRESS!AG6</f>
        <v>8N-DR-2</v>
      </c>
    </row>
    <row r="24" spans="1:4" hidden="1" x14ac:dyDescent="0.25">
      <c r="A24" s="485">
        <f>COUNTIF(DATASHEET!AP$2:AP$270,'DATA CHECKING SHEET'!D24)-COUNTIFS(DATASHEET!AP$2:AP$270,'DATA CHECKING SHEET'!D24,DATASHEET!AM$2:AM$270,"&lt;&gt;"&amp;"")</f>
        <v>0</v>
      </c>
      <c r="B24" s="485">
        <f>COUNTIF(DATASHEET!AP$2:AP$270,'DATA CHECKING SHEET'!D24)-COUNTIFS(DATASHEET!AP$2:AP$270,'DATA CHECKING SHEET'!D24,DATASHEET!AN$2:AN$270,"&lt;&gt;"&amp;"")</f>
        <v>0</v>
      </c>
      <c r="C24" s="485"/>
      <c r="D24" s="486"/>
    </row>
    <row r="25" spans="1:4" hidden="1" x14ac:dyDescent="0.25">
      <c r="A25" s="485">
        <f>COUNTIF(DATASHEET!AP$2:AP$270,'DATA CHECKING SHEET'!D25)-COUNTIFS(DATASHEET!AP$2:AP$270,'DATA CHECKING SHEET'!D25,DATASHEET!AM$2:AM$270,"&lt;&gt;"&amp;"")</f>
        <v>0</v>
      </c>
      <c r="B25" s="485">
        <f>COUNTIF(DATASHEET!AP$2:AP$270,'DATA CHECKING SHEET'!D25)-COUNTIFS(DATASHEET!AP$2:AP$270,'DATA CHECKING SHEET'!D25,DATASHEET!AN$2:AN$270,"&lt;&gt;"&amp;"")</f>
        <v>0</v>
      </c>
      <c r="C25" s="485"/>
      <c r="D25" s="486"/>
    </row>
    <row r="26" spans="1:4" hidden="1" x14ac:dyDescent="0.25">
      <c r="A26" s="485">
        <f>COUNTIF(DATASHEET!AP$2:AP$270,'DATA CHECKING SHEET'!D26)-COUNTIFS(DATASHEET!AP$2:AP$270,'DATA CHECKING SHEET'!D26,DATASHEET!AM$2:AM$270,"&lt;&gt;"&amp;"")</f>
        <v>0</v>
      </c>
      <c r="B26" s="485">
        <f>COUNTIF(DATASHEET!AP$2:AP$270,'DATA CHECKING SHEET'!D26)-COUNTIFS(DATASHEET!AP$2:AP$270,'DATA CHECKING SHEET'!D26,DATASHEET!AN$2:AN$270,"&lt;&gt;"&amp;"")</f>
        <v>0</v>
      </c>
      <c r="C26" s="485"/>
      <c r="D26" s="486"/>
    </row>
    <row r="27" spans="1:4" hidden="1" x14ac:dyDescent="0.25">
      <c r="A27" s="485">
        <f>COUNTIF(DATASHEET!AP$2:AP$270,'DATA CHECKING SHEET'!D27)-COUNTIFS(DATASHEET!AP$2:AP$270,'DATA CHECKING SHEET'!D27,DATASHEET!AM$2:AM$270,"&lt;&gt;"&amp;"")</f>
        <v>0</v>
      </c>
      <c r="B27" s="485">
        <f>COUNTIF(DATASHEET!AP$2:AP$270,'DATA CHECKING SHEET'!D27)-COUNTIFS(DATASHEET!AP$2:AP$270,'DATA CHECKING SHEET'!D27,DATASHEET!AN$2:AN$270,"&lt;&gt;"&amp;"")</f>
        <v>0</v>
      </c>
      <c r="C27" s="485"/>
      <c r="D27" s="486"/>
    </row>
    <row r="28" spans="1:4" hidden="1" x14ac:dyDescent="0.25">
      <c r="A28" s="485">
        <f>COUNTIF(DATASHEET!AP$2:AP$270,'DATA CHECKING SHEET'!D28)-COUNTIFS(DATASHEET!AP$2:AP$270,'DATA CHECKING SHEET'!D28,DATASHEET!AM$2:AM$270,"&lt;&gt;"&amp;"")</f>
        <v>0</v>
      </c>
      <c r="B28" s="485">
        <f>COUNTIF(DATASHEET!AP$2:AP$270,'DATA CHECKING SHEET'!D28)-COUNTIFS(DATASHEET!AP$2:AP$270,'DATA CHECKING SHEET'!D28,DATASHEET!AN$2:AN$270,"&lt;&gt;"&amp;"")</f>
        <v>0</v>
      </c>
      <c r="C28" s="485"/>
      <c r="D28" s="486"/>
    </row>
    <row r="29" spans="1:4" hidden="1" x14ac:dyDescent="0.25">
      <c r="A29" s="485">
        <f>COUNTIF(DATASHEET!AP$2:AP$270,'DATA CHECKING SHEET'!D29)-COUNTIFS(DATASHEET!AP$2:AP$270,'DATA CHECKING SHEET'!D29,DATASHEET!AM$2:AM$270,"&lt;&gt;"&amp;"")</f>
        <v>0</v>
      </c>
      <c r="B29" s="485">
        <f>COUNTIF(DATASHEET!AP$2:AP$270,'DATA CHECKING SHEET'!D29)-COUNTIFS(DATASHEET!AP$2:AP$270,'DATA CHECKING SHEET'!D29,DATASHEET!AN$2:AN$270,"&lt;&gt;"&amp;"")</f>
        <v>0</v>
      </c>
      <c r="C29" s="485"/>
      <c r="D29" s="486"/>
    </row>
    <row r="30" spans="1:4" hidden="1" x14ac:dyDescent="0.25">
      <c r="A30" s="485"/>
      <c r="B30" s="485"/>
      <c r="C30" s="485"/>
      <c r="D30" s="486"/>
    </row>
    <row r="31" spans="1:4" ht="15.75" hidden="1" thickBot="1" x14ac:dyDescent="0.3">
      <c r="A31" s="487"/>
      <c r="B31" s="487"/>
      <c r="C31" s="487"/>
      <c r="D31" s="488"/>
    </row>
    <row r="32" spans="1:4" hidden="1" x14ac:dyDescent="0.25">
      <c r="A32" s="483">
        <f>COUNTIF(DATASHEET!AT$2:AT$270,'DATA CHECKING SHEET'!D32)-COUNTIFS(DATASHEET!AT$2:AT$270,'DATA CHECKING SHEET'!D32,DATASHEET!AQ$2:AQ$270,"&lt;&gt;"&amp;"")</f>
        <v>0</v>
      </c>
      <c r="B32" s="483">
        <f>COUNTIF(DATASHEET!AT$2:AT$270,'DATA CHECKING SHEET'!D32)-COUNTIFS(DATASHEET!AT$2:AT$270,'DATA CHECKING SHEET'!D32,DATASHEET!AR$2:AR$270,"&lt;&gt;"&amp;"")</f>
        <v>30</v>
      </c>
      <c r="C32" s="483" t="str">
        <f>PROGRESS!AK5</f>
        <v>AWH</v>
      </c>
      <c r="D32" s="484" t="str">
        <f>PROGRESS!AL5</f>
        <v>8N-EN-1</v>
      </c>
    </row>
    <row r="33" spans="1:4" hidden="1" x14ac:dyDescent="0.25">
      <c r="A33" s="485">
        <f>COUNTIF(DATASHEET!AT$2:AT$270,'DATA CHECKING SHEET'!D33)-COUNTIFS(DATASHEET!AT$2:AT$270,'DATA CHECKING SHEET'!D33,DATASHEET!AQ$2:AQ$270,"&lt;&gt;"&amp;"")</f>
        <v>0</v>
      </c>
      <c r="B33" s="485">
        <f>COUNTIF(DATASHEET!AT$2:AT$270,'DATA CHECKING SHEET'!D33)-COUNTIFS(DATASHEET!AT$2:AT$270,'DATA CHECKING SHEET'!D33,DATASHEET!AR$2:AR$270,"&lt;&gt;"&amp;"")</f>
        <v>29</v>
      </c>
      <c r="C33" s="485" t="str">
        <f>PROGRESS!AK6</f>
        <v>FBR</v>
      </c>
      <c r="D33" s="486" t="str">
        <f>PROGRESS!AL6</f>
        <v>8N-EN-2</v>
      </c>
    </row>
    <row r="34" spans="1:4" hidden="1" x14ac:dyDescent="0.25">
      <c r="A34" s="485">
        <f>COUNTIF(DATASHEET!AT$2:AT$270,'DATA CHECKING SHEET'!D34)-COUNTIFS(DATASHEET!AT$2:AT$270,'DATA CHECKING SHEET'!D34,DATASHEET!AQ$2:AQ$270,"&lt;&gt;"&amp;"")</f>
        <v>0</v>
      </c>
      <c r="B34" s="485">
        <f>COUNTIF(DATASHEET!AT$2:AT$270,'DATA CHECKING SHEET'!D34)-COUNTIFS(DATASHEET!AT$2:AT$270,'DATA CHECKING SHEET'!D34,DATASHEET!AR$2:AR$270,"&lt;&gt;"&amp;"")</f>
        <v>22</v>
      </c>
      <c r="C34" s="485" t="str">
        <f>PROGRESS!AK7</f>
        <v>CMC</v>
      </c>
      <c r="D34" s="486" t="str">
        <f>PROGRESS!AL7</f>
        <v>8N-EN-3</v>
      </c>
    </row>
    <row r="35" spans="1:4" hidden="1" x14ac:dyDescent="0.25">
      <c r="A35" s="485">
        <f>COUNTIF(DATASHEET!AT$2:AT$270,'DATA CHECKING SHEET'!D35)-COUNTIFS(DATASHEET!AT$2:AT$270,'DATA CHECKING SHEET'!D35,DATASHEET!AQ$2:AQ$270,"&lt;&gt;"&amp;"")</f>
        <v>0</v>
      </c>
      <c r="B35" s="485">
        <f>COUNTIF(DATASHEET!AT$2:AT$270,'DATA CHECKING SHEET'!D35)-COUNTIFS(DATASHEET!AT$2:AT$270,'DATA CHECKING SHEET'!D35,DATASHEET!AR$2:AR$270,"&lt;&gt;"&amp;"")</f>
        <v>19</v>
      </c>
      <c r="C35" s="485" t="str">
        <f>PROGRESS!AK8</f>
        <v>EW</v>
      </c>
      <c r="D35" s="486" t="str">
        <f>PROGRESS!AL8</f>
        <v>8N-EN-4</v>
      </c>
    </row>
    <row r="36" spans="1:4" hidden="1" x14ac:dyDescent="0.25">
      <c r="A36" s="485">
        <f>COUNTIF(DATASHEET!AT$2:AT$270,'DATA CHECKING SHEET'!D36)-COUNTIFS(DATASHEET!AT$2:AT$270,'DATA CHECKING SHEET'!D36,DATASHEET!AQ$2:AQ$270,"&lt;&gt;"&amp;"")</f>
        <v>0</v>
      </c>
      <c r="B36" s="485">
        <f>COUNTIF(DATASHEET!AT$2:AT$270,'DATA CHECKING SHEET'!D36)-COUNTIFS(DATASHEET!AT$2:AT$270,'DATA CHECKING SHEET'!D36,DATASHEET!AR$2:AR$270,"&lt;&gt;"&amp;"")</f>
        <v>7</v>
      </c>
      <c r="C36" s="485" t="str">
        <f>PROGRESS!AK9</f>
        <v>POF</v>
      </c>
      <c r="D36" s="486" t="str">
        <f>PROGRESS!AL9</f>
        <v>8N-EN-5</v>
      </c>
    </row>
    <row r="37" spans="1:4" hidden="1" x14ac:dyDescent="0.25">
      <c r="A37" s="485">
        <f>COUNTIF(DATASHEET!AT$2:AT$270,'DATA CHECKING SHEET'!D37)-COUNTIFS(DATASHEET!AT$2:AT$270,'DATA CHECKING SHEET'!D37,DATASHEET!AQ$2:AQ$270,"&lt;&gt;"&amp;"")</f>
        <v>0</v>
      </c>
      <c r="B37" s="485">
        <f>COUNTIF(DATASHEET!AT$2:AT$270,'DATA CHECKING SHEET'!D37)-COUNTIFS(DATASHEET!AT$2:AT$270,'DATA CHECKING SHEET'!D37,DATASHEET!AR$2:AR$270,"&lt;&gt;"&amp;"")</f>
        <v>28</v>
      </c>
      <c r="C37" s="485" t="str">
        <f>PROGRESS!AK10</f>
        <v>EP</v>
      </c>
      <c r="D37" s="486" t="str">
        <f>PROGRESS!AL10</f>
        <v>8S-EN-1</v>
      </c>
    </row>
    <row r="38" spans="1:4" hidden="1" x14ac:dyDescent="0.25">
      <c r="A38" s="485">
        <f>COUNTIF(DATASHEET!AT$2:AT$270,'DATA CHECKING SHEET'!D38)-COUNTIFS(DATASHEET!AT$2:AT$270,'DATA CHECKING SHEET'!D38,DATASHEET!AQ$2:AQ$270,"&lt;&gt;"&amp;"")</f>
        <v>0</v>
      </c>
      <c r="B38" s="485">
        <f>COUNTIF(DATASHEET!AT$2:AT$270,'DATA CHECKING SHEET'!D38)-COUNTIFS(DATASHEET!AT$2:AT$270,'DATA CHECKING SHEET'!D38,DATASHEET!AR$2:AR$270,"&lt;&gt;"&amp;"")</f>
        <v>29</v>
      </c>
      <c r="C38" s="485" t="str">
        <f>PROGRESS!AK11</f>
        <v>IC</v>
      </c>
      <c r="D38" s="486" t="str">
        <f>PROGRESS!AL11</f>
        <v>8S-EN-2</v>
      </c>
    </row>
    <row r="39" spans="1:4" hidden="1" x14ac:dyDescent="0.25">
      <c r="A39" s="485">
        <f>COUNTIF(DATASHEET!AT$2:AT$270,'DATA CHECKING SHEET'!D39)-COUNTIFS(DATASHEET!AT$2:AT$270,'DATA CHECKING SHEET'!D39,DATASHEET!AQ$2:AQ$270,"&lt;&gt;"&amp;"")</f>
        <v>0</v>
      </c>
      <c r="B39" s="485">
        <f>COUNTIF(DATASHEET!AT$2:AT$270,'DATA CHECKING SHEET'!D39)-COUNTIFS(DATASHEET!AT$2:AT$270,'DATA CHECKING SHEET'!D39,DATASHEET!AR$2:AR$270,"&lt;&gt;"&amp;"")</f>
        <v>25</v>
      </c>
      <c r="C39" s="485" t="str">
        <f>PROGRESS!AK12</f>
        <v>POF</v>
      </c>
      <c r="D39" s="486" t="str">
        <f>PROGRESS!AL12</f>
        <v>8S-EN-3</v>
      </c>
    </row>
    <row r="40" spans="1:4" hidden="1" x14ac:dyDescent="0.25">
      <c r="A40" s="485"/>
      <c r="B40" s="485"/>
      <c r="C40" s="485" t="str">
        <f>PROGRESS!AK13</f>
        <v>EW</v>
      </c>
      <c r="D40" s="486" t="str">
        <f>PROGRESS!AL13</f>
        <v>8S-EN-4</v>
      </c>
    </row>
    <row r="41" spans="1:4" ht="15.75" hidden="1" thickBot="1" x14ac:dyDescent="0.3">
      <c r="A41" s="487"/>
      <c r="B41" s="487"/>
      <c r="C41" s="487" t="str">
        <f>PROGRESS!AK14</f>
        <v>AWH</v>
      </c>
      <c r="D41" s="488" t="str">
        <f>PROGRESS!AL14</f>
        <v>8S-EN-5</v>
      </c>
    </row>
    <row r="42" spans="1:4" hidden="1" x14ac:dyDescent="0.25">
      <c r="A42" s="483">
        <f>COUNTIF(DATASHEET!AX$2:AX$270,'DATA CHECKING SHEET'!D42)-COUNTIFS(DATASHEET!AX$2:AX$270,'DATA CHECKING SHEET'!D42,DATASHEET!AU$2:AU$270,"&lt;&gt;"&amp;"")</f>
        <v>0</v>
      </c>
      <c r="B42" s="483">
        <f>COUNTIF(DATASHEET!AX$2:AX$270,'DATA CHECKING SHEET'!D42)-COUNTIFS(DATASHEET!AX$2:AX$270,'DATA CHECKING SHEET'!D42,DATASHEET!AV$2:AV$270,"&lt;&gt;"&amp;"")</f>
        <v>28</v>
      </c>
      <c r="C42" s="483" t="s">
        <v>461</v>
      </c>
      <c r="D42" s="484" t="s">
        <v>512</v>
      </c>
    </row>
    <row r="43" spans="1:4" hidden="1" x14ac:dyDescent="0.25">
      <c r="A43" s="485">
        <f>COUNTIF(DATASHEET!AX$2:AX$270,'DATA CHECKING SHEET'!D43)-COUNTIFS(DATASHEET!AX$2:AX$270,'DATA CHECKING SHEET'!D43,DATASHEET!AU$2:AU$270,"&lt;&gt;"&amp;"")</f>
        <v>0</v>
      </c>
      <c r="B43" s="485">
        <f>COUNTIF(DATASHEET!AX$2:AX$270,'DATA CHECKING SHEET'!D43)-COUNTIFS(DATASHEET!AX$2:AX$270,'DATA CHECKING SHEET'!D43,DATASHEET!AV$2:AV$270,"&lt;&gt;"&amp;"")</f>
        <v>29</v>
      </c>
      <c r="C43" s="485" t="s">
        <v>506</v>
      </c>
      <c r="D43" s="486" t="s">
        <v>514</v>
      </c>
    </row>
    <row r="44" spans="1:4" hidden="1" x14ac:dyDescent="0.25">
      <c r="A44" s="485">
        <f>COUNTIF(DATASHEET!AX$2:AX$270,'DATA CHECKING SHEET'!D44)-COUNTIFS(DATASHEET!AX$2:AX$270,'DATA CHECKING SHEET'!D44,DATASHEET!AU$2:AU$270,"&lt;&gt;"&amp;"")</f>
        <v>0</v>
      </c>
      <c r="B44" s="485">
        <f>COUNTIF(DATASHEET!AX$2:AX$270,'DATA CHECKING SHEET'!D44)-COUNTIFS(DATASHEET!AX$2:AX$270,'DATA CHECKING SHEET'!D44,DATASHEET!AV$2:AV$270,"&lt;&gt;"&amp;"")</f>
        <v>26</v>
      </c>
      <c r="C44" s="485" t="s">
        <v>738</v>
      </c>
      <c r="D44" s="486" t="s">
        <v>520</v>
      </c>
    </row>
    <row r="45" spans="1:4" hidden="1" x14ac:dyDescent="0.25">
      <c r="A45" s="485">
        <f>COUNTIF(DATASHEET!AX$2:AX$270,'DATA CHECKING SHEET'!D45)-COUNTIFS(DATASHEET!AX$2:AX$270,'DATA CHECKING SHEET'!D45,DATASHEET!AU$2:AU$270,"&lt;&gt;"&amp;"")</f>
        <v>0</v>
      </c>
      <c r="B45" s="485">
        <f>COUNTIF(DATASHEET!AX$2:AX$270,'DATA CHECKING SHEET'!D45)-COUNTIFS(DATASHEET!AX$2:AX$270,'DATA CHECKING SHEET'!D45,DATASHEET!AV$2:AV$270,"&lt;&gt;"&amp;"")</f>
        <v>26</v>
      </c>
      <c r="C45" s="485" t="s">
        <v>484</v>
      </c>
      <c r="D45" s="486" t="s">
        <v>522</v>
      </c>
    </row>
    <row r="46" spans="1:4" x14ac:dyDescent="0.25">
      <c r="A46" s="485">
        <f>COUNTIF(DATASHEET!AX$2:AX$270,'DATA CHECKING SHEET'!D46)-COUNTIFS(DATASHEET!AX$2:AX$270,'DATA CHECKING SHEET'!D46,DATASHEET!AU$2:AU$270,"&lt;&gt;"&amp;"")</f>
        <v>2</v>
      </c>
      <c r="B46" s="485">
        <f>COUNTIF(DATASHEET!AX$2:AX$270,'DATA CHECKING SHEET'!D46)-COUNTIFS(DATASHEET!AX$2:AX$270,'DATA CHECKING SHEET'!D46,DATASHEET!AV$2:AV$270,"&lt;&gt;"&amp;"")</f>
        <v>31</v>
      </c>
      <c r="C46" s="485" t="s">
        <v>737</v>
      </c>
      <c r="D46" s="486" t="s">
        <v>525</v>
      </c>
    </row>
    <row r="47" spans="1:4" hidden="1" x14ac:dyDescent="0.25">
      <c r="A47" s="485">
        <f>COUNTIF(DATASHEET!AX$2:AX$270,'DATA CHECKING SHEET'!D47)-COUNTIFS(DATASHEET!AX$2:AX$270,'DATA CHECKING SHEET'!D47,DATASHEET!AU$2:AU$270,"&lt;&gt;"&amp;"")</f>
        <v>0</v>
      </c>
      <c r="B47" s="485">
        <f>COUNTIF(DATASHEET!AX$2:AX$270,'DATA CHECKING SHEET'!D47)-COUNTIFS(DATASHEET!AX$2:AX$270,'DATA CHECKING SHEET'!D47,DATASHEET!AV$2:AV$270,"&lt;&gt;"&amp;"")</f>
        <v>27</v>
      </c>
      <c r="C47" s="485" t="s">
        <v>510</v>
      </c>
      <c r="D47" s="486" t="s">
        <v>531</v>
      </c>
    </row>
    <row r="48" spans="1:4" hidden="1" x14ac:dyDescent="0.25">
      <c r="A48" s="485">
        <f>COUNTIF(DATASHEET!AX$2:AX$270,'DATA CHECKING SHEET'!D48)-COUNTIFS(DATASHEET!AX$2:AX$270,'DATA CHECKING SHEET'!D48,DATASHEET!AU$2:AU$270,"&lt;&gt;"&amp;"")</f>
        <v>0</v>
      </c>
      <c r="B48" s="485">
        <f>COUNTIF(DATASHEET!AX$2:AX$270,'DATA CHECKING SHEET'!D48)-COUNTIFS(DATASHEET!AX$2:AX$270,'DATA CHECKING SHEET'!D48,DATASHEET!AV$2:AV$270,"&lt;&gt;"&amp;"")</f>
        <v>25</v>
      </c>
      <c r="C48" s="485" t="s">
        <v>739</v>
      </c>
      <c r="D48" s="486" t="s">
        <v>540</v>
      </c>
    </row>
    <row r="49" spans="1:4" hidden="1" x14ac:dyDescent="0.25">
      <c r="A49" s="485">
        <f>COUNTIF(DATASHEET!AX$2:AX$270,'DATA CHECKING SHEET'!D49)-COUNTIFS(DATASHEET!AX$2:AX$270,'DATA CHECKING SHEET'!D49,DATASHEET!AU$2:AU$270,"&lt;&gt;"&amp;"")</f>
        <v>0</v>
      </c>
      <c r="B49" s="485">
        <f>COUNTIF(DATASHEET!AX$2:AX$270,'DATA CHECKING SHEET'!D49)-COUNTIFS(DATASHEET!AX$2:AX$270,'DATA CHECKING SHEET'!D49,DATASHEET!AV$2:AV$270,"&lt;&gt;"&amp;"")</f>
        <v>23</v>
      </c>
      <c r="C49" s="485" t="s">
        <v>736</v>
      </c>
      <c r="D49" s="486" t="s">
        <v>558</v>
      </c>
    </row>
    <row r="50" spans="1:4" hidden="1" x14ac:dyDescent="0.25">
      <c r="A50" s="485">
        <f>COUNTIF(DATASHEET!AX$2:AX$270,'DATA CHECKING SHEET'!D50)-COUNTIFS(DATASHEET!AX$2:AX$270,'DATA CHECKING SHEET'!D50,DATASHEET!AU$2:AU$270,"&lt;&gt;"&amp;"")</f>
        <v>0</v>
      </c>
      <c r="B50" s="485">
        <f>COUNTIF(DATASHEET!AX$2:AX$270,'DATA CHECKING SHEET'!D50)-COUNTIFS(DATASHEET!AX$2:AX$270,'DATA CHECKING SHEET'!D50,DATASHEET!AV$2:AV$270,"&lt;&gt;"&amp;"")</f>
        <v>0</v>
      </c>
      <c r="C50" s="485"/>
      <c r="D50" s="486"/>
    </row>
    <row r="51" spans="1:4" ht="15.75" hidden="1" thickBot="1" x14ac:dyDescent="0.3">
      <c r="A51" s="487">
        <f>COUNTIF(DATASHEET!AX$2:AX$270,'DATA CHECKING SHEET'!D51)-COUNTIFS(DATASHEET!AX$2:AX$270,'DATA CHECKING SHEET'!D51,DATASHEET!AU$2:AU$270,"&lt;&gt;"&amp;"")</f>
        <v>0</v>
      </c>
      <c r="B51" s="487">
        <f>COUNTIF(DATASHEET!AX$2:AX$270,'DATA CHECKING SHEET'!D51)-COUNTIFS(DATASHEET!AX$2:AX$270,'DATA CHECKING SHEET'!D51,DATASHEET!AV$2:AV$270,"&lt;&gt;"&amp;"")</f>
        <v>0</v>
      </c>
      <c r="C51" s="487"/>
      <c r="D51" s="488"/>
    </row>
    <row r="52" spans="1:4" hidden="1" x14ac:dyDescent="0.25">
      <c r="A52" s="483">
        <f>COUNTIF(DATASHEET!BB$2:BB$270,'DATA CHECKING SHEET'!D52)-COUNTIFS(DATASHEET!BB$2:BB$270,'DATA CHECKING SHEET'!D52,DATASHEET!AY$2:AY$270,"&lt;&gt;"&amp;"")</f>
        <v>0</v>
      </c>
      <c r="B52" s="483">
        <f>COUNTIF(DATASHEET!BB$2:BB$270,'DATA CHECKING SHEET'!D52)-COUNTIFS(DATASHEET!BB$2:BB$270,'DATA CHECKING SHEET'!D52,DATASHEET!AZ$2:AZ$270,"&lt;&gt;"&amp;"")</f>
        <v>30</v>
      </c>
      <c r="C52" s="483" t="str">
        <f>PROGRESS!AP5</f>
        <v>YPL</v>
      </c>
      <c r="D52" s="484" t="str">
        <f>PROGRESS!AQ5</f>
        <v>8S-FR-1</v>
      </c>
    </row>
    <row r="53" spans="1:4" hidden="1" x14ac:dyDescent="0.25">
      <c r="A53" s="485">
        <f>COUNTIF(DATASHEET!BB$2:BB$270,'DATA CHECKING SHEET'!D53)-COUNTIFS(DATASHEET!BB$2:BB$270,'DATA CHECKING SHEET'!D53,DATASHEET!AY$2:AY$270,"&lt;&gt;"&amp;"")</f>
        <v>0</v>
      </c>
      <c r="B53" s="485">
        <f>COUNTIF(DATASHEET!BB$2:BB$270,'DATA CHECKING SHEET'!D53)-COUNTIFS(DATASHEET!BB$2:BB$270,'DATA CHECKING SHEET'!D53,DATASHEET!AZ$2:AZ$270,"&lt;&gt;"&amp;"")</f>
        <v>27</v>
      </c>
      <c r="C53" s="485" t="str">
        <f>PROGRESS!AP6</f>
        <v>EGQ</v>
      </c>
      <c r="D53" s="486" t="str">
        <f>PROGRESS!AQ6</f>
        <v>8S-FR-2</v>
      </c>
    </row>
    <row r="54" spans="1:4" hidden="1" x14ac:dyDescent="0.25">
      <c r="A54" s="485">
        <f>COUNTIF(DATASHEET!BB$2:BB$270,'DATA CHECKING SHEET'!D54)-COUNTIFS(DATASHEET!BB$2:BB$270,'DATA CHECKING SHEET'!D54,DATASHEET!AY$2:AY$270,"&lt;&gt;"&amp;"")</f>
        <v>0</v>
      </c>
      <c r="B54" s="485">
        <f>COUNTIF(DATASHEET!BB$2:BB$270,'DATA CHECKING SHEET'!D54)-COUNTIFS(DATASHEET!BB$2:BB$270,'DATA CHECKING SHEET'!D54,DATASHEET!AZ$2:AZ$270,"&lt;&gt;"&amp;"")</f>
        <v>26</v>
      </c>
      <c r="C54" s="485" t="str">
        <f>PROGRESS!AP7</f>
        <v>DCH</v>
      </c>
      <c r="D54" s="486" t="str">
        <f>PROGRESS!AQ7</f>
        <v>8S-FR-3</v>
      </c>
    </row>
    <row r="55" spans="1:4" hidden="1" x14ac:dyDescent="0.25">
      <c r="A55" s="485">
        <f>COUNTIF(DATASHEET!BB$2:BB$270,'DATA CHECKING SHEET'!D55)-COUNTIFS(DATASHEET!BB$2:BB$270,'DATA CHECKING SHEET'!D55,DATASHEET!AY$2:AY$270,"&lt;&gt;"&amp;"")</f>
        <v>0</v>
      </c>
      <c r="B55" s="485">
        <f>COUNTIF(DATASHEET!BB$2:BB$270,'DATA CHECKING SHEET'!D55)-COUNTIFS(DATASHEET!BB$2:BB$270,'DATA CHECKING SHEET'!D55,DATASHEET!AZ$2:AZ$270,"&lt;&gt;"&amp;"")</f>
        <v>25</v>
      </c>
      <c r="C55" s="485" t="str">
        <f>PROGRESS!AP8</f>
        <v>WE</v>
      </c>
      <c r="D55" s="486" t="str">
        <f>PROGRESS!AQ8</f>
        <v>8S-FR-4</v>
      </c>
    </row>
    <row r="56" spans="1:4" hidden="1" x14ac:dyDescent="0.25">
      <c r="A56" s="485">
        <f>COUNTIF(DATASHEET!BB$2:BB$270,'DATA CHECKING SHEET'!D56)-COUNTIFS(DATASHEET!BB$2:BB$270,'DATA CHECKING SHEET'!D56,DATASHEET!AY$2:AY$270,"&lt;&gt;"&amp;"")</f>
        <v>0</v>
      </c>
      <c r="B56" s="485">
        <f>COUNTIF(DATASHEET!BB$2:BB$270,'DATA CHECKING SHEET'!D56)-COUNTIFS(DATASHEET!BB$2:BB$270,'DATA CHECKING SHEET'!D56,DATASHEET!AZ$2:AZ$270,"&lt;&gt;"&amp;"")</f>
        <v>0</v>
      </c>
      <c r="C56" s="485"/>
      <c r="D56" s="486"/>
    </row>
    <row r="57" spans="1:4" hidden="1" x14ac:dyDescent="0.25">
      <c r="A57" s="485">
        <f>COUNTIF(DATASHEET!BB$2:BB$270,'DATA CHECKING SHEET'!D57)-COUNTIFS(DATASHEET!BB$2:BB$270,'DATA CHECKING SHEET'!D57,DATASHEET!AY$2:AY$270,"&lt;&gt;"&amp;"")</f>
        <v>0</v>
      </c>
      <c r="B57" s="485">
        <f>COUNTIF(DATASHEET!BB$2:BB$270,'DATA CHECKING SHEET'!D57)-COUNTIFS(DATASHEET!BB$2:BB$270,'DATA CHECKING SHEET'!D57,DATASHEET!AZ$2:AZ$270,"&lt;&gt;"&amp;"")</f>
        <v>0</v>
      </c>
      <c r="C57" s="485"/>
      <c r="D57" s="486"/>
    </row>
    <row r="58" spans="1:4" hidden="1" x14ac:dyDescent="0.25">
      <c r="A58" s="485">
        <f>COUNTIF(DATASHEET!BB$2:BB$270,'DATA CHECKING SHEET'!D58)-COUNTIFS(DATASHEET!BB$2:BB$270,'DATA CHECKING SHEET'!D58,DATASHEET!AY$2:AY$270,"&lt;&gt;"&amp;"")</f>
        <v>0</v>
      </c>
      <c r="B58" s="485">
        <f>COUNTIF(DATASHEET!BB$2:BB$270,'DATA CHECKING SHEET'!D58)-COUNTIFS(DATASHEET!BB$2:BB$270,'DATA CHECKING SHEET'!D58,DATASHEET!AZ$2:AZ$270,"&lt;&gt;"&amp;"")</f>
        <v>0</v>
      </c>
      <c r="C58" s="485"/>
      <c r="D58" s="486"/>
    </row>
    <row r="59" spans="1:4" hidden="1" x14ac:dyDescent="0.25">
      <c r="A59" s="485">
        <f>COUNTIF(DATASHEET!BB$2:BB$270,'DATA CHECKING SHEET'!D59)-COUNTIFS(DATASHEET!BB$2:BB$270,'DATA CHECKING SHEET'!D59,DATASHEET!AY$2:AY$270,"&lt;&gt;"&amp;"")</f>
        <v>0</v>
      </c>
      <c r="B59" s="485">
        <f>COUNTIF(DATASHEET!BB$2:BB$270,'DATA CHECKING SHEET'!D59)-COUNTIFS(DATASHEET!BB$2:BB$270,'DATA CHECKING SHEET'!D59,DATASHEET!AZ$2:AZ$270,"&lt;&gt;"&amp;"")</f>
        <v>0</v>
      </c>
      <c r="C59" s="485"/>
      <c r="D59" s="486"/>
    </row>
    <row r="60" spans="1:4" hidden="1" x14ac:dyDescent="0.25">
      <c r="A60" s="485">
        <f>COUNTIF(DATASHEET!BB$2:BB$270,'DATA CHECKING SHEET'!D60)-COUNTIFS(DATASHEET!BB$2:BB$270,'DATA CHECKING SHEET'!D60,DATASHEET!AY$2:AY$270,"&lt;&gt;"&amp;"")</f>
        <v>0</v>
      </c>
      <c r="B60" s="485">
        <f>COUNTIF(DATASHEET!BB$2:BB$270,'DATA CHECKING SHEET'!D60)-COUNTIFS(DATASHEET!BB$2:BB$270,'DATA CHECKING SHEET'!D60,DATASHEET!AZ$2:AZ$270,"&lt;&gt;"&amp;"")</f>
        <v>0</v>
      </c>
      <c r="C60" s="485"/>
      <c r="D60" s="486"/>
    </row>
    <row r="61" spans="1:4" ht="15.75" hidden="1" thickBot="1" x14ac:dyDescent="0.3">
      <c r="A61" s="487">
        <f>COUNTIF(DATASHEET!BB$2:BB$270,'DATA CHECKING SHEET'!D61)-COUNTIFS(DATASHEET!BB$2:BB$270,'DATA CHECKING SHEET'!D61,DATASHEET!AY$2:AY$270,"&lt;&gt;"&amp;"")</f>
        <v>0</v>
      </c>
      <c r="B61" s="487">
        <f>COUNTIF(DATASHEET!BB$2:BB$270,'DATA CHECKING SHEET'!D61)-COUNTIFS(DATASHEET!BB$2:BB$270,'DATA CHECKING SHEET'!D61,DATASHEET!AZ$2:AZ$270,"&lt;&gt;"&amp;"")</f>
        <v>0</v>
      </c>
      <c r="C61" s="487"/>
      <c r="D61" s="488"/>
    </row>
    <row r="62" spans="1:4" hidden="1" x14ac:dyDescent="0.25">
      <c r="A62" s="483">
        <f>COUNTIF(DATASHEET!BF$2:BF$270,'DATA CHECKING SHEET'!D62)-COUNTIFS(DATASHEET!BF$2:BF$270,'DATA CHECKING SHEET'!D62,DATASHEET!BC$2:BC$270,"&lt;&gt;"&amp;"")</f>
        <v>0</v>
      </c>
      <c r="B62" s="483">
        <f>COUNTIF(DATASHEET!BF$2:BF$270,'DATA CHECKING SHEET'!D62)-COUNTIFS(DATASHEET!BF$2:BF$270,'DATA CHECKING SHEET'!D62,DATASHEET!BD$2:BD$270,"&lt;&gt;"&amp;"")</f>
        <v>26</v>
      </c>
      <c r="C62" s="483" t="str">
        <f>PROGRESS!AU5</f>
        <v>MPI</v>
      </c>
      <c r="D62" s="484" t="str">
        <f>PROGRESS!AV5</f>
        <v>8N-GG-1</v>
      </c>
    </row>
    <row r="63" spans="1:4" x14ac:dyDescent="0.25">
      <c r="A63" s="485">
        <f>COUNTIF(DATASHEET!BF$2:BF$270,'DATA CHECKING SHEET'!D63)-COUNTIFS(DATASHEET!BF$2:BF$270,'DATA CHECKING SHEET'!D63,DATASHEET!BC$2:BC$270,"&lt;&gt;"&amp;"")</f>
        <v>1</v>
      </c>
      <c r="B63" s="485">
        <f>COUNTIF(DATASHEET!BF$2:BF$270,'DATA CHECKING SHEET'!D63)-COUNTIFS(DATASHEET!BF$2:BF$270,'DATA CHECKING SHEET'!D63,DATASHEET!BD$2:BD$270,"&lt;&gt;"&amp;"")</f>
        <v>30</v>
      </c>
      <c r="C63" s="485" t="str">
        <f>PROGRESS!AU6</f>
        <v>MPI</v>
      </c>
      <c r="D63" s="486" t="str">
        <f>PROGRESS!AV6</f>
        <v>8N-GG-2</v>
      </c>
    </row>
    <row r="64" spans="1:4" hidden="1" x14ac:dyDescent="0.25">
      <c r="A64" s="485">
        <f>COUNTIF(DATASHEET!BF$2:BF$270,'DATA CHECKING SHEET'!D64)-COUNTIFS(DATASHEET!BF$2:BF$270,'DATA CHECKING SHEET'!D64,DATASHEET!BC$2:BC$270,"&lt;&gt;"&amp;"")</f>
        <v>0</v>
      </c>
      <c r="B64" s="485">
        <f>COUNTIF(DATASHEET!BF$2:BF$270,'DATA CHECKING SHEET'!D64)-COUNTIFS(DATASHEET!BF$2:BF$270,'DATA CHECKING SHEET'!D64,DATASHEET!BD$2:BD$270,"&lt;&gt;"&amp;"")</f>
        <v>23</v>
      </c>
      <c r="C64" s="485" t="str">
        <f>PROGRESS!AU7</f>
        <v>MPI</v>
      </c>
      <c r="D64" s="486" t="str">
        <f>PROGRESS!AV7</f>
        <v>8N-GG-3</v>
      </c>
    </row>
    <row r="65" spans="1:4" hidden="1" x14ac:dyDescent="0.25">
      <c r="A65" s="485">
        <f>COUNTIF(DATASHEET!BF$2:BF$270,'DATA CHECKING SHEET'!D65)-COUNTIFS(DATASHEET!BF$2:BF$270,'DATA CHECKING SHEET'!D65,DATASHEET!BC$2:BC$270,"&lt;&gt;"&amp;"")</f>
        <v>0</v>
      </c>
      <c r="B65" s="485">
        <f>COUNTIF(DATASHEET!BF$2:BF$270,'DATA CHECKING SHEET'!D65)-COUNTIFS(DATASHEET!BF$2:BF$270,'DATA CHECKING SHEET'!D65,DATASHEET!BD$2:BD$270,"&lt;&gt;"&amp;"")</f>
        <v>28</v>
      </c>
      <c r="C65" s="485" t="str">
        <f>PROGRESS!AU8</f>
        <v>ET</v>
      </c>
      <c r="D65" s="486" t="str">
        <f>PROGRESS!AV8</f>
        <v>8N-GG-4</v>
      </c>
    </row>
    <row r="66" spans="1:4" hidden="1" x14ac:dyDescent="0.25">
      <c r="A66" s="485">
        <f>COUNTIF(DATASHEET!BF$2:BF$270,'DATA CHECKING SHEET'!D66)-COUNTIFS(DATASHEET!BF$2:BF$270,'DATA CHECKING SHEET'!D66,DATASHEET!BC$2:BC$270,"&lt;&gt;"&amp;"")</f>
        <v>0</v>
      </c>
      <c r="B66" s="485">
        <f>COUNTIF(DATASHEET!BF$2:BF$270,'DATA CHECKING SHEET'!D66)-COUNTIFS(DATASHEET!BF$2:BF$270,'DATA CHECKING SHEET'!D66,DATASHEET!BD$2:BD$270,"&lt;&gt;"&amp;"")</f>
        <v>30</v>
      </c>
      <c r="C66" s="485" t="str">
        <f>PROGRESS!AU9</f>
        <v>NH</v>
      </c>
      <c r="D66" s="486" t="str">
        <f>PROGRESS!AV9</f>
        <v>8S-GG-1</v>
      </c>
    </row>
    <row r="67" spans="1:4" hidden="1" x14ac:dyDescent="0.25">
      <c r="A67" s="485">
        <f>COUNTIF(DATASHEET!BF$2:BF$270,'DATA CHECKING SHEET'!D67)-COUNTIFS(DATASHEET!BF$2:BF$270,'DATA CHECKING SHEET'!D67,DATASHEET!BC$2:BC$270,"&lt;&gt;"&amp;"")</f>
        <v>0</v>
      </c>
      <c r="B67" s="485">
        <f>COUNTIF(DATASHEET!BF$2:BF$270,'DATA CHECKING SHEET'!D67)-COUNTIFS(DATASHEET!BF$2:BF$270,'DATA CHECKING SHEET'!D67,DATASHEET!BD$2:BD$270,"&lt;&gt;"&amp;"")</f>
        <v>27</v>
      </c>
      <c r="C67" s="485" t="str">
        <f>PROGRESS!AU10</f>
        <v>MPI</v>
      </c>
      <c r="D67" s="486" t="str">
        <f>PROGRESS!AV10</f>
        <v>8S-GG-2</v>
      </c>
    </row>
    <row r="68" spans="1:4" hidden="1" x14ac:dyDescent="0.25">
      <c r="A68" s="485">
        <f>COUNTIF(DATASHEET!BF$2:BF$270,'DATA CHECKING SHEET'!D68)-COUNTIFS(DATASHEET!BF$2:BF$270,'DATA CHECKING SHEET'!D68,DATASHEET!BC$2:BC$270,"&lt;&gt;"&amp;"")</f>
        <v>0</v>
      </c>
      <c r="B68" s="485">
        <f>COUNTIF(DATASHEET!BF$2:BF$270,'DATA CHECKING SHEET'!D68)-COUNTIFS(DATASHEET!BF$2:BF$270,'DATA CHECKING SHEET'!D68,DATASHEET!BD$2:BD$270,"&lt;&gt;"&amp;"")</f>
        <v>26</v>
      </c>
      <c r="C68" s="485" t="str">
        <f>PROGRESS!AU11</f>
        <v>NH</v>
      </c>
      <c r="D68" s="486" t="str">
        <f>PROGRESS!AV11</f>
        <v>8S-GG-3</v>
      </c>
    </row>
    <row r="69" spans="1:4" hidden="1" x14ac:dyDescent="0.25">
      <c r="A69" s="485">
        <f>COUNTIF(DATASHEET!BF$2:BF$270,'DATA CHECKING SHEET'!D69)-COUNTIFS(DATASHEET!BF$2:BF$270,'DATA CHECKING SHEET'!D69,DATASHEET!BC$2:BC$270,"&lt;&gt;"&amp;"")</f>
        <v>0</v>
      </c>
      <c r="B69" s="485">
        <f>COUNTIF(DATASHEET!BF$2:BF$270,'DATA CHECKING SHEET'!D69)-COUNTIFS(DATASHEET!BF$2:BF$270,'DATA CHECKING SHEET'!D69,DATASHEET!BD$2:BD$270,"&lt;&gt;"&amp;"")</f>
        <v>25</v>
      </c>
      <c r="C69" s="485" t="str">
        <f>PROGRESS!AU12</f>
        <v>ET</v>
      </c>
      <c r="D69" s="486" t="str">
        <f>PROGRESS!AV12</f>
        <v>8S-GG-4</v>
      </c>
    </row>
    <row r="70" spans="1:4" hidden="1" x14ac:dyDescent="0.25">
      <c r="A70" s="485">
        <f>COUNTIF(DATASHEET!BF$2:BF$270,'DATA CHECKING SHEET'!D70)-COUNTIFS(DATASHEET!BF$2:BF$270,'DATA CHECKING SHEET'!D70,DATASHEET!BC$2:BC$270,"&lt;&gt;"&amp;"")</f>
        <v>0</v>
      </c>
      <c r="B70" s="485">
        <f>COUNTIF(DATASHEET!BF$2:BF$270,'DATA CHECKING SHEET'!D70)-COUNTIFS(DATASHEET!BF$2:BF$270,'DATA CHECKING SHEET'!D70,DATASHEET!BD$2:BD$270,"&lt;&gt;"&amp;"")</f>
        <v>0</v>
      </c>
      <c r="C70" s="485"/>
      <c r="D70" s="486"/>
    </row>
    <row r="71" spans="1:4" ht="15.75" hidden="1" thickBot="1" x14ac:dyDescent="0.3">
      <c r="A71" s="487">
        <f>COUNTIF(DATASHEET!BF$2:BF$270,'DATA CHECKING SHEET'!D71)-COUNTIFS(DATASHEET!BF$2:BF$270,'DATA CHECKING SHEET'!D71,DATASHEET!BC$2:BC$270,"&lt;&gt;"&amp;"")</f>
        <v>0</v>
      </c>
      <c r="B71" s="487">
        <f>COUNTIF(DATASHEET!BF$2:BF$270,'DATA CHECKING SHEET'!D71)-COUNTIFS(DATASHEET!BF$2:BF$270,'DATA CHECKING SHEET'!D71,DATASHEET!BD$2:BD$270,"&lt;&gt;"&amp;"")</f>
        <v>0</v>
      </c>
      <c r="C71" s="487"/>
      <c r="D71" s="488"/>
    </row>
    <row r="72" spans="1:4" hidden="1" x14ac:dyDescent="0.25">
      <c r="A72" s="483">
        <f>COUNTIF(DATASHEET!BJ$2:BJ$270,'DATA CHECKING SHEET'!D72)-COUNTIFS(DATASHEET!BJ$2:BJ$270,'DATA CHECKING SHEET'!D72,DATASHEET!BG$2:BG$270,"&lt;&gt;"&amp;"")</f>
        <v>0</v>
      </c>
      <c r="B72" s="483">
        <f>COUNTIF(DATASHEET!BJ$2:BJ$270,'DATA CHECKING SHEET'!D72)-COUNTIFS(DATASHEET!BJ$2:BJ$270,'DATA CHECKING SHEET'!D72,DATASHEET!BH$2:BH$270,"&lt;&gt;"&amp;"")</f>
        <v>26</v>
      </c>
      <c r="C72" s="483" t="str">
        <f>PROGRESS!AZ5</f>
        <v>HST</v>
      </c>
      <c r="D72" s="484" t="str">
        <f>PROGRESS!BA5</f>
        <v>8N-HI-1</v>
      </c>
    </row>
    <row r="73" spans="1:4" hidden="1" x14ac:dyDescent="0.25">
      <c r="A73" s="485">
        <f>COUNTIF(DATASHEET!BJ$2:BJ$270,'DATA CHECKING SHEET'!D73)-COUNTIFS(DATASHEET!BJ$2:BJ$270,'DATA CHECKING SHEET'!D73,DATASHEET!BG$2:BG$270,"&lt;&gt;"&amp;"")</f>
        <v>0</v>
      </c>
      <c r="B73" s="485">
        <f>COUNTIF(DATASHEET!BJ$2:BJ$270,'DATA CHECKING SHEET'!D73)-COUNTIFS(DATASHEET!BJ$2:BJ$270,'DATA CHECKING SHEET'!D73,DATASHEET!BH$2:BH$270,"&lt;&gt;"&amp;"")</f>
        <v>30</v>
      </c>
      <c r="C73" s="485" t="str">
        <f>PROGRESS!AZ6</f>
        <v>HST</v>
      </c>
      <c r="D73" s="486" t="str">
        <f>PROGRESS!BA6</f>
        <v>8N-HI-2</v>
      </c>
    </row>
    <row r="74" spans="1:4" hidden="1" x14ac:dyDescent="0.25">
      <c r="A74" s="485">
        <f>COUNTIF(DATASHEET!BJ$2:BJ$270,'DATA CHECKING SHEET'!D74)-COUNTIFS(DATASHEET!BJ$2:BJ$270,'DATA CHECKING SHEET'!D74,DATASHEET!BG$2:BG$270,"&lt;&gt;"&amp;"")</f>
        <v>0</v>
      </c>
      <c r="B74" s="485">
        <f>COUNTIF(DATASHEET!BJ$2:BJ$270,'DATA CHECKING SHEET'!D74)-COUNTIFS(DATASHEET!BJ$2:BJ$270,'DATA CHECKING SHEET'!D74,DATASHEET!BH$2:BH$270,"&lt;&gt;"&amp;"")</f>
        <v>23</v>
      </c>
      <c r="C74" s="485" t="str">
        <f>PROGRESS!AZ7</f>
        <v>MCO</v>
      </c>
      <c r="D74" s="486" t="str">
        <f>PROGRESS!BA7</f>
        <v>8N-HI-3</v>
      </c>
    </row>
    <row r="75" spans="1:4" hidden="1" x14ac:dyDescent="0.25">
      <c r="A75" s="485">
        <f>COUNTIF(DATASHEET!BJ$2:BJ$270,'DATA CHECKING SHEET'!D75)-COUNTIFS(DATASHEET!BJ$2:BJ$270,'DATA CHECKING SHEET'!D75,DATASHEET!BG$2:BG$270,"&lt;&gt;"&amp;"")</f>
        <v>0</v>
      </c>
      <c r="B75" s="485">
        <f>COUNTIF(DATASHEET!BJ$2:BJ$270,'DATA CHECKING SHEET'!D75)-COUNTIFS(DATASHEET!BJ$2:BJ$270,'DATA CHECKING SHEET'!D75,DATASHEET!BH$2:BH$270,"&lt;&gt;"&amp;"")</f>
        <v>28</v>
      </c>
      <c r="C75" s="485" t="str">
        <f>PROGRESS!AZ8</f>
        <v>ESH</v>
      </c>
      <c r="D75" s="486" t="str">
        <f>PROGRESS!BA8</f>
        <v>8N-HI-4</v>
      </c>
    </row>
    <row r="76" spans="1:4" hidden="1" x14ac:dyDescent="0.25">
      <c r="A76" s="485">
        <f>COUNTIF(DATASHEET!BJ$2:BJ$270,'DATA CHECKING SHEET'!D76)-COUNTIFS(DATASHEET!BJ$2:BJ$270,'DATA CHECKING SHEET'!D76,DATASHEET!BG$2:BG$270,"&lt;&gt;"&amp;"")</f>
        <v>0</v>
      </c>
      <c r="B76" s="485">
        <f>COUNTIF(DATASHEET!BJ$2:BJ$270,'DATA CHECKING SHEET'!D76)-COUNTIFS(DATASHEET!BJ$2:BJ$270,'DATA CHECKING SHEET'!D76,DATASHEET!BH$2:BH$270,"&lt;&gt;"&amp;"")</f>
        <v>30</v>
      </c>
      <c r="C76" s="485" t="str">
        <f>PROGRESS!AZ9</f>
        <v>SS</v>
      </c>
      <c r="D76" s="486" t="str">
        <f>PROGRESS!BA9</f>
        <v>8S-HI-1</v>
      </c>
    </row>
    <row r="77" spans="1:4" hidden="1" x14ac:dyDescent="0.25">
      <c r="A77" s="485">
        <f>COUNTIF(DATASHEET!BJ$2:BJ$270,'DATA CHECKING SHEET'!D77)-COUNTIFS(DATASHEET!BJ$2:BJ$270,'DATA CHECKING SHEET'!D77,DATASHEET!BG$2:BG$270,"&lt;&gt;"&amp;"")</f>
        <v>0</v>
      </c>
      <c r="B77" s="485">
        <f>COUNTIF(DATASHEET!BJ$2:BJ$270,'DATA CHECKING SHEET'!D77)-COUNTIFS(DATASHEET!BJ$2:BJ$270,'DATA CHECKING SHEET'!D77,DATASHEET!BH$2:BH$270,"&lt;&gt;"&amp;"")</f>
        <v>27</v>
      </c>
      <c r="C77" s="485" t="str">
        <f>PROGRESS!AZ10</f>
        <v>HST</v>
      </c>
      <c r="D77" s="486" t="str">
        <f>PROGRESS!BA10</f>
        <v>8S-HI-2</v>
      </c>
    </row>
    <row r="78" spans="1:4" hidden="1" x14ac:dyDescent="0.25">
      <c r="A78" s="485">
        <f>COUNTIF(DATASHEET!BJ$2:BJ$270,'DATA CHECKING SHEET'!D78)-COUNTIFS(DATASHEET!BJ$2:BJ$270,'DATA CHECKING SHEET'!D78,DATASHEET!BG$2:BG$270,"&lt;&gt;"&amp;"")</f>
        <v>0</v>
      </c>
      <c r="B78" s="485">
        <f>COUNTIF(DATASHEET!BJ$2:BJ$270,'DATA CHECKING SHEET'!D78)-COUNTIFS(DATASHEET!BJ$2:BJ$270,'DATA CHECKING SHEET'!D78,DATASHEET!BH$2:BH$270,"&lt;&gt;"&amp;"")</f>
        <v>26</v>
      </c>
      <c r="C78" s="485" t="str">
        <f>PROGRESS!AZ11</f>
        <v>MCO</v>
      </c>
      <c r="D78" s="486" t="str">
        <f>PROGRESS!BA11</f>
        <v>8S-HI-3</v>
      </c>
    </row>
    <row r="79" spans="1:4" hidden="1" x14ac:dyDescent="0.25">
      <c r="A79" s="485">
        <f>COUNTIF(DATASHEET!BJ$2:BJ$270,'DATA CHECKING SHEET'!D79)-COUNTIFS(DATASHEET!BJ$2:BJ$270,'DATA CHECKING SHEET'!D79,DATASHEET!BG$2:BG$270,"&lt;&gt;"&amp;"")</f>
        <v>0</v>
      </c>
      <c r="B79" s="485">
        <f>COUNTIF(DATASHEET!BJ$2:BJ$270,'DATA CHECKING SHEET'!D79)-COUNTIFS(DATASHEET!BJ$2:BJ$270,'DATA CHECKING SHEET'!D79,DATASHEET!BH$2:BH$270,"&lt;&gt;"&amp;"")</f>
        <v>25</v>
      </c>
      <c r="C79" s="485" t="str">
        <f>PROGRESS!AZ12</f>
        <v>ESH</v>
      </c>
      <c r="D79" s="486" t="str">
        <f>PROGRESS!BA12</f>
        <v>8S-HI-4</v>
      </c>
    </row>
    <row r="80" spans="1:4" hidden="1" x14ac:dyDescent="0.25">
      <c r="A80" s="485">
        <f>COUNTIF(DATASHEET!BJ$2:BJ$270,'DATA CHECKING SHEET'!D80)-COUNTIFS(DATASHEET!BJ$2:BJ$270,'DATA CHECKING SHEET'!D80,DATASHEET!BG$2:BG$270,"&lt;&gt;"&amp;"")</f>
        <v>0</v>
      </c>
      <c r="B80" s="485">
        <f>COUNTIF(DATASHEET!BJ$2:BJ$270,'DATA CHECKING SHEET'!D80)-COUNTIFS(DATASHEET!BJ$2:BJ$270,'DATA CHECKING SHEET'!D80,DATASHEET!BH$2:BH$270,"&lt;&gt;"&amp;"")</f>
        <v>0</v>
      </c>
      <c r="C80" s="485"/>
      <c r="D80" s="486"/>
    </row>
    <row r="81" spans="1:4" ht="15.75" hidden="1" thickBot="1" x14ac:dyDescent="0.3">
      <c r="A81" s="487">
        <f>COUNTIF(DATASHEET!BJ$2:BJ$270,'DATA CHECKING SHEET'!D81)-COUNTIFS(DATASHEET!BJ$2:BJ$270,'DATA CHECKING SHEET'!D81,DATASHEET!BG$2:BG$270,"&lt;&gt;"&amp;"")</f>
        <v>0</v>
      </c>
      <c r="B81" s="487">
        <f>COUNTIF(DATASHEET!BJ$2:BJ$270,'DATA CHECKING SHEET'!D81)-COUNTIFS(DATASHEET!BJ$2:BJ$270,'DATA CHECKING SHEET'!D81,DATASHEET!BH$2:BH$270,"&lt;&gt;"&amp;"")</f>
        <v>0</v>
      </c>
      <c r="C81" s="487"/>
      <c r="D81" s="488"/>
    </row>
    <row r="82" spans="1:4" hidden="1" x14ac:dyDescent="0.25">
      <c r="A82" s="483">
        <f>COUNTIF(DATASHEET!BN$2:BN$270,'DATA CHECKING SHEET'!D82)-COUNTIFS(DATASHEET!BN$2:BN$270,'DATA CHECKING SHEET'!D82,DATASHEET!BK$2:BK$270,"&lt;&gt;"&amp;"")</f>
        <v>0</v>
      </c>
      <c r="B82" s="483">
        <f>COUNTIF(DATASHEET!BN$2:BN$270,'DATA CHECKING SHEET'!D82)-COUNTIFS(DATASHEET!BN$2:BN$270,'DATA CHECKING SHEET'!D82,DATASHEET!BL$2:BL$270,"&lt;&gt;"&amp;"")</f>
        <v>26</v>
      </c>
      <c r="C82" s="483" t="str">
        <f>PROGRESS!BE5</f>
        <v>FS</v>
      </c>
      <c r="D82" s="484" t="str">
        <f>PROGRESS!BF5</f>
        <v>8N-IT-1</v>
      </c>
    </row>
    <row r="83" spans="1:4" hidden="1" x14ac:dyDescent="0.25">
      <c r="A83" s="485">
        <f>COUNTIF(DATASHEET!BN$2:BN$270,'DATA CHECKING SHEET'!D83)-COUNTIFS(DATASHEET!BN$2:BN$270,'DATA CHECKING SHEET'!D83,DATASHEET!BK$2:BK$270,"&lt;&gt;"&amp;"")</f>
        <v>0</v>
      </c>
      <c r="B83" s="485">
        <f>COUNTIF(DATASHEET!BN$2:BN$270,'DATA CHECKING SHEET'!D83)-COUNTIFS(DATASHEET!BN$2:BN$270,'DATA CHECKING SHEET'!D83,DATASHEET!BL$2:BL$270,"&lt;&gt;"&amp;"")</f>
        <v>30</v>
      </c>
      <c r="C83" s="485" t="str">
        <f>PROGRESS!BE6</f>
        <v>DCR</v>
      </c>
      <c r="D83" s="486" t="str">
        <f>PROGRESS!BF6</f>
        <v>8N-IT-2</v>
      </c>
    </row>
    <row r="84" spans="1:4" hidden="1" x14ac:dyDescent="0.25">
      <c r="A84" s="485">
        <f>COUNTIF(DATASHEET!BN$2:BN$270,'DATA CHECKING SHEET'!D84)-COUNTIFS(DATASHEET!BN$2:BN$270,'DATA CHECKING SHEET'!D84,DATASHEET!BK$2:BK$270,"&lt;&gt;"&amp;"")</f>
        <v>0</v>
      </c>
      <c r="B84" s="485">
        <f>COUNTIF(DATASHEET!BN$2:BN$270,'DATA CHECKING SHEET'!D84)-COUNTIFS(DATASHEET!BN$2:BN$270,'DATA CHECKING SHEET'!D84,DATASHEET!BL$2:BL$270,"&lt;&gt;"&amp;"")</f>
        <v>23</v>
      </c>
      <c r="C84" s="485" t="str">
        <f>PROGRESS!BE7</f>
        <v>RNI</v>
      </c>
      <c r="D84" s="486" t="str">
        <f>PROGRESS!BF7</f>
        <v>8N-IT-3</v>
      </c>
    </row>
    <row r="85" spans="1:4" hidden="1" x14ac:dyDescent="0.25">
      <c r="A85" s="485">
        <f>COUNTIF(DATASHEET!BN$2:BN$270,'DATA CHECKING SHEET'!D85)-COUNTIFS(DATASHEET!BN$2:BN$270,'DATA CHECKING SHEET'!D85,DATASHEET!BK$2:BK$270,"&lt;&gt;"&amp;"")</f>
        <v>0</v>
      </c>
      <c r="B85" s="485">
        <f>COUNTIF(DATASHEET!BN$2:BN$270,'DATA CHECKING SHEET'!D85)-COUNTIFS(DATASHEET!BN$2:BN$270,'DATA CHECKING SHEET'!D85,DATASHEET!BL$2:BL$270,"&lt;&gt;"&amp;"")</f>
        <v>28</v>
      </c>
      <c r="C85" s="485" t="str">
        <f>PROGRESS!BE8</f>
        <v>RNI</v>
      </c>
      <c r="D85" s="486" t="str">
        <f>PROGRESS!BF8</f>
        <v>8N-IT-4</v>
      </c>
    </row>
    <row r="86" spans="1:4" hidden="1" x14ac:dyDescent="0.25">
      <c r="A86" s="485">
        <f>COUNTIF(DATASHEET!BN$2:BN$270,'DATA CHECKING SHEET'!D86)-COUNTIFS(DATASHEET!BN$2:BN$270,'DATA CHECKING SHEET'!D86,DATASHEET!BK$2:BK$270,"&lt;&gt;"&amp;"")</f>
        <v>0</v>
      </c>
      <c r="B86" s="485">
        <f>COUNTIF(DATASHEET!BN$2:BN$270,'DATA CHECKING SHEET'!D86)-COUNTIFS(DATASHEET!BN$2:BN$270,'DATA CHECKING SHEET'!D86,DATASHEET!BL$2:BL$270,"&lt;&gt;"&amp;"")</f>
        <v>30</v>
      </c>
      <c r="C86" s="485" t="str">
        <f>PROGRESS!BE9</f>
        <v>RNI</v>
      </c>
      <c r="D86" s="486" t="str">
        <f>PROGRESS!BF9</f>
        <v>8S-IT-1</v>
      </c>
    </row>
    <row r="87" spans="1:4" hidden="1" x14ac:dyDescent="0.25">
      <c r="A87" s="485">
        <f>COUNTIF(DATASHEET!BN$2:BN$270,'DATA CHECKING SHEET'!D87)-COUNTIFS(DATASHEET!BN$2:BN$270,'DATA CHECKING SHEET'!D87,DATASHEET!BK$2:BK$270,"&lt;&gt;"&amp;"")</f>
        <v>0</v>
      </c>
      <c r="B87" s="485">
        <f>COUNTIF(DATASHEET!BN$2:BN$270,'DATA CHECKING SHEET'!D87)-COUNTIFS(DATASHEET!BN$2:BN$270,'DATA CHECKING SHEET'!D87,DATASHEET!BL$2:BL$270,"&lt;&gt;"&amp;"")</f>
        <v>27</v>
      </c>
      <c r="C87" s="485" t="str">
        <f>PROGRESS!BE10</f>
        <v>RNI</v>
      </c>
      <c r="D87" s="486" t="str">
        <f>PROGRESS!BF10</f>
        <v>8S-IT-2</v>
      </c>
    </row>
    <row r="88" spans="1:4" hidden="1" x14ac:dyDescent="0.25">
      <c r="A88" s="485">
        <f>COUNTIF(DATASHEET!BN$2:BN$270,'DATA CHECKING SHEET'!D88)-COUNTIFS(DATASHEET!BN$2:BN$270,'DATA CHECKING SHEET'!D88,DATASHEET!BK$2:BK$270,"&lt;&gt;"&amp;"")</f>
        <v>0</v>
      </c>
      <c r="B88" s="485">
        <f>COUNTIF(DATASHEET!BN$2:BN$270,'DATA CHECKING SHEET'!D88)-COUNTIFS(DATASHEET!BN$2:BN$270,'DATA CHECKING SHEET'!D88,DATASHEET!BL$2:BL$270,"&lt;&gt;"&amp;"")</f>
        <v>26</v>
      </c>
      <c r="C88" s="485" t="str">
        <f>PROGRESS!BE11</f>
        <v>RNI</v>
      </c>
      <c r="D88" s="486" t="str">
        <f>PROGRESS!BF11</f>
        <v>8S-IT-3</v>
      </c>
    </row>
    <row r="89" spans="1:4" hidden="1" x14ac:dyDescent="0.25">
      <c r="A89" s="485">
        <f>COUNTIF(DATASHEET!BN$2:BN$270,'DATA CHECKING SHEET'!D89)-COUNTIFS(DATASHEET!BN$2:BN$270,'DATA CHECKING SHEET'!D89,DATASHEET!BK$2:BK$270,"&lt;&gt;"&amp;"")</f>
        <v>0</v>
      </c>
      <c r="B89" s="485">
        <f>COUNTIF(DATASHEET!BN$2:BN$270,'DATA CHECKING SHEET'!D89)-COUNTIFS(DATASHEET!BN$2:BN$270,'DATA CHECKING SHEET'!D89,DATASHEET!BL$2:BL$270,"&lt;&gt;"&amp;"")</f>
        <v>25</v>
      </c>
      <c r="C89" s="485" t="str">
        <f>PROGRESS!BE12</f>
        <v>DCR</v>
      </c>
      <c r="D89" s="486" t="str">
        <f>PROGRESS!BF12</f>
        <v>8S-IT-4</v>
      </c>
    </row>
    <row r="90" spans="1:4" hidden="1" x14ac:dyDescent="0.25">
      <c r="A90" s="485">
        <f>COUNTIF(DATASHEET!BN$2:BN$270,'DATA CHECKING SHEET'!D90)-COUNTIFS(DATASHEET!BN$2:BN$270,'DATA CHECKING SHEET'!D90,DATASHEET!BK$2:BK$270,"&lt;&gt;"&amp;"")</f>
        <v>0</v>
      </c>
      <c r="B90" s="485">
        <f>COUNTIF(DATASHEET!BN$2:BN$270,'DATA CHECKING SHEET'!D90)-COUNTIFS(DATASHEET!BN$2:BN$270,'DATA CHECKING SHEET'!D90,DATASHEET!BL$2:BL$270,"&lt;&gt;"&amp;"")</f>
        <v>0</v>
      </c>
      <c r="C90" s="485"/>
      <c r="D90" s="486"/>
    </row>
    <row r="91" spans="1:4" ht="15.75" hidden="1" thickBot="1" x14ac:dyDescent="0.3">
      <c r="A91" s="487">
        <f>COUNTIF(DATASHEET!BN$2:BN$270,'DATA CHECKING SHEET'!D91)-COUNTIFS(DATASHEET!BN$2:BN$270,'DATA CHECKING SHEET'!D91,DATASHEET!BK$2:BK$270,"&lt;&gt;"&amp;"")</f>
        <v>0</v>
      </c>
      <c r="B91" s="487">
        <f>COUNTIF(DATASHEET!BN$2:BN$270,'DATA CHECKING SHEET'!D91)-COUNTIFS(DATASHEET!BN$2:BN$270,'DATA CHECKING SHEET'!D91,DATASHEET!BL$2:BL$270,"&lt;&gt;"&amp;"")</f>
        <v>0</v>
      </c>
      <c r="C91" s="487"/>
      <c r="D91" s="488"/>
    </row>
    <row r="92" spans="1:4" hidden="1" x14ac:dyDescent="0.25">
      <c r="A92" s="483">
        <f>COUNTIF(DATASHEET!BR$2:BR$270,'DATA CHECKING SHEET'!D92)-COUNTIFS(DATASHEET!BR$2:BR$270,'DATA CHECKING SHEET'!D92,DATASHEET!BO$2:BO$270,"&lt;&gt;"&amp;"")</f>
        <v>0</v>
      </c>
      <c r="B92" s="483">
        <f>COUNTIF(DATASHEET!BR$2:BR$270,'DATA CHECKING SHEET'!D92)-COUNTIFS(DATASHEET!BR$2:BR$270,'DATA CHECKING SHEET'!D92,DATASHEET!BP$2:BP$270,"&lt;&gt;"&amp;"")</f>
        <v>31</v>
      </c>
      <c r="C92" s="483" t="str">
        <f>PROGRESS!BJ5</f>
        <v>WD</v>
      </c>
      <c r="D92" s="484" t="str">
        <f>PROGRESS!BK5</f>
        <v>8N-MA-1</v>
      </c>
    </row>
    <row r="93" spans="1:4" hidden="1" x14ac:dyDescent="0.25">
      <c r="A93" s="485">
        <f>COUNTIF(DATASHEET!BR$2:BR$270,'DATA CHECKING SHEET'!D93)-COUNTIFS(DATASHEET!BR$2:BR$270,'DATA CHECKING SHEET'!D93,DATASHEET!BO$2:BO$270,"&lt;&gt;"&amp;"")</f>
        <v>0</v>
      </c>
      <c r="B93" s="485">
        <f>COUNTIF(DATASHEET!BR$2:BR$270,'DATA CHECKING SHEET'!D93)-COUNTIFS(DATASHEET!BR$2:BR$270,'DATA CHECKING SHEET'!D93,DATASHEET!BP$2:BP$270,"&lt;&gt;"&amp;"")</f>
        <v>28</v>
      </c>
      <c r="C93" s="485" t="str">
        <f>PROGRESS!BJ6</f>
        <v>MP</v>
      </c>
      <c r="D93" s="486" t="str">
        <f>PROGRESS!BK6</f>
        <v>8N-MA-2</v>
      </c>
    </row>
    <row r="94" spans="1:4" hidden="1" x14ac:dyDescent="0.25">
      <c r="A94" s="485">
        <f>COUNTIF(DATASHEET!BR$2:BR$270,'DATA CHECKING SHEET'!D94)-COUNTIFS(DATASHEET!BR$2:BR$270,'DATA CHECKING SHEET'!D94,DATASHEET!BO$2:BO$270,"&lt;&gt;"&amp;"")</f>
        <v>0</v>
      </c>
      <c r="B94" s="485">
        <f>COUNTIF(DATASHEET!BR$2:BR$270,'DATA CHECKING SHEET'!D94)-COUNTIFS(DATASHEET!BR$2:BR$270,'DATA CHECKING SHEET'!D94,DATASHEET!BP$2:BP$270,"&lt;&gt;"&amp;"")</f>
        <v>25</v>
      </c>
      <c r="C94" s="485" t="str">
        <f>PROGRESS!BJ7</f>
        <v>AB</v>
      </c>
      <c r="D94" s="486" t="str">
        <f>PROGRESS!BK7</f>
        <v>8N-MA-3</v>
      </c>
    </row>
    <row r="95" spans="1:4" hidden="1" x14ac:dyDescent="0.25">
      <c r="A95" s="485">
        <f>COUNTIF(DATASHEET!BR$2:BR$270,'DATA CHECKING SHEET'!D95)-COUNTIFS(DATASHEET!BR$2:BR$270,'DATA CHECKING SHEET'!D95,DATASHEET!BO$2:BO$270,"&lt;&gt;"&amp;"")</f>
        <v>0</v>
      </c>
      <c r="B95" s="485">
        <f>COUNTIF(DATASHEET!BR$2:BR$270,'DATA CHECKING SHEET'!D95)-COUNTIFS(DATASHEET!BR$2:BR$270,'DATA CHECKING SHEET'!D95,DATASHEET!BP$2:BP$270,"&lt;&gt;"&amp;"")</f>
        <v>15</v>
      </c>
      <c r="C95" s="485" t="str">
        <f>PROGRESS!BJ8</f>
        <v>JQ</v>
      </c>
      <c r="D95" s="486" t="str">
        <f>PROGRESS!BK8</f>
        <v>8N-MA-4</v>
      </c>
    </row>
    <row r="96" spans="1:4" hidden="1" x14ac:dyDescent="0.25">
      <c r="A96" s="485">
        <f>COUNTIF(DATASHEET!BR$2:BR$270,'DATA CHECKING SHEET'!D96)-COUNTIFS(DATASHEET!BR$2:BR$270,'DATA CHECKING SHEET'!D96,DATASHEET!BO$2:BO$270,"&lt;&gt;"&amp;"")</f>
        <v>0</v>
      </c>
      <c r="B96" s="485">
        <f>COUNTIF(DATASHEET!BR$2:BR$270,'DATA CHECKING SHEET'!D96)-COUNTIFS(DATASHEET!BR$2:BR$270,'DATA CHECKING SHEET'!D96,DATASHEET!BP$2:BP$270,"&lt;&gt;"&amp;"")</f>
        <v>8</v>
      </c>
      <c r="C96" s="485" t="str">
        <f>PROGRESS!BJ9</f>
        <v>ZI</v>
      </c>
      <c r="D96" s="486" t="str">
        <f>PROGRESS!BK9</f>
        <v>8N-MA-5</v>
      </c>
    </row>
    <row r="97" spans="1:4" hidden="1" x14ac:dyDescent="0.25">
      <c r="A97" s="485">
        <f>COUNTIF(DATASHEET!BR$2:BR$270,'DATA CHECKING SHEET'!D97)-COUNTIFS(DATASHEET!BR$2:BR$270,'DATA CHECKING SHEET'!D97,DATASHEET!BO$2:BO$270,"&lt;&gt;"&amp;"")</f>
        <v>0</v>
      </c>
      <c r="B97" s="485">
        <f>COUNTIF(DATASHEET!BR$2:BR$270,'DATA CHECKING SHEET'!D97)-COUNTIFS(DATASHEET!BR$2:BR$270,'DATA CHECKING SHEET'!D97,DATASHEET!BP$2:BP$270,"&lt;&gt;"&amp;"")</f>
        <v>30</v>
      </c>
      <c r="C97" s="485" t="str">
        <f>PROGRESS!BJ10</f>
        <v>WD</v>
      </c>
      <c r="D97" s="486" t="str">
        <f>PROGRESS!BK10</f>
        <v>8S-MA-1</v>
      </c>
    </row>
    <row r="98" spans="1:4" hidden="1" x14ac:dyDescent="0.25">
      <c r="A98" s="485">
        <f>COUNTIF(DATASHEET!BR$2:BR$270,'DATA CHECKING SHEET'!D98)-COUNTIFS(DATASHEET!BR$2:BR$270,'DATA CHECKING SHEET'!D98,DATASHEET!BO$2:BO$270,"&lt;&gt;"&amp;"")</f>
        <v>0</v>
      </c>
      <c r="B98" s="485">
        <f>COUNTIF(DATASHEET!BR$2:BR$270,'DATA CHECKING SHEET'!D98)-COUNTIFS(DATASHEET!BR$2:BR$270,'DATA CHECKING SHEET'!D98,DATASHEET!BP$2:BP$270,"&lt;&gt;"&amp;"")</f>
        <v>32</v>
      </c>
      <c r="C98" s="485" t="str">
        <f>PROGRESS!BJ11</f>
        <v>MP</v>
      </c>
      <c r="D98" s="486" t="str">
        <f>PROGRESS!BK11</f>
        <v>8S-MA-2</v>
      </c>
    </row>
    <row r="99" spans="1:4" hidden="1" x14ac:dyDescent="0.25">
      <c r="A99" s="485">
        <f>COUNTIF(DATASHEET!BR$2:BR$270,'DATA CHECKING SHEET'!D99)-COUNTIFS(DATASHEET!BR$2:BR$270,'DATA CHECKING SHEET'!D99,DATASHEET!BO$2:BO$270,"&lt;&gt;"&amp;"")</f>
        <v>0</v>
      </c>
      <c r="B99" s="485">
        <f>COUNTIF(DATASHEET!BR$2:BR$270,'DATA CHECKING SHEET'!D99)-COUNTIFS(DATASHEET!BR$2:BR$270,'DATA CHECKING SHEET'!D99,DATASHEET!BP$2:BP$270,"&lt;&gt;"&amp;"")</f>
        <v>26</v>
      </c>
      <c r="C99" s="485" t="str">
        <f>PROGRESS!BJ12</f>
        <v>AB</v>
      </c>
      <c r="D99" s="486" t="str">
        <f>PROGRESS!BK12</f>
        <v>8S-MA-3</v>
      </c>
    </row>
    <row r="100" spans="1:4" hidden="1" x14ac:dyDescent="0.25">
      <c r="A100" s="485">
        <f>COUNTIF(DATASHEET!BR$2:BR$270,'DATA CHECKING SHEET'!D100)-COUNTIFS(DATASHEET!BR$2:BR$270,'DATA CHECKING SHEET'!D100,DATASHEET!BO$2:BO$270,"&lt;&gt;"&amp;"")</f>
        <v>0</v>
      </c>
      <c r="B100" s="485">
        <f>COUNTIF(DATASHEET!BR$2:BR$270,'DATA CHECKING SHEET'!D100)-COUNTIFS(DATASHEET!BR$2:BR$270,'DATA CHECKING SHEET'!D100,DATASHEET!BP$2:BP$270,"&lt;&gt;"&amp;"")</f>
        <v>15</v>
      </c>
      <c r="C100" s="485" t="str">
        <f>PROGRESS!BJ13</f>
        <v>JQ</v>
      </c>
      <c r="D100" s="486" t="str">
        <f>PROGRESS!BK13</f>
        <v>8S-MA-4</v>
      </c>
    </row>
    <row r="101" spans="1:4" ht="15.75" hidden="1" thickBot="1" x14ac:dyDescent="0.3">
      <c r="A101" s="487">
        <f>COUNTIF(DATASHEET!BR$2:BR$270,'DATA CHECKING SHEET'!D101)-COUNTIFS(DATASHEET!BR$2:BR$270,'DATA CHECKING SHEET'!D101,DATASHEET!BO$2:BO$270,"&lt;&gt;"&amp;"")</f>
        <v>0</v>
      </c>
      <c r="B101" s="487">
        <f>COUNTIF(DATASHEET!BR$2:BR$270,'DATA CHECKING SHEET'!D101)-COUNTIFS(DATASHEET!BR$2:BR$270,'DATA CHECKING SHEET'!D101,DATASHEET!BP$2:BP$270,"&lt;&gt;"&amp;"")</f>
        <v>5</v>
      </c>
      <c r="C101" s="487" t="str">
        <f>PROGRESS!BJ14</f>
        <v>ZI</v>
      </c>
      <c r="D101" s="488" t="str">
        <f>PROGRESS!BK14</f>
        <v>8S-MA-5</v>
      </c>
    </row>
    <row r="102" spans="1:4" hidden="1" x14ac:dyDescent="0.25">
      <c r="A102" s="483">
        <f>COUNTIF(DATASHEET!BV$2:BV$270,'DATA CHECKING SHEET'!D102)-COUNTIFS(DATASHEET!BV$2:BV$270,'DATA CHECKING SHEET'!D102,DATASHEET!BS$2:BS$270,"&lt;&gt;"&amp;"")</f>
        <v>0</v>
      </c>
      <c r="B102" s="483">
        <f>COUNTIF(DATASHEET!BV$2:BV$270,'DATA CHECKING SHEET'!D102)-COUNTIFS(DATASHEET!BV$2:BV$270,'DATA CHECKING SHEET'!D102,DATASHEET!BT$2:BT$270,"&lt;&gt;"&amp;"")</f>
        <v>26</v>
      </c>
      <c r="C102" s="483" t="str">
        <f>PROGRESS!BO5</f>
        <v>AW</v>
      </c>
      <c r="D102" s="484" t="str">
        <f>PROGRESS!BP5</f>
        <v>8N-MU-1</v>
      </c>
    </row>
    <row r="103" spans="1:4" hidden="1" x14ac:dyDescent="0.25">
      <c r="A103" s="485">
        <f>COUNTIF(DATASHEET!BV$2:BV$270,'DATA CHECKING SHEET'!D103)-COUNTIFS(DATASHEET!BV$2:BV$270,'DATA CHECKING SHEET'!D103,DATASHEET!BS$2:BS$270,"&lt;&gt;"&amp;"")</f>
        <v>0</v>
      </c>
      <c r="B103" s="485">
        <f>COUNTIF(DATASHEET!BV$2:BV$270,'DATA CHECKING SHEET'!D103)-COUNTIFS(DATASHEET!BV$2:BV$270,'DATA CHECKING SHEET'!D103,DATASHEET!BT$2:BT$270,"&lt;&gt;"&amp;"")</f>
        <v>30</v>
      </c>
      <c r="C103" s="485" t="str">
        <f>PROGRESS!BO6</f>
        <v>AW</v>
      </c>
      <c r="D103" s="486" t="str">
        <f>PROGRESS!BP6</f>
        <v>8N-MU-2</v>
      </c>
    </row>
    <row r="104" spans="1:4" hidden="1" x14ac:dyDescent="0.25">
      <c r="A104" s="485">
        <f>COUNTIF(DATASHEET!BV$2:BV$270,'DATA CHECKING SHEET'!D104)-COUNTIFS(DATASHEET!BV$2:BV$270,'DATA CHECKING SHEET'!D104,DATASHEET!BS$2:BS$270,"&lt;&gt;"&amp;"")</f>
        <v>0</v>
      </c>
      <c r="B104" s="485">
        <f>COUNTIF(DATASHEET!BV$2:BV$270,'DATA CHECKING SHEET'!D104)-COUNTIFS(DATASHEET!BV$2:BV$270,'DATA CHECKING SHEET'!D104,DATASHEET!BT$2:BT$270,"&lt;&gt;"&amp;"")</f>
        <v>23</v>
      </c>
      <c r="C104" s="485" t="str">
        <f>PROGRESS!BO7</f>
        <v>AW</v>
      </c>
      <c r="D104" s="486" t="str">
        <f>PROGRESS!BP7</f>
        <v>8N-MU-3</v>
      </c>
    </row>
    <row r="105" spans="1:4" hidden="1" x14ac:dyDescent="0.25">
      <c r="A105" s="485">
        <f>COUNTIF(DATASHEET!BV$2:BV$270,'DATA CHECKING SHEET'!D105)-COUNTIFS(DATASHEET!BV$2:BV$270,'DATA CHECKING SHEET'!D105,DATASHEET!BS$2:BS$270,"&lt;&gt;"&amp;"")</f>
        <v>0</v>
      </c>
      <c r="B105" s="485">
        <f>COUNTIF(DATASHEET!BV$2:BV$270,'DATA CHECKING SHEET'!D105)-COUNTIFS(DATASHEET!BV$2:BV$270,'DATA CHECKING SHEET'!D105,DATASHEET!BT$2:BT$270,"&lt;&gt;"&amp;"")</f>
        <v>28</v>
      </c>
      <c r="C105" s="485" t="str">
        <f>PROGRESS!BO8</f>
        <v>AW</v>
      </c>
      <c r="D105" s="486" t="str">
        <f>PROGRESS!BP8</f>
        <v>8N-MU-4</v>
      </c>
    </row>
    <row r="106" spans="1:4" x14ac:dyDescent="0.25">
      <c r="A106" s="485">
        <f>COUNTIF(DATASHEET!BV$2:BV$270,'DATA CHECKING SHEET'!D106)-COUNTIFS(DATASHEET!BV$2:BV$270,'DATA CHECKING SHEET'!D106,DATASHEET!BS$2:BS$270,"&lt;&gt;"&amp;"")</f>
        <v>1</v>
      </c>
      <c r="B106" s="485">
        <f>COUNTIF(DATASHEET!BV$2:BV$270,'DATA CHECKING SHEET'!D106)-COUNTIFS(DATASHEET!BV$2:BV$270,'DATA CHECKING SHEET'!D106,DATASHEET!BT$2:BT$270,"&lt;&gt;"&amp;"")</f>
        <v>30</v>
      </c>
      <c r="C106" s="485" t="str">
        <f>PROGRESS!BO9</f>
        <v>RF</v>
      </c>
      <c r="D106" s="486" t="str">
        <f>PROGRESS!BP9</f>
        <v>8S-MU-1</v>
      </c>
    </row>
    <row r="107" spans="1:4" hidden="1" x14ac:dyDescent="0.25">
      <c r="A107" s="485">
        <f>COUNTIF(DATASHEET!BV$2:BV$270,'DATA CHECKING SHEET'!D107)-COUNTIFS(DATASHEET!BV$2:BV$270,'DATA CHECKING SHEET'!D107,DATASHEET!BS$2:BS$270,"&lt;&gt;"&amp;"")</f>
        <v>0</v>
      </c>
      <c r="B107" s="485">
        <f>COUNTIF(DATASHEET!BV$2:BV$270,'DATA CHECKING SHEET'!D107)-COUNTIFS(DATASHEET!BV$2:BV$270,'DATA CHECKING SHEET'!D107,DATASHEET!BT$2:BT$270,"&lt;&gt;"&amp;"")</f>
        <v>27</v>
      </c>
      <c r="C107" s="485" t="str">
        <f>PROGRESS!BO10</f>
        <v>RF</v>
      </c>
      <c r="D107" s="486" t="str">
        <f>PROGRESS!BP10</f>
        <v>8S-MU-2</v>
      </c>
    </row>
    <row r="108" spans="1:4" hidden="1" x14ac:dyDescent="0.25">
      <c r="A108" s="485">
        <f>COUNTIF(DATASHEET!BV$2:BV$270,'DATA CHECKING SHEET'!D108)-COUNTIFS(DATASHEET!BV$2:BV$270,'DATA CHECKING SHEET'!D108,DATASHEET!BS$2:BS$270,"&lt;&gt;"&amp;"")</f>
        <v>0</v>
      </c>
      <c r="B108" s="485">
        <f>COUNTIF(DATASHEET!BV$2:BV$270,'DATA CHECKING SHEET'!D108)-COUNTIFS(DATASHEET!BV$2:BV$270,'DATA CHECKING SHEET'!D108,DATASHEET!BT$2:BT$270,"&lt;&gt;"&amp;"")</f>
        <v>26</v>
      </c>
      <c r="C108" s="485" t="str">
        <f>PROGRESS!BO11</f>
        <v>AW</v>
      </c>
      <c r="D108" s="486" t="str">
        <f>PROGRESS!BP11</f>
        <v>8S-MU-3</v>
      </c>
    </row>
    <row r="109" spans="1:4" hidden="1" x14ac:dyDescent="0.25">
      <c r="A109" s="485">
        <f>COUNTIF(DATASHEET!BV$2:BV$270,'DATA CHECKING SHEET'!D109)-COUNTIFS(DATASHEET!BV$2:BV$270,'DATA CHECKING SHEET'!D109,DATASHEET!BS$2:BS$270,"&lt;&gt;"&amp;"")</f>
        <v>0</v>
      </c>
      <c r="B109" s="485">
        <f>COUNTIF(DATASHEET!BV$2:BV$270,'DATA CHECKING SHEET'!D109)-COUNTIFS(DATASHEET!BV$2:BV$270,'DATA CHECKING SHEET'!D109,DATASHEET!BT$2:BT$270,"&lt;&gt;"&amp;"")</f>
        <v>25</v>
      </c>
      <c r="C109" s="485" t="str">
        <f>PROGRESS!BO12</f>
        <v>AW</v>
      </c>
      <c r="D109" s="486" t="str">
        <f>PROGRESS!BP12</f>
        <v>8S-MU-4</v>
      </c>
    </row>
    <row r="110" spans="1:4" hidden="1" x14ac:dyDescent="0.25">
      <c r="A110" s="485">
        <f>COUNTIF(DATASHEET!BV$2:BV$270,'DATA CHECKING SHEET'!D110)-COUNTIFS(DATASHEET!BV$2:BV$270,'DATA CHECKING SHEET'!D110,DATASHEET!BS$2:BS$270,"&lt;&gt;"&amp;"")</f>
        <v>0</v>
      </c>
      <c r="B110" s="485">
        <f>COUNTIF(DATASHEET!BV$2:BV$270,'DATA CHECKING SHEET'!D110)-COUNTIFS(DATASHEET!BV$2:BV$270,'DATA CHECKING SHEET'!D110,DATASHEET!BT$2:BT$270,"&lt;&gt;"&amp;"")</f>
        <v>0</v>
      </c>
      <c r="C110" s="485"/>
      <c r="D110" s="486"/>
    </row>
    <row r="111" spans="1:4" ht="15.75" hidden="1" thickBot="1" x14ac:dyDescent="0.3">
      <c r="A111" s="487">
        <f>COUNTIF(DATASHEET!BV$2:BV$270,'DATA CHECKING SHEET'!D111)-COUNTIFS(DATASHEET!BV$2:BV$270,'DATA CHECKING SHEET'!D111,DATASHEET!BS$2:BS$270,"&lt;&gt;"&amp;"")</f>
        <v>0</v>
      </c>
      <c r="B111" s="487">
        <f>COUNTIF(DATASHEET!BV$2:BV$270,'DATA CHECKING SHEET'!D111)-COUNTIFS(DATASHEET!BV$2:BV$270,'DATA CHECKING SHEET'!D111,DATASHEET!BT$2:BT$270,"&lt;&gt;"&amp;"")</f>
        <v>0</v>
      </c>
      <c r="C111" s="487"/>
      <c r="D111" s="488"/>
    </row>
    <row r="112" spans="1:4" hidden="1" x14ac:dyDescent="0.25">
      <c r="A112" s="483">
        <f>COUNTIF(DATASHEET!BZ$2:BZ$270,'DATA CHECKING SHEET'!D112)-COUNTIFS(DATASHEET!BZ$2:BZ$270,'DATA CHECKING SHEET'!D112,DATASHEET!BW$2:BW$270,"&lt;&gt;"&amp;"")</f>
        <v>0</v>
      </c>
      <c r="B112" s="483">
        <f>COUNTIF(DATASHEET!BZ$2:BZ$270,'DATA CHECKING SHEET'!D112)-COUNTIFS(DATASHEET!BZ$2:BZ$270,'DATA CHECKING SHEET'!D112,DATASHEET!BX$2:BX$270,"&lt;&gt;"&amp;"")</f>
        <v>21</v>
      </c>
      <c r="C112" s="483" t="str">
        <f>PROGRESS!BT5</f>
        <v>TD</v>
      </c>
      <c r="D112" s="484" t="str">
        <f>PROGRESS!BU5</f>
        <v>8N-PS-5</v>
      </c>
    </row>
    <row r="113" spans="1:4" hidden="1" x14ac:dyDescent="0.25">
      <c r="A113" s="485">
        <f>COUNTIF(DATASHEET!BZ$2:BZ$270,'DATA CHECKING SHEET'!D113)-COUNTIFS(DATASHEET!BZ$2:BZ$270,'DATA CHECKING SHEET'!D113,DATASHEET!BW$2:BW$270,"&lt;&gt;"&amp;"")</f>
        <v>0</v>
      </c>
      <c r="B113" s="485">
        <f>COUNTIF(DATASHEET!BZ$2:BZ$270,'DATA CHECKING SHEET'!D113)-COUNTIFS(DATASHEET!BZ$2:BZ$270,'DATA CHECKING SHEET'!D113,DATASHEET!BX$2:BX$270,"&lt;&gt;"&amp;"")</f>
        <v>21</v>
      </c>
      <c r="C113" s="485" t="str">
        <f>PROGRESS!BT6</f>
        <v>KC</v>
      </c>
      <c r="D113" s="486" t="str">
        <f>PROGRESS!BU6</f>
        <v>8S-PS-5</v>
      </c>
    </row>
    <row r="114" spans="1:4" hidden="1" x14ac:dyDescent="0.25">
      <c r="A114" s="485">
        <f>COUNTIF(DATASHEET!BZ$2:BZ$270,'DATA CHECKING SHEET'!D114)-COUNTIFS(DATASHEET!BZ$2:BZ$270,'DATA CHECKING SHEET'!D114,DATASHEET!BW$2:BW$270,"&lt;&gt;"&amp;"")</f>
        <v>0</v>
      </c>
      <c r="B114" s="485">
        <f>COUNTIF(DATASHEET!BZ$2:BZ$270,'DATA CHECKING SHEET'!D114)-COUNTIFS(DATASHEET!BZ$2:BZ$270,'DATA CHECKING SHEET'!D114,DATASHEET!BX$2:BX$270,"&lt;&gt;"&amp;"")</f>
        <v>0</v>
      </c>
      <c r="C114" s="485">
        <f>PROGRESS!BT7</f>
        <v>0</v>
      </c>
      <c r="D114" s="486">
        <f>PROGRESS!BU7</f>
        <v>0</v>
      </c>
    </row>
    <row r="115" spans="1:4" hidden="1" x14ac:dyDescent="0.25">
      <c r="A115" s="485">
        <f>COUNTIF(DATASHEET!BZ$2:BZ$270,'DATA CHECKING SHEET'!D115)-COUNTIFS(DATASHEET!BZ$2:BZ$270,'DATA CHECKING SHEET'!D115,DATASHEET!BW$2:BW$270,"&lt;&gt;"&amp;"")</f>
        <v>0</v>
      </c>
      <c r="B115" s="485">
        <f>COUNTIF(DATASHEET!BZ$2:BZ$270,'DATA CHECKING SHEET'!D115)-COUNTIFS(DATASHEET!BZ$2:BZ$270,'DATA CHECKING SHEET'!D115,DATASHEET!BX$2:BX$270,"&lt;&gt;"&amp;"")</f>
        <v>0</v>
      </c>
      <c r="C115" s="485">
        <f>PROGRESS!BT8</f>
        <v>0</v>
      </c>
      <c r="D115" s="486">
        <f>PROGRESS!BU8</f>
        <v>0</v>
      </c>
    </row>
    <row r="116" spans="1:4" hidden="1" x14ac:dyDescent="0.25">
      <c r="A116" s="485">
        <f>COUNTIF(DATASHEET!BZ$2:BZ$270,'DATA CHECKING SHEET'!D116)-COUNTIFS(DATASHEET!BZ$2:BZ$270,'DATA CHECKING SHEET'!D116,DATASHEET!BW$2:BW$270,"&lt;&gt;"&amp;"")</f>
        <v>0</v>
      </c>
      <c r="B116" s="485">
        <f>COUNTIF(DATASHEET!BZ$2:BZ$270,'DATA CHECKING SHEET'!D116)-COUNTIFS(DATASHEET!BZ$2:BZ$270,'DATA CHECKING SHEET'!D116,DATASHEET!BX$2:BX$270,"&lt;&gt;"&amp;"")</f>
        <v>0</v>
      </c>
      <c r="C116" s="485">
        <f>PROGRESS!BT9</f>
        <v>0</v>
      </c>
      <c r="D116" s="486">
        <f>PROGRESS!BU9</f>
        <v>0</v>
      </c>
    </row>
    <row r="117" spans="1:4" hidden="1" x14ac:dyDescent="0.25">
      <c r="A117" s="485">
        <f>COUNTIF(DATASHEET!BZ$2:BZ$270,'DATA CHECKING SHEET'!D117)-COUNTIFS(DATASHEET!BZ$2:BZ$270,'DATA CHECKING SHEET'!D117,DATASHEET!BW$2:BW$270,"&lt;&gt;"&amp;"")</f>
        <v>0</v>
      </c>
      <c r="B117" s="485">
        <f>COUNTIF(DATASHEET!BZ$2:BZ$270,'DATA CHECKING SHEET'!D117)-COUNTIFS(DATASHEET!BZ$2:BZ$270,'DATA CHECKING SHEET'!D117,DATASHEET!BX$2:BX$270,"&lt;&gt;"&amp;"")</f>
        <v>0</v>
      </c>
      <c r="C117" s="485">
        <f>PROGRESS!BT10</f>
        <v>0</v>
      </c>
      <c r="D117" s="486">
        <f>PROGRESS!BU10</f>
        <v>0</v>
      </c>
    </row>
    <row r="118" spans="1:4" hidden="1" x14ac:dyDescent="0.25">
      <c r="A118" s="485">
        <f>COUNTIF(DATASHEET!BZ$2:BZ$270,'DATA CHECKING SHEET'!D118)-COUNTIFS(DATASHEET!BZ$2:BZ$270,'DATA CHECKING SHEET'!D118,DATASHEET!BW$2:BW$270,"&lt;&gt;"&amp;"")</f>
        <v>0</v>
      </c>
      <c r="B118" s="485">
        <f>COUNTIF(DATASHEET!BZ$2:BZ$270,'DATA CHECKING SHEET'!D118)-COUNTIFS(DATASHEET!BZ$2:BZ$270,'DATA CHECKING SHEET'!D118,DATASHEET!BX$2:BX$270,"&lt;&gt;"&amp;"")</f>
        <v>0</v>
      </c>
      <c r="C118" s="485">
        <f>PROGRESS!BT11</f>
        <v>0</v>
      </c>
      <c r="D118" s="486">
        <f>PROGRESS!BU11</f>
        <v>0</v>
      </c>
    </row>
    <row r="119" spans="1:4" hidden="1" x14ac:dyDescent="0.25">
      <c r="A119" s="485">
        <f>COUNTIF(DATASHEET!BZ$2:BZ$270,'DATA CHECKING SHEET'!D119)-COUNTIFS(DATASHEET!BZ$2:BZ$270,'DATA CHECKING SHEET'!D119,DATASHEET!BW$2:BW$270,"&lt;&gt;"&amp;"")</f>
        <v>0</v>
      </c>
      <c r="B119" s="485">
        <f>COUNTIF(DATASHEET!BZ$2:BZ$270,'DATA CHECKING SHEET'!D119)-COUNTIFS(DATASHEET!BZ$2:BZ$270,'DATA CHECKING SHEET'!D119,DATASHEET!BX$2:BX$270,"&lt;&gt;"&amp;"")</f>
        <v>0</v>
      </c>
      <c r="C119" s="485">
        <f>PROGRESS!BT12</f>
        <v>0</v>
      </c>
      <c r="D119" s="486">
        <f>PROGRESS!BU12</f>
        <v>0</v>
      </c>
    </row>
    <row r="120" spans="1:4" hidden="1" x14ac:dyDescent="0.25">
      <c r="A120" s="485">
        <f>COUNTIF(DATASHEET!BZ$2:BZ$270,'DATA CHECKING SHEET'!D120)-COUNTIFS(DATASHEET!BZ$2:BZ$270,'DATA CHECKING SHEET'!D120,DATASHEET!BW$2:BW$270,"&lt;&gt;"&amp;"")</f>
        <v>0</v>
      </c>
      <c r="B120" s="485">
        <f>COUNTIF(DATASHEET!BZ$2:BZ$270,'DATA CHECKING SHEET'!D120)-COUNTIFS(DATASHEET!BZ$2:BZ$270,'DATA CHECKING SHEET'!D120,DATASHEET!BX$2:BX$270,"&lt;&gt;"&amp;"")</f>
        <v>0</v>
      </c>
      <c r="C120" s="485"/>
      <c r="D120" s="486"/>
    </row>
    <row r="121" spans="1:4" ht="15.75" hidden="1" thickBot="1" x14ac:dyDescent="0.3">
      <c r="A121" s="487">
        <f>COUNTIF(DATASHEET!BZ$2:BZ$270,'DATA CHECKING SHEET'!D121)-COUNTIFS(DATASHEET!BZ$2:BZ$270,'DATA CHECKING SHEET'!D121,DATASHEET!BW$2:BW$270,"&lt;&gt;"&amp;"")</f>
        <v>0</v>
      </c>
      <c r="B121" s="487">
        <f>COUNTIF(DATASHEET!BZ$2:BZ$270,'DATA CHECKING SHEET'!D121)-COUNTIFS(DATASHEET!BZ$2:BZ$270,'DATA CHECKING SHEET'!D121,DATASHEET!BX$2:BX$270,"&lt;&gt;"&amp;"")</f>
        <v>0</v>
      </c>
      <c r="C121" s="487"/>
      <c r="D121" s="488"/>
    </row>
    <row r="122" spans="1:4" hidden="1" x14ac:dyDescent="0.25">
      <c r="A122" s="483">
        <f>COUNTIF(DATASHEET!CD$2:CD$270,'DATA CHECKING SHEET'!D122)-COUNTIFS(DATASHEET!CD$2:CD$270,'DATA CHECKING SHEET'!D122,DATASHEET!CA$2:CA$270,"&lt;&gt;"&amp;"")</f>
        <v>0</v>
      </c>
      <c r="B122" s="483">
        <f>COUNTIF(DATASHEET!CD$2:CD$270,'DATA CHECKING SHEET'!D122)-COUNTIFS(DATASHEET!CD$2:CD$270,'DATA CHECKING SHEET'!D122,DATASHEET!CB$2:CB$270,"&lt;&gt;"&amp;"")</f>
        <v>25</v>
      </c>
      <c r="C122" s="483" t="str">
        <f>PROGRESS!BY5</f>
        <v>LGI</v>
      </c>
      <c r="D122" s="484" t="str">
        <f>PROGRESS!BZ5</f>
        <v>8N-PE-1</v>
      </c>
    </row>
    <row r="123" spans="1:4" hidden="1" x14ac:dyDescent="0.25">
      <c r="A123" s="485">
        <f>COUNTIF(DATASHEET!CD$2:CD$270,'DATA CHECKING SHEET'!D123)-COUNTIFS(DATASHEET!CD$2:CD$270,'DATA CHECKING SHEET'!D123,DATASHEET!CA$2:CA$270,"&lt;&gt;"&amp;"")</f>
        <v>0</v>
      </c>
      <c r="B123" s="485">
        <f>COUNTIF(DATASHEET!CD$2:CD$270,'DATA CHECKING SHEET'!D123)-COUNTIFS(DATASHEET!CD$2:CD$270,'DATA CHECKING SHEET'!D123,DATASHEET!CB$2:CB$270,"&lt;&gt;"&amp;"")</f>
        <v>26</v>
      </c>
      <c r="C123" s="485" t="str">
        <f>PROGRESS!BY6</f>
        <v>CKA</v>
      </c>
      <c r="D123" s="486" t="str">
        <f>PROGRESS!BZ6</f>
        <v>8N-PE-2</v>
      </c>
    </row>
    <row r="124" spans="1:4" hidden="1" x14ac:dyDescent="0.25">
      <c r="A124" s="485">
        <f>COUNTIF(DATASHEET!CD$2:CD$270,'DATA CHECKING SHEET'!D124)-COUNTIFS(DATASHEET!CD$2:CD$270,'DATA CHECKING SHEET'!D124,DATASHEET!CA$2:CA$270,"&lt;&gt;"&amp;"")</f>
        <v>0</v>
      </c>
      <c r="B124" s="485">
        <f>COUNTIF(DATASHEET!CD$2:CD$270,'DATA CHECKING SHEET'!D124)-COUNTIFS(DATASHEET!CD$2:CD$270,'DATA CHECKING SHEET'!D124,DATASHEET!CB$2:CB$270,"&lt;&gt;"&amp;"")</f>
        <v>28</v>
      </c>
      <c r="C124" s="485" t="str">
        <f>PROGRESS!BY7</f>
        <v>JOS</v>
      </c>
      <c r="D124" s="486" t="str">
        <f>PROGRESS!BZ7</f>
        <v>8N-PE-3</v>
      </c>
    </row>
    <row r="125" spans="1:4" x14ac:dyDescent="0.25">
      <c r="A125" s="485">
        <f>COUNTIF(DATASHEET!CD$2:CD$270,'DATA CHECKING SHEET'!D125)-COUNTIFS(DATASHEET!CD$2:CD$270,'DATA CHECKING SHEET'!D125,DATASHEET!CA$2:CA$270,"&lt;&gt;"&amp;"")</f>
        <v>2</v>
      </c>
      <c r="B125" s="485">
        <f>COUNTIF(DATASHEET!CD$2:CD$270,'DATA CHECKING SHEET'!D125)-COUNTIFS(DATASHEET!CD$2:CD$270,'DATA CHECKING SHEET'!D125,DATASHEET!CB$2:CB$270,"&lt;&gt;"&amp;"")</f>
        <v>28</v>
      </c>
      <c r="C125" s="485" t="str">
        <f>PROGRESS!BY8</f>
        <v>MA</v>
      </c>
      <c r="D125" s="486" t="str">
        <f>PROGRESS!BZ8</f>
        <v>8N-PE-4</v>
      </c>
    </row>
    <row r="126" spans="1:4" hidden="1" x14ac:dyDescent="0.25">
      <c r="A126" s="485">
        <f>COUNTIF(DATASHEET!CD$2:CD$270,'DATA CHECKING SHEET'!D126)-COUNTIFS(DATASHEET!CD$2:CD$270,'DATA CHECKING SHEET'!D126,DATASHEET!CA$2:CA$270,"&lt;&gt;"&amp;"")</f>
        <v>0</v>
      </c>
      <c r="B126" s="485">
        <f>COUNTIF(DATASHEET!CD$2:CD$270,'DATA CHECKING SHEET'!D126)-COUNTIFS(DATASHEET!CD$2:CD$270,'DATA CHECKING SHEET'!D126,DATASHEET!CB$2:CB$270,"&lt;&gt;"&amp;"")</f>
        <v>28</v>
      </c>
      <c r="C126" s="485" t="str">
        <f>PROGRESS!BY9</f>
        <v>JNI</v>
      </c>
      <c r="D126" s="486" t="str">
        <f>PROGRESS!BZ9</f>
        <v>8S-PE-1</v>
      </c>
    </row>
    <row r="127" spans="1:4" hidden="1" x14ac:dyDescent="0.25">
      <c r="A127" s="485">
        <f>COUNTIF(DATASHEET!CD$2:CD$270,'DATA CHECKING SHEET'!D127)-COUNTIFS(DATASHEET!CD$2:CD$270,'DATA CHECKING SHEET'!D127,DATASHEET!CA$2:CA$270,"&lt;&gt;"&amp;"")</f>
        <v>0</v>
      </c>
      <c r="B127" s="485">
        <f>COUNTIF(DATASHEET!CD$2:CD$270,'DATA CHECKING SHEET'!D127)-COUNTIFS(DATASHEET!CD$2:CD$270,'DATA CHECKING SHEET'!D127,DATASHEET!CB$2:CB$270,"&lt;&gt;"&amp;"")</f>
        <v>28</v>
      </c>
      <c r="C127" s="485" t="str">
        <f>PROGRESS!BY10</f>
        <v>LGI</v>
      </c>
      <c r="D127" s="486" t="str">
        <f>PROGRESS!BZ10</f>
        <v>8S-PE-2</v>
      </c>
    </row>
    <row r="128" spans="1:4" x14ac:dyDescent="0.25">
      <c r="A128" s="485">
        <f>COUNTIF(DATASHEET!CD$2:CD$270,'DATA CHECKING SHEET'!D128)-COUNTIFS(DATASHEET!CD$2:CD$270,'DATA CHECKING SHEET'!D128,DATASHEET!CA$2:CA$270,"&lt;&gt;"&amp;"")</f>
        <v>1</v>
      </c>
      <c r="B128" s="485">
        <f>COUNTIF(DATASHEET!CD$2:CD$270,'DATA CHECKING SHEET'!D128)-COUNTIFS(DATASHEET!CD$2:CD$270,'DATA CHECKING SHEET'!D128,DATASHEET!CB$2:CB$270,"&lt;&gt;"&amp;"")</f>
        <v>27</v>
      </c>
      <c r="C128" s="485" t="str">
        <f>PROGRESS!BY11</f>
        <v>RDO</v>
      </c>
      <c r="D128" s="486" t="str">
        <f>PROGRESS!BZ11</f>
        <v>8S-PE-3</v>
      </c>
    </row>
    <row r="129" spans="1:4" hidden="1" x14ac:dyDescent="0.25">
      <c r="A129" s="485">
        <f>COUNTIF(DATASHEET!CD$2:CD$270,'DATA CHECKING SHEET'!D129)-COUNTIFS(DATASHEET!CD$2:CD$270,'DATA CHECKING SHEET'!D129,DATASHEET!CA$2:CA$270,"&lt;&gt;"&amp;"")</f>
        <v>0</v>
      </c>
      <c r="B129" s="485">
        <f>COUNTIF(DATASHEET!CD$2:CD$270,'DATA CHECKING SHEET'!D129)-COUNTIFS(DATASHEET!CD$2:CD$270,'DATA CHECKING SHEET'!D129,DATASHEET!CB$2:CB$270,"&lt;&gt;"&amp;"")</f>
        <v>25</v>
      </c>
      <c r="C129" s="485" t="str">
        <f>PROGRESS!BY12</f>
        <v>JOS</v>
      </c>
      <c r="D129" s="486" t="str">
        <f>PROGRESS!BZ12</f>
        <v>8S-PE-4</v>
      </c>
    </row>
    <row r="130" spans="1:4" hidden="1" x14ac:dyDescent="0.25">
      <c r="A130" s="485">
        <f>COUNTIF(DATASHEET!CD$2:CD$270,'DATA CHECKING SHEET'!D130)-COUNTIFS(DATASHEET!CD$2:CD$270,'DATA CHECKING SHEET'!D130,DATASHEET!CA$2:CA$270,"&lt;&gt;"&amp;"")</f>
        <v>0</v>
      </c>
      <c r="B130" s="485">
        <f>COUNTIF(DATASHEET!CD$2:CD$270,'DATA CHECKING SHEET'!D130)-COUNTIFS(DATASHEET!CD$2:CD$270,'DATA CHECKING SHEET'!D130,DATASHEET!CB$2:CB$270,"&lt;&gt;"&amp;"")</f>
        <v>0</v>
      </c>
      <c r="C130" s="485"/>
      <c r="D130" s="486"/>
    </row>
    <row r="131" spans="1:4" ht="15.75" hidden="1" thickBot="1" x14ac:dyDescent="0.3">
      <c r="A131" s="487">
        <f>COUNTIF(DATASHEET!CD$2:CD$270,'DATA CHECKING SHEET'!D131)-COUNTIFS(DATASHEET!CD$2:CD$270,'DATA CHECKING SHEET'!D131,DATASHEET!CA$2:CA$270,"&lt;&gt;"&amp;"")</f>
        <v>0</v>
      </c>
      <c r="B131" s="487">
        <f>COUNTIF(DATASHEET!CD$2:CD$270,'DATA CHECKING SHEET'!D131)-COUNTIFS(DATASHEET!CD$2:CD$270,'DATA CHECKING SHEET'!D131,DATASHEET!CB$2:CB$270,"&lt;&gt;"&amp;"")</f>
        <v>0</v>
      </c>
      <c r="C131" s="487"/>
      <c r="D131" s="488"/>
    </row>
    <row r="132" spans="1:4" hidden="1" x14ac:dyDescent="0.25">
      <c r="A132" s="483">
        <f>COUNTIF(DATASHEET!CH$2:CH$270,'DATA CHECKING SHEET'!D132)-COUNTIFS(DATASHEET!CH$2:CH$270,'DATA CHECKING SHEET'!D132,DATASHEET!CE$2:CE$270,"&lt;&gt;"&amp;"")</f>
        <v>0</v>
      </c>
      <c r="B132" s="483">
        <f>COUNTIF(DATASHEET!CH$2:CH$270,'DATA CHECKING SHEET'!D132)-COUNTIFS(DATASHEET!CH$2:CH$270,'DATA CHECKING SHEET'!D132,DATASHEET!CF$2:CF$270,"&lt;&gt;"&amp;"")</f>
        <v>26</v>
      </c>
      <c r="C132" s="483" t="str">
        <f>PROGRESS!CD5</f>
        <v>PLO</v>
      </c>
      <c r="D132" s="484" t="str">
        <f>PROGRESS!CE5</f>
        <v>8N-RE-1</v>
      </c>
    </row>
    <row r="133" spans="1:4" hidden="1" x14ac:dyDescent="0.25">
      <c r="A133" s="485">
        <f>COUNTIF(DATASHEET!CH$2:CH$270,'DATA CHECKING SHEET'!D133)-COUNTIFS(DATASHEET!CH$2:CH$270,'DATA CHECKING SHEET'!D133,DATASHEET!CE$2:CE$270,"&lt;&gt;"&amp;"")</f>
        <v>0</v>
      </c>
      <c r="B133" s="485">
        <f>COUNTIF(DATASHEET!CH$2:CH$270,'DATA CHECKING SHEET'!D133)-COUNTIFS(DATASHEET!CH$2:CH$270,'DATA CHECKING SHEET'!D133,DATASHEET!CF$2:CF$270,"&lt;&gt;"&amp;"")</f>
        <v>30</v>
      </c>
      <c r="C133" s="485" t="str">
        <f>PROGRESS!CD6</f>
        <v>PLO</v>
      </c>
      <c r="D133" s="486" t="str">
        <f>PROGRESS!CE6</f>
        <v>8N-RE-2</v>
      </c>
    </row>
    <row r="134" spans="1:4" hidden="1" x14ac:dyDescent="0.25">
      <c r="A134" s="485">
        <f>COUNTIF(DATASHEET!CH$2:CH$270,'DATA CHECKING SHEET'!D134)-COUNTIFS(DATASHEET!CH$2:CH$270,'DATA CHECKING SHEET'!D134,DATASHEET!CE$2:CE$270,"&lt;&gt;"&amp;"")</f>
        <v>0</v>
      </c>
      <c r="B134" s="485">
        <f>COUNTIF(DATASHEET!CH$2:CH$270,'DATA CHECKING SHEET'!D134)-COUNTIFS(DATASHEET!CH$2:CH$270,'DATA CHECKING SHEET'!D134,DATASHEET!CF$2:CF$270,"&lt;&gt;"&amp;"")</f>
        <v>23</v>
      </c>
      <c r="C134" s="485" t="str">
        <f>PROGRESS!CD7</f>
        <v>CR</v>
      </c>
      <c r="D134" s="486" t="str">
        <f>PROGRESS!CE7</f>
        <v>8N-RE-3</v>
      </c>
    </row>
    <row r="135" spans="1:4" hidden="1" x14ac:dyDescent="0.25">
      <c r="A135" s="485">
        <f>COUNTIF(DATASHEET!CH$2:CH$270,'DATA CHECKING SHEET'!D135)-COUNTIFS(DATASHEET!CH$2:CH$270,'DATA CHECKING SHEET'!D135,DATASHEET!CE$2:CE$270,"&lt;&gt;"&amp;"")</f>
        <v>0</v>
      </c>
      <c r="B135" s="485">
        <f>COUNTIF(DATASHEET!CH$2:CH$270,'DATA CHECKING SHEET'!D135)-COUNTIFS(DATASHEET!CH$2:CH$270,'DATA CHECKING SHEET'!D135,DATASHEET!CF$2:CF$270,"&lt;&gt;"&amp;"")</f>
        <v>28</v>
      </c>
      <c r="C135" s="485" t="str">
        <f>PROGRESS!CD8</f>
        <v>ZA</v>
      </c>
      <c r="D135" s="486" t="str">
        <f>PROGRESS!CE8</f>
        <v>8N-RE-4</v>
      </c>
    </row>
    <row r="136" spans="1:4" ht="15.75" thickBot="1" x14ac:dyDescent="0.3">
      <c r="A136" s="485">
        <f>COUNTIF(DATASHEET!CH$2:CH$270,'DATA CHECKING SHEET'!D136)-COUNTIFS(DATASHEET!CH$2:CH$270,'DATA CHECKING SHEET'!D136,DATASHEET!CE$2:CE$270,"&lt;&gt;"&amp;"")</f>
        <v>1</v>
      </c>
      <c r="B136" s="485">
        <f>COUNTIF(DATASHEET!CH$2:CH$270,'DATA CHECKING SHEET'!D136)-COUNTIFS(DATASHEET!CH$2:CH$270,'DATA CHECKING SHEET'!D136,DATASHEET!CF$2:CF$270,"&lt;&gt;"&amp;"")</f>
        <v>30</v>
      </c>
      <c r="C136" s="485" t="str">
        <f>PROGRESS!CD9</f>
        <v>MH</v>
      </c>
      <c r="D136" s="486" t="str">
        <f>PROGRESS!CE9</f>
        <v>8S-RE-1</v>
      </c>
    </row>
    <row r="137" spans="1:4" ht="15.75" hidden="1" thickBot="1" x14ac:dyDescent="0.3">
      <c r="A137" s="485">
        <f>COUNTIF(DATASHEET!CH$2:CH$270,'DATA CHECKING SHEET'!D137)-COUNTIFS(DATASHEET!CH$2:CH$270,'DATA CHECKING SHEET'!D137,DATASHEET!CE$2:CE$270,"&lt;&gt;"&amp;"")</f>
        <v>0</v>
      </c>
      <c r="B137" s="485">
        <f>COUNTIF(DATASHEET!CH$2:CH$270,'DATA CHECKING SHEET'!D137)-COUNTIFS(DATASHEET!CH$2:CH$270,'DATA CHECKING SHEET'!D137,DATASHEET!CF$2:CF$270,"&lt;&gt;"&amp;"")</f>
        <v>27</v>
      </c>
      <c r="C137" s="485" t="str">
        <f>PROGRESS!CD10</f>
        <v>GRY</v>
      </c>
      <c r="D137" s="486" t="str">
        <f>PROGRESS!CE10</f>
        <v>8S-RE-2</v>
      </c>
    </row>
    <row r="138" spans="1:4" ht="15.75" hidden="1" thickBot="1" x14ac:dyDescent="0.3">
      <c r="A138" s="485">
        <f>COUNTIF(DATASHEET!CH$2:CH$270,'DATA CHECKING SHEET'!D138)-COUNTIFS(DATASHEET!CH$2:CH$270,'DATA CHECKING SHEET'!D138,DATASHEET!CE$2:CE$270,"&lt;&gt;"&amp;"")</f>
        <v>0</v>
      </c>
      <c r="B138" s="485">
        <f>COUNTIF(DATASHEET!CH$2:CH$270,'DATA CHECKING SHEET'!D138)-COUNTIFS(DATASHEET!CH$2:CH$270,'DATA CHECKING SHEET'!D138,DATASHEET!CF$2:CF$270,"&lt;&gt;"&amp;"")</f>
        <v>26</v>
      </c>
      <c r="C138" s="485" t="str">
        <f>PROGRESS!CD11</f>
        <v>FG</v>
      </c>
      <c r="D138" s="486" t="str">
        <f>PROGRESS!CE11</f>
        <v>8S-RE-3</v>
      </c>
    </row>
    <row r="139" spans="1:4" ht="15.75" hidden="1" thickBot="1" x14ac:dyDescent="0.3">
      <c r="A139" s="485">
        <f>COUNTIF(DATASHEET!CH$2:CH$270,'DATA CHECKING SHEET'!D139)-COUNTIFS(DATASHEET!CH$2:CH$270,'DATA CHECKING SHEET'!D139,DATASHEET!CE$2:CE$270,"&lt;&gt;"&amp;"")</f>
        <v>0</v>
      </c>
      <c r="B139" s="485">
        <f>COUNTIF(DATASHEET!CH$2:CH$270,'DATA CHECKING SHEET'!D139)-COUNTIFS(DATASHEET!CH$2:CH$270,'DATA CHECKING SHEET'!D139,DATASHEET!CF$2:CF$270,"&lt;&gt;"&amp;"")</f>
        <v>25</v>
      </c>
      <c r="C139" s="485" t="str">
        <f>PROGRESS!CD12</f>
        <v>ZA</v>
      </c>
      <c r="D139" s="486" t="str">
        <f>PROGRESS!CE12</f>
        <v>8S-RE-4</v>
      </c>
    </row>
    <row r="140" spans="1:4" ht="15.75" hidden="1" thickBot="1" x14ac:dyDescent="0.3">
      <c r="A140" s="485">
        <f>COUNTIF(DATASHEET!CH$2:CH$270,'DATA CHECKING SHEET'!D140)-COUNTIFS(DATASHEET!CH$2:CH$270,'DATA CHECKING SHEET'!D140,DATASHEET!CE$2:CE$270,"&lt;&gt;"&amp;"")</f>
        <v>0</v>
      </c>
      <c r="B140" s="485">
        <f>COUNTIF(DATASHEET!CH$2:CH$270,'DATA CHECKING SHEET'!D140)-COUNTIFS(DATASHEET!CH$2:CH$270,'DATA CHECKING SHEET'!D140,DATASHEET!CF$2:CF$270,"&lt;&gt;"&amp;"")</f>
        <v>0</v>
      </c>
      <c r="C140" s="485">
        <f>PROGRESS!CD13</f>
        <v>0</v>
      </c>
      <c r="D140" s="486">
        <f>PROGRESS!CE13</f>
        <v>0</v>
      </c>
    </row>
    <row r="141" spans="1:4" ht="15.75" hidden="1" thickBot="1" x14ac:dyDescent="0.3">
      <c r="A141" s="487">
        <f>COUNTIF(DATASHEET!CH$2:CH$270,'DATA CHECKING SHEET'!D141)-COUNTIFS(DATASHEET!CH$2:CH$270,'DATA CHECKING SHEET'!D141,DATASHEET!CE$2:CE$270,"&lt;&gt;"&amp;"")</f>
        <v>0</v>
      </c>
      <c r="B141" s="487">
        <f>COUNTIF(DATASHEET!CH$2:CH$270,'DATA CHECKING SHEET'!D141)-COUNTIFS(DATASHEET!CH$2:CH$270,'DATA CHECKING SHEET'!D141,DATASHEET!CF$2:CF$270,"&lt;&gt;"&amp;"")</f>
        <v>0</v>
      </c>
      <c r="C141" s="487"/>
      <c r="D141" s="488"/>
    </row>
    <row r="142" spans="1:4" ht="15.75" hidden="1" thickBot="1" x14ac:dyDescent="0.3">
      <c r="A142" s="483">
        <f>COUNTIF(DATASHEET!CL$2:CL$270,'DATA CHECKING SHEET'!D142)-COUNTIFS(DATASHEET!CL$2:CL$270,'DATA CHECKING SHEET'!D142,DATASHEET!CI$2:CI$270,"&lt;&gt;"&amp;"")</f>
        <v>0</v>
      </c>
      <c r="B142" s="483">
        <f>COUNTIF(DATASHEET!CL$2:CL$270,'DATA CHECKING SHEET'!D142)-COUNTIFS(DATASHEET!CL$2:CL$270,'DATA CHECKING SHEET'!D142,DATASHEET!CJ$2:CJ$270,"&lt;&gt;"&amp;"")</f>
        <v>27</v>
      </c>
      <c r="C142" s="483" t="str">
        <f>PROGRESS!CI5</f>
        <v>DWA</v>
      </c>
      <c r="D142" s="484" t="str">
        <f>PROGRESS!CJ5</f>
        <v>8X-SC-1</v>
      </c>
    </row>
    <row r="143" spans="1:4" ht="15.75" hidden="1" thickBot="1" x14ac:dyDescent="0.3">
      <c r="A143" s="485">
        <f>COUNTIF(DATASHEET!CL$2:CL$270,'DATA CHECKING SHEET'!D143)-COUNTIFS(DATASHEET!CL$2:CL$270,'DATA CHECKING SHEET'!D143,DATASHEET!CI$2:CI$270,"&lt;&gt;"&amp;"")</f>
        <v>0</v>
      </c>
      <c r="B143" s="485">
        <f>COUNTIF(DATASHEET!CL$2:CL$270,'DATA CHECKING SHEET'!D143)-COUNTIFS(DATASHEET!CL$2:CL$270,'DATA CHECKING SHEET'!D143,DATASHEET!CJ$2:CJ$270,"&lt;&gt;"&amp;"")</f>
        <v>28</v>
      </c>
      <c r="C143" s="485" t="str">
        <f>PROGRESS!CI6</f>
        <v>TD</v>
      </c>
      <c r="D143" s="486" t="str">
        <f>PROGRESS!CJ6</f>
        <v>8X-SC-2</v>
      </c>
    </row>
    <row r="144" spans="1:4" ht="15.75" hidden="1" thickBot="1" x14ac:dyDescent="0.3">
      <c r="A144" s="485">
        <f>COUNTIF(DATASHEET!CL$2:CL$270,'DATA CHECKING SHEET'!D144)-COUNTIFS(DATASHEET!CL$2:CL$270,'DATA CHECKING SHEET'!D144,DATASHEET!CI$2:CI$270,"&lt;&gt;"&amp;"")</f>
        <v>0</v>
      </c>
      <c r="B144" s="485">
        <f>COUNTIF(DATASHEET!CL$2:CL$270,'DATA CHECKING SHEET'!D144)-COUNTIFS(DATASHEET!CL$2:CL$270,'DATA CHECKING SHEET'!D144,DATASHEET!CJ$2:CJ$270,"&lt;&gt;"&amp;"")</f>
        <v>29</v>
      </c>
      <c r="C144" s="485" t="str">
        <f>PROGRESS!CI7</f>
        <v>GN</v>
      </c>
      <c r="D144" s="486" t="str">
        <f>PROGRESS!CJ7</f>
        <v>8X-SC-3</v>
      </c>
    </row>
    <row r="145" spans="1:4" ht="15.75" hidden="1" thickBot="1" x14ac:dyDescent="0.3">
      <c r="A145" s="485">
        <f>COUNTIF(DATASHEET!CL$2:CL$270,'DATA CHECKING SHEET'!D145)-COUNTIFS(DATASHEET!CL$2:CL$270,'DATA CHECKING SHEET'!D145,DATASHEET!CI$2:CI$270,"&lt;&gt;"&amp;"")</f>
        <v>0</v>
      </c>
      <c r="B145" s="485">
        <f>COUNTIF(DATASHEET!CL$2:CL$270,'DATA CHECKING SHEET'!D145)-COUNTIFS(DATASHEET!CL$2:CL$270,'DATA CHECKING SHEET'!D145,DATASHEET!CJ$2:CJ$270,"&lt;&gt;"&amp;"")</f>
        <v>29</v>
      </c>
      <c r="C145" s="485" t="str">
        <f>PROGRESS!CI8</f>
        <v>TD</v>
      </c>
      <c r="D145" s="486" t="str">
        <f>PROGRESS!CJ8</f>
        <v>8X-SC-4</v>
      </c>
    </row>
    <row r="146" spans="1:4" ht="15.75" hidden="1" thickBot="1" x14ac:dyDescent="0.3">
      <c r="A146" s="485">
        <f>COUNTIF(DATASHEET!CL$2:CL$270,'DATA CHECKING SHEET'!D146)-COUNTIFS(DATASHEET!CL$2:CL$270,'DATA CHECKING SHEET'!D146,DATASHEET!CI$2:CI$270,"&lt;&gt;"&amp;"")</f>
        <v>0</v>
      </c>
      <c r="B146" s="485">
        <f>COUNTIF(DATASHEET!CL$2:CL$270,'DATA CHECKING SHEET'!D146)-COUNTIFS(DATASHEET!CL$2:CL$270,'DATA CHECKING SHEET'!D146,DATASHEET!CJ$2:CJ$270,"&lt;&gt;"&amp;"")</f>
        <v>0</v>
      </c>
      <c r="C146" s="485"/>
      <c r="D146" s="486"/>
    </row>
    <row r="147" spans="1:4" ht="15.75" hidden="1" thickBot="1" x14ac:dyDescent="0.3">
      <c r="A147" s="485">
        <f>COUNTIF(DATASHEET!CL$2:CL$270,'DATA CHECKING SHEET'!D147)-COUNTIFS(DATASHEET!CL$2:CL$270,'DATA CHECKING SHEET'!D147,DATASHEET!CI$2:CI$270,"&lt;&gt;"&amp;"")</f>
        <v>0</v>
      </c>
      <c r="B147" s="485">
        <f>COUNTIF(DATASHEET!CL$2:CL$270,'DATA CHECKING SHEET'!D147)-COUNTIFS(DATASHEET!CL$2:CL$270,'DATA CHECKING SHEET'!D147,DATASHEET!CJ$2:CJ$270,"&lt;&gt;"&amp;"")</f>
        <v>0</v>
      </c>
      <c r="C147" s="485"/>
      <c r="D147" s="486"/>
    </row>
    <row r="148" spans="1:4" ht="15.75" hidden="1" thickBot="1" x14ac:dyDescent="0.3">
      <c r="A148" s="485">
        <f>COUNTIF(DATASHEET!CL$2:CL$270,'DATA CHECKING SHEET'!D148)-COUNTIFS(DATASHEET!CL$2:CL$270,'DATA CHECKING SHEET'!D148,DATASHEET!CI$2:CI$270,"&lt;&gt;"&amp;"")</f>
        <v>0</v>
      </c>
      <c r="B148" s="485">
        <f>COUNTIF(DATASHEET!CL$2:CL$270,'DATA CHECKING SHEET'!D148)-COUNTIFS(DATASHEET!CL$2:CL$270,'DATA CHECKING SHEET'!D148,DATASHEET!CJ$2:CJ$270,"&lt;&gt;"&amp;"")</f>
        <v>0</v>
      </c>
      <c r="C148" s="485"/>
      <c r="D148" s="486"/>
    </row>
    <row r="149" spans="1:4" ht="15.75" hidden="1" thickBot="1" x14ac:dyDescent="0.3">
      <c r="A149" s="485">
        <f>COUNTIF(DATASHEET!CL$2:CL$270,'DATA CHECKING SHEET'!D149)-COUNTIFS(DATASHEET!CL$2:CL$270,'DATA CHECKING SHEET'!D149,DATASHEET!CI$2:CI$270,"&lt;&gt;"&amp;"")</f>
        <v>0</v>
      </c>
      <c r="B149" s="485">
        <f>COUNTIF(DATASHEET!CL$2:CL$270,'DATA CHECKING SHEET'!D149)-COUNTIFS(DATASHEET!CL$2:CL$270,'DATA CHECKING SHEET'!D149,DATASHEET!CJ$2:CJ$270,"&lt;&gt;"&amp;"")</f>
        <v>0</v>
      </c>
      <c r="C149" s="485"/>
      <c r="D149" s="486"/>
    </row>
    <row r="150" spans="1:4" ht="15.75" hidden="1" thickBot="1" x14ac:dyDescent="0.3">
      <c r="A150" s="485">
        <f>COUNTIF(DATASHEET!CL$2:CL$270,'DATA CHECKING SHEET'!D150)-COUNTIFS(DATASHEET!CL$2:CL$270,'DATA CHECKING SHEET'!D150,DATASHEET!CI$2:CI$270,"&lt;&gt;"&amp;"")</f>
        <v>0</v>
      </c>
      <c r="B150" s="485">
        <f>COUNTIF(DATASHEET!CL$2:CL$270,'DATA CHECKING SHEET'!D150)-COUNTIFS(DATASHEET!CL$2:CL$270,'DATA CHECKING SHEET'!D150,DATASHEET!CJ$2:CJ$270,"&lt;&gt;"&amp;"")</f>
        <v>0</v>
      </c>
      <c r="C150" s="485"/>
      <c r="D150" s="486"/>
    </row>
    <row r="151" spans="1:4" ht="15.75" hidden="1" thickBot="1" x14ac:dyDescent="0.3">
      <c r="A151" s="487">
        <f>COUNTIF(DATASHEET!CL$2:CL$270,'DATA CHECKING SHEET'!D151)-COUNTIFS(DATASHEET!CL$2:CL$270,'DATA CHECKING SHEET'!D151,DATASHEET!CI$2:CI$270,"&lt;&gt;"&amp;"")</f>
        <v>0</v>
      </c>
      <c r="B151" s="487">
        <f>COUNTIF(DATASHEET!CL$2:CL$270,'DATA CHECKING SHEET'!D151)-COUNTIFS(DATASHEET!CL$2:CL$270,'DATA CHECKING SHEET'!D151,DATASHEET!CJ$2:CJ$270,"&lt;&gt;"&amp;"")</f>
        <v>0</v>
      </c>
      <c r="C151" s="487"/>
      <c r="D151" s="488"/>
    </row>
    <row r="152" spans="1:4" x14ac:dyDescent="0.25">
      <c r="A152" s="483">
        <f>COUNTIF(DATASHEET!CP$2:CP$270,'DATA CHECKING SHEET'!D152)-COUNTIFS(DATASHEET!CP$2:CP$270,'DATA CHECKING SHEET'!D152,DATASHEET!CM$2:CM$270,"&lt;&gt;"&amp;"")</f>
        <v>2</v>
      </c>
      <c r="B152" s="483">
        <f>COUNTIF(DATASHEET!CP$2:CP$270,'DATA CHECKING SHEET'!D152)-COUNTIFS(DATASHEET!CP$2:CP$270,'DATA CHECKING SHEET'!D152,DATASHEET!CN$2:CN$270,"&lt;&gt;"&amp;"")</f>
        <v>26</v>
      </c>
      <c r="C152" s="483" t="str">
        <f>PROGRESS!CN5</f>
        <v>DCH</v>
      </c>
      <c r="D152" s="484" t="str">
        <f>PROGRESS!CO5</f>
        <v>8N-SP-1</v>
      </c>
    </row>
    <row r="153" spans="1:4" hidden="1" x14ac:dyDescent="0.25">
      <c r="A153" s="485">
        <f>COUNTIF(DATASHEET!CP$2:CP$270,'DATA CHECKING SHEET'!D153)-COUNTIFS(DATASHEET!CP$2:CP$270,'DATA CHECKING SHEET'!D153,DATASHEET!CM$2:CM$270,"&lt;&gt;"&amp;"")</f>
        <v>0</v>
      </c>
      <c r="B153" s="485">
        <f>COUNTIF(DATASHEET!CP$2:CP$270,'DATA CHECKING SHEET'!D153)-COUNTIFS(DATASHEET!CP$2:CP$270,'DATA CHECKING SHEET'!D153,DATASHEET!CN$2:CN$270,"&lt;&gt;"&amp;"")</f>
        <v>30</v>
      </c>
      <c r="C153" s="485" t="str">
        <f>PROGRESS!CN6</f>
        <v>YPL</v>
      </c>
      <c r="D153" s="486" t="str">
        <f>PROGRESS!CO6</f>
        <v>8N-SP-2</v>
      </c>
    </row>
    <row r="154" spans="1:4" hidden="1" x14ac:dyDescent="0.25">
      <c r="A154" s="485">
        <f>COUNTIF(DATASHEET!CP$2:CP$270,'DATA CHECKING SHEET'!D154)-COUNTIFS(DATASHEET!CP$2:CP$270,'DATA CHECKING SHEET'!D154,DATASHEET!CM$2:CM$270,"&lt;&gt;"&amp;"")</f>
        <v>0</v>
      </c>
      <c r="B154" s="485">
        <f>COUNTIF(DATASHEET!CP$2:CP$270,'DATA CHECKING SHEET'!D154)-COUNTIFS(DATASHEET!CP$2:CP$270,'DATA CHECKING SHEET'!D154,DATASHEET!CN$2:CN$270,"&lt;&gt;"&amp;"")</f>
        <v>23</v>
      </c>
      <c r="C154" s="485" t="str">
        <f>PROGRESS!CN7</f>
        <v>LM</v>
      </c>
      <c r="D154" s="486" t="str">
        <f>PROGRESS!CO7</f>
        <v>8N-SP-3</v>
      </c>
    </row>
    <row r="155" spans="1:4" x14ac:dyDescent="0.25">
      <c r="A155" s="485">
        <f>COUNTIF(DATASHEET!CP$2:CP$270,'DATA CHECKING SHEET'!D155)-COUNTIFS(DATASHEET!CP$2:CP$270,'DATA CHECKING SHEET'!D155,DATASHEET!CM$2:CM$270,"&lt;&gt;"&amp;"")</f>
        <v>1</v>
      </c>
      <c r="B155" s="485">
        <f>COUNTIF(DATASHEET!CP$2:CP$270,'DATA CHECKING SHEET'!D155)-COUNTIFS(DATASHEET!CP$2:CP$270,'DATA CHECKING SHEET'!D155,DATASHEET!CN$2:CN$270,"&lt;&gt;"&amp;"")</f>
        <v>28</v>
      </c>
      <c r="C155" s="485" t="str">
        <f>PROGRESS!CN8</f>
        <v>MBA</v>
      </c>
      <c r="D155" s="486" t="str">
        <f>PROGRESS!CO8</f>
        <v>8N-SP-4</v>
      </c>
    </row>
    <row r="156" spans="1:4" hidden="1" x14ac:dyDescent="0.25">
      <c r="A156" s="485">
        <f>COUNTIF(DATASHEET!CP$2:CP$270,'DATA CHECKING SHEET'!D156)-COUNTIFS(DATASHEET!CP$2:CP$270,'DATA CHECKING SHEET'!D156,DATASHEET!CM$2:CM$270,"&lt;&gt;"&amp;"")</f>
        <v>0</v>
      </c>
      <c r="B156" s="485">
        <f>COUNTIF(DATASHEET!CP$2:CP$270,'DATA CHECKING SHEET'!D156)-COUNTIFS(DATASHEET!CP$2:CP$270,'DATA CHECKING SHEET'!D156,DATASHEET!CN$2:CN$270,"&lt;&gt;"&amp;"")</f>
        <v>0</v>
      </c>
      <c r="C156" s="485">
        <f>PROGRESS!CN9</f>
        <v>0</v>
      </c>
      <c r="D156" s="486">
        <f>PROGRESS!CO9</f>
        <v>0</v>
      </c>
    </row>
    <row r="157" spans="1:4" hidden="1" x14ac:dyDescent="0.25">
      <c r="A157" s="485">
        <f>COUNTIF(DATASHEET!CP$2:CP$270,'DATA CHECKING SHEET'!D157)-COUNTIFS(DATASHEET!CP$2:CP$270,'DATA CHECKING SHEET'!D157,DATASHEET!CM$2:CM$270,"&lt;&gt;"&amp;"")</f>
        <v>0</v>
      </c>
      <c r="B157" s="485">
        <f>COUNTIF(DATASHEET!CP$2:CP$270,'DATA CHECKING SHEET'!D157)-COUNTIFS(DATASHEET!CP$2:CP$270,'DATA CHECKING SHEET'!D157,DATASHEET!CN$2:CN$270,"&lt;&gt;"&amp;"")</f>
        <v>0</v>
      </c>
      <c r="C157" s="485">
        <f>PROGRESS!CN10</f>
        <v>0</v>
      </c>
      <c r="D157" s="486">
        <f>PROGRESS!CO10</f>
        <v>0</v>
      </c>
    </row>
    <row r="158" spans="1:4" hidden="1" x14ac:dyDescent="0.25">
      <c r="A158" s="485">
        <f>COUNTIF(DATASHEET!CP$2:CP$270,'DATA CHECKING SHEET'!D158)-COUNTIFS(DATASHEET!CP$2:CP$270,'DATA CHECKING SHEET'!D158,DATASHEET!CM$2:CM$270,"&lt;&gt;"&amp;"")</f>
        <v>0</v>
      </c>
      <c r="B158" s="485">
        <f>COUNTIF(DATASHEET!CP$2:CP$270,'DATA CHECKING SHEET'!D158)-COUNTIFS(DATASHEET!CP$2:CP$270,'DATA CHECKING SHEET'!D158,DATASHEET!CN$2:CN$270,"&lt;&gt;"&amp;"")</f>
        <v>0</v>
      </c>
      <c r="C158" s="485">
        <f>PROGRESS!CN11</f>
        <v>0</v>
      </c>
      <c r="D158" s="486">
        <f>PROGRESS!CO11</f>
        <v>0</v>
      </c>
    </row>
    <row r="159" spans="1:4" hidden="1" x14ac:dyDescent="0.25">
      <c r="A159" s="485">
        <f>COUNTIF(DATASHEET!CP$2:CP$270,'DATA CHECKING SHEET'!D159)-COUNTIFS(DATASHEET!CP$2:CP$270,'DATA CHECKING SHEET'!D159,DATASHEET!CM$2:CM$270,"&lt;&gt;"&amp;"")</f>
        <v>0</v>
      </c>
      <c r="B159" s="485">
        <f>COUNTIF(DATASHEET!CP$2:CP$270,'DATA CHECKING SHEET'!D159)-COUNTIFS(DATASHEET!CP$2:CP$270,'DATA CHECKING SHEET'!D159,DATASHEET!CN$2:CN$270,"&lt;&gt;"&amp;"")</f>
        <v>0</v>
      </c>
      <c r="C159" s="485">
        <f>PROGRESS!CN12</f>
        <v>0</v>
      </c>
      <c r="D159" s="486">
        <f>PROGRESS!CO12</f>
        <v>0</v>
      </c>
    </row>
    <row r="160" spans="1:4" hidden="1" x14ac:dyDescent="0.25">
      <c r="A160" s="485">
        <f>COUNTIF(DATASHEET!CP$2:CP$270,'DATA CHECKING SHEET'!D160)-COUNTIFS(DATASHEET!CP$2:CP$270,'DATA CHECKING SHEET'!D160,DATASHEET!CM$2:CM$270,"&lt;&gt;"&amp;"")</f>
        <v>0</v>
      </c>
      <c r="B160" s="485">
        <f>COUNTIF(DATASHEET!CP$2:CP$270,'DATA CHECKING SHEET'!D160)-COUNTIFS(DATASHEET!CP$2:CP$270,'DATA CHECKING SHEET'!D160,DATASHEET!CN$2:CN$270,"&lt;&gt;"&amp;"")</f>
        <v>0</v>
      </c>
      <c r="C160" s="485">
        <f>PROGRESS!CN13</f>
        <v>0</v>
      </c>
      <c r="D160" s="486">
        <f>PROGRESS!CO13</f>
        <v>0</v>
      </c>
    </row>
    <row r="161" spans="1:4" ht="15.75" hidden="1" thickBot="1" x14ac:dyDescent="0.3">
      <c r="A161" s="487">
        <f>COUNTIF(DATASHEET!CP$2:CP$270,'DATA CHECKING SHEET'!D161)-COUNTIFS(DATASHEET!CP$2:CP$270,'DATA CHECKING SHEET'!D161,DATASHEET!CM$2:CM$270,"&lt;&gt;"&amp;"")</f>
        <v>0</v>
      </c>
      <c r="B161" s="487">
        <f>COUNTIF(DATASHEET!CP$2:CP$270,'DATA CHECKING SHEET'!D161)-COUNTIFS(DATASHEET!CP$2:CP$270,'DATA CHECKING SHEET'!D161,DATASHEET!CN$2:CN$270,"&lt;&gt;"&amp;"")</f>
        <v>0</v>
      </c>
      <c r="C161" s="491">
        <f>PROGRESS!CN14</f>
        <v>0</v>
      </c>
      <c r="D161" s="492">
        <f>PROGRESS!CO14</f>
        <v>0</v>
      </c>
    </row>
    <row r="162" spans="1:4" hidden="1" x14ac:dyDescent="0.25">
      <c r="A162" s="489">
        <f>COUNTIF(DATASHEET!CT$2:CT$270,'DATA CHECKING SHEET'!D162)-COUNTIFS(DATASHEET!CT$2:CT$270,'DATA CHECKING SHEET'!D162,DATASHEET!CQ$2:CQ$270,"&lt;&gt;"&amp;"")</f>
        <v>0</v>
      </c>
      <c r="B162" s="489">
        <f>COUNTIF(DATASHEET!CT$2:CT$270,'DATA CHECKING SHEET'!D162)-COUNTIFS(DATASHEET!CT$2:CT$270,'DATA CHECKING SHEET'!D162,DATASHEET!CR$2:CR$270,"&lt;&gt;"&amp;"")</f>
        <v>0</v>
      </c>
      <c r="C162" s="483">
        <f>PROGRESS!CS5</f>
        <v>0</v>
      </c>
      <c r="D162" s="484">
        <f>PROGRESS!CT5</f>
        <v>0</v>
      </c>
    </row>
    <row r="163" spans="1:4" hidden="1" x14ac:dyDescent="0.25">
      <c r="A163" s="490">
        <f>COUNTIF(DATASHEET!CT$2:CT$270,'DATA CHECKING SHEET'!D163)-COUNTIFS(DATASHEET!CT$2:CT$270,'DATA CHECKING SHEET'!D163,DATASHEET!CQ$2:CQ$270,"&lt;&gt;"&amp;"")</f>
        <v>0</v>
      </c>
      <c r="B163" s="490">
        <f>COUNTIF(DATASHEET!CT$2:CT$270,'DATA CHECKING SHEET'!D163)-COUNTIFS(DATASHEET!CT$2:CT$270,'DATA CHECKING SHEET'!D163,DATASHEET!CR$2:CR$270,"&lt;&gt;"&amp;"")</f>
        <v>0</v>
      </c>
      <c r="C163" s="485">
        <f>PROGRESS!CS6</f>
        <v>0</v>
      </c>
      <c r="D163" s="486">
        <f>PROGRESS!CT6</f>
        <v>0</v>
      </c>
    </row>
    <row r="164" spans="1:4" hidden="1" x14ac:dyDescent="0.25">
      <c r="A164" s="490">
        <f>COUNTIF(DATASHEET!CT$2:CT$270,'DATA CHECKING SHEET'!D164)-COUNTIFS(DATASHEET!CT$2:CT$270,'DATA CHECKING SHEET'!D164,DATASHEET!CQ$2:CQ$270,"&lt;&gt;"&amp;"")</f>
        <v>0</v>
      </c>
      <c r="B164" s="490">
        <f>COUNTIF(DATASHEET!CT$2:CT$270,'DATA CHECKING SHEET'!D164)-COUNTIFS(DATASHEET!CT$2:CT$270,'DATA CHECKING SHEET'!D164,DATASHEET!CR$2:CR$270,"&lt;&gt;"&amp;"")</f>
        <v>0</v>
      </c>
      <c r="C164" s="485">
        <f>PROGRESS!CS7</f>
        <v>0</v>
      </c>
      <c r="D164" s="486">
        <f>PROGRESS!CT7</f>
        <v>0</v>
      </c>
    </row>
    <row r="165" spans="1:4" hidden="1" x14ac:dyDescent="0.25">
      <c r="A165" s="490">
        <f>COUNTIF(DATASHEET!CT$2:CT$270,'DATA CHECKING SHEET'!D165)-COUNTIFS(DATASHEET!CT$2:CT$270,'DATA CHECKING SHEET'!D165,DATASHEET!CQ$2:CQ$270,"&lt;&gt;"&amp;"")</f>
        <v>0</v>
      </c>
      <c r="B165" s="490">
        <f>COUNTIF(DATASHEET!CT$2:CT$270,'DATA CHECKING SHEET'!D165)-COUNTIFS(DATASHEET!CT$2:CT$270,'DATA CHECKING SHEET'!D165,DATASHEET!CR$2:CR$270,"&lt;&gt;"&amp;"")</f>
        <v>0</v>
      </c>
      <c r="C165" s="485">
        <f>PROGRESS!CS8</f>
        <v>0</v>
      </c>
      <c r="D165" s="486">
        <f>PROGRESS!CT8</f>
        <v>0</v>
      </c>
    </row>
    <row r="166" spans="1:4" hidden="1" x14ac:dyDescent="0.25">
      <c r="A166" s="490">
        <f>COUNTIF(DATASHEET!CT$2:CT$270,'DATA CHECKING SHEET'!D166)-COUNTIFS(DATASHEET!CT$2:CT$270,'DATA CHECKING SHEET'!D166,DATASHEET!CQ$2:CQ$270,"&lt;&gt;"&amp;"")</f>
        <v>0</v>
      </c>
      <c r="B166" s="490">
        <f>COUNTIF(DATASHEET!CT$2:CT$270,'DATA CHECKING SHEET'!D166)-COUNTIFS(DATASHEET!CT$2:CT$270,'DATA CHECKING SHEET'!D166,DATASHEET!CR$2:CR$270,"&lt;&gt;"&amp;"")</f>
        <v>0</v>
      </c>
      <c r="C166" s="485">
        <f>PROGRESS!CS9</f>
        <v>0</v>
      </c>
      <c r="D166" s="486">
        <f>PROGRESS!CT9</f>
        <v>0</v>
      </c>
    </row>
    <row r="167" spans="1:4" hidden="1" x14ac:dyDescent="0.25">
      <c r="A167" s="490">
        <f>COUNTIF(DATASHEET!CT$2:CT$270,'DATA CHECKING SHEET'!D167)-COUNTIFS(DATASHEET!CT$2:CT$270,'DATA CHECKING SHEET'!D167,DATASHEET!CQ$2:CQ$270,"&lt;&gt;"&amp;"")</f>
        <v>0</v>
      </c>
      <c r="B167" s="490">
        <f>COUNTIF(DATASHEET!CT$2:CT$270,'DATA CHECKING SHEET'!D167)-COUNTIFS(DATASHEET!CT$2:CT$270,'DATA CHECKING SHEET'!D167,DATASHEET!CR$2:CR$270,"&lt;&gt;"&amp;"")</f>
        <v>0</v>
      </c>
      <c r="C167" s="485">
        <f>PROGRESS!CS10</f>
        <v>0</v>
      </c>
      <c r="D167" s="486">
        <f>PROGRESS!CT10</f>
        <v>0</v>
      </c>
    </row>
    <row r="168" spans="1:4" hidden="1" x14ac:dyDescent="0.25">
      <c r="A168" s="490">
        <f>COUNTIF(DATASHEET!CT$2:CT$270,'DATA CHECKING SHEET'!D168)-COUNTIFS(DATASHEET!CT$2:CT$270,'DATA CHECKING SHEET'!D168,DATASHEET!CQ$2:CQ$270,"&lt;&gt;"&amp;"")</f>
        <v>0</v>
      </c>
      <c r="B168" s="490">
        <f>COUNTIF(DATASHEET!CT$2:CT$270,'DATA CHECKING SHEET'!D168)-COUNTIFS(DATASHEET!CT$2:CT$270,'DATA CHECKING SHEET'!D168,DATASHEET!CR$2:CR$270,"&lt;&gt;"&amp;"")</f>
        <v>0</v>
      </c>
      <c r="C168" s="485">
        <f>PROGRESS!CS11</f>
        <v>0</v>
      </c>
      <c r="D168" s="486">
        <f>PROGRESS!CT11</f>
        <v>0</v>
      </c>
    </row>
    <row r="169" spans="1:4" hidden="1" x14ac:dyDescent="0.25">
      <c r="A169" s="490">
        <f>COUNTIF(DATASHEET!CT$2:CT$270,'DATA CHECKING SHEET'!D169)-COUNTIFS(DATASHEET!CT$2:CT$270,'DATA CHECKING SHEET'!D169,DATASHEET!CQ$2:CQ$270,"&lt;&gt;"&amp;"")</f>
        <v>0</v>
      </c>
      <c r="B169" s="490">
        <f>COUNTIF(DATASHEET!CT$2:CT$270,'DATA CHECKING SHEET'!D169)-COUNTIFS(DATASHEET!CT$2:CT$270,'DATA CHECKING SHEET'!D169,DATASHEET!CR$2:CR$270,"&lt;&gt;"&amp;"")</f>
        <v>0</v>
      </c>
      <c r="C169" s="485">
        <f>PROGRESS!CS12</f>
        <v>0</v>
      </c>
      <c r="D169" s="486">
        <f>PROGRESS!CT12</f>
        <v>0</v>
      </c>
    </row>
    <row r="170" spans="1:4" hidden="1" x14ac:dyDescent="0.25">
      <c r="A170" s="490">
        <f>COUNTIF(DATASHEET!CT$2:CT$270,'DATA CHECKING SHEET'!D170)-COUNTIFS(DATASHEET!CT$2:CT$270,'DATA CHECKING SHEET'!D170,DATASHEET!CQ$2:CQ$270,"&lt;&gt;"&amp;"")</f>
        <v>0</v>
      </c>
      <c r="B170" s="490">
        <f>COUNTIF(DATASHEET!CT$2:CT$270,'DATA CHECKING SHEET'!D170)-COUNTIFS(DATASHEET!CT$2:CT$270,'DATA CHECKING SHEET'!D170,DATASHEET!CR$2:CR$270,"&lt;&gt;"&amp;"")</f>
        <v>0</v>
      </c>
      <c r="C170" s="485">
        <f>PROGRESS!CS13</f>
        <v>0</v>
      </c>
      <c r="D170" s="486">
        <f>PROGRESS!CT13</f>
        <v>0</v>
      </c>
    </row>
    <row r="171" spans="1:4" ht="15.75" hidden="1" thickBot="1" x14ac:dyDescent="0.3">
      <c r="A171" s="491">
        <f>COUNTIF(DATASHEET!CT$2:CT$270,'DATA CHECKING SHEET'!D171)-COUNTIFS(DATASHEET!CT$2:CT$270,'DATA CHECKING SHEET'!D171,DATASHEET!CQ$2:CQ$270,"&lt;&gt;"&amp;"")</f>
        <v>0</v>
      </c>
      <c r="B171" s="491">
        <f>COUNTIF(DATASHEET!CT$2:CT$270,'DATA CHECKING SHEET'!D171)-COUNTIFS(DATASHEET!CT$2:CT$270,'DATA CHECKING SHEET'!D171,DATASHEET!CR$2:CR$270,"&lt;&gt;"&amp;"")</f>
        <v>0</v>
      </c>
      <c r="C171" s="487">
        <f>PROGRESS!CS14</f>
        <v>0</v>
      </c>
      <c r="D171" s="488">
        <f>PROGRESS!CT14</f>
        <v>0</v>
      </c>
    </row>
    <row r="172" spans="1:4" hidden="1" x14ac:dyDescent="0.25">
      <c r="A172" s="483">
        <f>COUNTIF(DATASHEET!CX$2:CX$270,'DATA CHECKING SHEET'!D172)-COUNTIFS(DATASHEET!CX$2:CX$270,'DATA CHECKING SHEET'!D172,DATASHEET!CU$2:CU$270,"&lt;&gt;"&amp;"")</f>
        <v>0</v>
      </c>
      <c r="B172" s="483">
        <f>COUNTIF(DATASHEET!CX$2:CX$270,'DATA CHECKING SHEET'!D172)-COUNTIFS(DATASHEET!CX$2:CX$270,'DATA CHECKING SHEET'!D172,DATASHEET!CV$2:CV$270,"&lt;&gt;"&amp;"")</f>
        <v>0</v>
      </c>
      <c r="C172" s="483">
        <f>PROGRESS!CX5</f>
        <v>0</v>
      </c>
      <c r="D172" s="484">
        <f>PROGRESS!CY5</f>
        <v>0</v>
      </c>
    </row>
    <row r="173" spans="1:4" hidden="1" x14ac:dyDescent="0.25">
      <c r="A173" s="485">
        <f>COUNTIF(DATASHEET!CX$2:CX$270,'DATA CHECKING SHEET'!D173)-COUNTIFS(DATASHEET!CX$2:CX$270,'DATA CHECKING SHEET'!D173,DATASHEET!CU$2:CU$270,"&lt;&gt;"&amp;"")</f>
        <v>0</v>
      </c>
      <c r="B173" s="485">
        <f>COUNTIF(DATASHEET!CX$2:CX$270,'DATA CHECKING SHEET'!D173)-COUNTIFS(DATASHEET!CX$2:CX$270,'DATA CHECKING SHEET'!D173,DATASHEET!CV$2:CV$270,"&lt;&gt;"&amp;"")</f>
        <v>0</v>
      </c>
      <c r="C173" s="485">
        <f>PROGRESS!CX6</f>
        <v>0</v>
      </c>
      <c r="D173" s="486">
        <f>PROGRESS!CY6</f>
        <v>0</v>
      </c>
    </row>
    <row r="174" spans="1:4" hidden="1" x14ac:dyDescent="0.25">
      <c r="A174" s="485">
        <f>COUNTIF(DATASHEET!CX$2:CX$270,'DATA CHECKING SHEET'!D174)-COUNTIFS(DATASHEET!CX$2:CX$270,'DATA CHECKING SHEET'!D174,DATASHEET!CU$2:CU$270,"&lt;&gt;"&amp;"")</f>
        <v>0</v>
      </c>
      <c r="B174" s="485">
        <f>COUNTIF(DATASHEET!CX$2:CX$270,'DATA CHECKING SHEET'!D174)-COUNTIFS(DATASHEET!CX$2:CX$270,'DATA CHECKING SHEET'!D174,DATASHEET!CV$2:CV$270,"&lt;&gt;"&amp;"")</f>
        <v>0</v>
      </c>
      <c r="C174" s="485">
        <f>PROGRESS!CX7</f>
        <v>0</v>
      </c>
      <c r="D174" s="486">
        <f>PROGRESS!CY7</f>
        <v>0</v>
      </c>
    </row>
    <row r="175" spans="1:4" hidden="1" x14ac:dyDescent="0.25">
      <c r="A175" s="485">
        <f>COUNTIF(DATASHEET!CX$2:CX$270,'DATA CHECKING SHEET'!D175)-COUNTIFS(DATASHEET!CX$2:CX$270,'DATA CHECKING SHEET'!D175,DATASHEET!CU$2:CU$270,"&lt;&gt;"&amp;"")</f>
        <v>0</v>
      </c>
      <c r="B175" s="485">
        <f>COUNTIF(DATASHEET!CX$2:CX$270,'DATA CHECKING SHEET'!D175)-COUNTIFS(DATASHEET!CX$2:CX$270,'DATA CHECKING SHEET'!D175,DATASHEET!CV$2:CV$270,"&lt;&gt;"&amp;"")</f>
        <v>0</v>
      </c>
      <c r="C175" s="485">
        <f>PROGRESS!CX8</f>
        <v>0</v>
      </c>
      <c r="D175" s="486">
        <f>PROGRESS!CY8</f>
        <v>0</v>
      </c>
    </row>
    <row r="176" spans="1:4" hidden="1" x14ac:dyDescent="0.25">
      <c r="A176" s="485">
        <f>COUNTIF(DATASHEET!CX$2:CX$270,'DATA CHECKING SHEET'!D176)-COUNTIFS(DATASHEET!CX$2:CX$270,'DATA CHECKING SHEET'!D176,DATASHEET!CU$2:CU$270,"&lt;&gt;"&amp;"")</f>
        <v>0</v>
      </c>
      <c r="B176" s="485">
        <f>COUNTIF(DATASHEET!CX$2:CX$270,'DATA CHECKING SHEET'!D176)-COUNTIFS(DATASHEET!CX$2:CX$270,'DATA CHECKING SHEET'!D176,DATASHEET!CV$2:CV$270,"&lt;&gt;"&amp;"")</f>
        <v>0</v>
      </c>
      <c r="C176" s="485">
        <f>PROGRESS!CX9</f>
        <v>0</v>
      </c>
      <c r="D176" s="486">
        <f>PROGRESS!CY9</f>
        <v>0</v>
      </c>
    </row>
    <row r="177" spans="1:4" hidden="1" x14ac:dyDescent="0.25">
      <c r="A177" s="485">
        <f>COUNTIF(DATASHEET!CX$2:CX$270,'DATA CHECKING SHEET'!D177)-COUNTIFS(DATASHEET!CX$2:CX$270,'DATA CHECKING SHEET'!D177,DATASHEET!CU$2:CU$270,"&lt;&gt;"&amp;"")</f>
        <v>0</v>
      </c>
      <c r="B177" s="485">
        <f>COUNTIF(DATASHEET!CX$2:CX$270,'DATA CHECKING SHEET'!D177)-COUNTIFS(DATASHEET!CX$2:CX$270,'DATA CHECKING SHEET'!D177,DATASHEET!CV$2:CV$270,"&lt;&gt;"&amp;"")</f>
        <v>0</v>
      </c>
      <c r="C177" s="485">
        <f>PROGRESS!CX10</f>
        <v>0</v>
      </c>
      <c r="D177" s="486">
        <f>PROGRESS!CY10</f>
        <v>0</v>
      </c>
    </row>
    <row r="178" spans="1:4" hidden="1" x14ac:dyDescent="0.25">
      <c r="A178" s="485">
        <f>COUNTIF(DATASHEET!CX$2:CX$270,'DATA CHECKING SHEET'!D178)-COUNTIFS(DATASHEET!CX$2:CX$270,'DATA CHECKING SHEET'!D178,DATASHEET!CU$2:CU$270,"&lt;&gt;"&amp;"")</f>
        <v>0</v>
      </c>
      <c r="B178" s="485">
        <f>COUNTIF(DATASHEET!CX$2:CX$270,'DATA CHECKING SHEET'!D178)-COUNTIFS(DATASHEET!CX$2:CX$270,'DATA CHECKING SHEET'!D178,DATASHEET!CV$2:CV$270,"&lt;&gt;"&amp;"")</f>
        <v>0</v>
      </c>
      <c r="C178" s="485">
        <f>PROGRESS!CX11</f>
        <v>0</v>
      </c>
      <c r="D178" s="486">
        <f>PROGRESS!CY11</f>
        <v>0</v>
      </c>
    </row>
    <row r="179" spans="1:4" hidden="1" x14ac:dyDescent="0.25">
      <c r="A179" s="485">
        <f>COUNTIF(DATASHEET!CX$2:CX$270,'DATA CHECKING SHEET'!D179)-COUNTIFS(DATASHEET!CX$2:CX$270,'DATA CHECKING SHEET'!D179,DATASHEET!CU$2:CU$270,"&lt;&gt;"&amp;"")</f>
        <v>0</v>
      </c>
      <c r="B179" s="485">
        <f>COUNTIF(DATASHEET!CX$2:CX$270,'DATA CHECKING SHEET'!D179)-COUNTIFS(DATASHEET!CX$2:CX$270,'DATA CHECKING SHEET'!D179,DATASHEET!CV$2:CV$270,"&lt;&gt;"&amp;"")</f>
        <v>0</v>
      </c>
      <c r="C179" s="485">
        <f>PROGRESS!CX12</f>
        <v>0</v>
      </c>
      <c r="D179" s="486">
        <f>PROGRESS!CY12</f>
        <v>0</v>
      </c>
    </row>
    <row r="180" spans="1:4" hidden="1" x14ac:dyDescent="0.25">
      <c r="A180" s="485">
        <f>COUNTIF(DATASHEET!CX$2:CX$270,'DATA CHECKING SHEET'!D180)-COUNTIFS(DATASHEET!CX$2:CX$270,'DATA CHECKING SHEET'!D180,DATASHEET!CU$2:CU$270,"&lt;&gt;"&amp;"")</f>
        <v>0</v>
      </c>
      <c r="B180" s="485">
        <f>COUNTIF(DATASHEET!CX$2:CX$270,'DATA CHECKING SHEET'!D180)-COUNTIFS(DATASHEET!CX$2:CX$270,'DATA CHECKING SHEET'!D180,DATASHEET!CV$2:CV$270,"&lt;&gt;"&amp;"")</f>
        <v>0</v>
      </c>
      <c r="C180" s="485">
        <f>PROGRESS!CX13</f>
        <v>0</v>
      </c>
      <c r="D180" s="486">
        <f>PROGRESS!CY13</f>
        <v>0</v>
      </c>
    </row>
    <row r="181" spans="1:4" ht="15.75" hidden="1" thickBot="1" x14ac:dyDescent="0.3">
      <c r="A181" s="487">
        <f>COUNTIF(DATASHEET!CX$2:CX$270,'DATA CHECKING SHEET'!D181)-COUNTIFS(DATASHEET!CX$2:CX$270,'DATA CHECKING SHEET'!D181,DATASHEET!CU$2:CU$270,"&lt;&gt;"&amp;"")</f>
        <v>0</v>
      </c>
      <c r="B181" s="487">
        <f>COUNTIF(DATASHEET!CX$2:CX$270,'DATA CHECKING SHEET'!D181)-COUNTIFS(DATASHEET!CX$2:CX$270,'DATA CHECKING SHEET'!D181,DATASHEET!CV$2:CV$270,"&lt;&gt;"&amp;"")</f>
        <v>0</v>
      </c>
      <c r="C181" s="487">
        <f>PROGRESS!CX14</f>
        <v>0</v>
      </c>
      <c r="D181" s="488">
        <f>PROGRESS!CY14</f>
        <v>0</v>
      </c>
    </row>
    <row r="182" spans="1:4" hidden="1" x14ac:dyDescent="0.25">
      <c r="A182" s="483">
        <f>COUNTIF(DATASHEET!DB$2:DB$270,'DATA CHECKING SHEET'!D182)-COUNTIFS(DATASHEET!DB$2:DB$270,'DATA CHECKING SHEET'!D182,DATASHEET!CY$2:CY$270,"&lt;&gt;"&amp;"")</f>
        <v>0</v>
      </c>
      <c r="B182" s="483">
        <f>COUNTIF(DATASHEET!DB$2:DB$270,'DATA CHECKING SHEET'!D182)-COUNTIFS(DATASHEET!DB$2:DB$270,'DATA CHECKING SHEET'!D182,DATASHEET!CZ$2:CZ$270,"&lt;&gt;"&amp;"")</f>
        <v>0</v>
      </c>
      <c r="C182" s="483">
        <f>PROGRESS!DC5</f>
        <v>0</v>
      </c>
      <c r="D182" s="484">
        <f>PROGRESS!DD5</f>
        <v>0</v>
      </c>
    </row>
    <row r="183" spans="1:4" hidden="1" x14ac:dyDescent="0.25">
      <c r="A183" s="485">
        <f>COUNTIF(DATASHEET!DB$2:DB$270,'DATA CHECKING SHEET'!D183)-COUNTIFS(DATASHEET!DB$2:DB$270,'DATA CHECKING SHEET'!D183,DATASHEET!CY$2:CY$270,"&lt;&gt;"&amp;"")</f>
        <v>0</v>
      </c>
      <c r="B183" s="485">
        <f>COUNTIF(DATASHEET!DB$2:DB$270,'DATA CHECKING SHEET'!D183)-COUNTIFS(DATASHEET!DB$2:DB$270,'DATA CHECKING SHEET'!D183,DATASHEET!CZ$2:CZ$270,"&lt;&gt;"&amp;"")</f>
        <v>0</v>
      </c>
      <c r="C183" s="485">
        <f>PROGRESS!DC6</f>
        <v>0</v>
      </c>
      <c r="D183" s="486">
        <f>PROGRESS!DD6</f>
        <v>0</v>
      </c>
    </row>
    <row r="184" spans="1:4" hidden="1" x14ac:dyDescent="0.25">
      <c r="A184" s="485">
        <f>COUNTIF(DATASHEET!DB$2:DB$270,'DATA CHECKING SHEET'!D184)-COUNTIFS(DATASHEET!DB$2:DB$270,'DATA CHECKING SHEET'!D184,DATASHEET!CY$2:CY$270,"&lt;&gt;"&amp;"")</f>
        <v>0</v>
      </c>
      <c r="B184" s="485">
        <f>COUNTIF(DATASHEET!DB$2:DB$270,'DATA CHECKING SHEET'!D184)-COUNTIFS(DATASHEET!DB$2:DB$270,'DATA CHECKING SHEET'!D184,DATASHEET!CZ$2:CZ$270,"&lt;&gt;"&amp;"")</f>
        <v>0</v>
      </c>
      <c r="C184" s="485">
        <f>PROGRESS!DC7</f>
        <v>0</v>
      </c>
      <c r="D184" s="486">
        <f>PROGRESS!DD7</f>
        <v>0</v>
      </c>
    </row>
    <row r="185" spans="1:4" hidden="1" x14ac:dyDescent="0.25">
      <c r="A185" s="485">
        <f>COUNTIF(DATASHEET!DB$2:DB$270,'DATA CHECKING SHEET'!D185)-COUNTIFS(DATASHEET!DB$2:DB$270,'DATA CHECKING SHEET'!D185,DATASHEET!CY$2:CY$270,"&lt;&gt;"&amp;"")</f>
        <v>0</v>
      </c>
      <c r="B185" s="485">
        <f>COUNTIF(DATASHEET!DB$2:DB$270,'DATA CHECKING SHEET'!D185)-COUNTIFS(DATASHEET!DB$2:DB$270,'DATA CHECKING SHEET'!D185,DATASHEET!CZ$2:CZ$270,"&lt;&gt;"&amp;"")</f>
        <v>0</v>
      </c>
      <c r="C185" s="485">
        <f>PROGRESS!DC8</f>
        <v>0</v>
      </c>
      <c r="D185" s="486">
        <f>PROGRESS!DD8</f>
        <v>0</v>
      </c>
    </row>
    <row r="186" spans="1:4" hidden="1" x14ac:dyDescent="0.25">
      <c r="A186" s="485">
        <f>COUNTIF(DATASHEET!DB$2:DB$270,'DATA CHECKING SHEET'!D186)-COUNTIFS(DATASHEET!DB$2:DB$270,'DATA CHECKING SHEET'!D186,DATASHEET!CY$2:CY$270,"&lt;&gt;"&amp;"")</f>
        <v>0</v>
      </c>
      <c r="B186" s="485">
        <f>COUNTIF(DATASHEET!DB$2:DB$270,'DATA CHECKING SHEET'!D186)-COUNTIFS(DATASHEET!DB$2:DB$270,'DATA CHECKING SHEET'!D186,DATASHEET!CZ$2:CZ$270,"&lt;&gt;"&amp;"")</f>
        <v>0</v>
      </c>
      <c r="C186" s="485">
        <f>PROGRESS!DC9</f>
        <v>0</v>
      </c>
      <c r="D186" s="486">
        <f>PROGRESS!DD9</f>
        <v>0</v>
      </c>
    </row>
    <row r="187" spans="1:4" hidden="1" x14ac:dyDescent="0.25">
      <c r="A187" s="485">
        <f>COUNTIF(DATASHEET!DB$2:DB$270,'DATA CHECKING SHEET'!D187)-COUNTIFS(DATASHEET!DB$2:DB$270,'DATA CHECKING SHEET'!D187,DATASHEET!CY$2:CY$270,"&lt;&gt;"&amp;"")</f>
        <v>0</v>
      </c>
      <c r="B187" s="485">
        <f>COUNTIF(DATASHEET!DB$2:DB$270,'DATA CHECKING SHEET'!D187)-COUNTIFS(DATASHEET!DB$2:DB$270,'DATA CHECKING SHEET'!D187,DATASHEET!CZ$2:CZ$270,"&lt;&gt;"&amp;"")</f>
        <v>0</v>
      </c>
      <c r="C187" s="485">
        <f>PROGRESS!DC10</f>
        <v>0</v>
      </c>
      <c r="D187" s="486">
        <f>PROGRESS!DD10</f>
        <v>0</v>
      </c>
    </row>
    <row r="188" spans="1:4" hidden="1" x14ac:dyDescent="0.25">
      <c r="A188" s="485">
        <f>COUNTIF(DATASHEET!DB$2:DB$270,'DATA CHECKING SHEET'!D188)-COUNTIFS(DATASHEET!DB$2:DB$270,'DATA CHECKING SHEET'!D188,DATASHEET!CY$2:CY$270,"&lt;&gt;"&amp;"")</f>
        <v>0</v>
      </c>
      <c r="B188" s="485">
        <f>COUNTIF(DATASHEET!DB$2:DB$270,'DATA CHECKING SHEET'!D188)-COUNTIFS(DATASHEET!DB$2:DB$270,'DATA CHECKING SHEET'!D188,DATASHEET!CZ$2:CZ$270,"&lt;&gt;"&amp;"")</f>
        <v>0</v>
      </c>
      <c r="C188" s="485">
        <f>PROGRESS!DC11</f>
        <v>0</v>
      </c>
      <c r="D188" s="486">
        <f>PROGRESS!DD11</f>
        <v>0</v>
      </c>
    </row>
    <row r="189" spans="1:4" hidden="1" x14ac:dyDescent="0.25">
      <c r="A189" s="485">
        <f>COUNTIF(DATASHEET!DB$2:DB$270,'DATA CHECKING SHEET'!D189)-COUNTIFS(DATASHEET!DB$2:DB$270,'DATA CHECKING SHEET'!D189,DATASHEET!CY$2:CY$270,"&lt;&gt;"&amp;"")</f>
        <v>0</v>
      </c>
      <c r="B189" s="485">
        <f>COUNTIF(DATASHEET!DB$2:DB$270,'DATA CHECKING SHEET'!D189)-COUNTIFS(DATASHEET!DB$2:DB$270,'DATA CHECKING SHEET'!D189,DATASHEET!CZ$2:CZ$270,"&lt;&gt;"&amp;"")</f>
        <v>0</v>
      </c>
      <c r="C189" s="485">
        <f>PROGRESS!DC12</f>
        <v>0</v>
      </c>
      <c r="D189" s="486">
        <f>PROGRESS!DD12</f>
        <v>0</v>
      </c>
    </row>
    <row r="190" spans="1:4" hidden="1" x14ac:dyDescent="0.25">
      <c r="A190" s="485">
        <f>COUNTIF(DATASHEET!DB$2:DB$270,'DATA CHECKING SHEET'!D190)-COUNTIFS(DATASHEET!DB$2:DB$270,'DATA CHECKING SHEET'!D190,DATASHEET!CY$2:CY$270,"&lt;&gt;"&amp;"")</f>
        <v>0</v>
      </c>
      <c r="B190" s="485">
        <f>COUNTIF(DATASHEET!DB$2:DB$270,'DATA CHECKING SHEET'!D190)-COUNTIFS(DATASHEET!DB$2:DB$270,'DATA CHECKING SHEET'!D190,DATASHEET!CZ$2:CZ$270,"&lt;&gt;"&amp;"")</f>
        <v>0</v>
      </c>
      <c r="C190" s="485">
        <f>PROGRESS!DC13</f>
        <v>0</v>
      </c>
      <c r="D190" s="486">
        <f>PROGRESS!DD13</f>
        <v>0</v>
      </c>
    </row>
    <row r="191" spans="1:4" ht="15.75" hidden="1" thickBot="1" x14ac:dyDescent="0.3">
      <c r="A191" s="487">
        <f>COUNTIF(DATASHEET!DB$2:DB$270,'DATA CHECKING SHEET'!D191)-COUNTIFS(DATASHEET!DB$2:DB$270,'DATA CHECKING SHEET'!D191,DATASHEET!CY$2:CY$270,"&lt;&gt;"&amp;"")</f>
        <v>0</v>
      </c>
      <c r="B191" s="487">
        <f>COUNTIF(DATASHEET!DB$2:DB$270,'DATA CHECKING SHEET'!D191)-COUNTIFS(DATASHEET!DB$2:DB$270,'DATA CHECKING SHEET'!D191,DATASHEET!CZ$2:CZ$270,"&lt;&gt;"&amp;"")</f>
        <v>0</v>
      </c>
      <c r="C191" s="487">
        <f>PROGRESS!DC14</f>
        <v>0</v>
      </c>
      <c r="D191" s="488">
        <f>PROGRESS!DD14</f>
        <v>0</v>
      </c>
    </row>
    <row r="192" spans="1:4" hidden="1" x14ac:dyDescent="0.25">
      <c r="A192" s="483">
        <f>COUNTIF(DATASHEET!DF$2:DF$270,'DATA CHECKING SHEET'!D192)-COUNTIFS(DATASHEET!DF$2:DF$270,'DATA CHECKING SHEET'!D192,DATASHEET!DC$2:DC$270,"&lt;&gt;"&amp;"")</f>
        <v>0</v>
      </c>
      <c r="B192" s="483">
        <f>COUNTIF(DATASHEET!DF$2:DF$270,'DATA CHECKING SHEET'!D192)-COUNTIFS(DATASHEET!DF$2:DF$270,'DATA CHECKING SHEET'!D192,DATASHEET!DD$2:DD$270,"&lt;&gt;"&amp;"")</f>
        <v>0</v>
      </c>
      <c r="C192" s="483">
        <f>PROGRESS!DH5</f>
        <v>0</v>
      </c>
      <c r="D192" s="484">
        <f>PROGRESS!DI5</f>
        <v>0</v>
      </c>
    </row>
    <row r="193" spans="1:4" hidden="1" x14ac:dyDescent="0.25">
      <c r="A193" s="485">
        <f>COUNTIF(DATASHEET!DF$2:DF$270,'DATA CHECKING SHEET'!D193)-COUNTIFS(DATASHEET!DF$2:DF$270,'DATA CHECKING SHEET'!D193,DATASHEET!DC$2:DC$270,"&lt;&gt;"&amp;"")</f>
        <v>0</v>
      </c>
      <c r="B193" s="485">
        <f>COUNTIF(DATASHEET!DF$2:DF$270,'DATA CHECKING SHEET'!D193)-COUNTIFS(DATASHEET!DF$2:DF$270,'DATA CHECKING SHEET'!D193,DATASHEET!DD$2:DD$270,"&lt;&gt;"&amp;"")</f>
        <v>0</v>
      </c>
      <c r="C193" s="485">
        <f>PROGRESS!DH6</f>
        <v>0</v>
      </c>
      <c r="D193" s="486">
        <f>PROGRESS!DI6</f>
        <v>0</v>
      </c>
    </row>
    <row r="194" spans="1:4" hidden="1" x14ac:dyDescent="0.25">
      <c r="A194" s="485">
        <f>COUNTIF(DATASHEET!DF$2:DF$270,'DATA CHECKING SHEET'!D194)-COUNTIFS(DATASHEET!DF$2:DF$270,'DATA CHECKING SHEET'!D194,DATASHEET!DC$2:DC$270,"&lt;&gt;"&amp;"")</f>
        <v>0</v>
      </c>
      <c r="B194" s="485">
        <f>COUNTIF(DATASHEET!DF$2:DF$270,'DATA CHECKING SHEET'!D194)-COUNTIFS(DATASHEET!DF$2:DF$270,'DATA CHECKING SHEET'!D194,DATASHEET!DD$2:DD$270,"&lt;&gt;"&amp;"")</f>
        <v>0</v>
      </c>
      <c r="C194" s="485">
        <f>PROGRESS!DH7</f>
        <v>0</v>
      </c>
      <c r="D194" s="486">
        <f>PROGRESS!DI7</f>
        <v>0</v>
      </c>
    </row>
    <row r="195" spans="1:4" hidden="1" x14ac:dyDescent="0.25">
      <c r="A195" s="485">
        <f>COUNTIF(DATASHEET!DF$2:DF$270,'DATA CHECKING SHEET'!D195)-COUNTIFS(DATASHEET!DF$2:DF$270,'DATA CHECKING SHEET'!D195,DATASHEET!DC$2:DC$270,"&lt;&gt;"&amp;"")</f>
        <v>0</v>
      </c>
      <c r="B195" s="485">
        <f>COUNTIF(DATASHEET!DF$2:DF$270,'DATA CHECKING SHEET'!D195)-COUNTIFS(DATASHEET!DF$2:DF$270,'DATA CHECKING SHEET'!D195,DATASHEET!DD$2:DD$270,"&lt;&gt;"&amp;"")</f>
        <v>0</v>
      </c>
      <c r="C195" s="485">
        <f>PROGRESS!DH8</f>
        <v>0</v>
      </c>
      <c r="D195" s="486">
        <f>PROGRESS!DI8</f>
        <v>0</v>
      </c>
    </row>
    <row r="196" spans="1:4" hidden="1" x14ac:dyDescent="0.25">
      <c r="A196" s="485">
        <f>COUNTIF(DATASHEET!DF$2:DF$270,'DATA CHECKING SHEET'!D196)-COUNTIFS(DATASHEET!DF$2:DF$270,'DATA CHECKING SHEET'!D196,DATASHEET!DC$2:DC$270,"&lt;&gt;"&amp;"")</f>
        <v>0</v>
      </c>
      <c r="B196" s="485">
        <f>COUNTIF(DATASHEET!DF$2:DF$270,'DATA CHECKING SHEET'!D196)-COUNTIFS(DATASHEET!DF$2:DF$270,'DATA CHECKING SHEET'!D196,DATASHEET!DD$2:DD$270,"&lt;&gt;"&amp;"")</f>
        <v>0</v>
      </c>
      <c r="C196" s="485">
        <f>PROGRESS!DH9</f>
        <v>0</v>
      </c>
      <c r="D196" s="486">
        <f>PROGRESS!DI9</f>
        <v>0</v>
      </c>
    </row>
    <row r="197" spans="1:4" hidden="1" x14ac:dyDescent="0.25">
      <c r="A197" s="485">
        <f>COUNTIF(DATASHEET!DF$2:DF$270,'DATA CHECKING SHEET'!D197)-COUNTIFS(DATASHEET!DF$2:DF$270,'DATA CHECKING SHEET'!D197,DATASHEET!DC$2:DC$270,"&lt;&gt;"&amp;"")</f>
        <v>0</v>
      </c>
      <c r="B197" s="485">
        <f>COUNTIF(DATASHEET!DF$2:DF$270,'DATA CHECKING SHEET'!D197)-COUNTIFS(DATASHEET!DF$2:DF$270,'DATA CHECKING SHEET'!D197,DATASHEET!DD$2:DD$270,"&lt;&gt;"&amp;"")</f>
        <v>0</v>
      </c>
      <c r="C197" s="485">
        <f>PROGRESS!DH10</f>
        <v>0</v>
      </c>
      <c r="D197" s="486">
        <f>PROGRESS!DI10</f>
        <v>0</v>
      </c>
    </row>
    <row r="198" spans="1:4" hidden="1" x14ac:dyDescent="0.25">
      <c r="A198" s="485">
        <f>COUNTIF(DATASHEET!DF$2:DF$270,'DATA CHECKING SHEET'!D198)-COUNTIFS(DATASHEET!DF$2:DF$270,'DATA CHECKING SHEET'!D198,DATASHEET!DC$2:DC$270,"&lt;&gt;"&amp;"")</f>
        <v>0</v>
      </c>
      <c r="B198" s="485">
        <f>COUNTIF(DATASHEET!DF$2:DF$270,'DATA CHECKING SHEET'!D198)-COUNTIFS(DATASHEET!DF$2:DF$270,'DATA CHECKING SHEET'!D198,DATASHEET!DD$2:DD$270,"&lt;&gt;"&amp;"")</f>
        <v>0</v>
      </c>
      <c r="C198" s="485">
        <f>PROGRESS!DH11</f>
        <v>0</v>
      </c>
      <c r="D198" s="486">
        <f>PROGRESS!DI11</f>
        <v>0</v>
      </c>
    </row>
    <row r="199" spans="1:4" hidden="1" x14ac:dyDescent="0.25">
      <c r="A199" s="485">
        <f>COUNTIF(DATASHEET!DF$2:DF$270,'DATA CHECKING SHEET'!D199)-COUNTIFS(DATASHEET!DF$2:DF$270,'DATA CHECKING SHEET'!D199,DATASHEET!DC$2:DC$270,"&lt;&gt;"&amp;"")</f>
        <v>0</v>
      </c>
      <c r="B199" s="485">
        <f>COUNTIF(DATASHEET!DF$2:DF$270,'DATA CHECKING SHEET'!D199)-COUNTIFS(DATASHEET!DF$2:DF$270,'DATA CHECKING SHEET'!D199,DATASHEET!DD$2:DD$270,"&lt;&gt;"&amp;"")</f>
        <v>0</v>
      </c>
      <c r="C199" s="485">
        <f>PROGRESS!DH12</f>
        <v>0</v>
      </c>
      <c r="D199" s="486">
        <f>PROGRESS!DI12</f>
        <v>0</v>
      </c>
    </row>
    <row r="200" spans="1:4" hidden="1" x14ac:dyDescent="0.25">
      <c r="A200" s="485">
        <f>COUNTIF(DATASHEET!DF$2:DF$270,'DATA CHECKING SHEET'!D200)-COUNTIFS(DATASHEET!DF$2:DF$270,'DATA CHECKING SHEET'!D200,DATASHEET!DC$2:DC$270,"&lt;&gt;"&amp;"")</f>
        <v>0</v>
      </c>
      <c r="B200" s="485">
        <f>COUNTIF(DATASHEET!DF$2:DF$270,'DATA CHECKING SHEET'!D200)-COUNTIFS(DATASHEET!DF$2:DF$270,'DATA CHECKING SHEET'!D200,DATASHEET!DD$2:DD$270,"&lt;&gt;"&amp;"")</f>
        <v>0</v>
      </c>
      <c r="C200" s="485">
        <f>PROGRESS!DH13</f>
        <v>0</v>
      </c>
      <c r="D200" s="486">
        <f>PROGRESS!DI13</f>
        <v>0</v>
      </c>
    </row>
    <row r="201" spans="1:4" ht="15.75" hidden="1" thickBot="1" x14ac:dyDescent="0.3">
      <c r="A201" s="487">
        <f>COUNTIF(DATASHEET!DF$2:DF$270,'DATA CHECKING SHEET'!D201)-COUNTIFS(DATASHEET!DF$2:DF$270,'DATA CHECKING SHEET'!D201,DATASHEET!DC$2:DC$270,"&lt;&gt;"&amp;"")</f>
        <v>0</v>
      </c>
      <c r="B201" s="487">
        <f>COUNTIF(DATASHEET!DF$2:DF$270,'DATA CHECKING SHEET'!D201)-COUNTIFS(DATASHEET!DF$2:DF$270,'DATA CHECKING SHEET'!D201,DATASHEET!DD$2:DD$270,"&lt;&gt;"&amp;"")</f>
        <v>0</v>
      </c>
      <c r="C201" s="487">
        <f>PROGRESS!DH14</f>
        <v>0</v>
      </c>
      <c r="D201" s="488">
        <f>PROGRESS!DI14</f>
        <v>0</v>
      </c>
    </row>
    <row r="202" spans="1:4" hidden="1" x14ac:dyDescent="0.25">
      <c r="A202" s="483">
        <f>COUNTIF(DATASHEET!DJ$2:DJ$270,'DATA CHECKING SHEET'!D202)-COUNTIFS(DATASHEET!DJ$2:DJ$270,'DATA CHECKING SHEET'!D202,DATASHEET!DG$2:DG$270,"&lt;&gt;"&amp;"")</f>
        <v>0</v>
      </c>
      <c r="B202" s="483">
        <f>COUNTIF(DATASHEET!DJ$2:DJ$270,'DATA CHECKING SHEET'!D202)-COUNTIFS(DATASHEET!DJ$2:DJ$270,'DATA CHECKING SHEET'!D202,DATASHEET!DH$2:DH$270,"&lt;&gt;"&amp;"")</f>
        <v>0</v>
      </c>
      <c r="C202" s="483">
        <f>PROGRESS!DM5</f>
        <v>0</v>
      </c>
      <c r="D202" s="484">
        <f>PROGRESS!DN5</f>
        <v>0</v>
      </c>
    </row>
    <row r="203" spans="1:4" hidden="1" x14ac:dyDescent="0.25">
      <c r="A203" s="485">
        <f>COUNTIF(DATASHEET!DJ$2:DJ$270,'DATA CHECKING SHEET'!D203)-COUNTIFS(DATASHEET!DJ$2:DJ$270,'DATA CHECKING SHEET'!D203,DATASHEET!DG$2:DG$270,"&lt;&gt;"&amp;"")</f>
        <v>0</v>
      </c>
      <c r="B203" s="485">
        <f>COUNTIF(DATASHEET!DJ$2:DJ$270,'DATA CHECKING SHEET'!D203)-COUNTIFS(DATASHEET!DJ$2:DJ$270,'DATA CHECKING SHEET'!D203,DATASHEET!DH$2:DH$270,"&lt;&gt;"&amp;"")</f>
        <v>0</v>
      </c>
      <c r="C203" s="485">
        <f>PROGRESS!DM6</f>
        <v>0</v>
      </c>
      <c r="D203" s="486">
        <f>PROGRESS!DN6</f>
        <v>0</v>
      </c>
    </row>
    <row r="204" spans="1:4" hidden="1" x14ac:dyDescent="0.25">
      <c r="A204" s="485">
        <f>COUNTIF(DATASHEET!DJ$2:DJ$270,'DATA CHECKING SHEET'!D204)-COUNTIFS(DATASHEET!DJ$2:DJ$270,'DATA CHECKING SHEET'!D204,DATASHEET!DG$2:DG$270,"&lt;&gt;"&amp;"")</f>
        <v>0</v>
      </c>
      <c r="B204" s="485">
        <f>COUNTIF(DATASHEET!DJ$2:DJ$270,'DATA CHECKING SHEET'!D204)-COUNTIFS(DATASHEET!DJ$2:DJ$270,'DATA CHECKING SHEET'!D204,DATASHEET!DH$2:DH$270,"&lt;&gt;"&amp;"")</f>
        <v>0</v>
      </c>
      <c r="C204" s="485">
        <f>PROGRESS!DM7</f>
        <v>0</v>
      </c>
      <c r="D204" s="486">
        <f>PROGRESS!DN7</f>
        <v>0</v>
      </c>
    </row>
    <row r="205" spans="1:4" hidden="1" x14ac:dyDescent="0.25">
      <c r="A205" s="485">
        <f>COUNTIF(DATASHEET!DJ$2:DJ$270,'DATA CHECKING SHEET'!D205)-COUNTIFS(DATASHEET!DJ$2:DJ$270,'DATA CHECKING SHEET'!D205,DATASHEET!DG$2:DG$270,"&lt;&gt;"&amp;"")</f>
        <v>0</v>
      </c>
      <c r="B205" s="485">
        <f>COUNTIF(DATASHEET!DJ$2:DJ$270,'DATA CHECKING SHEET'!D205)-COUNTIFS(DATASHEET!DJ$2:DJ$270,'DATA CHECKING SHEET'!D205,DATASHEET!DH$2:DH$270,"&lt;&gt;"&amp;"")</f>
        <v>0</v>
      </c>
      <c r="C205" s="485">
        <f>PROGRESS!DM8</f>
        <v>0</v>
      </c>
      <c r="D205" s="486">
        <f>PROGRESS!DN8</f>
        <v>0</v>
      </c>
    </row>
    <row r="206" spans="1:4" hidden="1" x14ac:dyDescent="0.25">
      <c r="A206" s="485">
        <f>COUNTIF(DATASHEET!DJ$2:DJ$270,'DATA CHECKING SHEET'!D206)-COUNTIFS(DATASHEET!DJ$2:DJ$270,'DATA CHECKING SHEET'!D206,DATASHEET!DG$2:DG$270,"&lt;&gt;"&amp;"")</f>
        <v>0</v>
      </c>
      <c r="B206" s="485">
        <f>COUNTIF(DATASHEET!DJ$2:DJ$270,'DATA CHECKING SHEET'!D206)-COUNTIFS(DATASHEET!DJ$2:DJ$270,'DATA CHECKING SHEET'!D206,DATASHEET!DH$2:DH$270,"&lt;&gt;"&amp;"")</f>
        <v>0</v>
      </c>
      <c r="C206" s="485">
        <f>PROGRESS!DM9</f>
        <v>0</v>
      </c>
      <c r="D206" s="486">
        <f>PROGRESS!DN9</f>
        <v>0</v>
      </c>
    </row>
    <row r="207" spans="1:4" hidden="1" x14ac:dyDescent="0.25">
      <c r="A207" s="485">
        <f>COUNTIF(DATASHEET!DJ$2:DJ$270,'DATA CHECKING SHEET'!D207)-COUNTIFS(DATASHEET!DJ$2:DJ$270,'DATA CHECKING SHEET'!D207,DATASHEET!DG$2:DG$270,"&lt;&gt;"&amp;"")</f>
        <v>0</v>
      </c>
      <c r="B207" s="485">
        <f>COUNTIF(DATASHEET!DJ$2:DJ$270,'DATA CHECKING SHEET'!D207)-COUNTIFS(DATASHEET!DJ$2:DJ$270,'DATA CHECKING SHEET'!D207,DATASHEET!DH$2:DH$270,"&lt;&gt;"&amp;"")</f>
        <v>0</v>
      </c>
      <c r="C207" s="485">
        <f>PROGRESS!DM10</f>
        <v>0</v>
      </c>
      <c r="D207" s="486">
        <f>PROGRESS!DN10</f>
        <v>0</v>
      </c>
    </row>
    <row r="208" spans="1:4" hidden="1" x14ac:dyDescent="0.25">
      <c r="A208" s="485">
        <f>COUNTIF(DATASHEET!DJ$2:DJ$270,'DATA CHECKING SHEET'!D208)-COUNTIFS(DATASHEET!DJ$2:DJ$270,'DATA CHECKING SHEET'!D208,DATASHEET!DG$2:DG$270,"&lt;&gt;"&amp;"")</f>
        <v>0</v>
      </c>
      <c r="B208" s="485">
        <f>COUNTIF(DATASHEET!DJ$2:DJ$270,'DATA CHECKING SHEET'!D208)-COUNTIFS(DATASHEET!DJ$2:DJ$270,'DATA CHECKING SHEET'!D208,DATASHEET!DH$2:DH$270,"&lt;&gt;"&amp;"")</f>
        <v>0</v>
      </c>
      <c r="C208" s="485">
        <f>PROGRESS!DM11</f>
        <v>0</v>
      </c>
      <c r="D208" s="486">
        <f>PROGRESS!DN11</f>
        <v>0</v>
      </c>
    </row>
    <row r="209" spans="1:4" hidden="1" x14ac:dyDescent="0.25">
      <c r="A209" s="485">
        <f>COUNTIF(DATASHEET!DJ$2:DJ$270,'DATA CHECKING SHEET'!D209)-COUNTIFS(DATASHEET!DJ$2:DJ$270,'DATA CHECKING SHEET'!D209,DATASHEET!DG$2:DG$270,"&lt;&gt;"&amp;"")</f>
        <v>0</v>
      </c>
      <c r="B209" s="485">
        <f>COUNTIF(DATASHEET!DJ$2:DJ$270,'DATA CHECKING SHEET'!D209)-COUNTIFS(DATASHEET!DJ$2:DJ$270,'DATA CHECKING SHEET'!D209,DATASHEET!DH$2:DH$270,"&lt;&gt;"&amp;"")</f>
        <v>0</v>
      </c>
      <c r="C209" s="485">
        <f>PROGRESS!DM12</f>
        <v>0</v>
      </c>
      <c r="D209" s="486">
        <f>PROGRESS!DN12</f>
        <v>0</v>
      </c>
    </row>
    <row r="210" spans="1:4" hidden="1" x14ac:dyDescent="0.25">
      <c r="A210" s="485">
        <f>COUNTIF(DATASHEET!DJ$2:DJ$270,'DATA CHECKING SHEET'!D210)-COUNTIFS(DATASHEET!DJ$2:DJ$270,'DATA CHECKING SHEET'!D210,DATASHEET!DG$2:DG$270,"&lt;&gt;"&amp;"")</f>
        <v>0</v>
      </c>
      <c r="B210" s="485">
        <f>COUNTIF(DATASHEET!DJ$2:DJ$270,'DATA CHECKING SHEET'!D210)-COUNTIFS(DATASHEET!DJ$2:DJ$270,'DATA CHECKING SHEET'!D210,DATASHEET!DH$2:DH$270,"&lt;&gt;"&amp;"")</f>
        <v>0</v>
      </c>
      <c r="C210" s="485">
        <f>PROGRESS!DM13</f>
        <v>0</v>
      </c>
      <c r="D210" s="486">
        <f>PROGRESS!DN13</f>
        <v>0</v>
      </c>
    </row>
    <row r="211" spans="1:4" ht="15.75" hidden="1" thickBot="1" x14ac:dyDescent="0.3">
      <c r="A211" s="487">
        <f>COUNTIF(DATASHEET!DJ$2:DJ$270,'DATA CHECKING SHEET'!D211)-COUNTIFS(DATASHEET!DJ$2:DJ$270,'DATA CHECKING SHEET'!D211,DATASHEET!DG$2:DG$270,"&lt;&gt;"&amp;"")</f>
        <v>0</v>
      </c>
      <c r="B211" s="487">
        <f>COUNTIF(DATASHEET!DJ$2:DJ$270,'DATA CHECKING SHEET'!D211)-COUNTIFS(DATASHEET!DJ$2:DJ$270,'DATA CHECKING SHEET'!D211,DATASHEET!DH$2:DH$270,"&lt;&gt;"&amp;"")</f>
        <v>0</v>
      </c>
      <c r="C211" s="487">
        <f>PROGRESS!DM14</f>
        <v>0</v>
      </c>
      <c r="D211" s="488">
        <f>PROGRESS!DN14</f>
        <v>0</v>
      </c>
    </row>
    <row r="212" spans="1:4" hidden="1" x14ac:dyDescent="0.25">
      <c r="A212" s="483">
        <f>COUNTIF(DATASHEET!DN$2:DN$270,'DATA CHECKING SHEET'!D212)-COUNTIFS(DATASHEET!DN$2:DN$270,'DATA CHECKING SHEET'!D212,DATASHEET!DK$2:DK$270,"&lt;&gt;"&amp;"")</f>
        <v>0</v>
      </c>
      <c r="B212" s="483">
        <f>COUNTIF(DATASHEET!DN$2:DN$270,'DATA CHECKING SHEET'!D212)-COUNTIFS(DATASHEET!DN$2:DN$270,'DATA CHECKING SHEET'!D212,DATASHEET!DL$2:DL$270,"&lt;&gt;"&amp;"")</f>
        <v>0</v>
      </c>
      <c r="C212" s="483">
        <f>PROGRESS!DR5</f>
        <v>0</v>
      </c>
      <c r="D212" s="484">
        <f>PROGRESS!DS5</f>
        <v>0</v>
      </c>
    </row>
    <row r="213" spans="1:4" hidden="1" x14ac:dyDescent="0.25">
      <c r="A213" s="485">
        <f>COUNTIF(DATASHEET!DN$2:DN$270,'DATA CHECKING SHEET'!D213)-COUNTIFS(DATASHEET!DN$2:DN$270,'DATA CHECKING SHEET'!D213,DATASHEET!DK$2:DK$270,"&lt;&gt;"&amp;"")</f>
        <v>0</v>
      </c>
      <c r="B213" s="485">
        <f>COUNTIF(DATASHEET!DN$2:DN$270,'DATA CHECKING SHEET'!D213)-COUNTIFS(DATASHEET!DN$2:DN$270,'DATA CHECKING SHEET'!D213,DATASHEET!DL$2:DL$270,"&lt;&gt;"&amp;"")</f>
        <v>0</v>
      </c>
      <c r="C213" s="485">
        <f>PROGRESS!DR6</f>
        <v>0</v>
      </c>
      <c r="D213" s="486">
        <f>PROGRESS!DS6</f>
        <v>0</v>
      </c>
    </row>
    <row r="214" spans="1:4" hidden="1" x14ac:dyDescent="0.25">
      <c r="A214" s="485">
        <f>COUNTIF(DATASHEET!DN$2:DN$270,'DATA CHECKING SHEET'!D214)-COUNTIFS(DATASHEET!DN$2:DN$270,'DATA CHECKING SHEET'!D214,DATASHEET!DK$2:DK$270,"&lt;&gt;"&amp;"")</f>
        <v>0</v>
      </c>
      <c r="B214" s="485">
        <f>COUNTIF(DATASHEET!DN$2:DN$270,'DATA CHECKING SHEET'!D214)-COUNTIFS(DATASHEET!DN$2:DN$270,'DATA CHECKING SHEET'!D214,DATASHEET!DL$2:DL$270,"&lt;&gt;"&amp;"")</f>
        <v>0</v>
      </c>
      <c r="C214" s="485">
        <f>PROGRESS!DR7</f>
        <v>0</v>
      </c>
      <c r="D214" s="486">
        <f>PROGRESS!DS7</f>
        <v>0</v>
      </c>
    </row>
    <row r="215" spans="1:4" hidden="1" x14ac:dyDescent="0.25">
      <c r="A215" s="485">
        <f>COUNTIF(DATASHEET!DN$2:DN$270,'DATA CHECKING SHEET'!D215)-COUNTIFS(DATASHEET!DN$2:DN$270,'DATA CHECKING SHEET'!D215,DATASHEET!DK$2:DK$270,"&lt;&gt;"&amp;"")</f>
        <v>0</v>
      </c>
      <c r="B215" s="485">
        <f>COUNTIF(DATASHEET!DN$2:DN$270,'DATA CHECKING SHEET'!D215)-COUNTIFS(DATASHEET!DN$2:DN$270,'DATA CHECKING SHEET'!D215,DATASHEET!DL$2:DL$270,"&lt;&gt;"&amp;"")</f>
        <v>0</v>
      </c>
      <c r="C215" s="485">
        <f>PROGRESS!DR8</f>
        <v>0</v>
      </c>
      <c r="D215" s="486">
        <f>PROGRESS!DS8</f>
        <v>0</v>
      </c>
    </row>
    <row r="216" spans="1:4" hidden="1" x14ac:dyDescent="0.25">
      <c r="A216" s="485">
        <f>COUNTIF(DATASHEET!DN$2:DN$270,'DATA CHECKING SHEET'!D216)-COUNTIFS(DATASHEET!DN$2:DN$270,'DATA CHECKING SHEET'!D216,DATASHEET!DK$2:DK$270,"&lt;&gt;"&amp;"")</f>
        <v>0</v>
      </c>
      <c r="B216" s="485">
        <f>COUNTIF(DATASHEET!DN$2:DN$270,'DATA CHECKING SHEET'!D216)-COUNTIFS(DATASHEET!DN$2:DN$270,'DATA CHECKING SHEET'!D216,DATASHEET!DL$2:DL$270,"&lt;&gt;"&amp;"")</f>
        <v>0</v>
      </c>
      <c r="C216" s="485">
        <f>PROGRESS!DR9</f>
        <v>0</v>
      </c>
      <c r="D216" s="486">
        <f>PROGRESS!DS9</f>
        <v>0</v>
      </c>
    </row>
    <row r="217" spans="1:4" hidden="1" x14ac:dyDescent="0.25">
      <c r="A217" s="485">
        <f>COUNTIF(DATASHEET!DN$2:DN$270,'DATA CHECKING SHEET'!D217)-COUNTIFS(DATASHEET!DN$2:DN$270,'DATA CHECKING SHEET'!D217,DATASHEET!DK$2:DK$270,"&lt;&gt;"&amp;"")</f>
        <v>0</v>
      </c>
      <c r="B217" s="485">
        <f>COUNTIF(DATASHEET!DN$2:DN$270,'DATA CHECKING SHEET'!D217)-COUNTIFS(DATASHEET!DN$2:DN$270,'DATA CHECKING SHEET'!D217,DATASHEET!DL$2:DL$270,"&lt;&gt;"&amp;"")</f>
        <v>0</v>
      </c>
      <c r="C217" s="485">
        <f>PROGRESS!DR10</f>
        <v>0</v>
      </c>
      <c r="D217" s="486">
        <f>PROGRESS!DS10</f>
        <v>0</v>
      </c>
    </row>
    <row r="218" spans="1:4" hidden="1" x14ac:dyDescent="0.25">
      <c r="A218" s="485">
        <f>COUNTIF(DATASHEET!DN$2:DN$270,'DATA CHECKING SHEET'!D218)-COUNTIFS(DATASHEET!DN$2:DN$270,'DATA CHECKING SHEET'!D218,DATASHEET!DK$2:DK$270,"&lt;&gt;"&amp;"")</f>
        <v>0</v>
      </c>
      <c r="B218" s="485">
        <f>COUNTIF(DATASHEET!DN$2:DN$270,'DATA CHECKING SHEET'!D218)-COUNTIFS(DATASHEET!DN$2:DN$270,'DATA CHECKING SHEET'!D218,DATASHEET!DL$2:DL$270,"&lt;&gt;"&amp;"")</f>
        <v>0</v>
      </c>
      <c r="C218" s="485">
        <f>PROGRESS!DR11</f>
        <v>0</v>
      </c>
      <c r="D218" s="486">
        <f>PROGRESS!DS11</f>
        <v>0</v>
      </c>
    </row>
    <row r="219" spans="1:4" hidden="1" x14ac:dyDescent="0.25">
      <c r="A219" s="485">
        <f>COUNTIF(DATASHEET!DN$2:DN$270,'DATA CHECKING SHEET'!D219)-COUNTIFS(DATASHEET!DN$2:DN$270,'DATA CHECKING SHEET'!D219,DATASHEET!DK$2:DK$270,"&lt;&gt;"&amp;"")</f>
        <v>0</v>
      </c>
      <c r="B219" s="485">
        <f>COUNTIF(DATASHEET!DN$2:DN$270,'DATA CHECKING SHEET'!D219)-COUNTIFS(DATASHEET!DN$2:DN$270,'DATA CHECKING SHEET'!D219,DATASHEET!DL$2:DL$270,"&lt;&gt;"&amp;"")</f>
        <v>0</v>
      </c>
      <c r="C219" s="485">
        <f>PROGRESS!DR12</f>
        <v>0</v>
      </c>
      <c r="D219" s="486">
        <f>PROGRESS!DS12</f>
        <v>0</v>
      </c>
    </row>
    <row r="220" spans="1:4" hidden="1" x14ac:dyDescent="0.25">
      <c r="A220" s="485">
        <f>COUNTIF(DATASHEET!DN$2:DN$270,'DATA CHECKING SHEET'!D220)-COUNTIFS(DATASHEET!DN$2:DN$270,'DATA CHECKING SHEET'!D220,DATASHEET!DK$2:DK$270,"&lt;&gt;"&amp;"")</f>
        <v>0</v>
      </c>
      <c r="B220" s="485">
        <f>COUNTIF(DATASHEET!DN$2:DN$270,'DATA CHECKING SHEET'!D220)-COUNTIFS(DATASHEET!DN$2:DN$270,'DATA CHECKING SHEET'!D220,DATASHEET!DL$2:DL$270,"&lt;&gt;"&amp;"")</f>
        <v>0</v>
      </c>
      <c r="C220" s="485">
        <f>PROGRESS!DR13</f>
        <v>0</v>
      </c>
      <c r="D220" s="486">
        <f>PROGRESS!DS13</f>
        <v>0</v>
      </c>
    </row>
    <row r="221" spans="1:4" ht="15.75" hidden="1" thickBot="1" x14ac:dyDescent="0.3">
      <c r="A221" s="487">
        <f>COUNTIF(DATASHEET!DN$2:DN$270,'DATA CHECKING SHEET'!D221)-COUNTIFS(DATASHEET!DN$2:DN$270,'DATA CHECKING SHEET'!D221,DATASHEET!DK$2:DK$270,"&lt;&gt;"&amp;"")</f>
        <v>0</v>
      </c>
      <c r="B221" s="487">
        <f>COUNTIF(DATASHEET!DN$2:DN$270,'DATA CHECKING SHEET'!D221)-COUNTIFS(DATASHEET!DN$2:DN$270,'DATA CHECKING SHEET'!D221,DATASHEET!DL$2:DL$270,"&lt;&gt;"&amp;"")</f>
        <v>0</v>
      </c>
      <c r="C221" s="487">
        <f>PROGRESS!DR14</f>
        <v>0</v>
      </c>
      <c r="D221" s="488">
        <f>PROGRESS!DS14</f>
        <v>0</v>
      </c>
    </row>
    <row r="222" spans="1:4" hidden="1" x14ac:dyDescent="0.25">
      <c r="A222" s="483">
        <f>COUNTIF(DATASHEET!DR$2:DR$270,'DATA CHECKING SHEET'!D222)-COUNTIFS(DATASHEET!DR$2:DR$270,'DATA CHECKING SHEET'!D222,DATASHEET!DO$2:DO$270,"&lt;&gt;"&amp;"")</f>
        <v>0</v>
      </c>
      <c r="B222" s="483">
        <f>COUNTIF(DATASHEET!DR$2:DR$270,'DATA CHECKING SHEET'!D222)-COUNTIFS(DATASHEET!DR$2:DR$270,'DATA CHECKING SHEET'!D222,DATASHEET!DP$2:DP$270,"&lt;&gt;"&amp;"")</f>
        <v>0</v>
      </c>
      <c r="C222" s="483">
        <f>PROGRESS!DW5</f>
        <v>0</v>
      </c>
      <c r="D222" s="484">
        <f>PROGRESS!DX5</f>
        <v>0</v>
      </c>
    </row>
    <row r="223" spans="1:4" hidden="1" x14ac:dyDescent="0.25">
      <c r="A223" s="485">
        <f>COUNTIF(DATASHEET!DR$2:DR$270,'DATA CHECKING SHEET'!D223)-COUNTIFS(DATASHEET!DR$2:DR$270,'DATA CHECKING SHEET'!D223,DATASHEET!DO$2:DO$270,"&lt;&gt;"&amp;"")</f>
        <v>0</v>
      </c>
      <c r="B223" s="485">
        <f>COUNTIF(DATASHEET!DR$2:DR$270,'DATA CHECKING SHEET'!D223)-COUNTIFS(DATASHEET!DR$2:DR$270,'DATA CHECKING SHEET'!D223,DATASHEET!DP$2:DP$270,"&lt;&gt;"&amp;"")</f>
        <v>0</v>
      </c>
      <c r="C223" s="485">
        <f>PROGRESS!DW6</f>
        <v>0</v>
      </c>
      <c r="D223" s="486">
        <f>PROGRESS!DX6</f>
        <v>0</v>
      </c>
    </row>
    <row r="224" spans="1:4" hidden="1" x14ac:dyDescent="0.25">
      <c r="A224" s="485">
        <f>COUNTIF(DATASHEET!DR$2:DR$270,'DATA CHECKING SHEET'!D224)-COUNTIFS(DATASHEET!DR$2:DR$270,'DATA CHECKING SHEET'!D224,DATASHEET!DO$2:DO$270,"&lt;&gt;"&amp;"")</f>
        <v>0</v>
      </c>
      <c r="B224" s="485">
        <f>COUNTIF(DATASHEET!DR$2:DR$270,'DATA CHECKING SHEET'!D224)-COUNTIFS(DATASHEET!DR$2:DR$270,'DATA CHECKING SHEET'!D224,DATASHEET!DP$2:DP$270,"&lt;&gt;"&amp;"")</f>
        <v>0</v>
      </c>
      <c r="C224" s="485">
        <f>PROGRESS!DW7</f>
        <v>0</v>
      </c>
      <c r="D224" s="486">
        <f>PROGRESS!DX7</f>
        <v>0</v>
      </c>
    </row>
    <row r="225" spans="1:4" hidden="1" x14ac:dyDescent="0.25">
      <c r="A225" s="485">
        <f>COUNTIF(DATASHEET!DR$2:DR$270,'DATA CHECKING SHEET'!D225)-COUNTIFS(DATASHEET!DR$2:DR$270,'DATA CHECKING SHEET'!D225,DATASHEET!DO$2:DO$270,"&lt;&gt;"&amp;"")</f>
        <v>0</v>
      </c>
      <c r="B225" s="485">
        <f>COUNTIF(DATASHEET!DR$2:DR$270,'DATA CHECKING SHEET'!D225)-COUNTIFS(DATASHEET!DR$2:DR$270,'DATA CHECKING SHEET'!D225,DATASHEET!DP$2:DP$270,"&lt;&gt;"&amp;"")</f>
        <v>0</v>
      </c>
      <c r="C225" s="485">
        <f>PROGRESS!DW8</f>
        <v>0</v>
      </c>
      <c r="D225" s="486">
        <f>PROGRESS!DX8</f>
        <v>0</v>
      </c>
    </row>
    <row r="226" spans="1:4" hidden="1" x14ac:dyDescent="0.25">
      <c r="A226" s="485">
        <f>COUNTIF(DATASHEET!DR$2:DR$270,'DATA CHECKING SHEET'!D226)-COUNTIFS(DATASHEET!DR$2:DR$270,'DATA CHECKING SHEET'!D226,DATASHEET!DO$2:DO$270,"&lt;&gt;"&amp;"")</f>
        <v>0</v>
      </c>
      <c r="B226" s="485">
        <f>COUNTIF(DATASHEET!DR$2:DR$270,'DATA CHECKING SHEET'!D226)-COUNTIFS(DATASHEET!DR$2:DR$270,'DATA CHECKING SHEET'!D226,DATASHEET!DP$2:DP$270,"&lt;&gt;"&amp;"")</f>
        <v>0</v>
      </c>
      <c r="C226" s="485">
        <f>PROGRESS!DW9</f>
        <v>0</v>
      </c>
      <c r="D226" s="486">
        <f>PROGRESS!DX9</f>
        <v>0</v>
      </c>
    </row>
    <row r="227" spans="1:4" hidden="1" x14ac:dyDescent="0.25">
      <c r="A227" s="485">
        <f>COUNTIF(DATASHEET!DR$2:DR$270,'DATA CHECKING SHEET'!D227)-COUNTIFS(DATASHEET!DR$2:DR$270,'DATA CHECKING SHEET'!D227,DATASHEET!DO$2:DO$270,"&lt;&gt;"&amp;"")</f>
        <v>0</v>
      </c>
      <c r="B227" s="485">
        <f>COUNTIF(DATASHEET!DR$2:DR$270,'DATA CHECKING SHEET'!D227)-COUNTIFS(DATASHEET!DR$2:DR$270,'DATA CHECKING SHEET'!D227,DATASHEET!DP$2:DP$270,"&lt;&gt;"&amp;"")</f>
        <v>0</v>
      </c>
      <c r="C227" s="485">
        <f>PROGRESS!DW10</f>
        <v>0</v>
      </c>
      <c r="D227" s="486">
        <f>PROGRESS!DX10</f>
        <v>0</v>
      </c>
    </row>
    <row r="228" spans="1:4" hidden="1" x14ac:dyDescent="0.25">
      <c r="A228" s="485">
        <f>COUNTIF(DATASHEET!DR$2:DR$270,'DATA CHECKING SHEET'!D228)-COUNTIFS(DATASHEET!DR$2:DR$270,'DATA CHECKING SHEET'!D228,DATASHEET!DO$2:DO$270,"&lt;&gt;"&amp;"")</f>
        <v>0</v>
      </c>
      <c r="B228" s="485">
        <f>COUNTIF(DATASHEET!DR$2:DR$270,'DATA CHECKING SHEET'!D228)-COUNTIFS(DATASHEET!DR$2:DR$270,'DATA CHECKING SHEET'!D228,DATASHEET!DP$2:DP$270,"&lt;&gt;"&amp;"")</f>
        <v>0</v>
      </c>
      <c r="C228" s="485">
        <f>PROGRESS!DW11</f>
        <v>0</v>
      </c>
      <c r="D228" s="486">
        <f>PROGRESS!DX11</f>
        <v>0</v>
      </c>
    </row>
    <row r="229" spans="1:4" hidden="1" x14ac:dyDescent="0.25">
      <c r="A229" s="485">
        <f>COUNTIF(DATASHEET!DR$2:DR$270,'DATA CHECKING SHEET'!D229)-COUNTIFS(DATASHEET!DR$2:DR$270,'DATA CHECKING SHEET'!D229,DATASHEET!DO$2:DO$270,"&lt;&gt;"&amp;"")</f>
        <v>0</v>
      </c>
      <c r="B229" s="485">
        <f>COUNTIF(DATASHEET!DR$2:DR$270,'DATA CHECKING SHEET'!D229)-COUNTIFS(DATASHEET!DR$2:DR$270,'DATA CHECKING SHEET'!D229,DATASHEET!DP$2:DP$270,"&lt;&gt;"&amp;"")</f>
        <v>0</v>
      </c>
      <c r="C229" s="485">
        <f>PROGRESS!DW12</f>
        <v>0</v>
      </c>
      <c r="D229" s="486">
        <f>PROGRESS!DX12</f>
        <v>0</v>
      </c>
    </row>
    <row r="230" spans="1:4" hidden="1" x14ac:dyDescent="0.25">
      <c r="A230" s="485">
        <f>COUNTIF(DATASHEET!DR$2:DR$270,'DATA CHECKING SHEET'!D230)-COUNTIFS(DATASHEET!DR$2:DR$270,'DATA CHECKING SHEET'!D230,DATASHEET!DO$2:DO$270,"&lt;&gt;"&amp;"")</f>
        <v>0</v>
      </c>
      <c r="B230" s="485">
        <f>COUNTIF(DATASHEET!DR$2:DR$270,'DATA CHECKING SHEET'!D230)-COUNTIFS(DATASHEET!DR$2:DR$270,'DATA CHECKING SHEET'!D230,DATASHEET!DP$2:DP$270,"&lt;&gt;"&amp;"")</f>
        <v>0</v>
      </c>
      <c r="C230" s="485">
        <f>PROGRESS!DW13</f>
        <v>0</v>
      </c>
      <c r="D230" s="486">
        <f>PROGRESS!DX13</f>
        <v>0</v>
      </c>
    </row>
    <row r="231" spans="1:4" ht="15.75" hidden="1" thickBot="1" x14ac:dyDescent="0.3">
      <c r="A231" s="487">
        <f>COUNTIF(DATASHEET!DR$2:DR$270,'DATA CHECKING SHEET'!D231)-COUNTIFS(DATASHEET!DR$2:DR$270,'DATA CHECKING SHEET'!D231,DATASHEET!DO$2:DO$270,"&lt;&gt;"&amp;"")</f>
        <v>0</v>
      </c>
      <c r="B231" s="487">
        <f>COUNTIF(DATASHEET!DR$2:DR$270,'DATA CHECKING SHEET'!D231)-COUNTIFS(DATASHEET!DR$2:DR$270,'DATA CHECKING SHEET'!D231,DATASHEET!DP$2:DP$270,"&lt;&gt;"&amp;"")</f>
        <v>0</v>
      </c>
      <c r="C231" s="487">
        <f>PROGRESS!DW14</f>
        <v>0</v>
      </c>
      <c r="D231" s="488">
        <f>PROGRESS!DX14</f>
        <v>0</v>
      </c>
    </row>
    <row r="232" spans="1:4" hidden="1" x14ac:dyDescent="0.25">
      <c r="A232" s="483">
        <f>COUNTIF(DATASHEET!DV$2:DV$270,'DATA CHECKING SHEET'!D232)-COUNTIFS(DATASHEET!DV$2:DV$270,'DATA CHECKING SHEET'!D232,DATASHEET!DS$2:DS$270,"&lt;&gt;"&amp;"")</f>
        <v>0</v>
      </c>
      <c r="B232" s="483">
        <f>COUNTIF(DATASHEET!DV$2:DV$270,'DATA CHECKING SHEET'!D232)-COUNTIFS(DATASHEET!DV$2:DV$270,'DATA CHECKING SHEET'!D232,DATASHEET!DT$2:DT$270,"&lt;&gt;"&amp;"")</f>
        <v>0</v>
      </c>
      <c r="C232" s="483">
        <f>PROGRESS!EB5</f>
        <v>0</v>
      </c>
      <c r="D232" s="484">
        <f>PROGRESS!EC5</f>
        <v>0</v>
      </c>
    </row>
    <row r="233" spans="1:4" hidden="1" x14ac:dyDescent="0.25">
      <c r="A233" s="485">
        <f>COUNTIF(DATASHEET!DV$2:DV$270,'DATA CHECKING SHEET'!D233)-COUNTIFS(DATASHEET!DV$2:DV$270,'DATA CHECKING SHEET'!D233,DATASHEET!DS$2:DS$270,"&lt;&gt;"&amp;"")</f>
        <v>0</v>
      </c>
      <c r="B233" s="485">
        <f>COUNTIF(DATASHEET!DV$2:DV$270,'DATA CHECKING SHEET'!D233)-COUNTIFS(DATASHEET!DV$2:DV$270,'DATA CHECKING SHEET'!D233,DATASHEET!DT$2:DT$270,"&lt;&gt;"&amp;"")</f>
        <v>0</v>
      </c>
      <c r="C233" s="485">
        <f>PROGRESS!EB6</f>
        <v>0</v>
      </c>
      <c r="D233" s="486">
        <f>PROGRESS!EC6</f>
        <v>0</v>
      </c>
    </row>
    <row r="234" spans="1:4" hidden="1" x14ac:dyDescent="0.25">
      <c r="A234" s="485">
        <f>COUNTIF(DATASHEET!DV$2:DV$270,'DATA CHECKING SHEET'!D234)-COUNTIFS(DATASHEET!DV$2:DV$270,'DATA CHECKING SHEET'!D234,DATASHEET!DS$2:DS$270,"&lt;&gt;"&amp;"")</f>
        <v>0</v>
      </c>
      <c r="B234" s="485">
        <f>COUNTIF(DATASHEET!DV$2:DV$270,'DATA CHECKING SHEET'!D234)-COUNTIFS(DATASHEET!DV$2:DV$270,'DATA CHECKING SHEET'!D234,DATASHEET!DT$2:DT$270,"&lt;&gt;"&amp;"")</f>
        <v>0</v>
      </c>
      <c r="C234" s="485">
        <f>PROGRESS!EB7</f>
        <v>0</v>
      </c>
      <c r="D234" s="486">
        <f>PROGRESS!EC7</f>
        <v>0</v>
      </c>
    </row>
    <row r="235" spans="1:4" hidden="1" x14ac:dyDescent="0.25">
      <c r="A235" s="485">
        <f>COUNTIF(DATASHEET!DV$2:DV$270,'DATA CHECKING SHEET'!D235)-COUNTIFS(DATASHEET!DV$2:DV$270,'DATA CHECKING SHEET'!D235,DATASHEET!DS$2:DS$270,"&lt;&gt;"&amp;"")</f>
        <v>0</v>
      </c>
      <c r="B235" s="485">
        <f>COUNTIF(DATASHEET!DV$2:DV$270,'DATA CHECKING SHEET'!D235)-COUNTIFS(DATASHEET!DV$2:DV$270,'DATA CHECKING SHEET'!D235,DATASHEET!DT$2:DT$270,"&lt;&gt;"&amp;"")</f>
        <v>0</v>
      </c>
      <c r="C235" s="485">
        <f>PROGRESS!EB8</f>
        <v>0</v>
      </c>
      <c r="D235" s="486">
        <f>PROGRESS!EC8</f>
        <v>0</v>
      </c>
    </row>
    <row r="236" spans="1:4" hidden="1" x14ac:dyDescent="0.25">
      <c r="A236" s="485">
        <f>COUNTIF(DATASHEET!DV$2:DV$270,'DATA CHECKING SHEET'!D236)-COUNTIFS(DATASHEET!DV$2:DV$270,'DATA CHECKING SHEET'!D236,DATASHEET!DS$2:DS$270,"&lt;&gt;"&amp;"")</f>
        <v>0</v>
      </c>
      <c r="B236" s="485">
        <f>COUNTIF(DATASHEET!DV$2:DV$270,'DATA CHECKING SHEET'!D236)-COUNTIFS(DATASHEET!DV$2:DV$270,'DATA CHECKING SHEET'!D236,DATASHEET!DT$2:DT$270,"&lt;&gt;"&amp;"")</f>
        <v>0</v>
      </c>
      <c r="C236" s="485">
        <f>PROGRESS!EB9</f>
        <v>0</v>
      </c>
      <c r="D236" s="486">
        <f>PROGRESS!EC9</f>
        <v>0</v>
      </c>
    </row>
    <row r="237" spans="1:4" hidden="1" x14ac:dyDescent="0.25">
      <c r="A237" s="485">
        <f>COUNTIF(DATASHEET!DV$2:DV$270,'DATA CHECKING SHEET'!D237)-COUNTIFS(DATASHEET!DV$2:DV$270,'DATA CHECKING SHEET'!D237,DATASHEET!DS$2:DS$270,"&lt;&gt;"&amp;"")</f>
        <v>0</v>
      </c>
      <c r="B237" s="485">
        <f>COUNTIF(DATASHEET!DV$2:DV$270,'DATA CHECKING SHEET'!D237)-COUNTIFS(DATASHEET!DV$2:DV$270,'DATA CHECKING SHEET'!D237,DATASHEET!DT$2:DT$270,"&lt;&gt;"&amp;"")</f>
        <v>0</v>
      </c>
      <c r="C237" s="485">
        <f>PROGRESS!EB10</f>
        <v>0</v>
      </c>
      <c r="D237" s="486">
        <f>PROGRESS!EC10</f>
        <v>0</v>
      </c>
    </row>
    <row r="238" spans="1:4" hidden="1" x14ac:dyDescent="0.25">
      <c r="A238" s="485">
        <f>COUNTIF(DATASHEET!DV$2:DV$270,'DATA CHECKING SHEET'!D238)-COUNTIFS(DATASHEET!DV$2:DV$270,'DATA CHECKING SHEET'!D238,DATASHEET!DS$2:DS$270,"&lt;&gt;"&amp;"")</f>
        <v>0</v>
      </c>
      <c r="B238" s="485">
        <f>COUNTIF(DATASHEET!DV$2:DV$270,'DATA CHECKING SHEET'!D238)-COUNTIFS(DATASHEET!DV$2:DV$270,'DATA CHECKING SHEET'!D238,DATASHEET!DT$2:DT$270,"&lt;&gt;"&amp;"")</f>
        <v>0</v>
      </c>
      <c r="C238" s="485">
        <f>PROGRESS!EB11</f>
        <v>0</v>
      </c>
      <c r="D238" s="486">
        <f>PROGRESS!EC11</f>
        <v>0</v>
      </c>
    </row>
    <row r="239" spans="1:4" hidden="1" x14ac:dyDescent="0.25">
      <c r="A239" s="485">
        <f>COUNTIF(DATASHEET!DV$2:DV$270,'DATA CHECKING SHEET'!D239)-COUNTIFS(DATASHEET!DV$2:DV$270,'DATA CHECKING SHEET'!D239,DATASHEET!DS$2:DS$270,"&lt;&gt;"&amp;"")</f>
        <v>0</v>
      </c>
      <c r="B239" s="485">
        <f>COUNTIF(DATASHEET!DV$2:DV$270,'DATA CHECKING SHEET'!D239)-COUNTIFS(DATASHEET!DV$2:DV$270,'DATA CHECKING SHEET'!D239,DATASHEET!DT$2:DT$270,"&lt;&gt;"&amp;"")</f>
        <v>0</v>
      </c>
      <c r="C239" s="485">
        <f>PROGRESS!EB12</f>
        <v>0</v>
      </c>
      <c r="D239" s="486">
        <f>PROGRESS!EC12</f>
        <v>0</v>
      </c>
    </row>
    <row r="240" spans="1:4" hidden="1" x14ac:dyDescent="0.25">
      <c r="A240" s="485">
        <f>COUNTIF(DATASHEET!DV$2:DV$270,'DATA CHECKING SHEET'!D240)-COUNTIFS(DATASHEET!DV$2:DV$270,'DATA CHECKING SHEET'!D240,DATASHEET!DS$2:DS$270,"&lt;&gt;"&amp;"")</f>
        <v>0</v>
      </c>
      <c r="B240" s="485">
        <f>COUNTIF(DATASHEET!DV$2:DV$270,'DATA CHECKING SHEET'!D240)-COUNTIFS(DATASHEET!DV$2:DV$270,'DATA CHECKING SHEET'!D240,DATASHEET!DT$2:DT$270,"&lt;&gt;"&amp;"")</f>
        <v>0</v>
      </c>
      <c r="C240" s="485">
        <f>PROGRESS!EB13</f>
        <v>0</v>
      </c>
      <c r="D240" s="486">
        <f>PROGRESS!EC13</f>
        <v>0</v>
      </c>
    </row>
    <row r="241" spans="1:4" ht="15.75" hidden="1" thickBot="1" x14ac:dyDescent="0.3">
      <c r="A241" s="487">
        <f>COUNTIF(DATASHEET!DV$2:DV$270,'DATA CHECKING SHEET'!D241)-COUNTIFS(DATASHEET!DV$2:DV$270,'DATA CHECKING SHEET'!D241,DATASHEET!DS$2:DS$270,"&lt;&gt;"&amp;"")</f>
        <v>0</v>
      </c>
      <c r="B241" s="487">
        <f>COUNTIF(DATASHEET!DV$2:DV$270,'DATA CHECKING SHEET'!D241)-COUNTIFS(DATASHEET!DV$2:DV$270,'DATA CHECKING SHEET'!D241,DATASHEET!DT$2:DT$270,"&lt;&gt;"&amp;"")</f>
        <v>0</v>
      </c>
      <c r="C241" s="487">
        <f>PROGRESS!EB14</f>
        <v>0</v>
      </c>
      <c r="D241" s="488">
        <f>PROGRESS!EC14</f>
        <v>0</v>
      </c>
    </row>
    <row r="242" spans="1:4" hidden="1" x14ac:dyDescent="0.25"/>
  </sheetData>
  <autoFilter ref="A1:D242" xr:uid="{84C6CA7A-3CA6-4260-B3A1-EF896F470DB9}">
    <filterColumn colId="0">
      <filters>
        <filter val="1"/>
        <filter val="2"/>
      </filters>
    </filterColumn>
  </autoFilter>
  <conditionalFormatting sqref="B2:B11">
    <cfRule type="cellIs" dxfId="592" priority="6" operator="greaterThan">
      <formula>0</formula>
    </cfRule>
  </conditionalFormatting>
  <conditionalFormatting sqref="A2:A11">
    <cfRule type="cellIs" dxfId="591" priority="4" operator="equal">
      <formula>0</formula>
    </cfRule>
    <cfRule type="cellIs" dxfId="590" priority="5" operator="greaterThan">
      <formula>0</formula>
    </cfRule>
  </conditionalFormatting>
  <conditionalFormatting sqref="A12:A241">
    <cfRule type="cellIs" dxfId="589" priority="1" operator="equal">
      <formula>0</formula>
    </cfRule>
    <cfRule type="cellIs" dxfId="588" priority="2" operator="greaterThan">
      <formula>0</formula>
    </cfRule>
  </conditionalFormatting>
  <conditionalFormatting sqref="B12:B241">
    <cfRule type="cellIs" dxfId="587" priority="3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EJ231"/>
  <sheetViews>
    <sheetView zoomScaleNormal="100" workbookViewId="0">
      <pane xSplit="12" ySplit="1" topLeftCell="M2" activePane="bottomRight" state="frozen"/>
      <selection sqref="A1:XFD1048576"/>
      <selection pane="topRight" sqref="A1:XFD1048576"/>
      <selection pane="bottomLeft" sqref="A1:XFD1048576"/>
      <selection pane="bottomRight" activeCell="K11" sqref="K11"/>
    </sheetView>
  </sheetViews>
  <sheetFormatPr defaultRowHeight="15" x14ac:dyDescent="0.25"/>
  <cols>
    <col min="1" max="1" width="10.7109375" style="67" customWidth="1"/>
    <col min="2" max="2" width="25.42578125" customWidth="1"/>
    <col min="3" max="3" width="7" bestFit="1" customWidth="1"/>
    <col min="4" max="4" width="5.28515625" style="50" customWidth="1"/>
    <col min="5" max="5" width="5.42578125" style="50" customWidth="1"/>
    <col min="6" max="6" width="26" customWidth="1"/>
    <col min="7" max="8" width="5.42578125" style="397" customWidth="1"/>
    <col min="9" max="9" width="5.140625" style="397" customWidth="1"/>
    <col min="10" max="10" width="5.7109375" style="50" customWidth="1"/>
    <col min="11" max="11" width="5.140625" style="441" customWidth="1"/>
    <col min="12" max="12" width="9.140625" customWidth="1"/>
    <col min="13" max="13" width="7" style="405" bestFit="1" customWidth="1"/>
    <col min="14" max="16" width="7" bestFit="1" customWidth="1"/>
    <col min="17" max="17" width="8" style="50" customWidth="1"/>
    <col min="18" max="18" width="5" style="50" customWidth="1"/>
    <col min="19" max="21" width="7" bestFit="1" customWidth="1"/>
    <col min="22" max="29" width="7" customWidth="1"/>
    <col min="30" max="30" width="7" style="50" bestFit="1" customWidth="1"/>
    <col min="31" max="31" width="22.7109375" style="100" customWidth="1"/>
    <col min="32" max="34" width="11.28515625" style="100" customWidth="1"/>
    <col min="35" max="35" width="22.7109375" style="100" customWidth="1"/>
    <col min="36" max="38" width="11.28515625" style="100" customWidth="1"/>
    <col min="39" max="39" width="22.7109375" style="100" customWidth="1"/>
    <col min="40" max="42" width="11.28515625" style="100" customWidth="1"/>
    <col min="43" max="43" width="22.7109375" style="100" customWidth="1"/>
    <col min="44" max="46" width="11.28515625" style="100" customWidth="1"/>
    <col min="47" max="47" width="22.7109375" style="100" customWidth="1"/>
    <col min="48" max="50" width="11.28515625" style="100" customWidth="1"/>
    <col min="51" max="51" width="22.7109375" style="100" customWidth="1"/>
    <col min="52" max="54" width="11.28515625" style="100" customWidth="1"/>
    <col min="55" max="55" width="22.7109375" style="100" customWidth="1"/>
    <col min="56" max="58" width="11.28515625" style="100" customWidth="1"/>
    <col min="59" max="59" width="22.7109375" style="100" customWidth="1"/>
    <col min="60" max="62" width="11.28515625" style="100" customWidth="1"/>
    <col min="63" max="63" width="22.7109375" style="100" customWidth="1"/>
    <col min="64" max="66" width="11.28515625" style="100" customWidth="1"/>
    <col min="67" max="67" width="22.7109375" style="100" customWidth="1"/>
    <col min="68" max="70" width="11.28515625" style="100" customWidth="1"/>
    <col min="71" max="71" width="22.7109375" style="100" customWidth="1"/>
    <col min="72" max="74" width="11.28515625" style="100" customWidth="1"/>
    <col min="75" max="75" width="22.7109375" style="100" customWidth="1"/>
    <col min="76" max="78" width="11.28515625" style="100" customWidth="1"/>
    <col min="79" max="79" width="22.7109375" style="100" customWidth="1"/>
    <col min="80" max="82" width="11.28515625" style="100" customWidth="1"/>
    <col min="83" max="83" width="22.7109375" style="100" customWidth="1"/>
    <col min="84" max="86" width="11.28515625" style="100" customWidth="1"/>
    <col min="87" max="87" width="22.7109375" style="100" customWidth="1"/>
    <col min="88" max="90" width="11.28515625" style="100" customWidth="1"/>
    <col min="91" max="91" width="22.7109375" style="100" customWidth="1"/>
    <col min="92" max="94" width="11.28515625" style="100" customWidth="1"/>
    <col min="95" max="97" width="6" bestFit="1" customWidth="1"/>
    <col min="98" max="98" width="9" bestFit="1" customWidth="1"/>
    <col min="99" max="103" width="6" bestFit="1" customWidth="1"/>
    <col min="104" max="104" width="9" bestFit="1" customWidth="1"/>
    <col min="105" max="109" width="6" bestFit="1" customWidth="1"/>
    <col min="110" max="110" width="9" bestFit="1" customWidth="1"/>
    <col min="111" max="115" width="6" bestFit="1" customWidth="1"/>
    <col min="116" max="116" width="9" bestFit="1" customWidth="1"/>
    <col min="117" max="121" width="6" bestFit="1" customWidth="1"/>
    <col min="122" max="122" width="9" bestFit="1" customWidth="1"/>
    <col min="123" max="127" width="6" bestFit="1" customWidth="1"/>
    <col min="128" max="128" width="11" bestFit="1" customWidth="1"/>
    <col min="129" max="133" width="6" bestFit="1" customWidth="1"/>
    <col min="134" max="134" width="9" bestFit="1" customWidth="1"/>
    <col min="135" max="139" width="6" bestFit="1" customWidth="1"/>
    <col min="140" max="140" width="4.42578125" bestFit="1" customWidth="1"/>
    <col min="141" max="148" width="6.7109375" bestFit="1" customWidth="1"/>
    <col min="149" max="149" width="5.7109375" bestFit="1" customWidth="1"/>
    <col min="150" max="150" width="6.42578125" bestFit="1" customWidth="1"/>
    <col min="151" max="151" width="6.28515625" bestFit="1" customWidth="1"/>
    <col min="152" max="152" width="5.5703125" bestFit="1" customWidth="1"/>
    <col min="153" max="153" width="4.5703125" bestFit="1" customWidth="1"/>
    <col min="154" max="154" width="10.42578125" bestFit="1" customWidth="1"/>
    <col min="155" max="155" width="6.5703125" bestFit="1" customWidth="1"/>
    <col min="156" max="156" width="12.42578125" bestFit="1" customWidth="1"/>
  </cols>
  <sheetData>
    <row r="1" spans="1:139" s="392" customFormat="1" ht="145.5" customHeight="1" thickBot="1" x14ac:dyDescent="0.35">
      <c r="A1" s="416" t="s">
        <v>0</v>
      </c>
      <c r="B1" s="417" t="s">
        <v>1</v>
      </c>
      <c r="C1" s="418" t="s">
        <v>2</v>
      </c>
      <c r="D1" s="398" t="s">
        <v>64</v>
      </c>
      <c r="E1" s="417" t="s">
        <v>425</v>
      </c>
      <c r="F1" s="393" t="s">
        <v>5</v>
      </c>
      <c r="G1" s="393" t="s">
        <v>290</v>
      </c>
      <c r="H1" s="393" t="s">
        <v>38</v>
      </c>
      <c r="I1" s="396" t="s">
        <v>54</v>
      </c>
      <c r="J1" s="393" t="s">
        <v>3</v>
      </c>
      <c r="K1" s="439" t="s">
        <v>423</v>
      </c>
      <c r="L1" s="419" t="s">
        <v>170</v>
      </c>
      <c r="M1" s="402" t="s">
        <v>92</v>
      </c>
      <c r="N1" s="388" t="s">
        <v>28</v>
      </c>
      <c r="O1" s="389" t="s">
        <v>299</v>
      </c>
      <c r="P1" s="390" t="s">
        <v>300</v>
      </c>
      <c r="Q1" s="442" t="s">
        <v>404</v>
      </c>
      <c r="R1" s="493" t="s">
        <v>424</v>
      </c>
      <c r="S1" s="473" t="s">
        <v>441</v>
      </c>
      <c r="T1" s="474" t="s">
        <v>442</v>
      </c>
      <c r="U1" s="470" t="s">
        <v>443</v>
      </c>
      <c r="V1" s="470" t="s">
        <v>444</v>
      </c>
      <c r="W1" s="470" t="s">
        <v>445</v>
      </c>
      <c r="X1" s="520" t="s">
        <v>1002</v>
      </c>
      <c r="Y1" s="472" t="s">
        <v>446</v>
      </c>
      <c r="Z1" s="471" t="s">
        <v>447</v>
      </c>
      <c r="AA1" s="471" t="s">
        <v>448</v>
      </c>
      <c r="AB1" s="471" t="s">
        <v>1003</v>
      </c>
      <c r="AC1" s="523" t="s">
        <v>1004</v>
      </c>
      <c r="AD1" s="413" t="s">
        <v>8</v>
      </c>
      <c r="AE1" s="446" t="s">
        <v>69</v>
      </c>
      <c r="AF1" s="447" t="s">
        <v>241</v>
      </c>
      <c r="AG1" s="447" t="s">
        <v>78</v>
      </c>
      <c r="AH1" s="448" t="s">
        <v>173</v>
      </c>
      <c r="AI1" s="446" t="s">
        <v>429</v>
      </c>
      <c r="AJ1" s="447" t="s">
        <v>430</v>
      </c>
      <c r="AK1" s="447" t="s">
        <v>431</v>
      </c>
      <c r="AL1" s="448" t="s">
        <v>432</v>
      </c>
      <c r="AM1" s="446" t="s">
        <v>93</v>
      </c>
      <c r="AN1" s="447" t="s">
        <v>192</v>
      </c>
      <c r="AO1" s="447" t="s">
        <v>94</v>
      </c>
      <c r="AP1" s="448" t="s">
        <v>174</v>
      </c>
      <c r="AQ1" s="446" t="s">
        <v>70</v>
      </c>
      <c r="AR1" s="447" t="s">
        <v>193</v>
      </c>
      <c r="AS1" s="447" t="s">
        <v>79</v>
      </c>
      <c r="AT1" s="448" t="s">
        <v>175</v>
      </c>
      <c r="AU1" s="446" t="s">
        <v>80</v>
      </c>
      <c r="AV1" s="447" t="s">
        <v>194</v>
      </c>
      <c r="AW1" s="447" t="s">
        <v>81</v>
      </c>
      <c r="AX1" s="448" t="s">
        <v>176</v>
      </c>
      <c r="AY1" s="446" t="s">
        <v>294</v>
      </c>
      <c r="AZ1" s="447" t="s">
        <v>297</v>
      </c>
      <c r="BA1" s="447" t="s">
        <v>295</v>
      </c>
      <c r="BB1" s="448" t="s">
        <v>296</v>
      </c>
      <c r="BC1" s="446" t="s">
        <v>71</v>
      </c>
      <c r="BD1" s="447" t="s">
        <v>195</v>
      </c>
      <c r="BE1" s="447" t="s">
        <v>82</v>
      </c>
      <c r="BF1" s="448" t="s">
        <v>177</v>
      </c>
      <c r="BG1" s="446" t="s">
        <v>72</v>
      </c>
      <c r="BH1" s="447" t="s">
        <v>196</v>
      </c>
      <c r="BI1" s="447" t="s">
        <v>83</v>
      </c>
      <c r="BJ1" s="448" t="s">
        <v>178</v>
      </c>
      <c r="BK1" s="446" t="s">
        <v>73</v>
      </c>
      <c r="BL1" s="447" t="s">
        <v>426</v>
      </c>
      <c r="BM1" s="447" t="s">
        <v>84</v>
      </c>
      <c r="BN1" s="448" t="s">
        <v>179</v>
      </c>
      <c r="BO1" s="446" t="s">
        <v>74</v>
      </c>
      <c r="BP1" s="447" t="s">
        <v>198</v>
      </c>
      <c r="BQ1" s="447" t="s">
        <v>85</v>
      </c>
      <c r="BR1" s="448" t="s">
        <v>180</v>
      </c>
      <c r="BS1" s="446" t="s">
        <v>75</v>
      </c>
      <c r="BT1" s="447" t="s">
        <v>199</v>
      </c>
      <c r="BU1" s="447" t="s">
        <v>86</v>
      </c>
      <c r="BV1" s="448" t="s">
        <v>181</v>
      </c>
      <c r="BW1" s="446" t="s">
        <v>260</v>
      </c>
      <c r="BX1" s="447" t="s">
        <v>263</v>
      </c>
      <c r="BY1" s="447" t="s">
        <v>261</v>
      </c>
      <c r="BZ1" s="448" t="s">
        <v>262</v>
      </c>
      <c r="CA1" s="446" t="s">
        <v>87</v>
      </c>
      <c r="CB1" s="447" t="s">
        <v>427</v>
      </c>
      <c r="CC1" s="447" t="s">
        <v>88</v>
      </c>
      <c r="CD1" s="448" t="s">
        <v>182</v>
      </c>
      <c r="CE1" s="446" t="s">
        <v>89</v>
      </c>
      <c r="CF1" s="447" t="s">
        <v>428</v>
      </c>
      <c r="CG1" s="447" t="s">
        <v>90</v>
      </c>
      <c r="CH1" s="448" t="s">
        <v>183</v>
      </c>
      <c r="CI1" s="446" t="s">
        <v>76</v>
      </c>
      <c r="CJ1" s="447" t="s">
        <v>200</v>
      </c>
      <c r="CK1" s="447" t="s">
        <v>91</v>
      </c>
      <c r="CL1" s="448" t="s">
        <v>184</v>
      </c>
      <c r="CM1" s="446" t="s">
        <v>291</v>
      </c>
      <c r="CN1" s="447" t="s">
        <v>298</v>
      </c>
      <c r="CO1" s="447" t="s">
        <v>292</v>
      </c>
      <c r="CP1" s="448" t="s">
        <v>293</v>
      </c>
      <c r="CQ1" s="391"/>
      <c r="CR1" s="391"/>
      <c r="CS1" s="391"/>
      <c r="CT1" s="391"/>
      <c r="CU1" s="391"/>
      <c r="CV1" s="391"/>
      <c r="CW1" s="391"/>
      <c r="CX1" s="391"/>
      <c r="CY1" s="391"/>
      <c r="CZ1" s="391"/>
      <c r="DA1" s="391"/>
      <c r="DB1" s="391"/>
      <c r="DC1" s="391"/>
      <c r="DD1" s="391"/>
      <c r="DE1" s="391"/>
      <c r="DF1" s="391"/>
      <c r="DG1" s="391"/>
      <c r="DH1" s="391"/>
      <c r="DI1" s="391"/>
      <c r="DJ1" s="391"/>
      <c r="DK1" s="391"/>
      <c r="DL1" s="391"/>
      <c r="DM1" s="391"/>
      <c r="DN1" s="391"/>
      <c r="DO1" s="391"/>
      <c r="DP1" s="391"/>
      <c r="DQ1" s="391"/>
      <c r="DR1" s="391"/>
      <c r="DS1" s="391"/>
      <c r="DT1" s="391"/>
      <c r="DU1" s="391"/>
      <c r="DV1" s="391"/>
      <c r="DW1" s="391"/>
      <c r="DX1" s="391"/>
      <c r="DY1" s="391"/>
      <c r="DZ1" s="391"/>
      <c r="EA1" s="391"/>
      <c r="EB1" s="391"/>
      <c r="EC1" s="391"/>
      <c r="ED1" s="391"/>
      <c r="EE1" s="391"/>
      <c r="EF1" s="391"/>
      <c r="EG1" s="391"/>
      <c r="EH1" s="391"/>
      <c r="EI1" s="391"/>
    </row>
    <row r="2" spans="1:139" x14ac:dyDescent="0.25">
      <c r="A2" s="514">
        <v>152831</v>
      </c>
      <c r="B2" s="515" t="s">
        <v>511</v>
      </c>
      <c r="C2" s="516" t="s">
        <v>512</v>
      </c>
      <c r="D2" s="514" t="s">
        <v>148</v>
      </c>
      <c r="E2" s="517" t="s">
        <v>289</v>
      </c>
      <c r="F2" s="517" t="s">
        <v>742</v>
      </c>
      <c r="G2" s="517" t="s">
        <v>289</v>
      </c>
      <c r="H2" s="517" t="s">
        <v>289</v>
      </c>
      <c r="I2" s="516" t="s">
        <v>289</v>
      </c>
      <c r="J2" s="517" t="s">
        <v>289</v>
      </c>
      <c r="K2" s="440" t="str">
        <f>IFERROR(VLOOKUP(A2,[4]CalledName!$A:$N,14,FALSE),"")</f>
        <v>No</v>
      </c>
      <c r="L2" s="445" t="str">
        <f>IFERROR(VLOOKUP(A2,[5]YEAR8!$A:$Y,22,FALSE),"")</f>
        <v>7-8</v>
      </c>
      <c r="M2" s="403" t="str">
        <f t="shared" ref="M2:M65" si="0">IFERROR(VLOOKUP(A2,prioratt,4,FALSE),"")</f>
        <v>H</v>
      </c>
      <c r="N2" s="343">
        <f>IFERROR(VLOOKUP($A2,BHVEXPORT!$A:$I,6,FALSE),"")</f>
        <v>14</v>
      </c>
      <c r="O2" s="343">
        <f>IFERROR(VLOOKUP($A2,BHVEXPORT!$A:$I,4,FALSE),"")</f>
        <v>0</v>
      </c>
      <c r="P2" s="443">
        <f>IFERROR(VLOOKUP($A2,BHVEXPORT!$A:$I,5,FALSE),"")</f>
        <v>0</v>
      </c>
      <c r="Q2" s="496">
        <v>100</v>
      </c>
      <c r="R2" s="494">
        <v>0</v>
      </c>
      <c r="S2" s="498">
        <f t="shared" ref="S2:S65" si="1">COUNTIF($AE2:$CP2,"Outstanding")</f>
        <v>1</v>
      </c>
      <c r="T2" s="414">
        <f t="shared" ref="T2:T65" si="2">COUNTIF($AE2:$CP2,"Good")</f>
        <v>13</v>
      </c>
      <c r="U2" s="399">
        <f t="shared" ref="U2:U65" si="3">COUNTIF($AE2:$CP2,"N2Improve - Engagement")</f>
        <v>0</v>
      </c>
      <c r="V2" s="399">
        <f t="shared" ref="V2:V65" si="4">COUNTIF($AE2:$CP2,"N2Improve - Community Conduct")</f>
        <v>0</v>
      </c>
      <c r="W2" s="399">
        <f t="shared" ref="W2:W65" si="5">COUNTIF($AE2:$CP2,"N2Improve - Personal Org.")</f>
        <v>0</v>
      </c>
      <c r="X2" s="399">
        <f t="shared" ref="X2:X65" si="6">SUM(U2:W2)</f>
        <v>0</v>
      </c>
      <c r="Y2" s="399">
        <f t="shared" ref="Y2:Y65" si="7">COUNTIF($AE2:$CP2,"Serious Conc - Engagement")</f>
        <v>0</v>
      </c>
      <c r="Z2" s="399">
        <f t="shared" ref="Z2:Z65" si="8">COUNTIF($AE2:$CP2,"Serious Conc - Comm. Concern")</f>
        <v>0</v>
      </c>
      <c r="AA2" s="399">
        <f t="shared" ref="AA2:AA65" si="9">COUNTIF($AE2:$CP2,"Serious Conc - Personal Org.")</f>
        <v>0</v>
      </c>
      <c r="AB2" s="399">
        <f t="shared" ref="AB2" si="10">SUM(Y2:AA2)</f>
        <v>0</v>
      </c>
      <c r="AC2" s="522">
        <f t="shared" ref="AC2" si="11">SUM(X2,AB2)</f>
        <v>0</v>
      </c>
      <c r="AD2" s="414"/>
      <c r="AE2" s="521" t="s">
        <v>442</v>
      </c>
      <c r="AF2" s="449"/>
      <c r="AG2" s="500" t="s">
        <v>764</v>
      </c>
      <c r="AH2" s="501" t="s">
        <v>304</v>
      </c>
      <c r="AI2" s="521" t="s">
        <v>442</v>
      </c>
      <c r="AJ2" s="449"/>
      <c r="AK2" s="500" t="s">
        <v>765</v>
      </c>
      <c r="AL2" s="501" t="s">
        <v>434</v>
      </c>
      <c r="AM2" s="521" t="s">
        <v>442</v>
      </c>
      <c r="AN2" s="449"/>
      <c r="AO2" s="500" t="s">
        <v>461</v>
      </c>
      <c r="AP2" s="501" t="s">
        <v>312</v>
      </c>
      <c r="AQ2" s="521" t="s">
        <v>442</v>
      </c>
      <c r="AR2" s="449"/>
      <c r="AS2" s="500" t="s">
        <v>462</v>
      </c>
      <c r="AT2" s="501" t="s">
        <v>317</v>
      </c>
      <c r="AU2" s="521" t="s">
        <v>442</v>
      </c>
      <c r="AV2" s="449"/>
      <c r="AW2" s="500" t="s">
        <v>461</v>
      </c>
      <c r="AX2" s="501" t="s">
        <v>512</v>
      </c>
      <c r="AY2" s="521"/>
      <c r="AZ2" s="449"/>
      <c r="BA2" s="500"/>
      <c r="BB2" s="501"/>
      <c r="BC2" s="521" t="s">
        <v>442</v>
      </c>
      <c r="BD2" s="449"/>
      <c r="BE2" s="500" t="s">
        <v>474</v>
      </c>
      <c r="BF2" s="501" t="s">
        <v>334</v>
      </c>
      <c r="BG2" s="521" t="s">
        <v>442</v>
      </c>
      <c r="BH2" s="449"/>
      <c r="BI2" s="500" t="s">
        <v>478</v>
      </c>
      <c r="BJ2" s="501" t="s">
        <v>342</v>
      </c>
      <c r="BK2" s="521" t="s">
        <v>442</v>
      </c>
      <c r="BL2" s="449"/>
      <c r="BM2" s="500" t="s">
        <v>481</v>
      </c>
      <c r="BN2" s="501" t="s">
        <v>350</v>
      </c>
      <c r="BO2" s="521" t="s">
        <v>442</v>
      </c>
      <c r="BP2" s="449"/>
      <c r="BQ2" s="500" t="s">
        <v>482</v>
      </c>
      <c r="BR2" s="501" t="s">
        <v>355</v>
      </c>
      <c r="BS2" s="521" t="s">
        <v>441</v>
      </c>
      <c r="BT2" s="449"/>
      <c r="BU2" s="500" t="s">
        <v>487</v>
      </c>
      <c r="BV2" s="501" t="s">
        <v>368</v>
      </c>
      <c r="BW2" s="521"/>
      <c r="BX2" s="449"/>
      <c r="BY2" s="500"/>
      <c r="BZ2" s="501"/>
      <c r="CA2" s="521" t="s">
        <v>442</v>
      </c>
      <c r="CB2" s="449"/>
      <c r="CC2" s="500" t="s">
        <v>490</v>
      </c>
      <c r="CD2" s="501" t="s">
        <v>373</v>
      </c>
      <c r="CE2" s="521" t="s">
        <v>442</v>
      </c>
      <c r="CF2" s="449"/>
      <c r="CG2" s="500" t="s">
        <v>498</v>
      </c>
      <c r="CH2" s="501" t="s">
        <v>386</v>
      </c>
      <c r="CI2" s="521" t="s">
        <v>442</v>
      </c>
      <c r="CJ2" s="449"/>
      <c r="CK2" s="500" t="s">
        <v>502</v>
      </c>
      <c r="CL2" s="501" t="s">
        <v>391</v>
      </c>
      <c r="CM2" s="521" t="s">
        <v>442</v>
      </c>
      <c r="CN2" s="449"/>
      <c r="CO2" s="500" t="s">
        <v>510</v>
      </c>
      <c r="CP2" s="501" t="s">
        <v>403</v>
      </c>
      <c r="CQ2" s="48"/>
      <c r="CR2" s="48"/>
      <c r="CS2" s="48"/>
      <c r="CT2" s="48"/>
      <c r="CU2" s="48"/>
      <c r="CV2" s="48"/>
      <c r="CW2" s="48"/>
    </row>
    <row r="3" spans="1:139" ht="30" x14ac:dyDescent="0.25">
      <c r="A3" s="514">
        <v>152924</v>
      </c>
      <c r="B3" s="515" t="s">
        <v>513</v>
      </c>
      <c r="C3" s="516" t="s">
        <v>514</v>
      </c>
      <c r="D3" s="514" t="s">
        <v>148</v>
      </c>
      <c r="E3" s="517" t="s">
        <v>289</v>
      </c>
      <c r="F3" s="517" t="s">
        <v>743</v>
      </c>
      <c r="G3" s="517" t="s">
        <v>744</v>
      </c>
      <c r="H3" s="517" t="s">
        <v>289</v>
      </c>
      <c r="I3" s="516" t="s">
        <v>289</v>
      </c>
      <c r="J3" s="517" t="s">
        <v>289</v>
      </c>
      <c r="K3" s="440" t="str">
        <f>IFERROR(VLOOKUP(A3,[4]CalledName!$A:$N,14,FALSE),"")</f>
        <v>No</v>
      </c>
      <c r="L3" s="401" t="str">
        <f>IFERROR(VLOOKUP(A3,[5]YEAR8!$A:$Y,22,FALSE),"")</f>
        <v>6-7</v>
      </c>
      <c r="M3" s="404" t="str">
        <f t="shared" si="0"/>
        <v>M</v>
      </c>
      <c r="N3" s="344">
        <f>IFERROR(VLOOKUP($A3,BHVEXPORT!$A:$I,6,FALSE),"")</f>
        <v>11</v>
      </c>
      <c r="O3" s="344">
        <f>IFERROR(VLOOKUP($A3,BHVEXPORT!$A:$I,4,FALSE),"")</f>
        <v>0</v>
      </c>
      <c r="P3" s="444">
        <f>IFERROR(VLOOKUP($A3,BHVEXPORT!$A:$I,5,FALSE),"")</f>
        <v>1</v>
      </c>
      <c r="Q3" s="497">
        <v>100</v>
      </c>
      <c r="R3" s="495">
        <v>0</v>
      </c>
      <c r="S3" s="498">
        <f t="shared" si="1"/>
        <v>0</v>
      </c>
      <c r="T3" s="414">
        <f t="shared" si="2"/>
        <v>14</v>
      </c>
      <c r="U3" s="399">
        <f t="shared" si="3"/>
        <v>0</v>
      </c>
      <c r="V3" s="399">
        <f t="shared" si="4"/>
        <v>0</v>
      </c>
      <c r="W3" s="399">
        <f t="shared" si="5"/>
        <v>0</v>
      </c>
      <c r="X3" s="399">
        <f t="shared" si="6"/>
        <v>0</v>
      </c>
      <c r="Y3" s="399">
        <f t="shared" si="7"/>
        <v>0</v>
      </c>
      <c r="Z3" s="399">
        <f t="shared" si="8"/>
        <v>0</v>
      </c>
      <c r="AA3" s="399">
        <f t="shared" si="9"/>
        <v>0</v>
      </c>
      <c r="AB3" s="399">
        <f t="shared" ref="AB3:AB66" si="12">SUM(Y3:AA3)</f>
        <v>0</v>
      </c>
      <c r="AC3" s="522">
        <f t="shared" ref="AC3:AC66" si="13">SUM(X3,AB3)</f>
        <v>0</v>
      </c>
      <c r="AD3" s="415"/>
      <c r="AE3" s="450" t="s">
        <v>442</v>
      </c>
      <c r="AF3" s="451"/>
      <c r="AG3" s="502" t="s">
        <v>764</v>
      </c>
      <c r="AH3" s="503" t="s">
        <v>305</v>
      </c>
      <c r="AI3" s="450" t="s">
        <v>442</v>
      </c>
      <c r="AJ3" s="451"/>
      <c r="AK3" s="502" t="s">
        <v>766</v>
      </c>
      <c r="AL3" s="503" t="s">
        <v>437</v>
      </c>
      <c r="AM3" s="450" t="s">
        <v>442</v>
      </c>
      <c r="AN3" s="451"/>
      <c r="AO3" s="502" t="s">
        <v>461</v>
      </c>
      <c r="AP3" s="503" t="s">
        <v>313</v>
      </c>
      <c r="AQ3" s="450" t="s">
        <v>442</v>
      </c>
      <c r="AR3" s="451"/>
      <c r="AS3" s="502" t="s">
        <v>465</v>
      </c>
      <c r="AT3" s="503" t="s">
        <v>325</v>
      </c>
      <c r="AU3" s="450" t="s">
        <v>442</v>
      </c>
      <c r="AV3" s="451"/>
      <c r="AW3" s="502" t="s">
        <v>506</v>
      </c>
      <c r="AX3" s="503" t="s">
        <v>514</v>
      </c>
      <c r="AY3" s="450" t="s">
        <v>442</v>
      </c>
      <c r="AZ3" s="451"/>
      <c r="BA3" s="502" t="s">
        <v>767</v>
      </c>
      <c r="BB3" s="503" t="s">
        <v>327</v>
      </c>
      <c r="BC3" s="450" t="s">
        <v>442</v>
      </c>
      <c r="BD3" s="451"/>
      <c r="BE3" s="502" t="s">
        <v>736</v>
      </c>
      <c r="BF3" s="503" t="s">
        <v>335</v>
      </c>
      <c r="BG3" s="450" t="s">
        <v>442</v>
      </c>
      <c r="BH3" s="451"/>
      <c r="BI3" s="502" t="s">
        <v>477</v>
      </c>
      <c r="BJ3" s="503" t="s">
        <v>343</v>
      </c>
      <c r="BK3" s="450" t="s">
        <v>442</v>
      </c>
      <c r="BL3" s="451"/>
      <c r="BM3" s="502" t="s">
        <v>481</v>
      </c>
      <c r="BN3" s="503" t="s">
        <v>351</v>
      </c>
      <c r="BO3" s="450" t="s">
        <v>442</v>
      </c>
      <c r="BP3" s="451"/>
      <c r="BQ3" s="502" t="s">
        <v>483</v>
      </c>
      <c r="BR3" s="503" t="s">
        <v>361</v>
      </c>
      <c r="BS3" s="450" t="s">
        <v>442</v>
      </c>
      <c r="BT3" s="451"/>
      <c r="BU3" s="502" t="s">
        <v>488</v>
      </c>
      <c r="BV3" s="503" t="s">
        <v>369</v>
      </c>
      <c r="BW3" s="450"/>
      <c r="BX3" s="451"/>
      <c r="BY3" s="502"/>
      <c r="BZ3" s="503"/>
      <c r="CA3" s="450" t="s">
        <v>442</v>
      </c>
      <c r="CB3" s="451"/>
      <c r="CC3" s="502" t="s">
        <v>768</v>
      </c>
      <c r="CD3" s="503" t="s">
        <v>377</v>
      </c>
      <c r="CE3" s="450" t="s">
        <v>442</v>
      </c>
      <c r="CF3" s="451"/>
      <c r="CG3" s="502" t="s">
        <v>737</v>
      </c>
      <c r="CH3" s="503" t="s">
        <v>387</v>
      </c>
      <c r="CI3" s="450" t="s">
        <v>442</v>
      </c>
      <c r="CJ3" s="451"/>
      <c r="CK3" s="502" t="s">
        <v>503</v>
      </c>
      <c r="CL3" s="503" t="s">
        <v>394</v>
      </c>
      <c r="CM3" s="450"/>
      <c r="CN3" s="451"/>
      <c r="CO3" s="502"/>
      <c r="CP3" s="503"/>
      <c r="CQ3" s="48"/>
      <c r="CR3" s="48"/>
      <c r="CS3" s="48"/>
      <c r="CT3" s="48"/>
      <c r="CU3" s="48"/>
      <c r="CV3" s="48"/>
      <c r="CW3" s="48"/>
    </row>
    <row r="4" spans="1:139" x14ac:dyDescent="0.25">
      <c r="A4" s="514">
        <v>152810</v>
      </c>
      <c r="B4" s="515" t="s">
        <v>515</v>
      </c>
      <c r="C4" s="516" t="s">
        <v>512</v>
      </c>
      <c r="D4" s="514" t="s">
        <v>288</v>
      </c>
      <c r="E4" s="517" t="s">
        <v>289</v>
      </c>
      <c r="F4" s="517" t="s">
        <v>745</v>
      </c>
      <c r="G4" s="517" t="s">
        <v>289</v>
      </c>
      <c r="H4" s="517" t="s">
        <v>289</v>
      </c>
      <c r="I4" s="516" t="s">
        <v>289</v>
      </c>
      <c r="J4" s="517" t="s">
        <v>289</v>
      </c>
      <c r="K4" s="440" t="str">
        <f>IFERROR(VLOOKUP(A4,[4]CalledName!$A:$N,14,FALSE),"")</f>
        <v>No</v>
      </c>
      <c r="L4" s="401" t="str">
        <f>IFERROR(VLOOKUP(A4,[5]YEAR8!$A:$Y,22,FALSE),"")</f>
        <v>7-8</v>
      </c>
      <c r="M4" s="404" t="str">
        <f t="shared" si="0"/>
        <v>H</v>
      </c>
      <c r="N4" s="344">
        <f>IFERROR(VLOOKUP($A4,BHVEXPORT!$A:$I,6,FALSE),"")</f>
        <v>14</v>
      </c>
      <c r="O4" s="344">
        <f>IFERROR(VLOOKUP($A4,BHVEXPORT!$A:$I,4,FALSE),"")</f>
        <v>0</v>
      </c>
      <c r="P4" s="444">
        <f>IFERROR(VLOOKUP($A4,BHVEXPORT!$A:$I,5,FALSE),"")</f>
        <v>0</v>
      </c>
      <c r="Q4" s="497">
        <v>100</v>
      </c>
      <c r="R4" s="495">
        <v>1</v>
      </c>
      <c r="S4" s="498">
        <f t="shared" si="1"/>
        <v>3</v>
      </c>
      <c r="T4" s="414">
        <f t="shared" si="2"/>
        <v>11</v>
      </c>
      <c r="U4" s="399">
        <f t="shared" si="3"/>
        <v>0</v>
      </c>
      <c r="V4" s="399">
        <f t="shared" si="4"/>
        <v>0</v>
      </c>
      <c r="W4" s="399">
        <f t="shared" si="5"/>
        <v>0</v>
      </c>
      <c r="X4" s="399">
        <f t="shared" si="6"/>
        <v>0</v>
      </c>
      <c r="Y4" s="399">
        <f t="shared" si="7"/>
        <v>0</v>
      </c>
      <c r="Z4" s="399">
        <f t="shared" si="8"/>
        <v>0</v>
      </c>
      <c r="AA4" s="399">
        <f t="shared" si="9"/>
        <v>0</v>
      </c>
      <c r="AB4" s="399">
        <f t="shared" si="12"/>
        <v>0</v>
      </c>
      <c r="AC4" s="522">
        <f t="shared" si="13"/>
        <v>0</v>
      </c>
      <c r="AD4" s="415"/>
      <c r="AE4" s="450" t="s">
        <v>442</v>
      </c>
      <c r="AF4" s="451"/>
      <c r="AG4" s="502" t="s">
        <v>764</v>
      </c>
      <c r="AH4" s="503" t="s">
        <v>304</v>
      </c>
      <c r="AI4" s="450" t="s">
        <v>442</v>
      </c>
      <c r="AJ4" s="451"/>
      <c r="AK4" s="502" t="s">
        <v>769</v>
      </c>
      <c r="AL4" s="503" t="s">
        <v>435</v>
      </c>
      <c r="AM4" s="450" t="s">
        <v>442</v>
      </c>
      <c r="AN4" s="451"/>
      <c r="AO4" s="502" t="s">
        <v>461</v>
      </c>
      <c r="AP4" s="503" t="s">
        <v>312</v>
      </c>
      <c r="AQ4" s="450" t="s">
        <v>442</v>
      </c>
      <c r="AR4" s="451"/>
      <c r="AS4" s="502" t="s">
        <v>462</v>
      </c>
      <c r="AT4" s="503" t="s">
        <v>317</v>
      </c>
      <c r="AU4" s="450" t="s">
        <v>442</v>
      </c>
      <c r="AV4" s="451"/>
      <c r="AW4" s="502" t="s">
        <v>461</v>
      </c>
      <c r="AX4" s="503" t="s">
        <v>512</v>
      </c>
      <c r="AY4" s="450"/>
      <c r="AZ4" s="451"/>
      <c r="BA4" s="502"/>
      <c r="BB4" s="503"/>
      <c r="BC4" s="450" t="s">
        <v>442</v>
      </c>
      <c r="BD4" s="451"/>
      <c r="BE4" s="502" t="s">
        <v>474</v>
      </c>
      <c r="BF4" s="503" t="s">
        <v>334</v>
      </c>
      <c r="BG4" s="450" t="s">
        <v>441</v>
      </c>
      <c r="BH4" s="451"/>
      <c r="BI4" s="502" t="s">
        <v>478</v>
      </c>
      <c r="BJ4" s="503" t="s">
        <v>342</v>
      </c>
      <c r="BK4" s="450" t="s">
        <v>442</v>
      </c>
      <c r="BL4" s="451"/>
      <c r="BM4" s="502" t="s">
        <v>481</v>
      </c>
      <c r="BN4" s="503" t="s">
        <v>350</v>
      </c>
      <c r="BO4" s="450" t="s">
        <v>442</v>
      </c>
      <c r="BP4" s="451"/>
      <c r="BQ4" s="502" t="s">
        <v>482</v>
      </c>
      <c r="BR4" s="503" t="s">
        <v>355</v>
      </c>
      <c r="BS4" s="450" t="s">
        <v>442</v>
      </c>
      <c r="BT4" s="451"/>
      <c r="BU4" s="502" t="s">
        <v>487</v>
      </c>
      <c r="BV4" s="503" t="s">
        <v>368</v>
      </c>
      <c r="BW4" s="450"/>
      <c r="BX4" s="451"/>
      <c r="BY4" s="502"/>
      <c r="BZ4" s="503"/>
      <c r="CA4" s="450" t="s">
        <v>441</v>
      </c>
      <c r="CB4" s="451"/>
      <c r="CC4" s="502" t="s">
        <v>770</v>
      </c>
      <c r="CD4" s="503" t="s">
        <v>376</v>
      </c>
      <c r="CE4" s="450" t="s">
        <v>441</v>
      </c>
      <c r="CF4" s="451"/>
      <c r="CG4" s="502" t="s">
        <v>498</v>
      </c>
      <c r="CH4" s="503" t="s">
        <v>386</v>
      </c>
      <c r="CI4" s="450" t="s">
        <v>442</v>
      </c>
      <c r="CJ4" s="451"/>
      <c r="CK4" s="502" t="s">
        <v>503</v>
      </c>
      <c r="CL4" s="503" t="s">
        <v>393</v>
      </c>
      <c r="CM4" s="450" t="s">
        <v>442</v>
      </c>
      <c r="CN4" s="451"/>
      <c r="CO4" s="502" t="s">
        <v>510</v>
      </c>
      <c r="CP4" s="503" t="s">
        <v>403</v>
      </c>
      <c r="CQ4" s="48"/>
      <c r="CR4" s="48"/>
      <c r="CS4" s="48"/>
      <c r="CT4" s="48"/>
      <c r="CU4" s="48"/>
      <c r="CV4" s="48"/>
      <c r="CW4" s="48"/>
    </row>
    <row r="5" spans="1:139" x14ac:dyDescent="0.25">
      <c r="A5" s="514">
        <v>152847</v>
      </c>
      <c r="B5" s="515" t="s">
        <v>516</v>
      </c>
      <c r="C5" s="516" t="s">
        <v>512</v>
      </c>
      <c r="D5" s="514" t="s">
        <v>148</v>
      </c>
      <c r="E5" s="517" t="s">
        <v>289</v>
      </c>
      <c r="F5" s="517" t="s">
        <v>743</v>
      </c>
      <c r="G5" s="517" t="s">
        <v>289</v>
      </c>
      <c r="H5" s="517" t="s">
        <v>289</v>
      </c>
      <c r="I5" s="516" t="s">
        <v>289</v>
      </c>
      <c r="J5" s="517" t="s">
        <v>289</v>
      </c>
      <c r="K5" s="440" t="str">
        <f>IFERROR(VLOOKUP(A5,[4]CalledName!$A:$N,14,FALSE),"")</f>
        <v>No</v>
      </c>
      <c r="L5" s="401" t="str">
        <f>IFERROR(VLOOKUP(A5,[5]YEAR8!$A:$Y,22,FALSE),"")</f>
        <v>5-6</v>
      </c>
      <c r="M5" s="404" t="str">
        <f t="shared" si="0"/>
        <v>M</v>
      </c>
      <c r="N5" s="344">
        <f>IFERROR(VLOOKUP($A5,BHVEXPORT!$A:$I,6,FALSE),"")</f>
        <v>11</v>
      </c>
      <c r="O5" s="344">
        <f>IFERROR(VLOOKUP($A5,BHVEXPORT!$A:$I,4,FALSE),"")</f>
        <v>1</v>
      </c>
      <c r="P5" s="444">
        <f>IFERROR(VLOOKUP($A5,BHVEXPORT!$A:$I,5,FALSE),"")</f>
        <v>0</v>
      </c>
      <c r="Q5" s="497">
        <v>84.78</v>
      </c>
      <c r="R5" s="495">
        <v>0</v>
      </c>
      <c r="S5" s="498">
        <f t="shared" si="1"/>
        <v>0</v>
      </c>
      <c r="T5" s="414">
        <f t="shared" si="2"/>
        <v>14</v>
      </c>
      <c r="U5" s="399">
        <f t="shared" si="3"/>
        <v>0</v>
      </c>
      <c r="V5" s="399">
        <f t="shared" si="4"/>
        <v>0</v>
      </c>
      <c r="W5" s="399">
        <f t="shared" si="5"/>
        <v>0</v>
      </c>
      <c r="X5" s="399">
        <f t="shared" si="6"/>
        <v>0</v>
      </c>
      <c r="Y5" s="399">
        <f t="shared" si="7"/>
        <v>0</v>
      </c>
      <c r="Z5" s="399">
        <f t="shared" si="8"/>
        <v>0</v>
      </c>
      <c r="AA5" s="399">
        <f t="shared" si="9"/>
        <v>0</v>
      </c>
      <c r="AB5" s="399">
        <f t="shared" si="12"/>
        <v>0</v>
      </c>
      <c r="AC5" s="522">
        <f t="shared" si="13"/>
        <v>0</v>
      </c>
      <c r="AD5" s="415"/>
      <c r="AE5" s="450" t="s">
        <v>442</v>
      </c>
      <c r="AF5" s="451"/>
      <c r="AG5" s="502" t="s">
        <v>764</v>
      </c>
      <c r="AH5" s="503" t="s">
        <v>304</v>
      </c>
      <c r="AI5" s="450" t="s">
        <v>442</v>
      </c>
      <c r="AJ5" s="451"/>
      <c r="AK5" s="502" t="s">
        <v>771</v>
      </c>
      <c r="AL5" s="503" t="s">
        <v>436</v>
      </c>
      <c r="AM5" s="450" t="s">
        <v>442</v>
      </c>
      <c r="AN5" s="451"/>
      <c r="AO5" s="502" t="s">
        <v>461</v>
      </c>
      <c r="AP5" s="503" t="s">
        <v>312</v>
      </c>
      <c r="AQ5" s="450" t="s">
        <v>442</v>
      </c>
      <c r="AR5" s="451"/>
      <c r="AS5" s="502" t="s">
        <v>772</v>
      </c>
      <c r="AT5" s="503" t="s">
        <v>318</v>
      </c>
      <c r="AU5" s="450" t="s">
        <v>442</v>
      </c>
      <c r="AV5" s="451"/>
      <c r="AW5" s="502" t="s">
        <v>461</v>
      </c>
      <c r="AX5" s="503" t="s">
        <v>512</v>
      </c>
      <c r="AY5" s="450"/>
      <c r="AZ5" s="451"/>
      <c r="BA5" s="502"/>
      <c r="BB5" s="503"/>
      <c r="BC5" s="450" t="s">
        <v>442</v>
      </c>
      <c r="BD5" s="451"/>
      <c r="BE5" s="502" t="s">
        <v>474</v>
      </c>
      <c r="BF5" s="503" t="s">
        <v>334</v>
      </c>
      <c r="BG5" s="450" t="s">
        <v>442</v>
      </c>
      <c r="BH5" s="451"/>
      <c r="BI5" s="502" t="s">
        <v>478</v>
      </c>
      <c r="BJ5" s="503" t="s">
        <v>342</v>
      </c>
      <c r="BK5" s="450" t="s">
        <v>442</v>
      </c>
      <c r="BL5" s="451"/>
      <c r="BM5" s="502" t="s">
        <v>481</v>
      </c>
      <c r="BN5" s="503" t="s">
        <v>350</v>
      </c>
      <c r="BO5" s="450" t="s">
        <v>442</v>
      </c>
      <c r="BP5" s="451"/>
      <c r="BQ5" s="502" t="s">
        <v>485</v>
      </c>
      <c r="BR5" s="503" t="s">
        <v>358</v>
      </c>
      <c r="BS5" s="450" t="s">
        <v>442</v>
      </c>
      <c r="BT5" s="451"/>
      <c r="BU5" s="502" t="s">
        <v>487</v>
      </c>
      <c r="BV5" s="503" t="s">
        <v>368</v>
      </c>
      <c r="BW5" s="450"/>
      <c r="BX5" s="451"/>
      <c r="BY5" s="502"/>
      <c r="BZ5" s="503"/>
      <c r="CA5" s="450" t="s">
        <v>442</v>
      </c>
      <c r="CB5" s="451"/>
      <c r="CC5" s="502" t="s">
        <v>490</v>
      </c>
      <c r="CD5" s="503" t="s">
        <v>373</v>
      </c>
      <c r="CE5" s="450" t="s">
        <v>442</v>
      </c>
      <c r="CF5" s="451"/>
      <c r="CG5" s="502" t="s">
        <v>498</v>
      </c>
      <c r="CH5" s="503" t="s">
        <v>386</v>
      </c>
      <c r="CI5" s="450" t="s">
        <v>442</v>
      </c>
      <c r="CJ5" s="451"/>
      <c r="CK5" s="502" t="s">
        <v>504</v>
      </c>
      <c r="CL5" s="503" t="s">
        <v>395</v>
      </c>
      <c r="CM5" s="450" t="s">
        <v>442</v>
      </c>
      <c r="CN5" s="451"/>
      <c r="CO5" s="502" t="s">
        <v>510</v>
      </c>
      <c r="CP5" s="503" t="s">
        <v>403</v>
      </c>
      <c r="CQ5" s="48"/>
      <c r="CR5" s="48"/>
      <c r="CS5" s="48"/>
      <c r="CT5" s="48"/>
      <c r="CU5" s="48"/>
      <c r="CV5" s="48"/>
      <c r="CW5" s="48"/>
    </row>
    <row r="6" spans="1:139" x14ac:dyDescent="0.25">
      <c r="A6" s="514">
        <v>152799</v>
      </c>
      <c r="B6" s="515" t="s">
        <v>517</v>
      </c>
      <c r="C6" s="516" t="s">
        <v>512</v>
      </c>
      <c r="D6" s="514" t="s">
        <v>148</v>
      </c>
      <c r="E6" s="517" t="s">
        <v>289</v>
      </c>
      <c r="F6" s="517" t="s">
        <v>743</v>
      </c>
      <c r="G6" s="517" t="s">
        <v>289</v>
      </c>
      <c r="H6" s="517" t="s">
        <v>289</v>
      </c>
      <c r="I6" s="516" t="s">
        <v>289</v>
      </c>
      <c r="J6" s="517" t="s">
        <v>289</v>
      </c>
      <c r="K6" s="440" t="str">
        <f>IFERROR(VLOOKUP(A6,[4]CalledName!$A:$N,14,FALSE),"")</f>
        <v>No</v>
      </c>
      <c r="L6" s="401" t="str">
        <f>IFERROR(VLOOKUP(A6,[5]YEAR8!$A:$Y,22,FALSE),"")</f>
        <v>7-8</v>
      </c>
      <c r="M6" s="404" t="str">
        <f t="shared" si="0"/>
        <v>H</v>
      </c>
      <c r="N6" s="344">
        <f>IFERROR(VLOOKUP($A6,BHVEXPORT!$A:$I,6,FALSE),"")</f>
        <v>19</v>
      </c>
      <c r="O6" s="344">
        <f>IFERROR(VLOOKUP($A6,BHVEXPORT!$A:$I,4,FALSE),"")</f>
        <v>0</v>
      </c>
      <c r="P6" s="444">
        <f>IFERROR(VLOOKUP($A6,BHVEXPORT!$A:$I,5,FALSE),"")</f>
        <v>0</v>
      </c>
      <c r="Q6" s="497">
        <v>100</v>
      </c>
      <c r="R6" s="495">
        <v>0</v>
      </c>
      <c r="S6" s="498">
        <f t="shared" si="1"/>
        <v>3</v>
      </c>
      <c r="T6" s="414">
        <f t="shared" si="2"/>
        <v>11</v>
      </c>
      <c r="U6" s="399">
        <f t="shared" si="3"/>
        <v>0</v>
      </c>
      <c r="V6" s="399">
        <f t="shared" si="4"/>
        <v>0</v>
      </c>
      <c r="W6" s="399">
        <f t="shared" si="5"/>
        <v>0</v>
      </c>
      <c r="X6" s="399">
        <f t="shared" si="6"/>
        <v>0</v>
      </c>
      <c r="Y6" s="399">
        <f t="shared" si="7"/>
        <v>0</v>
      </c>
      <c r="Z6" s="399">
        <f t="shared" si="8"/>
        <v>0</v>
      </c>
      <c r="AA6" s="399">
        <f t="shared" si="9"/>
        <v>0</v>
      </c>
      <c r="AB6" s="399">
        <f t="shared" si="12"/>
        <v>0</v>
      </c>
      <c r="AC6" s="522">
        <f t="shared" si="13"/>
        <v>0</v>
      </c>
      <c r="AD6" s="415"/>
      <c r="AE6" s="450" t="s">
        <v>442</v>
      </c>
      <c r="AF6" s="451"/>
      <c r="AG6" s="502" t="s">
        <v>764</v>
      </c>
      <c r="AH6" s="503" t="s">
        <v>304</v>
      </c>
      <c r="AI6" s="450"/>
      <c r="AJ6" s="451"/>
      <c r="AK6" s="502"/>
      <c r="AL6" s="503"/>
      <c r="AM6" s="450" t="s">
        <v>442</v>
      </c>
      <c r="AN6" s="451"/>
      <c r="AO6" s="502" t="s">
        <v>461</v>
      </c>
      <c r="AP6" s="503" t="s">
        <v>312</v>
      </c>
      <c r="AQ6" s="450" t="s">
        <v>442</v>
      </c>
      <c r="AR6" s="451"/>
      <c r="AS6" s="502" t="s">
        <v>462</v>
      </c>
      <c r="AT6" s="503" t="s">
        <v>317</v>
      </c>
      <c r="AU6" s="450" t="s">
        <v>442</v>
      </c>
      <c r="AV6" s="451"/>
      <c r="AW6" s="502" t="s">
        <v>461</v>
      </c>
      <c r="AX6" s="503" t="s">
        <v>512</v>
      </c>
      <c r="AY6" s="450"/>
      <c r="AZ6" s="451"/>
      <c r="BA6" s="502"/>
      <c r="BB6" s="503"/>
      <c r="BC6" s="450" t="s">
        <v>442</v>
      </c>
      <c r="BD6" s="451"/>
      <c r="BE6" s="502" t="s">
        <v>474</v>
      </c>
      <c r="BF6" s="503" t="s">
        <v>334</v>
      </c>
      <c r="BG6" s="450" t="s">
        <v>442</v>
      </c>
      <c r="BH6" s="451"/>
      <c r="BI6" s="502" t="s">
        <v>478</v>
      </c>
      <c r="BJ6" s="503" t="s">
        <v>342</v>
      </c>
      <c r="BK6" s="450" t="s">
        <v>442</v>
      </c>
      <c r="BL6" s="451"/>
      <c r="BM6" s="502" t="s">
        <v>481</v>
      </c>
      <c r="BN6" s="503" t="s">
        <v>350</v>
      </c>
      <c r="BO6" s="450" t="s">
        <v>441</v>
      </c>
      <c r="BP6" s="451"/>
      <c r="BQ6" s="502" t="s">
        <v>482</v>
      </c>
      <c r="BR6" s="503" t="s">
        <v>355</v>
      </c>
      <c r="BS6" s="450" t="s">
        <v>441</v>
      </c>
      <c r="BT6" s="451"/>
      <c r="BU6" s="502" t="s">
        <v>487</v>
      </c>
      <c r="BV6" s="503" t="s">
        <v>368</v>
      </c>
      <c r="BW6" s="450" t="s">
        <v>442</v>
      </c>
      <c r="BX6" s="451"/>
      <c r="BY6" s="502" t="s">
        <v>481</v>
      </c>
      <c r="BZ6" s="503" t="s">
        <v>381</v>
      </c>
      <c r="CA6" s="450" t="s">
        <v>441</v>
      </c>
      <c r="CB6" s="451"/>
      <c r="CC6" s="502" t="s">
        <v>491</v>
      </c>
      <c r="CD6" s="503" t="s">
        <v>374</v>
      </c>
      <c r="CE6" s="450" t="s">
        <v>442</v>
      </c>
      <c r="CF6" s="451"/>
      <c r="CG6" s="502" t="s">
        <v>498</v>
      </c>
      <c r="CH6" s="503" t="s">
        <v>386</v>
      </c>
      <c r="CI6" s="450" t="s">
        <v>442</v>
      </c>
      <c r="CJ6" s="451"/>
      <c r="CK6" s="502" t="s">
        <v>504</v>
      </c>
      <c r="CL6" s="503" t="s">
        <v>392</v>
      </c>
      <c r="CM6" s="450" t="s">
        <v>442</v>
      </c>
      <c r="CN6" s="451"/>
      <c r="CO6" s="502" t="s">
        <v>510</v>
      </c>
      <c r="CP6" s="503" t="s">
        <v>403</v>
      </c>
      <c r="CQ6" s="48"/>
      <c r="CR6" s="48"/>
      <c r="CS6" s="48"/>
      <c r="CT6" s="48"/>
      <c r="CU6" s="48"/>
      <c r="CV6" s="48"/>
      <c r="CW6" s="48"/>
    </row>
    <row r="7" spans="1:139" x14ac:dyDescent="0.25">
      <c r="A7" s="514">
        <v>152923</v>
      </c>
      <c r="B7" s="515" t="s">
        <v>518</v>
      </c>
      <c r="C7" s="516" t="s">
        <v>512</v>
      </c>
      <c r="D7" s="514" t="s">
        <v>288</v>
      </c>
      <c r="E7" s="517" t="s">
        <v>289</v>
      </c>
      <c r="F7" s="517" t="s">
        <v>745</v>
      </c>
      <c r="G7" s="517" t="s">
        <v>289</v>
      </c>
      <c r="H7" s="517" t="s">
        <v>289</v>
      </c>
      <c r="I7" s="516" t="s">
        <v>289</v>
      </c>
      <c r="J7" s="517" t="s">
        <v>289</v>
      </c>
      <c r="K7" s="440" t="str">
        <f>IFERROR(VLOOKUP(A7,[4]CalledName!$A:$N,14,FALSE),"")</f>
        <v>No</v>
      </c>
      <c r="L7" s="401" t="str">
        <f>IFERROR(VLOOKUP(A7,[5]YEAR8!$A:$Y,22,FALSE),"")</f>
        <v>7-8</v>
      </c>
      <c r="M7" s="404" t="str">
        <f t="shared" si="0"/>
        <v>H</v>
      </c>
      <c r="N7" s="344">
        <f>IFERROR(VLOOKUP($A7,BHVEXPORT!$A:$I,6,FALSE),"")</f>
        <v>13</v>
      </c>
      <c r="O7" s="344">
        <f>IFERROR(VLOOKUP($A7,BHVEXPORT!$A:$I,4,FALSE),"")</f>
        <v>0</v>
      </c>
      <c r="P7" s="444">
        <f>IFERROR(VLOOKUP($A7,BHVEXPORT!$A:$I,5,FALSE),"")</f>
        <v>0</v>
      </c>
      <c r="Q7" s="497">
        <v>97.83</v>
      </c>
      <c r="R7" s="495">
        <v>5</v>
      </c>
      <c r="S7" s="498">
        <f t="shared" si="1"/>
        <v>0</v>
      </c>
      <c r="T7" s="414">
        <f t="shared" si="2"/>
        <v>14</v>
      </c>
      <c r="U7" s="399">
        <f t="shared" si="3"/>
        <v>0</v>
      </c>
      <c r="V7" s="399">
        <f t="shared" si="4"/>
        <v>0</v>
      </c>
      <c r="W7" s="399">
        <f t="shared" si="5"/>
        <v>0</v>
      </c>
      <c r="X7" s="399">
        <f t="shared" si="6"/>
        <v>0</v>
      </c>
      <c r="Y7" s="399">
        <f t="shared" si="7"/>
        <v>0</v>
      </c>
      <c r="Z7" s="399">
        <f t="shared" si="8"/>
        <v>0</v>
      </c>
      <c r="AA7" s="399">
        <f t="shared" si="9"/>
        <v>0</v>
      </c>
      <c r="AB7" s="399">
        <f t="shared" si="12"/>
        <v>0</v>
      </c>
      <c r="AC7" s="522">
        <f t="shared" si="13"/>
        <v>0</v>
      </c>
      <c r="AD7" s="415"/>
      <c r="AE7" s="450" t="s">
        <v>442</v>
      </c>
      <c r="AF7" s="451"/>
      <c r="AG7" s="502" t="s">
        <v>764</v>
      </c>
      <c r="AH7" s="503" t="s">
        <v>304</v>
      </c>
      <c r="AI7" s="450" t="s">
        <v>442</v>
      </c>
      <c r="AJ7" s="451"/>
      <c r="AK7" s="502" t="s">
        <v>766</v>
      </c>
      <c r="AL7" s="503" t="s">
        <v>433</v>
      </c>
      <c r="AM7" s="450" t="s">
        <v>442</v>
      </c>
      <c r="AN7" s="451"/>
      <c r="AO7" s="502" t="s">
        <v>461</v>
      </c>
      <c r="AP7" s="503" t="s">
        <v>312</v>
      </c>
      <c r="AQ7" s="450" t="s">
        <v>442</v>
      </c>
      <c r="AR7" s="451"/>
      <c r="AS7" s="502" t="s">
        <v>462</v>
      </c>
      <c r="AT7" s="503" t="s">
        <v>317</v>
      </c>
      <c r="AU7" s="450" t="s">
        <v>442</v>
      </c>
      <c r="AV7" s="451"/>
      <c r="AW7" s="502" t="s">
        <v>461</v>
      </c>
      <c r="AX7" s="503" t="s">
        <v>512</v>
      </c>
      <c r="AY7" s="450"/>
      <c r="AZ7" s="451"/>
      <c r="BA7" s="502"/>
      <c r="BB7" s="503"/>
      <c r="BC7" s="450" t="s">
        <v>442</v>
      </c>
      <c r="BD7" s="451"/>
      <c r="BE7" s="502" t="s">
        <v>474</v>
      </c>
      <c r="BF7" s="503" t="s">
        <v>334</v>
      </c>
      <c r="BG7" s="450" t="s">
        <v>442</v>
      </c>
      <c r="BH7" s="451"/>
      <c r="BI7" s="502" t="s">
        <v>478</v>
      </c>
      <c r="BJ7" s="503" t="s">
        <v>342</v>
      </c>
      <c r="BK7" s="450" t="s">
        <v>442</v>
      </c>
      <c r="BL7" s="451"/>
      <c r="BM7" s="502" t="s">
        <v>481</v>
      </c>
      <c r="BN7" s="503" t="s">
        <v>350</v>
      </c>
      <c r="BO7" s="450" t="s">
        <v>442</v>
      </c>
      <c r="BP7" s="451"/>
      <c r="BQ7" s="502" t="s">
        <v>484</v>
      </c>
      <c r="BR7" s="503" t="s">
        <v>357</v>
      </c>
      <c r="BS7" s="450" t="s">
        <v>442</v>
      </c>
      <c r="BT7" s="451"/>
      <c r="BU7" s="502" t="s">
        <v>487</v>
      </c>
      <c r="BV7" s="503" t="s">
        <v>368</v>
      </c>
      <c r="BW7" s="450"/>
      <c r="BX7" s="451"/>
      <c r="BY7" s="502"/>
      <c r="BZ7" s="503"/>
      <c r="CA7" s="450" t="s">
        <v>442</v>
      </c>
      <c r="CB7" s="451"/>
      <c r="CC7" s="502" t="s">
        <v>770</v>
      </c>
      <c r="CD7" s="503" t="s">
        <v>376</v>
      </c>
      <c r="CE7" s="450" t="s">
        <v>442</v>
      </c>
      <c r="CF7" s="451"/>
      <c r="CG7" s="502" t="s">
        <v>498</v>
      </c>
      <c r="CH7" s="503" t="s">
        <v>386</v>
      </c>
      <c r="CI7" s="450" t="s">
        <v>442</v>
      </c>
      <c r="CJ7" s="451"/>
      <c r="CK7" s="502" t="s">
        <v>504</v>
      </c>
      <c r="CL7" s="503" t="s">
        <v>392</v>
      </c>
      <c r="CM7" s="450" t="s">
        <v>442</v>
      </c>
      <c r="CN7" s="451"/>
      <c r="CO7" s="502" t="s">
        <v>510</v>
      </c>
      <c r="CP7" s="503" t="s">
        <v>403</v>
      </c>
      <c r="CQ7" s="48"/>
      <c r="CR7" s="48"/>
      <c r="CS7" s="48"/>
      <c r="CT7" s="48"/>
      <c r="CU7" s="48"/>
      <c r="CV7" s="48"/>
      <c r="CW7" s="48"/>
    </row>
    <row r="8" spans="1:139" x14ac:dyDescent="0.25">
      <c r="A8" s="514">
        <v>152753</v>
      </c>
      <c r="B8" s="515" t="s">
        <v>519</v>
      </c>
      <c r="C8" s="516" t="s">
        <v>520</v>
      </c>
      <c r="D8" s="514" t="s">
        <v>148</v>
      </c>
      <c r="E8" s="517" t="s">
        <v>744</v>
      </c>
      <c r="F8" s="517" t="s">
        <v>745</v>
      </c>
      <c r="G8" s="517" t="s">
        <v>744</v>
      </c>
      <c r="H8" s="517" t="s">
        <v>744</v>
      </c>
      <c r="I8" s="516" t="s">
        <v>289</v>
      </c>
      <c r="J8" s="517" t="s">
        <v>289</v>
      </c>
      <c r="K8" s="440" t="str">
        <f>IFERROR(VLOOKUP(A8,[4]CalledName!$A:$N,14,FALSE),"")</f>
        <v>No</v>
      </c>
      <c r="L8" s="401" t="str">
        <f>IFERROR(VLOOKUP(A8,[5]YEAR8!$A:$Y,22,FALSE),"")</f>
        <v>4-5</v>
      </c>
      <c r="M8" s="404" t="str">
        <f t="shared" si="0"/>
        <v>M</v>
      </c>
      <c r="N8" s="344">
        <f>IFERROR(VLOOKUP($A8,BHVEXPORT!$A:$I,6,FALSE),"")</f>
        <v>22</v>
      </c>
      <c r="O8" s="344">
        <f>IFERROR(VLOOKUP($A8,BHVEXPORT!$A:$I,4,FALSE),"")</f>
        <v>0</v>
      </c>
      <c r="P8" s="444">
        <f>IFERROR(VLOOKUP($A8,BHVEXPORT!$A:$I,5,FALSE),"")</f>
        <v>0</v>
      </c>
      <c r="Q8" s="497">
        <v>100</v>
      </c>
      <c r="R8" s="495">
        <v>4</v>
      </c>
      <c r="S8" s="498">
        <f t="shared" si="1"/>
        <v>0</v>
      </c>
      <c r="T8" s="414">
        <f t="shared" si="2"/>
        <v>14</v>
      </c>
      <c r="U8" s="399">
        <f t="shared" si="3"/>
        <v>0</v>
      </c>
      <c r="V8" s="399">
        <f t="shared" si="4"/>
        <v>0</v>
      </c>
      <c r="W8" s="399">
        <f t="shared" si="5"/>
        <v>0</v>
      </c>
      <c r="X8" s="399">
        <f t="shared" si="6"/>
        <v>0</v>
      </c>
      <c r="Y8" s="399">
        <f t="shared" si="7"/>
        <v>0</v>
      </c>
      <c r="Z8" s="399">
        <f t="shared" si="8"/>
        <v>0</v>
      </c>
      <c r="AA8" s="399">
        <f t="shared" si="9"/>
        <v>0</v>
      </c>
      <c r="AB8" s="399">
        <f t="shared" si="12"/>
        <v>0</v>
      </c>
      <c r="AC8" s="522">
        <f t="shared" si="13"/>
        <v>0</v>
      </c>
      <c r="AD8" s="415"/>
      <c r="AE8" s="450" t="s">
        <v>442</v>
      </c>
      <c r="AF8" s="451"/>
      <c r="AG8" s="502" t="s">
        <v>458</v>
      </c>
      <c r="AH8" s="503" t="s">
        <v>307</v>
      </c>
      <c r="AI8" s="450" t="s">
        <v>442</v>
      </c>
      <c r="AJ8" s="451"/>
      <c r="AK8" s="502" t="s">
        <v>765</v>
      </c>
      <c r="AL8" s="503" t="s">
        <v>438</v>
      </c>
      <c r="AM8" s="450" t="s">
        <v>442</v>
      </c>
      <c r="AN8" s="451"/>
      <c r="AO8" s="502" t="s">
        <v>460</v>
      </c>
      <c r="AP8" s="503" t="s">
        <v>315</v>
      </c>
      <c r="AQ8" s="450" t="s">
        <v>442</v>
      </c>
      <c r="AR8" s="451"/>
      <c r="AS8" s="502" t="s">
        <v>773</v>
      </c>
      <c r="AT8" s="503" t="s">
        <v>323</v>
      </c>
      <c r="AU8" s="450" t="s">
        <v>442</v>
      </c>
      <c r="AV8" s="451"/>
      <c r="AW8" s="502" t="s">
        <v>738</v>
      </c>
      <c r="AX8" s="503" t="s">
        <v>520</v>
      </c>
      <c r="AY8" s="450" t="s">
        <v>442</v>
      </c>
      <c r="AZ8" s="451"/>
      <c r="BA8" s="502" t="s">
        <v>471</v>
      </c>
      <c r="BB8" s="503" t="s">
        <v>329</v>
      </c>
      <c r="BC8" s="450" t="s">
        <v>442</v>
      </c>
      <c r="BD8" s="451"/>
      <c r="BE8" s="502" t="s">
        <v>475</v>
      </c>
      <c r="BF8" s="503" t="s">
        <v>337</v>
      </c>
      <c r="BG8" s="450" t="s">
        <v>442</v>
      </c>
      <c r="BH8" s="451"/>
      <c r="BI8" s="502" t="s">
        <v>477</v>
      </c>
      <c r="BJ8" s="503" t="s">
        <v>345</v>
      </c>
      <c r="BK8" s="450" t="s">
        <v>442</v>
      </c>
      <c r="BL8" s="451"/>
      <c r="BM8" s="502" t="s">
        <v>481</v>
      </c>
      <c r="BN8" s="503" t="s">
        <v>353</v>
      </c>
      <c r="BO8" s="450" t="s">
        <v>442</v>
      </c>
      <c r="BP8" s="451"/>
      <c r="BQ8" s="502" t="s">
        <v>484</v>
      </c>
      <c r="BR8" s="503" t="s">
        <v>362</v>
      </c>
      <c r="BS8" s="450" t="s">
        <v>442</v>
      </c>
      <c r="BT8" s="451"/>
      <c r="BU8" s="502" t="s">
        <v>487</v>
      </c>
      <c r="BV8" s="503" t="s">
        <v>371</v>
      </c>
      <c r="BW8" s="450"/>
      <c r="BX8" s="451"/>
      <c r="BY8" s="502"/>
      <c r="BZ8" s="503"/>
      <c r="CA8" s="450" t="s">
        <v>442</v>
      </c>
      <c r="CB8" s="451"/>
      <c r="CC8" s="502" t="s">
        <v>768</v>
      </c>
      <c r="CD8" s="503" t="s">
        <v>377</v>
      </c>
      <c r="CE8" s="450" t="s">
        <v>442</v>
      </c>
      <c r="CF8" s="451"/>
      <c r="CG8" s="502" t="s">
        <v>501</v>
      </c>
      <c r="CH8" s="503" t="s">
        <v>389</v>
      </c>
      <c r="CI8" s="450" t="s">
        <v>442</v>
      </c>
      <c r="CJ8" s="451"/>
      <c r="CK8" s="502" t="s">
        <v>506</v>
      </c>
      <c r="CL8" s="503" t="s">
        <v>397</v>
      </c>
      <c r="CM8" s="450"/>
      <c r="CN8" s="451"/>
      <c r="CO8" s="502"/>
      <c r="CP8" s="503"/>
      <c r="CQ8" s="48"/>
      <c r="CR8" s="48"/>
      <c r="CS8" s="48"/>
      <c r="CT8" s="48"/>
      <c r="CU8" s="48"/>
      <c r="CV8" s="48"/>
      <c r="CW8" s="48"/>
    </row>
    <row r="9" spans="1:139" x14ac:dyDescent="0.25">
      <c r="A9" s="514">
        <v>152745</v>
      </c>
      <c r="B9" s="515" t="s">
        <v>521</v>
      </c>
      <c r="C9" s="516" t="s">
        <v>522</v>
      </c>
      <c r="D9" s="514" t="s">
        <v>288</v>
      </c>
      <c r="E9" s="517" t="s">
        <v>289</v>
      </c>
      <c r="F9" s="517" t="s">
        <v>746</v>
      </c>
      <c r="G9" s="517" t="s">
        <v>289</v>
      </c>
      <c r="H9" s="517" t="s">
        <v>289</v>
      </c>
      <c r="I9" s="516" t="s">
        <v>289</v>
      </c>
      <c r="J9" s="517" t="s">
        <v>289</v>
      </c>
      <c r="K9" s="440" t="str">
        <f>IFERROR(VLOOKUP(A9,[4]CalledName!$A:$N,14,FALSE),"")</f>
        <v>No</v>
      </c>
      <c r="L9" s="401" t="str">
        <f>IFERROR(VLOOKUP(A9,[5]YEAR8!$A:$Y,22,FALSE),"")</f>
        <v>5-6</v>
      </c>
      <c r="M9" s="404" t="str">
        <f t="shared" si="0"/>
        <v>M</v>
      </c>
      <c r="N9" s="344">
        <f>IFERROR(VLOOKUP($A9,BHVEXPORT!$A:$I,6,FALSE),"")</f>
        <v>30</v>
      </c>
      <c r="O9" s="344">
        <f>IFERROR(VLOOKUP($A9,BHVEXPORT!$A:$I,4,FALSE),"")</f>
        <v>0</v>
      </c>
      <c r="P9" s="444">
        <f>IFERROR(VLOOKUP($A9,BHVEXPORT!$A:$I,5,FALSE),"")</f>
        <v>1</v>
      </c>
      <c r="Q9" s="497">
        <v>100</v>
      </c>
      <c r="R9" s="495">
        <v>0</v>
      </c>
      <c r="S9" s="498">
        <f t="shared" si="1"/>
        <v>2</v>
      </c>
      <c r="T9" s="414">
        <f t="shared" si="2"/>
        <v>12</v>
      </c>
      <c r="U9" s="399">
        <f t="shared" si="3"/>
        <v>0</v>
      </c>
      <c r="V9" s="399">
        <f t="shared" si="4"/>
        <v>0</v>
      </c>
      <c r="W9" s="399">
        <f t="shared" si="5"/>
        <v>0</v>
      </c>
      <c r="X9" s="399">
        <f t="shared" si="6"/>
        <v>0</v>
      </c>
      <c r="Y9" s="399">
        <f t="shared" si="7"/>
        <v>0</v>
      </c>
      <c r="Z9" s="399">
        <f t="shared" si="8"/>
        <v>0</v>
      </c>
      <c r="AA9" s="399">
        <f t="shared" si="9"/>
        <v>0</v>
      </c>
      <c r="AB9" s="399">
        <f t="shared" si="12"/>
        <v>0</v>
      </c>
      <c r="AC9" s="522">
        <f t="shared" si="13"/>
        <v>0</v>
      </c>
      <c r="AD9" s="415"/>
      <c r="AE9" s="450" t="s">
        <v>442</v>
      </c>
      <c r="AF9" s="451"/>
      <c r="AG9" s="502" t="s">
        <v>764</v>
      </c>
      <c r="AH9" s="503" t="s">
        <v>301</v>
      </c>
      <c r="AI9" s="450" t="s">
        <v>442</v>
      </c>
      <c r="AJ9" s="451"/>
      <c r="AK9" s="502" t="s">
        <v>766</v>
      </c>
      <c r="AL9" s="503" t="s">
        <v>433</v>
      </c>
      <c r="AM9" s="450" t="s">
        <v>442</v>
      </c>
      <c r="AN9" s="451"/>
      <c r="AO9" s="502" t="s">
        <v>460</v>
      </c>
      <c r="AP9" s="503" t="s">
        <v>309</v>
      </c>
      <c r="AQ9" s="450" t="s">
        <v>442</v>
      </c>
      <c r="AR9" s="451"/>
      <c r="AS9" s="502" t="s">
        <v>772</v>
      </c>
      <c r="AT9" s="503" t="s">
        <v>318</v>
      </c>
      <c r="AU9" s="450" t="s">
        <v>441</v>
      </c>
      <c r="AV9" s="451"/>
      <c r="AW9" s="502" t="s">
        <v>484</v>
      </c>
      <c r="AX9" s="503" t="s">
        <v>522</v>
      </c>
      <c r="AY9" s="450"/>
      <c r="AZ9" s="451"/>
      <c r="BA9" s="502"/>
      <c r="BB9" s="503"/>
      <c r="BC9" s="450" t="s">
        <v>442</v>
      </c>
      <c r="BD9" s="451"/>
      <c r="BE9" s="502" t="s">
        <v>473</v>
      </c>
      <c r="BF9" s="503" t="s">
        <v>331</v>
      </c>
      <c r="BG9" s="450" t="s">
        <v>442</v>
      </c>
      <c r="BH9" s="451"/>
      <c r="BI9" s="502" t="s">
        <v>476</v>
      </c>
      <c r="BJ9" s="503" t="s">
        <v>339</v>
      </c>
      <c r="BK9" s="450" t="s">
        <v>442</v>
      </c>
      <c r="BL9" s="451"/>
      <c r="BM9" s="502" t="s">
        <v>479</v>
      </c>
      <c r="BN9" s="503" t="s">
        <v>347</v>
      </c>
      <c r="BO9" s="450" t="s">
        <v>442</v>
      </c>
      <c r="BP9" s="451"/>
      <c r="BQ9" s="502" t="s">
        <v>484</v>
      </c>
      <c r="BR9" s="503" t="s">
        <v>357</v>
      </c>
      <c r="BS9" s="450" t="s">
        <v>442</v>
      </c>
      <c r="BT9" s="451"/>
      <c r="BU9" s="502" t="s">
        <v>487</v>
      </c>
      <c r="BV9" s="503" t="s">
        <v>365</v>
      </c>
      <c r="BW9" s="450"/>
      <c r="BX9" s="451"/>
      <c r="BY9" s="502"/>
      <c r="BZ9" s="503"/>
      <c r="CA9" s="450" t="s">
        <v>441</v>
      </c>
      <c r="CB9" s="451"/>
      <c r="CC9" s="502" t="s">
        <v>492</v>
      </c>
      <c r="CD9" s="503" t="s">
        <v>375</v>
      </c>
      <c r="CE9" s="450" t="s">
        <v>442</v>
      </c>
      <c r="CF9" s="451"/>
      <c r="CG9" s="502" t="s">
        <v>496</v>
      </c>
      <c r="CH9" s="503" t="s">
        <v>383</v>
      </c>
      <c r="CI9" s="450" t="s">
        <v>442</v>
      </c>
      <c r="CJ9" s="451"/>
      <c r="CK9" s="502" t="s">
        <v>502</v>
      </c>
      <c r="CL9" s="503" t="s">
        <v>391</v>
      </c>
      <c r="CM9" s="450" t="s">
        <v>442</v>
      </c>
      <c r="CN9" s="451"/>
      <c r="CO9" s="502" t="s">
        <v>471</v>
      </c>
      <c r="CP9" s="503" t="s">
        <v>400</v>
      </c>
      <c r="CQ9" s="48"/>
      <c r="CR9" s="48"/>
      <c r="CS9" s="48"/>
      <c r="CT9" s="48"/>
      <c r="CU9" s="48"/>
      <c r="CV9" s="48"/>
      <c r="CW9" s="48"/>
    </row>
    <row r="10" spans="1:139" x14ac:dyDescent="0.25">
      <c r="A10" s="514">
        <v>152827</v>
      </c>
      <c r="B10" s="515" t="s">
        <v>523</v>
      </c>
      <c r="C10" s="516" t="s">
        <v>522</v>
      </c>
      <c r="D10" s="514" t="s">
        <v>148</v>
      </c>
      <c r="E10" s="517" t="s">
        <v>289</v>
      </c>
      <c r="F10" s="517" t="s">
        <v>745</v>
      </c>
      <c r="G10" s="517" t="s">
        <v>744</v>
      </c>
      <c r="H10" s="517" t="s">
        <v>289</v>
      </c>
      <c r="I10" s="516" t="s">
        <v>289</v>
      </c>
      <c r="J10" s="517" t="s">
        <v>289</v>
      </c>
      <c r="K10" s="440" t="str">
        <f>IFERROR(VLOOKUP(A10,[4]CalledName!$A:$N,14,FALSE),"")</f>
        <v>No</v>
      </c>
      <c r="L10" s="401" t="str">
        <f>IFERROR(VLOOKUP(A10,[5]YEAR8!$A:$Y,22,FALSE),"")</f>
        <v>5-6</v>
      </c>
      <c r="M10" s="404" t="str">
        <f t="shared" si="0"/>
        <v>M</v>
      </c>
      <c r="N10" s="344">
        <f>IFERROR(VLOOKUP($A10,BHVEXPORT!$A:$I,6,FALSE),"")</f>
        <v>30</v>
      </c>
      <c r="O10" s="344">
        <f>IFERROR(VLOOKUP($A10,BHVEXPORT!$A:$I,4,FALSE),"")</f>
        <v>2</v>
      </c>
      <c r="P10" s="444">
        <f>IFERROR(VLOOKUP($A10,BHVEXPORT!$A:$I,5,FALSE),"")</f>
        <v>1</v>
      </c>
      <c r="Q10" s="497">
        <v>93.48</v>
      </c>
      <c r="R10" s="495">
        <v>4</v>
      </c>
      <c r="S10" s="498">
        <f t="shared" si="1"/>
        <v>0</v>
      </c>
      <c r="T10" s="414">
        <f t="shared" si="2"/>
        <v>14</v>
      </c>
      <c r="U10" s="399">
        <f t="shared" si="3"/>
        <v>0</v>
      </c>
      <c r="V10" s="399">
        <f t="shared" si="4"/>
        <v>0</v>
      </c>
      <c r="W10" s="399">
        <f t="shared" si="5"/>
        <v>0</v>
      </c>
      <c r="X10" s="399">
        <f t="shared" si="6"/>
        <v>0</v>
      </c>
      <c r="Y10" s="399">
        <f t="shared" si="7"/>
        <v>0</v>
      </c>
      <c r="Z10" s="399">
        <f t="shared" si="8"/>
        <v>0</v>
      </c>
      <c r="AA10" s="399">
        <f t="shared" si="9"/>
        <v>0</v>
      </c>
      <c r="AB10" s="399">
        <f t="shared" si="12"/>
        <v>0</v>
      </c>
      <c r="AC10" s="522">
        <f t="shared" si="13"/>
        <v>0</v>
      </c>
      <c r="AD10" s="415"/>
      <c r="AE10" s="452" t="s">
        <v>442</v>
      </c>
      <c r="AF10" s="451"/>
      <c r="AG10" s="502" t="s">
        <v>764</v>
      </c>
      <c r="AH10" s="503" t="s">
        <v>301</v>
      </c>
      <c r="AI10" s="452" t="s">
        <v>442</v>
      </c>
      <c r="AJ10" s="451"/>
      <c r="AK10" s="502" t="s">
        <v>765</v>
      </c>
      <c r="AL10" s="503" t="s">
        <v>434</v>
      </c>
      <c r="AM10" s="452" t="s">
        <v>442</v>
      </c>
      <c r="AN10" s="451"/>
      <c r="AO10" s="502" t="s">
        <v>460</v>
      </c>
      <c r="AP10" s="503" t="s">
        <v>309</v>
      </c>
      <c r="AQ10" s="452" t="s">
        <v>442</v>
      </c>
      <c r="AR10" s="451"/>
      <c r="AS10" s="502" t="s">
        <v>464</v>
      </c>
      <c r="AT10" s="503" t="s">
        <v>319</v>
      </c>
      <c r="AU10" s="452" t="s">
        <v>442</v>
      </c>
      <c r="AV10" s="451"/>
      <c r="AW10" s="502" t="s">
        <v>484</v>
      </c>
      <c r="AX10" s="503" t="s">
        <v>522</v>
      </c>
      <c r="AY10" s="452"/>
      <c r="AZ10" s="451"/>
      <c r="BA10" s="502"/>
      <c r="BB10" s="503"/>
      <c r="BC10" s="452" t="s">
        <v>442</v>
      </c>
      <c r="BD10" s="451"/>
      <c r="BE10" s="502" t="s">
        <v>473</v>
      </c>
      <c r="BF10" s="503" t="s">
        <v>331</v>
      </c>
      <c r="BG10" s="452" t="s">
        <v>442</v>
      </c>
      <c r="BH10" s="451"/>
      <c r="BI10" s="502" t="s">
        <v>476</v>
      </c>
      <c r="BJ10" s="503" t="s">
        <v>339</v>
      </c>
      <c r="BK10" s="452" t="s">
        <v>442</v>
      </c>
      <c r="BL10" s="451"/>
      <c r="BM10" s="502" t="s">
        <v>479</v>
      </c>
      <c r="BN10" s="503" t="s">
        <v>347</v>
      </c>
      <c r="BO10" s="452" t="s">
        <v>442</v>
      </c>
      <c r="BP10" s="451"/>
      <c r="BQ10" s="502" t="s">
        <v>482</v>
      </c>
      <c r="BR10" s="503" t="s">
        <v>355</v>
      </c>
      <c r="BS10" s="452" t="s">
        <v>442</v>
      </c>
      <c r="BT10" s="451"/>
      <c r="BU10" s="502" t="s">
        <v>487</v>
      </c>
      <c r="BV10" s="503" t="s">
        <v>365</v>
      </c>
      <c r="BW10" s="452"/>
      <c r="BX10" s="451"/>
      <c r="BY10" s="502"/>
      <c r="BZ10" s="503"/>
      <c r="CA10" s="452" t="s">
        <v>442</v>
      </c>
      <c r="CB10" s="451"/>
      <c r="CC10" s="502" t="s">
        <v>490</v>
      </c>
      <c r="CD10" s="503" t="s">
        <v>373</v>
      </c>
      <c r="CE10" s="452" t="s">
        <v>442</v>
      </c>
      <c r="CF10" s="451"/>
      <c r="CG10" s="502" t="s">
        <v>496</v>
      </c>
      <c r="CH10" s="503" t="s">
        <v>383</v>
      </c>
      <c r="CI10" s="452" t="s">
        <v>442</v>
      </c>
      <c r="CJ10" s="451"/>
      <c r="CK10" s="502" t="s">
        <v>504</v>
      </c>
      <c r="CL10" s="503" t="s">
        <v>392</v>
      </c>
      <c r="CM10" s="452" t="s">
        <v>442</v>
      </c>
      <c r="CN10" s="451"/>
      <c r="CO10" s="502" t="s">
        <v>471</v>
      </c>
      <c r="CP10" s="503" t="s">
        <v>400</v>
      </c>
      <c r="CQ10" s="48"/>
      <c r="CR10" s="48"/>
      <c r="CS10" s="48"/>
      <c r="CT10" s="48"/>
      <c r="CU10" s="48"/>
      <c r="CV10" s="48"/>
      <c r="CW10" s="48"/>
    </row>
    <row r="11" spans="1:139" x14ac:dyDescent="0.25">
      <c r="A11" s="514">
        <v>152882</v>
      </c>
      <c r="B11" s="515" t="s">
        <v>524</v>
      </c>
      <c r="C11" s="516" t="s">
        <v>525</v>
      </c>
      <c r="D11" s="514" t="s">
        <v>288</v>
      </c>
      <c r="E11" s="517" t="s">
        <v>744</v>
      </c>
      <c r="F11" s="517" t="s">
        <v>743</v>
      </c>
      <c r="G11" s="517" t="s">
        <v>289</v>
      </c>
      <c r="H11" s="517" t="s">
        <v>744</v>
      </c>
      <c r="I11" s="516" t="s">
        <v>289</v>
      </c>
      <c r="J11" s="517" t="s">
        <v>289</v>
      </c>
      <c r="K11" s="440" t="str">
        <f>IFERROR(VLOOKUP(A11,[4]CalledName!$A:$N,14,FALSE),"")</f>
        <v>Yes</v>
      </c>
      <c r="L11" s="401" t="str">
        <f>IFERROR(VLOOKUP(A11,[5]YEAR8!$A:$Y,22,FALSE),"")</f>
        <v>5-6</v>
      </c>
      <c r="M11" s="404" t="str">
        <f t="shared" si="0"/>
        <v>M</v>
      </c>
      <c r="N11" s="344">
        <f>IFERROR(VLOOKUP($A11,BHVEXPORT!$A:$I,6,FALSE),"")</f>
        <v>24</v>
      </c>
      <c r="O11" s="344">
        <f>IFERROR(VLOOKUP($A11,BHVEXPORT!$A:$I,4,FALSE),"")</f>
        <v>4</v>
      </c>
      <c r="P11" s="444">
        <f>IFERROR(VLOOKUP($A11,BHVEXPORT!$A:$I,5,FALSE),"")</f>
        <v>1</v>
      </c>
      <c r="Q11" s="497">
        <v>93.33</v>
      </c>
      <c r="R11" s="495">
        <v>2</v>
      </c>
      <c r="S11" s="498">
        <f t="shared" si="1"/>
        <v>1</v>
      </c>
      <c r="T11" s="414">
        <f t="shared" si="2"/>
        <v>11</v>
      </c>
      <c r="U11" s="399">
        <f t="shared" si="3"/>
        <v>1</v>
      </c>
      <c r="V11" s="399">
        <f t="shared" si="4"/>
        <v>0</v>
      </c>
      <c r="W11" s="399">
        <f t="shared" si="5"/>
        <v>1</v>
      </c>
      <c r="X11" s="399">
        <f t="shared" si="6"/>
        <v>2</v>
      </c>
      <c r="Y11" s="399">
        <f t="shared" si="7"/>
        <v>0</v>
      </c>
      <c r="Z11" s="399">
        <f t="shared" si="8"/>
        <v>0</v>
      </c>
      <c r="AA11" s="399">
        <f t="shared" si="9"/>
        <v>0</v>
      </c>
      <c r="AB11" s="399">
        <f t="shared" si="12"/>
        <v>0</v>
      </c>
      <c r="AC11" s="522">
        <f t="shared" si="13"/>
        <v>2</v>
      </c>
      <c r="AD11" s="415"/>
      <c r="AE11" s="452" t="s">
        <v>442</v>
      </c>
      <c r="AF11" s="451"/>
      <c r="AG11" s="502" t="s">
        <v>764</v>
      </c>
      <c r="AH11" s="503" t="s">
        <v>302</v>
      </c>
      <c r="AI11" s="452" t="s">
        <v>442</v>
      </c>
      <c r="AJ11" s="451"/>
      <c r="AK11" s="502" t="s">
        <v>765</v>
      </c>
      <c r="AL11" s="503" t="s">
        <v>434</v>
      </c>
      <c r="AM11" s="452" t="s">
        <v>442</v>
      </c>
      <c r="AN11" s="451"/>
      <c r="AO11" s="502" t="s">
        <v>460</v>
      </c>
      <c r="AP11" s="503" t="s">
        <v>310</v>
      </c>
      <c r="AQ11" s="452" t="s">
        <v>442</v>
      </c>
      <c r="AR11" s="451"/>
      <c r="AS11" s="502" t="s">
        <v>464</v>
      </c>
      <c r="AT11" s="503" t="s">
        <v>319</v>
      </c>
      <c r="AU11" s="452" t="s">
        <v>445</v>
      </c>
      <c r="AV11" s="451"/>
      <c r="AW11" s="502" t="s">
        <v>737</v>
      </c>
      <c r="AX11" s="503" t="s">
        <v>525</v>
      </c>
      <c r="AY11" s="452"/>
      <c r="AZ11" s="451"/>
      <c r="BA11" s="502"/>
      <c r="BB11" s="503"/>
      <c r="BC11" s="452" t="s">
        <v>442</v>
      </c>
      <c r="BD11" s="451"/>
      <c r="BE11" s="502" t="s">
        <v>473</v>
      </c>
      <c r="BF11" s="503" t="s">
        <v>332</v>
      </c>
      <c r="BG11" s="452" t="s">
        <v>442</v>
      </c>
      <c r="BH11" s="451"/>
      <c r="BI11" s="502" t="s">
        <v>476</v>
      </c>
      <c r="BJ11" s="503" t="s">
        <v>340</v>
      </c>
      <c r="BK11" s="452" t="s">
        <v>442</v>
      </c>
      <c r="BL11" s="451"/>
      <c r="BM11" s="502" t="s">
        <v>480</v>
      </c>
      <c r="BN11" s="503" t="s">
        <v>348</v>
      </c>
      <c r="BO11" s="452" t="s">
        <v>441</v>
      </c>
      <c r="BP11" s="451"/>
      <c r="BQ11" s="502" t="s">
        <v>483</v>
      </c>
      <c r="BR11" s="503" t="s">
        <v>356</v>
      </c>
      <c r="BS11" s="452" t="s">
        <v>442</v>
      </c>
      <c r="BT11" s="451"/>
      <c r="BU11" s="502" t="s">
        <v>487</v>
      </c>
      <c r="BV11" s="503" t="s">
        <v>366</v>
      </c>
      <c r="BW11" s="452"/>
      <c r="BX11" s="451"/>
      <c r="BY11" s="502"/>
      <c r="BZ11" s="503"/>
      <c r="CA11" s="452" t="s">
        <v>442</v>
      </c>
      <c r="CB11" s="451"/>
      <c r="CC11" s="502" t="s">
        <v>770</v>
      </c>
      <c r="CD11" s="503" t="s">
        <v>376</v>
      </c>
      <c r="CE11" s="452" t="s">
        <v>442</v>
      </c>
      <c r="CF11" s="451"/>
      <c r="CG11" s="502" t="s">
        <v>496</v>
      </c>
      <c r="CH11" s="503" t="s">
        <v>384</v>
      </c>
      <c r="CI11" s="452" t="s">
        <v>442</v>
      </c>
      <c r="CJ11" s="451"/>
      <c r="CK11" s="502" t="s">
        <v>506</v>
      </c>
      <c r="CL11" s="503" t="s">
        <v>397</v>
      </c>
      <c r="CM11" s="452" t="s">
        <v>443</v>
      </c>
      <c r="CN11" s="451"/>
      <c r="CO11" s="502" t="s">
        <v>767</v>
      </c>
      <c r="CP11" s="503" t="s">
        <v>401</v>
      </c>
      <c r="CQ11" s="48"/>
      <c r="CR11" s="48"/>
      <c r="CS11" s="48"/>
      <c r="CT11" s="48"/>
      <c r="CU11" s="48"/>
      <c r="CV11" s="48"/>
      <c r="CW11" s="48"/>
    </row>
    <row r="12" spans="1:139" x14ac:dyDescent="0.25">
      <c r="A12" s="514">
        <v>160036</v>
      </c>
      <c r="B12" s="515" t="s">
        <v>526</v>
      </c>
      <c r="C12" s="516" t="s">
        <v>520</v>
      </c>
      <c r="D12" s="514" t="s">
        <v>148</v>
      </c>
      <c r="E12" s="517" t="s">
        <v>744</v>
      </c>
      <c r="F12" s="517" t="s">
        <v>747</v>
      </c>
      <c r="G12" s="517" t="s">
        <v>289</v>
      </c>
      <c r="H12" s="517" t="s">
        <v>744</v>
      </c>
      <c r="I12" s="516" t="s">
        <v>289</v>
      </c>
      <c r="J12" s="517" t="s">
        <v>289</v>
      </c>
      <c r="K12" s="440" t="str">
        <f>IFERROR(VLOOKUP(A12,[4]CalledName!$A:$N,14,FALSE),"")</f>
        <v>No</v>
      </c>
      <c r="L12" s="401" t="str">
        <f>IFERROR(VLOOKUP(A12,[5]YEAR8!$A:$Y,22,FALSE),"")</f>
        <v/>
      </c>
      <c r="M12" s="404" t="str">
        <f t="shared" si="0"/>
        <v/>
      </c>
      <c r="N12" s="344">
        <f>IFERROR(VLOOKUP($A12,BHVEXPORT!$A:$I,6,FALSE),"")</f>
        <v>10</v>
      </c>
      <c r="O12" s="344">
        <f>IFERROR(VLOOKUP($A12,BHVEXPORT!$A:$I,4,FALSE),"")</f>
        <v>5</v>
      </c>
      <c r="P12" s="444">
        <f>IFERROR(VLOOKUP($A12,BHVEXPORT!$A:$I,5,FALSE),"")</f>
        <v>0</v>
      </c>
      <c r="Q12" s="497">
        <v>89.13</v>
      </c>
      <c r="R12" s="495">
        <v>9</v>
      </c>
      <c r="S12" s="498">
        <f t="shared" si="1"/>
        <v>1</v>
      </c>
      <c r="T12" s="414">
        <f t="shared" si="2"/>
        <v>8</v>
      </c>
      <c r="U12" s="399">
        <f t="shared" si="3"/>
        <v>5</v>
      </c>
      <c r="V12" s="399">
        <f t="shared" si="4"/>
        <v>0</v>
      </c>
      <c r="W12" s="399">
        <f t="shared" si="5"/>
        <v>0</v>
      </c>
      <c r="X12" s="399">
        <f t="shared" si="6"/>
        <v>5</v>
      </c>
      <c r="Y12" s="399">
        <f t="shared" si="7"/>
        <v>0</v>
      </c>
      <c r="Z12" s="399">
        <f t="shared" si="8"/>
        <v>0</v>
      </c>
      <c r="AA12" s="399">
        <f t="shared" si="9"/>
        <v>0</v>
      </c>
      <c r="AB12" s="399">
        <f t="shared" si="12"/>
        <v>0</v>
      </c>
      <c r="AC12" s="522">
        <f t="shared" si="13"/>
        <v>5</v>
      </c>
      <c r="AD12" s="415"/>
      <c r="AE12" s="452" t="s">
        <v>443</v>
      </c>
      <c r="AF12" s="451"/>
      <c r="AG12" s="502" t="s">
        <v>458</v>
      </c>
      <c r="AH12" s="503" t="s">
        <v>307</v>
      </c>
      <c r="AI12" s="452" t="s">
        <v>443</v>
      </c>
      <c r="AJ12" s="451"/>
      <c r="AK12" s="502" t="s">
        <v>769</v>
      </c>
      <c r="AL12" s="503" t="s">
        <v>439</v>
      </c>
      <c r="AM12" s="452" t="s">
        <v>442</v>
      </c>
      <c r="AN12" s="451"/>
      <c r="AO12" s="502" t="s">
        <v>460</v>
      </c>
      <c r="AP12" s="503" t="s">
        <v>315</v>
      </c>
      <c r="AQ12" s="452" t="s">
        <v>443</v>
      </c>
      <c r="AR12" s="451"/>
      <c r="AS12" s="502" t="s">
        <v>461</v>
      </c>
      <c r="AT12" s="503" t="s">
        <v>324</v>
      </c>
      <c r="AU12" s="452" t="s">
        <v>442</v>
      </c>
      <c r="AV12" s="451"/>
      <c r="AW12" s="502" t="s">
        <v>738</v>
      </c>
      <c r="AX12" s="503" t="s">
        <v>520</v>
      </c>
      <c r="AY12" s="452" t="s">
        <v>442</v>
      </c>
      <c r="AZ12" s="451"/>
      <c r="BA12" s="502" t="s">
        <v>471</v>
      </c>
      <c r="BB12" s="503" t="s">
        <v>329</v>
      </c>
      <c r="BC12" s="452" t="s">
        <v>442</v>
      </c>
      <c r="BD12" s="451"/>
      <c r="BE12" s="502" t="s">
        <v>475</v>
      </c>
      <c r="BF12" s="503" t="s">
        <v>337</v>
      </c>
      <c r="BG12" s="452" t="s">
        <v>441</v>
      </c>
      <c r="BH12" s="451"/>
      <c r="BI12" s="502" t="s">
        <v>477</v>
      </c>
      <c r="BJ12" s="503" t="s">
        <v>345</v>
      </c>
      <c r="BK12" s="452" t="s">
        <v>443</v>
      </c>
      <c r="BL12" s="451"/>
      <c r="BM12" s="502" t="s">
        <v>481</v>
      </c>
      <c r="BN12" s="503" t="s">
        <v>353</v>
      </c>
      <c r="BO12" s="452" t="s">
        <v>443</v>
      </c>
      <c r="BP12" s="451"/>
      <c r="BQ12" s="502" t="s">
        <v>483</v>
      </c>
      <c r="BR12" s="503" t="s">
        <v>361</v>
      </c>
      <c r="BS12" s="452" t="s">
        <v>442</v>
      </c>
      <c r="BT12" s="451"/>
      <c r="BU12" s="502" t="s">
        <v>487</v>
      </c>
      <c r="BV12" s="503" t="s">
        <v>371</v>
      </c>
      <c r="BW12" s="452"/>
      <c r="BX12" s="451"/>
      <c r="BY12" s="502"/>
      <c r="BZ12" s="503"/>
      <c r="CA12" s="452" t="s">
        <v>442</v>
      </c>
      <c r="CB12" s="451"/>
      <c r="CC12" s="502" t="s">
        <v>491</v>
      </c>
      <c r="CD12" s="503" t="s">
        <v>378</v>
      </c>
      <c r="CE12" s="452" t="s">
        <v>442</v>
      </c>
      <c r="CF12" s="451"/>
      <c r="CG12" s="502" t="s">
        <v>501</v>
      </c>
      <c r="CH12" s="503" t="s">
        <v>389</v>
      </c>
      <c r="CI12" s="452" t="s">
        <v>442</v>
      </c>
      <c r="CJ12" s="451"/>
      <c r="CK12" s="502" t="s">
        <v>508</v>
      </c>
      <c r="CL12" s="503" t="s">
        <v>396</v>
      </c>
      <c r="CM12" s="452"/>
      <c r="CN12" s="451"/>
      <c r="CO12" s="502"/>
      <c r="CP12" s="503"/>
      <c r="CQ12" s="48"/>
      <c r="CR12" s="48"/>
      <c r="CS12" s="48"/>
      <c r="CT12" s="48"/>
      <c r="CU12" s="48"/>
      <c r="CV12" s="48"/>
      <c r="CW12" s="48"/>
    </row>
    <row r="13" spans="1:139" x14ac:dyDescent="0.25">
      <c r="A13" s="514">
        <v>152762</v>
      </c>
      <c r="B13" s="515" t="s">
        <v>527</v>
      </c>
      <c r="C13" s="516" t="s">
        <v>512</v>
      </c>
      <c r="D13" s="514" t="s">
        <v>148</v>
      </c>
      <c r="E13" s="517" t="s">
        <v>289</v>
      </c>
      <c r="F13" s="517" t="s">
        <v>743</v>
      </c>
      <c r="G13" s="517" t="s">
        <v>289</v>
      </c>
      <c r="H13" s="517" t="s">
        <v>289</v>
      </c>
      <c r="I13" s="516" t="s">
        <v>289</v>
      </c>
      <c r="J13" s="517" t="s">
        <v>289</v>
      </c>
      <c r="K13" s="440" t="str">
        <f>IFERROR(VLOOKUP(A13,[4]CalledName!$A:$N,14,FALSE),"")</f>
        <v>No</v>
      </c>
      <c r="L13" s="401" t="str">
        <f>IFERROR(VLOOKUP(A13,[5]YEAR8!$A:$Y,22,FALSE),"")</f>
        <v>7-8</v>
      </c>
      <c r="M13" s="404" t="str">
        <f t="shared" si="0"/>
        <v>H</v>
      </c>
      <c r="N13" s="344">
        <f>IFERROR(VLOOKUP($A13,BHVEXPORT!$A:$I,6,FALSE),"")</f>
        <v>16</v>
      </c>
      <c r="O13" s="344">
        <f>IFERROR(VLOOKUP($A13,BHVEXPORT!$A:$I,4,FALSE),"")</f>
        <v>0</v>
      </c>
      <c r="P13" s="444">
        <f>IFERROR(VLOOKUP($A13,BHVEXPORT!$A:$I,5,FALSE),"")</f>
        <v>0</v>
      </c>
      <c r="Q13" s="497">
        <v>100</v>
      </c>
      <c r="R13" s="495">
        <v>0</v>
      </c>
      <c r="S13" s="498">
        <f t="shared" si="1"/>
        <v>1</v>
      </c>
      <c r="T13" s="414">
        <f t="shared" si="2"/>
        <v>13</v>
      </c>
      <c r="U13" s="399">
        <f t="shared" si="3"/>
        <v>0</v>
      </c>
      <c r="V13" s="399">
        <f t="shared" si="4"/>
        <v>0</v>
      </c>
      <c r="W13" s="399">
        <f t="shared" si="5"/>
        <v>0</v>
      </c>
      <c r="X13" s="399">
        <f t="shared" si="6"/>
        <v>0</v>
      </c>
      <c r="Y13" s="399">
        <f t="shared" si="7"/>
        <v>0</v>
      </c>
      <c r="Z13" s="399">
        <f t="shared" si="8"/>
        <v>0</v>
      </c>
      <c r="AA13" s="399">
        <f t="shared" si="9"/>
        <v>0</v>
      </c>
      <c r="AB13" s="399">
        <f t="shared" si="12"/>
        <v>0</v>
      </c>
      <c r="AC13" s="522">
        <f t="shared" si="13"/>
        <v>0</v>
      </c>
      <c r="AD13" s="415"/>
      <c r="AE13" s="452" t="s">
        <v>442</v>
      </c>
      <c r="AF13" s="451"/>
      <c r="AG13" s="502" t="s">
        <v>764</v>
      </c>
      <c r="AH13" s="503" t="s">
        <v>304</v>
      </c>
      <c r="AI13" s="452" t="s">
        <v>442</v>
      </c>
      <c r="AJ13" s="451"/>
      <c r="AK13" s="502" t="s">
        <v>765</v>
      </c>
      <c r="AL13" s="503" t="s">
        <v>434</v>
      </c>
      <c r="AM13" s="452" t="s">
        <v>442</v>
      </c>
      <c r="AN13" s="451"/>
      <c r="AO13" s="502" t="s">
        <v>461</v>
      </c>
      <c r="AP13" s="503" t="s">
        <v>312</v>
      </c>
      <c r="AQ13" s="452" t="s">
        <v>442</v>
      </c>
      <c r="AR13" s="451"/>
      <c r="AS13" s="502" t="s">
        <v>772</v>
      </c>
      <c r="AT13" s="503" t="s">
        <v>318</v>
      </c>
      <c r="AU13" s="452" t="s">
        <v>442</v>
      </c>
      <c r="AV13" s="451"/>
      <c r="AW13" s="502" t="s">
        <v>461</v>
      </c>
      <c r="AX13" s="503" t="s">
        <v>512</v>
      </c>
      <c r="AY13" s="452"/>
      <c r="AZ13" s="451"/>
      <c r="BA13" s="502"/>
      <c r="BB13" s="503"/>
      <c r="BC13" s="452" t="s">
        <v>442</v>
      </c>
      <c r="BD13" s="451"/>
      <c r="BE13" s="502" t="s">
        <v>474</v>
      </c>
      <c r="BF13" s="503" t="s">
        <v>334</v>
      </c>
      <c r="BG13" s="452" t="s">
        <v>442</v>
      </c>
      <c r="BH13" s="451"/>
      <c r="BI13" s="502" t="s">
        <v>478</v>
      </c>
      <c r="BJ13" s="503" t="s">
        <v>342</v>
      </c>
      <c r="BK13" s="452" t="s">
        <v>442</v>
      </c>
      <c r="BL13" s="451"/>
      <c r="BM13" s="502" t="s">
        <v>481</v>
      </c>
      <c r="BN13" s="503" t="s">
        <v>350</v>
      </c>
      <c r="BO13" s="452" t="s">
        <v>442</v>
      </c>
      <c r="BP13" s="451"/>
      <c r="BQ13" s="502" t="s">
        <v>482</v>
      </c>
      <c r="BR13" s="503" t="s">
        <v>355</v>
      </c>
      <c r="BS13" s="452" t="s">
        <v>442</v>
      </c>
      <c r="BT13" s="451"/>
      <c r="BU13" s="502" t="s">
        <v>487</v>
      </c>
      <c r="BV13" s="503" t="s">
        <v>368</v>
      </c>
      <c r="BW13" s="452"/>
      <c r="BX13" s="451"/>
      <c r="BY13" s="502"/>
      <c r="BZ13" s="503"/>
      <c r="CA13" s="452" t="s">
        <v>441</v>
      </c>
      <c r="CB13" s="451"/>
      <c r="CC13" s="502" t="s">
        <v>491</v>
      </c>
      <c r="CD13" s="503" t="s">
        <v>374</v>
      </c>
      <c r="CE13" s="452" t="s">
        <v>442</v>
      </c>
      <c r="CF13" s="451"/>
      <c r="CG13" s="502" t="s">
        <v>498</v>
      </c>
      <c r="CH13" s="503" t="s">
        <v>386</v>
      </c>
      <c r="CI13" s="452" t="s">
        <v>442</v>
      </c>
      <c r="CJ13" s="451"/>
      <c r="CK13" s="502" t="s">
        <v>503</v>
      </c>
      <c r="CL13" s="503" t="s">
        <v>394</v>
      </c>
      <c r="CM13" s="452" t="s">
        <v>442</v>
      </c>
      <c r="CN13" s="451"/>
      <c r="CO13" s="502" t="s">
        <v>510</v>
      </c>
      <c r="CP13" s="503" t="s">
        <v>403</v>
      </c>
      <c r="CQ13" s="48"/>
      <c r="CR13" s="48"/>
      <c r="CS13" s="48"/>
      <c r="CT13" s="48"/>
      <c r="CU13" s="48"/>
      <c r="CV13" s="48"/>
      <c r="CW13" s="48"/>
    </row>
    <row r="14" spans="1:139" x14ac:dyDescent="0.25">
      <c r="A14" s="514">
        <v>152760</v>
      </c>
      <c r="B14" s="515" t="s">
        <v>528</v>
      </c>
      <c r="C14" s="516" t="s">
        <v>512</v>
      </c>
      <c r="D14" s="514" t="s">
        <v>288</v>
      </c>
      <c r="E14" s="517" t="s">
        <v>289</v>
      </c>
      <c r="F14" s="517" t="s">
        <v>743</v>
      </c>
      <c r="G14" s="517" t="s">
        <v>289</v>
      </c>
      <c r="H14" s="517" t="s">
        <v>289</v>
      </c>
      <c r="I14" s="516" t="s">
        <v>289</v>
      </c>
      <c r="J14" s="517" t="s">
        <v>289</v>
      </c>
      <c r="K14" s="440" t="str">
        <f>IFERROR(VLOOKUP(A14,[4]CalledName!$A:$N,14,FALSE),"")</f>
        <v>Yes</v>
      </c>
      <c r="L14" s="401" t="str">
        <f>IFERROR(VLOOKUP(A14,[5]YEAR8!$A:$Y,22,FALSE),"")</f>
        <v>5-6</v>
      </c>
      <c r="M14" s="404" t="str">
        <f t="shared" si="0"/>
        <v>M</v>
      </c>
      <c r="N14" s="344">
        <f>IFERROR(VLOOKUP($A14,BHVEXPORT!$A:$I,6,FALSE),"")</f>
        <v>13</v>
      </c>
      <c r="O14" s="344">
        <f>IFERROR(VLOOKUP($A14,BHVEXPORT!$A:$I,4,FALSE),"")</f>
        <v>1</v>
      </c>
      <c r="P14" s="444">
        <f>IFERROR(VLOOKUP($A14,BHVEXPORT!$A:$I,5,FALSE),"")</f>
        <v>0</v>
      </c>
      <c r="Q14" s="497">
        <v>86.96</v>
      </c>
      <c r="R14" s="495">
        <v>0</v>
      </c>
      <c r="S14" s="498">
        <f t="shared" si="1"/>
        <v>0</v>
      </c>
      <c r="T14" s="414">
        <f t="shared" si="2"/>
        <v>14</v>
      </c>
      <c r="U14" s="399">
        <f t="shared" si="3"/>
        <v>0</v>
      </c>
      <c r="V14" s="399">
        <f t="shared" si="4"/>
        <v>0</v>
      </c>
      <c r="W14" s="399">
        <f t="shared" si="5"/>
        <v>0</v>
      </c>
      <c r="X14" s="399">
        <f t="shared" si="6"/>
        <v>0</v>
      </c>
      <c r="Y14" s="399">
        <f t="shared" si="7"/>
        <v>0</v>
      </c>
      <c r="Z14" s="399">
        <f t="shared" si="8"/>
        <v>0</v>
      </c>
      <c r="AA14" s="399">
        <f t="shared" si="9"/>
        <v>0</v>
      </c>
      <c r="AB14" s="399">
        <f t="shared" si="12"/>
        <v>0</v>
      </c>
      <c r="AC14" s="522">
        <f t="shared" si="13"/>
        <v>0</v>
      </c>
      <c r="AD14" s="415"/>
      <c r="AE14" s="450" t="s">
        <v>442</v>
      </c>
      <c r="AF14" s="451"/>
      <c r="AG14" s="502" t="s">
        <v>764</v>
      </c>
      <c r="AH14" s="503" t="s">
        <v>304</v>
      </c>
      <c r="AI14" s="450" t="s">
        <v>442</v>
      </c>
      <c r="AJ14" s="451"/>
      <c r="AK14" s="502" t="s">
        <v>769</v>
      </c>
      <c r="AL14" s="503" t="s">
        <v>435</v>
      </c>
      <c r="AM14" s="450" t="s">
        <v>442</v>
      </c>
      <c r="AN14" s="451"/>
      <c r="AO14" s="502" t="s">
        <v>461</v>
      </c>
      <c r="AP14" s="503" t="s">
        <v>312</v>
      </c>
      <c r="AQ14" s="450" t="s">
        <v>442</v>
      </c>
      <c r="AR14" s="451"/>
      <c r="AS14" s="502" t="s">
        <v>772</v>
      </c>
      <c r="AT14" s="503" t="s">
        <v>318</v>
      </c>
      <c r="AU14" s="450" t="s">
        <v>442</v>
      </c>
      <c r="AV14" s="451"/>
      <c r="AW14" s="502" t="s">
        <v>461</v>
      </c>
      <c r="AX14" s="503" t="s">
        <v>512</v>
      </c>
      <c r="AY14" s="450"/>
      <c r="AZ14" s="451"/>
      <c r="BA14" s="502"/>
      <c r="BB14" s="503"/>
      <c r="BC14" s="450" t="s">
        <v>442</v>
      </c>
      <c r="BD14" s="451"/>
      <c r="BE14" s="502" t="s">
        <v>474</v>
      </c>
      <c r="BF14" s="503" t="s">
        <v>334</v>
      </c>
      <c r="BG14" s="450" t="s">
        <v>442</v>
      </c>
      <c r="BH14" s="451"/>
      <c r="BI14" s="502" t="s">
        <v>478</v>
      </c>
      <c r="BJ14" s="503" t="s">
        <v>342</v>
      </c>
      <c r="BK14" s="450" t="s">
        <v>442</v>
      </c>
      <c r="BL14" s="451"/>
      <c r="BM14" s="502" t="s">
        <v>481</v>
      </c>
      <c r="BN14" s="503" t="s">
        <v>350</v>
      </c>
      <c r="BO14" s="450" t="s">
        <v>442</v>
      </c>
      <c r="BP14" s="451"/>
      <c r="BQ14" s="502" t="s">
        <v>484</v>
      </c>
      <c r="BR14" s="503" t="s">
        <v>357</v>
      </c>
      <c r="BS14" s="450" t="s">
        <v>442</v>
      </c>
      <c r="BT14" s="451"/>
      <c r="BU14" s="502" t="s">
        <v>487</v>
      </c>
      <c r="BV14" s="503" t="s">
        <v>368</v>
      </c>
      <c r="BW14" s="450"/>
      <c r="BX14" s="451"/>
      <c r="BY14" s="502"/>
      <c r="BZ14" s="503"/>
      <c r="CA14" s="450" t="s">
        <v>442</v>
      </c>
      <c r="CB14" s="451"/>
      <c r="CC14" s="502" t="s">
        <v>770</v>
      </c>
      <c r="CD14" s="503" t="s">
        <v>376</v>
      </c>
      <c r="CE14" s="450" t="s">
        <v>442</v>
      </c>
      <c r="CF14" s="451"/>
      <c r="CG14" s="502" t="s">
        <v>498</v>
      </c>
      <c r="CH14" s="503" t="s">
        <v>386</v>
      </c>
      <c r="CI14" s="450" t="s">
        <v>442</v>
      </c>
      <c r="CJ14" s="451"/>
      <c r="CK14" s="502" t="s">
        <v>508</v>
      </c>
      <c r="CL14" s="503" t="s">
        <v>396</v>
      </c>
      <c r="CM14" s="450" t="s">
        <v>442</v>
      </c>
      <c r="CN14" s="451"/>
      <c r="CO14" s="502" t="s">
        <v>510</v>
      </c>
      <c r="CP14" s="503" t="s">
        <v>403</v>
      </c>
      <c r="CQ14" s="48"/>
      <c r="CR14" s="48"/>
      <c r="CS14" s="48"/>
      <c r="CT14" s="48"/>
      <c r="CU14" s="48"/>
      <c r="CV14" s="48"/>
      <c r="CW14" s="48"/>
    </row>
    <row r="15" spans="1:139" ht="30" x14ac:dyDescent="0.25">
      <c r="A15" s="514">
        <v>152803</v>
      </c>
      <c r="B15" s="515" t="s">
        <v>529</v>
      </c>
      <c r="C15" s="516" t="s">
        <v>522</v>
      </c>
      <c r="D15" s="514" t="s">
        <v>288</v>
      </c>
      <c r="E15" s="517" t="s">
        <v>744</v>
      </c>
      <c r="F15" s="515" t="s">
        <v>748</v>
      </c>
      <c r="G15" s="517" t="s">
        <v>289</v>
      </c>
      <c r="H15" s="517" t="s">
        <v>744</v>
      </c>
      <c r="I15" s="516" t="s">
        <v>289</v>
      </c>
      <c r="J15" s="517" t="s">
        <v>289</v>
      </c>
      <c r="K15" s="440" t="str">
        <f>IFERROR(VLOOKUP(A15,[4]CalledName!$A:$N,14,FALSE),"")</f>
        <v>No</v>
      </c>
      <c r="L15" s="401" t="str">
        <f>IFERROR(VLOOKUP(A15,[5]YEAR8!$A:$Y,22,FALSE),"")</f>
        <v>5-6</v>
      </c>
      <c r="M15" s="404" t="str">
        <f t="shared" si="0"/>
        <v>M</v>
      </c>
      <c r="N15" s="344">
        <f>IFERROR(VLOOKUP($A15,BHVEXPORT!$A:$I,6,FALSE),"")</f>
        <v>23</v>
      </c>
      <c r="O15" s="344">
        <f>IFERROR(VLOOKUP($A15,BHVEXPORT!$A:$I,4,FALSE),"")</f>
        <v>1</v>
      </c>
      <c r="P15" s="444">
        <f>IFERROR(VLOOKUP($A15,BHVEXPORT!$A:$I,5,FALSE),"")</f>
        <v>3</v>
      </c>
      <c r="Q15" s="497">
        <v>86.96</v>
      </c>
      <c r="R15" s="495">
        <v>3</v>
      </c>
      <c r="S15" s="498">
        <f t="shared" si="1"/>
        <v>1</v>
      </c>
      <c r="T15" s="414">
        <f t="shared" si="2"/>
        <v>12</v>
      </c>
      <c r="U15" s="399">
        <f t="shared" si="3"/>
        <v>0</v>
      </c>
      <c r="V15" s="399">
        <f t="shared" si="4"/>
        <v>1</v>
      </c>
      <c r="W15" s="399">
        <f t="shared" si="5"/>
        <v>0</v>
      </c>
      <c r="X15" s="399">
        <f t="shared" si="6"/>
        <v>1</v>
      </c>
      <c r="Y15" s="399">
        <f t="shared" si="7"/>
        <v>0</v>
      </c>
      <c r="Z15" s="399">
        <f t="shared" si="8"/>
        <v>0</v>
      </c>
      <c r="AA15" s="399">
        <f t="shared" si="9"/>
        <v>0</v>
      </c>
      <c r="AB15" s="399">
        <f t="shared" si="12"/>
        <v>0</v>
      </c>
      <c r="AC15" s="522">
        <f t="shared" si="13"/>
        <v>1</v>
      </c>
      <c r="AD15" s="415"/>
      <c r="AE15" s="452" t="s">
        <v>442</v>
      </c>
      <c r="AF15" s="451"/>
      <c r="AG15" s="502" t="s">
        <v>764</v>
      </c>
      <c r="AH15" s="503" t="s">
        <v>301</v>
      </c>
      <c r="AI15" s="452" t="s">
        <v>442</v>
      </c>
      <c r="AJ15" s="451"/>
      <c r="AK15" s="502" t="s">
        <v>769</v>
      </c>
      <c r="AL15" s="503" t="s">
        <v>435</v>
      </c>
      <c r="AM15" s="452" t="s">
        <v>444</v>
      </c>
      <c r="AN15" s="451"/>
      <c r="AO15" s="502" t="s">
        <v>460</v>
      </c>
      <c r="AP15" s="503" t="s">
        <v>309</v>
      </c>
      <c r="AQ15" s="452" t="s">
        <v>442</v>
      </c>
      <c r="AR15" s="451"/>
      <c r="AS15" s="502" t="s">
        <v>467</v>
      </c>
      <c r="AT15" s="503" t="s">
        <v>320</v>
      </c>
      <c r="AU15" s="452" t="s">
        <v>442</v>
      </c>
      <c r="AV15" s="451"/>
      <c r="AW15" s="502" t="s">
        <v>484</v>
      </c>
      <c r="AX15" s="503" t="s">
        <v>522</v>
      </c>
      <c r="AY15" s="452"/>
      <c r="AZ15" s="451"/>
      <c r="BA15" s="502"/>
      <c r="BB15" s="503"/>
      <c r="BC15" s="452" t="s">
        <v>442</v>
      </c>
      <c r="BD15" s="451"/>
      <c r="BE15" s="502" t="s">
        <v>473</v>
      </c>
      <c r="BF15" s="503" t="s">
        <v>331</v>
      </c>
      <c r="BG15" s="452" t="s">
        <v>442</v>
      </c>
      <c r="BH15" s="451"/>
      <c r="BI15" s="502" t="s">
        <v>476</v>
      </c>
      <c r="BJ15" s="503" t="s">
        <v>339</v>
      </c>
      <c r="BK15" s="452" t="s">
        <v>442</v>
      </c>
      <c r="BL15" s="451"/>
      <c r="BM15" s="502" t="s">
        <v>479</v>
      </c>
      <c r="BN15" s="503" t="s">
        <v>347</v>
      </c>
      <c r="BO15" s="452" t="s">
        <v>442</v>
      </c>
      <c r="BP15" s="451"/>
      <c r="BQ15" s="502" t="s">
        <v>483</v>
      </c>
      <c r="BR15" s="503" t="s">
        <v>356</v>
      </c>
      <c r="BS15" s="452" t="s">
        <v>442</v>
      </c>
      <c r="BT15" s="451"/>
      <c r="BU15" s="502" t="s">
        <v>487</v>
      </c>
      <c r="BV15" s="503" t="s">
        <v>365</v>
      </c>
      <c r="BW15" s="452"/>
      <c r="BX15" s="451"/>
      <c r="BY15" s="502"/>
      <c r="BZ15" s="503"/>
      <c r="CA15" s="452" t="s">
        <v>441</v>
      </c>
      <c r="CB15" s="451"/>
      <c r="CC15" s="502" t="s">
        <v>492</v>
      </c>
      <c r="CD15" s="503" t="s">
        <v>375</v>
      </c>
      <c r="CE15" s="452" t="s">
        <v>442</v>
      </c>
      <c r="CF15" s="451"/>
      <c r="CG15" s="502" t="s">
        <v>496</v>
      </c>
      <c r="CH15" s="503" t="s">
        <v>383</v>
      </c>
      <c r="CI15" s="452" t="s">
        <v>442</v>
      </c>
      <c r="CJ15" s="451"/>
      <c r="CK15" s="502" t="s">
        <v>502</v>
      </c>
      <c r="CL15" s="503" t="s">
        <v>391</v>
      </c>
      <c r="CM15" s="452" t="s">
        <v>442</v>
      </c>
      <c r="CN15" s="451"/>
      <c r="CO15" s="502" t="s">
        <v>471</v>
      </c>
      <c r="CP15" s="503" t="s">
        <v>400</v>
      </c>
      <c r="CQ15" s="48"/>
      <c r="CR15" s="48"/>
      <c r="CS15" s="48"/>
      <c r="CT15" s="48"/>
      <c r="CU15" s="48"/>
      <c r="CV15" s="48"/>
      <c r="CW15" s="48"/>
    </row>
    <row r="16" spans="1:139" x14ac:dyDescent="0.25">
      <c r="A16" s="514">
        <v>160010</v>
      </c>
      <c r="B16" s="515" t="s">
        <v>530</v>
      </c>
      <c r="C16" s="516" t="s">
        <v>531</v>
      </c>
      <c r="D16" s="514" t="s">
        <v>148</v>
      </c>
      <c r="E16" s="517" t="s">
        <v>289</v>
      </c>
      <c r="F16" s="517" t="s">
        <v>743</v>
      </c>
      <c r="G16" s="517" t="s">
        <v>289</v>
      </c>
      <c r="H16" s="517" t="s">
        <v>289</v>
      </c>
      <c r="I16" s="516" t="s">
        <v>289</v>
      </c>
      <c r="J16" s="517" t="s">
        <v>289</v>
      </c>
      <c r="K16" s="440" t="str">
        <f>IFERROR(VLOOKUP(A16,[4]CalledName!$A:$N,14,FALSE),"")</f>
        <v>No</v>
      </c>
      <c r="L16" s="401" t="str">
        <f>IFERROR(VLOOKUP(A16,[5]YEAR8!$A:$Y,22,FALSE),"")</f>
        <v>5-6</v>
      </c>
      <c r="M16" s="404" t="str">
        <f t="shared" si="0"/>
        <v>M</v>
      </c>
      <c r="N16" s="344">
        <f>IFERROR(VLOOKUP($A16,BHVEXPORT!$A:$I,6,FALSE),"")</f>
        <v>10</v>
      </c>
      <c r="O16" s="344">
        <f>IFERROR(VLOOKUP($A16,BHVEXPORT!$A:$I,4,FALSE),"")</f>
        <v>4</v>
      </c>
      <c r="P16" s="444">
        <f>IFERROR(VLOOKUP($A16,BHVEXPORT!$A:$I,5,FALSE),"")</f>
        <v>2</v>
      </c>
      <c r="Q16" s="497">
        <v>91.3</v>
      </c>
      <c r="R16" s="495">
        <v>3</v>
      </c>
      <c r="S16" s="498">
        <f t="shared" si="1"/>
        <v>0</v>
      </c>
      <c r="T16" s="414">
        <f t="shared" si="2"/>
        <v>13</v>
      </c>
      <c r="U16" s="399">
        <f t="shared" si="3"/>
        <v>1</v>
      </c>
      <c r="V16" s="399">
        <f t="shared" si="4"/>
        <v>0</v>
      </c>
      <c r="W16" s="399">
        <f t="shared" si="5"/>
        <v>0</v>
      </c>
      <c r="X16" s="399">
        <f t="shared" si="6"/>
        <v>1</v>
      </c>
      <c r="Y16" s="399">
        <f t="shared" si="7"/>
        <v>0</v>
      </c>
      <c r="Z16" s="399">
        <f t="shared" si="8"/>
        <v>0</v>
      </c>
      <c r="AA16" s="399">
        <f t="shared" si="9"/>
        <v>0</v>
      </c>
      <c r="AB16" s="399">
        <f t="shared" si="12"/>
        <v>0</v>
      </c>
      <c r="AC16" s="522">
        <f t="shared" si="13"/>
        <v>1</v>
      </c>
      <c r="AD16" s="415"/>
      <c r="AE16" s="452" t="s">
        <v>442</v>
      </c>
      <c r="AF16" s="451"/>
      <c r="AG16" s="502" t="s">
        <v>459</v>
      </c>
      <c r="AH16" s="503" t="s">
        <v>306</v>
      </c>
      <c r="AI16" s="452"/>
      <c r="AJ16" s="451"/>
      <c r="AK16" s="502"/>
      <c r="AL16" s="503"/>
      <c r="AM16" s="452" t="s">
        <v>442</v>
      </c>
      <c r="AN16" s="451"/>
      <c r="AO16" s="502" t="s">
        <v>460</v>
      </c>
      <c r="AP16" s="503" t="s">
        <v>314</v>
      </c>
      <c r="AQ16" s="452" t="s">
        <v>442</v>
      </c>
      <c r="AR16" s="451"/>
      <c r="AS16" s="502" t="s">
        <v>465</v>
      </c>
      <c r="AT16" s="503" t="s">
        <v>325</v>
      </c>
      <c r="AU16" s="452" t="s">
        <v>442</v>
      </c>
      <c r="AV16" s="451"/>
      <c r="AW16" s="502" t="s">
        <v>510</v>
      </c>
      <c r="AX16" s="503" t="s">
        <v>531</v>
      </c>
      <c r="AY16" s="452" t="s">
        <v>442</v>
      </c>
      <c r="AZ16" s="451"/>
      <c r="BA16" s="502" t="s">
        <v>470</v>
      </c>
      <c r="BB16" s="503" t="s">
        <v>328</v>
      </c>
      <c r="BC16" s="452" t="s">
        <v>442</v>
      </c>
      <c r="BD16" s="451"/>
      <c r="BE16" s="502" t="s">
        <v>473</v>
      </c>
      <c r="BF16" s="503" t="s">
        <v>336</v>
      </c>
      <c r="BG16" s="452" t="s">
        <v>442</v>
      </c>
      <c r="BH16" s="451"/>
      <c r="BI16" s="502" t="s">
        <v>476</v>
      </c>
      <c r="BJ16" s="503" t="s">
        <v>344</v>
      </c>
      <c r="BK16" s="452" t="s">
        <v>442</v>
      </c>
      <c r="BL16" s="451"/>
      <c r="BM16" s="502" t="s">
        <v>481</v>
      </c>
      <c r="BN16" s="503" t="s">
        <v>352</v>
      </c>
      <c r="BO16" s="452" t="s">
        <v>442</v>
      </c>
      <c r="BP16" s="451"/>
      <c r="BQ16" s="502" t="s">
        <v>484</v>
      </c>
      <c r="BR16" s="503" t="s">
        <v>362</v>
      </c>
      <c r="BS16" s="452" t="s">
        <v>442</v>
      </c>
      <c r="BT16" s="451"/>
      <c r="BU16" s="502" t="s">
        <v>488</v>
      </c>
      <c r="BV16" s="503" t="s">
        <v>370</v>
      </c>
      <c r="BW16" s="452" t="s">
        <v>442</v>
      </c>
      <c r="BX16" s="451"/>
      <c r="BY16" s="502" t="s">
        <v>476</v>
      </c>
      <c r="BZ16" s="503" t="s">
        <v>382</v>
      </c>
      <c r="CA16" s="452" t="s">
        <v>442</v>
      </c>
      <c r="CB16" s="451"/>
      <c r="CC16" s="502" t="s">
        <v>491</v>
      </c>
      <c r="CD16" s="503" t="s">
        <v>378</v>
      </c>
      <c r="CE16" s="452" t="s">
        <v>443</v>
      </c>
      <c r="CF16" s="451"/>
      <c r="CG16" s="502" t="s">
        <v>500</v>
      </c>
      <c r="CH16" s="503" t="s">
        <v>388</v>
      </c>
      <c r="CI16" s="452" t="s">
        <v>442</v>
      </c>
      <c r="CJ16" s="451"/>
      <c r="CK16" s="502" t="s">
        <v>506</v>
      </c>
      <c r="CL16" s="503" t="s">
        <v>397</v>
      </c>
      <c r="CM16" s="452"/>
      <c r="CN16" s="451"/>
      <c r="CO16" s="502"/>
      <c r="CP16" s="503"/>
      <c r="CQ16" s="48"/>
      <c r="CR16" s="48"/>
      <c r="CS16" s="48"/>
      <c r="CT16" s="48"/>
      <c r="CU16" s="48"/>
      <c r="CV16" s="48"/>
      <c r="CW16" s="48"/>
    </row>
    <row r="17" spans="1:101" x14ac:dyDescent="0.25">
      <c r="A17" s="514">
        <v>152861</v>
      </c>
      <c r="B17" s="515" t="s">
        <v>532</v>
      </c>
      <c r="C17" s="516" t="s">
        <v>512</v>
      </c>
      <c r="D17" s="514" t="s">
        <v>148</v>
      </c>
      <c r="E17" s="517" t="s">
        <v>289</v>
      </c>
      <c r="F17" s="517" t="s">
        <v>743</v>
      </c>
      <c r="G17" s="517" t="s">
        <v>289</v>
      </c>
      <c r="H17" s="517" t="s">
        <v>289</v>
      </c>
      <c r="I17" s="516" t="s">
        <v>289</v>
      </c>
      <c r="J17" s="517" t="s">
        <v>289</v>
      </c>
      <c r="K17" s="440" t="str">
        <f>IFERROR(VLOOKUP(A17,[4]CalledName!$A:$N,14,FALSE),"")</f>
        <v>No</v>
      </c>
      <c r="L17" s="401" t="str">
        <f>IFERROR(VLOOKUP(A17,[5]YEAR8!$A:$Y,22,FALSE),"")</f>
        <v>7-8</v>
      </c>
      <c r="M17" s="404" t="str">
        <f t="shared" si="0"/>
        <v>H</v>
      </c>
      <c r="N17" s="344">
        <f>IFERROR(VLOOKUP($A17,BHVEXPORT!$A:$I,6,FALSE),"")</f>
        <v>17</v>
      </c>
      <c r="O17" s="344">
        <f>IFERROR(VLOOKUP($A17,BHVEXPORT!$A:$I,4,FALSE),"")</f>
        <v>1</v>
      </c>
      <c r="P17" s="444">
        <f>IFERROR(VLOOKUP($A17,BHVEXPORT!$A:$I,5,FALSE),"")</f>
        <v>0</v>
      </c>
      <c r="Q17" s="497">
        <v>100</v>
      </c>
      <c r="R17" s="495">
        <v>0</v>
      </c>
      <c r="S17" s="498">
        <f t="shared" si="1"/>
        <v>1</v>
      </c>
      <c r="T17" s="414">
        <f t="shared" si="2"/>
        <v>13</v>
      </c>
      <c r="U17" s="399">
        <f t="shared" si="3"/>
        <v>0</v>
      </c>
      <c r="V17" s="399">
        <f t="shared" si="4"/>
        <v>0</v>
      </c>
      <c r="W17" s="399">
        <f t="shared" si="5"/>
        <v>0</v>
      </c>
      <c r="X17" s="399">
        <f t="shared" si="6"/>
        <v>0</v>
      </c>
      <c r="Y17" s="399">
        <f t="shared" si="7"/>
        <v>0</v>
      </c>
      <c r="Z17" s="399">
        <f t="shared" si="8"/>
        <v>0</v>
      </c>
      <c r="AA17" s="399">
        <f t="shared" si="9"/>
        <v>0</v>
      </c>
      <c r="AB17" s="399">
        <f t="shared" si="12"/>
        <v>0</v>
      </c>
      <c r="AC17" s="522">
        <f t="shared" si="13"/>
        <v>0</v>
      </c>
      <c r="AD17" s="415"/>
      <c r="AE17" s="450" t="s">
        <v>442</v>
      </c>
      <c r="AF17" s="451"/>
      <c r="AG17" s="502" t="s">
        <v>764</v>
      </c>
      <c r="AH17" s="503" t="s">
        <v>304</v>
      </c>
      <c r="AI17" s="450" t="s">
        <v>441</v>
      </c>
      <c r="AJ17" s="451"/>
      <c r="AK17" s="502" t="s">
        <v>771</v>
      </c>
      <c r="AL17" s="503" t="s">
        <v>436</v>
      </c>
      <c r="AM17" s="450" t="s">
        <v>442</v>
      </c>
      <c r="AN17" s="451"/>
      <c r="AO17" s="502" t="s">
        <v>461</v>
      </c>
      <c r="AP17" s="503" t="s">
        <v>312</v>
      </c>
      <c r="AQ17" s="450" t="s">
        <v>442</v>
      </c>
      <c r="AR17" s="451"/>
      <c r="AS17" s="502" t="s">
        <v>772</v>
      </c>
      <c r="AT17" s="503" t="s">
        <v>318</v>
      </c>
      <c r="AU17" s="450" t="s">
        <v>442</v>
      </c>
      <c r="AV17" s="451"/>
      <c r="AW17" s="502" t="s">
        <v>461</v>
      </c>
      <c r="AX17" s="503" t="s">
        <v>512</v>
      </c>
      <c r="AY17" s="450"/>
      <c r="AZ17" s="451"/>
      <c r="BA17" s="502"/>
      <c r="BB17" s="503"/>
      <c r="BC17" s="450" t="s">
        <v>442</v>
      </c>
      <c r="BD17" s="451"/>
      <c r="BE17" s="502" t="s">
        <v>474</v>
      </c>
      <c r="BF17" s="503" t="s">
        <v>334</v>
      </c>
      <c r="BG17" s="450" t="s">
        <v>442</v>
      </c>
      <c r="BH17" s="451"/>
      <c r="BI17" s="502" t="s">
        <v>478</v>
      </c>
      <c r="BJ17" s="503" t="s">
        <v>342</v>
      </c>
      <c r="BK17" s="450" t="s">
        <v>442</v>
      </c>
      <c r="BL17" s="451"/>
      <c r="BM17" s="502" t="s">
        <v>481</v>
      </c>
      <c r="BN17" s="503" t="s">
        <v>350</v>
      </c>
      <c r="BO17" s="450" t="s">
        <v>442</v>
      </c>
      <c r="BP17" s="451"/>
      <c r="BQ17" s="502" t="s">
        <v>483</v>
      </c>
      <c r="BR17" s="503" t="s">
        <v>356</v>
      </c>
      <c r="BS17" s="450" t="s">
        <v>442</v>
      </c>
      <c r="BT17" s="451"/>
      <c r="BU17" s="502" t="s">
        <v>487</v>
      </c>
      <c r="BV17" s="503" t="s">
        <v>368</v>
      </c>
      <c r="BW17" s="450"/>
      <c r="BX17" s="451"/>
      <c r="BY17" s="502"/>
      <c r="BZ17" s="503"/>
      <c r="CA17" s="450" t="s">
        <v>442</v>
      </c>
      <c r="CB17" s="451"/>
      <c r="CC17" s="502" t="s">
        <v>490</v>
      </c>
      <c r="CD17" s="503" t="s">
        <v>373</v>
      </c>
      <c r="CE17" s="450" t="s">
        <v>442</v>
      </c>
      <c r="CF17" s="451"/>
      <c r="CG17" s="502" t="s">
        <v>498</v>
      </c>
      <c r="CH17" s="503" t="s">
        <v>386</v>
      </c>
      <c r="CI17" s="450" t="s">
        <v>442</v>
      </c>
      <c r="CJ17" s="451"/>
      <c r="CK17" s="502" t="s">
        <v>503</v>
      </c>
      <c r="CL17" s="503" t="s">
        <v>393</v>
      </c>
      <c r="CM17" s="450" t="s">
        <v>442</v>
      </c>
      <c r="CN17" s="451"/>
      <c r="CO17" s="502" t="s">
        <v>510</v>
      </c>
      <c r="CP17" s="503" t="s">
        <v>403</v>
      </c>
      <c r="CQ17" s="48"/>
      <c r="CR17" s="48"/>
      <c r="CS17" s="48"/>
      <c r="CT17" s="48"/>
      <c r="CU17" s="48"/>
      <c r="CV17" s="48"/>
      <c r="CW17" s="48"/>
    </row>
    <row r="18" spans="1:101" x14ac:dyDescent="0.25">
      <c r="A18" s="514">
        <v>152878</v>
      </c>
      <c r="B18" s="515" t="s">
        <v>533</v>
      </c>
      <c r="C18" s="516" t="s">
        <v>514</v>
      </c>
      <c r="D18" s="514" t="s">
        <v>148</v>
      </c>
      <c r="E18" s="517" t="s">
        <v>289</v>
      </c>
      <c r="F18" s="517" t="s">
        <v>743</v>
      </c>
      <c r="G18" s="517" t="s">
        <v>289</v>
      </c>
      <c r="H18" s="517" t="s">
        <v>289</v>
      </c>
      <c r="I18" s="516" t="s">
        <v>289</v>
      </c>
      <c r="J18" s="517" t="s">
        <v>289</v>
      </c>
      <c r="K18" s="440" t="str">
        <f>IFERROR(VLOOKUP(A18,[4]CalledName!$A:$N,14,FALSE),"")</f>
        <v>No</v>
      </c>
      <c r="L18" s="401" t="str">
        <f>IFERROR(VLOOKUP(A18,[5]YEAR8!$A:$Y,22,FALSE),"")</f>
        <v>6-7</v>
      </c>
      <c r="M18" s="404" t="str">
        <f t="shared" si="0"/>
        <v>M</v>
      </c>
      <c r="N18" s="344">
        <f>IFERROR(VLOOKUP($A18,BHVEXPORT!$A:$I,6,FALSE),"")</f>
        <v>14</v>
      </c>
      <c r="O18" s="344">
        <f>IFERROR(VLOOKUP($A18,BHVEXPORT!$A:$I,4,FALSE),"")</f>
        <v>0</v>
      </c>
      <c r="P18" s="444">
        <f>IFERROR(VLOOKUP($A18,BHVEXPORT!$A:$I,5,FALSE),"")</f>
        <v>0</v>
      </c>
      <c r="Q18" s="497">
        <v>100</v>
      </c>
      <c r="R18" s="495">
        <v>2</v>
      </c>
      <c r="S18" s="498">
        <f t="shared" si="1"/>
        <v>0</v>
      </c>
      <c r="T18" s="414">
        <f t="shared" si="2"/>
        <v>14</v>
      </c>
      <c r="U18" s="399">
        <f t="shared" si="3"/>
        <v>0</v>
      </c>
      <c r="V18" s="399">
        <f t="shared" si="4"/>
        <v>0</v>
      </c>
      <c r="W18" s="399">
        <f t="shared" si="5"/>
        <v>0</v>
      </c>
      <c r="X18" s="399">
        <f t="shared" si="6"/>
        <v>0</v>
      </c>
      <c r="Y18" s="399">
        <f t="shared" si="7"/>
        <v>0</v>
      </c>
      <c r="Z18" s="399">
        <f t="shared" si="8"/>
        <v>0</v>
      </c>
      <c r="AA18" s="399">
        <f t="shared" si="9"/>
        <v>0</v>
      </c>
      <c r="AB18" s="399">
        <f t="shared" si="12"/>
        <v>0</v>
      </c>
      <c r="AC18" s="522">
        <f t="shared" si="13"/>
        <v>0</v>
      </c>
      <c r="AD18" s="415"/>
      <c r="AE18" s="452" t="s">
        <v>442</v>
      </c>
      <c r="AF18" s="451"/>
      <c r="AG18" s="502" t="s">
        <v>764</v>
      </c>
      <c r="AH18" s="503" t="s">
        <v>305</v>
      </c>
      <c r="AI18" s="452" t="s">
        <v>442</v>
      </c>
      <c r="AJ18" s="451"/>
      <c r="AK18" s="502" t="s">
        <v>765</v>
      </c>
      <c r="AL18" s="503" t="s">
        <v>438</v>
      </c>
      <c r="AM18" s="452" t="s">
        <v>442</v>
      </c>
      <c r="AN18" s="451"/>
      <c r="AO18" s="502" t="s">
        <v>461</v>
      </c>
      <c r="AP18" s="503" t="s">
        <v>313</v>
      </c>
      <c r="AQ18" s="452" t="s">
        <v>442</v>
      </c>
      <c r="AR18" s="451"/>
      <c r="AS18" s="502" t="s">
        <v>773</v>
      </c>
      <c r="AT18" s="503" t="s">
        <v>323</v>
      </c>
      <c r="AU18" s="452" t="s">
        <v>442</v>
      </c>
      <c r="AV18" s="451"/>
      <c r="AW18" s="502" t="s">
        <v>506</v>
      </c>
      <c r="AX18" s="503" t="s">
        <v>514</v>
      </c>
      <c r="AY18" s="452" t="s">
        <v>442</v>
      </c>
      <c r="AZ18" s="451"/>
      <c r="BA18" s="502" t="s">
        <v>767</v>
      </c>
      <c r="BB18" s="503" t="s">
        <v>327</v>
      </c>
      <c r="BC18" s="452" t="s">
        <v>442</v>
      </c>
      <c r="BD18" s="451"/>
      <c r="BE18" s="502" t="s">
        <v>736</v>
      </c>
      <c r="BF18" s="503" t="s">
        <v>335</v>
      </c>
      <c r="BG18" s="452" t="s">
        <v>442</v>
      </c>
      <c r="BH18" s="451"/>
      <c r="BI18" s="502" t="s">
        <v>477</v>
      </c>
      <c r="BJ18" s="503" t="s">
        <v>343</v>
      </c>
      <c r="BK18" s="452" t="s">
        <v>442</v>
      </c>
      <c r="BL18" s="451"/>
      <c r="BM18" s="502" t="s">
        <v>481</v>
      </c>
      <c r="BN18" s="503" t="s">
        <v>351</v>
      </c>
      <c r="BO18" s="452" t="s">
        <v>442</v>
      </c>
      <c r="BP18" s="451"/>
      <c r="BQ18" s="502" t="s">
        <v>482</v>
      </c>
      <c r="BR18" s="503" t="s">
        <v>360</v>
      </c>
      <c r="BS18" s="452" t="s">
        <v>442</v>
      </c>
      <c r="BT18" s="451"/>
      <c r="BU18" s="502" t="s">
        <v>488</v>
      </c>
      <c r="BV18" s="503" t="s">
        <v>369</v>
      </c>
      <c r="BW18" s="452"/>
      <c r="BX18" s="451"/>
      <c r="BY18" s="502"/>
      <c r="BZ18" s="503"/>
      <c r="CA18" s="452" t="s">
        <v>442</v>
      </c>
      <c r="CB18" s="451"/>
      <c r="CC18" s="502" t="s">
        <v>491</v>
      </c>
      <c r="CD18" s="503" t="s">
        <v>378</v>
      </c>
      <c r="CE18" s="452" t="s">
        <v>442</v>
      </c>
      <c r="CF18" s="451"/>
      <c r="CG18" s="502" t="s">
        <v>737</v>
      </c>
      <c r="CH18" s="503" t="s">
        <v>387</v>
      </c>
      <c r="CI18" s="452" t="s">
        <v>442</v>
      </c>
      <c r="CJ18" s="451"/>
      <c r="CK18" s="502" t="s">
        <v>504</v>
      </c>
      <c r="CL18" s="503" t="s">
        <v>392</v>
      </c>
      <c r="CM18" s="452"/>
      <c r="CN18" s="451"/>
      <c r="CO18" s="502"/>
      <c r="CP18" s="503"/>
      <c r="CQ18" s="48"/>
      <c r="CR18" s="48"/>
      <c r="CS18" s="48"/>
      <c r="CT18" s="48"/>
      <c r="CU18" s="48"/>
      <c r="CV18" s="48"/>
      <c r="CW18" s="48"/>
    </row>
    <row r="19" spans="1:101" ht="30" x14ac:dyDescent="0.25">
      <c r="A19" s="514">
        <v>152912</v>
      </c>
      <c r="B19" s="515" t="s">
        <v>534</v>
      </c>
      <c r="C19" s="516" t="s">
        <v>514</v>
      </c>
      <c r="D19" s="514" t="s">
        <v>288</v>
      </c>
      <c r="E19" s="517" t="s">
        <v>289</v>
      </c>
      <c r="F19" s="515" t="s">
        <v>749</v>
      </c>
      <c r="G19" s="517" t="s">
        <v>289</v>
      </c>
      <c r="H19" s="517" t="s">
        <v>289</v>
      </c>
      <c r="I19" s="516" t="s">
        <v>289</v>
      </c>
      <c r="J19" s="517" t="s">
        <v>289</v>
      </c>
      <c r="K19" s="440" t="str">
        <f>IFERROR(VLOOKUP(A19,[4]CalledName!$A:$N,14,FALSE),"")</f>
        <v>No</v>
      </c>
      <c r="L19" s="401" t="str">
        <f>IFERROR(VLOOKUP(A19,[5]YEAR8!$A:$Y,22,FALSE),"")</f>
        <v>8-9</v>
      </c>
      <c r="M19" s="404" t="str">
        <f t="shared" si="0"/>
        <v>H</v>
      </c>
      <c r="N19" s="344">
        <f>IFERROR(VLOOKUP($A19,BHVEXPORT!$A:$I,6,FALSE),"")</f>
        <v>18</v>
      </c>
      <c r="O19" s="344">
        <f>IFERROR(VLOOKUP($A19,BHVEXPORT!$A:$I,4,FALSE),"")</f>
        <v>2</v>
      </c>
      <c r="P19" s="444">
        <f>IFERROR(VLOOKUP($A19,BHVEXPORT!$A:$I,5,FALSE),"")</f>
        <v>0</v>
      </c>
      <c r="Q19" s="497">
        <v>95.56</v>
      </c>
      <c r="R19" s="495">
        <v>2</v>
      </c>
      <c r="S19" s="498">
        <f t="shared" si="1"/>
        <v>2</v>
      </c>
      <c r="T19" s="414">
        <f t="shared" si="2"/>
        <v>12</v>
      </c>
      <c r="U19" s="399">
        <f t="shared" si="3"/>
        <v>0</v>
      </c>
      <c r="V19" s="399">
        <f t="shared" si="4"/>
        <v>0</v>
      </c>
      <c r="W19" s="399">
        <f t="shared" si="5"/>
        <v>0</v>
      </c>
      <c r="X19" s="399">
        <f t="shared" si="6"/>
        <v>0</v>
      </c>
      <c r="Y19" s="399">
        <f t="shared" si="7"/>
        <v>0</v>
      </c>
      <c r="Z19" s="399">
        <f t="shared" si="8"/>
        <v>0</v>
      </c>
      <c r="AA19" s="399">
        <f t="shared" si="9"/>
        <v>0</v>
      </c>
      <c r="AB19" s="399">
        <f t="shared" si="12"/>
        <v>0</v>
      </c>
      <c r="AC19" s="522">
        <f t="shared" si="13"/>
        <v>0</v>
      </c>
      <c r="AD19" s="415"/>
      <c r="AE19" s="450" t="s">
        <v>442</v>
      </c>
      <c r="AF19" s="451"/>
      <c r="AG19" s="502" t="s">
        <v>764</v>
      </c>
      <c r="AH19" s="503" t="s">
        <v>305</v>
      </c>
      <c r="AI19" s="450" t="s">
        <v>442</v>
      </c>
      <c r="AJ19" s="451"/>
      <c r="AK19" s="502" t="s">
        <v>769</v>
      </c>
      <c r="AL19" s="503" t="s">
        <v>439</v>
      </c>
      <c r="AM19" s="450" t="s">
        <v>442</v>
      </c>
      <c r="AN19" s="451"/>
      <c r="AO19" s="502" t="s">
        <v>461</v>
      </c>
      <c r="AP19" s="503" t="s">
        <v>313</v>
      </c>
      <c r="AQ19" s="450" t="s">
        <v>442</v>
      </c>
      <c r="AR19" s="451"/>
      <c r="AS19" s="502" t="s">
        <v>773</v>
      </c>
      <c r="AT19" s="503" t="s">
        <v>323</v>
      </c>
      <c r="AU19" s="450" t="s">
        <v>442</v>
      </c>
      <c r="AV19" s="451"/>
      <c r="AW19" s="502" t="s">
        <v>506</v>
      </c>
      <c r="AX19" s="503" t="s">
        <v>514</v>
      </c>
      <c r="AY19" s="450" t="s">
        <v>442</v>
      </c>
      <c r="AZ19" s="451"/>
      <c r="BA19" s="502" t="s">
        <v>767</v>
      </c>
      <c r="BB19" s="503" t="s">
        <v>327</v>
      </c>
      <c r="BC19" s="450" t="s">
        <v>442</v>
      </c>
      <c r="BD19" s="451"/>
      <c r="BE19" s="502" t="s">
        <v>736</v>
      </c>
      <c r="BF19" s="503" t="s">
        <v>335</v>
      </c>
      <c r="BG19" s="450" t="s">
        <v>441</v>
      </c>
      <c r="BH19" s="451"/>
      <c r="BI19" s="502" t="s">
        <v>477</v>
      </c>
      <c r="BJ19" s="503" t="s">
        <v>343</v>
      </c>
      <c r="BK19" s="450" t="s">
        <v>442</v>
      </c>
      <c r="BL19" s="451"/>
      <c r="BM19" s="502" t="s">
        <v>481</v>
      </c>
      <c r="BN19" s="503" t="s">
        <v>351</v>
      </c>
      <c r="BO19" s="450" t="s">
        <v>442</v>
      </c>
      <c r="BP19" s="451"/>
      <c r="BQ19" s="502" t="s">
        <v>482</v>
      </c>
      <c r="BR19" s="503" t="s">
        <v>360</v>
      </c>
      <c r="BS19" s="450" t="s">
        <v>442</v>
      </c>
      <c r="BT19" s="451"/>
      <c r="BU19" s="502" t="s">
        <v>488</v>
      </c>
      <c r="BV19" s="503" t="s">
        <v>369</v>
      </c>
      <c r="BW19" s="450"/>
      <c r="BX19" s="451"/>
      <c r="BY19" s="502"/>
      <c r="BZ19" s="503"/>
      <c r="CA19" s="450" t="s">
        <v>441</v>
      </c>
      <c r="CB19" s="451"/>
      <c r="CC19" s="502" t="s">
        <v>495</v>
      </c>
      <c r="CD19" s="503" t="s">
        <v>379</v>
      </c>
      <c r="CE19" s="450" t="s">
        <v>442</v>
      </c>
      <c r="CF19" s="451"/>
      <c r="CG19" s="502" t="s">
        <v>737</v>
      </c>
      <c r="CH19" s="503" t="s">
        <v>387</v>
      </c>
      <c r="CI19" s="450" t="s">
        <v>442</v>
      </c>
      <c r="CJ19" s="451"/>
      <c r="CK19" s="502" t="s">
        <v>503</v>
      </c>
      <c r="CL19" s="503" t="s">
        <v>394</v>
      </c>
      <c r="CM19" s="450"/>
      <c r="CN19" s="451"/>
      <c r="CO19" s="502"/>
      <c r="CP19" s="503"/>
      <c r="CQ19" s="48"/>
      <c r="CR19" s="48"/>
      <c r="CS19" s="48"/>
      <c r="CT19" s="48"/>
      <c r="CU19" s="48"/>
      <c r="CV19" s="48"/>
      <c r="CW19" s="48"/>
    </row>
    <row r="20" spans="1:101" x14ac:dyDescent="0.25">
      <c r="A20" s="514">
        <v>152740</v>
      </c>
      <c r="B20" s="515" t="s">
        <v>535</v>
      </c>
      <c r="C20" s="516" t="s">
        <v>520</v>
      </c>
      <c r="D20" s="514" t="s">
        <v>148</v>
      </c>
      <c r="E20" s="517" t="s">
        <v>289</v>
      </c>
      <c r="F20" s="517" t="s">
        <v>743</v>
      </c>
      <c r="G20" s="517" t="s">
        <v>289</v>
      </c>
      <c r="H20" s="517" t="s">
        <v>289</v>
      </c>
      <c r="I20" s="516" t="s">
        <v>289</v>
      </c>
      <c r="J20" s="517" t="s">
        <v>289</v>
      </c>
      <c r="K20" s="440" t="str">
        <f>IFERROR(VLOOKUP(A20,[4]CalledName!$A:$N,14,FALSE),"")</f>
        <v>No</v>
      </c>
      <c r="L20" s="401" t="str">
        <f>IFERROR(VLOOKUP(A20,[5]YEAR8!$A:$Y,22,FALSE),"")</f>
        <v>5-6</v>
      </c>
      <c r="M20" s="404" t="str">
        <f t="shared" si="0"/>
        <v>M</v>
      </c>
      <c r="N20" s="344">
        <f>IFERROR(VLOOKUP($A20,BHVEXPORT!$A:$I,6,FALSE),"")</f>
        <v>13</v>
      </c>
      <c r="O20" s="344">
        <f>IFERROR(VLOOKUP($A20,BHVEXPORT!$A:$I,4,FALSE),"")</f>
        <v>0</v>
      </c>
      <c r="P20" s="444">
        <f>IFERROR(VLOOKUP($A20,BHVEXPORT!$A:$I,5,FALSE),"")</f>
        <v>0</v>
      </c>
      <c r="Q20" s="497">
        <v>95.65</v>
      </c>
      <c r="R20" s="495">
        <v>0</v>
      </c>
      <c r="S20" s="498">
        <f t="shared" si="1"/>
        <v>1</v>
      </c>
      <c r="T20" s="414">
        <f t="shared" si="2"/>
        <v>13</v>
      </c>
      <c r="U20" s="399">
        <f t="shared" si="3"/>
        <v>0</v>
      </c>
      <c r="V20" s="399">
        <f t="shared" si="4"/>
        <v>0</v>
      </c>
      <c r="W20" s="399">
        <f t="shared" si="5"/>
        <v>0</v>
      </c>
      <c r="X20" s="399">
        <f t="shared" si="6"/>
        <v>0</v>
      </c>
      <c r="Y20" s="399">
        <f t="shared" si="7"/>
        <v>0</v>
      </c>
      <c r="Z20" s="399">
        <f t="shared" si="8"/>
        <v>0</v>
      </c>
      <c r="AA20" s="399">
        <f t="shared" si="9"/>
        <v>0</v>
      </c>
      <c r="AB20" s="399">
        <f t="shared" si="12"/>
        <v>0</v>
      </c>
      <c r="AC20" s="522">
        <f t="shared" si="13"/>
        <v>0</v>
      </c>
      <c r="AD20" s="415"/>
      <c r="AE20" s="450" t="s">
        <v>442</v>
      </c>
      <c r="AF20" s="451"/>
      <c r="AG20" s="502" t="s">
        <v>458</v>
      </c>
      <c r="AH20" s="503" t="s">
        <v>307</v>
      </c>
      <c r="AI20" s="450" t="s">
        <v>442</v>
      </c>
      <c r="AJ20" s="451"/>
      <c r="AK20" s="502" t="s">
        <v>771</v>
      </c>
      <c r="AL20" s="503" t="s">
        <v>440</v>
      </c>
      <c r="AM20" s="450" t="s">
        <v>442</v>
      </c>
      <c r="AN20" s="451"/>
      <c r="AO20" s="502" t="s">
        <v>460</v>
      </c>
      <c r="AP20" s="503" t="s">
        <v>315</v>
      </c>
      <c r="AQ20" s="450" t="s">
        <v>442</v>
      </c>
      <c r="AR20" s="451"/>
      <c r="AS20" s="502" t="s">
        <v>465</v>
      </c>
      <c r="AT20" s="503" t="s">
        <v>325</v>
      </c>
      <c r="AU20" s="450" t="s">
        <v>442</v>
      </c>
      <c r="AV20" s="451"/>
      <c r="AW20" s="502" t="s">
        <v>738</v>
      </c>
      <c r="AX20" s="503" t="s">
        <v>520</v>
      </c>
      <c r="AY20" s="450" t="s">
        <v>442</v>
      </c>
      <c r="AZ20" s="451"/>
      <c r="BA20" s="502" t="s">
        <v>471</v>
      </c>
      <c r="BB20" s="503" t="s">
        <v>329</v>
      </c>
      <c r="BC20" s="450" t="s">
        <v>442</v>
      </c>
      <c r="BD20" s="451"/>
      <c r="BE20" s="502" t="s">
        <v>475</v>
      </c>
      <c r="BF20" s="503" t="s">
        <v>337</v>
      </c>
      <c r="BG20" s="450" t="s">
        <v>442</v>
      </c>
      <c r="BH20" s="451"/>
      <c r="BI20" s="502" t="s">
        <v>477</v>
      </c>
      <c r="BJ20" s="503" t="s">
        <v>345</v>
      </c>
      <c r="BK20" s="450" t="s">
        <v>442</v>
      </c>
      <c r="BL20" s="451"/>
      <c r="BM20" s="502" t="s">
        <v>481</v>
      </c>
      <c r="BN20" s="503" t="s">
        <v>353</v>
      </c>
      <c r="BO20" s="450" t="s">
        <v>442</v>
      </c>
      <c r="BP20" s="451"/>
      <c r="BQ20" s="502" t="s">
        <v>484</v>
      </c>
      <c r="BR20" s="503" t="s">
        <v>362</v>
      </c>
      <c r="BS20" s="450" t="s">
        <v>441</v>
      </c>
      <c r="BT20" s="451"/>
      <c r="BU20" s="502" t="s">
        <v>487</v>
      </c>
      <c r="BV20" s="503" t="s">
        <v>371</v>
      </c>
      <c r="BW20" s="450"/>
      <c r="BX20" s="451"/>
      <c r="BY20" s="502"/>
      <c r="BZ20" s="503"/>
      <c r="CA20" s="450" t="s">
        <v>442</v>
      </c>
      <c r="CB20" s="451"/>
      <c r="CC20" s="502" t="s">
        <v>491</v>
      </c>
      <c r="CD20" s="503" t="s">
        <v>378</v>
      </c>
      <c r="CE20" s="450" t="s">
        <v>442</v>
      </c>
      <c r="CF20" s="451"/>
      <c r="CG20" s="502" t="s">
        <v>501</v>
      </c>
      <c r="CH20" s="503" t="s">
        <v>389</v>
      </c>
      <c r="CI20" s="450" t="s">
        <v>442</v>
      </c>
      <c r="CJ20" s="451"/>
      <c r="CK20" s="502" t="s">
        <v>504</v>
      </c>
      <c r="CL20" s="503" t="s">
        <v>392</v>
      </c>
      <c r="CM20" s="450"/>
      <c r="CN20" s="451"/>
      <c r="CO20" s="502"/>
      <c r="CP20" s="503"/>
      <c r="CQ20" s="48"/>
      <c r="CR20" s="48"/>
      <c r="CS20" s="48"/>
      <c r="CT20" s="48"/>
      <c r="CU20" s="48"/>
      <c r="CV20" s="48"/>
      <c r="CW20" s="48"/>
    </row>
    <row r="21" spans="1:101" x14ac:dyDescent="0.25">
      <c r="A21" s="514">
        <v>152777</v>
      </c>
      <c r="B21" s="515" t="s">
        <v>536</v>
      </c>
      <c r="C21" s="516" t="s">
        <v>512</v>
      </c>
      <c r="D21" s="514" t="s">
        <v>148</v>
      </c>
      <c r="E21" s="517" t="s">
        <v>289</v>
      </c>
      <c r="F21" s="517" t="s">
        <v>743</v>
      </c>
      <c r="G21" s="517" t="s">
        <v>289</v>
      </c>
      <c r="H21" s="517" t="s">
        <v>289</v>
      </c>
      <c r="I21" s="516" t="s">
        <v>289</v>
      </c>
      <c r="J21" s="517" t="s">
        <v>289</v>
      </c>
      <c r="K21" s="440" t="str">
        <f>IFERROR(VLOOKUP(A21,[4]CalledName!$A:$N,14,FALSE),"")</f>
        <v>Yes</v>
      </c>
      <c r="L21" s="401" t="str">
        <f>IFERROR(VLOOKUP(A21,[5]YEAR8!$A:$Y,22,FALSE),"")</f>
        <v>5-6</v>
      </c>
      <c r="M21" s="404" t="str">
        <f t="shared" si="0"/>
        <v>M</v>
      </c>
      <c r="N21" s="344">
        <f>IFERROR(VLOOKUP($A21,BHVEXPORT!$A:$I,6,FALSE),"")</f>
        <v>23</v>
      </c>
      <c r="O21" s="344">
        <f>IFERROR(VLOOKUP($A21,BHVEXPORT!$A:$I,4,FALSE),"")</f>
        <v>0</v>
      </c>
      <c r="P21" s="444">
        <f>IFERROR(VLOOKUP($A21,BHVEXPORT!$A:$I,5,FALSE),"")</f>
        <v>0</v>
      </c>
      <c r="Q21" s="497">
        <v>100</v>
      </c>
      <c r="R21" s="495">
        <v>1</v>
      </c>
      <c r="S21" s="498">
        <f t="shared" si="1"/>
        <v>2</v>
      </c>
      <c r="T21" s="414">
        <f t="shared" si="2"/>
        <v>12</v>
      </c>
      <c r="U21" s="399">
        <f t="shared" si="3"/>
        <v>0</v>
      </c>
      <c r="V21" s="399">
        <f t="shared" si="4"/>
        <v>0</v>
      </c>
      <c r="W21" s="399">
        <f t="shared" si="5"/>
        <v>0</v>
      </c>
      <c r="X21" s="399">
        <f t="shared" si="6"/>
        <v>0</v>
      </c>
      <c r="Y21" s="399">
        <f t="shared" si="7"/>
        <v>0</v>
      </c>
      <c r="Z21" s="399">
        <f t="shared" si="8"/>
        <v>0</v>
      </c>
      <c r="AA21" s="399">
        <f t="shared" si="9"/>
        <v>0</v>
      </c>
      <c r="AB21" s="399">
        <f t="shared" si="12"/>
        <v>0</v>
      </c>
      <c r="AC21" s="522">
        <f t="shared" si="13"/>
        <v>0</v>
      </c>
      <c r="AD21" s="415"/>
      <c r="AE21" s="450" t="s">
        <v>442</v>
      </c>
      <c r="AF21" s="451"/>
      <c r="AG21" s="502" t="s">
        <v>764</v>
      </c>
      <c r="AH21" s="503" t="s">
        <v>304</v>
      </c>
      <c r="AI21" s="450"/>
      <c r="AJ21" s="451"/>
      <c r="AK21" s="502"/>
      <c r="AL21" s="503"/>
      <c r="AM21" s="450" t="s">
        <v>442</v>
      </c>
      <c r="AN21" s="451"/>
      <c r="AO21" s="502" t="s">
        <v>461</v>
      </c>
      <c r="AP21" s="503" t="s">
        <v>312</v>
      </c>
      <c r="AQ21" s="450" t="s">
        <v>442</v>
      </c>
      <c r="AR21" s="451"/>
      <c r="AS21" s="502" t="s">
        <v>462</v>
      </c>
      <c r="AT21" s="503" t="s">
        <v>317</v>
      </c>
      <c r="AU21" s="450" t="s">
        <v>442</v>
      </c>
      <c r="AV21" s="451"/>
      <c r="AW21" s="502" t="s">
        <v>461</v>
      </c>
      <c r="AX21" s="503" t="s">
        <v>512</v>
      </c>
      <c r="AY21" s="450"/>
      <c r="AZ21" s="451"/>
      <c r="BA21" s="502"/>
      <c r="BB21" s="503"/>
      <c r="BC21" s="450" t="s">
        <v>442</v>
      </c>
      <c r="BD21" s="451"/>
      <c r="BE21" s="502" t="s">
        <v>474</v>
      </c>
      <c r="BF21" s="503" t="s">
        <v>334</v>
      </c>
      <c r="BG21" s="450" t="s">
        <v>442</v>
      </c>
      <c r="BH21" s="451"/>
      <c r="BI21" s="502" t="s">
        <v>478</v>
      </c>
      <c r="BJ21" s="503" t="s">
        <v>342</v>
      </c>
      <c r="BK21" s="450" t="s">
        <v>442</v>
      </c>
      <c r="BL21" s="451"/>
      <c r="BM21" s="502" t="s">
        <v>481</v>
      </c>
      <c r="BN21" s="503" t="s">
        <v>350</v>
      </c>
      <c r="BO21" s="450" t="s">
        <v>442</v>
      </c>
      <c r="BP21" s="451"/>
      <c r="BQ21" s="502" t="s">
        <v>485</v>
      </c>
      <c r="BR21" s="503" t="s">
        <v>358</v>
      </c>
      <c r="BS21" s="450" t="s">
        <v>441</v>
      </c>
      <c r="BT21" s="451"/>
      <c r="BU21" s="502" t="s">
        <v>487</v>
      </c>
      <c r="BV21" s="503" t="s">
        <v>368</v>
      </c>
      <c r="BW21" s="450" t="s">
        <v>442</v>
      </c>
      <c r="BX21" s="451"/>
      <c r="BY21" s="502" t="s">
        <v>481</v>
      </c>
      <c r="BZ21" s="503" t="s">
        <v>381</v>
      </c>
      <c r="CA21" s="450" t="s">
        <v>442</v>
      </c>
      <c r="CB21" s="451"/>
      <c r="CC21" s="502" t="s">
        <v>490</v>
      </c>
      <c r="CD21" s="503" t="s">
        <v>373</v>
      </c>
      <c r="CE21" s="450" t="s">
        <v>442</v>
      </c>
      <c r="CF21" s="451"/>
      <c r="CG21" s="502" t="s">
        <v>498</v>
      </c>
      <c r="CH21" s="503" t="s">
        <v>386</v>
      </c>
      <c r="CI21" s="450" t="s">
        <v>442</v>
      </c>
      <c r="CJ21" s="451"/>
      <c r="CK21" s="502" t="s">
        <v>508</v>
      </c>
      <c r="CL21" s="503" t="s">
        <v>396</v>
      </c>
      <c r="CM21" s="450" t="s">
        <v>441</v>
      </c>
      <c r="CN21" s="451"/>
      <c r="CO21" s="502" t="s">
        <v>510</v>
      </c>
      <c r="CP21" s="503" t="s">
        <v>403</v>
      </c>
      <c r="CQ21" s="48"/>
      <c r="CR21" s="48"/>
      <c r="CS21" s="48"/>
      <c r="CT21" s="48"/>
      <c r="CU21" s="48"/>
      <c r="CV21" s="48"/>
      <c r="CW21" s="48"/>
    </row>
    <row r="22" spans="1:101" x14ac:dyDescent="0.25">
      <c r="A22" s="514">
        <v>152786</v>
      </c>
      <c r="B22" s="515" t="s">
        <v>537</v>
      </c>
      <c r="C22" s="516" t="s">
        <v>512</v>
      </c>
      <c r="D22" s="514" t="s">
        <v>288</v>
      </c>
      <c r="E22" s="517" t="s">
        <v>289</v>
      </c>
      <c r="F22" s="517" t="s">
        <v>750</v>
      </c>
      <c r="G22" s="517" t="s">
        <v>289</v>
      </c>
      <c r="H22" s="517" t="s">
        <v>289</v>
      </c>
      <c r="I22" s="516" t="s">
        <v>289</v>
      </c>
      <c r="J22" s="517" t="s">
        <v>289</v>
      </c>
      <c r="K22" s="440" t="str">
        <f>IFERROR(VLOOKUP(A22,[4]CalledName!$A:$N,14,FALSE),"")</f>
        <v>No</v>
      </c>
      <c r="L22" s="401" t="str">
        <f>IFERROR(VLOOKUP(A22,[5]YEAR8!$A:$Y,22,FALSE),"")</f>
        <v>3-4</v>
      </c>
      <c r="M22" s="404" t="str">
        <f t="shared" si="0"/>
        <v>M</v>
      </c>
      <c r="N22" s="344">
        <f>IFERROR(VLOOKUP($A22,BHVEXPORT!$A:$I,6,FALSE),"")</f>
        <v>19</v>
      </c>
      <c r="O22" s="344">
        <f>IFERROR(VLOOKUP($A22,BHVEXPORT!$A:$I,4,FALSE),"")</f>
        <v>0</v>
      </c>
      <c r="P22" s="444">
        <f>IFERROR(VLOOKUP($A22,BHVEXPORT!$A:$I,5,FALSE),"")</f>
        <v>0</v>
      </c>
      <c r="Q22" s="497">
        <v>95.65</v>
      </c>
      <c r="R22" s="495">
        <v>0</v>
      </c>
      <c r="S22" s="498">
        <f t="shared" si="1"/>
        <v>1</v>
      </c>
      <c r="T22" s="414">
        <f t="shared" si="2"/>
        <v>13</v>
      </c>
      <c r="U22" s="399">
        <f t="shared" si="3"/>
        <v>0</v>
      </c>
      <c r="V22" s="399">
        <f t="shared" si="4"/>
        <v>0</v>
      </c>
      <c r="W22" s="399">
        <f t="shared" si="5"/>
        <v>0</v>
      </c>
      <c r="X22" s="399">
        <f t="shared" si="6"/>
        <v>0</v>
      </c>
      <c r="Y22" s="399">
        <f t="shared" si="7"/>
        <v>0</v>
      </c>
      <c r="Z22" s="399">
        <f t="shared" si="8"/>
        <v>0</v>
      </c>
      <c r="AA22" s="399">
        <f t="shared" si="9"/>
        <v>0</v>
      </c>
      <c r="AB22" s="399">
        <f t="shared" si="12"/>
        <v>0</v>
      </c>
      <c r="AC22" s="522">
        <f t="shared" si="13"/>
        <v>0</v>
      </c>
      <c r="AD22" s="415"/>
      <c r="AE22" s="450" t="s">
        <v>442</v>
      </c>
      <c r="AF22" s="451"/>
      <c r="AG22" s="502" t="s">
        <v>764</v>
      </c>
      <c r="AH22" s="503" t="s">
        <v>304</v>
      </c>
      <c r="AI22" s="450" t="s">
        <v>442</v>
      </c>
      <c r="AJ22" s="451"/>
      <c r="AK22" s="502" t="s">
        <v>766</v>
      </c>
      <c r="AL22" s="503" t="s">
        <v>433</v>
      </c>
      <c r="AM22" s="450" t="s">
        <v>442</v>
      </c>
      <c r="AN22" s="451"/>
      <c r="AO22" s="502" t="s">
        <v>461</v>
      </c>
      <c r="AP22" s="503" t="s">
        <v>312</v>
      </c>
      <c r="AQ22" s="450" t="s">
        <v>442</v>
      </c>
      <c r="AR22" s="451"/>
      <c r="AS22" s="502" t="s">
        <v>467</v>
      </c>
      <c r="AT22" s="503" t="s">
        <v>320</v>
      </c>
      <c r="AU22" s="450" t="s">
        <v>442</v>
      </c>
      <c r="AV22" s="451"/>
      <c r="AW22" s="502" t="s">
        <v>461</v>
      </c>
      <c r="AX22" s="503" t="s">
        <v>512</v>
      </c>
      <c r="AY22" s="450"/>
      <c r="AZ22" s="451"/>
      <c r="BA22" s="502"/>
      <c r="BB22" s="503"/>
      <c r="BC22" s="450" t="s">
        <v>442</v>
      </c>
      <c r="BD22" s="451"/>
      <c r="BE22" s="502" t="s">
        <v>474</v>
      </c>
      <c r="BF22" s="503" t="s">
        <v>334</v>
      </c>
      <c r="BG22" s="450" t="s">
        <v>442</v>
      </c>
      <c r="BH22" s="451"/>
      <c r="BI22" s="502" t="s">
        <v>478</v>
      </c>
      <c r="BJ22" s="503" t="s">
        <v>342</v>
      </c>
      <c r="BK22" s="450" t="s">
        <v>442</v>
      </c>
      <c r="BL22" s="451"/>
      <c r="BM22" s="502" t="s">
        <v>481</v>
      </c>
      <c r="BN22" s="503" t="s">
        <v>350</v>
      </c>
      <c r="BO22" s="450" t="s">
        <v>442</v>
      </c>
      <c r="BP22" s="451"/>
      <c r="BQ22" s="502" t="s">
        <v>485</v>
      </c>
      <c r="BR22" s="503" t="s">
        <v>358</v>
      </c>
      <c r="BS22" s="450" t="s">
        <v>442</v>
      </c>
      <c r="BT22" s="451"/>
      <c r="BU22" s="502" t="s">
        <v>487</v>
      </c>
      <c r="BV22" s="503" t="s">
        <v>368</v>
      </c>
      <c r="BW22" s="450"/>
      <c r="BX22" s="451"/>
      <c r="BY22" s="502"/>
      <c r="BZ22" s="503"/>
      <c r="CA22" s="450" t="s">
        <v>441</v>
      </c>
      <c r="CB22" s="451"/>
      <c r="CC22" s="502" t="s">
        <v>492</v>
      </c>
      <c r="CD22" s="503" t="s">
        <v>375</v>
      </c>
      <c r="CE22" s="450" t="s">
        <v>442</v>
      </c>
      <c r="CF22" s="451"/>
      <c r="CG22" s="502" t="s">
        <v>498</v>
      </c>
      <c r="CH22" s="503" t="s">
        <v>386</v>
      </c>
      <c r="CI22" s="450" t="s">
        <v>442</v>
      </c>
      <c r="CJ22" s="451"/>
      <c r="CK22" s="502" t="s">
        <v>506</v>
      </c>
      <c r="CL22" s="503" t="s">
        <v>397</v>
      </c>
      <c r="CM22" s="450" t="s">
        <v>442</v>
      </c>
      <c r="CN22" s="451"/>
      <c r="CO22" s="502" t="s">
        <v>510</v>
      </c>
      <c r="CP22" s="503" t="s">
        <v>403</v>
      </c>
      <c r="CQ22" s="48"/>
      <c r="CR22" s="48"/>
      <c r="CS22" s="48"/>
      <c r="CT22" s="48"/>
      <c r="CU22" s="48"/>
      <c r="CV22" s="48"/>
      <c r="CW22" s="48"/>
    </row>
    <row r="23" spans="1:101" ht="30" x14ac:dyDescent="0.25">
      <c r="A23" s="514">
        <v>152761</v>
      </c>
      <c r="B23" s="515" t="s">
        <v>538</v>
      </c>
      <c r="C23" s="516" t="s">
        <v>512</v>
      </c>
      <c r="D23" s="514" t="s">
        <v>288</v>
      </c>
      <c r="E23" s="517" t="s">
        <v>744</v>
      </c>
      <c r="F23" s="515" t="s">
        <v>749</v>
      </c>
      <c r="G23" s="517" t="s">
        <v>289</v>
      </c>
      <c r="H23" s="517" t="s">
        <v>744</v>
      </c>
      <c r="I23" s="516" t="s">
        <v>289</v>
      </c>
      <c r="J23" s="517" t="s">
        <v>289</v>
      </c>
      <c r="K23" s="440" t="str">
        <f>IFERROR(VLOOKUP(A23,[4]CalledName!$A:$N,14,FALSE),"")</f>
        <v>No</v>
      </c>
      <c r="L23" s="401" t="str">
        <f>IFERROR(VLOOKUP(A23,[5]YEAR8!$A:$Y,22,FALSE),"")</f>
        <v>6-7</v>
      </c>
      <c r="M23" s="404" t="str">
        <f t="shared" si="0"/>
        <v>M</v>
      </c>
      <c r="N23" s="344">
        <f>IFERROR(VLOOKUP($A23,BHVEXPORT!$A:$I,6,FALSE),"")</f>
        <v>9</v>
      </c>
      <c r="O23" s="344">
        <f>IFERROR(VLOOKUP($A23,BHVEXPORT!$A:$I,4,FALSE),"")</f>
        <v>0</v>
      </c>
      <c r="P23" s="444">
        <f>IFERROR(VLOOKUP($A23,BHVEXPORT!$A:$I,5,FALSE),"")</f>
        <v>0</v>
      </c>
      <c r="Q23" s="497">
        <v>82.61</v>
      </c>
      <c r="R23" s="495">
        <v>0</v>
      </c>
      <c r="S23" s="498">
        <f t="shared" si="1"/>
        <v>0</v>
      </c>
      <c r="T23" s="414">
        <f t="shared" si="2"/>
        <v>14</v>
      </c>
      <c r="U23" s="399">
        <f t="shared" si="3"/>
        <v>0</v>
      </c>
      <c r="V23" s="399">
        <f t="shared" si="4"/>
        <v>0</v>
      </c>
      <c r="W23" s="399">
        <f t="shared" si="5"/>
        <v>0</v>
      </c>
      <c r="X23" s="399">
        <f t="shared" si="6"/>
        <v>0</v>
      </c>
      <c r="Y23" s="399">
        <f t="shared" si="7"/>
        <v>0</v>
      </c>
      <c r="Z23" s="399">
        <f t="shared" si="8"/>
        <v>0</v>
      </c>
      <c r="AA23" s="399">
        <f t="shared" si="9"/>
        <v>0</v>
      </c>
      <c r="AB23" s="399">
        <f t="shared" si="12"/>
        <v>0</v>
      </c>
      <c r="AC23" s="522">
        <f t="shared" si="13"/>
        <v>0</v>
      </c>
      <c r="AD23" s="415"/>
      <c r="AE23" s="450" t="s">
        <v>442</v>
      </c>
      <c r="AF23" s="451"/>
      <c r="AG23" s="502" t="s">
        <v>764</v>
      </c>
      <c r="AH23" s="503" t="s">
        <v>304</v>
      </c>
      <c r="AI23" s="450" t="s">
        <v>442</v>
      </c>
      <c r="AJ23" s="451"/>
      <c r="AK23" s="502" t="s">
        <v>765</v>
      </c>
      <c r="AL23" s="503" t="s">
        <v>434</v>
      </c>
      <c r="AM23" s="450" t="s">
        <v>442</v>
      </c>
      <c r="AN23" s="451"/>
      <c r="AO23" s="502" t="s">
        <v>461</v>
      </c>
      <c r="AP23" s="503" t="s">
        <v>312</v>
      </c>
      <c r="AQ23" s="450" t="s">
        <v>442</v>
      </c>
      <c r="AR23" s="451"/>
      <c r="AS23" s="502" t="s">
        <v>462</v>
      </c>
      <c r="AT23" s="503" t="s">
        <v>317</v>
      </c>
      <c r="AU23" s="450" t="s">
        <v>442</v>
      </c>
      <c r="AV23" s="451"/>
      <c r="AW23" s="502" t="s">
        <v>461</v>
      </c>
      <c r="AX23" s="503" t="s">
        <v>512</v>
      </c>
      <c r="AY23" s="450"/>
      <c r="AZ23" s="451"/>
      <c r="BA23" s="502"/>
      <c r="BB23" s="503"/>
      <c r="BC23" s="450" t="s">
        <v>442</v>
      </c>
      <c r="BD23" s="451"/>
      <c r="BE23" s="502" t="s">
        <v>474</v>
      </c>
      <c r="BF23" s="503" t="s">
        <v>334</v>
      </c>
      <c r="BG23" s="450" t="s">
        <v>442</v>
      </c>
      <c r="BH23" s="451"/>
      <c r="BI23" s="502" t="s">
        <v>478</v>
      </c>
      <c r="BJ23" s="503" t="s">
        <v>342</v>
      </c>
      <c r="BK23" s="450" t="s">
        <v>442</v>
      </c>
      <c r="BL23" s="451"/>
      <c r="BM23" s="502" t="s">
        <v>481</v>
      </c>
      <c r="BN23" s="503" t="s">
        <v>350</v>
      </c>
      <c r="BO23" s="450" t="s">
        <v>442</v>
      </c>
      <c r="BP23" s="451"/>
      <c r="BQ23" s="502" t="s">
        <v>482</v>
      </c>
      <c r="BR23" s="503" t="s">
        <v>355</v>
      </c>
      <c r="BS23" s="450" t="s">
        <v>442</v>
      </c>
      <c r="BT23" s="451"/>
      <c r="BU23" s="502" t="s">
        <v>487</v>
      </c>
      <c r="BV23" s="503" t="s">
        <v>368</v>
      </c>
      <c r="BW23" s="450"/>
      <c r="BX23" s="451"/>
      <c r="BY23" s="502"/>
      <c r="BZ23" s="503"/>
      <c r="CA23" s="450" t="s">
        <v>442</v>
      </c>
      <c r="CB23" s="451"/>
      <c r="CC23" s="502" t="s">
        <v>770</v>
      </c>
      <c r="CD23" s="503" t="s">
        <v>376</v>
      </c>
      <c r="CE23" s="450" t="s">
        <v>442</v>
      </c>
      <c r="CF23" s="451"/>
      <c r="CG23" s="502" t="s">
        <v>498</v>
      </c>
      <c r="CH23" s="503" t="s">
        <v>386</v>
      </c>
      <c r="CI23" s="450" t="s">
        <v>442</v>
      </c>
      <c r="CJ23" s="451"/>
      <c r="CK23" s="502" t="s">
        <v>502</v>
      </c>
      <c r="CL23" s="503" t="s">
        <v>391</v>
      </c>
      <c r="CM23" s="450" t="s">
        <v>442</v>
      </c>
      <c r="CN23" s="451"/>
      <c r="CO23" s="502" t="s">
        <v>510</v>
      </c>
      <c r="CP23" s="503" t="s">
        <v>403</v>
      </c>
      <c r="CQ23" s="48"/>
      <c r="CR23" s="48"/>
      <c r="CS23" s="48"/>
      <c r="CT23" s="48"/>
      <c r="CU23" s="48"/>
      <c r="CV23" s="48"/>
      <c r="CW23" s="48"/>
    </row>
    <row r="24" spans="1:101" x14ac:dyDescent="0.25">
      <c r="A24" s="514">
        <v>152830</v>
      </c>
      <c r="B24" s="515" t="s">
        <v>539</v>
      </c>
      <c r="C24" s="516" t="s">
        <v>540</v>
      </c>
      <c r="D24" s="514" t="s">
        <v>288</v>
      </c>
      <c r="E24" s="517" t="s">
        <v>289</v>
      </c>
      <c r="F24" s="517" t="s">
        <v>743</v>
      </c>
      <c r="G24" s="517" t="s">
        <v>289</v>
      </c>
      <c r="H24" s="517" t="s">
        <v>289</v>
      </c>
      <c r="I24" s="516" t="s">
        <v>289</v>
      </c>
      <c r="J24" s="517" t="s">
        <v>289</v>
      </c>
      <c r="K24" s="440" t="str">
        <f>IFERROR(VLOOKUP(A24,[4]CalledName!$A:$N,14,FALSE),"")</f>
        <v>No</v>
      </c>
      <c r="L24" s="401" t="str">
        <f>IFERROR(VLOOKUP(A24,[5]YEAR8!$A:$Y,22,FALSE),"")</f>
        <v/>
      </c>
      <c r="M24" s="404" t="str">
        <f t="shared" si="0"/>
        <v/>
      </c>
      <c r="N24" s="344">
        <f>IFERROR(VLOOKUP($A24,BHVEXPORT!$A:$I,6,FALSE),"")</f>
        <v>23</v>
      </c>
      <c r="O24" s="344">
        <f>IFERROR(VLOOKUP($A24,BHVEXPORT!$A:$I,4,FALSE),"")</f>
        <v>0</v>
      </c>
      <c r="P24" s="444">
        <f>IFERROR(VLOOKUP($A24,BHVEXPORT!$A:$I,5,FALSE),"")</f>
        <v>1</v>
      </c>
      <c r="Q24" s="497">
        <v>100</v>
      </c>
      <c r="R24" s="495">
        <v>0</v>
      </c>
      <c r="S24" s="498">
        <f t="shared" si="1"/>
        <v>4</v>
      </c>
      <c r="T24" s="414">
        <f t="shared" si="2"/>
        <v>10</v>
      </c>
      <c r="U24" s="399">
        <f t="shared" si="3"/>
        <v>0</v>
      </c>
      <c r="V24" s="399">
        <f t="shared" si="4"/>
        <v>0</v>
      </c>
      <c r="W24" s="399">
        <f t="shared" si="5"/>
        <v>0</v>
      </c>
      <c r="X24" s="399">
        <f t="shared" si="6"/>
        <v>0</v>
      </c>
      <c r="Y24" s="399">
        <f t="shared" si="7"/>
        <v>0</v>
      </c>
      <c r="Z24" s="399">
        <f t="shared" si="8"/>
        <v>0</v>
      </c>
      <c r="AA24" s="399">
        <f t="shared" si="9"/>
        <v>0</v>
      </c>
      <c r="AB24" s="399">
        <f t="shared" si="12"/>
        <v>0</v>
      </c>
      <c r="AC24" s="522">
        <f t="shared" si="13"/>
        <v>0</v>
      </c>
      <c r="AD24" s="415"/>
      <c r="AE24" s="452" t="s">
        <v>441</v>
      </c>
      <c r="AF24" s="451"/>
      <c r="AG24" s="502" t="s">
        <v>458</v>
      </c>
      <c r="AH24" s="503" t="s">
        <v>308</v>
      </c>
      <c r="AI24" s="452"/>
      <c r="AJ24" s="451"/>
      <c r="AK24" s="502"/>
      <c r="AL24" s="503"/>
      <c r="AM24" s="452" t="s">
        <v>442</v>
      </c>
      <c r="AN24" s="451"/>
      <c r="AO24" s="502" t="s">
        <v>460</v>
      </c>
      <c r="AP24" s="503" t="s">
        <v>316</v>
      </c>
      <c r="AQ24" s="452" t="s">
        <v>442</v>
      </c>
      <c r="AR24" s="451"/>
      <c r="AS24" s="502" t="s">
        <v>467</v>
      </c>
      <c r="AT24" s="503" t="s">
        <v>322</v>
      </c>
      <c r="AU24" s="452" t="s">
        <v>442</v>
      </c>
      <c r="AV24" s="451"/>
      <c r="AW24" s="502" t="s">
        <v>739</v>
      </c>
      <c r="AX24" s="503" t="s">
        <v>540</v>
      </c>
      <c r="AY24" s="452" t="s">
        <v>442</v>
      </c>
      <c r="AZ24" s="451"/>
      <c r="BA24" s="502" t="s">
        <v>472</v>
      </c>
      <c r="BB24" s="503" t="s">
        <v>330</v>
      </c>
      <c r="BC24" s="452" t="s">
        <v>442</v>
      </c>
      <c r="BD24" s="451"/>
      <c r="BE24" s="502" t="s">
        <v>474</v>
      </c>
      <c r="BF24" s="503" t="s">
        <v>338</v>
      </c>
      <c r="BG24" s="452" t="s">
        <v>442</v>
      </c>
      <c r="BH24" s="451"/>
      <c r="BI24" s="502" t="s">
        <v>478</v>
      </c>
      <c r="BJ24" s="503" t="s">
        <v>346</v>
      </c>
      <c r="BK24" s="452" t="s">
        <v>442</v>
      </c>
      <c r="BL24" s="451"/>
      <c r="BM24" s="502" t="s">
        <v>480</v>
      </c>
      <c r="BN24" s="503" t="s">
        <v>354</v>
      </c>
      <c r="BO24" s="452" t="s">
        <v>442</v>
      </c>
      <c r="BP24" s="451"/>
      <c r="BQ24" s="502" t="s">
        <v>482</v>
      </c>
      <c r="BR24" s="503" t="s">
        <v>360</v>
      </c>
      <c r="BS24" s="452" t="s">
        <v>441</v>
      </c>
      <c r="BT24" s="451"/>
      <c r="BU24" s="502" t="s">
        <v>487</v>
      </c>
      <c r="BV24" s="503" t="s">
        <v>372</v>
      </c>
      <c r="BW24" s="452" t="s">
        <v>442</v>
      </c>
      <c r="BX24" s="451"/>
      <c r="BY24" s="502" t="s">
        <v>476</v>
      </c>
      <c r="BZ24" s="503" t="s">
        <v>382</v>
      </c>
      <c r="CA24" s="452" t="s">
        <v>441</v>
      </c>
      <c r="CB24" s="451"/>
      <c r="CC24" s="502" t="s">
        <v>495</v>
      </c>
      <c r="CD24" s="503" t="s">
        <v>379</v>
      </c>
      <c r="CE24" s="452" t="s">
        <v>442</v>
      </c>
      <c r="CF24" s="451"/>
      <c r="CG24" s="502" t="s">
        <v>774</v>
      </c>
      <c r="CH24" s="503" t="s">
        <v>390</v>
      </c>
      <c r="CI24" s="452" t="s">
        <v>441</v>
      </c>
      <c r="CJ24" s="451"/>
      <c r="CK24" s="502" t="s">
        <v>503</v>
      </c>
      <c r="CL24" s="503" t="s">
        <v>394</v>
      </c>
      <c r="CM24" s="452"/>
      <c r="CN24" s="451"/>
      <c r="CO24" s="502"/>
      <c r="CP24" s="503"/>
      <c r="CQ24" s="48"/>
      <c r="CR24" s="48"/>
      <c r="CS24" s="48"/>
      <c r="CT24" s="48"/>
      <c r="CU24" s="48"/>
      <c r="CV24" s="48"/>
      <c r="CW24" s="48"/>
    </row>
    <row r="25" spans="1:101" ht="25.5" x14ac:dyDescent="0.25">
      <c r="A25" s="514">
        <v>152812</v>
      </c>
      <c r="B25" s="515" t="s">
        <v>541</v>
      </c>
      <c r="C25" s="516" t="s">
        <v>514</v>
      </c>
      <c r="D25" s="514" t="s">
        <v>288</v>
      </c>
      <c r="E25" s="517" t="s">
        <v>289</v>
      </c>
      <c r="F25" s="517" t="s">
        <v>743</v>
      </c>
      <c r="G25" s="517" t="s">
        <v>289</v>
      </c>
      <c r="H25" s="517" t="s">
        <v>289</v>
      </c>
      <c r="I25" s="516" t="s">
        <v>289</v>
      </c>
      <c r="J25" s="517" t="s">
        <v>289</v>
      </c>
      <c r="K25" s="440" t="str">
        <f>IFERROR(VLOOKUP(A25,[4]CalledName!$A:$N,14,FALSE),"")</f>
        <v>Yes</v>
      </c>
      <c r="L25" s="401" t="str">
        <f>IFERROR(VLOOKUP(A25,[5]YEAR8!$A:$Y,22,FALSE),"")</f>
        <v>4-5</v>
      </c>
      <c r="M25" s="404" t="str">
        <f t="shared" si="0"/>
        <v>M</v>
      </c>
      <c r="N25" s="344">
        <f>IFERROR(VLOOKUP($A25,BHVEXPORT!$A:$I,6,FALSE),"")</f>
        <v>16</v>
      </c>
      <c r="O25" s="344">
        <f>IFERROR(VLOOKUP($A25,BHVEXPORT!$A:$I,4,FALSE),"")</f>
        <v>1</v>
      </c>
      <c r="P25" s="444">
        <f>IFERROR(VLOOKUP($A25,BHVEXPORT!$A:$I,5,FALSE),"")</f>
        <v>0</v>
      </c>
      <c r="Q25" s="497">
        <v>93.33</v>
      </c>
      <c r="R25" s="495">
        <v>1</v>
      </c>
      <c r="S25" s="498">
        <f t="shared" si="1"/>
        <v>0</v>
      </c>
      <c r="T25" s="414">
        <f t="shared" si="2"/>
        <v>12</v>
      </c>
      <c r="U25" s="399">
        <f t="shared" si="3"/>
        <v>0</v>
      </c>
      <c r="V25" s="399">
        <f t="shared" si="4"/>
        <v>2</v>
      </c>
      <c r="W25" s="399">
        <f t="shared" si="5"/>
        <v>0</v>
      </c>
      <c r="X25" s="399">
        <f t="shared" si="6"/>
        <v>2</v>
      </c>
      <c r="Y25" s="399">
        <f t="shared" si="7"/>
        <v>0</v>
      </c>
      <c r="Z25" s="399">
        <f t="shared" si="8"/>
        <v>0</v>
      </c>
      <c r="AA25" s="399">
        <f t="shared" si="9"/>
        <v>0</v>
      </c>
      <c r="AB25" s="399">
        <f t="shared" si="12"/>
        <v>0</v>
      </c>
      <c r="AC25" s="522">
        <f t="shared" si="13"/>
        <v>2</v>
      </c>
      <c r="AD25" s="415"/>
      <c r="AE25" s="450" t="s">
        <v>442</v>
      </c>
      <c r="AF25" s="451"/>
      <c r="AG25" s="502" t="s">
        <v>764</v>
      </c>
      <c r="AH25" s="503" t="s">
        <v>305</v>
      </c>
      <c r="AI25" s="450" t="s">
        <v>442</v>
      </c>
      <c r="AJ25" s="451"/>
      <c r="AK25" s="502" t="s">
        <v>771</v>
      </c>
      <c r="AL25" s="503" t="s">
        <v>440</v>
      </c>
      <c r="AM25" s="450" t="s">
        <v>442</v>
      </c>
      <c r="AN25" s="451"/>
      <c r="AO25" s="502" t="s">
        <v>461</v>
      </c>
      <c r="AP25" s="503" t="s">
        <v>313</v>
      </c>
      <c r="AQ25" s="450" t="s">
        <v>442</v>
      </c>
      <c r="AR25" s="451"/>
      <c r="AS25" s="502" t="s">
        <v>461</v>
      </c>
      <c r="AT25" s="503" t="s">
        <v>324</v>
      </c>
      <c r="AU25" s="450" t="s">
        <v>444</v>
      </c>
      <c r="AV25" s="451"/>
      <c r="AW25" s="502" t="s">
        <v>506</v>
      </c>
      <c r="AX25" s="503" t="s">
        <v>514</v>
      </c>
      <c r="AY25" s="450" t="s">
        <v>442</v>
      </c>
      <c r="AZ25" s="451"/>
      <c r="BA25" s="502" t="s">
        <v>767</v>
      </c>
      <c r="BB25" s="503" t="s">
        <v>327</v>
      </c>
      <c r="BC25" s="450" t="s">
        <v>442</v>
      </c>
      <c r="BD25" s="451"/>
      <c r="BE25" s="502" t="s">
        <v>736</v>
      </c>
      <c r="BF25" s="503" t="s">
        <v>335</v>
      </c>
      <c r="BG25" s="450" t="s">
        <v>442</v>
      </c>
      <c r="BH25" s="451"/>
      <c r="BI25" s="502" t="s">
        <v>477</v>
      </c>
      <c r="BJ25" s="503" t="s">
        <v>343</v>
      </c>
      <c r="BK25" s="450" t="s">
        <v>442</v>
      </c>
      <c r="BL25" s="451"/>
      <c r="BM25" s="502" t="s">
        <v>481</v>
      </c>
      <c r="BN25" s="503" t="s">
        <v>351</v>
      </c>
      <c r="BO25" s="450" t="s">
        <v>442</v>
      </c>
      <c r="BP25" s="451"/>
      <c r="BQ25" s="502" t="s">
        <v>485</v>
      </c>
      <c r="BR25" s="503" t="s">
        <v>363</v>
      </c>
      <c r="BS25" s="450" t="s">
        <v>442</v>
      </c>
      <c r="BT25" s="451"/>
      <c r="BU25" s="502" t="s">
        <v>488</v>
      </c>
      <c r="BV25" s="503" t="s">
        <v>369</v>
      </c>
      <c r="BW25" s="450"/>
      <c r="BX25" s="451"/>
      <c r="BY25" s="502"/>
      <c r="BZ25" s="503"/>
      <c r="CA25" s="450" t="s">
        <v>442</v>
      </c>
      <c r="CB25" s="451"/>
      <c r="CC25" s="502" t="s">
        <v>495</v>
      </c>
      <c r="CD25" s="503" t="s">
        <v>379</v>
      </c>
      <c r="CE25" s="450" t="s">
        <v>444</v>
      </c>
      <c r="CF25" s="451"/>
      <c r="CG25" s="502" t="s">
        <v>737</v>
      </c>
      <c r="CH25" s="503" t="s">
        <v>387</v>
      </c>
      <c r="CI25" s="450" t="s">
        <v>442</v>
      </c>
      <c r="CJ25" s="451"/>
      <c r="CK25" s="502" t="s">
        <v>506</v>
      </c>
      <c r="CL25" s="503" t="s">
        <v>397</v>
      </c>
      <c r="CM25" s="450"/>
      <c r="CN25" s="451"/>
      <c r="CO25" s="502"/>
      <c r="CP25" s="503"/>
      <c r="CQ25" s="48"/>
      <c r="CR25" s="48"/>
      <c r="CS25" s="48"/>
      <c r="CT25" s="48"/>
      <c r="CU25" s="48"/>
      <c r="CV25" s="48"/>
      <c r="CW25" s="48"/>
    </row>
    <row r="26" spans="1:101" x14ac:dyDescent="0.25">
      <c r="A26" s="514">
        <v>152782</v>
      </c>
      <c r="B26" s="515" t="s">
        <v>542</v>
      </c>
      <c r="C26" s="516" t="s">
        <v>520</v>
      </c>
      <c r="D26" s="514" t="s">
        <v>288</v>
      </c>
      <c r="E26" s="517" t="s">
        <v>744</v>
      </c>
      <c r="F26" s="517" t="s">
        <v>751</v>
      </c>
      <c r="G26" s="517" t="s">
        <v>289</v>
      </c>
      <c r="H26" s="517" t="s">
        <v>744</v>
      </c>
      <c r="I26" s="516" t="s">
        <v>289</v>
      </c>
      <c r="J26" s="517" t="s">
        <v>287</v>
      </c>
      <c r="K26" s="440" t="str">
        <f>IFERROR(VLOOKUP(A26,[4]CalledName!$A:$N,14,FALSE),"")</f>
        <v>No</v>
      </c>
      <c r="L26" s="401" t="str">
        <f>IFERROR(VLOOKUP(A26,[5]YEAR8!$A:$Y,22,FALSE),"")</f>
        <v>5-6</v>
      </c>
      <c r="M26" s="404" t="str">
        <f t="shared" si="0"/>
        <v>M</v>
      </c>
      <c r="N26" s="344">
        <f>IFERROR(VLOOKUP($A26,BHVEXPORT!$A:$I,6,FALSE),"")</f>
        <v>20</v>
      </c>
      <c r="O26" s="344">
        <f>IFERROR(VLOOKUP($A26,BHVEXPORT!$A:$I,4,FALSE),"")</f>
        <v>0</v>
      </c>
      <c r="P26" s="444">
        <f>IFERROR(VLOOKUP($A26,BHVEXPORT!$A:$I,5,FALSE),"")</f>
        <v>0</v>
      </c>
      <c r="Q26" s="497">
        <v>100</v>
      </c>
      <c r="R26" s="495">
        <v>0</v>
      </c>
      <c r="S26" s="498">
        <f t="shared" si="1"/>
        <v>3</v>
      </c>
      <c r="T26" s="414">
        <f t="shared" si="2"/>
        <v>11</v>
      </c>
      <c r="U26" s="399">
        <f t="shared" si="3"/>
        <v>0</v>
      </c>
      <c r="V26" s="399">
        <f t="shared" si="4"/>
        <v>0</v>
      </c>
      <c r="W26" s="399">
        <f t="shared" si="5"/>
        <v>0</v>
      </c>
      <c r="X26" s="399">
        <f t="shared" si="6"/>
        <v>0</v>
      </c>
      <c r="Y26" s="399">
        <f t="shared" si="7"/>
        <v>0</v>
      </c>
      <c r="Z26" s="399">
        <f t="shared" si="8"/>
        <v>0</v>
      </c>
      <c r="AA26" s="399">
        <f t="shared" si="9"/>
        <v>0</v>
      </c>
      <c r="AB26" s="399">
        <f t="shared" si="12"/>
        <v>0</v>
      </c>
      <c r="AC26" s="522">
        <f t="shared" si="13"/>
        <v>0</v>
      </c>
      <c r="AD26" s="415"/>
      <c r="AE26" s="452" t="s">
        <v>442</v>
      </c>
      <c r="AF26" s="451"/>
      <c r="AG26" s="502" t="s">
        <v>458</v>
      </c>
      <c r="AH26" s="503" t="s">
        <v>307</v>
      </c>
      <c r="AI26" s="452"/>
      <c r="AJ26" s="451"/>
      <c r="AK26" s="502"/>
      <c r="AL26" s="503"/>
      <c r="AM26" s="452" t="s">
        <v>442</v>
      </c>
      <c r="AN26" s="451"/>
      <c r="AO26" s="502" t="s">
        <v>460</v>
      </c>
      <c r="AP26" s="503" t="s">
        <v>315</v>
      </c>
      <c r="AQ26" s="452" t="s">
        <v>442</v>
      </c>
      <c r="AR26" s="451"/>
      <c r="AS26" s="502" t="s">
        <v>461</v>
      </c>
      <c r="AT26" s="503" t="s">
        <v>324</v>
      </c>
      <c r="AU26" s="452" t="s">
        <v>442</v>
      </c>
      <c r="AV26" s="451"/>
      <c r="AW26" s="502" t="s">
        <v>738</v>
      </c>
      <c r="AX26" s="503" t="s">
        <v>520</v>
      </c>
      <c r="AY26" s="452" t="s">
        <v>442</v>
      </c>
      <c r="AZ26" s="451"/>
      <c r="BA26" s="502" t="s">
        <v>471</v>
      </c>
      <c r="BB26" s="503" t="s">
        <v>329</v>
      </c>
      <c r="BC26" s="452" t="s">
        <v>442</v>
      </c>
      <c r="BD26" s="451"/>
      <c r="BE26" s="502" t="s">
        <v>475</v>
      </c>
      <c r="BF26" s="503" t="s">
        <v>337</v>
      </c>
      <c r="BG26" s="452" t="s">
        <v>441</v>
      </c>
      <c r="BH26" s="451"/>
      <c r="BI26" s="502" t="s">
        <v>477</v>
      </c>
      <c r="BJ26" s="503" t="s">
        <v>345</v>
      </c>
      <c r="BK26" s="452" t="s">
        <v>442</v>
      </c>
      <c r="BL26" s="451"/>
      <c r="BM26" s="502" t="s">
        <v>481</v>
      </c>
      <c r="BN26" s="503" t="s">
        <v>353</v>
      </c>
      <c r="BO26" s="452" t="s">
        <v>442</v>
      </c>
      <c r="BP26" s="451"/>
      <c r="BQ26" s="502" t="s">
        <v>482</v>
      </c>
      <c r="BR26" s="503" t="s">
        <v>360</v>
      </c>
      <c r="BS26" s="452" t="s">
        <v>442</v>
      </c>
      <c r="BT26" s="451"/>
      <c r="BU26" s="502" t="s">
        <v>487</v>
      </c>
      <c r="BV26" s="503" t="s">
        <v>371</v>
      </c>
      <c r="BW26" s="452" t="s">
        <v>442</v>
      </c>
      <c r="BX26" s="451"/>
      <c r="BY26" s="502" t="s">
        <v>476</v>
      </c>
      <c r="BZ26" s="503" t="s">
        <v>382</v>
      </c>
      <c r="CA26" s="452" t="s">
        <v>441</v>
      </c>
      <c r="CB26" s="451"/>
      <c r="CC26" s="502" t="s">
        <v>492</v>
      </c>
      <c r="CD26" s="503" t="s">
        <v>380</v>
      </c>
      <c r="CE26" s="452" t="s">
        <v>442</v>
      </c>
      <c r="CF26" s="451"/>
      <c r="CG26" s="502" t="s">
        <v>501</v>
      </c>
      <c r="CH26" s="503" t="s">
        <v>389</v>
      </c>
      <c r="CI26" s="452" t="s">
        <v>441</v>
      </c>
      <c r="CJ26" s="451"/>
      <c r="CK26" s="502" t="s">
        <v>506</v>
      </c>
      <c r="CL26" s="503" t="s">
        <v>397</v>
      </c>
      <c r="CM26" s="452"/>
      <c r="CN26" s="451"/>
      <c r="CO26" s="502"/>
      <c r="CP26" s="503"/>
      <c r="CQ26" s="48"/>
      <c r="CR26" s="48"/>
      <c r="CS26" s="48"/>
      <c r="CT26" s="48"/>
      <c r="CU26" s="48"/>
      <c r="CV26" s="48"/>
      <c r="CW26" s="48"/>
    </row>
    <row r="27" spans="1:101" x14ac:dyDescent="0.25">
      <c r="A27" s="514">
        <v>152837</v>
      </c>
      <c r="B27" s="515" t="s">
        <v>543</v>
      </c>
      <c r="C27" s="516" t="s">
        <v>514</v>
      </c>
      <c r="D27" s="514" t="s">
        <v>148</v>
      </c>
      <c r="E27" s="517" t="s">
        <v>289</v>
      </c>
      <c r="F27" s="517" t="s">
        <v>743</v>
      </c>
      <c r="G27" s="517" t="s">
        <v>289</v>
      </c>
      <c r="H27" s="517" t="s">
        <v>289</v>
      </c>
      <c r="I27" s="516" t="s">
        <v>289</v>
      </c>
      <c r="J27" s="517" t="s">
        <v>289</v>
      </c>
      <c r="K27" s="440" t="str">
        <f>IFERROR(VLOOKUP(A27,[4]CalledName!$A:$N,14,FALSE),"")</f>
        <v>No</v>
      </c>
      <c r="L27" s="401" t="str">
        <f>IFERROR(VLOOKUP(A27,[5]YEAR8!$A:$Y,22,FALSE),"")</f>
        <v>7-8</v>
      </c>
      <c r="M27" s="404" t="str">
        <f t="shared" si="0"/>
        <v>H</v>
      </c>
      <c r="N27" s="344">
        <f>IFERROR(VLOOKUP($A27,BHVEXPORT!$A:$I,6,FALSE),"")</f>
        <v>7</v>
      </c>
      <c r="O27" s="344">
        <f>IFERROR(VLOOKUP($A27,BHVEXPORT!$A:$I,4,FALSE),"")</f>
        <v>1</v>
      </c>
      <c r="P27" s="444">
        <f>IFERROR(VLOOKUP($A27,BHVEXPORT!$A:$I,5,FALSE),"")</f>
        <v>0</v>
      </c>
      <c r="Q27" s="497">
        <v>91.3</v>
      </c>
      <c r="R27" s="495">
        <v>3</v>
      </c>
      <c r="S27" s="498">
        <f t="shared" si="1"/>
        <v>0</v>
      </c>
      <c r="T27" s="414">
        <f t="shared" si="2"/>
        <v>14</v>
      </c>
      <c r="U27" s="399">
        <f t="shared" si="3"/>
        <v>0</v>
      </c>
      <c r="V27" s="399">
        <f t="shared" si="4"/>
        <v>0</v>
      </c>
      <c r="W27" s="399">
        <f t="shared" si="5"/>
        <v>0</v>
      </c>
      <c r="X27" s="399">
        <f t="shared" si="6"/>
        <v>0</v>
      </c>
      <c r="Y27" s="399">
        <f t="shared" si="7"/>
        <v>0</v>
      </c>
      <c r="Z27" s="399">
        <f t="shared" si="8"/>
        <v>0</v>
      </c>
      <c r="AA27" s="399">
        <f t="shared" si="9"/>
        <v>0</v>
      </c>
      <c r="AB27" s="399">
        <f t="shared" si="12"/>
        <v>0</v>
      </c>
      <c r="AC27" s="522">
        <f t="shared" si="13"/>
        <v>0</v>
      </c>
      <c r="AD27" s="415"/>
      <c r="AE27" s="452" t="s">
        <v>442</v>
      </c>
      <c r="AF27" s="451"/>
      <c r="AG27" s="502" t="s">
        <v>764</v>
      </c>
      <c r="AH27" s="503" t="s">
        <v>305</v>
      </c>
      <c r="AI27" s="452"/>
      <c r="AJ27" s="451"/>
      <c r="AK27" s="502"/>
      <c r="AL27" s="503"/>
      <c r="AM27" s="452" t="s">
        <v>442</v>
      </c>
      <c r="AN27" s="451"/>
      <c r="AO27" s="502" t="s">
        <v>461</v>
      </c>
      <c r="AP27" s="503" t="s">
        <v>313</v>
      </c>
      <c r="AQ27" s="452" t="s">
        <v>442</v>
      </c>
      <c r="AR27" s="451"/>
      <c r="AS27" s="502" t="s">
        <v>773</v>
      </c>
      <c r="AT27" s="503" t="s">
        <v>323</v>
      </c>
      <c r="AU27" s="452" t="s">
        <v>442</v>
      </c>
      <c r="AV27" s="451"/>
      <c r="AW27" s="502" t="s">
        <v>506</v>
      </c>
      <c r="AX27" s="503" t="s">
        <v>514</v>
      </c>
      <c r="AY27" s="452" t="s">
        <v>442</v>
      </c>
      <c r="AZ27" s="451"/>
      <c r="BA27" s="502" t="s">
        <v>767</v>
      </c>
      <c r="BB27" s="503" t="s">
        <v>327</v>
      </c>
      <c r="BC27" s="452" t="s">
        <v>442</v>
      </c>
      <c r="BD27" s="451"/>
      <c r="BE27" s="502" t="s">
        <v>736</v>
      </c>
      <c r="BF27" s="503" t="s">
        <v>335</v>
      </c>
      <c r="BG27" s="452" t="s">
        <v>442</v>
      </c>
      <c r="BH27" s="451"/>
      <c r="BI27" s="502" t="s">
        <v>477</v>
      </c>
      <c r="BJ27" s="503" t="s">
        <v>343</v>
      </c>
      <c r="BK27" s="452" t="s">
        <v>442</v>
      </c>
      <c r="BL27" s="451"/>
      <c r="BM27" s="502" t="s">
        <v>481</v>
      </c>
      <c r="BN27" s="503" t="s">
        <v>351</v>
      </c>
      <c r="BO27" s="452" t="s">
        <v>442</v>
      </c>
      <c r="BP27" s="451"/>
      <c r="BQ27" s="502" t="s">
        <v>483</v>
      </c>
      <c r="BR27" s="503" t="s">
        <v>361</v>
      </c>
      <c r="BS27" s="452" t="s">
        <v>442</v>
      </c>
      <c r="BT27" s="451"/>
      <c r="BU27" s="502" t="s">
        <v>488</v>
      </c>
      <c r="BV27" s="503" t="s">
        <v>369</v>
      </c>
      <c r="BW27" s="452" t="s">
        <v>442</v>
      </c>
      <c r="BX27" s="451"/>
      <c r="BY27" s="502" t="s">
        <v>476</v>
      </c>
      <c r="BZ27" s="503" t="s">
        <v>382</v>
      </c>
      <c r="CA27" s="452" t="s">
        <v>442</v>
      </c>
      <c r="CB27" s="451"/>
      <c r="CC27" s="502" t="s">
        <v>768</v>
      </c>
      <c r="CD27" s="503" t="s">
        <v>377</v>
      </c>
      <c r="CE27" s="452" t="s">
        <v>442</v>
      </c>
      <c r="CF27" s="451"/>
      <c r="CG27" s="502" t="s">
        <v>737</v>
      </c>
      <c r="CH27" s="503" t="s">
        <v>387</v>
      </c>
      <c r="CI27" s="452" t="s">
        <v>442</v>
      </c>
      <c r="CJ27" s="451"/>
      <c r="CK27" s="502" t="s">
        <v>502</v>
      </c>
      <c r="CL27" s="503" t="s">
        <v>391</v>
      </c>
      <c r="CM27" s="452"/>
      <c r="CN27" s="451"/>
      <c r="CO27" s="502"/>
      <c r="CP27" s="503"/>
      <c r="CQ27" s="48"/>
      <c r="CR27" s="48"/>
      <c r="CS27" s="48"/>
      <c r="CT27" s="48"/>
      <c r="CU27" s="48"/>
      <c r="CV27" s="48"/>
      <c r="CW27" s="48"/>
    </row>
    <row r="28" spans="1:101" x14ac:dyDescent="0.25">
      <c r="A28" s="514">
        <v>152780</v>
      </c>
      <c r="B28" s="515" t="s">
        <v>544</v>
      </c>
      <c r="C28" s="516" t="s">
        <v>520</v>
      </c>
      <c r="D28" s="514" t="s">
        <v>288</v>
      </c>
      <c r="E28" s="517" t="s">
        <v>289</v>
      </c>
      <c r="F28" s="517" t="s">
        <v>743</v>
      </c>
      <c r="G28" s="517" t="s">
        <v>289</v>
      </c>
      <c r="H28" s="517" t="s">
        <v>744</v>
      </c>
      <c r="I28" s="516" t="s">
        <v>289</v>
      </c>
      <c r="J28" s="517" t="s">
        <v>287</v>
      </c>
      <c r="K28" s="440" t="str">
        <f>IFERROR(VLOOKUP(A28,[4]CalledName!$A:$N,14,FALSE),"")</f>
        <v>No</v>
      </c>
      <c r="L28" s="401" t="str">
        <f>IFERROR(VLOOKUP(A28,[5]YEAR8!$A:$Y,22,FALSE),"")</f>
        <v>3-4</v>
      </c>
      <c r="M28" s="404" t="str">
        <f t="shared" si="0"/>
        <v>L</v>
      </c>
      <c r="N28" s="344">
        <f>IFERROR(VLOOKUP($A28,BHVEXPORT!$A:$I,6,FALSE),"")</f>
        <v>17</v>
      </c>
      <c r="O28" s="344">
        <f>IFERROR(VLOOKUP($A28,BHVEXPORT!$A:$I,4,FALSE),"")</f>
        <v>0</v>
      </c>
      <c r="P28" s="444">
        <f>IFERROR(VLOOKUP($A28,BHVEXPORT!$A:$I,5,FALSE),"")</f>
        <v>0</v>
      </c>
      <c r="Q28" s="497">
        <v>100</v>
      </c>
      <c r="R28" s="495">
        <v>1</v>
      </c>
      <c r="S28" s="498">
        <f t="shared" si="1"/>
        <v>0</v>
      </c>
      <c r="T28" s="414">
        <f t="shared" si="2"/>
        <v>13</v>
      </c>
      <c r="U28" s="399">
        <f t="shared" si="3"/>
        <v>1</v>
      </c>
      <c r="V28" s="399">
        <f t="shared" si="4"/>
        <v>0</v>
      </c>
      <c r="W28" s="399">
        <f t="shared" si="5"/>
        <v>0</v>
      </c>
      <c r="X28" s="399">
        <f t="shared" si="6"/>
        <v>1</v>
      </c>
      <c r="Y28" s="399">
        <f t="shared" si="7"/>
        <v>0</v>
      </c>
      <c r="Z28" s="399">
        <f t="shared" si="8"/>
        <v>0</v>
      </c>
      <c r="AA28" s="399">
        <f t="shared" si="9"/>
        <v>0</v>
      </c>
      <c r="AB28" s="399">
        <f t="shared" si="12"/>
        <v>0</v>
      </c>
      <c r="AC28" s="522">
        <f t="shared" si="13"/>
        <v>1</v>
      </c>
      <c r="AD28" s="415"/>
      <c r="AE28" s="450" t="s">
        <v>442</v>
      </c>
      <c r="AF28" s="451"/>
      <c r="AG28" s="502" t="s">
        <v>458</v>
      </c>
      <c r="AH28" s="503" t="s">
        <v>307</v>
      </c>
      <c r="AI28" s="450" t="s">
        <v>442</v>
      </c>
      <c r="AJ28" s="451"/>
      <c r="AK28" s="502" t="s">
        <v>766</v>
      </c>
      <c r="AL28" s="503" t="s">
        <v>437</v>
      </c>
      <c r="AM28" s="450" t="s">
        <v>442</v>
      </c>
      <c r="AN28" s="451"/>
      <c r="AO28" s="502" t="s">
        <v>460</v>
      </c>
      <c r="AP28" s="503" t="s">
        <v>315</v>
      </c>
      <c r="AQ28" s="450" t="s">
        <v>443</v>
      </c>
      <c r="AR28" s="451"/>
      <c r="AS28" s="502" t="s">
        <v>465</v>
      </c>
      <c r="AT28" s="503" t="s">
        <v>325</v>
      </c>
      <c r="AU28" s="450" t="s">
        <v>442</v>
      </c>
      <c r="AV28" s="451"/>
      <c r="AW28" s="502" t="s">
        <v>738</v>
      </c>
      <c r="AX28" s="503" t="s">
        <v>520</v>
      </c>
      <c r="AY28" s="450" t="s">
        <v>442</v>
      </c>
      <c r="AZ28" s="451"/>
      <c r="BA28" s="502" t="s">
        <v>471</v>
      </c>
      <c r="BB28" s="503" t="s">
        <v>329</v>
      </c>
      <c r="BC28" s="450" t="s">
        <v>442</v>
      </c>
      <c r="BD28" s="451"/>
      <c r="BE28" s="502" t="s">
        <v>475</v>
      </c>
      <c r="BF28" s="503" t="s">
        <v>337</v>
      </c>
      <c r="BG28" s="450" t="s">
        <v>442</v>
      </c>
      <c r="BH28" s="451"/>
      <c r="BI28" s="502" t="s">
        <v>477</v>
      </c>
      <c r="BJ28" s="503" t="s">
        <v>345</v>
      </c>
      <c r="BK28" s="450" t="s">
        <v>442</v>
      </c>
      <c r="BL28" s="451"/>
      <c r="BM28" s="502" t="s">
        <v>481</v>
      </c>
      <c r="BN28" s="503" t="s">
        <v>353</v>
      </c>
      <c r="BO28" s="450" t="s">
        <v>442</v>
      </c>
      <c r="BP28" s="451"/>
      <c r="BQ28" s="502" t="s">
        <v>486</v>
      </c>
      <c r="BR28" s="503" t="s">
        <v>364</v>
      </c>
      <c r="BS28" s="450" t="s">
        <v>442</v>
      </c>
      <c r="BT28" s="451"/>
      <c r="BU28" s="502" t="s">
        <v>487</v>
      </c>
      <c r="BV28" s="503" t="s">
        <v>371</v>
      </c>
      <c r="BW28" s="450"/>
      <c r="BX28" s="451"/>
      <c r="BY28" s="502"/>
      <c r="BZ28" s="503"/>
      <c r="CA28" s="450" t="s">
        <v>442</v>
      </c>
      <c r="CB28" s="451"/>
      <c r="CC28" s="502" t="s">
        <v>492</v>
      </c>
      <c r="CD28" s="503" t="s">
        <v>380</v>
      </c>
      <c r="CE28" s="450" t="s">
        <v>442</v>
      </c>
      <c r="CF28" s="451"/>
      <c r="CG28" s="502" t="s">
        <v>501</v>
      </c>
      <c r="CH28" s="503" t="s">
        <v>389</v>
      </c>
      <c r="CI28" s="450" t="s">
        <v>442</v>
      </c>
      <c r="CJ28" s="451"/>
      <c r="CK28" s="502" t="s">
        <v>503</v>
      </c>
      <c r="CL28" s="503" t="s">
        <v>399</v>
      </c>
      <c r="CM28" s="450"/>
      <c r="CN28" s="451"/>
      <c r="CO28" s="502"/>
      <c r="CP28" s="503"/>
      <c r="CQ28" s="48"/>
      <c r="CR28" s="48"/>
      <c r="CS28" s="48"/>
      <c r="CT28" s="48"/>
      <c r="CU28" s="48"/>
      <c r="CV28" s="48"/>
      <c r="CW28" s="48"/>
    </row>
    <row r="29" spans="1:101" x14ac:dyDescent="0.25">
      <c r="A29" s="514">
        <v>152857</v>
      </c>
      <c r="B29" s="515" t="s">
        <v>545</v>
      </c>
      <c r="C29" s="516" t="s">
        <v>540</v>
      </c>
      <c r="D29" s="514" t="s">
        <v>288</v>
      </c>
      <c r="E29" s="517" t="s">
        <v>289</v>
      </c>
      <c r="F29" s="517" t="s">
        <v>743</v>
      </c>
      <c r="G29" s="517" t="s">
        <v>289</v>
      </c>
      <c r="H29" s="517" t="s">
        <v>289</v>
      </c>
      <c r="I29" s="516" t="s">
        <v>289</v>
      </c>
      <c r="J29" s="517" t="s">
        <v>289</v>
      </c>
      <c r="K29" s="440" t="str">
        <f>IFERROR(VLOOKUP(A29,[4]CalledName!$A:$N,14,FALSE),"")</f>
        <v>No</v>
      </c>
      <c r="L29" s="401" t="str">
        <f>IFERROR(VLOOKUP(A29,[5]YEAR8!$A:$Y,22,FALSE),"")</f>
        <v>6-7</v>
      </c>
      <c r="M29" s="404" t="str">
        <f t="shared" si="0"/>
        <v>M</v>
      </c>
      <c r="N29" s="344">
        <f>IFERROR(VLOOKUP($A29,BHVEXPORT!$A:$I,6,FALSE),"")</f>
        <v>10</v>
      </c>
      <c r="O29" s="344">
        <f>IFERROR(VLOOKUP($A29,BHVEXPORT!$A:$I,4,FALSE),"")</f>
        <v>4</v>
      </c>
      <c r="P29" s="444">
        <f>IFERROR(VLOOKUP($A29,BHVEXPORT!$A:$I,5,FALSE),"")</f>
        <v>1</v>
      </c>
      <c r="Q29" s="497">
        <v>100</v>
      </c>
      <c r="R29" s="495">
        <v>0</v>
      </c>
      <c r="S29" s="498">
        <f t="shared" si="1"/>
        <v>1</v>
      </c>
      <c r="T29" s="414">
        <f t="shared" si="2"/>
        <v>11</v>
      </c>
      <c r="U29" s="399">
        <f t="shared" si="3"/>
        <v>2</v>
      </c>
      <c r="V29" s="399">
        <f t="shared" si="4"/>
        <v>0</v>
      </c>
      <c r="W29" s="399">
        <f t="shared" si="5"/>
        <v>0</v>
      </c>
      <c r="X29" s="399">
        <f t="shared" si="6"/>
        <v>2</v>
      </c>
      <c r="Y29" s="399">
        <f t="shared" si="7"/>
        <v>0</v>
      </c>
      <c r="Z29" s="399">
        <f t="shared" si="8"/>
        <v>0</v>
      </c>
      <c r="AA29" s="399">
        <f t="shared" si="9"/>
        <v>0</v>
      </c>
      <c r="AB29" s="399">
        <f t="shared" si="12"/>
        <v>0</v>
      </c>
      <c r="AC29" s="522">
        <f t="shared" si="13"/>
        <v>2</v>
      </c>
      <c r="AD29" s="415"/>
      <c r="AE29" s="450" t="s">
        <v>442</v>
      </c>
      <c r="AF29" s="451"/>
      <c r="AG29" s="502" t="s">
        <v>458</v>
      </c>
      <c r="AH29" s="503" t="s">
        <v>308</v>
      </c>
      <c r="AI29" s="450" t="s">
        <v>442</v>
      </c>
      <c r="AJ29" s="451"/>
      <c r="AK29" s="502" t="s">
        <v>766</v>
      </c>
      <c r="AL29" s="503" t="s">
        <v>437</v>
      </c>
      <c r="AM29" s="450" t="s">
        <v>442</v>
      </c>
      <c r="AN29" s="451"/>
      <c r="AO29" s="502" t="s">
        <v>460</v>
      </c>
      <c r="AP29" s="503" t="s">
        <v>316</v>
      </c>
      <c r="AQ29" s="450" t="s">
        <v>442</v>
      </c>
      <c r="AR29" s="451"/>
      <c r="AS29" s="502" t="s">
        <v>467</v>
      </c>
      <c r="AT29" s="503" t="s">
        <v>322</v>
      </c>
      <c r="AU29" s="450" t="s">
        <v>442</v>
      </c>
      <c r="AV29" s="451"/>
      <c r="AW29" s="502" t="s">
        <v>739</v>
      </c>
      <c r="AX29" s="503" t="s">
        <v>540</v>
      </c>
      <c r="AY29" s="450" t="s">
        <v>442</v>
      </c>
      <c r="AZ29" s="451"/>
      <c r="BA29" s="502" t="s">
        <v>472</v>
      </c>
      <c r="BB29" s="503" t="s">
        <v>330</v>
      </c>
      <c r="BC29" s="450" t="s">
        <v>443</v>
      </c>
      <c r="BD29" s="451"/>
      <c r="BE29" s="502" t="s">
        <v>474</v>
      </c>
      <c r="BF29" s="503" t="s">
        <v>338</v>
      </c>
      <c r="BG29" s="450" t="s">
        <v>442</v>
      </c>
      <c r="BH29" s="451"/>
      <c r="BI29" s="502" t="s">
        <v>478</v>
      </c>
      <c r="BJ29" s="503" t="s">
        <v>346</v>
      </c>
      <c r="BK29" s="450" t="s">
        <v>442</v>
      </c>
      <c r="BL29" s="451"/>
      <c r="BM29" s="502" t="s">
        <v>480</v>
      </c>
      <c r="BN29" s="503" t="s">
        <v>354</v>
      </c>
      <c r="BO29" s="450" t="s">
        <v>443</v>
      </c>
      <c r="BP29" s="451"/>
      <c r="BQ29" s="502" t="s">
        <v>483</v>
      </c>
      <c r="BR29" s="503" t="s">
        <v>361</v>
      </c>
      <c r="BS29" s="450" t="s">
        <v>442</v>
      </c>
      <c r="BT29" s="451"/>
      <c r="BU29" s="502" t="s">
        <v>487</v>
      </c>
      <c r="BV29" s="503" t="s">
        <v>372</v>
      </c>
      <c r="BW29" s="450"/>
      <c r="BX29" s="451"/>
      <c r="BY29" s="502"/>
      <c r="BZ29" s="503"/>
      <c r="CA29" s="450" t="s">
        <v>441</v>
      </c>
      <c r="CB29" s="451"/>
      <c r="CC29" s="502" t="s">
        <v>492</v>
      </c>
      <c r="CD29" s="503" t="s">
        <v>380</v>
      </c>
      <c r="CE29" s="450" t="s">
        <v>442</v>
      </c>
      <c r="CF29" s="451"/>
      <c r="CG29" s="502" t="s">
        <v>774</v>
      </c>
      <c r="CH29" s="503" t="s">
        <v>390</v>
      </c>
      <c r="CI29" s="450" t="s">
        <v>442</v>
      </c>
      <c r="CJ29" s="451"/>
      <c r="CK29" s="502" t="s">
        <v>502</v>
      </c>
      <c r="CL29" s="503" t="s">
        <v>391</v>
      </c>
      <c r="CM29" s="450"/>
      <c r="CN29" s="451"/>
      <c r="CO29" s="502"/>
      <c r="CP29" s="503"/>
      <c r="CQ29" s="48"/>
      <c r="CR29" s="48"/>
      <c r="CS29" s="48"/>
      <c r="CT29" s="48"/>
      <c r="CU29" s="48"/>
      <c r="CV29" s="48"/>
      <c r="CW29" s="48"/>
    </row>
    <row r="30" spans="1:101" x14ac:dyDescent="0.25">
      <c r="A30" s="514">
        <v>152934</v>
      </c>
      <c r="B30" s="515" t="s">
        <v>546</v>
      </c>
      <c r="C30" s="516" t="s">
        <v>525</v>
      </c>
      <c r="D30" s="514" t="s">
        <v>148</v>
      </c>
      <c r="E30" s="517" t="s">
        <v>289</v>
      </c>
      <c r="F30" s="517" t="s">
        <v>743</v>
      </c>
      <c r="G30" s="517" t="s">
        <v>289</v>
      </c>
      <c r="H30" s="517" t="s">
        <v>289</v>
      </c>
      <c r="I30" s="516" t="s">
        <v>289</v>
      </c>
      <c r="J30" s="517" t="s">
        <v>289</v>
      </c>
      <c r="K30" s="440" t="str">
        <f>IFERROR(VLOOKUP(A30,[4]CalledName!$A:$N,14,FALSE),"")</f>
        <v>No</v>
      </c>
      <c r="L30" s="401" t="str">
        <f>IFERROR(VLOOKUP(A30,[5]YEAR8!$A:$Y,22,FALSE),"")</f>
        <v>3-4</v>
      </c>
      <c r="M30" s="404" t="str">
        <f t="shared" si="0"/>
        <v>M</v>
      </c>
      <c r="N30" s="344">
        <f>IFERROR(VLOOKUP($A30,BHVEXPORT!$A:$I,6,FALSE),"")</f>
        <v>21</v>
      </c>
      <c r="O30" s="344">
        <f>IFERROR(VLOOKUP($A30,BHVEXPORT!$A:$I,4,FALSE),"")</f>
        <v>0</v>
      </c>
      <c r="P30" s="444">
        <f>IFERROR(VLOOKUP($A30,BHVEXPORT!$A:$I,5,FALSE),"")</f>
        <v>2</v>
      </c>
      <c r="Q30" s="497">
        <v>100</v>
      </c>
      <c r="R30" s="495">
        <v>0</v>
      </c>
      <c r="S30" s="498">
        <f t="shared" si="1"/>
        <v>0</v>
      </c>
      <c r="T30" s="414">
        <f t="shared" si="2"/>
        <v>13</v>
      </c>
      <c r="U30" s="399">
        <f t="shared" si="3"/>
        <v>1</v>
      </c>
      <c r="V30" s="399">
        <f t="shared" si="4"/>
        <v>0</v>
      </c>
      <c r="W30" s="399">
        <f t="shared" si="5"/>
        <v>0</v>
      </c>
      <c r="X30" s="399">
        <f t="shared" si="6"/>
        <v>1</v>
      </c>
      <c r="Y30" s="399">
        <f t="shared" si="7"/>
        <v>0</v>
      </c>
      <c r="Z30" s="399">
        <f t="shared" si="8"/>
        <v>0</v>
      </c>
      <c r="AA30" s="399">
        <f t="shared" si="9"/>
        <v>0</v>
      </c>
      <c r="AB30" s="399">
        <f t="shared" si="12"/>
        <v>0</v>
      </c>
      <c r="AC30" s="522">
        <f t="shared" si="13"/>
        <v>1</v>
      </c>
      <c r="AD30" s="415"/>
      <c r="AE30" s="452" t="s">
        <v>442</v>
      </c>
      <c r="AF30" s="451"/>
      <c r="AG30" s="502" t="s">
        <v>764</v>
      </c>
      <c r="AH30" s="503" t="s">
        <v>302</v>
      </c>
      <c r="AI30" s="452" t="s">
        <v>442</v>
      </c>
      <c r="AJ30" s="451"/>
      <c r="AK30" s="502" t="s">
        <v>769</v>
      </c>
      <c r="AL30" s="503" t="s">
        <v>435</v>
      </c>
      <c r="AM30" s="452" t="s">
        <v>442</v>
      </c>
      <c r="AN30" s="451"/>
      <c r="AO30" s="502" t="s">
        <v>460</v>
      </c>
      <c r="AP30" s="503" t="s">
        <v>310</v>
      </c>
      <c r="AQ30" s="452" t="s">
        <v>442</v>
      </c>
      <c r="AR30" s="451"/>
      <c r="AS30" s="502" t="s">
        <v>464</v>
      </c>
      <c r="AT30" s="503" t="s">
        <v>319</v>
      </c>
      <c r="AU30" s="452" t="s">
        <v>442</v>
      </c>
      <c r="AV30" s="451"/>
      <c r="AW30" s="502" t="s">
        <v>737</v>
      </c>
      <c r="AX30" s="503" t="s">
        <v>525</v>
      </c>
      <c r="AY30" s="452"/>
      <c r="AZ30" s="451"/>
      <c r="BA30" s="502"/>
      <c r="BB30" s="503"/>
      <c r="BC30" s="452" t="s">
        <v>442</v>
      </c>
      <c r="BD30" s="451"/>
      <c r="BE30" s="502" t="s">
        <v>473</v>
      </c>
      <c r="BF30" s="503" t="s">
        <v>332</v>
      </c>
      <c r="BG30" s="452" t="s">
        <v>442</v>
      </c>
      <c r="BH30" s="451"/>
      <c r="BI30" s="502" t="s">
        <v>476</v>
      </c>
      <c r="BJ30" s="503" t="s">
        <v>340</v>
      </c>
      <c r="BK30" s="452" t="s">
        <v>442</v>
      </c>
      <c r="BL30" s="451"/>
      <c r="BM30" s="502" t="s">
        <v>480</v>
      </c>
      <c r="BN30" s="503" t="s">
        <v>348</v>
      </c>
      <c r="BO30" s="452" t="s">
        <v>442</v>
      </c>
      <c r="BP30" s="451"/>
      <c r="BQ30" s="502" t="s">
        <v>486</v>
      </c>
      <c r="BR30" s="503" t="s">
        <v>359</v>
      </c>
      <c r="BS30" s="452" t="s">
        <v>442</v>
      </c>
      <c r="BT30" s="451"/>
      <c r="BU30" s="502" t="s">
        <v>487</v>
      </c>
      <c r="BV30" s="503" t="s">
        <v>366</v>
      </c>
      <c r="BW30" s="452"/>
      <c r="BX30" s="451"/>
      <c r="BY30" s="502"/>
      <c r="BZ30" s="503"/>
      <c r="CA30" s="452" t="s">
        <v>443</v>
      </c>
      <c r="CB30" s="451"/>
      <c r="CC30" s="502" t="s">
        <v>491</v>
      </c>
      <c r="CD30" s="503" t="s">
        <v>374</v>
      </c>
      <c r="CE30" s="452" t="s">
        <v>442</v>
      </c>
      <c r="CF30" s="451"/>
      <c r="CG30" s="502" t="s">
        <v>496</v>
      </c>
      <c r="CH30" s="503" t="s">
        <v>384</v>
      </c>
      <c r="CI30" s="452" t="s">
        <v>442</v>
      </c>
      <c r="CJ30" s="451"/>
      <c r="CK30" s="502" t="s">
        <v>775</v>
      </c>
      <c r="CL30" s="503" t="s">
        <v>398</v>
      </c>
      <c r="CM30" s="452" t="s">
        <v>442</v>
      </c>
      <c r="CN30" s="451"/>
      <c r="CO30" s="502" t="s">
        <v>767</v>
      </c>
      <c r="CP30" s="503" t="s">
        <v>401</v>
      </c>
      <c r="CQ30" s="48"/>
      <c r="CR30" s="48"/>
      <c r="CS30" s="48"/>
      <c r="CT30" s="48"/>
      <c r="CU30" s="48"/>
      <c r="CV30" s="48"/>
      <c r="CW30" s="48"/>
    </row>
    <row r="31" spans="1:101" x14ac:dyDescent="0.25">
      <c r="A31" s="514">
        <v>152901</v>
      </c>
      <c r="B31" s="515" t="s">
        <v>547</v>
      </c>
      <c r="C31" s="516" t="s">
        <v>514</v>
      </c>
      <c r="D31" s="514" t="s">
        <v>288</v>
      </c>
      <c r="E31" s="517" t="s">
        <v>289</v>
      </c>
      <c r="F31" s="517" t="s">
        <v>743</v>
      </c>
      <c r="G31" s="517" t="s">
        <v>289</v>
      </c>
      <c r="H31" s="517" t="s">
        <v>289</v>
      </c>
      <c r="I31" s="516" t="s">
        <v>289</v>
      </c>
      <c r="J31" s="517" t="s">
        <v>289</v>
      </c>
      <c r="K31" s="440" t="str">
        <f>IFERROR(VLOOKUP(A31,[4]CalledName!$A:$N,14,FALSE),"")</f>
        <v>No</v>
      </c>
      <c r="L31" s="401" t="str">
        <f>IFERROR(VLOOKUP(A31,[5]YEAR8!$A:$Y,22,FALSE),"")</f>
        <v>6-7</v>
      </c>
      <c r="M31" s="404" t="str">
        <f t="shared" si="0"/>
        <v>H</v>
      </c>
      <c r="N31" s="344">
        <f>IFERROR(VLOOKUP($A31,BHVEXPORT!$A:$I,6,FALSE),"")</f>
        <v>10</v>
      </c>
      <c r="O31" s="344">
        <f>IFERROR(VLOOKUP($A31,BHVEXPORT!$A:$I,4,FALSE),"")</f>
        <v>1</v>
      </c>
      <c r="P31" s="444">
        <f>IFERROR(VLOOKUP($A31,BHVEXPORT!$A:$I,5,FALSE),"")</f>
        <v>0</v>
      </c>
      <c r="Q31" s="497">
        <v>86.67</v>
      </c>
      <c r="R31" s="495">
        <v>0</v>
      </c>
      <c r="S31" s="498">
        <f t="shared" si="1"/>
        <v>0</v>
      </c>
      <c r="T31" s="414">
        <f t="shared" si="2"/>
        <v>13</v>
      </c>
      <c r="U31" s="399">
        <f t="shared" si="3"/>
        <v>1</v>
      </c>
      <c r="V31" s="399">
        <f t="shared" si="4"/>
        <v>0</v>
      </c>
      <c r="W31" s="399">
        <f t="shared" si="5"/>
        <v>0</v>
      </c>
      <c r="X31" s="399">
        <f t="shared" si="6"/>
        <v>1</v>
      </c>
      <c r="Y31" s="399">
        <f t="shared" si="7"/>
        <v>0</v>
      </c>
      <c r="Z31" s="399">
        <f t="shared" si="8"/>
        <v>0</v>
      </c>
      <c r="AA31" s="399">
        <f t="shared" si="9"/>
        <v>0</v>
      </c>
      <c r="AB31" s="399">
        <f t="shared" si="12"/>
        <v>0</v>
      </c>
      <c r="AC31" s="522">
        <f t="shared" si="13"/>
        <v>1</v>
      </c>
      <c r="AD31" s="415"/>
      <c r="AE31" s="452" t="s">
        <v>442</v>
      </c>
      <c r="AF31" s="451"/>
      <c r="AG31" s="502" t="s">
        <v>764</v>
      </c>
      <c r="AH31" s="503" t="s">
        <v>305</v>
      </c>
      <c r="AI31" s="452" t="s">
        <v>442</v>
      </c>
      <c r="AJ31" s="451"/>
      <c r="AK31" s="502" t="s">
        <v>766</v>
      </c>
      <c r="AL31" s="503" t="s">
        <v>437</v>
      </c>
      <c r="AM31" s="452" t="s">
        <v>442</v>
      </c>
      <c r="AN31" s="451"/>
      <c r="AO31" s="502" t="s">
        <v>461</v>
      </c>
      <c r="AP31" s="503" t="s">
        <v>313</v>
      </c>
      <c r="AQ31" s="452" t="s">
        <v>442</v>
      </c>
      <c r="AR31" s="451"/>
      <c r="AS31" s="502" t="s">
        <v>467</v>
      </c>
      <c r="AT31" s="503" t="s">
        <v>322</v>
      </c>
      <c r="AU31" s="452" t="s">
        <v>442</v>
      </c>
      <c r="AV31" s="451"/>
      <c r="AW31" s="502" t="s">
        <v>506</v>
      </c>
      <c r="AX31" s="503" t="s">
        <v>514</v>
      </c>
      <c r="AY31" s="452" t="s">
        <v>442</v>
      </c>
      <c r="AZ31" s="451"/>
      <c r="BA31" s="502" t="s">
        <v>767</v>
      </c>
      <c r="BB31" s="503" t="s">
        <v>327</v>
      </c>
      <c r="BC31" s="452" t="s">
        <v>442</v>
      </c>
      <c r="BD31" s="451"/>
      <c r="BE31" s="502" t="s">
        <v>736</v>
      </c>
      <c r="BF31" s="503" t="s">
        <v>335</v>
      </c>
      <c r="BG31" s="452" t="s">
        <v>442</v>
      </c>
      <c r="BH31" s="451"/>
      <c r="BI31" s="502" t="s">
        <v>477</v>
      </c>
      <c r="BJ31" s="503" t="s">
        <v>343</v>
      </c>
      <c r="BK31" s="452" t="s">
        <v>442</v>
      </c>
      <c r="BL31" s="451"/>
      <c r="BM31" s="502" t="s">
        <v>481</v>
      </c>
      <c r="BN31" s="503" t="s">
        <v>351</v>
      </c>
      <c r="BO31" s="452" t="s">
        <v>442</v>
      </c>
      <c r="BP31" s="451"/>
      <c r="BQ31" s="502" t="s">
        <v>483</v>
      </c>
      <c r="BR31" s="503" t="s">
        <v>361</v>
      </c>
      <c r="BS31" s="452" t="s">
        <v>442</v>
      </c>
      <c r="BT31" s="451"/>
      <c r="BU31" s="502" t="s">
        <v>488</v>
      </c>
      <c r="BV31" s="503" t="s">
        <v>369</v>
      </c>
      <c r="BW31" s="452"/>
      <c r="BX31" s="451"/>
      <c r="BY31" s="502"/>
      <c r="BZ31" s="503"/>
      <c r="CA31" s="452" t="s">
        <v>442</v>
      </c>
      <c r="CB31" s="451"/>
      <c r="CC31" s="502" t="s">
        <v>495</v>
      </c>
      <c r="CD31" s="503" t="s">
        <v>379</v>
      </c>
      <c r="CE31" s="452" t="s">
        <v>443</v>
      </c>
      <c r="CF31" s="451"/>
      <c r="CG31" s="502" t="s">
        <v>737</v>
      </c>
      <c r="CH31" s="503" t="s">
        <v>387</v>
      </c>
      <c r="CI31" s="452" t="s">
        <v>442</v>
      </c>
      <c r="CJ31" s="451"/>
      <c r="CK31" s="502" t="s">
        <v>504</v>
      </c>
      <c r="CL31" s="503" t="s">
        <v>392</v>
      </c>
      <c r="CM31" s="452"/>
      <c r="CN31" s="451"/>
      <c r="CO31" s="502"/>
      <c r="CP31" s="503"/>
      <c r="CQ31" s="48"/>
      <c r="CR31" s="48"/>
      <c r="CS31" s="48"/>
      <c r="CT31" s="48"/>
      <c r="CU31" s="48"/>
      <c r="CV31" s="48"/>
      <c r="CW31" s="48"/>
    </row>
    <row r="32" spans="1:101" x14ac:dyDescent="0.25">
      <c r="A32" s="514">
        <v>152763</v>
      </c>
      <c r="B32" s="515" t="s">
        <v>548</v>
      </c>
      <c r="C32" s="516" t="s">
        <v>514</v>
      </c>
      <c r="D32" s="514" t="s">
        <v>148</v>
      </c>
      <c r="E32" s="517" t="s">
        <v>289</v>
      </c>
      <c r="F32" s="517" t="s">
        <v>743</v>
      </c>
      <c r="G32" s="517" t="s">
        <v>289</v>
      </c>
      <c r="H32" s="517" t="s">
        <v>289</v>
      </c>
      <c r="I32" s="516" t="s">
        <v>289</v>
      </c>
      <c r="J32" s="517" t="s">
        <v>289</v>
      </c>
      <c r="K32" s="440" t="str">
        <f>IFERROR(VLOOKUP(A32,[4]CalledName!$A:$N,14,FALSE),"")</f>
        <v>No</v>
      </c>
      <c r="L32" s="401" t="str">
        <f>IFERROR(VLOOKUP(A32,[5]YEAR8!$A:$Y,22,FALSE),"")</f>
        <v>5-6</v>
      </c>
      <c r="M32" s="404" t="str">
        <f t="shared" si="0"/>
        <v>M</v>
      </c>
      <c r="N32" s="344">
        <f>IFERROR(VLOOKUP($A32,BHVEXPORT!$A:$I,6,FALSE),"")</f>
        <v>15</v>
      </c>
      <c r="O32" s="344">
        <f>IFERROR(VLOOKUP($A32,BHVEXPORT!$A:$I,4,FALSE),"")</f>
        <v>0</v>
      </c>
      <c r="P32" s="444">
        <f>IFERROR(VLOOKUP($A32,BHVEXPORT!$A:$I,5,FALSE),"")</f>
        <v>0</v>
      </c>
      <c r="Q32" s="497">
        <v>100</v>
      </c>
      <c r="R32" s="495">
        <v>0</v>
      </c>
      <c r="S32" s="498">
        <f t="shared" si="1"/>
        <v>1</v>
      </c>
      <c r="T32" s="414">
        <f t="shared" si="2"/>
        <v>13</v>
      </c>
      <c r="U32" s="399">
        <f t="shared" si="3"/>
        <v>0</v>
      </c>
      <c r="V32" s="399">
        <f t="shared" si="4"/>
        <v>0</v>
      </c>
      <c r="W32" s="399">
        <f t="shared" si="5"/>
        <v>0</v>
      </c>
      <c r="X32" s="399">
        <f t="shared" si="6"/>
        <v>0</v>
      </c>
      <c r="Y32" s="399">
        <f t="shared" si="7"/>
        <v>0</v>
      </c>
      <c r="Z32" s="399">
        <f t="shared" si="8"/>
        <v>0</v>
      </c>
      <c r="AA32" s="399">
        <f t="shared" si="9"/>
        <v>0</v>
      </c>
      <c r="AB32" s="399">
        <f t="shared" si="12"/>
        <v>0</v>
      </c>
      <c r="AC32" s="522">
        <f t="shared" si="13"/>
        <v>0</v>
      </c>
      <c r="AD32" s="415"/>
      <c r="AE32" s="452" t="s">
        <v>442</v>
      </c>
      <c r="AF32" s="451"/>
      <c r="AG32" s="502" t="s">
        <v>764</v>
      </c>
      <c r="AH32" s="503" t="s">
        <v>305</v>
      </c>
      <c r="AI32" s="452" t="s">
        <v>442</v>
      </c>
      <c r="AJ32" s="451"/>
      <c r="AK32" s="502" t="s">
        <v>765</v>
      </c>
      <c r="AL32" s="503" t="s">
        <v>438</v>
      </c>
      <c r="AM32" s="452" t="s">
        <v>442</v>
      </c>
      <c r="AN32" s="451"/>
      <c r="AO32" s="502" t="s">
        <v>461</v>
      </c>
      <c r="AP32" s="503" t="s">
        <v>313</v>
      </c>
      <c r="AQ32" s="452" t="s">
        <v>442</v>
      </c>
      <c r="AR32" s="451"/>
      <c r="AS32" s="502" t="s">
        <v>461</v>
      </c>
      <c r="AT32" s="503" t="s">
        <v>324</v>
      </c>
      <c r="AU32" s="452" t="s">
        <v>442</v>
      </c>
      <c r="AV32" s="451"/>
      <c r="AW32" s="502" t="s">
        <v>506</v>
      </c>
      <c r="AX32" s="503" t="s">
        <v>514</v>
      </c>
      <c r="AY32" s="452" t="s">
        <v>442</v>
      </c>
      <c r="AZ32" s="451"/>
      <c r="BA32" s="502" t="s">
        <v>767</v>
      </c>
      <c r="BB32" s="503" t="s">
        <v>327</v>
      </c>
      <c r="BC32" s="452" t="s">
        <v>442</v>
      </c>
      <c r="BD32" s="451"/>
      <c r="BE32" s="502" t="s">
        <v>736</v>
      </c>
      <c r="BF32" s="503" t="s">
        <v>335</v>
      </c>
      <c r="BG32" s="452" t="s">
        <v>441</v>
      </c>
      <c r="BH32" s="451"/>
      <c r="BI32" s="502" t="s">
        <v>477</v>
      </c>
      <c r="BJ32" s="503" t="s">
        <v>343</v>
      </c>
      <c r="BK32" s="452" t="s">
        <v>442</v>
      </c>
      <c r="BL32" s="451"/>
      <c r="BM32" s="502" t="s">
        <v>481</v>
      </c>
      <c r="BN32" s="503" t="s">
        <v>351</v>
      </c>
      <c r="BO32" s="452" t="s">
        <v>442</v>
      </c>
      <c r="BP32" s="451"/>
      <c r="BQ32" s="502" t="s">
        <v>484</v>
      </c>
      <c r="BR32" s="503" t="s">
        <v>362</v>
      </c>
      <c r="BS32" s="452" t="s">
        <v>442</v>
      </c>
      <c r="BT32" s="451"/>
      <c r="BU32" s="502" t="s">
        <v>488</v>
      </c>
      <c r="BV32" s="503" t="s">
        <v>369</v>
      </c>
      <c r="BW32" s="452"/>
      <c r="BX32" s="451"/>
      <c r="BY32" s="502"/>
      <c r="BZ32" s="503"/>
      <c r="CA32" s="452" t="s">
        <v>442</v>
      </c>
      <c r="CB32" s="451"/>
      <c r="CC32" s="502" t="s">
        <v>768</v>
      </c>
      <c r="CD32" s="503" t="s">
        <v>377</v>
      </c>
      <c r="CE32" s="452" t="s">
        <v>442</v>
      </c>
      <c r="CF32" s="451"/>
      <c r="CG32" s="502" t="s">
        <v>737</v>
      </c>
      <c r="CH32" s="503" t="s">
        <v>387</v>
      </c>
      <c r="CI32" s="452" t="s">
        <v>442</v>
      </c>
      <c r="CJ32" s="451"/>
      <c r="CK32" s="502" t="s">
        <v>504</v>
      </c>
      <c r="CL32" s="503" t="s">
        <v>392</v>
      </c>
      <c r="CM32" s="452"/>
      <c r="CN32" s="451"/>
      <c r="CO32" s="502"/>
      <c r="CP32" s="503"/>
      <c r="CQ32" s="48"/>
      <c r="CR32" s="48"/>
      <c r="CS32" s="48"/>
      <c r="CT32" s="48"/>
      <c r="CU32" s="48"/>
      <c r="CV32" s="48"/>
      <c r="CW32" s="48"/>
    </row>
    <row r="33" spans="1:101" ht="30" x14ac:dyDescent="0.25">
      <c r="A33" s="514">
        <v>152859</v>
      </c>
      <c r="B33" s="515" t="s">
        <v>549</v>
      </c>
      <c r="C33" s="516" t="s">
        <v>514</v>
      </c>
      <c r="D33" s="514" t="s">
        <v>148</v>
      </c>
      <c r="E33" s="517" t="s">
        <v>289</v>
      </c>
      <c r="F33" s="515" t="s">
        <v>749</v>
      </c>
      <c r="G33" s="517" t="s">
        <v>289</v>
      </c>
      <c r="H33" s="517" t="s">
        <v>289</v>
      </c>
      <c r="I33" s="516" t="s">
        <v>289</v>
      </c>
      <c r="J33" s="517" t="s">
        <v>289</v>
      </c>
      <c r="K33" s="440" t="str">
        <f>IFERROR(VLOOKUP(A33,[4]CalledName!$A:$N,14,FALSE),"")</f>
        <v>No</v>
      </c>
      <c r="L33" s="401" t="str">
        <f>IFERROR(VLOOKUP(A33,[5]YEAR8!$A:$Y,22,FALSE),"")</f>
        <v>6-7</v>
      </c>
      <c r="M33" s="404" t="str">
        <f t="shared" si="0"/>
        <v>H</v>
      </c>
      <c r="N33" s="344">
        <f>IFERROR(VLOOKUP($A33,BHVEXPORT!$A:$I,6,FALSE),"")</f>
        <v>19</v>
      </c>
      <c r="O33" s="344">
        <f>IFERROR(VLOOKUP($A33,BHVEXPORT!$A:$I,4,FALSE),"")</f>
        <v>0</v>
      </c>
      <c r="P33" s="444">
        <f>IFERROR(VLOOKUP($A33,BHVEXPORT!$A:$I,5,FALSE),"")</f>
        <v>0</v>
      </c>
      <c r="Q33" s="497">
        <v>100</v>
      </c>
      <c r="R33" s="495">
        <v>2</v>
      </c>
      <c r="S33" s="498">
        <f t="shared" si="1"/>
        <v>0</v>
      </c>
      <c r="T33" s="414">
        <f t="shared" si="2"/>
        <v>14</v>
      </c>
      <c r="U33" s="399">
        <f t="shared" si="3"/>
        <v>0</v>
      </c>
      <c r="V33" s="399">
        <f t="shared" si="4"/>
        <v>0</v>
      </c>
      <c r="W33" s="399">
        <f t="shared" si="5"/>
        <v>0</v>
      </c>
      <c r="X33" s="399">
        <f t="shared" si="6"/>
        <v>0</v>
      </c>
      <c r="Y33" s="399">
        <f t="shared" si="7"/>
        <v>0</v>
      </c>
      <c r="Z33" s="399">
        <f t="shared" si="8"/>
        <v>0</v>
      </c>
      <c r="AA33" s="399">
        <f t="shared" si="9"/>
        <v>0</v>
      </c>
      <c r="AB33" s="399">
        <f t="shared" si="12"/>
        <v>0</v>
      </c>
      <c r="AC33" s="522">
        <f t="shared" si="13"/>
        <v>0</v>
      </c>
      <c r="AD33" s="415"/>
      <c r="AE33" s="450" t="s">
        <v>442</v>
      </c>
      <c r="AF33" s="451"/>
      <c r="AG33" s="502" t="s">
        <v>764</v>
      </c>
      <c r="AH33" s="503" t="s">
        <v>305</v>
      </c>
      <c r="AI33" s="450" t="s">
        <v>442</v>
      </c>
      <c r="AJ33" s="451"/>
      <c r="AK33" s="502" t="s">
        <v>769</v>
      </c>
      <c r="AL33" s="503" t="s">
        <v>439</v>
      </c>
      <c r="AM33" s="450" t="s">
        <v>442</v>
      </c>
      <c r="AN33" s="451"/>
      <c r="AO33" s="502" t="s">
        <v>461</v>
      </c>
      <c r="AP33" s="503" t="s">
        <v>313</v>
      </c>
      <c r="AQ33" s="450" t="s">
        <v>442</v>
      </c>
      <c r="AR33" s="451"/>
      <c r="AS33" s="502" t="s">
        <v>773</v>
      </c>
      <c r="AT33" s="503" t="s">
        <v>323</v>
      </c>
      <c r="AU33" s="450" t="s">
        <v>442</v>
      </c>
      <c r="AV33" s="451"/>
      <c r="AW33" s="502" t="s">
        <v>506</v>
      </c>
      <c r="AX33" s="503" t="s">
        <v>514</v>
      </c>
      <c r="AY33" s="450" t="s">
        <v>442</v>
      </c>
      <c r="AZ33" s="451"/>
      <c r="BA33" s="502" t="s">
        <v>767</v>
      </c>
      <c r="BB33" s="503" t="s">
        <v>327</v>
      </c>
      <c r="BC33" s="450" t="s">
        <v>442</v>
      </c>
      <c r="BD33" s="451"/>
      <c r="BE33" s="502" t="s">
        <v>736</v>
      </c>
      <c r="BF33" s="503" t="s">
        <v>335</v>
      </c>
      <c r="BG33" s="450" t="s">
        <v>442</v>
      </c>
      <c r="BH33" s="451"/>
      <c r="BI33" s="502" t="s">
        <v>477</v>
      </c>
      <c r="BJ33" s="503" t="s">
        <v>343</v>
      </c>
      <c r="BK33" s="450" t="s">
        <v>442</v>
      </c>
      <c r="BL33" s="451"/>
      <c r="BM33" s="502" t="s">
        <v>481</v>
      </c>
      <c r="BN33" s="503" t="s">
        <v>351</v>
      </c>
      <c r="BO33" s="450" t="s">
        <v>442</v>
      </c>
      <c r="BP33" s="451"/>
      <c r="BQ33" s="502" t="s">
        <v>482</v>
      </c>
      <c r="BR33" s="503" t="s">
        <v>360</v>
      </c>
      <c r="BS33" s="450" t="s">
        <v>442</v>
      </c>
      <c r="BT33" s="451"/>
      <c r="BU33" s="502" t="s">
        <v>488</v>
      </c>
      <c r="BV33" s="503" t="s">
        <v>369</v>
      </c>
      <c r="BW33" s="450"/>
      <c r="BX33" s="451"/>
      <c r="BY33" s="502"/>
      <c r="BZ33" s="503"/>
      <c r="CA33" s="450" t="s">
        <v>442</v>
      </c>
      <c r="CB33" s="451"/>
      <c r="CC33" s="502" t="s">
        <v>491</v>
      </c>
      <c r="CD33" s="503" t="s">
        <v>378</v>
      </c>
      <c r="CE33" s="450" t="s">
        <v>442</v>
      </c>
      <c r="CF33" s="451"/>
      <c r="CG33" s="502" t="s">
        <v>737</v>
      </c>
      <c r="CH33" s="503" t="s">
        <v>387</v>
      </c>
      <c r="CI33" s="450" t="s">
        <v>442</v>
      </c>
      <c r="CJ33" s="451"/>
      <c r="CK33" s="502" t="s">
        <v>503</v>
      </c>
      <c r="CL33" s="503" t="s">
        <v>394</v>
      </c>
      <c r="CM33" s="450"/>
      <c r="CN33" s="451"/>
      <c r="CO33" s="502"/>
      <c r="CP33" s="503"/>
      <c r="CQ33" s="48"/>
      <c r="CR33" s="48"/>
      <c r="CS33" s="48"/>
      <c r="CT33" s="48"/>
      <c r="CU33" s="48"/>
      <c r="CV33" s="48"/>
      <c r="CW33" s="48"/>
    </row>
    <row r="34" spans="1:101" x14ac:dyDescent="0.25">
      <c r="A34" s="514">
        <v>152879</v>
      </c>
      <c r="B34" s="515" t="s">
        <v>550</v>
      </c>
      <c r="C34" s="516" t="s">
        <v>525</v>
      </c>
      <c r="D34" s="514" t="s">
        <v>148</v>
      </c>
      <c r="E34" s="517" t="s">
        <v>289</v>
      </c>
      <c r="F34" s="517" t="s">
        <v>743</v>
      </c>
      <c r="G34" s="517" t="s">
        <v>289</v>
      </c>
      <c r="H34" s="517" t="s">
        <v>289</v>
      </c>
      <c r="I34" s="516" t="s">
        <v>289</v>
      </c>
      <c r="J34" s="517" t="s">
        <v>289</v>
      </c>
      <c r="K34" s="440" t="str">
        <f>IFERROR(VLOOKUP(A34,[4]CalledName!$A:$N,14,FALSE),"")</f>
        <v>Yes</v>
      </c>
      <c r="L34" s="401" t="str">
        <f>IFERROR(VLOOKUP(A34,[5]YEAR8!$A:$Y,22,FALSE),"")</f>
        <v>4-5</v>
      </c>
      <c r="M34" s="404" t="str">
        <f t="shared" si="0"/>
        <v>M</v>
      </c>
      <c r="N34" s="344">
        <f>IFERROR(VLOOKUP($A34,BHVEXPORT!$A:$I,6,FALSE),"")</f>
        <v>17</v>
      </c>
      <c r="O34" s="344">
        <f>IFERROR(VLOOKUP($A34,BHVEXPORT!$A:$I,4,FALSE),"")</f>
        <v>0</v>
      </c>
      <c r="P34" s="444">
        <f>IFERROR(VLOOKUP($A34,BHVEXPORT!$A:$I,5,FALSE),"")</f>
        <v>0</v>
      </c>
      <c r="Q34" s="497">
        <v>95.56</v>
      </c>
      <c r="R34" s="495">
        <v>0</v>
      </c>
      <c r="S34" s="498">
        <f t="shared" si="1"/>
        <v>0</v>
      </c>
      <c r="T34" s="414">
        <f t="shared" si="2"/>
        <v>14</v>
      </c>
      <c r="U34" s="399">
        <f t="shared" si="3"/>
        <v>0</v>
      </c>
      <c r="V34" s="399">
        <f t="shared" si="4"/>
        <v>0</v>
      </c>
      <c r="W34" s="399">
        <f t="shared" si="5"/>
        <v>0</v>
      </c>
      <c r="X34" s="399">
        <f t="shared" si="6"/>
        <v>0</v>
      </c>
      <c r="Y34" s="399">
        <f t="shared" si="7"/>
        <v>0</v>
      </c>
      <c r="Z34" s="399">
        <f t="shared" si="8"/>
        <v>0</v>
      </c>
      <c r="AA34" s="399">
        <f t="shared" si="9"/>
        <v>0</v>
      </c>
      <c r="AB34" s="399">
        <f t="shared" si="12"/>
        <v>0</v>
      </c>
      <c r="AC34" s="522">
        <f t="shared" si="13"/>
        <v>0</v>
      </c>
      <c r="AD34" s="415"/>
      <c r="AE34" s="452" t="s">
        <v>442</v>
      </c>
      <c r="AF34" s="451"/>
      <c r="AG34" s="502" t="s">
        <v>764</v>
      </c>
      <c r="AH34" s="503" t="s">
        <v>302</v>
      </c>
      <c r="AI34" s="452" t="s">
        <v>442</v>
      </c>
      <c r="AJ34" s="451"/>
      <c r="AK34" s="502" t="s">
        <v>771</v>
      </c>
      <c r="AL34" s="503" t="s">
        <v>436</v>
      </c>
      <c r="AM34" s="452" t="s">
        <v>442</v>
      </c>
      <c r="AN34" s="451"/>
      <c r="AO34" s="502" t="s">
        <v>460</v>
      </c>
      <c r="AP34" s="503" t="s">
        <v>310</v>
      </c>
      <c r="AQ34" s="452" t="s">
        <v>442</v>
      </c>
      <c r="AR34" s="451"/>
      <c r="AS34" s="502" t="s">
        <v>772</v>
      </c>
      <c r="AT34" s="503" t="s">
        <v>318</v>
      </c>
      <c r="AU34" s="452" t="s">
        <v>442</v>
      </c>
      <c r="AV34" s="451"/>
      <c r="AW34" s="502" t="s">
        <v>737</v>
      </c>
      <c r="AX34" s="503" t="s">
        <v>525</v>
      </c>
      <c r="AY34" s="452"/>
      <c r="AZ34" s="451"/>
      <c r="BA34" s="502"/>
      <c r="BB34" s="503"/>
      <c r="BC34" s="452" t="s">
        <v>442</v>
      </c>
      <c r="BD34" s="451"/>
      <c r="BE34" s="502" t="s">
        <v>473</v>
      </c>
      <c r="BF34" s="503" t="s">
        <v>332</v>
      </c>
      <c r="BG34" s="452" t="s">
        <v>442</v>
      </c>
      <c r="BH34" s="451"/>
      <c r="BI34" s="502" t="s">
        <v>476</v>
      </c>
      <c r="BJ34" s="503" t="s">
        <v>340</v>
      </c>
      <c r="BK34" s="452" t="s">
        <v>442</v>
      </c>
      <c r="BL34" s="451"/>
      <c r="BM34" s="502" t="s">
        <v>480</v>
      </c>
      <c r="BN34" s="503" t="s">
        <v>348</v>
      </c>
      <c r="BO34" s="452" t="s">
        <v>442</v>
      </c>
      <c r="BP34" s="451"/>
      <c r="BQ34" s="502" t="s">
        <v>484</v>
      </c>
      <c r="BR34" s="503" t="s">
        <v>357</v>
      </c>
      <c r="BS34" s="452" t="s">
        <v>442</v>
      </c>
      <c r="BT34" s="451"/>
      <c r="BU34" s="502" t="s">
        <v>487</v>
      </c>
      <c r="BV34" s="503" t="s">
        <v>366</v>
      </c>
      <c r="BW34" s="452"/>
      <c r="BX34" s="451"/>
      <c r="BY34" s="502"/>
      <c r="BZ34" s="503"/>
      <c r="CA34" s="452" t="s">
        <v>442</v>
      </c>
      <c r="CB34" s="451"/>
      <c r="CC34" s="502" t="s">
        <v>490</v>
      </c>
      <c r="CD34" s="503" t="s">
        <v>373</v>
      </c>
      <c r="CE34" s="452" t="s">
        <v>442</v>
      </c>
      <c r="CF34" s="451"/>
      <c r="CG34" s="502" t="s">
        <v>496</v>
      </c>
      <c r="CH34" s="503" t="s">
        <v>384</v>
      </c>
      <c r="CI34" s="452" t="s">
        <v>442</v>
      </c>
      <c r="CJ34" s="451"/>
      <c r="CK34" s="502" t="s">
        <v>503</v>
      </c>
      <c r="CL34" s="503" t="s">
        <v>393</v>
      </c>
      <c r="CM34" s="452" t="s">
        <v>442</v>
      </c>
      <c r="CN34" s="451"/>
      <c r="CO34" s="502" t="s">
        <v>767</v>
      </c>
      <c r="CP34" s="503" t="s">
        <v>401</v>
      </c>
      <c r="CQ34" s="48"/>
      <c r="CR34" s="48"/>
      <c r="CS34" s="48"/>
      <c r="CT34" s="48"/>
      <c r="CU34" s="48"/>
      <c r="CV34" s="48"/>
      <c r="CW34" s="48"/>
    </row>
    <row r="35" spans="1:101" ht="25.5" x14ac:dyDescent="0.25">
      <c r="A35" s="514">
        <v>152849</v>
      </c>
      <c r="B35" s="515" t="s">
        <v>551</v>
      </c>
      <c r="C35" s="516" t="s">
        <v>522</v>
      </c>
      <c r="D35" s="514" t="s">
        <v>288</v>
      </c>
      <c r="E35" s="517" t="s">
        <v>744</v>
      </c>
      <c r="F35" s="517" t="s">
        <v>745</v>
      </c>
      <c r="G35" s="517" t="s">
        <v>289</v>
      </c>
      <c r="H35" s="517" t="s">
        <v>744</v>
      </c>
      <c r="I35" s="516" t="s">
        <v>289</v>
      </c>
      <c r="J35" s="517" t="s">
        <v>289</v>
      </c>
      <c r="K35" s="440" t="str">
        <f>IFERROR(VLOOKUP(A35,[4]CalledName!$A:$N,14,FALSE),"")</f>
        <v>No</v>
      </c>
      <c r="L35" s="401" t="str">
        <f>IFERROR(VLOOKUP(A35,[5]YEAR8!$A:$Y,22,FALSE),"")</f>
        <v>5-6</v>
      </c>
      <c r="M35" s="404" t="str">
        <f t="shared" si="0"/>
        <v>M</v>
      </c>
      <c r="N35" s="344">
        <f>IFERROR(VLOOKUP($A35,BHVEXPORT!$A:$I,6,FALSE),"")</f>
        <v>34</v>
      </c>
      <c r="O35" s="344">
        <f>IFERROR(VLOOKUP($A35,BHVEXPORT!$A:$I,4,FALSE),"")</f>
        <v>8</v>
      </c>
      <c r="P35" s="444">
        <f>IFERROR(VLOOKUP($A35,BHVEXPORT!$A:$I,5,FALSE),"")</f>
        <v>3</v>
      </c>
      <c r="Q35" s="497">
        <v>100</v>
      </c>
      <c r="R35" s="495">
        <v>5</v>
      </c>
      <c r="S35" s="498">
        <f t="shared" si="1"/>
        <v>0</v>
      </c>
      <c r="T35" s="414">
        <f t="shared" si="2"/>
        <v>10</v>
      </c>
      <c r="U35" s="399">
        <f t="shared" si="3"/>
        <v>1</v>
      </c>
      <c r="V35" s="399">
        <f t="shared" si="4"/>
        <v>3</v>
      </c>
      <c r="W35" s="399">
        <f t="shared" si="5"/>
        <v>0</v>
      </c>
      <c r="X35" s="399">
        <f t="shared" si="6"/>
        <v>4</v>
      </c>
      <c r="Y35" s="399">
        <f t="shared" si="7"/>
        <v>0</v>
      </c>
      <c r="Z35" s="399">
        <f t="shared" si="8"/>
        <v>0</v>
      </c>
      <c r="AA35" s="399">
        <f t="shared" si="9"/>
        <v>0</v>
      </c>
      <c r="AB35" s="399">
        <f t="shared" si="12"/>
        <v>0</v>
      </c>
      <c r="AC35" s="522">
        <f t="shared" si="13"/>
        <v>4</v>
      </c>
      <c r="AD35" s="415"/>
      <c r="AE35" s="452" t="s">
        <v>442</v>
      </c>
      <c r="AF35" s="451"/>
      <c r="AG35" s="502" t="s">
        <v>764</v>
      </c>
      <c r="AH35" s="503" t="s">
        <v>301</v>
      </c>
      <c r="AI35" s="452" t="s">
        <v>442</v>
      </c>
      <c r="AJ35" s="451"/>
      <c r="AK35" s="502" t="s">
        <v>771</v>
      </c>
      <c r="AL35" s="503" t="s">
        <v>436</v>
      </c>
      <c r="AM35" s="452" t="s">
        <v>444</v>
      </c>
      <c r="AN35" s="451"/>
      <c r="AO35" s="502" t="s">
        <v>460</v>
      </c>
      <c r="AP35" s="503" t="s">
        <v>309</v>
      </c>
      <c r="AQ35" s="452" t="s">
        <v>442</v>
      </c>
      <c r="AR35" s="451"/>
      <c r="AS35" s="502" t="s">
        <v>467</v>
      </c>
      <c r="AT35" s="503" t="s">
        <v>320</v>
      </c>
      <c r="AU35" s="452" t="s">
        <v>444</v>
      </c>
      <c r="AV35" s="451"/>
      <c r="AW35" s="502" t="s">
        <v>484</v>
      </c>
      <c r="AX35" s="503" t="s">
        <v>522</v>
      </c>
      <c r="AY35" s="452"/>
      <c r="AZ35" s="451"/>
      <c r="BA35" s="502"/>
      <c r="BB35" s="503"/>
      <c r="BC35" s="452" t="s">
        <v>442</v>
      </c>
      <c r="BD35" s="451"/>
      <c r="BE35" s="502" t="s">
        <v>473</v>
      </c>
      <c r="BF35" s="503" t="s">
        <v>331</v>
      </c>
      <c r="BG35" s="452" t="s">
        <v>442</v>
      </c>
      <c r="BH35" s="451"/>
      <c r="BI35" s="502" t="s">
        <v>476</v>
      </c>
      <c r="BJ35" s="503" t="s">
        <v>339</v>
      </c>
      <c r="BK35" s="452" t="s">
        <v>442</v>
      </c>
      <c r="BL35" s="451"/>
      <c r="BM35" s="502" t="s">
        <v>479</v>
      </c>
      <c r="BN35" s="503" t="s">
        <v>347</v>
      </c>
      <c r="BO35" s="452" t="s">
        <v>442</v>
      </c>
      <c r="BP35" s="451"/>
      <c r="BQ35" s="502" t="s">
        <v>482</v>
      </c>
      <c r="BR35" s="503" t="s">
        <v>355</v>
      </c>
      <c r="BS35" s="452" t="s">
        <v>442</v>
      </c>
      <c r="BT35" s="451"/>
      <c r="BU35" s="502" t="s">
        <v>487</v>
      </c>
      <c r="BV35" s="503" t="s">
        <v>365</v>
      </c>
      <c r="BW35" s="452"/>
      <c r="BX35" s="451"/>
      <c r="BY35" s="502"/>
      <c r="BZ35" s="503"/>
      <c r="CA35" s="452" t="s">
        <v>442</v>
      </c>
      <c r="CB35" s="451"/>
      <c r="CC35" s="502" t="s">
        <v>770</v>
      </c>
      <c r="CD35" s="503" t="s">
        <v>376</v>
      </c>
      <c r="CE35" s="452" t="s">
        <v>444</v>
      </c>
      <c r="CF35" s="451"/>
      <c r="CG35" s="502" t="s">
        <v>496</v>
      </c>
      <c r="CH35" s="503" t="s">
        <v>383</v>
      </c>
      <c r="CI35" s="452" t="s">
        <v>443</v>
      </c>
      <c r="CJ35" s="451"/>
      <c r="CK35" s="502" t="s">
        <v>504</v>
      </c>
      <c r="CL35" s="503" t="s">
        <v>395</v>
      </c>
      <c r="CM35" s="452" t="s">
        <v>442</v>
      </c>
      <c r="CN35" s="451"/>
      <c r="CO35" s="502" t="s">
        <v>471</v>
      </c>
      <c r="CP35" s="503" t="s">
        <v>400</v>
      </c>
      <c r="CQ35" s="48"/>
      <c r="CR35" s="48"/>
      <c r="CS35" s="48"/>
      <c r="CT35" s="48"/>
      <c r="CU35" s="48"/>
      <c r="CV35" s="48"/>
      <c r="CW35" s="48"/>
    </row>
    <row r="36" spans="1:101" x14ac:dyDescent="0.25">
      <c r="A36" s="514">
        <v>152800</v>
      </c>
      <c r="B36" s="515" t="s">
        <v>552</v>
      </c>
      <c r="C36" s="516" t="s">
        <v>512</v>
      </c>
      <c r="D36" s="514" t="s">
        <v>148</v>
      </c>
      <c r="E36" s="517" t="s">
        <v>289</v>
      </c>
      <c r="F36" s="517" t="s">
        <v>743</v>
      </c>
      <c r="G36" s="517" t="s">
        <v>289</v>
      </c>
      <c r="H36" s="517" t="s">
        <v>289</v>
      </c>
      <c r="I36" s="516" t="s">
        <v>289</v>
      </c>
      <c r="J36" s="517" t="s">
        <v>289</v>
      </c>
      <c r="K36" s="440" t="str">
        <f>IFERROR(VLOOKUP(A36,[4]CalledName!$A:$N,14,FALSE),"")</f>
        <v>Yes</v>
      </c>
      <c r="L36" s="401" t="str">
        <f>IFERROR(VLOOKUP(A36,[5]YEAR8!$A:$Y,22,FALSE),"")</f>
        <v>6-7</v>
      </c>
      <c r="M36" s="404" t="str">
        <f t="shared" si="0"/>
        <v>H</v>
      </c>
      <c r="N36" s="344">
        <f>IFERROR(VLOOKUP($A36,BHVEXPORT!$A:$I,6,FALSE),"")</f>
        <v>20</v>
      </c>
      <c r="O36" s="344">
        <f>IFERROR(VLOOKUP($A36,BHVEXPORT!$A:$I,4,FALSE),"")</f>
        <v>0</v>
      </c>
      <c r="P36" s="444">
        <f>IFERROR(VLOOKUP($A36,BHVEXPORT!$A:$I,5,FALSE),"")</f>
        <v>0</v>
      </c>
      <c r="Q36" s="497">
        <v>91.3</v>
      </c>
      <c r="R36" s="495">
        <v>0</v>
      </c>
      <c r="S36" s="498">
        <f t="shared" si="1"/>
        <v>3</v>
      </c>
      <c r="T36" s="414">
        <f t="shared" si="2"/>
        <v>11</v>
      </c>
      <c r="U36" s="399">
        <f t="shared" si="3"/>
        <v>0</v>
      </c>
      <c r="V36" s="399">
        <f t="shared" si="4"/>
        <v>0</v>
      </c>
      <c r="W36" s="399">
        <f t="shared" si="5"/>
        <v>0</v>
      </c>
      <c r="X36" s="399">
        <f t="shared" si="6"/>
        <v>0</v>
      </c>
      <c r="Y36" s="399">
        <f t="shared" si="7"/>
        <v>0</v>
      </c>
      <c r="Z36" s="399">
        <f t="shared" si="8"/>
        <v>0</v>
      </c>
      <c r="AA36" s="399">
        <f t="shared" si="9"/>
        <v>0</v>
      </c>
      <c r="AB36" s="399">
        <f t="shared" si="12"/>
        <v>0</v>
      </c>
      <c r="AC36" s="522">
        <f t="shared" si="13"/>
        <v>0</v>
      </c>
      <c r="AD36" s="415"/>
      <c r="AE36" s="452" t="s">
        <v>442</v>
      </c>
      <c r="AF36" s="451"/>
      <c r="AG36" s="502" t="s">
        <v>764</v>
      </c>
      <c r="AH36" s="503" t="s">
        <v>304</v>
      </c>
      <c r="AI36" s="452" t="s">
        <v>442</v>
      </c>
      <c r="AJ36" s="451"/>
      <c r="AK36" s="502" t="s">
        <v>769</v>
      </c>
      <c r="AL36" s="503" t="s">
        <v>435</v>
      </c>
      <c r="AM36" s="452" t="s">
        <v>442</v>
      </c>
      <c r="AN36" s="451"/>
      <c r="AO36" s="502" t="s">
        <v>461</v>
      </c>
      <c r="AP36" s="503" t="s">
        <v>312</v>
      </c>
      <c r="AQ36" s="452" t="s">
        <v>442</v>
      </c>
      <c r="AR36" s="451"/>
      <c r="AS36" s="502" t="s">
        <v>462</v>
      </c>
      <c r="AT36" s="503" t="s">
        <v>317</v>
      </c>
      <c r="AU36" s="452" t="s">
        <v>442</v>
      </c>
      <c r="AV36" s="451"/>
      <c r="AW36" s="502" t="s">
        <v>461</v>
      </c>
      <c r="AX36" s="503" t="s">
        <v>512</v>
      </c>
      <c r="AY36" s="452"/>
      <c r="AZ36" s="451"/>
      <c r="BA36" s="502"/>
      <c r="BB36" s="503"/>
      <c r="BC36" s="452" t="s">
        <v>442</v>
      </c>
      <c r="BD36" s="451"/>
      <c r="BE36" s="502" t="s">
        <v>474</v>
      </c>
      <c r="BF36" s="503" t="s">
        <v>334</v>
      </c>
      <c r="BG36" s="452" t="s">
        <v>442</v>
      </c>
      <c r="BH36" s="451"/>
      <c r="BI36" s="502" t="s">
        <v>478</v>
      </c>
      <c r="BJ36" s="503" t="s">
        <v>342</v>
      </c>
      <c r="BK36" s="452" t="s">
        <v>442</v>
      </c>
      <c r="BL36" s="451"/>
      <c r="BM36" s="502" t="s">
        <v>481</v>
      </c>
      <c r="BN36" s="503" t="s">
        <v>350</v>
      </c>
      <c r="BO36" s="452" t="s">
        <v>442</v>
      </c>
      <c r="BP36" s="451"/>
      <c r="BQ36" s="502" t="s">
        <v>483</v>
      </c>
      <c r="BR36" s="503" t="s">
        <v>356</v>
      </c>
      <c r="BS36" s="452" t="s">
        <v>441</v>
      </c>
      <c r="BT36" s="451"/>
      <c r="BU36" s="502" t="s">
        <v>487</v>
      </c>
      <c r="BV36" s="503" t="s">
        <v>368</v>
      </c>
      <c r="BW36" s="452"/>
      <c r="BX36" s="451"/>
      <c r="BY36" s="502"/>
      <c r="BZ36" s="503"/>
      <c r="CA36" s="452" t="s">
        <v>442</v>
      </c>
      <c r="CB36" s="451"/>
      <c r="CC36" s="502" t="s">
        <v>491</v>
      </c>
      <c r="CD36" s="503" t="s">
        <v>374</v>
      </c>
      <c r="CE36" s="452" t="s">
        <v>441</v>
      </c>
      <c r="CF36" s="451"/>
      <c r="CG36" s="502" t="s">
        <v>498</v>
      </c>
      <c r="CH36" s="503" t="s">
        <v>386</v>
      </c>
      <c r="CI36" s="452" t="s">
        <v>442</v>
      </c>
      <c r="CJ36" s="451"/>
      <c r="CK36" s="502" t="s">
        <v>503</v>
      </c>
      <c r="CL36" s="503" t="s">
        <v>394</v>
      </c>
      <c r="CM36" s="452" t="s">
        <v>441</v>
      </c>
      <c r="CN36" s="451"/>
      <c r="CO36" s="502" t="s">
        <v>510</v>
      </c>
      <c r="CP36" s="503" t="s">
        <v>403</v>
      </c>
      <c r="CQ36" s="48"/>
      <c r="CR36" s="48"/>
      <c r="CS36" s="48"/>
      <c r="CT36" s="48"/>
      <c r="CU36" s="48"/>
      <c r="CV36" s="48"/>
      <c r="CW36" s="48"/>
    </row>
    <row r="37" spans="1:101" x14ac:dyDescent="0.25">
      <c r="A37" s="514">
        <v>152774</v>
      </c>
      <c r="B37" s="515" t="s">
        <v>553</v>
      </c>
      <c r="C37" s="516" t="s">
        <v>514</v>
      </c>
      <c r="D37" s="514" t="s">
        <v>288</v>
      </c>
      <c r="E37" s="517" t="s">
        <v>289</v>
      </c>
      <c r="F37" s="517" t="s">
        <v>750</v>
      </c>
      <c r="G37" s="517" t="s">
        <v>744</v>
      </c>
      <c r="H37" s="517" t="s">
        <v>289</v>
      </c>
      <c r="I37" s="516" t="s">
        <v>289</v>
      </c>
      <c r="J37" s="517" t="s">
        <v>289</v>
      </c>
      <c r="K37" s="440" t="str">
        <f>IFERROR(VLOOKUP(A37,[4]CalledName!$A:$N,14,FALSE),"")</f>
        <v>No</v>
      </c>
      <c r="L37" s="401" t="str">
        <f>IFERROR(VLOOKUP(A37,[5]YEAR8!$A:$Y,22,FALSE),"")</f>
        <v>8-9</v>
      </c>
      <c r="M37" s="404" t="str">
        <f t="shared" si="0"/>
        <v>H</v>
      </c>
      <c r="N37" s="344">
        <f>IFERROR(VLOOKUP($A37,BHVEXPORT!$A:$I,6,FALSE),"")</f>
        <v>14</v>
      </c>
      <c r="O37" s="344">
        <f>IFERROR(VLOOKUP($A37,BHVEXPORT!$A:$I,4,FALSE),"")</f>
        <v>0</v>
      </c>
      <c r="P37" s="444">
        <f>IFERROR(VLOOKUP($A37,BHVEXPORT!$A:$I,5,FALSE),"")</f>
        <v>0</v>
      </c>
      <c r="Q37" s="497">
        <v>100</v>
      </c>
      <c r="R37" s="495">
        <v>0</v>
      </c>
      <c r="S37" s="498">
        <f t="shared" si="1"/>
        <v>4</v>
      </c>
      <c r="T37" s="414">
        <f t="shared" si="2"/>
        <v>10</v>
      </c>
      <c r="U37" s="399">
        <f t="shared" si="3"/>
        <v>0</v>
      </c>
      <c r="V37" s="399">
        <f t="shared" si="4"/>
        <v>0</v>
      </c>
      <c r="W37" s="399">
        <f t="shared" si="5"/>
        <v>0</v>
      </c>
      <c r="X37" s="399">
        <f t="shared" si="6"/>
        <v>0</v>
      </c>
      <c r="Y37" s="399">
        <f t="shared" si="7"/>
        <v>0</v>
      </c>
      <c r="Z37" s="399">
        <f t="shared" si="8"/>
        <v>0</v>
      </c>
      <c r="AA37" s="399">
        <f t="shared" si="9"/>
        <v>0</v>
      </c>
      <c r="AB37" s="399">
        <f t="shared" si="12"/>
        <v>0</v>
      </c>
      <c r="AC37" s="522">
        <f t="shared" si="13"/>
        <v>0</v>
      </c>
      <c r="AD37" s="415"/>
      <c r="AE37" s="450" t="s">
        <v>442</v>
      </c>
      <c r="AF37" s="451"/>
      <c r="AG37" s="502" t="s">
        <v>764</v>
      </c>
      <c r="AH37" s="503" t="s">
        <v>305</v>
      </c>
      <c r="AI37" s="450" t="s">
        <v>441</v>
      </c>
      <c r="AJ37" s="451"/>
      <c r="AK37" s="502" t="s">
        <v>771</v>
      </c>
      <c r="AL37" s="503" t="s">
        <v>440</v>
      </c>
      <c r="AM37" s="450" t="s">
        <v>442</v>
      </c>
      <c r="AN37" s="451"/>
      <c r="AO37" s="502" t="s">
        <v>461</v>
      </c>
      <c r="AP37" s="503" t="s">
        <v>313</v>
      </c>
      <c r="AQ37" s="450" t="s">
        <v>442</v>
      </c>
      <c r="AR37" s="451"/>
      <c r="AS37" s="502" t="s">
        <v>467</v>
      </c>
      <c r="AT37" s="503" t="s">
        <v>322</v>
      </c>
      <c r="AU37" s="450" t="s">
        <v>442</v>
      </c>
      <c r="AV37" s="451"/>
      <c r="AW37" s="502" t="s">
        <v>506</v>
      </c>
      <c r="AX37" s="503" t="s">
        <v>514</v>
      </c>
      <c r="AY37" s="450" t="s">
        <v>442</v>
      </c>
      <c r="AZ37" s="451"/>
      <c r="BA37" s="502" t="s">
        <v>767</v>
      </c>
      <c r="BB37" s="503" t="s">
        <v>327</v>
      </c>
      <c r="BC37" s="450" t="s">
        <v>442</v>
      </c>
      <c r="BD37" s="451"/>
      <c r="BE37" s="502" t="s">
        <v>736</v>
      </c>
      <c r="BF37" s="503" t="s">
        <v>335</v>
      </c>
      <c r="BG37" s="450" t="s">
        <v>441</v>
      </c>
      <c r="BH37" s="451"/>
      <c r="BI37" s="502" t="s">
        <v>477</v>
      </c>
      <c r="BJ37" s="503" t="s">
        <v>343</v>
      </c>
      <c r="BK37" s="450" t="s">
        <v>442</v>
      </c>
      <c r="BL37" s="451"/>
      <c r="BM37" s="502" t="s">
        <v>481</v>
      </c>
      <c r="BN37" s="503" t="s">
        <v>351</v>
      </c>
      <c r="BO37" s="450" t="s">
        <v>442</v>
      </c>
      <c r="BP37" s="451"/>
      <c r="BQ37" s="502" t="s">
        <v>482</v>
      </c>
      <c r="BR37" s="503" t="s">
        <v>360</v>
      </c>
      <c r="BS37" s="450" t="s">
        <v>441</v>
      </c>
      <c r="BT37" s="451"/>
      <c r="BU37" s="502" t="s">
        <v>488</v>
      </c>
      <c r="BV37" s="503" t="s">
        <v>369</v>
      </c>
      <c r="BW37" s="450"/>
      <c r="BX37" s="451"/>
      <c r="BY37" s="502"/>
      <c r="BZ37" s="503"/>
      <c r="CA37" s="450" t="s">
        <v>441</v>
      </c>
      <c r="CB37" s="451"/>
      <c r="CC37" s="502" t="s">
        <v>495</v>
      </c>
      <c r="CD37" s="503" t="s">
        <v>379</v>
      </c>
      <c r="CE37" s="450" t="s">
        <v>442</v>
      </c>
      <c r="CF37" s="451"/>
      <c r="CG37" s="502" t="s">
        <v>737</v>
      </c>
      <c r="CH37" s="503" t="s">
        <v>387</v>
      </c>
      <c r="CI37" s="450" t="s">
        <v>442</v>
      </c>
      <c r="CJ37" s="451"/>
      <c r="CK37" s="502" t="s">
        <v>504</v>
      </c>
      <c r="CL37" s="503" t="s">
        <v>392</v>
      </c>
      <c r="CM37" s="450"/>
      <c r="CN37" s="451"/>
      <c r="CO37" s="502"/>
      <c r="CP37" s="503"/>
      <c r="CQ37" s="48"/>
      <c r="CR37" s="48"/>
      <c r="CS37" s="48"/>
      <c r="CT37" s="48"/>
      <c r="CU37" s="48"/>
      <c r="CV37" s="48"/>
      <c r="CW37" s="48"/>
    </row>
    <row r="38" spans="1:101" x14ac:dyDescent="0.25">
      <c r="A38" s="514">
        <v>152890</v>
      </c>
      <c r="B38" s="515" t="s">
        <v>554</v>
      </c>
      <c r="C38" s="516" t="s">
        <v>512</v>
      </c>
      <c r="D38" s="514" t="s">
        <v>288</v>
      </c>
      <c r="E38" s="517" t="s">
        <v>289</v>
      </c>
      <c r="F38" s="517" t="s">
        <v>743</v>
      </c>
      <c r="G38" s="517" t="s">
        <v>289</v>
      </c>
      <c r="H38" s="517" t="s">
        <v>289</v>
      </c>
      <c r="I38" s="516" t="s">
        <v>289</v>
      </c>
      <c r="J38" s="517" t="s">
        <v>287</v>
      </c>
      <c r="K38" s="440" t="str">
        <f>IFERROR(VLOOKUP(A38,[4]CalledName!$A:$N,14,FALSE),"")</f>
        <v>No</v>
      </c>
      <c r="L38" s="401" t="str">
        <f>IFERROR(VLOOKUP(A38,[5]YEAR8!$A:$Y,22,FALSE),"")</f>
        <v>5-6</v>
      </c>
      <c r="M38" s="404" t="str">
        <f t="shared" si="0"/>
        <v>M</v>
      </c>
      <c r="N38" s="344">
        <f>IFERROR(VLOOKUP($A38,BHVEXPORT!$A:$I,6,FALSE),"")</f>
        <v>14</v>
      </c>
      <c r="O38" s="344">
        <f>IFERROR(VLOOKUP($A38,BHVEXPORT!$A:$I,4,FALSE),"")</f>
        <v>2</v>
      </c>
      <c r="P38" s="444">
        <f>IFERROR(VLOOKUP($A38,BHVEXPORT!$A:$I,5,FALSE),"")</f>
        <v>2</v>
      </c>
      <c r="Q38" s="497">
        <v>91.3</v>
      </c>
      <c r="R38" s="495">
        <v>3</v>
      </c>
      <c r="S38" s="498">
        <f t="shared" si="1"/>
        <v>0</v>
      </c>
      <c r="T38" s="414">
        <f t="shared" si="2"/>
        <v>13</v>
      </c>
      <c r="U38" s="399">
        <f t="shared" si="3"/>
        <v>0</v>
      </c>
      <c r="V38" s="399">
        <f t="shared" si="4"/>
        <v>0</v>
      </c>
      <c r="W38" s="399">
        <f t="shared" si="5"/>
        <v>1</v>
      </c>
      <c r="X38" s="399">
        <f t="shared" si="6"/>
        <v>1</v>
      </c>
      <c r="Y38" s="399">
        <f t="shared" si="7"/>
        <v>0</v>
      </c>
      <c r="Z38" s="399">
        <f t="shared" si="8"/>
        <v>0</v>
      </c>
      <c r="AA38" s="399">
        <f t="shared" si="9"/>
        <v>0</v>
      </c>
      <c r="AB38" s="399">
        <f t="shared" si="12"/>
        <v>0</v>
      </c>
      <c r="AC38" s="522">
        <f t="shared" si="13"/>
        <v>1</v>
      </c>
      <c r="AD38" s="415"/>
      <c r="AE38" s="450" t="s">
        <v>442</v>
      </c>
      <c r="AF38" s="451"/>
      <c r="AG38" s="502" t="s">
        <v>764</v>
      </c>
      <c r="AH38" s="503" t="s">
        <v>304</v>
      </c>
      <c r="AI38" s="450" t="s">
        <v>442</v>
      </c>
      <c r="AJ38" s="451"/>
      <c r="AK38" s="502" t="s">
        <v>771</v>
      </c>
      <c r="AL38" s="503" t="s">
        <v>436</v>
      </c>
      <c r="AM38" s="450" t="s">
        <v>442</v>
      </c>
      <c r="AN38" s="451"/>
      <c r="AO38" s="502" t="s">
        <v>461</v>
      </c>
      <c r="AP38" s="503" t="s">
        <v>312</v>
      </c>
      <c r="AQ38" s="450" t="s">
        <v>442</v>
      </c>
      <c r="AR38" s="451"/>
      <c r="AS38" s="502" t="s">
        <v>772</v>
      </c>
      <c r="AT38" s="503" t="s">
        <v>318</v>
      </c>
      <c r="AU38" s="450" t="s">
        <v>445</v>
      </c>
      <c r="AV38" s="451"/>
      <c r="AW38" s="502" t="s">
        <v>461</v>
      </c>
      <c r="AX38" s="503" t="s">
        <v>512</v>
      </c>
      <c r="AY38" s="450"/>
      <c r="AZ38" s="451"/>
      <c r="BA38" s="502"/>
      <c r="BB38" s="503"/>
      <c r="BC38" s="450" t="s">
        <v>442</v>
      </c>
      <c r="BD38" s="451"/>
      <c r="BE38" s="502" t="s">
        <v>474</v>
      </c>
      <c r="BF38" s="503" t="s">
        <v>334</v>
      </c>
      <c r="BG38" s="450" t="s">
        <v>442</v>
      </c>
      <c r="BH38" s="451"/>
      <c r="BI38" s="502" t="s">
        <v>478</v>
      </c>
      <c r="BJ38" s="503" t="s">
        <v>342</v>
      </c>
      <c r="BK38" s="450" t="s">
        <v>442</v>
      </c>
      <c r="BL38" s="451"/>
      <c r="BM38" s="502" t="s">
        <v>481</v>
      </c>
      <c r="BN38" s="503" t="s">
        <v>350</v>
      </c>
      <c r="BO38" s="450" t="s">
        <v>442</v>
      </c>
      <c r="BP38" s="451"/>
      <c r="BQ38" s="502" t="s">
        <v>484</v>
      </c>
      <c r="BR38" s="503" t="s">
        <v>357</v>
      </c>
      <c r="BS38" s="450" t="s">
        <v>442</v>
      </c>
      <c r="BT38" s="451"/>
      <c r="BU38" s="502" t="s">
        <v>487</v>
      </c>
      <c r="BV38" s="503" t="s">
        <v>368</v>
      </c>
      <c r="BW38" s="450"/>
      <c r="BX38" s="451"/>
      <c r="BY38" s="502"/>
      <c r="BZ38" s="503"/>
      <c r="CA38" s="450" t="s">
        <v>442</v>
      </c>
      <c r="CB38" s="451"/>
      <c r="CC38" s="502" t="s">
        <v>492</v>
      </c>
      <c r="CD38" s="503" t="s">
        <v>375</v>
      </c>
      <c r="CE38" s="450" t="s">
        <v>442</v>
      </c>
      <c r="CF38" s="451"/>
      <c r="CG38" s="502" t="s">
        <v>498</v>
      </c>
      <c r="CH38" s="503" t="s">
        <v>386</v>
      </c>
      <c r="CI38" s="450" t="s">
        <v>442</v>
      </c>
      <c r="CJ38" s="451"/>
      <c r="CK38" s="502" t="s">
        <v>503</v>
      </c>
      <c r="CL38" s="503" t="s">
        <v>394</v>
      </c>
      <c r="CM38" s="450" t="s">
        <v>442</v>
      </c>
      <c r="CN38" s="451"/>
      <c r="CO38" s="502" t="s">
        <v>510</v>
      </c>
      <c r="CP38" s="503" t="s">
        <v>403</v>
      </c>
      <c r="CQ38" s="48"/>
      <c r="CR38" s="48"/>
      <c r="CS38" s="48"/>
      <c r="CT38" s="48"/>
      <c r="CU38" s="48"/>
      <c r="CV38" s="48"/>
      <c r="CW38" s="48"/>
    </row>
    <row r="39" spans="1:101" ht="25.5" x14ac:dyDescent="0.25">
      <c r="A39" s="514">
        <v>152892</v>
      </c>
      <c r="B39" s="515" t="s">
        <v>555</v>
      </c>
      <c r="C39" s="516" t="s">
        <v>531</v>
      </c>
      <c r="D39" s="514" t="s">
        <v>148</v>
      </c>
      <c r="E39" s="517" t="s">
        <v>289</v>
      </c>
      <c r="F39" s="517" t="s">
        <v>743</v>
      </c>
      <c r="G39" s="517" t="s">
        <v>289</v>
      </c>
      <c r="H39" s="517" t="s">
        <v>289</v>
      </c>
      <c r="I39" s="516" t="s">
        <v>289</v>
      </c>
      <c r="J39" s="517" t="s">
        <v>289</v>
      </c>
      <c r="K39" s="440" t="str">
        <f>IFERROR(VLOOKUP(A39,[4]CalledName!$A:$N,14,FALSE),"")</f>
        <v>No</v>
      </c>
      <c r="L39" s="401" t="str">
        <f>IFERROR(VLOOKUP(A39,[5]YEAR8!$A:$Y,22,FALSE),"")</f>
        <v>6-7</v>
      </c>
      <c r="M39" s="404" t="str">
        <f t="shared" si="0"/>
        <v>M</v>
      </c>
      <c r="N39" s="344">
        <f>IFERROR(VLOOKUP($A39,BHVEXPORT!$A:$I,6,FALSE),"")</f>
        <v>16</v>
      </c>
      <c r="O39" s="344">
        <f>IFERROR(VLOOKUP($A39,BHVEXPORT!$A:$I,4,FALSE),"")</f>
        <v>0</v>
      </c>
      <c r="P39" s="444">
        <f>IFERROR(VLOOKUP($A39,BHVEXPORT!$A:$I,5,FALSE),"")</f>
        <v>0</v>
      </c>
      <c r="Q39" s="497">
        <v>95.65</v>
      </c>
      <c r="R39" s="495">
        <v>1</v>
      </c>
      <c r="S39" s="498">
        <f t="shared" si="1"/>
        <v>0</v>
      </c>
      <c r="T39" s="414">
        <f t="shared" si="2"/>
        <v>13</v>
      </c>
      <c r="U39" s="399">
        <f t="shared" si="3"/>
        <v>0</v>
      </c>
      <c r="V39" s="399">
        <f t="shared" si="4"/>
        <v>1</v>
      </c>
      <c r="W39" s="399">
        <f t="shared" si="5"/>
        <v>0</v>
      </c>
      <c r="X39" s="399">
        <f t="shared" si="6"/>
        <v>1</v>
      </c>
      <c r="Y39" s="399">
        <f t="shared" si="7"/>
        <v>0</v>
      </c>
      <c r="Z39" s="399">
        <f t="shared" si="8"/>
        <v>0</v>
      </c>
      <c r="AA39" s="399">
        <f t="shared" si="9"/>
        <v>0</v>
      </c>
      <c r="AB39" s="399">
        <f t="shared" si="12"/>
        <v>0</v>
      </c>
      <c r="AC39" s="522">
        <f t="shared" si="13"/>
        <v>1</v>
      </c>
      <c r="AD39" s="415"/>
      <c r="AE39" s="450" t="s">
        <v>442</v>
      </c>
      <c r="AF39" s="451"/>
      <c r="AG39" s="502" t="s">
        <v>459</v>
      </c>
      <c r="AH39" s="503" t="s">
        <v>306</v>
      </c>
      <c r="AI39" s="450" t="s">
        <v>442</v>
      </c>
      <c r="AJ39" s="451"/>
      <c r="AK39" s="502" t="s">
        <v>766</v>
      </c>
      <c r="AL39" s="503" t="s">
        <v>437</v>
      </c>
      <c r="AM39" s="450" t="s">
        <v>442</v>
      </c>
      <c r="AN39" s="451"/>
      <c r="AO39" s="502" t="s">
        <v>460</v>
      </c>
      <c r="AP39" s="503" t="s">
        <v>314</v>
      </c>
      <c r="AQ39" s="450" t="s">
        <v>442</v>
      </c>
      <c r="AR39" s="451"/>
      <c r="AS39" s="502" t="s">
        <v>773</v>
      </c>
      <c r="AT39" s="503" t="s">
        <v>323</v>
      </c>
      <c r="AU39" s="450" t="s">
        <v>442</v>
      </c>
      <c r="AV39" s="451"/>
      <c r="AW39" s="502" t="s">
        <v>510</v>
      </c>
      <c r="AX39" s="503" t="s">
        <v>531</v>
      </c>
      <c r="AY39" s="450" t="s">
        <v>442</v>
      </c>
      <c r="AZ39" s="451"/>
      <c r="BA39" s="502" t="s">
        <v>470</v>
      </c>
      <c r="BB39" s="503" t="s">
        <v>328</v>
      </c>
      <c r="BC39" s="450" t="s">
        <v>442</v>
      </c>
      <c r="BD39" s="451"/>
      <c r="BE39" s="502" t="s">
        <v>473</v>
      </c>
      <c r="BF39" s="503" t="s">
        <v>336</v>
      </c>
      <c r="BG39" s="450" t="s">
        <v>442</v>
      </c>
      <c r="BH39" s="451"/>
      <c r="BI39" s="502" t="s">
        <v>476</v>
      </c>
      <c r="BJ39" s="503" t="s">
        <v>344</v>
      </c>
      <c r="BK39" s="450" t="s">
        <v>442</v>
      </c>
      <c r="BL39" s="451"/>
      <c r="BM39" s="502" t="s">
        <v>481</v>
      </c>
      <c r="BN39" s="503" t="s">
        <v>352</v>
      </c>
      <c r="BO39" s="450" t="s">
        <v>442</v>
      </c>
      <c r="BP39" s="451"/>
      <c r="BQ39" s="502" t="s">
        <v>484</v>
      </c>
      <c r="BR39" s="503" t="s">
        <v>362</v>
      </c>
      <c r="BS39" s="450" t="s">
        <v>442</v>
      </c>
      <c r="BT39" s="451"/>
      <c r="BU39" s="502" t="s">
        <v>488</v>
      </c>
      <c r="BV39" s="503" t="s">
        <v>370</v>
      </c>
      <c r="BW39" s="450"/>
      <c r="BX39" s="451"/>
      <c r="BY39" s="502"/>
      <c r="BZ39" s="503"/>
      <c r="CA39" s="450" t="s">
        <v>444</v>
      </c>
      <c r="CB39" s="451"/>
      <c r="CC39" s="502" t="s">
        <v>491</v>
      </c>
      <c r="CD39" s="503" t="s">
        <v>378</v>
      </c>
      <c r="CE39" s="450" t="s">
        <v>442</v>
      </c>
      <c r="CF39" s="451"/>
      <c r="CG39" s="502" t="s">
        <v>500</v>
      </c>
      <c r="CH39" s="503" t="s">
        <v>388</v>
      </c>
      <c r="CI39" s="450" t="s">
        <v>442</v>
      </c>
      <c r="CJ39" s="451"/>
      <c r="CK39" s="502" t="s">
        <v>503</v>
      </c>
      <c r="CL39" s="503" t="s">
        <v>393</v>
      </c>
      <c r="CM39" s="450"/>
      <c r="CN39" s="451"/>
      <c r="CO39" s="502"/>
      <c r="CP39" s="503"/>
      <c r="CQ39" s="48"/>
      <c r="CR39" s="48"/>
      <c r="CS39" s="48"/>
      <c r="CT39" s="48"/>
      <c r="CU39" s="48"/>
      <c r="CV39" s="48"/>
      <c r="CW39" s="48"/>
    </row>
    <row r="40" spans="1:101" ht="25.5" x14ac:dyDescent="0.25">
      <c r="A40" s="514">
        <v>152919</v>
      </c>
      <c r="B40" s="515" t="s">
        <v>556</v>
      </c>
      <c r="C40" s="516" t="s">
        <v>514</v>
      </c>
      <c r="D40" s="514" t="s">
        <v>288</v>
      </c>
      <c r="E40" s="517" t="s">
        <v>289</v>
      </c>
      <c r="F40" s="517" t="s">
        <v>745</v>
      </c>
      <c r="G40" s="517" t="s">
        <v>744</v>
      </c>
      <c r="H40" s="517" t="s">
        <v>289</v>
      </c>
      <c r="I40" s="516" t="s">
        <v>289</v>
      </c>
      <c r="J40" s="517" t="s">
        <v>146</v>
      </c>
      <c r="K40" s="440" t="str">
        <f>IFERROR(VLOOKUP(A40,[4]CalledName!$A:$N,14,FALSE),"")</f>
        <v>No</v>
      </c>
      <c r="L40" s="401" t="str">
        <f>IFERROR(VLOOKUP(A40,[5]YEAR8!$A:$Y,22,FALSE),"")</f>
        <v/>
      </c>
      <c r="M40" s="404" t="str">
        <f t="shared" si="0"/>
        <v/>
      </c>
      <c r="N40" s="344">
        <f>IFERROR(VLOOKUP($A40,BHVEXPORT!$A:$I,6,FALSE),"")</f>
        <v>8</v>
      </c>
      <c r="O40" s="344">
        <f>IFERROR(VLOOKUP($A40,BHVEXPORT!$A:$I,4,FALSE),"")</f>
        <v>2</v>
      </c>
      <c r="P40" s="444">
        <f>IFERROR(VLOOKUP($A40,BHVEXPORT!$A:$I,5,FALSE),"")</f>
        <v>1</v>
      </c>
      <c r="Q40" s="497">
        <v>91.11</v>
      </c>
      <c r="R40" s="495">
        <v>3</v>
      </c>
      <c r="S40" s="498">
        <f t="shared" si="1"/>
        <v>0</v>
      </c>
      <c r="T40" s="414">
        <f t="shared" si="2"/>
        <v>12</v>
      </c>
      <c r="U40" s="399">
        <f t="shared" si="3"/>
        <v>0</v>
      </c>
      <c r="V40" s="399">
        <f t="shared" si="4"/>
        <v>2</v>
      </c>
      <c r="W40" s="399">
        <f t="shared" si="5"/>
        <v>0</v>
      </c>
      <c r="X40" s="399">
        <f t="shared" si="6"/>
        <v>2</v>
      </c>
      <c r="Y40" s="399">
        <f t="shared" si="7"/>
        <v>0</v>
      </c>
      <c r="Z40" s="399">
        <f t="shared" si="8"/>
        <v>0</v>
      </c>
      <c r="AA40" s="399">
        <f t="shared" si="9"/>
        <v>0</v>
      </c>
      <c r="AB40" s="399">
        <f t="shared" si="12"/>
        <v>0</v>
      </c>
      <c r="AC40" s="522">
        <f t="shared" si="13"/>
        <v>2</v>
      </c>
      <c r="AD40" s="415"/>
      <c r="AE40" s="450" t="s">
        <v>442</v>
      </c>
      <c r="AF40" s="451"/>
      <c r="AG40" s="502" t="s">
        <v>764</v>
      </c>
      <c r="AH40" s="503" t="s">
        <v>305</v>
      </c>
      <c r="AI40" s="450"/>
      <c r="AJ40" s="451"/>
      <c r="AK40" s="502"/>
      <c r="AL40" s="503"/>
      <c r="AM40" s="450" t="s">
        <v>442</v>
      </c>
      <c r="AN40" s="451"/>
      <c r="AO40" s="502" t="s">
        <v>461</v>
      </c>
      <c r="AP40" s="503" t="s">
        <v>313</v>
      </c>
      <c r="AQ40" s="450" t="s">
        <v>442</v>
      </c>
      <c r="AR40" s="451"/>
      <c r="AS40" s="502" t="s">
        <v>462</v>
      </c>
      <c r="AT40" s="503" t="s">
        <v>326</v>
      </c>
      <c r="AU40" s="450" t="s">
        <v>444</v>
      </c>
      <c r="AV40" s="451"/>
      <c r="AW40" s="502" t="s">
        <v>506</v>
      </c>
      <c r="AX40" s="503" t="s">
        <v>514</v>
      </c>
      <c r="AY40" s="450" t="s">
        <v>442</v>
      </c>
      <c r="AZ40" s="451"/>
      <c r="BA40" s="502" t="s">
        <v>767</v>
      </c>
      <c r="BB40" s="503" t="s">
        <v>327</v>
      </c>
      <c r="BC40" s="450" t="s">
        <v>442</v>
      </c>
      <c r="BD40" s="451"/>
      <c r="BE40" s="502" t="s">
        <v>736</v>
      </c>
      <c r="BF40" s="503" t="s">
        <v>335</v>
      </c>
      <c r="BG40" s="450" t="s">
        <v>442</v>
      </c>
      <c r="BH40" s="451"/>
      <c r="BI40" s="502" t="s">
        <v>477</v>
      </c>
      <c r="BJ40" s="503" t="s">
        <v>343</v>
      </c>
      <c r="BK40" s="450" t="s">
        <v>442</v>
      </c>
      <c r="BL40" s="451"/>
      <c r="BM40" s="502" t="s">
        <v>481</v>
      </c>
      <c r="BN40" s="503" t="s">
        <v>351</v>
      </c>
      <c r="BO40" s="450" t="s">
        <v>442</v>
      </c>
      <c r="BP40" s="451"/>
      <c r="BQ40" s="502" t="s">
        <v>486</v>
      </c>
      <c r="BR40" s="503" t="s">
        <v>364</v>
      </c>
      <c r="BS40" s="450" t="s">
        <v>442</v>
      </c>
      <c r="BT40" s="451"/>
      <c r="BU40" s="502" t="s">
        <v>488</v>
      </c>
      <c r="BV40" s="503" t="s">
        <v>369</v>
      </c>
      <c r="BW40" s="450" t="s">
        <v>442</v>
      </c>
      <c r="BX40" s="451"/>
      <c r="BY40" s="502" t="s">
        <v>476</v>
      </c>
      <c r="BZ40" s="503" t="s">
        <v>382</v>
      </c>
      <c r="CA40" s="450" t="s">
        <v>442</v>
      </c>
      <c r="CB40" s="451"/>
      <c r="CC40" s="502" t="s">
        <v>495</v>
      </c>
      <c r="CD40" s="503" t="s">
        <v>379</v>
      </c>
      <c r="CE40" s="450" t="s">
        <v>444</v>
      </c>
      <c r="CF40" s="451"/>
      <c r="CG40" s="502" t="s">
        <v>737</v>
      </c>
      <c r="CH40" s="503" t="s">
        <v>387</v>
      </c>
      <c r="CI40" s="450" t="s">
        <v>442</v>
      </c>
      <c r="CJ40" s="451"/>
      <c r="CK40" s="502" t="s">
        <v>775</v>
      </c>
      <c r="CL40" s="503" t="s">
        <v>398</v>
      </c>
      <c r="CM40" s="450"/>
      <c r="CN40" s="451"/>
      <c r="CO40" s="502"/>
      <c r="CP40" s="503"/>
      <c r="CQ40" s="48"/>
      <c r="CR40" s="48"/>
      <c r="CS40" s="48"/>
      <c r="CT40" s="48"/>
      <c r="CU40" s="48"/>
      <c r="CV40" s="48"/>
      <c r="CW40" s="48"/>
    </row>
    <row r="41" spans="1:101" x14ac:dyDescent="0.25">
      <c r="A41" s="514">
        <v>152860</v>
      </c>
      <c r="B41" s="515" t="s">
        <v>557</v>
      </c>
      <c r="C41" s="516" t="s">
        <v>558</v>
      </c>
      <c r="D41" s="514" t="s">
        <v>148</v>
      </c>
      <c r="E41" s="517" t="s">
        <v>289</v>
      </c>
      <c r="F41" s="517" t="s">
        <v>743</v>
      </c>
      <c r="G41" s="517" t="s">
        <v>289</v>
      </c>
      <c r="H41" s="517" t="s">
        <v>289</v>
      </c>
      <c r="I41" s="516" t="s">
        <v>289</v>
      </c>
      <c r="J41" s="517" t="s">
        <v>289</v>
      </c>
      <c r="K41" s="440" t="str">
        <f>IFERROR(VLOOKUP(A41,[4]CalledName!$A:$N,14,FALSE),"")</f>
        <v>No</v>
      </c>
      <c r="L41" s="401" t="str">
        <f>IFERROR(VLOOKUP(A41,[5]YEAR8!$A:$Y,22,FALSE),"")</f>
        <v>6-7</v>
      </c>
      <c r="M41" s="404" t="str">
        <f t="shared" si="0"/>
        <v>H</v>
      </c>
      <c r="N41" s="344">
        <f>IFERROR(VLOOKUP($A41,BHVEXPORT!$A:$I,6,FALSE),"")</f>
        <v>22</v>
      </c>
      <c r="O41" s="344">
        <f>IFERROR(VLOOKUP($A41,BHVEXPORT!$A:$I,4,FALSE),"")</f>
        <v>0</v>
      </c>
      <c r="P41" s="444">
        <f>IFERROR(VLOOKUP($A41,BHVEXPORT!$A:$I,5,FALSE),"")</f>
        <v>1</v>
      </c>
      <c r="Q41" s="497">
        <v>91.11</v>
      </c>
      <c r="R41" s="495">
        <v>0</v>
      </c>
      <c r="S41" s="498">
        <f t="shared" si="1"/>
        <v>3</v>
      </c>
      <c r="T41" s="414">
        <f t="shared" si="2"/>
        <v>11</v>
      </c>
      <c r="U41" s="399">
        <f t="shared" si="3"/>
        <v>0</v>
      </c>
      <c r="V41" s="399">
        <f t="shared" si="4"/>
        <v>0</v>
      </c>
      <c r="W41" s="399">
        <f t="shared" si="5"/>
        <v>0</v>
      </c>
      <c r="X41" s="399">
        <f t="shared" si="6"/>
        <v>0</v>
      </c>
      <c r="Y41" s="399">
        <f t="shared" si="7"/>
        <v>0</v>
      </c>
      <c r="Z41" s="399">
        <f t="shared" si="8"/>
        <v>0</v>
      </c>
      <c r="AA41" s="399">
        <f t="shared" si="9"/>
        <v>0</v>
      </c>
      <c r="AB41" s="399">
        <f t="shared" si="12"/>
        <v>0</v>
      </c>
      <c r="AC41" s="522">
        <f t="shared" si="13"/>
        <v>0</v>
      </c>
      <c r="AD41" s="415"/>
      <c r="AE41" s="450" t="s">
        <v>441</v>
      </c>
      <c r="AF41" s="451"/>
      <c r="AG41" s="502" t="s">
        <v>458</v>
      </c>
      <c r="AH41" s="503" t="s">
        <v>303</v>
      </c>
      <c r="AI41" s="450" t="s">
        <v>442</v>
      </c>
      <c r="AJ41" s="451"/>
      <c r="AK41" s="502" t="s">
        <v>769</v>
      </c>
      <c r="AL41" s="503" t="s">
        <v>435</v>
      </c>
      <c r="AM41" s="450" t="s">
        <v>442</v>
      </c>
      <c r="AN41" s="451"/>
      <c r="AO41" s="502" t="s">
        <v>460</v>
      </c>
      <c r="AP41" s="503" t="s">
        <v>311</v>
      </c>
      <c r="AQ41" s="450" t="s">
        <v>442</v>
      </c>
      <c r="AR41" s="451"/>
      <c r="AS41" s="502" t="s">
        <v>462</v>
      </c>
      <c r="AT41" s="503" t="s">
        <v>317</v>
      </c>
      <c r="AU41" s="450" t="s">
        <v>442</v>
      </c>
      <c r="AV41" s="451"/>
      <c r="AW41" s="502" t="s">
        <v>736</v>
      </c>
      <c r="AX41" s="503" t="s">
        <v>558</v>
      </c>
      <c r="AY41" s="450"/>
      <c r="AZ41" s="451"/>
      <c r="BA41" s="502"/>
      <c r="BB41" s="503"/>
      <c r="BC41" s="450" t="s">
        <v>442</v>
      </c>
      <c r="BD41" s="451"/>
      <c r="BE41" s="502" t="s">
        <v>473</v>
      </c>
      <c r="BF41" s="503" t="s">
        <v>333</v>
      </c>
      <c r="BG41" s="450" t="s">
        <v>441</v>
      </c>
      <c r="BH41" s="451"/>
      <c r="BI41" s="502" t="s">
        <v>477</v>
      </c>
      <c r="BJ41" s="503" t="s">
        <v>341</v>
      </c>
      <c r="BK41" s="450" t="s">
        <v>442</v>
      </c>
      <c r="BL41" s="451"/>
      <c r="BM41" s="502" t="s">
        <v>481</v>
      </c>
      <c r="BN41" s="503" t="s">
        <v>349</v>
      </c>
      <c r="BO41" s="450" t="s">
        <v>442</v>
      </c>
      <c r="BP41" s="451"/>
      <c r="BQ41" s="502" t="s">
        <v>484</v>
      </c>
      <c r="BR41" s="503" t="s">
        <v>357</v>
      </c>
      <c r="BS41" s="450" t="s">
        <v>441</v>
      </c>
      <c r="BT41" s="451"/>
      <c r="BU41" s="502" t="s">
        <v>487</v>
      </c>
      <c r="BV41" s="503" t="s">
        <v>367</v>
      </c>
      <c r="BW41" s="450"/>
      <c r="BX41" s="451"/>
      <c r="BY41" s="502"/>
      <c r="BZ41" s="503"/>
      <c r="CA41" s="450" t="s">
        <v>442</v>
      </c>
      <c r="CB41" s="451"/>
      <c r="CC41" s="502" t="s">
        <v>491</v>
      </c>
      <c r="CD41" s="503" t="s">
        <v>374</v>
      </c>
      <c r="CE41" s="450" t="s">
        <v>442</v>
      </c>
      <c r="CF41" s="451"/>
      <c r="CG41" s="502" t="s">
        <v>497</v>
      </c>
      <c r="CH41" s="503" t="s">
        <v>385</v>
      </c>
      <c r="CI41" s="450" t="s">
        <v>442</v>
      </c>
      <c r="CJ41" s="451"/>
      <c r="CK41" s="502" t="s">
        <v>506</v>
      </c>
      <c r="CL41" s="503" t="s">
        <v>397</v>
      </c>
      <c r="CM41" s="450" t="s">
        <v>442</v>
      </c>
      <c r="CN41" s="451"/>
      <c r="CO41" s="502" t="s">
        <v>776</v>
      </c>
      <c r="CP41" s="503" t="s">
        <v>402</v>
      </c>
      <c r="CQ41" s="48"/>
      <c r="CR41" s="48"/>
      <c r="CS41" s="48"/>
      <c r="CT41" s="48"/>
      <c r="CU41" s="48"/>
      <c r="CV41" s="48"/>
      <c r="CW41" s="48"/>
    </row>
    <row r="42" spans="1:101" ht="25.5" x14ac:dyDescent="0.25">
      <c r="A42" s="514">
        <v>152764</v>
      </c>
      <c r="B42" s="515" t="s">
        <v>559</v>
      </c>
      <c r="C42" s="516" t="s">
        <v>540</v>
      </c>
      <c r="D42" s="514" t="s">
        <v>288</v>
      </c>
      <c r="E42" s="517" t="s">
        <v>289</v>
      </c>
      <c r="F42" s="517" t="s">
        <v>745</v>
      </c>
      <c r="G42" s="517" t="s">
        <v>744</v>
      </c>
      <c r="H42" s="517" t="s">
        <v>289</v>
      </c>
      <c r="I42" s="516" t="s">
        <v>289</v>
      </c>
      <c r="J42" s="517" t="s">
        <v>287</v>
      </c>
      <c r="K42" s="440" t="str">
        <f>IFERROR(VLOOKUP(A42,[4]CalledName!$A:$N,14,FALSE),"")</f>
        <v>No</v>
      </c>
      <c r="L42" s="401" t="str">
        <f>IFERROR(VLOOKUP(A42,[5]YEAR8!$A:$Y,22,FALSE),"")</f>
        <v>3-4</v>
      </c>
      <c r="M42" s="404" t="str">
        <f t="shared" si="0"/>
        <v>L</v>
      </c>
      <c r="N42" s="344">
        <f>IFERROR(VLOOKUP($A42,BHVEXPORT!$A:$I,6,FALSE),"")</f>
        <v>19</v>
      </c>
      <c r="O42" s="344">
        <f>IFERROR(VLOOKUP($A42,BHVEXPORT!$A:$I,4,FALSE),"")</f>
        <v>15</v>
      </c>
      <c r="P42" s="444">
        <f>IFERROR(VLOOKUP($A42,BHVEXPORT!$A:$I,5,FALSE),"")</f>
        <v>3</v>
      </c>
      <c r="Q42" s="497">
        <v>100</v>
      </c>
      <c r="R42" s="495">
        <v>3</v>
      </c>
      <c r="S42" s="498">
        <f t="shared" si="1"/>
        <v>0</v>
      </c>
      <c r="T42" s="414">
        <f t="shared" si="2"/>
        <v>7</v>
      </c>
      <c r="U42" s="399">
        <f t="shared" si="3"/>
        <v>3</v>
      </c>
      <c r="V42" s="399">
        <f t="shared" si="4"/>
        <v>2</v>
      </c>
      <c r="W42" s="399">
        <f t="shared" si="5"/>
        <v>0</v>
      </c>
      <c r="X42" s="399">
        <f t="shared" si="6"/>
        <v>5</v>
      </c>
      <c r="Y42" s="399">
        <f t="shared" si="7"/>
        <v>1</v>
      </c>
      <c r="Z42" s="399">
        <f t="shared" si="8"/>
        <v>1</v>
      </c>
      <c r="AA42" s="399">
        <f t="shared" si="9"/>
        <v>0</v>
      </c>
      <c r="AB42" s="399">
        <f t="shared" si="12"/>
        <v>2</v>
      </c>
      <c r="AC42" s="522">
        <f t="shared" si="13"/>
        <v>7</v>
      </c>
      <c r="AD42" s="415"/>
      <c r="AE42" s="452" t="s">
        <v>444</v>
      </c>
      <c r="AF42" s="451"/>
      <c r="AG42" s="502" t="s">
        <v>458</v>
      </c>
      <c r="AH42" s="503" t="s">
        <v>308</v>
      </c>
      <c r="AI42" s="452" t="s">
        <v>442</v>
      </c>
      <c r="AJ42" s="451"/>
      <c r="AK42" s="502" t="s">
        <v>765</v>
      </c>
      <c r="AL42" s="503" t="s">
        <v>438</v>
      </c>
      <c r="AM42" s="452" t="s">
        <v>447</v>
      </c>
      <c r="AN42" s="451"/>
      <c r="AO42" s="502" t="s">
        <v>460</v>
      </c>
      <c r="AP42" s="503" t="s">
        <v>316</v>
      </c>
      <c r="AQ42" s="452" t="s">
        <v>443</v>
      </c>
      <c r="AR42" s="451"/>
      <c r="AS42" s="502" t="s">
        <v>461</v>
      </c>
      <c r="AT42" s="503" t="s">
        <v>324</v>
      </c>
      <c r="AU42" s="452" t="s">
        <v>442</v>
      </c>
      <c r="AV42" s="451"/>
      <c r="AW42" s="502" t="s">
        <v>739</v>
      </c>
      <c r="AX42" s="503" t="s">
        <v>540</v>
      </c>
      <c r="AY42" s="452" t="s">
        <v>443</v>
      </c>
      <c r="AZ42" s="451"/>
      <c r="BA42" s="502" t="s">
        <v>472</v>
      </c>
      <c r="BB42" s="503" t="s">
        <v>330</v>
      </c>
      <c r="BC42" s="452" t="s">
        <v>443</v>
      </c>
      <c r="BD42" s="451"/>
      <c r="BE42" s="502" t="s">
        <v>474</v>
      </c>
      <c r="BF42" s="503" t="s">
        <v>338</v>
      </c>
      <c r="BG42" s="452" t="s">
        <v>442</v>
      </c>
      <c r="BH42" s="451"/>
      <c r="BI42" s="502" t="s">
        <v>478</v>
      </c>
      <c r="BJ42" s="503" t="s">
        <v>346</v>
      </c>
      <c r="BK42" s="452" t="s">
        <v>444</v>
      </c>
      <c r="BL42" s="451"/>
      <c r="BM42" s="502" t="s">
        <v>480</v>
      </c>
      <c r="BN42" s="503" t="s">
        <v>354</v>
      </c>
      <c r="BO42" s="452" t="s">
        <v>442</v>
      </c>
      <c r="BP42" s="451"/>
      <c r="BQ42" s="502" t="s">
        <v>484</v>
      </c>
      <c r="BR42" s="503" t="s">
        <v>362</v>
      </c>
      <c r="BS42" s="452" t="s">
        <v>442</v>
      </c>
      <c r="BT42" s="451"/>
      <c r="BU42" s="502" t="s">
        <v>487</v>
      </c>
      <c r="BV42" s="503" t="s">
        <v>372</v>
      </c>
      <c r="BW42" s="452"/>
      <c r="BX42" s="451"/>
      <c r="BY42" s="502"/>
      <c r="BZ42" s="503"/>
      <c r="CA42" s="452" t="s">
        <v>442</v>
      </c>
      <c r="CB42" s="451"/>
      <c r="CC42" s="502" t="s">
        <v>495</v>
      </c>
      <c r="CD42" s="503" t="s">
        <v>379</v>
      </c>
      <c r="CE42" s="452" t="s">
        <v>446</v>
      </c>
      <c r="CF42" s="451"/>
      <c r="CG42" s="502" t="s">
        <v>774</v>
      </c>
      <c r="CH42" s="503" t="s">
        <v>390</v>
      </c>
      <c r="CI42" s="452" t="s">
        <v>442</v>
      </c>
      <c r="CJ42" s="451"/>
      <c r="CK42" s="502" t="s">
        <v>503</v>
      </c>
      <c r="CL42" s="503" t="s">
        <v>399</v>
      </c>
      <c r="CM42" s="452"/>
      <c r="CN42" s="451"/>
      <c r="CO42" s="502"/>
      <c r="CP42" s="503"/>
      <c r="CQ42" s="48"/>
      <c r="CR42" s="48"/>
      <c r="CS42" s="48"/>
      <c r="CT42" s="48"/>
      <c r="CU42" s="48"/>
      <c r="CV42" s="48"/>
      <c r="CW42" s="48"/>
    </row>
    <row r="43" spans="1:101" x14ac:dyDescent="0.25">
      <c r="A43" s="514">
        <v>152921</v>
      </c>
      <c r="B43" s="515" t="s">
        <v>560</v>
      </c>
      <c r="C43" s="516" t="s">
        <v>512</v>
      </c>
      <c r="D43" s="514" t="s">
        <v>148</v>
      </c>
      <c r="E43" s="517" t="s">
        <v>289</v>
      </c>
      <c r="F43" s="517" t="s">
        <v>743</v>
      </c>
      <c r="G43" s="517" t="s">
        <v>289</v>
      </c>
      <c r="H43" s="517" t="s">
        <v>289</v>
      </c>
      <c r="I43" s="516" t="s">
        <v>289</v>
      </c>
      <c r="J43" s="517" t="s">
        <v>289</v>
      </c>
      <c r="K43" s="440" t="str">
        <f>IFERROR(VLOOKUP(A43,[4]CalledName!$A:$N,14,FALSE),"")</f>
        <v>No</v>
      </c>
      <c r="L43" s="401" t="str">
        <f>IFERROR(VLOOKUP(A43,[5]YEAR8!$A:$Y,22,FALSE),"")</f>
        <v>7-8</v>
      </c>
      <c r="M43" s="404" t="str">
        <f t="shared" si="0"/>
        <v>H</v>
      </c>
      <c r="N43" s="344">
        <f>IFERROR(VLOOKUP($A43,BHVEXPORT!$A:$I,6,FALSE),"")</f>
        <v>25</v>
      </c>
      <c r="O43" s="344">
        <f>IFERROR(VLOOKUP($A43,BHVEXPORT!$A:$I,4,FALSE),"")</f>
        <v>0</v>
      </c>
      <c r="P43" s="444">
        <f>IFERROR(VLOOKUP($A43,BHVEXPORT!$A:$I,5,FALSE),"")</f>
        <v>0</v>
      </c>
      <c r="Q43" s="497">
        <v>100</v>
      </c>
      <c r="R43" s="495">
        <v>0</v>
      </c>
      <c r="S43" s="498">
        <f t="shared" si="1"/>
        <v>5</v>
      </c>
      <c r="T43" s="414">
        <f t="shared" si="2"/>
        <v>9</v>
      </c>
      <c r="U43" s="399">
        <f t="shared" si="3"/>
        <v>0</v>
      </c>
      <c r="V43" s="399">
        <f t="shared" si="4"/>
        <v>0</v>
      </c>
      <c r="W43" s="399">
        <f t="shared" si="5"/>
        <v>0</v>
      </c>
      <c r="X43" s="399">
        <f t="shared" si="6"/>
        <v>0</v>
      </c>
      <c r="Y43" s="399">
        <f t="shared" si="7"/>
        <v>0</v>
      </c>
      <c r="Z43" s="399">
        <f t="shared" si="8"/>
        <v>0</v>
      </c>
      <c r="AA43" s="399">
        <f t="shared" si="9"/>
        <v>0</v>
      </c>
      <c r="AB43" s="399">
        <f t="shared" si="12"/>
        <v>0</v>
      </c>
      <c r="AC43" s="522">
        <f t="shared" si="13"/>
        <v>0</v>
      </c>
      <c r="AD43" s="415"/>
      <c r="AE43" s="453" t="s">
        <v>441</v>
      </c>
      <c r="AF43" s="451"/>
      <c r="AG43" s="502" t="s">
        <v>764</v>
      </c>
      <c r="AH43" s="503" t="s">
        <v>304</v>
      </c>
      <c r="AI43" s="453"/>
      <c r="AJ43" s="451"/>
      <c r="AK43" s="502"/>
      <c r="AL43" s="503"/>
      <c r="AM43" s="453" t="s">
        <v>442</v>
      </c>
      <c r="AN43" s="451"/>
      <c r="AO43" s="502" t="s">
        <v>461</v>
      </c>
      <c r="AP43" s="503" t="s">
        <v>312</v>
      </c>
      <c r="AQ43" s="453" t="s">
        <v>442</v>
      </c>
      <c r="AR43" s="451"/>
      <c r="AS43" s="502" t="s">
        <v>462</v>
      </c>
      <c r="AT43" s="503" t="s">
        <v>317</v>
      </c>
      <c r="AU43" s="453" t="s">
        <v>442</v>
      </c>
      <c r="AV43" s="451"/>
      <c r="AW43" s="502" t="s">
        <v>461</v>
      </c>
      <c r="AX43" s="503" t="s">
        <v>512</v>
      </c>
      <c r="AY43" s="453"/>
      <c r="AZ43" s="451"/>
      <c r="BA43" s="502"/>
      <c r="BB43" s="503"/>
      <c r="BC43" s="453" t="s">
        <v>442</v>
      </c>
      <c r="BD43" s="451"/>
      <c r="BE43" s="502" t="s">
        <v>474</v>
      </c>
      <c r="BF43" s="503" t="s">
        <v>334</v>
      </c>
      <c r="BG43" s="453" t="s">
        <v>442</v>
      </c>
      <c r="BH43" s="451"/>
      <c r="BI43" s="502" t="s">
        <v>478</v>
      </c>
      <c r="BJ43" s="503" t="s">
        <v>342</v>
      </c>
      <c r="BK43" s="453" t="s">
        <v>442</v>
      </c>
      <c r="BL43" s="451"/>
      <c r="BM43" s="502" t="s">
        <v>481</v>
      </c>
      <c r="BN43" s="503" t="s">
        <v>350</v>
      </c>
      <c r="BO43" s="453" t="s">
        <v>442</v>
      </c>
      <c r="BP43" s="451"/>
      <c r="BQ43" s="502" t="s">
        <v>483</v>
      </c>
      <c r="BR43" s="503" t="s">
        <v>356</v>
      </c>
      <c r="BS43" s="453" t="s">
        <v>441</v>
      </c>
      <c r="BT43" s="451"/>
      <c r="BU43" s="502" t="s">
        <v>487</v>
      </c>
      <c r="BV43" s="503" t="s">
        <v>368</v>
      </c>
      <c r="BW43" s="453" t="s">
        <v>441</v>
      </c>
      <c r="BX43" s="451"/>
      <c r="BY43" s="502" t="s">
        <v>481</v>
      </c>
      <c r="BZ43" s="503" t="s">
        <v>381</v>
      </c>
      <c r="CA43" s="453" t="s">
        <v>441</v>
      </c>
      <c r="CB43" s="451"/>
      <c r="CC43" s="502" t="s">
        <v>491</v>
      </c>
      <c r="CD43" s="503" t="s">
        <v>374</v>
      </c>
      <c r="CE43" s="453" t="s">
        <v>442</v>
      </c>
      <c r="CF43" s="451"/>
      <c r="CG43" s="502" t="s">
        <v>498</v>
      </c>
      <c r="CH43" s="503" t="s">
        <v>386</v>
      </c>
      <c r="CI43" s="453" t="s">
        <v>442</v>
      </c>
      <c r="CJ43" s="451"/>
      <c r="CK43" s="502" t="s">
        <v>503</v>
      </c>
      <c r="CL43" s="503" t="s">
        <v>393</v>
      </c>
      <c r="CM43" s="453" t="s">
        <v>441</v>
      </c>
      <c r="CN43" s="451"/>
      <c r="CO43" s="502" t="s">
        <v>510</v>
      </c>
      <c r="CP43" s="503" t="s">
        <v>403</v>
      </c>
      <c r="CQ43" s="48"/>
      <c r="CR43" s="48"/>
      <c r="CS43" s="48"/>
      <c r="CT43" s="48"/>
      <c r="CU43" s="48"/>
      <c r="CV43" s="48"/>
      <c r="CW43" s="48"/>
    </row>
    <row r="44" spans="1:101" x14ac:dyDescent="0.25">
      <c r="A44" s="514">
        <v>152788</v>
      </c>
      <c r="B44" s="515" t="s">
        <v>561</v>
      </c>
      <c r="C44" s="516" t="s">
        <v>525</v>
      </c>
      <c r="D44" s="514" t="s">
        <v>148</v>
      </c>
      <c r="E44" s="517" t="s">
        <v>289</v>
      </c>
      <c r="F44" s="517" t="s">
        <v>743</v>
      </c>
      <c r="G44" s="517" t="s">
        <v>744</v>
      </c>
      <c r="H44" s="517" t="s">
        <v>289</v>
      </c>
      <c r="I44" s="516" t="s">
        <v>289</v>
      </c>
      <c r="J44" s="517" t="s">
        <v>289</v>
      </c>
      <c r="K44" s="440" t="str">
        <f>IFERROR(VLOOKUP(A44,[4]CalledName!$A:$N,14,FALSE),"")</f>
        <v>No</v>
      </c>
      <c r="L44" s="401" t="str">
        <f>IFERROR(VLOOKUP(A44,[5]YEAR8!$A:$Y,22,FALSE),"")</f>
        <v>8-9</v>
      </c>
      <c r="M44" s="404" t="str">
        <f t="shared" si="0"/>
        <v>H</v>
      </c>
      <c r="N44" s="344">
        <f>IFERROR(VLOOKUP($A44,BHVEXPORT!$A:$I,6,FALSE),"")</f>
        <v>27</v>
      </c>
      <c r="O44" s="344">
        <f>IFERROR(VLOOKUP($A44,BHVEXPORT!$A:$I,4,FALSE),"")</f>
        <v>0</v>
      </c>
      <c r="P44" s="444">
        <f>IFERROR(VLOOKUP($A44,BHVEXPORT!$A:$I,5,FALSE),"")</f>
        <v>0</v>
      </c>
      <c r="Q44" s="497">
        <v>100</v>
      </c>
      <c r="R44" s="495">
        <v>0</v>
      </c>
      <c r="S44" s="498">
        <f t="shared" si="1"/>
        <v>8</v>
      </c>
      <c r="T44" s="414">
        <f t="shared" si="2"/>
        <v>6</v>
      </c>
      <c r="U44" s="399">
        <f t="shared" si="3"/>
        <v>0</v>
      </c>
      <c r="V44" s="399">
        <f t="shared" si="4"/>
        <v>0</v>
      </c>
      <c r="W44" s="399">
        <f t="shared" si="5"/>
        <v>0</v>
      </c>
      <c r="X44" s="399">
        <f t="shared" si="6"/>
        <v>0</v>
      </c>
      <c r="Y44" s="399">
        <f t="shared" si="7"/>
        <v>0</v>
      </c>
      <c r="Z44" s="399">
        <f t="shared" si="8"/>
        <v>0</v>
      </c>
      <c r="AA44" s="399">
        <f t="shared" si="9"/>
        <v>0</v>
      </c>
      <c r="AB44" s="399">
        <f t="shared" si="12"/>
        <v>0</v>
      </c>
      <c r="AC44" s="522">
        <f t="shared" si="13"/>
        <v>0</v>
      </c>
      <c r="AD44" s="415"/>
      <c r="AE44" s="452" t="s">
        <v>441</v>
      </c>
      <c r="AF44" s="451"/>
      <c r="AG44" s="502" t="s">
        <v>764</v>
      </c>
      <c r="AH44" s="503" t="s">
        <v>302</v>
      </c>
      <c r="AI44" s="452"/>
      <c r="AJ44" s="451"/>
      <c r="AK44" s="502"/>
      <c r="AL44" s="503"/>
      <c r="AM44" s="452" t="s">
        <v>442</v>
      </c>
      <c r="AN44" s="451"/>
      <c r="AO44" s="502" t="s">
        <v>460</v>
      </c>
      <c r="AP44" s="503" t="s">
        <v>310</v>
      </c>
      <c r="AQ44" s="452" t="s">
        <v>442</v>
      </c>
      <c r="AR44" s="451"/>
      <c r="AS44" s="502" t="s">
        <v>462</v>
      </c>
      <c r="AT44" s="503" t="s">
        <v>317</v>
      </c>
      <c r="AU44" s="452" t="s">
        <v>441</v>
      </c>
      <c r="AV44" s="451"/>
      <c r="AW44" s="502" t="s">
        <v>737</v>
      </c>
      <c r="AX44" s="503" t="s">
        <v>525</v>
      </c>
      <c r="AY44" s="452"/>
      <c r="AZ44" s="451"/>
      <c r="BA44" s="502"/>
      <c r="BB44" s="503"/>
      <c r="BC44" s="452" t="s">
        <v>441</v>
      </c>
      <c r="BD44" s="451"/>
      <c r="BE44" s="502" t="s">
        <v>473</v>
      </c>
      <c r="BF44" s="503" t="s">
        <v>332</v>
      </c>
      <c r="BG44" s="452" t="s">
        <v>442</v>
      </c>
      <c r="BH44" s="451"/>
      <c r="BI44" s="502" t="s">
        <v>476</v>
      </c>
      <c r="BJ44" s="503" t="s">
        <v>340</v>
      </c>
      <c r="BK44" s="452" t="s">
        <v>441</v>
      </c>
      <c r="BL44" s="451"/>
      <c r="BM44" s="502" t="s">
        <v>480</v>
      </c>
      <c r="BN44" s="503" t="s">
        <v>348</v>
      </c>
      <c r="BO44" s="452" t="s">
        <v>441</v>
      </c>
      <c r="BP44" s="451"/>
      <c r="BQ44" s="502" t="s">
        <v>482</v>
      </c>
      <c r="BR44" s="503" t="s">
        <v>355</v>
      </c>
      <c r="BS44" s="452" t="s">
        <v>441</v>
      </c>
      <c r="BT44" s="451"/>
      <c r="BU44" s="502" t="s">
        <v>487</v>
      </c>
      <c r="BV44" s="503" t="s">
        <v>366</v>
      </c>
      <c r="BW44" s="452" t="s">
        <v>442</v>
      </c>
      <c r="BX44" s="451"/>
      <c r="BY44" s="502" t="s">
        <v>481</v>
      </c>
      <c r="BZ44" s="503" t="s">
        <v>381</v>
      </c>
      <c r="CA44" s="452" t="s">
        <v>442</v>
      </c>
      <c r="CB44" s="451"/>
      <c r="CC44" s="502" t="s">
        <v>490</v>
      </c>
      <c r="CD44" s="503" t="s">
        <v>373</v>
      </c>
      <c r="CE44" s="452" t="s">
        <v>441</v>
      </c>
      <c r="CF44" s="451"/>
      <c r="CG44" s="502" t="s">
        <v>496</v>
      </c>
      <c r="CH44" s="503" t="s">
        <v>384</v>
      </c>
      <c r="CI44" s="452" t="s">
        <v>441</v>
      </c>
      <c r="CJ44" s="451"/>
      <c r="CK44" s="502" t="s">
        <v>503</v>
      </c>
      <c r="CL44" s="503" t="s">
        <v>394</v>
      </c>
      <c r="CM44" s="452" t="s">
        <v>442</v>
      </c>
      <c r="CN44" s="451"/>
      <c r="CO44" s="502" t="s">
        <v>767</v>
      </c>
      <c r="CP44" s="503" t="s">
        <v>401</v>
      </c>
      <c r="CQ44" s="48"/>
      <c r="CR44" s="48"/>
      <c r="CS44" s="48"/>
      <c r="CT44" s="48"/>
      <c r="CU44" s="48"/>
      <c r="CV44" s="48"/>
      <c r="CW44" s="48"/>
    </row>
    <row r="45" spans="1:101" ht="25.5" x14ac:dyDescent="0.25">
      <c r="A45" s="514">
        <v>152865</v>
      </c>
      <c r="B45" s="515" t="s">
        <v>562</v>
      </c>
      <c r="C45" s="516" t="s">
        <v>525</v>
      </c>
      <c r="D45" s="514" t="s">
        <v>148</v>
      </c>
      <c r="E45" s="517" t="s">
        <v>289</v>
      </c>
      <c r="F45" s="517" t="s">
        <v>745</v>
      </c>
      <c r="G45" s="517" t="s">
        <v>289</v>
      </c>
      <c r="H45" s="517" t="s">
        <v>289</v>
      </c>
      <c r="I45" s="516" t="s">
        <v>289</v>
      </c>
      <c r="J45" s="517" t="s">
        <v>289</v>
      </c>
      <c r="K45" s="440" t="str">
        <f>IFERROR(VLOOKUP(A45,[4]CalledName!$A:$N,14,FALSE),"")</f>
        <v>No</v>
      </c>
      <c r="L45" s="401" t="str">
        <f>IFERROR(VLOOKUP(A45,[5]YEAR8!$A:$Y,22,FALSE),"")</f>
        <v>2-3</v>
      </c>
      <c r="M45" s="404" t="str">
        <f t="shared" si="0"/>
        <v>H</v>
      </c>
      <c r="N45" s="344">
        <f>IFERROR(VLOOKUP($A45,BHVEXPORT!$A:$I,6,FALSE),"")</f>
        <v>20</v>
      </c>
      <c r="O45" s="344">
        <f>IFERROR(VLOOKUP($A45,BHVEXPORT!$A:$I,4,FALSE),"")</f>
        <v>1</v>
      </c>
      <c r="P45" s="444">
        <f>IFERROR(VLOOKUP($A45,BHVEXPORT!$A:$I,5,FALSE),"")</f>
        <v>0</v>
      </c>
      <c r="Q45" s="497">
        <v>100</v>
      </c>
      <c r="R45" s="495">
        <v>0</v>
      </c>
      <c r="S45" s="498">
        <f t="shared" si="1"/>
        <v>0</v>
      </c>
      <c r="T45" s="414">
        <f t="shared" si="2"/>
        <v>13</v>
      </c>
      <c r="U45" s="399">
        <f t="shared" si="3"/>
        <v>0</v>
      </c>
      <c r="V45" s="399">
        <f t="shared" si="4"/>
        <v>1</v>
      </c>
      <c r="W45" s="399">
        <f t="shared" si="5"/>
        <v>0</v>
      </c>
      <c r="X45" s="399">
        <f t="shared" si="6"/>
        <v>1</v>
      </c>
      <c r="Y45" s="399">
        <f t="shared" si="7"/>
        <v>0</v>
      </c>
      <c r="Z45" s="399">
        <f t="shared" si="8"/>
        <v>0</v>
      </c>
      <c r="AA45" s="399">
        <f t="shared" si="9"/>
        <v>0</v>
      </c>
      <c r="AB45" s="399">
        <f t="shared" si="12"/>
        <v>0</v>
      </c>
      <c r="AC45" s="522">
        <f t="shared" si="13"/>
        <v>1</v>
      </c>
      <c r="AD45" s="415"/>
      <c r="AE45" s="452" t="s">
        <v>442</v>
      </c>
      <c r="AF45" s="451"/>
      <c r="AG45" s="502" t="s">
        <v>764</v>
      </c>
      <c r="AH45" s="503" t="s">
        <v>302</v>
      </c>
      <c r="AI45" s="452" t="s">
        <v>442</v>
      </c>
      <c r="AJ45" s="451"/>
      <c r="AK45" s="502" t="s">
        <v>766</v>
      </c>
      <c r="AL45" s="503" t="s">
        <v>433</v>
      </c>
      <c r="AM45" s="452" t="s">
        <v>442</v>
      </c>
      <c r="AN45" s="451"/>
      <c r="AO45" s="502" t="s">
        <v>460</v>
      </c>
      <c r="AP45" s="503" t="s">
        <v>310</v>
      </c>
      <c r="AQ45" s="452" t="s">
        <v>442</v>
      </c>
      <c r="AR45" s="451"/>
      <c r="AS45" s="502" t="s">
        <v>777</v>
      </c>
      <c r="AT45" s="503" t="s">
        <v>321</v>
      </c>
      <c r="AU45" s="452" t="s">
        <v>444</v>
      </c>
      <c r="AV45" s="451"/>
      <c r="AW45" s="502" t="s">
        <v>737</v>
      </c>
      <c r="AX45" s="503" t="s">
        <v>525</v>
      </c>
      <c r="AY45" s="452"/>
      <c r="AZ45" s="451"/>
      <c r="BA45" s="502"/>
      <c r="BB45" s="503"/>
      <c r="BC45" s="452" t="s">
        <v>442</v>
      </c>
      <c r="BD45" s="451"/>
      <c r="BE45" s="502" t="s">
        <v>473</v>
      </c>
      <c r="BF45" s="503" t="s">
        <v>332</v>
      </c>
      <c r="BG45" s="452" t="s">
        <v>442</v>
      </c>
      <c r="BH45" s="451"/>
      <c r="BI45" s="502" t="s">
        <v>476</v>
      </c>
      <c r="BJ45" s="503" t="s">
        <v>340</v>
      </c>
      <c r="BK45" s="452" t="s">
        <v>442</v>
      </c>
      <c r="BL45" s="451"/>
      <c r="BM45" s="502" t="s">
        <v>480</v>
      </c>
      <c r="BN45" s="503" t="s">
        <v>348</v>
      </c>
      <c r="BO45" s="452" t="s">
        <v>442</v>
      </c>
      <c r="BP45" s="451"/>
      <c r="BQ45" s="502" t="s">
        <v>485</v>
      </c>
      <c r="BR45" s="503" t="s">
        <v>358</v>
      </c>
      <c r="BS45" s="452" t="s">
        <v>442</v>
      </c>
      <c r="BT45" s="451"/>
      <c r="BU45" s="502" t="s">
        <v>487</v>
      </c>
      <c r="BV45" s="503" t="s">
        <v>366</v>
      </c>
      <c r="BW45" s="452"/>
      <c r="BX45" s="451"/>
      <c r="BY45" s="502"/>
      <c r="BZ45" s="503"/>
      <c r="CA45" s="452" t="s">
        <v>442</v>
      </c>
      <c r="CB45" s="451"/>
      <c r="CC45" s="502" t="s">
        <v>490</v>
      </c>
      <c r="CD45" s="503" t="s">
        <v>373</v>
      </c>
      <c r="CE45" s="452" t="s">
        <v>442</v>
      </c>
      <c r="CF45" s="451"/>
      <c r="CG45" s="502" t="s">
        <v>496</v>
      </c>
      <c r="CH45" s="503" t="s">
        <v>384</v>
      </c>
      <c r="CI45" s="452" t="s">
        <v>442</v>
      </c>
      <c r="CJ45" s="451"/>
      <c r="CK45" s="502" t="s">
        <v>508</v>
      </c>
      <c r="CL45" s="503" t="s">
        <v>396</v>
      </c>
      <c r="CM45" s="452" t="s">
        <v>442</v>
      </c>
      <c r="CN45" s="451"/>
      <c r="CO45" s="502" t="s">
        <v>767</v>
      </c>
      <c r="CP45" s="503" t="s">
        <v>401</v>
      </c>
      <c r="CQ45" s="48"/>
      <c r="CR45" s="48"/>
      <c r="CS45" s="48"/>
      <c r="CT45" s="48"/>
      <c r="CU45" s="48"/>
      <c r="CV45" s="48"/>
      <c r="CW45" s="48"/>
    </row>
    <row r="46" spans="1:101" x14ac:dyDescent="0.25">
      <c r="A46" s="514">
        <v>152839</v>
      </c>
      <c r="B46" s="515" t="s">
        <v>563</v>
      </c>
      <c r="C46" s="516" t="s">
        <v>531</v>
      </c>
      <c r="D46" s="514" t="s">
        <v>148</v>
      </c>
      <c r="E46" s="517" t="s">
        <v>289</v>
      </c>
      <c r="F46" s="517" t="s">
        <v>752</v>
      </c>
      <c r="G46" s="517" t="s">
        <v>744</v>
      </c>
      <c r="H46" s="517" t="s">
        <v>289</v>
      </c>
      <c r="I46" s="516" t="s">
        <v>289</v>
      </c>
      <c r="J46" s="517" t="s">
        <v>289</v>
      </c>
      <c r="K46" s="440" t="str">
        <f>IFERROR(VLOOKUP(A46,[4]CalledName!$A:$N,14,FALSE),"")</f>
        <v>No</v>
      </c>
      <c r="L46" s="401" t="str">
        <f>IFERROR(VLOOKUP(A46,[5]YEAR8!$A:$Y,22,FALSE),"")</f>
        <v>7-8</v>
      </c>
      <c r="M46" s="404" t="str">
        <f t="shared" si="0"/>
        <v>H</v>
      </c>
      <c r="N46" s="344">
        <f>IFERROR(VLOOKUP($A46,BHVEXPORT!$A:$I,6,FALSE),"")</f>
        <v>29</v>
      </c>
      <c r="O46" s="344">
        <f>IFERROR(VLOOKUP($A46,BHVEXPORT!$A:$I,4,FALSE),"")</f>
        <v>0</v>
      </c>
      <c r="P46" s="444">
        <f>IFERROR(VLOOKUP($A46,BHVEXPORT!$A:$I,5,FALSE),"")</f>
        <v>0</v>
      </c>
      <c r="Q46" s="497">
        <v>100</v>
      </c>
      <c r="R46" s="495">
        <v>0</v>
      </c>
      <c r="S46" s="498">
        <f t="shared" si="1"/>
        <v>3</v>
      </c>
      <c r="T46" s="414">
        <f t="shared" si="2"/>
        <v>11</v>
      </c>
      <c r="U46" s="399">
        <f t="shared" si="3"/>
        <v>0</v>
      </c>
      <c r="V46" s="399">
        <f t="shared" si="4"/>
        <v>0</v>
      </c>
      <c r="W46" s="399">
        <f t="shared" si="5"/>
        <v>0</v>
      </c>
      <c r="X46" s="399">
        <f t="shared" si="6"/>
        <v>0</v>
      </c>
      <c r="Y46" s="399">
        <f t="shared" si="7"/>
        <v>0</v>
      </c>
      <c r="Z46" s="399">
        <f t="shared" si="8"/>
        <v>0</v>
      </c>
      <c r="AA46" s="399">
        <f t="shared" si="9"/>
        <v>0</v>
      </c>
      <c r="AB46" s="399">
        <f t="shared" si="12"/>
        <v>0</v>
      </c>
      <c r="AC46" s="522">
        <f t="shared" si="13"/>
        <v>0</v>
      </c>
      <c r="AD46" s="415"/>
      <c r="AE46" s="450" t="s">
        <v>441</v>
      </c>
      <c r="AF46" s="451"/>
      <c r="AG46" s="502" t="s">
        <v>459</v>
      </c>
      <c r="AH46" s="503" t="s">
        <v>306</v>
      </c>
      <c r="AI46" s="450" t="s">
        <v>441</v>
      </c>
      <c r="AJ46" s="451"/>
      <c r="AK46" s="502" t="s">
        <v>765</v>
      </c>
      <c r="AL46" s="503" t="s">
        <v>438</v>
      </c>
      <c r="AM46" s="450" t="s">
        <v>442</v>
      </c>
      <c r="AN46" s="451"/>
      <c r="AO46" s="502" t="s">
        <v>460</v>
      </c>
      <c r="AP46" s="503" t="s">
        <v>314</v>
      </c>
      <c r="AQ46" s="450" t="s">
        <v>442</v>
      </c>
      <c r="AR46" s="451"/>
      <c r="AS46" s="502" t="s">
        <v>773</v>
      </c>
      <c r="AT46" s="503" t="s">
        <v>323</v>
      </c>
      <c r="AU46" s="450" t="s">
        <v>442</v>
      </c>
      <c r="AV46" s="451"/>
      <c r="AW46" s="502" t="s">
        <v>510</v>
      </c>
      <c r="AX46" s="503" t="s">
        <v>531</v>
      </c>
      <c r="AY46" s="450" t="s">
        <v>442</v>
      </c>
      <c r="AZ46" s="451"/>
      <c r="BA46" s="502" t="s">
        <v>470</v>
      </c>
      <c r="BB46" s="503" t="s">
        <v>328</v>
      </c>
      <c r="BC46" s="450" t="s">
        <v>441</v>
      </c>
      <c r="BD46" s="451"/>
      <c r="BE46" s="502" t="s">
        <v>473</v>
      </c>
      <c r="BF46" s="503" t="s">
        <v>336</v>
      </c>
      <c r="BG46" s="450" t="s">
        <v>442</v>
      </c>
      <c r="BH46" s="451"/>
      <c r="BI46" s="502" t="s">
        <v>476</v>
      </c>
      <c r="BJ46" s="503" t="s">
        <v>344</v>
      </c>
      <c r="BK46" s="450" t="s">
        <v>442</v>
      </c>
      <c r="BL46" s="451"/>
      <c r="BM46" s="502" t="s">
        <v>481</v>
      </c>
      <c r="BN46" s="503" t="s">
        <v>352</v>
      </c>
      <c r="BO46" s="450" t="s">
        <v>442</v>
      </c>
      <c r="BP46" s="451"/>
      <c r="BQ46" s="502" t="s">
        <v>482</v>
      </c>
      <c r="BR46" s="503" t="s">
        <v>360</v>
      </c>
      <c r="BS46" s="450" t="s">
        <v>442</v>
      </c>
      <c r="BT46" s="451"/>
      <c r="BU46" s="502" t="s">
        <v>488</v>
      </c>
      <c r="BV46" s="503" t="s">
        <v>370</v>
      </c>
      <c r="BW46" s="450"/>
      <c r="BX46" s="451"/>
      <c r="BY46" s="502"/>
      <c r="BZ46" s="503"/>
      <c r="CA46" s="450" t="s">
        <v>442</v>
      </c>
      <c r="CB46" s="451"/>
      <c r="CC46" s="502" t="s">
        <v>768</v>
      </c>
      <c r="CD46" s="503" t="s">
        <v>377</v>
      </c>
      <c r="CE46" s="450" t="s">
        <v>442</v>
      </c>
      <c r="CF46" s="451"/>
      <c r="CG46" s="502" t="s">
        <v>500</v>
      </c>
      <c r="CH46" s="503" t="s">
        <v>388</v>
      </c>
      <c r="CI46" s="450" t="s">
        <v>442</v>
      </c>
      <c r="CJ46" s="451"/>
      <c r="CK46" s="502" t="s">
        <v>503</v>
      </c>
      <c r="CL46" s="503" t="s">
        <v>393</v>
      </c>
      <c r="CM46" s="450"/>
      <c r="CN46" s="451"/>
      <c r="CO46" s="502"/>
      <c r="CP46" s="503"/>
      <c r="CQ46" s="48"/>
      <c r="CR46" s="48"/>
      <c r="CS46" s="48"/>
      <c r="CT46" s="48"/>
      <c r="CU46" s="48"/>
      <c r="CV46" s="48"/>
      <c r="CW46" s="48"/>
    </row>
    <row r="47" spans="1:101" ht="25.5" x14ac:dyDescent="0.25">
      <c r="A47" s="514">
        <v>152838</v>
      </c>
      <c r="B47" s="515" t="s">
        <v>564</v>
      </c>
      <c r="C47" s="516" t="s">
        <v>558</v>
      </c>
      <c r="D47" s="514" t="s">
        <v>148</v>
      </c>
      <c r="E47" s="517" t="s">
        <v>744</v>
      </c>
      <c r="F47" s="517" t="s">
        <v>745</v>
      </c>
      <c r="G47" s="517" t="s">
        <v>289</v>
      </c>
      <c r="H47" s="517" t="s">
        <v>744</v>
      </c>
      <c r="I47" s="516" t="s">
        <v>289</v>
      </c>
      <c r="J47" s="517" t="s">
        <v>289</v>
      </c>
      <c r="K47" s="440" t="str">
        <f>IFERROR(VLOOKUP(A47,[4]CalledName!$A:$N,14,FALSE),"")</f>
        <v>No</v>
      </c>
      <c r="L47" s="401" t="str">
        <f>IFERROR(VLOOKUP(A47,[5]YEAR8!$A:$Y,22,FALSE),"")</f>
        <v>4-5</v>
      </c>
      <c r="M47" s="404" t="str">
        <f t="shared" si="0"/>
        <v>M</v>
      </c>
      <c r="N47" s="344">
        <f>IFERROR(VLOOKUP($A47,BHVEXPORT!$A:$I,6,FALSE),"")</f>
        <v>21</v>
      </c>
      <c r="O47" s="344">
        <f>IFERROR(VLOOKUP($A47,BHVEXPORT!$A:$I,4,FALSE),"")</f>
        <v>3</v>
      </c>
      <c r="P47" s="444">
        <f>IFERROR(VLOOKUP($A47,BHVEXPORT!$A:$I,5,FALSE),"")</f>
        <v>3</v>
      </c>
      <c r="Q47" s="497">
        <v>100</v>
      </c>
      <c r="R47" s="495">
        <v>8</v>
      </c>
      <c r="S47" s="498">
        <f t="shared" si="1"/>
        <v>2</v>
      </c>
      <c r="T47" s="414">
        <f t="shared" si="2"/>
        <v>9</v>
      </c>
      <c r="U47" s="399">
        <f t="shared" si="3"/>
        <v>1</v>
      </c>
      <c r="V47" s="399">
        <f t="shared" si="4"/>
        <v>2</v>
      </c>
      <c r="W47" s="399">
        <f t="shared" si="5"/>
        <v>0</v>
      </c>
      <c r="X47" s="399">
        <f t="shared" si="6"/>
        <v>3</v>
      </c>
      <c r="Y47" s="399">
        <f t="shared" si="7"/>
        <v>0</v>
      </c>
      <c r="Z47" s="399">
        <f t="shared" si="8"/>
        <v>0</v>
      </c>
      <c r="AA47" s="399">
        <f t="shared" si="9"/>
        <v>0</v>
      </c>
      <c r="AB47" s="399">
        <f t="shared" si="12"/>
        <v>0</v>
      </c>
      <c r="AC47" s="522">
        <f t="shared" si="13"/>
        <v>3</v>
      </c>
      <c r="AD47" s="415"/>
      <c r="AE47" s="452" t="s">
        <v>444</v>
      </c>
      <c r="AF47" s="451"/>
      <c r="AG47" s="502" t="s">
        <v>458</v>
      </c>
      <c r="AH47" s="503" t="s">
        <v>303</v>
      </c>
      <c r="AI47" s="452" t="s">
        <v>442</v>
      </c>
      <c r="AJ47" s="451"/>
      <c r="AK47" s="502" t="s">
        <v>771</v>
      </c>
      <c r="AL47" s="503" t="s">
        <v>436</v>
      </c>
      <c r="AM47" s="452" t="s">
        <v>444</v>
      </c>
      <c r="AN47" s="451"/>
      <c r="AO47" s="502" t="s">
        <v>460</v>
      </c>
      <c r="AP47" s="503" t="s">
        <v>311</v>
      </c>
      <c r="AQ47" s="452" t="s">
        <v>442</v>
      </c>
      <c r="AR47" s="451"/>
      <c r="AS47" s="502" t="s">
        <v>467</v>
      </c>
      <c r="AT47" s="503" t="s">
        <v>320</v>
      </c>
      <c r="AU47" s="452" t="s">
        <v>442</v>
      </c>
      <c r="AV47" s="451"/>
      <c r="AW47" s="502" t="s">
        <v>736</v>
      </c>
      <c r="AX47" s="503" t="s">
        <v>558</v>
      </c>
      <c r="AY47" s="452"/>
      <c r="AZ47" s="451"/>
      <c r="BA47" s="502"/>
      <c r="BB47" s="503"/>
      <c r="BC47" s="452" t="s">
        <v>442</v>
      </c>
      <c r="BD47" s="451"/>
      <c r="BE47" s="502" t="s">
        <v>473</v>
      </c>
      <c r="BF47" s="503" t="s">
        <v>333</v>
      </c>
      <c r="BG47" s="452" t="s">
        <v>441</v>
      </c>
      <c r="BH47" s="451"/>
      <c r="BI47" s="502" t="s">
        <v>477</v>
      </c>
      <c r="BJ47" s="503" t="s">
        <v>341</v>
      </c>
      <c r="BK47" s="452" t="s">
        <v>443</v>
      </c>
      <c r="BL47" s="451"/>
      <c r="BM47" s="502" t="s">
        <v>481</v>
      </c>
      <c r="BN47" s="503" t="s">
        <v>349</v>
      </c>
      <c r="BO47" s="452" t="s">
        <v>442</v>
      </c>
      <c r="BP47" s="451"/>
      <c r="BQ47" s="502" t="s">
        <v>484</v>
      </c>
      <c r="BR47" s="503" t="s">
        <v>357</v>
      </c>
      <c r="BS47" s="452" t="s">
        <v>442</v>
      </c>
      <c r="BT47" s="451"/>
      <c r="BU47" s="502" t="s">
        <v>487</v>
      </c>
      <c r="BV47" s="503" t="s">
        <v>367</v>
      </c>
      <c r="BW47" s="452"/>
      <c r="BX47" s="451"/>
      <c r="BY47" s="502"/>
      <c r="BZ47" s="503"/>
      <c r="CA47" s="452" t="s">
        <v>441</v>
      </c>
      <c r="CB47" s="451"/>
      <c r="CC47" s="502" t="s">
        <v>491</v>
      </c>
      <c r="CD47" s="503" t="s">
        <v>374</v>
      </c>
      <c r="CE47" s="452" t="s">
        <v>442</v>
      </c>
      <c r="CF47" s="451"/>
      <c r="CG47" s="502" t="s">
        <v>497</v>
      </c>
      <c r="CH47" s="503" t="s">
        <v>385</v>
      </c>
      <c r="CI47" s="452" t="s">
        <v>442</v>
      </c>
      <c r="CJ47" s="451"/>
      <c r="CK47" s="502" t="s">
        <v>775</v>
      </c>
      <c r="CL47" s="503" t="s">
        <v>398</v>
      </c>
      <c r="CM47" s="452" t="s">
        <v>442</v>
      </c>
      <c r="CN47" s="451"/>
      <c r="CO47" s="502" t="s">
        <v>776</v>
      </c>
      <c r="CP47" s="503" t="s">
        <v>402</v>
      </c>
      <c r="CQ47" s="48"/>
      <c r="CR47" s="48"/>
      <c r="CS47" s="48"/>
      <c r="CT47" s="48"/>
      <c r="CU47" s="48"/>
      <c r="CV47" s="48"/>
      <c r="CW47" s="48"/>
    </row>
    <row r="48" spans="1:101" x14ac:dyDescent="0.25">
      <c r="A48" s="514">
        <v>152835</v>
      </c>
      <c r="B48" s="515" t="s">
        <v>565</v>
      </c>
      <c r="C48" s="516" t="s">
        <v>531</v>
      </c>
      <c r="D48" s="514" t="s">
        <v>288</v>
      </c>
      <c r="E48" s="517" t="s">
        <v>289</v>
      </c>
      <c r="F48" s="517" t="s">
        <v>743</v>
      </c>
      <c r="G48" s="517" t="s">
        <v>289</v>
      </c>
      <c r="H48" s="517" t="s">
        <v>289</v>
      </c>
      <c r="I48" s="516" t="s">
        <v>289</v>
      </c>
      <c r="J48" s="517" t="s">
        <v>289</v>
      </c>
      <c r="K48" s="440" t="str">
        <f>IFERROR(VLOOKUP(A48,[4]CalledName!$A:$N,14,FALSE),"")</f>
        <v>No</v>
      </c>
      <c r="L48" s="401" t="str">
        <f>IFERROR(VLOOKUP(A48,[5]YEAR8!$A:$Y,22,FALSE),"")</f>
        <v>4-5</v>
      </c>
      <c r="M48" s="404" t="str">
        <f t="shared" si="0"/>
        <v>M</v>
      </c>
      <c r="N48" s="344">
        <f>IFERROR(VLOOKUP($A48,BHVEXPORT!$A:$I,6,FALSE),"")</f>
        <v>16</v>
      </c>
      <c r="O48" s="344">
        <f>IFERROR(VLOOKUP($A48,BHVEXPORT!$A:$I,4,FALSE),"")</f>
        <v>0</v>
      </c>
      <c r="P48" s="444">
        <f>IFERROR(VLOOKUP($A48,BHVEXPORT!$A:$I,5,FALSE),"")</f>
        <v>1</v>
      </c>
      <c r="Q48" s="497">
        <v>77.78</v>
      </c>
      <c r="R48" s="495">
        <v>0</v>
      </c>
      <c r="S48" s="498">
        <f t="shared" si="1"/>
        <v>0</v>
      </c>
      <c r="T48" s="414">
        <f t="shared" si="2"/>
        <v>14</v>
      </c>
      <c r="U48" s="399">
        <f t="shared" si="3"/>
        <v>0</v>
      </c>
      <c r="V48" s="399">
        <f t="shared" si="4"/>
        <v>0</v>
      </c>
      <c r="W48" s="399">
        <f t="shared" si="5"/>
        <v>0</v>
      </c>
      <c r="X48" s="399">
        <f t="shared" si="6"/>
        <v>0</v>
      </c>
      <c r="Y48" s="399">
        <f t="shared" si="7"/>
        <v>0</v>
      </c>
      <c r="Z48" s="399">
        <f t="shared" si="8"/>
        <v>0</v>
      </c>
      <c r="AA48" s="399">
        <f t="shared" si="9"/>
        <v>0</v>
      </c>
      <c r="AB48" s="399">
        <f t="shared" si="12"/>
        <v>0</v>
      </c>
      <c r="AC48" s="522">
        <f t="shared" si="13"/>
        <v>0</v>
      </c>
      <c r="AD48" s="415"/>
      <c r="AE48" s="450" t="s">
        <v>442</v>
      </c>
      <c r="AF48" s="451"/>
      <c r="AG48" s="502" t="s">
        <v>459</v>
      </c>
      <c r="AH48" s="503" t="s">
        <v>306</v>
      </c>
      <c r="AI48" s="450" t="s">
        <v>442</v>
      </c>
      <c r="AJ48" s="451"/>
      <c r="AK48" s="502" t="s">
        <v>769</v>
      </c>
      <c r="AL48" s="503" t="s">
        <v>439</v>
      </c>
      <c r="AM48" s="450" t="s">
        <v>442</v>
      </c>
      <c r="AN48" s="451"/>
      <c r="AO48" s="502" t="s">
        <v>460</v>
      </c>
      <c r="AP48" s="503" t="s">
        <v>314</v>
      </c>
      <c r="AQ48" s="450" t="s">
        <v>442</v>
      </c>
      <c r="AR48" s="451"/>
      <c r="AS48" s="502" t="s">
        <v>773</v>
      </c>
      <c r="AT48" s="503" t="s">
        <v>323</v>
      </c>
      <c r="AU48" s="450" t="s">
        <v>442</v>
      </c>
      <c r="AV48" s="451"/>
      <c r="AW48" s="502" t="s">
        <v>510</v>
      </c>
      <c r="AX48" s="503" t="s">
        <v>531</v>
      </c>
      <c r="AY48" s="450" t="s">
        <v>442</v>
      </c>
      <c r="AZ48" s="451"/>
      <c r="BA48" s="502" t="s">
        <v>470</v>
      </c>
      <c r="BB48" s="503" t="s">
        <v>328</v>
      </c>
      <c r="BC48" s="450" t="s">
        <v>442</v>
      </c>
      <c r="BD48" s="451"/>
      <c r="BE48" s="502" t="s">
        <v>473</v>
      </c>
      <c r="BF48" s="503" t="s">
        <v>336</v>
      </c>
      <c r="BG48" s="450" t="s">
        <v>442</v>
      </c>
      <c r="BH48" s="451"/>
      <c r="BI48" s="502" t="s">
        <v>476</v>
      </c>
      <c r="BJ48" s="503" t="s">
        <v>344</v>
      </c>
      <c r="BK48" s="450" t="s">
        <v>442</v>
      </c>
      <c r="BL48" s="451"/>
      <c r="BM48" s="502" t="s">
        <v>481</v>
      </c>
      <c r="BN48" s="503" t="s">
        <v>352</v>
      </c>
      <c r="BO48" s="450" t="s">
        <v>442</v>
      </c>
      <c r="BP48" s="451"/>
      <c r="BQ48" s="502" t="s">
        <v>485</v>
      </c>
      <c r="BR48" s="503" t="s">
        <v>363</v>
      </c>
      <c r="BS48" s="450" t="s">
        <v>442</v>
      </c>
      <c r="BT48" s="451"/>
      <c r="BU48" s="502" t="s">
        <v>488</v>
      </c>
      <c r="BV48" s="503" t="s">
        <v>370</v>
      </c>
      <c r="BW48" s="450"/>
      <c r="BX48" s="451"/>
      <c r="BY48" s="502"/>
      <c r="BZ48" s="503"/>
      <c r="CA48" s="450" t="s">
        <v>442</v>
      </c>
      <c r="CB48" s="451"/>
      <c r="CC48" s="502" t="s">
        <v>492</v>
      </c>
      <c r="CD48" s="503" t="s">
        <v>380</v>
      </c>
      <c r="CE48" s="450" t="s">
        <v>442</v>
      </c>
      <c r="CF48" s="451"/>
      <c r="CG48" s="502" t="s">
        <v>500</v>
      </c>
      <c r="CH48" s="503" t="s">
        <v>388</v>
      </c>
      <c r="CI48" s="450" t="s">
        <v>442</v>
      </c>
      <c r="CJ48" s="451"/>
      <c r="CK48" s="502" t="s">
        <v>508</v>
      </c>
      <c r="CL48" s="503" t="s">
        <v>396</v>
      </c>
      <c r="CM48" s="450"/>
      <c r="CN48" s="451"/>
      <c r="CO48" s="502"/>
      <c r="CP48" s="503"/>
      <c r="CQ48" s="48"/>
      <c r="CR48" s="48"/>
      <c r="CS48" s="48"/>
      <c r="CT48" s="48"/>
      <c r="CU48" s="48"/>
      <c r="CV48" s="48"/>
      <c r="CW48" s="48"/>
    </row>
    <row r="49" spans="1:101" x14ac:dyDescent="0.25">
      <c r="A49" s="514">
        <v>152932</v>
      </c>
      <c r="B49" s="515" t="s">
        <v>566</v>
      </c>
      <c r="C49" s="516" t="s">
        <v>525</v>
      </c>
      <c r="D49" s="514" t="s">
        <v>288</v>
      </c>
      <c r="E49" s="517" t="s">
        <v>289</v>
      </c>
      <c r="F49" s="517" t="s">
        <v>743</v>
      </c>
      <c r="G49" s="517" t="s">
        <v>289</v>
      </c>
      <c r="H49" s="517" t="s">
        <v>289</v>
      </c>
      <c r="I49" s="516" t="s">
        <v>289</v>
      </c>
      <c r="J49" s="517" t="s">
        <v>289</v>
      </c>
      <c r="K49" s="440" t="str">
        <f>IFERROR(VLOOKUP(A49,[4]CalledName!$A:$N,14,FALSE),"")</f>
        <v>Yes</v>
      </c>
      <c r="L49" s="401" t="str">
        <f>IFERROR(VLOOKUP(A49,[5]YEAR8!$A:$Y,22,FALSE),"")</f>
        <v>6-7</v>
      </c>
      <c r="M49" s="404" t="str">
        <f t="shared" si="0"/>
        <v>M</v>
      </c>
      <c r="N49" s="344">
        <f>IFERROR(VLOOKUP($A49,BHVEXPORT!$A:$I,6,FALSE),"")</f>
        <v>25</v>
      </c>
      <c r="O49" s="344">
        <f>IFERROR(VLOOKUP($A49,BHVEXPORT!$A:$I,4,FALSE),"")</f>
        <v>0</v>
      </c>
      <c r="P49" s="444">
        <f>IFERROR(VLOOKUP($A49,BHVEXPORT!$A:$I,5,FALSE),"")</f>
        <v>0</v>
      </c>
      <c r="Q49" s="497">
        <v>100</v>
      </c>
      <c r="R49" s="495">
        <v>0</v>
      </c>
      <c r="S49" s="498">
        <f t="shared" si="1"/>
        <v>2</v>
      </c>
      <c r="T49" s="414">
        <f t="shared" si="2"/>
        <v>12</v>
      </c>
      <c r="U49" s="399">
        <f t="shared" si="3"/>
        <v>0</v>
      </c>
      <c r="V49" s="399">
        <f t="shared" si="4"/>
        <v>0</v>
      </c>
      <c r="W49" s="399">
        <f t="shared" si="5"/>
        <v>0</v>
      </c>
      <c r="X49" s="399">
        <f t="shared" si="6"/>
        <v>0</v>
      </c>
      <c r="Y49" s="399">
        <f t="shared" si="7"/>
        <v>0</v>
      </c>
      <c r="Z49" s="399">
        <f t="shared" si="8"/>
        <v>0</v>
      </c>
      <c r="AA49" s="399">
        <f t="shared" si="9"/>
        <v>0</v>
      </c>
      <c r="AB49" s="399">
        <f t="shared" si="12"/>
        <v>0</v>
      </c>
      <c r="AC49" s="522">
        <f t="shared" si="13"/>
        <v>0</v>
      </c>
      <c r="AD49" s="415"/>
      <c r="AE49" s="452" t="s">
        <v>442</v>
      </c>
      <c r="AF49" s="451"/>
      <c r="AG49" s="502" t="s">
        <v>764</v>
      </c>
      <c r="AH49" s="503" t="s">
        <v>302</v>
      </c>
      <c r="AI49" s="452" t="s">
        <v>442</v>
      </c>
      <c r="AJ49" s="451"/>
      <c r="AK49" s="502" t="s">
        <v>765</v>
      </c>
      <c r="AL49" s="503" t="s">
        <v>434</v>
      </c>
      <c r="AM49" s="452" t="s">
        <v>442</v>
      </c>
      <c r="AN49" s="451"/>
      <c r="AO49" s="502" t="s">
        <v>460</v>
      </c>
      <c r="AP49" s="503" t="s">
        <v>310</v>
      </c>
      <c r="AQ49" s="452" t="s">
        <v>442</v>
      </c>
      <c r="AR49" s="451"/>
      <c r="AS49" s="502" t="s">
        <v>464</v>
      </c>
      <c r="AT49" s="503" t="s">
        <v>319</v>
      </c>
      <c r="AU49" s="452" t="s">
        <v>441</v>
      </c>
      <c r="AV49" s="451"/>
      <c r="AW49" s="502" t="s">
        <v>737</v>
      </c>
      <c r="AX49" s="503" t="s">
        <v>525</v>
      </c>
      <c r="AY49" s="452"/>
      <c r="AZ49" s="451"/>
      <c r="BA49" s="502"/>
      <c r="BB49" s="503"/>
      <c r="BC49" s="452" t="s">
        <v>442</v>
      </c>
      <c r="BD49" s="451"/>
      <c r="BE49" s="502" t="s">
        <v>473</v>
      </c>
      <c r="BF49" s="503" t="s">
        <v>332</v>
      </c>
      <c r="BG49" s="452" t="s">
        <v>442</v>
      </c>
      <c r="BH49" s="451"/>
      <c r="BI49" s="502" t="s">
        <v>476</v>
      </c>
      <c r="BJ49" s="503" t="s">
        <v>340</v>
      </c>
      <c r="BK49" s="452" t="s">
        <v>442</v>
      </c>
      <c r="BL49" s="451"/>
      <c r="BM49" s="502" t="s">
        <v>480</v>
      </c>
      <c r="BN49" s="503" t="s">
        <v>348</v>
      </c>
      <c r="BO49" s="452" t="s">
        <v>442</v>
      </c>
      <c r="BP49" s="451"/>
      <c r="BQ49" s="502" t="s">
        <v>483</v>
      </c>
      <c r="BR49" s="503" t="s">
        <v>356</v>
      </c>
      <c r="BS49" s="452" t="s">
        <v>442</v>
      </c>
      <c r="BT49" s="451"/>
      <c r="BU49" s="502" t="s">
        <v>487</v>
      </c>
      <c r="BV49" s="503" t="s">
        <v>366</v>
      </c>
      <c r="BW49" s="452"/>
      <c r="BX49" s="451"/>
      <c r="BY49" s="502"/>
      <c r="BZ49" s="503"/>
      <c r="CA49" s="452" t="s">
        <v>441</v>
      </c>
      <c r="CB49" s="451"/>
      <c r="CC49" s="502" t="s">
        <v>770</v>
      </c>
      <c r="CD49" s="503" t="s">
        <v>376</v>
      </c>
      <c r="CE49" s="452" t="s">
        <v>442</v>
      </c>
      <c r="CF49" s="451"/>
      <c r="CG49" s="502" t="s">
        <v>496</v>
      </c>
      <c r="CH49" s="503" t="s">
        <v>384</v>
      </c>
      <c r="CI49" s="452" t="s">
        <v>442</v>
      </c>
      <c r="CJ49" s="451"/>
      <c r="CK49" s="502" t="s">
        <v>503</v>
      </c>
      <c r="CL49" s="503" t="s">
        <v>394</v>
      </c>
      <c r="CM49" s="452" t="s">
        <v>442</v>
      </c>
      <c r="CN49" s="451"/>
      <c r="CO49" s="502" t="s">
        <v>767</v>
      </c>
      <c r="CP49" s="503" t="s">
        <v>401</v>
      </c>
      <c r="CQ49" s="48"/>
      <c r="CR49" s="48"/>
      <c r="CS49" s="48"/>
      <c r="CT49" s="48"/>
      <c r="CU49" s="48"/>
      <c r="CV49" s="48"/>
      <c r="CW49" s="48"/>
    </row>
    <row r="50" spans="1:101" x14ac:dyDescent="0.25">
      <c r="A50" s="514">
        <v>152823</v>
      </c>
      <c r="B50" s="515" t="s">
        <v>567</v>
      </c>
      <c r="C50" s="516" t="s">
        <v>512</v>
      </c>
      <c r="D50" s="514" t="s">
        <v>148</v>
      </c>
      <c r="E50" s="517" t="s">
        <v>289</v>
      </c>
      <c r="F50" s="517" t="s">
        <v>747</v>
      </c>
      <c r="G50" s="517" t="s">
        <v>744</v>
      </c>
      <c r="H50" s="517" t="s">
        <v>289</v>
      </c>
      <c r="I50" s="516" t="s">
        <v>289</v>
      </c>
      <c r="J50" s="517" t="s">
        <v>289</v>
      </c>
      <c r="K50" s="440" t="str">
        <f>IFERROR(VLOOKUP(A50,[4]CalledName!$A:$N,14,FALSE),"")</f>
        <v>No</v>
      </c>
      <c r="L50" s="401" t="str">
        <f>IFERROR(VLOOKUP(A50,[5]YEAR8!$A:$Y,22,FALSE),"")</f>
        <v>7-8</v>
      </c>
      <c r="M50" s="404" t="str">
        <f t="shared" si="0"/>
        <v>H</v>
      </c>
      <c r="N50" s="344">
        <f>IFERROR(VLOOKUP($A50,BHVEXPORT!$A:$I,6,FALSE),"")</f>
        <v>16</v>
      </c>
      <c r="O50" s="344">
        <f>IFERROR(VLOOKUP($A50,BHVEXPORT!$A:$I,4,FALSE),"")</f>
        <v>0</v>
      </c>
      <c r="P50" s="444">
        <f>IFERROR(VLOOKUP($A50,BHVEXPORT!$A:$I,5,FALSE),"")</f>
        <v>0</v>
      </c>
      <c r="Q50" s="497">
        <v>95.65</v>
      </c>
      <c r="R50" s="495">
        <v>0</v>
      </c>
      <c r="S50" s="498">
        <f t="shared" si="1"/>
        <v>6</v>
      </c>
      <c r="T50" s="414">
        <f t="shared" si="2"/>
        <v>8</v>
      </c>
      <c r="U50" s="399">
        <f t="shared" si="3"/>
        <v>0</v>
      </c>
      <c r="V50" s="399">
        <f t="shared" si="4"/>
        <v>0</v>
      </c>
      <c r="W50" s="399">
        <f t="shared" si="5"/>
        <v>0</v>
      </c>
      <c r="X50" s="399">
        <f t="shared" si="6"/>
        <v>0</v>
      </c>
      <c r="Y50" s="399">
        <f t="shared" si="7"/>
        <v>0</v>
      </c>
      <c r="Z50" s="399">
        <f t="shared" si="8"/>
        <v>0</v>
      </c>
      <c r="AA50" s="399">
        <f t="shared" si="9"/>
        <v>0</v>
      </c>
      <c r="AB50" s="399">
        <f t="shared" si="12"/>
        <v>0</v>
      </c>
      <c r="AC50" s="522">
        <f t="shared" si="13"/>
        <v>0</v>
      </c>
      <c r="AD50" s="415"/>
      <c r="AE50" s="450" t="s">
        <v>441</v>
      </c>
      <c r="AF50" s="451"/>
      <c r="AG50" s="502" t="s">
        <v>764</v>
      </c>
      <c r="AH50" s="503" t="s">
        <v>304</v>
      </c>
      <c r="AI50" s="450" t="s">
        <v>442</v>
      </c>
      <c r="AJ50" s="451"/>
      <c r="AK50" s="502" t="s">
        <v>766</v>
      </c>
      <c r="AL50" s="503" t="s">
        <v>433</v>
      </c>
      <c r="AM50" s="450" t="s">
        <v>442</v>
      </c>
      <c r="AN50" s="451"/>
      <c r="AO50" s="502" t="s">
        <v>461</v>
      </c>
      <c r="AP50" s="503" t="s">
        <v>312</v>
      </c>
      <c r="AQ50" s="450" t="s">
        <v>442</v>
      </c>
      <c r="AR50" s="451"/>
      <c r="AS50" s="502" t="s">
        <v>462</v>
      </c>
      <c r="AT50" s="503" t="s">
        <v>317</v>
      </c>
      <c r="AU50" s="450" t="s">
        <v>442</v>
      </c>
      <c r="AV50" s="451"/>
      <c r="AW50" s="502" t="s">
        <v>461</v>
      </c>
      <c r="AX50" s="503" t="s">
        <v>512</v>
      </c>
      <c r="AY50" s="450"/>
      <c r="AZ50" s="451"/>
      <c r="BA50" s="502"/>
      <c r="BB50" s="503"/>
      <c r="BC50" s="450" t="s">
        <v>442</v>
      </c>
      <c r="BD50" s="451"/>
      <c r="BE50" s="502" t="s">
        <v>474</v>
      </c>
      <c r="BF50" s="503" t="s">
        <v>334</v>
      </c>
      <c r="BG50" s="450" t="s">
        <v>442</v>
      </c>
      <c r="BH50" s="451"/>
      <c r="BI50" s="502" t="s">
        <v>478</v>
      </c>
      <c r="BJ50" s="503" t="s">
        <v>342</v>
      </c>
      <c r="BK50" s="450" t="s">
        <v>442</v>
      </c>
      <c r="BL50" s="451"/>
      <c r="BM50" s="502" t="s">
        <v>481</v>
      </c>
      <c r="BN50" s="503" t="s">
        <v>350</v>
      </c>
      <c r="BO50" s="450" t="s">
        <v>441</v>
      </c>
      <c r="BP50" s="451"/>
      <c r="BQ50" s="502" t="s">
        <v>482</v>
      </c>
      <c r="BR50" s="503" t="s">
        <v>355</v>
      </c>
      <c r="BS50" s="450" t="s">
        <v>441</v>
      </c>
      <c r="BT50" s="451"/>
      <c r="BU50" s="502" t="s">
        <v>487</v>
      </c>
      <c r="BV50" s="503" t="s">
        <v>368</v>
      </c>
      <c r="BW50" s="450"/>
      <c r="BX50" s="451"/>
      <c r="BY50" s="502"/>
      <c r="BZ50" s="503"/>
      <c r="CA50" s="450" t="s">
        <v>442</v>
      </c>
      <c r="CB50" s="451"/>
      <c r="CC50" s="502" t="s">
        <v>490</v>
      </c>
      <c r="CD50" s="503" t="s">
        <v>373</v>
      </c>
      <c r="CE50" s="450" t="s">
        <v>441</v>
      </c>
      <c r="CF50" s="451"/>
      <c r="CG50" s="502" t="s">
        <v>498</v>
      </c>
      <c r="CH50" s="503" t="s">
        <v>386</v>
      </c>
      <c r="CI50" s="450" t="s">
        <v>441</v>
      </c>
      <c r="CJ50" s="451"/>
      <c r="CK50" s="502" t="s">
        <v>502</v>
      </c>
      <c r="CL50" s="503" t="s">
        <v>391</v>
      </c>
      <c r="CM50" s="450" t="s">
        <v>441</v>
      </c>
      <c r="CN50" s="451"/>
      <c r="CO50" s="502" t="s">
        <v>510</v>
      </c>
      <c r="CP50" s="503" t="s">
        <v>403</v>
      </c>
      <c r="CQ50" s="48"/>
      <c r="CR50" s="48"/>
      <c r="CS50" s="48"/>
      <c r="CT50" s="48"/>
      <c r="CU50" s="48"/>
      <c r="CV50" s="48"/>
      <c r="CW50" s="48"/>
    </row>
    <row r="51" spans="1:101" x14ac:dyDescent="0.25">
      <c r="A51" s="514">
        <v>152825</v>
      </c>
      <c r="B51" s="515" t="s">
        <v>568</v>
      </c>
      <c r="C51" s="516" t="s">
        <v>540</v>
      </c>
      <c r="D51" s="514" t="s">
        <v>148</v>
      </c>
      <c r="E51" s="517" t="s">
        <v>289</v>
      </c>
      <c r="F51" s="517" t="s">
        <v>743</v>
      </c>
      <c r="G51" s="517" t="s">
        <v>289</v>
      </c>
      <c r="H51" s="517" t="s">
        <v>289</v>
      </c>
      <c r="I51" s="516" t="s">
        <v>289</v>
      </c>
      <c r="J51" s="517" t="s">
        <v>289</v>
      </c>
      <c r="K51" s="440" t="str">
        <f>IFERROR(VLOOKUP(A51,[4]CalledName!$A:$N,14,FALSE),"")</f>
        <v>No</v>
      </c>
      <c r="L51" s="401" t="str">
        <f>IFERROR(VLOOKUP(A51,[5]YEAR8!$A:$Y,22,FALSE),"")</f>
        <v>6-7</v>
      </c>
      <c r="M51" s="404" t="str">
        <f t="shared" si="0"/>
        <v>H</v>
      </c>
      <c r="N51" s="344">
        <f>IFERROR(VLOOKUP($A51,BHVEXPORT!$A:$I,6,FALSE),"")</f>
        <v>13</v>
      </c>
      <c r="O51" s="344">
        <f>IFERROR(VLOOKUP($A51,BHVEXPORT!$A:$I,4,FALSE),"")</f>
        <v>0</v>
      </c>
      <c r="P51" s="444">
        <f>IFERROR(VLOOKUP($A51,BHVEXPORT!$A:$I,5,FALSE),"")</f>
        <v>0</v>
      </c>
      <c r="Q51" s="497">
        <v>100</v>
      </c>
      <c r="R51" s="495">
        <v>0</v>
      </c>
      <c r="S51" s="498">
        <f t="shared" si="1"/>
        <v>1</v>
      </c>
      <c r="T51" s="414">
        <f t="shared" si="2"/>
        <v>13</v>
      </c>
      <c r="U51" s="399">
        <f t="shared" si="3"/>
        <v>0</v>
      </c>
      <c r="V51" s="399">
        <f t="shared" si="4"/>
        <v>0</v>
      </c>
      <c r="W51" s="399">
        <f t="shared" si="5"/>
        <v>0</v>
      </c>
      <c r="X51" s="399">
        <f t="shared" si="6"/>
        <v>0</v>
      </c>
      <c r="Y51" s="399">
        <f t="shared" si="7"/>
        <v>0</v>
      </c>
      <c r="Z51" s="399">
        <f t="shared" si="8"/>
        <v>0</v>
      </c>
      <c r="AA51" s="399">
        <f t="shared" si="9"/>
        <v>0</v>
      </c>
      <c r="AB51" s="399">
        <f t="shared" si="12"/>
        <v>0</v>
      </c>
      <c r="AC51" s="522">
        <f t="shared" si="13"/>
        <v>0</v>
      </c>
      <c r="AD51" s="415"/>
      <c r="AE51" s="452" t="s">
        <v>442</v>
      </c>
      <c r="AF51" s="451"/>
      <c r="AG51" s="502" t="s">
        <v>458</v>
      </c>
      <c r="AH51" s="503" t="s">
        <v>308</v>
      </c>
      <c r="AI51" s="452" t="s">
        <v>442</v>
      </c>
      <c r="AJ51" s="451"/>
      <c r="AK51" s="502" t="s">
        <v>769</v>
      </c>
      <c r="AL51" s="503" t="s">
        <v>439</v>
      </c>
      <c r="AM51" s="452" t="s">
        <v>442</v>
      </c>
      <c r="AN51" s="451"/>
      <c r="AO51" s="502" t="s">
        <v>460</v>
      </c>
      <c r="AP51" s="503" t="s">
        <v>316</v>
      </c>
      <c r="AQ51" s="452" t="s">
        <v>442</v>
      </c>
      <c r="AR51" s="451"/>
      <c r="AS51" s="502" t="s">
        <v>467</v>
      </c>
      <c r="AT51" s="503" t="s">
        <v>322</v>
      </c>
      <c r="AU51" s="452" t="s">
        <v>442</v>
      </c>
      <c r="AV51" s="451"/>
      <c r="AW51" s="502" t="s">
        <v>739</v>
      </c>
      <c r="AX51" s="503" t="s">
        <v>540</v>
      </c>
      <c r="AY51" s="452" t="s">
        <v>442</v>
      </c>
      <c r="AZ51" s="451"/>
      <c r="BA51" s="502" t="s">
        <v>472</v>
      </c>
      <c r="BB51" s="503" t="s">
        <v>330</v>
      </c>
      <c r="BC51" s="452" t="s">
        <v>442</v>
      </c>
      <c r="BD51" s="451"/>
      <c r="BE51" s="502" t="s">
        <v>474</v>
      </c>
      <c r="BF51" s="503" t="s">
        <v>338</v>
      </c>
      <c r="BG51" s="452" t="s">
        <v>442</v>
      </c>
      <c r="BH51" s="451"/>
      <c r="BI51" s="502" t="s">
        <v>478</v>
      </c>
      <c r="BJ51" s="503" t="s">
        <v>346</v>
      </c>
      <c r="BK51" s="452" t="s">
        <v>442</v>
      </c>
      <c r="BL51" s="451"/>
      <c r="BM51" s="502" t="s">
        <v>480</v>
      </c>
      <c r="BN51" s="503" t="s">
        <v>354</v>
      </c>
      <c r="BO51" s="452" t="s">
        <v>442</v>
      </c>
      <c r="BP51" s="451"/>
      <c r="BQ51" s="502" t="s">
        <v>483</v>
      </c>
      <c r="BR51" s="503" t="s">
        <v>361</v>
      </c>
      <c r="BS51" s="452" t="s">
        <v>441</v>
      </c>
      <c r="BT51" s="451"/>
      <c r="BU51" s="502" t="s">
        <v>487</v>
      </c>
      <c r="BV51" s="503" t="s">
        <v>372</v>
      </c>
      <c r="BW51" s="452"/>
      <c r="BX51" s="451"/>
      <c r="BY51" s="502"/>
      <c r="BZ51" s="503"/>
      <c r="CA51" s="452" t="s">
        <v>442</v>
      </c>
      <c r="CB51" s="451"/>
      <c r="CC51" s="502" t="s">
        <v>491</v>
      </c>
      <c r="CD51" s="503" t="s">
        <v>378</v>
      </c>
      <c r="CE51" s="452" t="s">
        <v>442</v>
      </c>
      <c r="CF51" s="451"/>
      <c r="CG51" s="502" t="s">
        <v>774</v>
      </c>
      <c r="CH51" s="503" t="s">
        <v>390</v>
      </c>
      <c r="CI51" s="452" t="s">
        <v>442</v>
      </c>
      <c r="CJ51" s="451"/>
      <c r="CK51" s="502" t="s">
        <v>504</v>
      </c>
      <c r="CL51" s="503" t="s">
        <v>392</v>
      </c>
      <c r="CM51" s="452"/>
      <c r="CN51" s="451"/>
      <c r="CO51" s="502"/>
      <c r="CP51" s="503"/>
      <c r="CQ51" s="48"/>
      <c r="CR51" s="48"/>
      <c r="CS51" s="48"/>
      <c r="CT51" s="48"/>
      <c r="CU51" s="48"/>
      <c r="CV51" s="48"/>
      <c r="CW51" s="48"/>
    </row>
    <row r="52" spans="1:101" x14ac:dyDescent="0.25">
      <c r="A52" s="514">
        <v>160011</v>
      </c>
      <c r="B52" s="515" t="s">
        <v>569</v>
      </c>
      <c r="C52" s="516" t="s">
        <v>525</v>
      </c>
      <c r="D52" s="514" t="s">
        <v>288</v>
      </c>
      <c r="E52" s="517" t="s">
        <v>744</v>
      </c>
      <c r="F52" s="517" t="s">
        <v>743</v>
      </c>
      <c r="G52" s="517" t="s">
        <v>289</v>
      </c>
      <c r="H52" s="517" t="s">
        <v>744</v>
      </c>
      <c r="I52" s="516" t="s">
        <v>289</v>
      </c>
      <c r="J52" s="517" t="s">
        <v>146</v>
      </c>
      <c r="K52" s="440" t="str">
        <f>IFERROR(VLOOKUP(A52,[4]CalledName!$A:$N,14,FALSE),"")</f>
        <v>No</v>
      </c>
      <c r="L52" s="401" t="str">
        <f>IFERROR(VLOOKUP(A52,[5]YEAR8!$A:$Y,22,FALSE),"")</f>
        <v>2-3</v>
      </c>
      <c r="M52" s="404" t="str">
        <f t="shared" si="0"/>
        <v>H</v>
      </c>
      <c r="N52" s="344">
        <f>IFERROR(VLOOKUP($A52,BHVEXPORT!$A:$I,6,FALSE),"")</f>
        <v>1</v>
      </c>
      <c r="O52" s="344">
        <f>IFERROR(VLOOKUP($A52,BHVEXPORT!$A:$I,4,FALSE),"")</f>
        <v>0</v>
      </c>
      <c r="P52" s="444">
        <f>IFERROR(VLOOKUP($A52,BHVEXPORT!$A:$I,5,FALSE),"")</f>
        <v>0</v>
      </c>
      <c r="Q52" s="497">
        <v>30.43</v>
      </c>
      <c r="R52" s="495">
        <v>0</v>
      </c>
      <c r="S52" s="498">
        <f t="shared" si="1"/>
        <v>0</v>
      </c>
      <c r="T52" s="414">
        <f t="shared" si="2"/>
        <v>7</v>
      </c>
      <c r="U52" s="399">
        <f t="shared" si="3"/>
        <v>0</v>
      </c>
      <c r="V52" s="399">
        <f t="shared" si="4"/>
        <v>0</v>
      </c>
      <c r="W52" s="399">
        <f t="shared" si="5"/>
        <v>0</v>
      </c>
      <c r="X52" s="399">
        <f t="shared" si="6"/>
        <v>0</v>
      </c>
      <c r="Y52" s="399">
        <f t="shared" si="7"/>
        <v>1</v>
      </c>
      <c r="Z52" s="399">
        <f t="shared" si="8"/>
        <v>0</v>
      </c>
      <c r="AA52" s="399">
        <f t="shared" si="9"/>
        <v>0</v>
      </c>
      <c r="AB52" s="399">
        <f t="shared" si="12"/>
        <v>1</v>
      </c>
      <c r="AC52" s="522">
        <f t="shared" si="13"/>
        <v>1</v>
      </c>
      <c r="AD52" s="415"/>
      <c r="AE52" s="450" t="s">
        <v>442</v>
      </c>
      <c r="AF52" s="451"/>
      <c r="AG52" s="502" t="s">
        <v>764</v>
      </c>
      <c r="AH52" s="503" t="s">
        <v>305</v>
      </c>
      <c r="AI52" s="450" t="s">
        <v>442</v>
      </c>
      <c r="AJ52" s="451"/>
      <c r="AK52" s="502" t="s">
        <v>769</v>
      </c>
      <c r="AL52" s="503" t="s">
        <v>439</v>
      </c>
      <c r="AM52" s="450" t="s">
        <v>446</v>
      </c>
      <c r="AN52" s="451"/>
      <c r="AO52" s="502" t="s">
        <v>461</v>
      </c>
      <c r="AP52" s="503" t="s">
        <v>313</v>
      </c>
      <c r="AQ52" s="450"/>
      <c r="AR52" s="451"/>
      <c r="AS52" s="502" t="s">
        <v>462</v>
      </c>
      <c r="AT52" s="503" t="s">
        <v>326</v>
      </c>
      <c r="AU52" s="450"/>
      <c r="AV52" s="451"/>
      <c r="AW52" s="502" t="s">
        <v>737</v>
      </c>
      <c r="AX52" s="503" t="s">
        <v>525</v>
      </c>
      <c r="AY52" s="450" t="s">
        <v>442</v>
      </c>
      <c r="AZ52" s="451"/>
      <c r="BA52" s="502" t="s">
        <v>767</v>
      </c>
      <c r="BB52" s="503" t="s">
        <v>327</v>
      </c>
      <c r="BC52" s="450" t="s">
        <v>778</v>
      </c>
      <c r="BD52" s="451"/>
      <c r="BE52" s="502" t="s">
        <v>736</v>
      </c>
      <c r="BF52" s="503" t="s">
        <v>335</v>
      </c>
      <c r="BG52" s="450" t="s">
        <v>442</v>
      </c>
      <c r="BH52" s="451"/>
      <c r="BI52" s="502" t="s">
        <v>477</v>
      </c>
      <c r="BJ52" s="503" t="s">
        <v>343</v>
      </c>
      <c r="BK52" s="450" t="s">
        <v>442</v>
      </c>
      <c r="BL52" s="451"/>
      <c r="BM52" s="502" t="s">
        <v>481</v>
      </c>
      <c r="BN52" s="503" t="s">
        <v>351</v>
      </c>
      <c r="BO52" s="450" t="s">
        <v>442</v>
      </c>
      <c r="BP52" s="451"/>
      <c r="BQ52" s="502" t="s">
        <v>485</v>
      </c>
      <c r="BR52" s="503" t="s">
        <v>363</v>
      </c>
      <c r="BS52" s="450" t="s">
        <v>778</v>
      </c>
      <c r="BT52" s="451"/>
      <c r="BU52" s="502" t="s">
        <v>488</v>
      </c>
      <c r="BV52" s="503" t="s">
        <v>369</v>
      </c>
      <c r="BW52" s="450"/>
      <c r="BX52" s="451"/>
      <c r="BY52" s="502"/>
      <c r="BZ52" s="503"/>
      <c r="CA52" s="450"/>
      <c r="CB52" s="451"/>
      <c r="CC52" s="502" t="s">
        <v>770</v>
      </c>
      <c r="CD52" s="503" t="s">
        <v>376</v>
      </c>
      <c r="CE52" s="450"/>
      <c r="CF52" s="451"/>
      <c r="CG52" s="502" t="s">
        <v>737</v>
      </c>
      <c r="CH52" s="503" t="s">
        <v>387</v>
      </c>
      <c r="CI52" s="450" t="s">
        <v>442</v>
      </c>
      <c r="CJ52" s="451"/>
      <c r="CK52" s="502" t="s">
        <v>503</v>
      </c>
      <c r="CL52" s="503" t="s">
        <v>393</v>
      </c>
      <c r="CM52" s="450"/>
      <c r="CN52" s="451"/>
      <c r="CO52" s="502"/>
      <c r="CP52" s="503"/>
      <c r="CQ52" s="48"/>
      <c r="CR52" s="48"/>
      <c r="CS52" s="48"/>
      <c r="CT52" s="48"/>
      <c r="CU52" s="48"/>
      <c r="CV52" s="48"/>
      <c r="CW52" s="48"/>
    </row>
    <row r="53" spans="1:101" x14ac:dyDescent="0.25">
      <c r="A53" s="514">
        <v>152864</v>
      </c>
      <c r="B53" s="515" t="s">
        <v>570</v>
      </c>
      <c r="C53" s="516" t="s">
        <v>540</v>
      </c>
      <c r="D53" s="514" t="s">
        <v>288</v>
      </c>
      <c r="E53" s="517" t="s">
        <v>289</v>
      </c>
      <c r="F53" s="517" t="s">
        <v>743</v>
      </c>
      <c r="G53" s="517" t="s">
        <v>289</v>
      </c>
      <c r="H53" s="517" t="s">
        <v>289</v>
      </c>
      <c r="I53" s="516" t="s">
        <v>289</v>
      </c>
      <c r="J53" s="517" t="s">
        <v>289</v>
      </c>
      <c r="K53" s="440" t="str">
        <f>IFERROR(VLOOKUP(A53,[4]CalledName!$A:$N,14,FALSE),"")</f>
        <v>No</v>
      </c>
      <c r="L53" s="401" t="str">
        <f>IFERROR(VLOOKUP(A53,[5]YEAR8!$A:$Y,22,FALSE),"")</f>
        <v>6-7</v>
      </c>
      <c r="M53" s="404" t="str">
        <f t="shared" si="0"/>
        <v>H</v>
      </c>
      <c r="N53" s="344">
        <f>IFERROR(VLOOKUP($A53,BHVEXPORT!$A:$I,6,FALSE),"")</f>
        <v>19</v>
      </c>
      <c r="O53" s="344">
        <f>IFERROR(VLOOKUP($A53,BHVEXPORT!$A:$I,4,FALSE),"")</f>
        <v>0</v>
      </c>
      <c r="P53" s="444">
        <f>IFERROR(VLOOKUP($A53,BHVEXPORT!$A:$I,5,FALSE),"")</f>
        <v>1</v>
      </c>
      <c r="Q53" s="497">
        <v>91.11</v>
      </c>
      <c r="R53" s="495">
        <v>0</v>
      </c>
      <c r="S53" s="498">
        <f t="shared" si="1"/>
        <v>2</v>
      </c>
      <c r="T53" s="414">
        <f t="shared" si="2"/>
        <v>12</v>
      </c>
      <c r="U53" s="399">
        <f t="shared" si="3"/>
        <v>0</v>
      </c>
      <c r="V53" s="399">
        <f t="shared" si="4"/>
        <v>0</v>
      </c>
      <c r="W53" s="399">
        <f t="shared" si="5"/>
        <v>0</v>
      </c>
      <c r="X53" s="399">
        <f t="shared" si="6"/>
        <v>0</v>
      </c>
      <c r="Y53" s="399">
        <f t="shared" si="7"/>
        <v>0</v>
      </c>
      <c r="Z53" s="399">
        <f t="shared" si="8"/>
        <v>0</v>
      </c>
      <c r="AA53" s="399">
        <f t="shared" si="9"/>
        <v>0</v>
      </c>
      <c r="AB53" s="399">
        <f t="shared" si="12"/>
        <v>0</v>
      </c>
      <c r="AC53" s="522">
        <f t="shared" si="13"/>
        <v>0</v>
      </c>
      <c r="AD53" s="415"/>
      <c r="AE53" s="453" t="s">
        <v>442</v>
      </c>
      <c r="AF53" s="451"/>
      <c r="AG53" s="502" t="s">
        <v>458</v>
      </c>
      <c r="AH53" s="503" t="s">
        <v>308</v>
      </c>
      <c r="AI53" s="453" t="s">
        <v>442</v>
      </c>
      <c r="AJ53" s="451"/>
      <c r="AK53" s="502" t="s">
        <v>771</v>
      </c>
      <c r="AL53" s="503" t="s">
        <v>440</v>
      </c>
      <c r="AM53" s="453" t="s">
        <v>442</v>
      </c>
      <c r="AN53" s="451"/>
      <c r="AO53" s="502" t="s">
        <v>460</v>
      </c>
      <c r="AP53" s="503" t="s">
        <v>316</v>
      </c>
      <c r="AQ53" s="453" t="s">
        <v>442</v>
      </c>
      <c r="AR53" s="451"/>
      <c r="AS53" s="502" t="s">
        <v>467</v>
      </c>
      <c r="AT53" s="503" t="s">
        <v>322</v>
      </c>
      <c r="AU53" s="453" t="s">
        <v>442</v>
      </c>
      <c r="AV53" s="451"/>
      <c r="AW53" s="502" t="s">
        <v>739</v>
      </c>
      <c r="AX53" s="503" t="s">
        <v>540</v>
      </c>
      <c r="AY53" s="453" t="s">
        <v>442</v>
      </c>
      <c r="AZ53" s="451"/>
      <c r="BA53" s="502" t="s">
        <v>472</v>
      </c>
      <c r="BB53" s="503" t="s">
        <v>330</v>
      </c>
      <c r="BC53" s="453" t="s">
        <v>442</v>
      </c>
      <c r="BD53" s="451"/>
      <c r="BE53" s="502" t="s">
        <v>474</v>
      </c>
      <c r="BF53" s="503" t="s">
        <v>338</v>
      </c>
      <c r="BG53" s="453" t="s">
        <v>442</v>
      </c>
      <c r="BH53" s="451"/>
      <c r="BI53" s="502" t="s">
        <v>478</v>
      </c>
      <c r="BJ53" s="503" t="s">
        <v>346</v>
      </c>
      <c r="BK53" s="453" t="s">
        <v>442</v>
      </c>
      <c r="BL53" s="451"/>
      <c r="BM53" s="502" t="s">
        <v>480</v>
      </c>
      <c r="BN53" s="503" t="s">
        <v>354</v>
      </c>
      <c r="BO53" s="453" t="s">
        <v>441</v>
      </c>
      <c r="BP53" s="451"/>
      <c r="BQ53" s="502" t="s">
        <v>483</v>
      </c>
      <c r="BR53" s="503" t="s">
        <v>361</v>
      </c>
      <c r="BS53" s="453" t="s">
        <v>442</v>
      </c>
      <c r="BT53" s="451"/>
      <c r="BU53" s="502" t="s">
        <v>487</v>
      </c>
      <c r="BV53" s="503" t="s">
        <v>372</v>
      </c>
      <c r="BW53" s="453"/>
      <c r="BX53" s="451"/>
      <c r="BY53" s="502"/>
      <c r="BZ53" s="503"/>
      <c r="CA53" s="453" t="s">
        <v>441</v>
      </c>
      <c r="CB53" s="451"/>
      <c r="CC53" s="502" t="s">
        <v>492</v>
      </c>
      <c r="CD53" s="503" t="s">
        <v>380</v>
      </c>
      <c r="CE53" s="453" t="s">
        <v>442</v>
      </c>
      <c r="CF53" s="451"/>
      <c r="CG53" s="502" t="s">
        <v>774</v>
      </c>
      <c r="CH53" s="503" t="s">
        <v>390</v>
      </c>
      <c r="CI53" s="453" t="s">
        <v>442</v>
      </c>
      <c r="CJ53" s="451"/>
      <c r="CK53" s="502" t="s">
        <v>503</v>
      </c>
      <c r="CL53" s="503" t="s">
        <v>393</v>
      </c>
      <c r="CM53" s="453"/>
      <c r="CN53" s="451"/>
      <c r="CO53" s="502"/>
      <c r="CP53" s="503"/>
      <c r="CQ53" s="48"/>
      <c r="CR53" s="48"/>
      <c r="CS53" s="48"/>
      <c r="CT53" s="48"/>
      <c r="CU53" s="48"/>
      <c r="CV53" s="48"/>
      <c r="CW53" s="48"/>
    </row>
    <row r="54" spans="1:101" x14ac:dyDescent="0.25">
      <c r="A54" s="514">
        <v>152773</v>
      </c>
      <c r="B54" s="515" t="s">
        <v>571</v>
      </c>
      <c r="C54" s="516" t="s">
        <v>514</v>
      </c>
      <c r="D54" s="514" t="s">
        <v>288</v>
      </c>
      <c r="E54" s="517" t="s">
        <v>744</v>
      </c>
      <c r="F54" s="517" t="s">
        <v>750</v>
      </c>
      <c r="G54" s="517" t="s">
        <v>744</v>
      </c>
      <c r="H54" s="517" t="s">
        <v>744</v>
      </c>
      <c r="I54" s="516" t="s">
        <v>289</v>
      </c>
      <c r="J54" s="517" t="s">
        <v>289</v>
      </c>
      <c r="K54" s="440" t="str">
        <f>IFERROR(VLOOKUP(A54,[4]CalledName!$A:$N,14,FALSE),"")</f>
        <v>No</v>
      </c>
      <c r="L54" s="401" t="str">
        <f>IFERROR(VLOOKUP(A54,[5]YEAR8!$A:$Y,22,FALSE),"")</f>
        <v>6-7</v>
      </c>
      <c r="M54" s="404" t="str">
        <f t="shared" si="0"/>
        <v>M</v>
      </c>
      <c r="N54" s="344">
        <f>IFERROR(VLOOKUP($A54,BHVEXPORT!$A:$I,6,FALSE),"")</f>
        <v>9</v>
      </c>
      <c r="O54" s="344">
        <f>IFERROR(VLOOKUP($A54,BHVEXPORT!$A:$I,4,FALSE),"")</f>
        <v>1</v>
      </c>
      <c r="P54" s="444">
        <f>IFERROR(VLOOKUP($A54,BHVEXPORT!$A:$I,5,FALSE),"")</f>
        <v>1</v>
      </c>
      <c r="Q54" s="497">
        <v>88.89</v>
      </c>
      <c r="R54" s="495">
        <v>3</v>
      </c>
      <c r="S54" s="498">
        <f t="shared" si="1"/>
        <v>0</v>
      </c>
      <c r="T54" s="414">
        <f t="shared" si="2"/>
        <v>12</v>
      </c>
      <c r="U54" s="399">
        <f t="shared" si="3"/>
        <v>1</v>
      </c>
      <c r="V54" s="399">
        <f t="shared" si="4"/>
        <v>0</v>
      </c>
      <c r="W54" s="399">
        <f t="shared" si="5"/>
        <v>1</v>
      </c>
      <c r="X54" s="399">
        <f t="shared" si="6"/>
        <v>2</v>
      </c>
      <c r="Y54" s="399">
        <f t="shared" si="7"/>
        <v>0</v>
      </c>
      <c r="Z54" s="399">
        <f t="shared" si="8"/>
        <v>0</v>
      </c>
      <c r="AA54" s="399">
        <f t="shared" si="9"/>
        <v>0</v>
      </c>
      <c r="AB54" s="399">
        <f t="shared" si="12"/>
        <v>0</v>
      </c>
      <c r="AC54" s="522">
        <f t="shared" si="13"/>
        <v>2</v>
      </c>
      <c r="AD54" s="415"/>
      <c r="AE54" s="450" t="s">
        <v>442</v>
      </c>
      <c r="AF54" s="451"/>
      <c r="AG54" s="502" t="s">
        <v>764</v>
      </c>
      <c r="AH54" s="503" t="s">
        <v>305</v>
      </c>
      <c r="AI54" s="450" t="s">
        <v>442</v>
      </c>
      <c r="AJ54" s="451"/>
      <c r="AK54" s="502" t="s">
        <v>766</v>
      </c>
      <c r="AL54" s="503" t="s">
        <v>437</v>
      </c>
      <c r="AM54" s="450" t="s">
        <v>442</v>
      </c>
      <c r="AN54" s="451"/>
      <c r="AO54" s="502" t="s">
        <v>461</v>
      </c>
      <c r="AP54" s="503" t="s">
        <v>313</v>
      </c>
      <c r="AQ54" s="450" t="s">
        <v>445</v>
      </c>
      <c r="AR54" s="451"/>
      <c r="AS54" s="502" t="s">
        <v>773</v>
      </c>
      <c r="AT54" s="503" t="s">
        <v>323</v>
      </c>
      <c r="AU54" s="450" t="s">
        <v>442</v>
      </c>
      <c r="AV54" s="451"/>
      <c r="AW54" s="502" t="s">
        <v>506</v>
      </c>
      <c r="AX54" s="503" t="s">
        <v>514</v>
      </c>
      <c r="AY54" s="450" t="s">
        <v>442</v>
      </c>
      <c r="AZ54" s="451"/>
      <c r="BA54" s="502" t="s">
        <v>767</v>
      </c>
      <c r="BB54" s="503" t="s">
        <v>327</v>
      </c>
      <c r="BC54" s="450" t="s">
        <v>442</v>
      </c>
      <c r="BD54" s="451"/>
      <c r="BE54" s="502" t="s">
        <v>736</v>
      </c>
      <c r="BF54" s="503" t="s">
        <v>335</v>
      </c>
      <c r="BG54" s="450" t="s">
        <v>442</v>
      </c>
      <c r="BH54" s="451"/>
      <c r="BI54" s="502" t="s">
        <v>477</v>
      </c>
      <c r="BJ54" s="503" t="s">
        <v>343</v>
      </c>
      <c r="BK54" s="450" t="s">
        <v>442</v>
      </c>
      <c r="BL54" s="451"/>
      <c r="BM54" s="502" t="s">
        <v>481</v>
      </c>
      <c r="BN54" s="503" t="s">
        <v>351</v>
      </c>
      <c r="BO54" s="450" t="s">
        <v>442</v>
      </c>
      <c r="BP54" s="451"/>
      <c r="BQ54" s="502" t="s">
        <v>483</v>
      </c>
      <c r="BR54" s="503" t="s">
        <v>361</v>
      </c>
      <c r="BS54" s="450" t="s">
        <v>442</v>
      </c>
      <c r="BT54" s="451"/>
      <c r="BU54" s="502" t="s">
        <v>488</v>
      </c>
      <c r="BV54" s="503" t="s">
        <v>369</v>
      </c>
      <c r="BW54" s="450"/>
      <c r="BX54" s="451"/>
      <c r="BY54" s="502"/>
      <c r="BZ54" s="503"/>
      <c r="CA54" s="450" t="s">
        <v>442</v>
      </c>
      <c r="CB54" s="451"/>
      <c r="CC54" s="502" t="s">
        <v>495</v>
      </c>
      <c r="CD54" s="503" t="s">
        <v>379</v>
      </c>
      <c r="CE54" s="450" t="s">
        <v>443</v>
      </c>
      <c r="CF54" s="451"/>
      <c r="CG54" s="502" t="s">
        <v>737</v>
      </c>
      <c r="CH54" s="503" t="s">
        <v>387</v>
      </c>
      <c r="CI54" s="450" t="s">
        <v>442</v>
      </c>
      <c r="CJ54" s="451"/>
      <c r="CK54" s="502" t="s">
        <v>503</v>
      </c>
      <c r="CL54" s="503" t="s">
        <v>394</v>
      </c>
      <c r="CM54" s="450"/>
      <c r="CN54" s="451"/>
      <c r="CO54" s="502"/>
      <c r="CP54" s="503"/>
      <c r="CQ54" s="48"/>
      <c r="CR54" s="48"/>
      <c r="CS54" s="48"/>
      <c r="CT54" s="48"/>
      <c r="CU54" s="48"/>
      <c r="CV54" s="48"/>
      <c r="CW54" s="48"/>
    </row>
    <row r="55" spans="1:101" x14ac:dyDescent="0.25">
      <c r="A55" s="514">
        <v>152792</v>
      </c>
      <c r="B55" s="515" t="s">
        <v>572</v>
      </c>
      <c r="C55" s="516" t="s">
        <v>522</v>
      </c>
      <c r="D55" s="514" t="s">
        <v>148</v>
      </c>
      <c r="E55" s="517" t="s">
        <v>289</v>
      </c>
      <c r="F55" s="517" t="s">
        <v>745</v>
      </c>
      <c r="G55" s="517" t="s">
        <v>744</v>
      </c>
      <c r="H55" s="517" t="s">
        <v>289</v>
      </c>
      <c r="I55" s="516" t="s">
        <v>289</v>
      </c>
      <c r="J55" s="517" t="s">
        <v>289</v>
      </c>
      <c r="K55" s="440" t="str">
        <f>IFERROR(VLOOKUP(A55,[4]CalledName!$A:$N,14,FALSE),"")</f>
        <v>No</v>
      </c>
      <c r="L55" s="401" t="str">
        <f>IFERROR(VLOOKUP(A55,[5]YEAR8!$A:$Y,22,FALSE),"")</f>
        <v>3-4</v>
      </c>
      <c r="M55" s="404" t="str">
        <f t="shared" si="0"/>
        <v>L</v>
      </c>
      <c r="N55" s="344">
        <f>IFERROR(VLOOKUP($A55,BHVEXPORT!$A:$I,6,FALSE),"")</f>
        <v>28</v>
      </c>
      <c r="O55" s="344">
        <f>IFERROR(VLOOKUP($A55,BHVEXPORT!$A:$I,4,FALSE),"")</f>
        <v>2</v>
      </c>
      <c r="P55" s="444">
        <f>IFERROR(VLOOKUP($A55,BHVEXPORT!$A:$I,5,FALSE),"")</f>
        <v>1</v>
      </c>
      <c r="Q55" s="497">
        <v>100</v>
      </c>
      <c r="R55" s="495">
        <v>8</v>
      </c>
      <c r="S55" s="498">
        <f t="shared" si="1"/>
        <v>0</v>
      </c>
      <c r="T55" s="414">
        <f t="shared" si="2"/>
        <v>14</v>
      </c>
      <c r="U55" s="399">
        <f t="shared" si="3"/>
        <v>0</v>
      </c>
      <c r="V55" s="399">
        <f t="shared" si="4"/>
        <v>0</v>
      </c>
      <c r="W55" s="399">
        <f t="shared" si="5"/>
        <v>0</v>
      </c>
      <c r="X55" s="399">
        <f t="shared" si="6"/>
        <v>0</v>
      </c>
      <c r="Y55" s="399">
        <f t="shared" si="7"/>
        <v>0</v>
      </c>
      <c r="Z55" s="399">
        <f t="shared" si="8"/>
        <v>0</v>
      </c>
      <c r="AA55" s="399">
        <f t="shared" si="9"/>
        <v>0</v>
      </c>
      <c r="AB55" s="399">
        <f t="shared" si="12"/>
        <v>0</v>
      </c>
      <c r="AC55" s="522">
        <f t="shared" si="13"/>
        <v>0</v>
      </c>
      <c r="AD55" s="415"/>
      <c r="AE55" s="450" t="s">
        <v>442</v>
      </c>
      <c r="AF55" s="451"/>
      <c r="AG55" s="502" t="s">
        <v>764</v>
      </c>
      <c r="AH55" s="503" t="s">
        <v>301</v>
      </c>
      <c r="AI55" s="450"/>
      <c r="AJ55" s="451"/>
      <c r="AK55" s="502"/>
      <c r="AL55" s="503"/>
      <c r="AM55" s="450" t="s">
        <v>442</v>
      </c>
      <c r="AN55" s="451"/>
      <c r="AO55" s="502" t="s">
        <v>460</v>
      </c>
      <c r="AP55" s="503" t="s">
        <v>309</v>
      </c>
      <c r="AQ55" s="450" t="s">
        <v>442</v>
      </c>
      <c r="AR55" s="451"/>
      <c r="AS55" s="502" t="s">
        <v>464</v>
      </c>
      <c r="AT55" s="503" t="s">
        <v>319</v>
      </c>
      <c r="AU55" s="450" t="s">
        <v>442</v>
      </c>
      <c r="AV55" s="451"/>
      <c r="AW55" s="502" t="s">
        <v>484</v>
      </c>
      <c r="AX55" s="503" t="s">
        <v>522</v>
      </c>
      <c r="AY55" s="450"/>
      <c r="AZ55" s="451"/>
      <c r="BA55" s="502"/>
      <c r="BB55" s="503"/>
      <c r="BC55" s="450" t="s">
        <v>442</v>
      </c>
      <c r="BD55" s="451"/>
      <c r="BE55" s="502" t="s">
        <v>473</v>
      </c>
      <c r="BF55" s="503" t="s">
        <v>331</v>
      </c>
      <c r="BG55" s="450" t="s">
        <v>442</v>
      </c>
      <c r="BH55" s="451"/>
      <c r="BI55" s="502" t="s">
        <v>476</v>
      </c>
      <c r="BJ55" s="503" t="s">
        <v>339</v>
      </c>
      <c r="BK55" s="450" t="s">
        <v>442</v>
      </c>
      <c r="BL55" s="451"/>
      <c r="BM55" s="502" t="s">
        <v>479</v>
      </c>
      <c r="BN55" s="503" t="s">
        <v>347</v>
      </c>
      <c r="BO55" s="450" t="s">
        <v>442</v>
      </c>
      <c r="BP55" s="451"/>
      <c r="BQ55" s="502" t="s">
        <v>484</v>
      </c>
      <c r="BR55" s="503" t="s">
        <v>357</v>
      </c>
      <c r="BS55" s="450" t="s">
        <v>442</v>
      </c>
      <c r="BT55" s="451"/>
      <c r="BU55" s="502" t="s">
        <v>487</v>
      </c>
      <c r="BV55" s="503" t="s">
        <v>365</v>
      </c>
      <c r="BW55" s="450" t="s">
        <v>442</v>
      </c>
      <c r="BX55" s="451"/>
      <c r="BY55" s="502" t="s">
        <v>481</v>
      </c>
      <c r="BZ55" s="503" t="s">
        <v>381</v>
      </c>
      <c r="CA55" s="450" t="s">
        <v>442</v>
      </c>
      <c r="CB55" s="451"/>
      <c r="CC55" s="502" t="s">
        <v>491</v>
      </c>
      <c r="CD55" s="503" t="s">
        <v>374</v>
      </c>
      <c r="CE55" s="450" t="s">
        <v>442</v>
      </c>
      <c r="CF55" s="451"/>
      <c r="CG55" s="502" t="s">
        <v>496</v>
      </c>
      <c r="CH55" s="503" t="s">
        <v>383</v>
      </c>
      <c r="CI55" s="450" t="s">
        <v>442</v>
      </c>
      <c r="CJ55" s="451"/>
      <c r="CK55" s="502" t="s">
        <v>504</v>
      </c>
      <c r="CL55" s="503" t="s">
        <v>395</v>
      </c>
      <c r="CM55" s="450" t="s">
        <v>442</v>
      </c>
      <c r="CN55" s="451"/>
      <c r="CO55" s="502" t="s">
        <v>471</v>
      </c>
      <c r="CP55" s="503" t="s">
        <v>400</v>
      </c>
      <c r="CQ55" s="48"/>
      <c r="CR55" s="48"/>
      <c r="CS55" s="48"/>
      <c r="CT55" s="48"/>
      <c r="CU55" s="48"/>
      <c r="CV55" s="48"/>
      <c r="CW55" s="48"/>
    </row>
    <row r="56" spans="1:101" x14ac:dyDescent="0.25">
      <c r="A56" s="514">
        <v>152905</v>
      </c>
      <c r="B56" s="515" t="s">
        <v>573</v>
      </c>
      <c r="C56" s="516" t="s">
        <v>525</v>
      </c>
      <c r="D56" s="514" t="s">
        <v>148</v>
      </c>
      <c r="E56" s="517" t="s">
        <v>744</v>
      </c>
      <c r="F56" s="517" t="s">
        <v>743</v>
      </c>
      <c r="G56" s="517" t="s">
        <v>289</v>
      </c>
      <c r="H56" s="517" t="s">
        <v>744</v>
      </c>
      <c r="I56" s="516" t="s">
        <v>289</v>
      </c>
      <c r="J56" s="517" t="s">
        <v>289</v>
      </c>
      <c r="K56" s="440" t="str">
        <f>IFERROR(VLOOKUP(A56,[4]CalledName!$A:$N,14,FALSE),"")</f>
        <v>No</v>
      </c>
      <c r="L56" s="401" t="str">
        <f>IFERROR(VLOOKUP(A56,[5]YEAR8!$A:$Y,22,FALSE),"")</f>
        <v>4-5</v>
      </c>
      <c r="M56" s="404" t="str">
        <f t="shared" si="0"/>
        <v>L</v>
      </c>
      <c r="N56" s="344">
        <f>IFERROR(VLOOKUP($A56,BHVEXPORT!$A:$I,6,FALSE),"")</f>
        <v>16</v>
      </c>
      <c r="O56" s="344">
        <f>IFERROR(VLOOKUP($A56,BHVEXPORT!$A:$I,4,FALSE),"")</f>
        <v>2</v>
      </c>
      <c r="P56" s="444">
        <f>IFERROR(VLOOKUP($A56,BHVEXPORT!$A:$I,5,FALSE),"")</f>
        <v>3</v>
      </c>
      <c r="Q56" s="497">
        <v>77.78</v>
      </c>
      <c r="R56" s="495">
        <v>4</v>
      </c>
      <c r="S56" s="498">
        <f t="shared" si="1"/>
        <v>0</v>
      </c>
      <c r="T56" s="414">
        <f t="shared" si="2"/>
        <v>11</v>
      </c>
      <c r="U56" s="399">
        <f t="shared" si="3"/>
        <v>1</v>
      </c>
      <c r="V56" s="399">
        <f t="shared" si="4"/>
        <v>0</v>
      </c>
      <c r="W56" s="399">
        <f t="shared" si="5"/>
        <v>1</v>
      </c>
      <c r="X56" s="399">
        <f t="shared" si="6"/>
        <v>2</v>
      </c>
      <c r="Y56" s="399">
        <f t="shared" si="7"/>
        <v>1</v>
      </c>
      <c r="Z56" s="399">
        <f t="shared" si="8"/>
        <v>0</v>
      </c>
      <c r="AA56" s="399">
        <f t="shared" si="9"/>
        <v>0</v>
      </c>
      <c r="AB56" s="399">
        <f t="shared" si="12"/>
        <v>1</v>
      </c>
      <c r="AC56" s="522">
        <f t="shared" si="13"/>
        <v>3</v>
      </c>
      <c r="AD56" s="415"/>
      <c r="AE56" s="450" t="s">
        <v>442</v>
      </c>
      <c r="AF56" s="451"/>
      <c r="AG56" s="502" t="s">
        <v>764</v>
      </c>
      <c r="AH56" s="503" t="s">
        <v>302</v>
      </c>
      <c r="AI56" s="450" t="s">
        <v>442</v>
      </c>
      <c r="AJ56" s="451"/>
      <c r="AK56" s="502" t="s">
        <v>771</v>
      </c>
      <c r="AL56" s="503" t="s">
        <v>436</v>
      </c>
      <c r="AM56" s="450" t="s">
        <v>442</v>
      </c>
      <c r="AN56" s="451"/>
      <c r="AO56" s="502" t="s">
        <v>460</v>
      </c>
      <c r="AP56" s="503" t="s">
        <v>310</v>
      </c>
      <c r="AQ56" s="450" t="s">
        <v>442</v>
      </c>
      <c r="AR56" s="451"/>
      <c r="AS56" s="502" t="s">
        <v>464</v>
      </c>
      <c r="AT56" s="503" t="s">
        <v>319</v>
      </c>
      <c r="AU56" s="450" t="s">
        <v>446</v>
      </c>
      <c r="AV56" s="451"/>
      <c r="AW56" s="502" t="s">
        <v>737</v>
      </c>
      <c r="AX56" s="503" t="s">
        <v>525</v>
      </c>
      <c r="AY56" s="450"/>
      <c r="AZ56" s="451"/>
      <c r="BA56" s="502"/>
      <c r="BB56" s="503"/>
      <c r="BC56" s="450" t="s">
        <v>442</v>
      </c>
      <c r="BD56" s="451"/>
      <c r="BE56" s="502" t="s">
        <v>473</v>
      </c>
      <c r="BF56" s="503" t="s">
        <v>332</v>
      </c>
      <c r="BG56" s="450" t="s">
        <v>443</v>
      </c>
      <c r="BH56" s="451"/>
      <c r="BI56" s="502" t="s">
        <v>476</v>
      </c>
      <c r="BJ56" s="503" t="s">
        <v>340</v>
      </c>
      <c r="BK56" s="450" t="s">
        <v>442</v>
      </c>
      <c r="BL56" s="451"/>
      <c r="BM56" s="502" t="s">
        <v>480</v>
      </c>
      <c r="BN56" s="503" t="s">
        <v>348</v>
      </c>
      <c r="BO56" s="450" t="s">
        <v>442</v>
      </c>
      <c r="BP56" s="451"/>
      <c r="BQ56" s="502" t="s">
        <v>485</v>
      </c>
      <c r="BR56" s="503" t="s">
        <v>358</v>
      </c>
      <c r="BS56" s="450" t="s">
        <v>442</v>
      </c>
      <c r="BT56" s="451"/>
      <c r="BU56" s="502" t="s">
        <v>487</v>
      </c>
      <c r="BV56" s="503" t="s">
        <v>366</v>
      </c>
      <c r="BW56" s="450"/>
      <c r="BX56" s="451"/>
      <c r="BY56" s="502"/>
      <c r="BZ56" s="503"/>
      <c r="CA56" s="450" t="s">
        <v>445</v>
      </c>
      <c r="CB56" s="451"/>
      <c r="CC56" s="502" t="s">
        <v>491</v>
      </c>
      <c r="CD56" s="503" t="s">
        <v>374</v>
      </c>
      <c r="CE56" s="450" t="s">
        <v>442</v>
      </c>
      <c r="CF56" s="451"/>
      <c r="CG56" s="502" t="s">
        <v>496</v>
      </c>
      <c r="CH56" s="503" t="s">
        <v>384</v>
      </c>
      <c r="CI56" s="450" t="s">
        <v>442</v>
      </c>
      <c r="CJ56" s="451"/>
      <c r="CK56" s="502" t="s">
        <v>506</v>
      </c>
      <c r="CL56" s="503" t="s">
        <v>397</v>
      </c>
      <c r="CM56" s="450" t="s">
        <v>442</v>
      </c>
      <c r="CN56" s="451"/>
      <c r="CO56" s="502" t="s">
        <v>767</v>
      </c>
      <c r="CP56" s="503" t="s">
        <v>401</v>
      </c>
      <c r="CQ56" s="48"/>
      <c r="CR56" s="48"/>
      <c r="CS56" s="48"/>
      <c r="CT56" s="48"/>
      <c r="CU56" s="48"/>
      <c r="CV56" s="48"/>
      <c r="CW56" s="48"/>
    </row>
    <row r="57" spans="1:101" x14ac:dyDescent="0.25">
      <c r="A57" s="514">
        <v>152925</v>
      </c>
      <c r="B57" s="515" t="s">
        <v>574</v>
      </c>
      <c r="C57" s="516" t="s">
        <v>514</v>
      </c>
      <c r="D57" s="514" t="s">
        <v>288</v>
      </c>
      <c r="E57" s="517" t="s">
        <v>289</v>
      </c>
      <c r="F57" s="517" t="s">
        <v>743</v>
      </c>
      <c r="G57" s="517" t="s">
        <v>289</v>
      </c>
      <c r="H57" s="517" t="s">
        <v>289</v>
      </c>
      <c r="I57" s="516" t="s">
        <v>289</v>
      </c>
      <c r="J57" s="517" t="s">
        <v>287</v>
      </c>
      <c r="K57" s="440" t="str">
        <f>IFERROR(VLOOKUP(A57,[4]CalledName!$A:$N,14,FALSE),"")</f>
        <v>No</v>
      </c>
      <c r="L57" s="401" t="str">
        <f>IFERROR(VLOOKUP(A57,[5]YEAR8!$A:$Y,22,FALSE),"")</f>
        <v>6-7</v>
      </c>
      <c r="M57" s="404" t="str">
        <f t="shared" si="0"/>
        <v>H</v>
      </c>
      <c r="N57" s="344">
        <f>IFERROR(VLOOKUP($A57,BHVEXPORT!$A:$I,6,FALSE),"")</f>
        <v>13</v>
      </c>
      <c r="O57" s="344">
        <f>IFERROR(VLOOKUP($A57,BHVEXPORT!$A:$I,4,FALSE),"")</f>
        <v>0</v>
      </c>
      <c r="P57" s="444">
        <f>IFERROR(VLOOKUP($A57,BHVEXPORT!$A:$I,5,FALSE),"")</f>
        <v>2</v>
      </c>
      <c r="Q57" s="497">
        <v>97.78</v>
      </c>
      <c r="R57" s="495">
        <v>2</v>
      </c>
      <c r="S57" s="498">
        <f t="shared" si="1"/>
        <v>2</v>
      </c>
      <c r="T57" s="414">
        <f t="shared" si="2"/>
        <v>12</v>
      </c>
      <c r="U57" s="399">
        <f t="shared" si="3"/>
        <v>0</v>
      </c>
      <c r="V57" s="399">
        <f t="shared" si="4"/>
        <v>0</v>
      </c>
      <c r="W57" s="399">
        <f t="shared" si="5"/>
        <v>0</v>
      </c>
      <c r="X57" s="399">
        <f t="shared" si="6"/>
        <v>0</v>
      </c>
      <c r="Y57" s="399">
        <f t="shared" si="7"/>
        <v>0</v>
      </c>
      <c r="Z57" s="399">
        <f t="shared" si="8"/>
        <v>0</v>
      </c>
      <c r="AA57" s="399">
        <f t="shared" si="9"/>
        <v>0</v>
      </c>
      <c r="AB57" s="399">
        <f t="shared" si="12"/>
        <v>0</v>
      </c>
      <c r="AC57" s="522">
        <f t="shared" si="13"/>
        <v>0</v>
      </c>
      <c r="AD57" s="415"/>
      <c r="AE57" s="450" t="s">
        <v>442</v>
      </c>
      <c r="AF57" s="451"/>
      <c r="AG57" s="502" t="s">
        <v>764</v>
      </c>
      <c r="AH57" s="503" t="s">
        <v>305</v>
      </c>
      <c r="AI57" s="450" t="s">
        <v>442</v>
      </c>
      <c r="AJ57" s="451"/>
      <c r="AK57" s="502" t="s">
        <v>765</v>
      </c>
      <c r="AL57" s="503" t="s">
        <v>438</v>
      </c>
      <c r="AM57" s="450" t="s">
        <v>442</v>
      </c>
      <c r="AN57" s="451"/>
      <c r="AO57" s="502" t="s">
        <v>461</v>
      </c>
      <c r="AP57" s="503" t="s">
        <v>313</v>
      </c>
      <c r="AQ57" s="450" t="s">
        <v>442</v>
      </c>
      <c r="AR57" s="451"/>
      <c r="AS57" s="502" t="s">
        <v>773</v>
      </c>
      <c r="AT57" s="503" t="s">
        <v>323</v>
      </c>
      <c r="AU57" s="450" t="s">
        <v>442</v>
      </c>
      <c r="AV57" s="451"/>
      <c r="AW57" s="502" t="s">
        <v>506</v>
      </c>
      <c r="AX57" s="503" t="s">
        <v>514</v>
      </c>
      <c r="AY57" s="450" t="s">
        <v>442</v>
      </c>
      <c r="AZ57" s="451"/>
      <c r="BA57" s="502" t="s">
        <v>767</v>
      </c>
      <c r="BB57" s="503" t="s">
        <v>327</v>
      </c>
      <c r="BC57" s="450" t="s">
        <v>442</v>
      </c>
      <c r="BD57" s="451"/>
      <c r="BE57" s="502" t="s">
        <v>736</v>
      </c>
      <c r="BF57" s="503" t="s">
        <v>335</v>
      </c>
      <c r="BG57" s="450" t="s">
        <v>442</v>
      </c>
      <c r="BH57" s="451"/>
      <c r="BI57" s="502" t="s">
        <v>477</v>
      </c>
      <c r="BJ57" s="503" t="s">
        <v>343</v>
      </c>
      <c r="BK57" s="450" t="s">
        <v>442</v>
      </c>
      <c r="BL57" s="451"/>
      <c r="BM57" s="502" t="s">
        <v>481</v>
      </c>
      <c r="BN57" s="503" t="s">
        <v>351</v>
      </c>
      <c r="BO57" s="450" t="s">
        <v>441</v>
      </c>
      <c r="BP57" s="451"/>
      <c r="BQ57" s="502" t="s">
        <v>483</v>
      </c>
      <c r="BR57" s="503" t="s">
        <v>361</v>
      </c>
      <c r="BS57" s="450" t="s">
        <v>442</v>
      </c>
      <c r="BT57" s="451"/>
      <c r="BU57" s="502" t="s">
        <v>488</v>
      </c>
      <c r="BV57" s="503" t="s">
        <v>369</v>
      </c>
      <c r="BW57" s="450"/>
      <c r="BX57" s="451"/>
      <c r="BY57" s="502"/>
      <c r="BZ57" s="503"/>
      <c r="CA57" s="450" t="s">
        <v>441</v>
      </c>
      <c r="CB57" s="451"/>
      <c r="CC57" s="502" t="s">
        <v>492</v>
      </c>
      <c r="CD57" s="503" t="s">
        <v>380</v>
      </c>
      <c r="CE57" s="450" t="s">
        <v>442</v>
      </c>
      <c r="CF57" s="451"/>
      <c r="CG57" s="502" t="s">
        <v>737</v>
      </c>
      <c r="CH57" s="503" t="s">
        <v>387</v>
      </c>
      <c r="CI57" s="450" t="s">
        <v>442</v>
      </c>
      <c r="CJ57" s="451"/>
      <c r="CK57" s="502" t="s">
        <v>506</v>
      </c>
      <c r="CL57" s="503" t="s">
        <v>397</v>
      </c>
      <c r="CM57" s="450"/>
      <c r="CN57" s="451"/>
      <c r="CO57" s="502"/>
      <c r="CP57" s="503"/>
      <c r="CQ57" s="48"/>
      <c r="CR57" s="48"/>
      <c r="CS57" s="48"/>
      <c r="CT57" s="48"/>
      <c r="CU57" s="48"/>
      <c r="CV57" s="48"/>
      <c r="CW57" s="48"/>
    </row>
    <row r="58" spans="1:101" x14ac:dyDescent="0.25">
      <c r="A58" s="514">
        <v>152783</v>
      </c>
      <c r="B58" s="515" t="s">
        <v>575</v>
      </c>
      <c r="C58" s="516" t="s">
        <v>514</v>
      </c>
      <c r="D58" s="514" t="s">
        <v>288</v>
      </c>
      <c r="E58" s="517" t="s">
        <v>289</v>
      </c>
      <c r="F58" s="517" t="s">
        <v>743</v>
      </c>
      <c r="G58" s="517" t="s">
        <v>289</v>
      </c>
      <c r="H58" s="517" t="s">
        <v>289</v>
      </c>
      <c r="I58" s="516" t="s">
        <v>289</v>
      </c>
      <c r="J58" s="517" t="s">
        <v>289</v>
      </c>
      <c r="K58" s="440" t="str">
        <f>IFERROR(VLOOKUP(A58,[4]CalledName!$A:$N,14,FALSE),"")</f>
        <v>No</v>
      </c>
      <c r="L58" s="401" t="str">
        <f>IFERROR(VLOOKUP(A58,[5]YEAR8!$A:$Y,22,FALSE),"")</f>
        <v>8-9</v>
      </c>
      <c r="M58" s="404" t="str">
        <f t="shared" si="0"/>
        <v>H</v>
      </c>
      <c r="N58" s="344">
        <f>IFERROR(VLOOKUP($A58,BHVEXPORT!$A:$I,6,FALSE),"")</f>
        <v>12</v>
      </c>
      <c r="O58" s="344">
        <f>IFERROR(VLOOKUP($A58,BHVEXPORT!$A:$I,4,FALSE),"")</f>
        <v>0</v>
      </c>
      <c r="P58" s="444">
        <f>IFERROR(VLOOKUP($A58,BHVEXPORT!$A:$I,5,FALSE),"")</f>
        <v>0</v>
      </c>
      <c r="Q58" s="497">
        <v>100</v>
      </c>
      <c r="R58" s="495">
        <v>0</v>
      </c>
      <c r="S58" s="498">
        <f t="shared" si="1"/>
        <v>0</v>
      </c>
      <c r="T58" s="414">
        <f t="shared" si="2"/>
        <v>14</v>
      </c>
      <c r="U58" s="399">
        <f t="shared" si="3"/>
        <v>0</v>
      </c>
      <c r="V58" s="399">
        <f t="shared" si="4"/>
        <v>0</v>
      </c>
      <c r="W58" s="399">
        <f t="shared" si="5"/>
        <v>0</v>
      </c>
      <c r="X58" s="399">
        <f t="shared" si="6"/>
        <v>0</v>
      </c>
      <c r="Y58" s="399">
        <f t="shared" si="7"/>
        <v>0</v>
      </c>
      <c r="Z58" s="399">
        <f t="shared" si="8"/>
        <v>0</v>
      </c>
      <c r="AA58" s="399">
        <f t="shared" si="9"/>
        <v>0</v>
      </c>
      <c r="AB58" s="399">
        <f t="shared" si="12"/>
        <v>0</v>
      </c>
      <c r="AC58" s="522">
        <f t="shared" si="13"/>
        <v>0</v>
      </c>
      <c r="AD58" s="415"/>
      <c r="AE58" s="452" t="s">
        <v>442</v>
      </c>
      <c r="AF58" s="451"/>
      <c r="AG58" s="502" t="s">
        <v>764</v>
      </c>
      <c r="AH58" s="503" t="s">
        <v>305</v>
      </c>
      <c r="AI58" s="452" t="s">
        <v>442</v>
      </c>
      <c r="AJ58" s="451"/>
      <c r="AK58" s="502" t="s">
        <v>769</v>
      </c>
      <c r="AL58" s="503" t="s">
        <v>439</v>
      </c>
      <c r="AM58" s="452" t="s">
        <v>442</v>
      </c>
      <c r="AN58" s="451"/>
      <c r="AO58" s="502" t="s">
        <v>461</v>
      </c>
      <c r="AP58" s="503" t="s">
        <v>313</v>
      </c>
      <c r="AQ58" s="452" t="s">
        <v>442</v>
      </c>
      <c r="AR58" s="451"/>
      <c r="AS58" s="502" t="s">
        <v>467</v>
      </c>
      <c r="AT58" s="503" t="s">
        <v>322</v>
      </c>
      <c r="AU58" s="452" t="s">
        <v>442</v>
      </c>
      <c r="AV58" s="451"/>
      <c r="AW58" s="502" t="s">
        <v>506</v>
      </c>
      <c r="AX58" s="503" t="s">
        <v>514</v>
      </c>
      <c r="AY58" s="452" t="s">
        <v>442</v>
      </c>
      <c r="AZ58" s="451"/>
      <c r="BA58" s="502" t="s">
        <v>767</v>
      </c>
      <c r="BB58" s="503" t="s">
        <v>327</v>
      </c>
      <c r="BC58" s="452" t="s">
        <v>442</v>
      </c>
      <c r="BD58" s="451"/>
      <c r="BE58" s="502" t="s">
        <v>736</v>
      </c>
      <c r="BF58" s="503" t="s">
        <v>335</v>
      </c>
      <c r="BG58" s="452" t="s">
        <v>442</v>
      </c>
      <c r="BH58" s="451"/>
      <c r="BI58" s="502" t="s">
        <v>477</v>
      </c>
      <c r="BJ58" s="503" t="s">
        <v>343</v>
      </c>
      <c r="BK58" s="452" t="s">
        <v>442</v>
      </c>
      <c r="BL58" s="451"/>
      <c r="BM58" s="502" t="s">
        <v>481</v>
      </c>
      <c r="BN58" s="503" t="s">
        <v>351</v>
      </c>
      <c r="BO58" s="452" t="s">
        <v>442</v>
      </c>
      <c r="BP58" s="451"/>
      <c r="BQ58" s="502" t="s">
        <v>482</v>
      </c>
      <c r="BR58" s="503" t="s">
        <v>360</v>
      </c>
      <c r="BS58" s="452" t="s">
        <v>442</v>
      </c>
      <c r="BT58" s="451"/>
      <c r="BU58" s="502" t="s">
        <v>488</v>
      </c>
      <c r="BV58" s="503" t="s">
        <v>369</v>
      </c>
      <c r="BW58" s="452"/>
      <c r="BX58" s="451"/>
      <c r="BY58" s="502"/>
      <c r="BZ58" s="503"/>
      <c r="CA58" s="452" t="s">
        <v>442</v>
      </c>
      <c r="CB58" s="451"/>
      <c r="CC58" s="502" t="s">
        <v>492</v>
      </c>
      <c r="CD58" s="503" t="s">
        <v>380</v>
      </c>
      <c r="CE58" s="452" t="s">
        <v>442</v>
      </c>
      <c r="CF58" s="451"/>
      <c r="CG58" s="502" t="s">
        <v>737</v>
      </c>
      <c r="CH58" s="503" t="s">
        <v>387</v>
      </c>
      <c r="CI58" s="452" t="s">
        <v>442</v>
      </c>
      <c r="CJ58" s="451"/>
      <c r="CK58" s="502" t="s">
        <v>503</v>
      </c>
      <c r="CL58" s="503" t="s">
        <v>393</v>
      </c>
      <c r="CM58" s="452"/>
      <c r="CN58" s="451"/>
      <c r="CO58" s="502"/>
      <c r="CP58" s="503"/>
      <c r="CQ58" s="48"/>
      <c r="CR58" s="48"/>
      <c r="CS58" s="48"/>
      <c r="CT58" s="48"/>
      <c r="CU58" s="48"/>
      <c r="CV58" s="48"/>
      <c r="CW58" s="48"/>
    </row>
    <row r="59" spans="1:101" x14ac:dyDescent="0.25">
      <c r="A59" s="514">
        <v>152880</v>
      </c>
      <c r="B59" s="515" t="s">
        <v>576</v>
      </c>
      <c r="C59" s="516" t="s">
        <v>525</v>
      </c>
      <c r="D59" s="514" t="s">
        <v>288</v>
      </c>
      <c r="E59" s="517" t="s">
        <v>289</v>
      </c>
      <c r="F59" s="517" t="s">
        <v>743</v>
      </c>
      <c r="G59" s="517" t="s">
        <v>289</v>
      </c>
      <c r="H59" s="517" t="s">
        <v>289</v>
      </c>
      <c r="I59" s="516" t="s">
        <v>289</v>
      </c>
      <c r="J59" s="517" t="s">
        <v>289</v>
      </c>
      <c r="K59" s="440" t="str">
        <f>IFERROR(VLOOKUP(A59,[4]CalledName!$A:$N,14,FALSE),"")</f>
        <v>No</v>
      </c>
      <c r="L59" s="401" t="str">
        <f>IFERROR(VLOOKUP(A59,[5]YEAR8!$A:$Y,22,FALSE),"")</f>
        <v>4-5</v>
      </c>
      <c r="M59" s="404" t="str">
        <f t="shared" si="0"/>
        <v>M</v>
      </c>
      <c r="N59" s="344">
        <f>IFERROR(VLOOKUP($A59,BHVEXPORT!$A:$I,6,FALSE),"")</f>
        <v>30</v>
      </c>
      <c r="O59" s="344">
        <f>IFERROR(VLOOKUP($A59,BHVEXPORT!$A:$I,4,FALSE),"")</f>
        <v>0</v>
      </c>
      <c r="P59" s="444">
        <f>IFERROR(VLOOKUP($A59,BHVEXPORT!$A:$I,5,FALSE),"")</f>
        <v>0</v>
      </c>
      <c r="Q59" s="497">
        <v>100</v>
      </c>
      <c r="R59" s="495">
        <v>0</v>
      </c>
      <c r="S59" s="498">
        <f t="shared" si="1"/>
        <v>3</v>
      </c>
      <c r="T59" s="414">
        <f t="shared" si="2"/>
        <v>11</v>
      </c>
      <c r="U59" s="399">
        <f t="shared" si="3"/>
        <v>0</v>
      </c>
      <c r="V59" s="399">
        <f t="shared" si="4"/>
        <v>0</v>
      </c>
      <c r="W59" s="399">
        <f t="shared" si="5"/>
        <v>0</v>
      </c>
      <c r="X59" s="399">
        <f t="shared" si="6"/>
        <v>0</v>
      </c>
      <c r="Y59" s="399">
        <f t="shared" si="7"/>
        <v>0</v>
      </c>
      <c r="Z59" s="399">
        <f t="shared" si="8"/>
        <v>0</v>
      </c>
      <c r="AA59" s="399">
        <f t="shared" si="9"/>
        <v>0</v>
      </c>
      <c r="AB59" s="399">
        <f t="shared" si="12"/>
        <v>0</v>
      </c>
      <c r="AC59" s="522">
        <f t="shared" si="13"/>
        <v>0</v>
      </c>
      <c r="AD59" s="415"/>
      <c r="AE59" s="452" t="s">
        <v>442</v>
      </c>
      <c r="AF59" s="451"/>
      <c r="AG59" s="502" t="s">
        <v>764</v>
      </c>
      <c r="AH59" s="503" t="s">
        <v>302</v>
      </c>
      <c r="AI59" s="452"/>
      <c r="AJ59" s="451"/>
      <c r="AK59" s="502"/>
      <c r="AL59" s="503"/>
      <c r="AM59" s="452" t="s">
        <v>442</v>
      </c>
      <c r="AN59" s="451"/>
      <c r="AO59" s="502" t="s">
        <v>460</v>
      </c>
      <c r="AP59" s="503" t="s">
        <v>310</v>
      </c>
      <c r="AQ59" s="452" t="s">
        <v>442</v>
      </c>
      <c r="AR59" s="451"/>
      <c r="AS59" s="502" t="s">
        <v>464</v>
      </c>
      <c r="AT59" s="503" t="s">
        <v>319</v>
      </c>
      <c r="AU59" s="452" t="s">
        <v>441</v>
      </c>
      <c r="AV59" s="451"/>
      <c r="AW59" s="502" t="s">
        <v>737</v>
      </c>
      <c r="AX59" s="503" t="s">
        <v>525</v>
      </c>
      <c r="AY59" s="452"/>
      <c r="AZ59" s="451"/>
      <c r="BA59" s="502"/>
      <c r="BB59" s="503"/>
      <c r="BC59" s="452" t="s">
        <v>442</v>
      </c>
      <c r="BD59" s="451"/>
      <c r="BE59" s="502" t="s">
        <v>473</v>
      </c>
      <c r="BF59" s="503" t="s">
        <v>332</v>
      </c>
      <c r="BG59" s="452" t="s">
        <v>442</v>
      </c>
      <c r="BH59" s="451"/>
      <c r="BI59" s="502" t="s">
        <v>476</v>
      </c>
      <c r="BJ59" s="503" t="s">
        <v>340</v>
      </c>
      <c r="BK59" s="452" t="s">
        <v>442</v>
      </c>
      <c r="BL59" s="451"/>
      <c r="BM59" s="502" t="s">
        <v>480</v>
      </c>
      <c r="BN59" s="503" t="s">
        <v>348</v>
      </c>
      <c r="BO59" s="452" t="s">
        <v>442</v>
      </c>
      <c r="BP59" s="451"/>
      <c r="BQ59" s="502" t="s">
        <v>483</v>
      </c>
      <c r="BR59" s="503" t="s">
        <v>356</v>
      </c>
      <c r="BS59" s="452" t="s">
        <v>442</v>
      </c>
      <c r="BT59" s="451"/>
      <c r="BU59" s="502" t="s">
        <v>487</v>
      </c>
      <c r="BV59" s="503" t="s">
        <v>366</v>
      </c>
      <c r="BW59" s="452" t="s">
        <v>442</v>
      </c>
      <c r="BX59" s="451"/>
      <c r="BY59" s="502" t="s">
        <v>481</v>
      </c>
      <c r="BZ59" s="503" t="s">
        <v>381</v>
      </c>
      <c r="CA59" s="452" t="s">
        <v>441</v>
      </c>
      <c r="CB59" s="451"/>
      <c r="CC59" s="502" t="s">
        <v>492</v>
      </c>
      <c r="CD59" s="503" t="s">
        <v>375</v>
      </c>
      <c r="CE59" s="452" t="s">
        <v>441</v>
      </c>
      <c r="CF59" s="451"/>
      <c r="CG59" s="502" t="s">
        <v>496</v>
      </c>
      <c r="CH59" s="503" t="s">
        <v>384</v>
      </c>
      <c r="CI59" s="452" t="s">
        <v>442</v>
      </c>
      <c r="CJ59" s="451"/>
      <c r="CK59" s="502" t="s">
        <v>504</v>
      </c>
      <c r="CL59" s="503" t="s">
        <v>395</v>
      </c>
      <c r="CM59" s="452" t="s">
        <v>442</v>
      </c>
      <c r="CN59" s="451"/>
      <c r="CO59" s="502" t="s">
        <v>767</v>
      </c>
      <c r="CP59" s="503" t="s">
        <v>401</v>
      </c>
      <c r="CQ59" s="48"/>
      <c r="CR59" s="48"/>
      <c r="CS59" s="48"/>
      <c r="CT59" s="48"/>
      <c r="CU59" s="48"/>
      <c r="CV59" s="48"/>
      <c r="CW59" s="48"/>
    </row>
    <row r="60" spans="1:101" x14ac:dyDescent="0.25">
      <c r="A60" s="514">
        <v>152914</v>
      </c>
      <c r="B60" s="515" t="s">
        <v>577</v>
      </c>
      <c r="C60" s="516" t="s">
        <v>512</v>
      </c>
      <c r="D60" s="514" t="s">
        <v>148</v>
      </c>
      <c r="E60" s="517" t="s">
        <v>289</v>
      </c>
      <c r="F60" s="517" t="s">
        <v>745</v>
      </c>
      <c r="G60" s="517" t="s">
        <v>289</v>
      </c>
      <c r="H60" s="517" t="s">
        <v>289</v>
      </c>
      <c r="I60" s="516" t="s">
        <v>289</v>
      </c>
      <c r="J60" s="517" t="s">
        <v>289</v>
      </c>
      <c r="K60" s="440" t="str">
        <f>IFERROR(VLOOKUP(A60,[4]CalledName!$A:$N,14,FALSE),"")</f>
        <v>No</v>
      </c>
      <c r="L60" s="401" t="str">
        <f>IFERROR(VLOOKUP(A60,[5]YEAR8!$A:$Y,22,FALSE),"")</f>
        <v>4-5</v>
      </c>
      <c r="M60" s="404" t="str">
        <f t="shared" si="0"/>
        <v>M</v>
      </c>
      <c r="N60" s="344">
        <f>IFERROR(VLOOKUP($A60,BHVEXPORT!$A:$I,6,FALSE),"")</f>
        <v>26</v>
      </c>
      <c r="O60" s="344">
        <f>IFERROR(VLOOKUP($A60,BHVEXPORT!$A:$I,4,FALSE),"")</f>
        <v>1</v>
      </c>
      <c r="P60" s="444">
        <f>IFERROR(VLOOKUP($A60,BHVEXPORT!$A:$I,5,FALSE),"")</f>
        <v>0</v>
      </c>
      <c r="Q60" s="497">
        <v>100</v>
      </c>
      <c r="R60" s="495">
        <v>1</v>
      </c>
      <c r="S60" s="498">
        <f t="shared" si="1"/>
        <v>1</v>
      </c>
      <c r="T60" s="414">
        <f t="shared" si="2"/>
        <v>12</v>
      </c>
      <c r="U60" s="399">
        <f t="shared" si="3"/>
        <v>1</v>
      </c>
      <c r="V60" s="399">
        <f t="shared" si="4"/>
        <v>0</v>
      </c>
      <c r="W60" s="399">
        <f t="shared" si="5"/>
        <v>0</v>
      </c>
      <c r="X60" s="399">
        <f t="shared" si="6"/>
        <v>1</v>
      </c>
      <c r="Y60" s="399">
        <f t="shared" si="7"/>
        <v>0</v>
      </c>
      <c r="Z60" s="399">
        <f t="shared" si="8"/>
        <v>0</v>
      </c>
      <c r="AA60" s="399">
        <f t="shared" si="9"/>
        <v>0</v>
      </c>
      <c r="AB60" s="399">
        <f t="shared" si="12"/>
        <v>0</v>
      </c>
      <c r="AC60" s="522">
        <f t="shared" si="13"/>
        <v>1</v>
      </c>
      <c r="AD60" s="415"/>
      <c r="AE60" s="452" t="s">
        <v>442</v>
      </c>
      <c r="AF60" s="451"/>
      <c r="AG60" s="502" t="s">
        <v>764</v>
      </c>
      <c r="AH60" s="503" t="s">
        <v>304</v>
      </c>
      <c r="AI60" s="452" t="s">
        <v>442</v>
      </c>
      <c r="AJ60" s="451"/>
      <c r="AK60" s="502" t="s">
        <v>765</v>
      </c>
      <c r="AL60" s="503" t="s">
        <v>434</v>
      </c>
      <c r="AM60" s="452" t="s">
        <v>442</v>
      </c>
      <c r="AN60" s="451"/>
      <c r="AO60" s="502" t="s">
        <v>461</v>
      </c>
      <c r="AP60" s="503" t="s">
        <v>312</v>
      </c>
      <c r="AQ60" s="452" t="s">
        <v>442</v>
      </c>
      <c r="AR60" s="451"/>
      <c r="AS60" s="502" t="s">
        <v>464</v>
      </c>
      <c r="AT60" s="503" t="s">
        <v>319</v>
      </c>
      <c r="AU60" s="452" t="s">
        <v>443</v>
      </c>
      <c r="AV60" s="451"/>
      <c r="AW60" s="502" t="s">
        <v>461</v>
      </c>
      <c r="AX60" s="503" t="s">
        <v>512</v>
      </c>
      <c r="AY60" s="452"/>
      <c r="AZ60" s="451"/>
      <c r="BA60" s="502"/>
      <c r="BB60" s="503"/>
      <c r="BC60" s="452" t="s">
        <v>442</v>
      </c>
      <c r="BD60" s="451"/>
      <c r="BE60" s="502" t="s">
        <v>474</v>
      </c>
      <c r="BF60" s="503" t="s">
        <v>334</v>
      </c>
      <c r="BG60" s="452" t="s">
        <v>441</v>
      </c>
      <c r="BH60" s="451"/>
      <c r="BI60" s="502" t="s">
        <v>478</v>
      </c>
      <c r="BJ60" s="503" t="s">
        <v>342</v>
      </c>
      <c r="BK60" s="452" t="s">
        <v>442</v>
      </c>
      <c r="BL60" s="451"/>
      <c r="BM60" s="502" t="s">
        <v>481</v>
      </c>
      <c r="BN60" s="503" t="s">
        <v>350</v>
      </c>
      <c r="BO60" s="452" t="s">
        <v>442</v>
      </c>
      <c r="BP60" s="451"/>
      <c r="BQ60" s="502" t="s">
        <v>483</v>
      </c>
      <c r="BR60" s="503" t="s">
        <v>356</v>
      </c>
      <c r="BS60" s="452" t="s">
        <v>442</v>
      </c>
      <c r="BT60" s="451"/>
      <c r="BU60" s="502" t="s">
        <v>487</v>
      </c>
      <c r="BV60" s="503" t="s">
        <v>368</v>
      </c>
      <c r="BW60" s="452"/>
      <c r="BX60" s="451"/>
      <c r="BY60" s="502"/>
      <c r="BZ60" s="503"/>
      <c r="CA60" s="452" t="s">
        <v>442</v>
      </c>
      <c r="CB60" s="451"/>
      <c r="CC60" s="502" t="s">
        <v>490</v>
      </c>
      <c r="CD60" s="503" t="s">
        <v>373</v>
      </c>
      <c r="CE60" s="452" t="s">
        <v>442</v>
      </c>
      <c r="CF60" s="451"/>
      <c r="CG60" s="502" t="s">
        <v>498</v>
      </c>
      <c r="CH60" s="503" t="s">
        <v>386</v>
      </c>
      <c r="CI60" s="452" t="s">
        <v>442</v>
      </c>
      <c r="CJ60" s="451"/>
      <c r="CK60" s="502" t="s">
        <v>508</v>
      </c>
      <c r="CL60" s="503" t="s">
        <v>396</v>
      </c>
      <c r="CM60" s="452" t="s">
        <v>442</v>
      </c>
      <c r="CN60" s="451"/>
      <c r="CO60" s="502" t="s">
        <v>510</v>
      </c>
      <c r="CP60" s="503" t="s">
        <v>403</v>
      </c>
      <c r="CQ60" s="48"/>
      <c r="CR60" s="48"/>
      <c r="CS60" s="48"/>
      <c r="CT60" s="48"/>
      <c r="CU60" s="48"/>
      <c r="CV60" s="48"/>
      <c r="CW60" s="48"/>
    </row>
    <row r="61" spans="1:101" x14ac:dyDescent="0.25">
      <c r="A61" s="514">
        <v>152929</v>
      </c>
      <c r="B61" s="515" t="s">
        <v>578</v>
      </c>
      <c r="C61" s="516" t="s">
        <v>522</v>
      </c>
      <c r="D61" s="514" t="s">
        <v>148</v>
      </c>
      <c r="E61" s="517" t="s">
        <v>289</v>
      </c>
      <c r="F61" s="517" t="s">
        <v>753</v>
      </c>
      <c r="G61" s="517" t="s">
        <v>289</v>
      </c>
      <c r="H61" s="517" t="s">
        <v>289</v>
      </c>
      <c r="I61" s="516" t="s">
        <v>289</v>
      </c>
      <c r="J61" s="517" t="s">
        <v>289</v>
      </c>
      <c r="K61" s="440" t="str">
        <f>IFERROR(VLOOKUP(A61,[4]CalledName!$A:$N,14,FALSE),"")</f>
        <v>No</v>
      </c>
      <c r="L61" s="401" t="str">
        <f>IFERROR(VLOOKUP(A61,[5]YEAR8!$A:$Y,22,FALSE),"")</f>
        <v>4-5</v>
      </c>
      <c r="M61" s="404" t="str">
        <f t="shared" si="0"/>
        <v>M</v>
      </c>
      <c r="N61" s="344">
        <f>IFERROR(VLOOKUP($A61,BHVEXPORT!$A:$I,6,FALSE),"")</f>
        <v>24</v>
      </c>
      <c r="O61" s="344">
        <f>IFERROR(VLOOKUP($A61,BHVEXPORT!$A:$I,4,FALSE),"")</f>
        <v>1</v>
      </c>
      <c r="P61" s="444">
        <f>IFERROR(VLOOKUP($A61,BHVEXPORT!$A:$I,5,FALSE),"")</f>
        <v>3</v>
      </c>
      <c r="Q61" s="497">
        <v>95.65</v>
      </c>
      <c r="R61" s="495">
        <v>3</v>
      </c>
      <c r="S61" s="498">
        <f t="shared" si="1"/>
        <v>0</v>
      </c>
      <c r="T61" s="414">
        <f t="shared" si="2"/>
        <v>14</v>
      </c>
      <c r="U61" s="399">
        <f t="shared" si="3"/>
        <v>0</v>
      </c>
      <c r="V61" s="399">
        <f t="shared" si="4"/>
        <v>0</v>
      </c>
      <c r="W61" s="399">
        <f t="shared" si="5"/>
        <v>0</v>
      </c>
      <c r="X61" s="399">
        <f t="shared" si="6"/>
        <v>0</v>
      </c>
      <c r="Y61" s="399">
        <f t="shared" si="7"/>
        <v>0</v>
      </c>
      <c r="Z61" s="399">
        <f t="shared" si="8"/>
        <v>0</v>
      </c>
      <c r="AA61" s="399">
        <f t="shared" si="9"/>
        <v>0</v>
      </c>
      <c r="AB61" s="399">
        <f t="shared" si="12"/>
        <v>0</v>
      </c>
      <c r="AC61" s="522">
        <f t="shared" si="13"/>
        <v>0</v>
      </c>
      <c r="AD61" s="415"/>
      <c r="AE61" s="450" t="s">
        <v>442</v>
      </c>
      <c r="AF61" s="451"/>
      <c r="AG61" s="502" t="s">
        <v>764</v>
      </c>
      <c r="AH61" s="503" t="s">
        <v>301</v>
      </c>
      <c r="AI61" s="450" t="s">
        <v>442</v>
      </c>
      <c r="AJ61" s="451"/>
      <c r="AK61" s="502" t="s">
        <v>766</v>
      </c>
      <c r="AL61" s="503" t="s">
        <v>433</v>
      </c>
      <c r="AM61" s="450" t="s">
        <v>442</v>
      </c>
      <c r="AN61" s="451"/>
      <c r="AO61" s="502" t="s">
        <v>460</v>
      </c>
      <c r="AP61" s="503" t="s">
        <v>309</v>
      </c>
      <c r="AQ61" s="450" t="s">
        <v>442</v>
      </c>
      <c r="AR61" s="451"/>
      <c r="AS61" s="502" t="s">
        <v>464</v>
      </c>
      <c r="AT61" s="503" t="s">
        <v>319</v>
      </c>
      <c r="AU61" s="450" t="s">
        <v>442</v>
      </c>
      <c r="AV61" s="451"/>
      <c r="AW61" s="502" t="s">
        <v>484</v>
      </c>
      <c r="AX61" s="503" t="s">
        <v>522</v>
      </c>
      <c r="AY61" s="450"/>
      <c r="AZ61" s="451"/>
      <c r="BA61" s="502"/>
      <c r="BB61" s="503"/>
      <c r="BC61" s="450" t="s">
        <v>442</v>
      </c>
      <c r="BD61" s="451"/>
      <c r="BE61" s="502" t="s">
        <v>473</v>
      </c>
      <c r="BF61" s="503" t="s">
        <v>331</v>
      </c>
      <c r="BG61" s="450" t="s">
        <v>442</v>
      </c>
      <c r="BH61" s="451"/>
      <c r="BI61" s="502" t="s">
        <v>476</v>
      </c>
      <c r="BJ61" s="503" t="s">
        <v>339</v>
      </c>
      <c r="BK61" s="450" t="s">
        <v>442</v>
      </c>
      <c r="BL61" s="451"/>
      <c r="BM61" s="502" t="s">
        <v>479</v>
      </c>
      <c r="BN61" s="503" t="s">
        <v>347</v>
      </c>
      <c r="BO61" s="450" t="s">
        <v>442</v>
      </c>
      <c r="BP61" s="451"/>
      <c r="BQ61" s="502" t="s">
        <v>484</v>
      </c>
      <c r="BR61" s="503" t="s">
        <v>357</v>
      </c>
      <c r="BS61" s="450" t="s">
        <v>442</v>
      </c>
      <c r="BT61" s="451"/>
      <c r="BU61" s="502" t="s">
        <v>487</v>
      </c>
      <c r="BV61" s="503" t="s">
        <v>365</v>
      </c>
      <c r="BW61" s="450"/>
      <c r="BX61" s="451"/>
      <c r="BY61" s="502"/>
      <c r="BZ61" s="503"/>
      <c r="CA61" s="450" t="s">
        <v>442</v>
      </c>
      <c r="CB61" s="451"/>
      <c r="CC61" s="502" t="s">
        <v>491</v>
      </c>
      <c r="CD61" s="503" t="s">
        <v>374</v>
      </c>
      <c r="CE61" s="450" t="s">
        <v>442</v>
      </c>
      <c r="CF61" s="451"/>
      <c r="CG61" s="502" t="s">
        <v>496</v>
      </c>
      <c r="CH61" s="503" t="s">
        <v>383</v>
      </c>
      <c r="CI61" s="450" t="s">
        <v>442</v>
      </c>
      <c r="CJ61" s="451"/>
      <c r="CK61" s="502" t="s">
        <v>508</v>
      </c>
      <c r="CL61" s="503" t="s">
        <v>396</v>
      </c>
      <c r="CM61" s="450" t="s">
        <v>442</v>
      </c>
      <c r="CN61" s="451"/>
      <c r="CO61" s="502" t="s">
        <v>471</v>
      </c>
      <c r="CP61" s="503" t="s">
        <v>400</v>
      </c>
      <c r="CQ61" s="48"/>
      <c r="CR61" s="48"/>
      <c r="CS61" s="48"/>
      <c r="CT61" s="48"/>
      <c r="CU61" s="48"/>
      <c r="CV61" s="48"/>
      <c r="CW61" s="48"/>
    </row>
    <row r="62" spans="1:101" x14ac:dyDescent="0.25">
      <c r="A62" s="514">
        <v>152751</v>
      </c>
      <c r="B62" s="515" t="s">
        <v>579</v>
      </c>
      <c r="C62" s="516" t="s">
        <v>514</v>
      </c>
      <c r="D62" s="514" t="s">
        <v>288</v>
      </c>
      <c r="E62" s="517" t="s">
        <v>289</v>
      </c>
      <c r="F62" s="517" t="s">
        <v>743</v>
      </c>
      <c r="G62" s="517" t="s">
        <v>289</v>
      </c>
      <c r="H62" s="517" t="s">
        <v>289</v>
      </c>
      <c r="I62" s="516" t="s">
        <v>289</v>
      </c>
      <c r="J62" s="517" t="s">
        <v>289</v>
      </c>
      <c r="K62" s="440" t="str">
        <f>IFERROR(VLOOKUP(A62,[4]CalledName!$A:$N,14,FALSE),"")</f>
        <v>No</v>
      </c>
      <c r="L62" s="401" t="str">
        <f>IFERROR(VLOOKUP(A62,[5]YEAR8!$A:$Y,22,FALSE),"")</f>
        <v>7-8</v>
      </c>
      <c r="M62" s="404" t="str">
        <f t="shared" si="0"/>
        <v>H</v>
      </c>
      <c r="N62" s="344">
        <f>IFERROR(VLOOKUP($A62,BHVEXPORT!$A:$I,6,FALSE),"")</f>
        <v>14</v>
      </c>
      <c r="O62" s="344">
        <f>IFERROR(VLOOKUP($A62,BHVEXPORT!$A:$I,4,FALSE),"")</f>
        <v>0</v>
      </c>
      <c r="P62" s="444">
        <f>IFERROR(VLOOKUP($A62,BHVEXPORT!$A:$I,5,FALSE),"")</f>
        <v>0</v>
      </c>
      <c r="Q62" s="497">
        <v>95.56</v>
      </c>
      <c r="R62" s="495">
        <v>0</v>
      </c>
      <c r="S62" s="498">
        <f t="shared" si="1"/>
        <v>3</v>
      </c>
      <c r="T62" s="414">
        <f t="shared" si="2"/>
        <v>11</v>
      </c>
      <c r="U62" s="399">
        <f t="shared" si="3"/>
        <v>0</v>
      </c>
      <c r="V62" s="399">
        <f t="shared" si="4"/>
        <v>0</v>
      </c>
      <c r="W62" s="399">
        <f t="shared" si="5"/>
        <v>0</v>
      </c>
      <c r="X62" s="399">
        <f t="shared" si="6"/>
        <v>0</v>
      </c>
      <c r="Y62" s="399">
        <f t="shared" si="7"/>
        <v>0</v>
      </c>
      <c r="Z62" s="399">
        <f t="shared" si="8"/>
        <v>0</v>
      </c>
      <c r="AA62" s="399">
        <f t="shared" si="9"/>
        <v>0</v>
      </c>
      <c r="AB62" s="399">
        <f t="shared" si="12"/>
        <v>0</v>
      </c>
      <c r="AC62" s="522">
        <f t="shared" si="13"/>
        <v>0</v>
      </c>
      <c r="AD62" s="415"/>
      <c r="AE62" s="450" t="s">
        <v>442</v>
      </c>
      <c r="AF62" s="451"/>
      <c r="AG62" s="502" t="s">
        <v>764</v>
      </c>
      <c r="AH62" s="503" t="s">
        <v>305</v>
      </c>
      <c r="AI62" s="450" t="s">
        <v>441</v>
      </c>
      <c r="AJ62" s="451"/>
      <c r="AK62" s="502" t="s">
        <v>771</v>
      </c>
      <c r="AL62" s="503" t="s">
        <v>440</v>
      </c>
      <c r="AM62" s="450" t="s">
        <v>442</v>
      </c>
      <c r="AN62" s="451"/>
      <c r="AO62" s="502" t="s">
        <v>461</v>
      </c>
      <c r="AP62" s="503" t="s">
        <v>313</v>
      </c>
      <c r="AQ62" s="450" t="s">
        <v>442</v>
      </c>
      <c r="AR62" s="451"/>
      <c r="AS62" s="502" t="s">
        <v>467</v>
      </c>
      <c r="AT62" s="503" t="s">
        <v>322</v>
      </c>
      <c r="AU62" s="450" t="s">
        <v>442</v>
      </c>
      <c r="AV62" s="451"/>
      <c r="AW62" s="502" t="s">
        <v>506</v>
      </c>
      <c r="AX62" s="503" t="s">
        <v>514</v>
      </c>
      <c r="AY62" s="450" t="s">
        <v>442</v>
      </c>
      <c r="AZ62" s="451"/>
      <c r="BA62" s="502" t="s">
        <v>767</v>
      </c>
      <c r="BB62" s="503" t="s">
        <v>327</v>
      </c>
      <c r="BC62" s="450" t="s">
        <v>442</v>
      </c>
      <c r="BD62" s="451"/>
      <c r="BE62" s="502" t="s">
        <v>736</v>
      </c>
      <c r="BF62" s="503" t="s">
        <v>335</v>
      </c>
      <c r="BG62" s="450" t="s">
        <v>441</v>
      </c>
      <c r="BH62" s="451"/>
      <c r="BI62" s="502" t="s">
        <v>477</v>
      </c>
      <c r="BJ62" s="503" t="s">
        <v>343</v>
      </c>
      <c r="BK62" s="450" t="s">
        <v>442</v>
      </c>
      <c r="BL62" s="451"/>
      <c r="BM62" s="502" t="s">
        <v>481</v>
      </c>
      <c r="BN62" s="503" t="s">
        <v>351</v>
      </c>
      <c r="BO62" s="450" t="s">
        <v>442</v>
      </c>
      <c r="BP62" s="451"/>
      <c r="BQ62" s="502" t="s">
        <v>482</v>
      </c>
      <c r="BR62" s="503" t="s">
        <v>360</v>
      </c>
      <c r="BS62" s="450" t="s">
        <v>442</v>
      </c>
      <c r="BT62" s="451"/>
      <c r="BU62" s="502" t="s">
        <v>488</v>
      </c>
      <c r="BV62" s="503" t="s">
        <v>369</v>
      </c>
      <c r="BW62" s="450"/>
      <c r="BX62" s="451"/>
      <c r="BY62" s="502"/>
      <c r="BZ62" s="503"/>
      <c r="CA62" s="450" t="s">
        <v>441</v>
      </c>
      <c r="CB62" s="451"/>
      <c r="CC62" s="502" t="s">
        <v>495</v>
      </c>
      <c r="CD62" s="503" t="s">
        <v>379</v>
      </c>
      <c r="CE62" s="450" t="s">
        <v>442</v>
      </c>
      <c r="CF62" s="451"/>
      <c r="CG62" s="502" t="s">
        <v>737</v>
      </c>
      <c r="CH62" s="503" t="s">
        <v>387</v>
      </c>
      <c r="CI62" s="450" t="s">
        <v>442</v>
      </c>
      <c r="CJ62" s="451"/>
      <c r="CK62" s="502" t="s">
        <v>503</v>
      </c>
      <c r="CL62" s="503" t="s">
        <v>394</v>
      </c>
      <c r="CM62" s="450"/>
      <c r="CN62" s="451"/>
      <c r="CO62" s="502"/>
      <c r="CP62" s="503"/>
      <c r="CQ62" s="48"/>
      <c r="CR62" s="48"/>
      <c r="CS62" s="48"/>
      <c r="CT62" s="48"/>
      <c r="CU62" s="48"/>
      <c r="CV62" s="48"/>
      <c r="CW62" s="48"/>
    </row>
    <row r="63" spans="1:101" x14ac:dyDescent="0.25">
      <c r="A63" s="514">
        <v>160002</v>
      </c>
      <c r="B63" s="515" t="s">
        <v>580</v>
      </c>
      <c r="C63" s="516" t="s">
        <v>540</v>
      </c>
      <c r="D63" s="514" t="s">
        <v>148</v>
      </c>
      <c r="E63" s="517" t="s">
        <v>289</v>
      </c>
      <c r="F63" s="517" t="s">
        <v>751</v>
      </c>
      <c r="G63" s="517" t="s">
        <v>289</v>
      </c>
      <c r="H63" s="517" t="s">
        <v>289</v>
      </c>
      <c r="I63" s="516" t="s">
        <v>289</v>
      </c>
      <c r="J63" s="517" t="s">
        <v>289</v>
      </c>
      <c r="K63" s="440" t="str">
        <f>IFERROR(VLOOKUP(A63,[4]CalledName!$A:$N,14,FALSE),"")</f>
        <v>No</v>
      </c>
      <c r="L63" s="401" t="str">
        <f>IFERROR(VLOOKUP(A63,[5]YEAR8!$A:$Y,22,FALSE),"")</f>
        <v>5-6</v>
      </c>
      <c r="M63" s="404" t="str">
        <f t="shared" si="0"/>
        <v>M</v>
      </c>
      <c r="N63" s="344">
        <f>IFERROR(VLOOKUP($A63,BHVEXPORT!$A:$I,6,FALSE),"")</f>
        <v>18</v>
      </c>
      <c r="O63" s="344">
        <f>IFERROR(VLOOKUP($A63,BHVEXPORT!$A:$I,4,FALSE),"")</f>
        <v>0</v>
      </c>
      <c r="P63" s="444">
        <f>IFERROR(VLOOKUP($A63,BHVEXPORT!$A:$I,5,FALSE),"")</f>
        <v>0</v>
      </c>
      <c r="Q63" s="497">
        <v>100</v>
      </c>
      <c r="R63" s="495">
        <v>0</v>
      </c>
      <c r="S63" s="498">
        <f t="shared" si="1"/>
        <v>2</v>
      </c>
      <c r="T63" s="414">
        <f t="shared" si="2"/>
        <v>12</v>
      </c>
      <c r="U63" s="399">
        <f t="shared" si="3"/>
        <v>0</v>
      </c>
      <c r="V63" s="399">
        <f t="shared" si="4"/>
        <v>0</v>
      </c>
      <c r="W63" s="399">
        <f t="shared" si="5"/>
        <v>0</v>
      </c>
      <c r="X63" s="399">
        <f t="shared" si="6"/>
        <v>0</v>
      </c>
      <c r="Y63" s="399">
        <f t="shared" si="7"/>
        <v>0</v>
      </c>
      <c r="Z63" s="399">
        <f t="shared" si="8"/>
        <v>0</v>
      </c>
      <c r="AA63" s="399">
        <f t="shared" si="9"/>
        <v>0</v>
      </c>
      <c r="AB63" s="399">
        <f t="shared" si="12"/>
        <v>0</v>
      </c>
      <c r="AC63" s="522">
        <f t="shared" si="13"/>
        <v>0</v>
      </c>
      <c r="AD63" s="415"/>
      <c r="AE63" s="450" t="s">
        <v>441</v>
      </c>
      <c r="AF63" s="451"/>
      <c r="AG63" s="502" t="s">
        <v>458</v>
      </c>
      <c r="AH63" s="503" t="s">
        <v>308</v>
      </c>
      <c r="AI63" s="450"/>
      <c r="AJ63" s="451"/>
      <c r="AK63" s="502"/>
      <c r="AL63" s="503"/>
      <c r="AM63" s="450" t="s">
        <v>442</v>
      </c>
      <c r="AN63" s="451"/>
      <c r="AO63" s="502" t="s">
        <v>460</v>
      </c>
      <c r="AP63" s="503" t="s">
        <v>316</v>
      </c>
      <c r="AQ63" s="450" t="s">
        <v>442</v>
      </c>
      <c r="AR63" s="451"/>
      <c r="AS63" s="502" t="s">
        <v>461</v>
      </c>
      <c r="AT63" s="503" t="s">
        <v>324</v>
      </c>
      <c r="AU63" s="450" t="s">
        <v>442</v>
      </c>
      <c r="AV63" s="451"/>
      <c r="AW63" s="502" t="s">
        <v>739</v>
      </c>
      <c r="AX63" s="503" t="s">
        <v>540</v>
      </c>
      <c r="AY63" s="450" t="s">
        <v>442</v>
      </c>
      <c r="AZ63" s="451"/>
      <c r="BA63" s="502" t="s">
        <v>472</v>
      </c>
      <c r="BB63" s="503" t="s">
        <v>330</v>
      </c>
      <c r="BC63" s="450" t="s">
        <v>442</v>
      </c>
      <c r="BD63" s="451"/>
      <c r="BE63" s="502" t="s">
        <v>474</v>
      </c>
      <c r="BF63" s="503" t="s">
        <v>338</v>
      </c>
      <c r="BG63" s="450" t="s">
        <v>442</v>
      </c>
      <c r="BH63" s="451"/>
      <c r="BI63" s="502" t="s">
        <v>478</v>
      </c>
      <c r="BJ63" s="503" t="s">
        <v>346</v>
      </c>
      <c r="BK63" s="450" t="s">
        <v>442</v>
      </c>
      <c r="BL63" s="451"/>
      <c r="BM63" s="502" t="s">
        <v>480</v>
      </c>
      <c r="BN63" s="503" t="s">
        <v>354</v>
      </c>
      <c r="BO63" s="450" t="s">
        <v>442</v>
      </c>
      <c r="BP63" s="451"/>
      <c r="BQ63" s="502" t="s">
        <v>484</v>
      </c>
      <c r="BR63" s="503" t="s">
        <v>362</v>
      </c>
      <c r="BS63" s="450" t="s">
        <v>441</v>
      </c>
      <c r="BT63" s="451"/>
      <c r="BU63" s="502" t="s">
        <v>487</v>
      </c>
      <c r="BV63" s="503" t="s">
        <v>372</v>
      </c>
      <c r="BW63" s="450" t="s">
        <v>442</v>
      </c>
      <c r="BX63" s="451"/>
      <c r="BY63" s="502" t="s">
        <v>476</v>
      </c>
      <c r="BZ63" s="503" t="s">
        <v>382</v>
      </c>
      <c r="CA63" s="450" t="s">
        <v>442</v>
      </c>
      <c r="CB63" s="451"/>
      <c r="CC63" s="502" t="s">
        <v>768</v>
      </c>
      <c r="CD63" s="503" t="s">
        <v>377</v>
      </c>
      <c r="CE63" s="450" t="s">
        <v>442</v>
      </c>
      <c r="CF63" s="451"/>
      <c r="CG63" s="502" t="s">
        <v>774</v>
      </c>
      <c r="CH63" s="503" t="s">
        <v>390</v>
      </c>
      <c r="CI63" s="450" t="s">
        <v>442</v>
      </c>
      <c r="CJ63" s="451"/>
      <c r="CK63" s="502" t="s">
        <v>506</v>
      </c>
      <c r="CL63" s="503" t="s">
        <v>397</v>
      </c>
      <c r="CM63" s="450"/>
      <c r="CN63" s="451"/>
      <c r="CO63" s="502"/>
      <c r="CP63" s="503"/>
      <c r="CQ63" s="48"/>
      <c r="CR63" s="48"/>
      <c r="CS63" s="48"/>
      <c r="CT63" s="48"/>
      <c r="CU63" s="48"/>
      <c r="CV63" s="48"/>
      <c r="CW63" s="48"/>
    </row>
    <row r="64" spans="1:101" x14ac:dyDescent="0.25">
      <c r="A64" s="514">
        <v>152805</v>
      </c>
      <c r="B64" s="515" t="s">
        <v>581</v>
      </c>
      <c r="C64" s="516" t="s">
        <v>525</v>
      </c>
      <c r="D64" s="514" t="s">
        <v>288</v>
      </c>
      <c r="E64" s="517" t="s">
        <v>289</v>
      </c>
      <c r="F64" s="517" t="s">
        <v>747</v>
      </c>
      <c r="G64" s="517" t="s">
        <v>289</v>
      </c>
      <c r="H64" s="517" t="s">
        <v>289</v>
      </c>
      <c r="I64" s="516" t="s">
        <v>289</v>
      </c>
      <c r="J64" s="517" t="s">
        <v>289</v>
      </c>
      <c r="K64" s="440" t="str">
        <f>IFERROR(VLOOKUP(A64,[4]CalledName!$A:$N,14,FALSE),"")</f>
        <v>Yes</v>
      </c>
      <c r="L64" s="401" t="str">
        <f>IFERROR(VLOOKUP(A64,[5]YEAR8!$A:$Y,22,FALSE),"")</f>
        <v>7-8</v>
      </c>
      <c r="M64" s="404" t="str">
        <f t="shared" si="0"/>
        <v>H</v>
      </c>
      <c r="N64" s="344">
        <f>IFERROR(VLOOKUP($A64,BHVEXPORT!$A:$I,6,FALSE),"")</f>
        <v>20</v>
      </c>
      <c r="O64" s="344">
        <f>IFERROR(VLOOKUP($A64,BHVEXPORT!$A:$I,4,FALSE),"")</f>
        <v>0</v>
      </c>
      <c r="P64" s="444">
        <f>IFERROR(VLOOKUP($A64,BHVEXPORT!$A:$I,5,FALSE),"")</f>
        <v>0</v>
      </c>
      <c r="Q64" s="497">
        <v>80</v>
      </c>
      <c r="R64" s="495">
        <v>0</v>
      </c>
      <c r="S64" s="498">
        <f t="shared" si="1"/>
        <v>2</v>
      </c>
      <c r="T64" s="414">
        <f t="shared" si="2"/>
        <v>12</v>
      </c>
      <c r="U64" s="399">
        <f t="shared" si="3"/>
        <v>0</v>
      </c>
      <c r="V64" s="399">
        <f t="shared" si="4"/>
        <v>0</v>
      </c>
      <c r="W64" s="399">
        <f t="shared" si="5"/>
        <v>0</v>
      </c>
      <c r="X64" s="399">
        <f t="shared" si="6"/>
        <v>0</v>
      </c>
      <c r="Y64" s="399">
        <f t="shared" si="7"/>
        <v>0</v>
      </c>
      <c r="Z64" s="399">
        <f t="shared" si="8"/>
        <v>0</v>
      </c>
      <c r="AA64" s="399">
        <f t="shared" si="9"/>
        <v>0</v>
      </c>
      <c r="AB64" s="399">
        <f t="shared" si="12"/>
        <v>0</v>
      </c>
      <c r="AC64" s="522">
        <f t="shared" si="13"/>
        <v>0</v>
      </c>
      <c r="AD64" s="415"/>
      <c r="AE64" s="452" t="s">
        <v>442</v>
      </c>
      <c r="AF64" s="451"/>
      <c r="AG64" s="502" t="s">
        <v>764</v>
      </c>
      <c r="AH64" s="503" t="s">
        <v>302</v>
      </c>
      <c r="AI64" s="452" t="s">
        <v>442</v>
      </c>
      <c r="AJ64" s="451"/>
      <c r="AK64" s="502" t="s">
        <v>766</v>
      </c>
      <c r="AL64" s="503" t="s">
        <v>433</v>
      </c>
      <c r="AM64" s="452" t="s">
        <v>442</v>
      </c>
      <c r="AN64" s="451"/>
      <c r="AO64" s="502" t="s">
        <v>460</v>
      </c>
      <c r="AP64" s="503" t="s">
        <v>310</v>
      </c>
      <c r="AQ64" s="452" t="s">
        <v>442</v>
      </c>
      <c r="AR64" s="451"/>
      <c r="AS64" s="502" t="s">
        <v>462</v>
      </c>
      <c r="AT64" s="503" t="s">
        <v>317</v>
      </c>
      <c r="AU64" s="452" t="s">
        <v>441</v>
      </c>
      <c r="AV64" s="451"/>
      <c r="AW64" s="502" t="s">
        <v>737</v>
      </c>
      <c r="AX64" s="503" t="s">
        <v>525</v>
      </c>
      <c r="AY64" s="452"/>
      <c r="AZ64" s="451"/>
      <c r="BA64" s="502"/>
      <c r="BB64" s="503"/>
      <c r="BC64" s="452" t="s">
        <v>442</v>
      </c>
      <c r="BD64" s="451"/>
      <c r="BE64" s="502" t="s">
        <v>473</v>
      </c>
      <c r="BF64" s="503" t="s">
        <v>332</v>
      </c>
      <c r="BG64" s="452" t="s">
        <v>442</v>
      </c>
      <c r="BH64" s="451"/>
      <c r="BI64" s="502" t="s">
        <v>476</v>
      </c>
      <c r="BJ64" s="503" t="s">
        <v>340</v>
      </c>
      <c r="BK64" s="452" t="s">
        <v>442</v>
      </c>
      <c r="BL64" s="451"/>
      <c r="BM64" s="502" t="s">
        <v>480</v>
      </c>
      <c r="BN64" s="503" t="s">
        <v>348</v>
      </c>
      <c r="BO64" s="452" t="s">
        <v>442</v>
      </c>
      <c r="BP64" s="451"/>
      <c r="BQ64" s="502" t="s">
        <v>482</v>
      </c>
      <c r="BR64" s="503" t="s">
        <v>355</v>
      </c>
      <c r="BS64" s="452" t="s">
        <v>441</v>
      </c>
      <c r="BT64" s="451"/>
      <c r="BU64" s="502" t="s">
        <v>487</v>
      </c>
      <c r="BV64" s="503" t="s">
        <v>366</v>
      </c>
      <c r="BW64" s="452"/>
      <c r="BX64" s="451"/>
      <c r="BY64" s="502"/>
      <c r="BZ64" s="503"/>
      <c r="CA64" s="452" t="s">
        <v>442</v>
      </c>
      <c r="CB64" s="451"/>
      <c r="CC64" s="502" t="s">
        <v>770</v>
      </c>
      <c r="CD64" s="503" t="s">
        <v>376</v>
      </c>
      <c r="CE64" s="452" t="s">
        <v>442</v>
      </c>
      <c r="CF64" s="451"/>
      <c r="CG64" s="502" t="s">
        <v>496</v>
      </c>
      <c r="CH64" s="503" t="s">
        <v>384</v>
      </c>
      <c r="CI64" s="452" t="s">
        <v>442</v>
      </c>
      <c r="CJ64" s="451"/>
      <c r="CK64" s="502" t="s">
        <v>504</v>
      </c>
      <c r="CL64" s="503" t="s">
        <v>392</v>
      </c>
      <c r="CM64" s="452" t="s">
        <v>442</v>
      </c>
      <c r="CN64" s="451"/>
      <c r="CO64" s="502" t="s">
        <v>767</v>
      </c>
      <c r="CP64" s="503" t="s">
        <v>401</v>
      </c>
      <c r="CQ64" s="48"/>
      <c r="CR64" s="48"/>
      <c r="CS64" s="48"/>
      <c r="CT64" s="48"/>
      <c r="CU64" s="48"/>
      <c r="CV64" s="48"/>
      <c r="CW64" s="48"/>
    </row>
    <row r="65" spans="1:101" x14ac:dyDescent="0.25">
      <c r="A65" s="514">
        <v>152845</v>
      </c>
      <c r="B65" s="515" t="s">
        <v>582</v>
      </c>
      <c r="C65" s="516" t="s">
        <v>531</v>
      </c>
      <c r="D65" s="514" t="s">
        <v>148</v>
      </c>
      <c r="E65" s="517" t="s">
        <v>289</v>
      </c>
      <c r="F65" s="517" t="s">
        <v>743</v>
      </c>
      <c r="G65" s="517" t="s">
        <v>289</v>
      </c>
      <c r="H65" s="517" t="s">
        <v>289</v>
      </c>
      <c r="I65" s="516" t="s">
        <v>289</v>
      </c>
      <c r="J65" s="517" t="s">
        <v>289</v>
      </c>
      <c r="K65" s="440" t="str">
        <f>IFERROR(VLOOKUP(A65,[4]CalledName!$A:$N,14,FALSE),"")</f>
        <v>No</v>
      </c>
      <c r="L65" s="401" t="str">
        <f>IFERROR(VLOOKUP(A65,[5]YEAR8!$A:$Y,22,FALSE),"")</f>
        <v>5-6</v>
      </c>
      <c r="M65" s="404" t="str">
        <f t="shared" si="0"/>
        <v>M</v>
      </c>
      <c r="N65" s="344">
        <f>IFERROR(VLOOKUP($A65,BHVEXPORT!$A:$I,6,FALSE),"")</f>
        <v>20</v>
      </c>
      <c r="O65" s="344">
        <f>IFERROR(VLOOKUP($A65,BHVEXPORT!$A:$I,4,FALSE),"")</f>
        <v>2</v>
      </c>
      <c r="P65" s="444">
        <f>IFERROR(VLOOKUP($A65,BHVEXPORT!$A:$I,5,FALSE),"")</f>
        <v>0</v>
      </c>
      <c r="Q65" s="497">
        <v>100</v>
      </c>
      <c r="R65" s="495">
        <v>0</v>
      </c>
      <c r="S65" s="498">
        <f t="shared" si="1"/>
        <v>1</v>
      </c>
      <c r="T65" s="414">
        <f t="shared" si="2"/>
        <v>13</v>
      </c>
      <c r="U65" s="399">
        <f t="shared" si="3"/>
        <v>0</v>
      </c>
      <c r="V65" s="399">
        <f t="shared" si="4"/>
        <v>0</v>
      </c>
      <c r="W65" s="399">
        <f t="shared" si="5"/>
        <v>0</v>
      </c>
      <c r="X65" s="399">
        <f t="shared" si="6"/>
        <v>0</v>
      </c>
      <c r="Y65" s="399">
        <f t="shared" si="7"/>
        <v>0</v>
      </c>
      <c r="Z65" s="399">
        <f t="shared" si="8"/>
        <v>0</v>
      </c>
      <c r="AA65" s="399">
        <f t="shared" si="9"/>
        <v>0</v>
      </c>
      <c r="AB65" s="399">
        <f t="shared" si="12"/>
        <v>0</v>
      </c>
      <c r="AC65" s="522">
        <f t="shared" si="13"/>
        <v>0</v>
      </c>
      <c r="AD65" s="415"/>
      <c r="AE65" s="452" t="s">
        <v>441</v>
      </c>
      <c r="AF65" s="451"/>
      <c r="AG65" s="502" t="s">
        <v>459</v>
      </c>
      <c r="AH65" s="503" t="s">
        <v>306</v>
      </c>
      <c r="AI65" s="452" t="s">
        <v>442</v>
      </c>
      <c r="AJ65" s="451"/>
      <c r="AK65" s="502" t="s">
        <v>771</v>
      </c>
      <c r="AL65" s="503" t="s">
        <v>440</v>
      </c>
      <c r="AM65" s="452" t="s">
        <v>442</v>
      </c>
      <c r="AN65" s="451"/>
      <c r="AO65" s="502" t="s">
        <v>460</v>
      </c>
      <c r="AP65" s="503" t="s">
        <v>314</v>
      </c>
      <c r="AQ65" s="452" t="s">
        <v>442</v>
      </c>
      <c r="AR65" s="451"/>
      <c r="AS65" s="502" t="s">
        <v>461</v>
      </c>
      <c r="AT65" s="503" t="s">
        <v>324</v>
      </c>
      <c r="AU65" s="452" t="s">
        <v>442</v>
      </c>
      <c r="AV65" s="451"/>
      <c r="AW65" s="502" t="s">
        <v>510</v>
      </c>
      <c r="AX65" s="503" t="s">
        <v>531</v>
      </c>
      <c r="AY65" s="452" t="s">
        <v>442</v>
      </c>
      <c r="AZ65" s="451"/>
      <c r="BA65" s="502" t="s">
        <v>470</v>
      </c>
      <c r="BB65" s="503" t="s">
        <v>328</v>
      </c>
      <c r="BC65" s="452" t="s">
        <v>442</v>
      </c>
      <c r="BD65" s="451"/>
      <c r="BE65" s="502" t="s">
        <v>473</v>
      </c>
      <c r="BF65" s="503" t="s">
        <v>336</v>
      </c>
      <c r="BG65" s="452" t="s">
        <v>442</v>
      </c>
      <c r="BH65" s="451"/>
      <c r="BI65" s="502" t="s">
        <v>476</v>
      </c>
      <c r="BJ65" s="503" t="s">
        <v>344</v>
      </c>
      <c r="BK65" s="452" t="s">
        <v>442</v>
      </c>
      <c r="BL65" s="451"/>
      <c r="BM65" s="502" t="s">
        <v>481</v>
      </c>
      <c r="BN65" s="503" t="s">
        <v>352</v>
      </c>
      <c r="BO65" s="452" t="s">
        <v>442</v>
      </c>
      <c r="BP65" s="451"/>
      <c r="BQ65" s="502" t="s">
        <v>483</v>
      </c>
      <c r="BR65" s="503" t="s">
        <v>361</v>
      </c>
      <c r="BS65" s="452" t="s">
        <v>442</v>
      </c>
      <c r="BT65" s="451"/>
      <c r="BU65" s="502" t="s">
        <v>488</v>
      </c>
      <c r="BV65" s="503" t="s">
        <v>370</v>
      </c>
      <c r="BW65" s="452"/>
      <c r="BX65" s="451"/>
      <c r="BY65" s="502"/>
      <c r="BZ65" s="503"/>
      <c r="CA65" s="452" t="s">
        <v>442</v>
      </c>
      <c r="CB65" s="451"/>
      <c r="CC65" s="502" t="s">
        <v>768</v>
      </c>
      <c r="CD65" s="503" t="s">
        <v>377</v>
      </c>
      <c r="CE65" s="452" t="s">
        <v>442</v>
      </c>
      <c r="CF65" s="451"/>
      <c r="CG65" s="502" t="s">
        <v>500</v>
      </c>
      <c r="CH65" s="503" t="s">
        <v>388</v>
      </c>
      <c r="CI65" s="452" t="s">
        <v>442</v>
      </c>
      <c r="CJ65" s="451"/>
      <c r="CK65" s="502" t="s">
        <v>503</v>
      </c>
      <c r="CL65" s="503" t="s">
        <v>393</v>
      </c>
      <c r="CM65" s="452"/>
      <c r="CN65" s="451"/>
      <c r="CO65" s="502"/>
      <c r="CP65" s="503"/>
      <c r="CQ65" s="48"/>
      <c r="CR65" s="48"/>
      <c r="CS65" s="48"/>
      <c r="CT65" s="48"/>
      <c r="CU65" s="48"/>
      <c r="CV65" s="48"/>
      <c r="CW65" s="48"/>
    </row>
    <row r="66" spans="1:101" x14ac:dyDescent="0.25">
      <c r="A66" s="514">
        <v>152928</v>
      </c>
      <c r="B66" s="515" t="s">
        <v>583</v>
      </c>
      <c r="C66" s="516" t="s">
        <v>512</v>
      </c>
      <c r="D66" s="514" t="s">
        <v>148</v>
      </c>
      <c r="E66" s="517" t="s">
        <v>289</v>
      </c>
      <c r="F66" s="517" t="s">
        <v>754</v>
      </c>
      <c r="G66" s="517" t="s">
        <v>289</v>
      </c>
      <c r="H66" s="517" t="s">
        <v>289</v>
      </c>
      <c r="I66" s="516" t="s">
        <v>289</v>
      </c>
      <c r="J66" s="517" t="s">
        <v>289</v>
      </c>
      <c r="K66" s="440" t="str">
        <f>IFERROR(VLOOKUP(A66,[4]CalledName!$A:$N,14,FALSE),"")</f>
        <v>No</v>
      </c>
      <c r="L66" s="401" t="str">
        <f>IFERROR(VLOOKUP(A66,[5]YEAR8!$A:$Y,22,FALSE),"")</f>
        <v>5-6</v>
      </c>
      <c r="M66" s="404" t="str">
        <f t="shared" ref="M66:M129" si="14">IFERROR(VLOOKUP(A66,prioratt,4,FALSE),"")</f>
        <v>M</v>
      </c>
      <c r="N66" s="344">
        <f>IFERROR(VLOOKUP($A66,BHVEXPORT!$A:$I,6,FALSE),"")</f>
        <v>19</v>
      </c>
      <c r="O66" s="344">
        <f>IFERROR(VLOOKUP($A66,BHVEXPORT!$A:$I,4,FALSE),"")</f>
        <v>0</v>
      </c>
      <c r="P66" s="444">
        <f>IFERROR(VLOOKUP($A66,BHVEXPORT!$A:$I,5,FALSE),"")</f>
        <v>0</v>
      </c>
      <c r="Q66" s="497">
        <v>100</v>
      </c>
      <c r="R66" s="495">
        <v>0</v>
      </c>
      <c r="S66" s="498">
        <f t="shared" ref="S66:S129" si="15">COUNTIF($AE66:$CP66,"Outstanding")</f>
        <v>1</v>
      </c>
      <c r="T66" s="414">
        <f t="shared" ref="T66:T129" si="16">COUNTIF($AE66:$CP66,"Good")</f>
        <v>13</v>
      </c>
      <c r="U66" s="399">
        <f t="shared" ref="U66:U129" si="17">COUNTIF($AE66:$CP66,"N2Improve - Engagement")</f>
        <v>0</v>
      </c>
      <c r="V66" s="399">
        <f t="shared" ref="V66:V129" si="18">COUNTIF($AE66:$CP66,"N2Improve - Community Conduct")</f>
        <v>0</v>
      </c>
      <c r="W66" s="399">
        <f t="shared" ref="W66:W129" si="19">COUNTIF($AE66:$CP66,"N2Improve - Personal Org.")</f>
        <v>0</v>
      </c>
      <c r="X66" s="399">
        <f t="shared" ref="X66:X129" si="20">SUM(U66:W66)</f>
        <v>0</v>
      </c>
      <c r="Y66" s="399">
        <f t="shared" ref="Y66:Y129" si="21">COUNTIF($AE66:$CP66,"Serious Conc - Engagement")</f>
        <v>0</v>
      </c>
      <c r="Z66" s="399">
        <f t="shared" ref="Z66:Z129" si="22">COUNTIF($AE66:$CP66,"Serious Conc - Comm. Concern")</f>
        <v>0</v>
      </c>
      <c r="AA66" s="399">
        <f t="shared" ref="AA66:AA129" si="23">COUNTIF($AE66:$CP66,"Serious Conc - Personal Org.")</f>
        <v>0</v>
      </c>
      <c r="AB66" s="399">
        <f t="shared" si="12"/>
        <v>0</v>
      </c>
      <c r="AC66" s="522">
        <f t="shared" si="13"/>
        <v>0</v>
      </c>
      <c r="AD66" s="415"/>
      <c r="AE66" s="450" t="s">
        <v>442</v>
      </c>
      <c r="AF66" s="451"/>
      <c r="AG66" s="502" t="s">
        <v>764</v>
      </c>
      <c r="AH66" s="503" t="s">
        <v>304</v>
      </c>
      <c r="AI66" s="450" t="s">
        <v>442</v>
      </c>
      <c r="AJ66" s="451"/>
      <c r="AK66" s="502" t="s">
        <v>769</v>
      </c>
      <c r="AL66" s="503" t="s">
        <v>435</v>
      </c>
      <c r="AM66" s="450" t="s">
        <v>442</v>
      </c>
      <c r="AN66" s="451"/>
      <c r="AO66" s="502" t="s">
        <v>461</v>
      </c>
      <c r="AP66" s="503" t="s">
        <v>312</v>
      </c>
      <c r="AQ66" s="450" t="s">
        <v>442</v>
      </c>
      <c r="AR66" s="451"/>
      <c r="AS66" s="502" t="s">
        <v>462</v>
      </c>
      <c r="AT66" s="503" t="s">
        <v>317</v>
      </c>
      <c r="AU66" s="450" t="s">
        <v>442</v>
      </c>
      <c r="AV66" s="451"/>
      <c r="AW66" s="502" t="s">
        <v>461</v>
      </c>
      <c r="AX66" s="503" t="s">
        <v>512</v>
      </c>
      <c r="AY66" s="450"/>
      <c r="AZ66" s="451"/>
      <c r="BA66" s="502"/>
      <c r="BB66" s="503"/>
      <c r="BC66" s="450" t="s">
        <v>442</v>
      </c>
      <c r="BD66" s="451"/>
      <c r="BE66" s="502" t="s">
        <v>474</v>
      </c>
      <c r="BF66" s="503" t="s">
        <v>334</v>
      </c>
      <c r="BG66" s="450" t="s">
        <v>442</v>
      </c>
      <c r="BH66" s="451"/>
      <c r="BI66" s="502" t="s">
        <v>478</v>
      </c>
      <c r="BJ66" s="503" t="s">
        <v>342</v>
      </c>
      <c r="BK66" s="450" t="s">
        <v>442</v>
      </c>
      <c r="BL66" s="451"/>
      <c r="BM66" s="502" t="s">
        <v>481</v>
      </c>
      <c r="BN66" s="503" t="s">
        <v>350</v>
      </c>
      <c r="BO66" s="450" t="s">
        <v>442</v>
      </c>
      <c r="BP66" s="451"/>
      <c r="BQ66" s="502" t="s">
        <v>483</v>
      </c>
      <c r="BR66" s="503" t="s">
        <v>356</v>
      </c>
      <c r="BS66" s="450" t="s">
        <v>441</v>
      </c>
      <c r="BT66" s="451"/>
      <c r="BU66" s="502" t="s">
        <v>487</v>
      </c>
      <c r="BV66" s="503" t="s">
        <v>368</v>
      </c>
      <c r="BW66" s="450"/>
      <c r="BX66" s="451"/>
      <c r="BY66" s="502"/>
      <c r="BZ66" s="503"/>
      <c r="CA66" s="450" t="s">
        <v>442</v>
      </c>
      <c r="CB66" s="451"/>
      <c r="CC66" s="502" t="s">
        <v>491</v>
      </c>
      <c r="CD66" s="503" t="s">
        <v>374</v>
      </c>
      <c r="CE66" s="450" t="s">
        <v>442</v>
      </c>
      <c r="CF66" s="451"/>
      <c r="CG66" s="502" t="s">
        <v>498</v>
      </c>
      <c r="CH66" s="503" t="s">
        <v>386</v>
      </c>
      <c r="CI66" s="450" t="s">
        <v>442</v>
      </c>
      <c r="CJ66" s="451"/>
      <c r="CK66" s="502" t="s">
        <v>503</v>
      </c>
      <c r="CL66" s="503" t="s">
        <v>393</v>
      </c>
      <c r="CM66" s="450" t="s">
        <v>442</v>
      </c>
      <c r="CN66" s="451"/>
      <c r="CO66" s="502" t="s">
        <v>510</v>
      </c>
      <c r="CP66" s="503" t="s">
        <v>403</v>
      </c>
      <c r="CQ66" s="48"/>
      <c r="CR66" s="48"/>
      <c r="CS66" s="48"/>
      <c r="CT66" s="48"/>
      <c r="CU66" s="48"/>
      <c r="CV66" s="48"/>
      <c r="CW66" s="48"/>
    </row>
    <row r="67" spans="1:101" x14ac:dyDescent="0.25">
      <c r="A67" s="514">
        <v>152875</v>
      </c>
      <c r="B67" s="515" t="s">
        <v>584</v>
      </c>
      <c r="C67" s="516" t="s">
        <v>520</v>
      </c>
      <c r="D67" s="514" t="s">
        <v>288</v>
      </c>
      <c r="E67" s="517" t="s">
        <v>289</v>
      </c>
      <c r="F67" s="517" t="s">
        <v>743</v>
      </c>
      <c r="G67" s="517" t="s">
        <v>289</v>
      </c>
      <c r="H67" s="517" t="s">
        <v>289</v>
      </c>
      <c r="I67" s="516" t="s">
        <v>289</v>
      </c>
      <c r="J67" s="517" t="s">
        <v>289</v>
      </c>
      <c r="K67" s="440" t="str">
        <f>IFERROR(VLOOKUP(A67,[4]CalledName!$A:$N,14,FALSE),"")</f>
        <v>No</v>
      </c>
      <c r="L67" s="401" t="str">
        <f>IFERROR(VLOOKUP(A67,[5]YEAR8!$A:$Y,22,FALSE),"")</f>
        <v>5-6</v>
      </c>
      <c r="M67" s="404" t="str">
        <f t="shared" si="14"/>
        <v>M</v>
      </c>
      <c r="N67" s="344">
        <f>IFERROR(VLOOKUP($A67,BHVEXPORT!$A:$I,6,FALSE),"")</f>
        <v>19</v>
      </c>
      <c r="O67" s="344">
        <f>IFERROR(VLOOKUP($A67,BHVEXPORT!$A:$I,4,FALSE),"")</f>
        <v>0</v>
      </c>
      <c r="P67" s="444">
        <f>IFERROR(VLOOKUP($A67,BHVEXPORT!$A:$I,5,FALSE),"")</f>
        <v>0</v>
      </c>
      <c r="Q67" s="497">
        <v>97.78</v>
      </c>
      <c r="R67" s="495">
        <v>0</v>
      </c>
      <c r="S67" s="498">
        <f t="shared" si="15"/>
        <v>0</v>
      </c>
      <c r="T67" s="414">
        <f t="shared" si="16"/>
        <v>14</v>
      </c>
      <c r="U67" s="399">
        <f t="shared" si="17"/>
        <v>0</v>
      </c>
      <c r="V67" s="399">
        <f t="shared" si="18"/>
        <v>0</v>
      </c>
      <c r="W67" s="399">
        <f t="shared" si="19"/>
        <v>0</v>
      </c>
      <c r="X67" s="399">
        <f t="shared" si="20"/>
        <v>0</v>
      </c>
      <c r="Y67" s="399">
        <f t="shared" si="21"/>
        <v>0</v>
      </c>
      <c r="Z67" s="399">
        <f t="shared" si="22"/>
        <v>0</v>
      </c>
      <c r="AA67" s="399">
        <f t="shared" si="23"/>
        <v>0</v>
      </c>
      <c r="AB67" s="399">
        <f t="shared" ref="AB67:AB130" si="24">SUM(Y67:AA67)</f>
        <v>0</v>
      </c>
      <c r="AC67" s="522">
        <f t="shared" ref="AC67:AC130" si="25">SUM(X67,AB67)</f>
        <v>0</v>
      </c>
      <c r="AD67" s="415"/>
      <c r="AE67" s="452" t="s">
        <v>442</v>
      </c>
      <c r="AF67" s="451"/>
      <c r="AG67" s="502" t="s">
        <v>458</v>
      </c>
      <c r="AH67" s="503" t="s">
        <v>307</v>
      </c>
      <c r="AI67" s="452" t="s">
        <v>442</v>
      </c>
      <c r="AJ67" s="451"/>
      <c r="AK67" s="502" t="s">
        <v>765</v>
      </c>
      <c r="AL67" s="503" t="s">
        <v>438</v>
      </c>
      <c r="AM67" s="452" t="s">
        <v>442</v>
      </c>
      <c r="AN67" s="451"/>
      <c r="AO67" s="502" t="s">
        <v>460</v>
      </c>
      <c r="AP67" s="503" t="s">
        <v>315</v>
      </c>
      <c r="AQ67" s="452" t="s">
        <v>442</v>
      </c>
      <c r="AR67" s="451"/>
      <c r="AS67" s="502" t="s">
        <v>461</v>
      </c>
      <c r="AT67" s="503" t="s">
        <v>324</v>
      </c>
      <c r="AU67" s="452" t="s">
        <v>442</v>
      </c>
      <c r="AV67" s="451"/>
      <c r="AW67" s="502" t="s">
        <v>738</v>
      </c>
      <c r="AX67" s="503" t="s">
        <v>520</v>
      </c>
      <c r="AY67" s="452" t="s">
        <v>442</v>
      </c>
      <c r="AZ67" s="451"/>
      <c r="BA67" s="502" t="s">
        <v>471</v>
      </c>
      <c r="BB67" s="503" t="s">
        <v>329</v>
      </c>
      <c r="BC67" s="452" t="s">
        <v>442</v>
      </c>
      <c r="BD67" s="451"/>
      <c r="BE67" s="502" t="s">
        <v>475</v>
      </c>
      <c r="BF67" s="503" t="s">
        <v>337</v>
      </c>
      <c r="BG67" s="452" t="s">
        <v>442</v>
      </c>
      <c r="BH67" s="451"/>
      <c r="BI67" s="502" t="s">
        <v>477</v>
      </c>
      <c r="BJ67" s="503" t="s">
        <v>345</v>
      </c>
      <c r="BK67" s="452" t="s">
        <v>442</v>
      </c>
      <c r="BL67" s="451"/>
      <c r="BM67" s="502" t="s">
        <v>481</v>
      </c>
      <c r="BN67" s="503" t="s">
        <v>353</v>
      </c>
      <c r="BO67" s="452" t="s">
        <v>442</v>
      </c>
      <c r="BP67" s="451"/>
      <c r="BQ67" s="502" t="s">
        <v>484</v>
      </c>
      <c r="BR67" s="503" t="s">
        <v>362</v>
      </c>
      <c r="BS67" s="452" t="s">
        <v>442</v>
      </c>
      <c r="BT67" s="451"/>
      <c r="BU67" s="502" t="s">
        <v>487</v>
      </c>
      <c r="BV67" s="503" t="s">
        <v>371</v>
      </c>
      <c r="BW67" s="452"/>
      <c r="BX67" s="451"/>
      <c r="BY67" s="502"/>
      <c r="BZ67" s="503"/>
      <c r="CA67" s="452" t="s">
        <v>442</v>
      </c>
      <c r="CB67" s="451"/>
      <c r="CC67" s="502" t="s">
        <v>495</v>
      </c>
      <c r="CD67" s="503" t="s">
        <v>379</v>
      </c>
      <c r="CE67" s="452" t="s">
        <v>442</v>
      </c>
      <c r="CF67" s="451"/>
      <c r="CG67" s="502" t="s">
        <v>501</v>
      </c>
      <c r="CH67" s="503" t="s">
        <v>389</v>
      </c>
      <c r="CI67" s="452" t="s">
        <v>442</v>
      </c>
      <c r="CJ67" s="451"/>
      <c r="CK67" s="502" t="s">
        <v>502</v>
      </c>
      <c r="CL67" s="503" t="s">
        <v>391</v>
      </c>
      <c r="CM67" s="452"/>
      <c r="CN67" s="451"/>
      <c r="CO67" s="502"/>
      <c r="CP67" s="503"/>
      <c r="CQ67" s="48"/>
      <c r="CR67" s="48"/>
      <c r="CS67" s="48"/>
      <c r="CT67" s="48"/>
      <c r="CU67" s="48"/>
      <c r="CV67" s="48"/>
      <c r="CW67" s="48"/>
    </row>
    <row r="68" spans="1:101" ht="25.5" x14ac:dyDescent="0.25">
      <c r="A68" s="514">
        <v>152883</v>
      </c>
      <c r="B68" s="515" t="s">
        <v>585</v>
      </c>
      <c r="C68" s="516" t="s">
        <v>522</v>
      </c>
      <c r="D68" s="514" t="s">
        <v>288</v>
      </c>
      <c r="E68" s="517" t="s">
        <v>289</v>
      </c>
      <c r="F68" s="517" t="s">
        <v>743</v>
      </c>
      <c r="G68" s="517" t="s">
        <v>289</v>
      </c>
      <c r="H68" s="517" t="s">
        <v>289</v>
      </c>
      <c r="I68" s="516" t="s">
        <v>289</v>
      </c>
      <c r="J68" s="517" t="s">
        <v>289</v>
      </c>
      <c r="K68" s="440" t="str">
        <f>IFERROR(VLOOKUP(A68,[4]CalledName!$A:$N,14,FALSE),"")</f>
        <v>No</v>
      </c>
      <c r="L68" s="401" t="str">
        <f>IFERROR(VLOOKUP(A68,[5]YEAR8!$A:$Y,22,FALSE),"")</f>
        <v>4-5</v>
      </c>
      <c r="M68" s="404" t="str">
        <f t="shared" si="14"/>
        <v>L</v>
      </c>
      <c r="N68" s="344">
        <f>IFERROR(VLOOKUP($A68,BHVEXPORT!$A:$I,6,FALSE),"")</f>
        <v>19</v>
      </c>
      <c r="O68" s="344">
        <f>IFERROR(VLOOKUP($A68,BHVEXPORT!$A:$I,4,FALSE),"")</f>
        <v>9</v>
      </c>
      <c r="P68" s="444">
        <f>IFERROR(VLOOKUP($A68,BHVEXPORT!$A:$I,5,FALSE),"")</f>
        <v>2</v>
      </c>
      <c r="Q68" s="497">
        <v>82.61</v>
      </c>
      <c r="R68" s="495">
        <v>9</v>
      </c>
      <c r="S68" s="498">
        <f t="shared" si="15"/>
        <v>1</v>
      </c>
      <c r="T68" s="414">
        <f t="shared" si="16"/>
        <v>8</v>
      </c>
      <c r="U68" s="399">
        <f t="shared" si="17"/>
        <v>3</v>
      </c>
      <c r="V68" s="399">
        <f t="shared" si="18"/>
        <v>1</v>
      </c>
      <c r="W68" s="399">
        <f t="shared" si="19"/>
        <v>1</v>
      </c>
      <c r="X68" s="399">
        <f t="shared" si="20"/>
        <v>5</v>
      </c>
      <c r="Y68" s="399">
        <f t="shared" si="21"/>
        <v>0</v>
      </c>
      <c r="Z68" s="399">
        <f t="shared" si="22"/>
        <v>0</v>
      </c>
      <c r="AA68" s="399">
        <f t="shared" si="23"/>
        <v>0</v>
      </c>
      <c r="AB68" s="399">
        <f t="shared" si="24"/>
        <v>0</v>
      </c>
      <c r="AC68" s="522">
        <f t="shared" si="25"/>
        <v>5</v>
      </c>
      <c r="AD68" s="415"/>
      <c r="AE68" s="450" t="s">
        <v>442</v>
      </c>
      <c r="AF68" s="451"/>
      <c r="AG68" s="502" t="s">
        <v>764</v>
      </c>
      <c r="AH68" s="503" t="s">
        <v>301</v>
      </c>
      <c r="AI68" s="450" t="s">
        <v>442</v>
      </c>
      <c r="AJ68" s="451"/>
      <c r="AK68" s="502" t="s">
        <v>765</v>
      </c>
      <c r="AL68" s="503" t="s">
        <v>434</v>
      </c>
      <c r="AM68" s="450" t="s">
        <v>444</v>
      </c>
      <c r="AN68" s="451"/>
      <c r="AO68" s="502" t="s">
        <v>460</v>
      </c>
      <c r="AP68" s="503" t="s">
        <v>309</v>
      </c>
      <c r="AQ68" s="450" t="s">
        <v>442</v>
      </c>
      <c r="AR68" s="451"/>
      <c r="AS68" s="502" t="s">
        <v>772</v>
      </c>
      <c r="AT68" s="503" t="s">
        <v>318</v>
      </c>
      <c r="AU68" s="450" t="s">
        <v>443</v>
      </c>
      <c r="AV68" s="451"/>
      <c r="AW68" s="502" t="s">
        <v>484</v>
      </c>
      <c r="AX68" s="503" t="s">
        <v>522</v>
      </c>
      <c r="AY68" s="450"/>
      <c r="AZ68" s="451"/>
      <c r="BA68" s="502"/>
      <c r="BB68" s="503"/>
      <c r="BC68" s="450" t="s">
        <v>442</v>
      </c>
      <c r="BD68" s="451"/>
      <c r="BE68" s="502" t="s">
        <v>473</v>
      </c>
      <c r="BF68" s="503" t="s">
        <v>331</v>
      </c>
      <c r="BG68" s="450" t="s">
        <v>442</v>
      </c>
      <c r="BH68" s="451"/>
      <c r="BI68" s="502" t="s">
        <v>476</v>
      </c>
      <c r="BJ68" s="503" t="s">
        <v>339</v>
      </c>
      <c r="BK68" s="450" t="s">
        <v>442</v>
      </c>
      <c r="BL68" s="451"/>
      <c r="BM68" s="502" t="s">
        <v>479</v>
      </c>
      <c r="BN68" s="503" t="s">
        <v>347</v>
      </c>
      <c r="BO68" s="450" t="s">
        <v>443</v>
      </c>
      <c r="BP68" s="451"/>
      <c r="BQ68" s="502" t="s">
        <v>483</v>
      </c>
      <c r="BR68" s="503" t="s">
        <v>356</v>
      </c>
      <c r="BS68" s="450" t="s">
        <v>443</v>
      </c>
      <c r="BT68" s="451"/>
      <c r="BU68" s="502" t="s">
        <v>487</v>
      </c>
      <c r="BV68" s="503" t="s">
        <v>365</v>
      </c>
      <c r="BW68" s="450"/>
      <c r="BX68" s="451"/>
      <c r="BY68" s="502"/>
      <c r="BZ68" s="503"/>
      <c r="CA68" s="450" t="s">
        <v>441</v>
      </c>
      <c r="CB68" s="451"/>
      <c r="CC68" s="502" t="s">
        <v>492</v>
      </c>
      <c r="CD68" s="503" t="s">
        <v>375</v>
      </c>
      <c r="CE68" s="450" t="s">
        <v>445</v>
      </c>
      <c r="CF68" s="451"/>
      <c r="CG68" s="502" t="s">
        <v>496</v>
      </c>
      <c r="CH68" s="503" t="s">
        <v>383</v>
      </c>
      <c r="CI68" s="450" t="s">
        <v>442</v>
      </c>
      <c r="CJ68" s="451"/>
      <c r="CK68" s="502" t="s">
        <v>506</v>
      </c>
      <c r="CL68" s="503" t="s">
        <v>397</v>
      </c>
      <c r="CM68" s="450" t="s">
        <v>442</v>
      </c>
      <c r="CN68" s="451"/>
      <c r="CO68" s="502" t="s">
        <v>471</v>
      </c>
      <c r="CP68" s="503" t="s">
        <v>400</v>
      </c>
      <c r="CQ68" s="48"/>
      <c r="CR68" s="48"/>
      <c r="CS68" s="48"/>
      <c r="CT68" s="48"/>
      <c r="CU68" s="48"/>
      <c r="CV68" s="48"/>
      <c r="CW68" s="48"/>
    </row>
    <row r="69" spans="1:101" x14ac:dyDescent="0.25">
      <c r="A69" s="514">
        <v>152852</v>
      </c>
      <c r="B69" s="515" t="s">
        <v>586</v>
      </c>
      <c r="C69" s="516" t="s">
        <v>512</v>
      </c>
      <c r="D69" s="514" t="s">
        <v>148</v>
      </c>
      <c r="E69" s="517" t="s">
        <v>289</v>
      </c>
      <c r="F69" s="517" t="s">
        <v>743</v>
      </c>
      <c r="G69" s="517" t="s">
        <v>289</v>
      </c>
      <c r="H69" s="517" t="s">
        <v>744</v>
      </c>
      <c r="I69" s="516" t="s">
        <v>289</v>
      </c>
      <c r="J69" s="517" t="s">
        <v>146</v>
      </c>
      <c r="K69" s="440" t="str">
        <f>IFERROR(VLOOKUP(A69,[4]CalledName!$A:$N,14,FALSE),"")</f>
        <v>No</v>
      </c>
      <c r="L69" s="401" t="str">
        <f>IFERROR(VLOOKUP(A69,[5]YEAR8!$A:$Y,22,FALSE),"")</f>
        <v>2-3</v>
      </c>
      <c r="M69" s="404" t="str">
        <f t="shared" si="14"/>
        <v>L</v>
      </c>
      <c r="N69" s="344">
        <f>IFERROR(VLOOKUP($A69,BHVEXPORT!$A:$I,6,FALSE),"")</f>
        <v>11</v>
      </c>
      <c r="O69" s="344">
        <f>IFERROR(VLOOKUP($A69,BHVEXPORT!$A:$I,4,FALSE),"")</f>
        <v>0</v>
      </c>
      <c r="P69" s="444">
        <f>IFERROR(VLOOKUP($A69,BHVEXPORT!$A:$I,5,FALSE),"")</f>
        <v>1</v>
      </c>
      <c r="Q69" s="497">
        <v>95.65</v>
      </c>
      <c r="R69" s="495">
        <v>0</v>
      </c>
      <c r="S69" s="498">
        <f t="shared" si="15"/>
        <v>2</v>
      </c>
      <c r="T69" s="414">
        <f t="shared" si="16"/>
        <v>11</v>
      </c>
      <c r="U69" s="399">
        <f t="shared" si="17"/>
        <v>0</v>
      </c>
      <c r="V69" s="399">
        <f t="shared" si="18"/>
        <v>0</v>
      </c>
      <c r="W69" s="399">
        <f t="shared" si="19"/>
        <v>0</v>
      </c>
      <c r="X69" s="399">
        <f t="shared" si="20"/>
        <v>0</v>
      </c>
      <c r="Y69" s="399">
        <f t="shared" si="21"/>
        <v>0</v>
      </c>
      <c r="Z69" s="399">
        <f t="shared" si="22"/>
        <v>0</v>
      </c>
      <c r="AA69" s="399">
        <f t="shared" si="23"/>
        <v>0</v>
      </c>
      <c r="AB69" s="399">
        <f t="shared" si="24"/>
        <v>0</v>
      </c>
      <c r="AC69" s="522">
        <f t="shared" si="25"/>
        <v>0</v>
      </c>
      <c r="AD69" s="415"/>
      <c r="AE69" s="450" t="s">
        <v>442</v>
      </c>
      <c r="AF69" s="451"/>
      <c r="AG69" s="502" t="s">
        <v>764</v>
      </c>
      <c r="AH69" s="503" t="s">
        <v>304</v>
      </c>
      <c r="AI69" s="450" t="s">
        <v>441</v>
      </c>
      <c r="AJ69" s="451"/>
      <c r="AK69" s="502" t="s">
        <v>771</v>
      </c>
      <c r="AL69" s="503" t="s">
        <v>436</v>
      </c>
      <c r="AM69" s="450" t="s">
        <v>442</v>
      </c>
      <c r="AN69" s="451"/>
      <c r="AO69" s="502" t="s">
        <v>461</v>
      </c>
      <c r="AP69" s="503" t="s">
        <v>312</v>
      </c>
      <c r="AQ69" s="450" t="s">
        <v>442</v>
      </c>
      <c r="AR69" s="451"/>
      <c r="AS69" s="502" t="s">
        <v>777</v>
      </c>
      <c r="AT69" s="503" t="s">
        <v>321</v>
      </c>
      <c r="AU69" s="450" t="s">
        <v>442</v>
      </c>
      <c r="AV69" s="451"/>
      <c r="AW69" s="502" t="s">
        <v>461</v>
      </c>
      <c r="AX69" s="503" t="s">
        <v>512</v>
      </c>
      <c r="AY69" s="450"/>
      <c r="AZ69" s="451"/>
      <c r="BA69" s="502"/>
      <c r="BB69" s="503"/>
      <c r="BC69" s="450" t="s">
        <v>442</v>
      </c>
      <c r="BD69" s="451"/>
      <c r="BE69" s="502" t="s">
        <v>474</v>
      </c>
      <c r="BF69" s="503" t="s">
        <v>334</v>
      </c>
      <c r="BG69" s="450" t="s">
        <v>442</v>
      </c>
      <c r="BH69" s="451"/>
      <c r="BI69" s="502" t="s">
        <v>478</v>
      </c>
      <c r="BJ69" s="503" t="s">
        <v>342</v>
      </c>
      <c r="BK69" s="450" t="s">
        <v>442</v>
      </c>
      <c r="BL69" s="451"/>
      <c r="BM69" s="502" t="s">
        <v>481</v>
      </c>
      <c r="BN69" s="503" t="s">
        <v>350</v>
      </c>
      <c r="BO69" s="450" t="s">
        <v>442</v>
      </c>
      <c r="BP69" s="451"/>
      <c r="BQ69" s="502" t="s">
        <v>486</v>
      </c>
      <c r="BR69" s="503" t="s">
        <v>359</v>
      </c>
      <c r="BS69" s="450" t="s">
        <v>441</v>
      </c>
      <c r="BT69" s="451"/>
      <c r="BU69" s="502" t="s">
        <v>487</v>
      </c>
      <c r="BV69" s="503" t="s">
        <v>368</v>
      </c>
      <c r="BW69" s="450"/>
      <c r="BX69" s="451"/>
      <c r="BY69" s="502"/>
      <c r="BZ69" s="503"/>
      <c r="CA69" s="450" t="s">
        <v>442</v>
      </c>
      <c r="CB69" s="451"/>
      <c r="CC69" s="502" t="s">
        <v>491</v>
      </c>
      <c r="CD69" s="503" t="s">
        <v>374</v>
      </c>
      <c r="CE69" s="450" t="s">
        <v>442</v>
      </c>
      <c r="CF69" s="451"/>
      <c r="CG69" s="502" t="s">
        <v>498</v>
      </c>
      <c r="CH69" s="503" t="s">
        <v>386</v>
      </c>
      <c r="CI69" s="450" t="s">
        <v>442</v>
      </c>
      <c r="CJ69" s="451"/>
      <c r="CK69" s="502" t="s">
        <v>775</v>
      </c>
      <c r="CL69" s="503" t="s">
        <v>398</v>
      </c>
      <c r="CM69" s="450"/>
      <c r="CN69" s="451"/>
      <c r="CO69" s="502" t="s">
        <v>510</v>
      </c>
      <c r="CP69" s="503" t="s">
        <v>403</v>
      </c>
      <c r="CQ69" s="48"/>
      <c r="CR69" s="48"/>
      <c r="CS69" s="48"/>
      <c r="CT69" s="48"/>
      <c r="CU69" s="48"/>
      <c r="CV69" s="48"/>
      <c r="CW69" s="48"/>
    </row>
    <row r="70" spans="1:101" x14ac:dyDescent="0.25">
      <c r="A70" s="514">
        <v>152771</v>
      </c>
      <c r="B70" s="515" t="s">
        <v>587</v>
      </c>
      <c r="C70" s="516" t="s">
        <v>514</v>
      </c>
      <c r="D70" s="514" t="s">
        <v>148</v>
      </c>
      <c r="E70" s="517" t="s">
        <v>289</v>
      </c>
      <c r="F70" s="517" t="s">
        <v>743</v>
      </c>
      <c r="G70" s="517" t="s">
        <v>289</v>
      </c>
      <c r="H70" s="517" t="s">
        <v>289</v>
      </c>
      <c r="I70" s="516" t="s">
        <v>289</v>
      </c>
      <c r="J70" s="517" t="s">
        <v>289</v>
      </c>
      <c r="K70" s="440" t="str">
        <f>IFERROR(VLOOKUP(A70,[4]CalledName!$A:$N,14,FALSE),"")</f>
        <v>No</v>
      </c>
      <c r="L70" s="401" t="str">
        <f>IFERROR(VLOOKUP(A70,[5]YEAR8!$A:$Y,22,FALSE),"")</f>
        <v>5-6</v>
      </c>
      <c r="M70" s="404" t="str">
        <f t="shared" si="14"/>
        <v>M</v>
      </c>
      <c r="N70" s="344">
        <f>IFERROR(VLOOKUP($A70,BHVEXPORT!$A:$I,6,FALSE),"")</f>
        <v>11</v>
      </c>
      <c r="O70" s="344">
        <f>IFERROR(VLOOKUP($A70,BHVEXPORT!$A:$I,4,FALSE),"")</f>
        <v>0</v>
      </c>
      <c r="P70" s="444">
        <f>IFERROR(VLOOKUP($A70,BHVEXPORT!$A:$I,5,FALSE),"")</f>
        <v>0</v>
      </c>
      <c r="Q70" s="497">
        <v>97.83</v>
      </c>
      <c r="R70" s="495">
        <v>0</v>
      </c>
      <c r="S70" s="498">
        <f t="shared" si="15"/>
        <v>1</v>
      </c>
      <c r="T70" s="414">
        <f t="shared" si="16"/>
        <v>13</v>
      </c>
      <c r="U70" s="399">
        <f t="shared" si="17"/>
        <v>0</v>
      </c>
      <c r="V70" s="399">
        <f t="shared" si="18"/>
        <v>0</v>
      </c>
      <c r="W70" s="399">
        <f t="shared" si="19"/>
        <v>0</v>
      </c>
      <c r="X70" s="399">
        <f t="shared" si="20"/>
        <v>0</v>
      </c>
      <c r="Y70" s="399">
        <f t="shared" si="21"/>
        <v>0</v>
      </c>
      <c r="Z70" s="399">
        <f t="shared" si="22"/>
        <v>0</v>
      </c>
      <c r="AA70" s="399">
        <f t="shared" si="23"/>
        <v>0</v>
      </c>
      <c r="AB70" s="399">
        <f t="shared" si="24"/>
        <v>0</v>
      </c>
      <c r="AC70" s="522">
        <f t="shared" si="25"/>
        <v>0</v>
      </c>
      <c r="AD70" s="415"/>
      <c r="AE70" s="453" t="s">
        <v>442</v>
      </c>
      <c r="AF70" s="451"/>
      <c r="AG70" s="502" t="s">
        <v>764</v>
      </c>
      <c r="AH70" s="503" t="s">
        <v>305</v>
      </c>
      <c r="AI70" s="453"/>
      <c r="AJ70" s="451"/>
      <c r="AK70" s="502"/>
      <c r="AL70" s="503"/>
      <c r="AM70" s="453" t="s">
        <v>442</v>
      </c>
      <c r="AN70" s="451"/>
      <c r="AO70" s="502" t="s">
        <v>461</v>
      </c>
      <c r="AP70" s="503" t="s">
        <v>313</v>
      </c>
      <c r="AQ70" s="453" t="s">
        <v>442</v>
      </c>
      <c r="AR70" s="451"/>
      <c r="AS70" s="502" t="s">
        <v>467</v>
      </c>
      <c r="AT70" s="503" t="s">
        <v>322</v>
      </c>
      <c r="AU70" s="453" t="s">
        <v>442</v>
      </c>
      <c r="AV70" s="451"/>
      <c r="AW70" s="502" t="s">
        <v>506</v>
      </c>
      <c r="AX70" s="503" t="s">
        <v>514</v>
      </c>
      <c r="AY70" s="453" t="s">
        <v>442</v>
      </c>
      <c r="AZ70" s="451"/>
      <c r="BA70" s="502" t="s">
        <v>767</v>
      </c>
      <c r="BB70" s="503" t="s">
        <v>327</v>
      </c>
      <c r="BC70" s="453" t="s">
        <v>442</v>
      </c>
      <c r="BD70" s="451"/>
      <c r="BE70" s="502" t="s">
        <v>736</v>
      </c>
      <c r="BF70" s="503" t="s">
        <v>335</v>
      </c>
      <c r="BG70" s="453" t="s">
        <v>441</v>
      </c>
      <c r="BH70" s="451"/>
      <c r="BI70" s="502" t="s">
        <v>477</v>
      </c>
      <c r="BJ70" s="503" t="s">
        <v>343</v>
      </c>
      <c r="BK70" s="453" t="s">
        <v>442</v>
      </c>
      <c r="BL70" s="451"/>
      <c r="BM70" s="502" t="s">
        <v>481</v>
      </c>
      <c r="BN70" s="503" t="s">
        <v>351</v>
      </c>
      <c r="BO70" s="453" t="s">
        <v>442</v>
      </c>
      <c r="BP70" s="451"/>
      <c r="BQ70" s="502" t="s">
        <v>484</v>
      </c>
      <c r="BR70" s="503" t="s">
        <v>362</v>
      </c>
      <c r="BS70" s="453" t="s">
        <v>442</v>
      </c>
      <c r="BT70" s="451"/>
      <c r="BU70" s="502" t="s">
        <v>488</v>
      </c>
      <c r="BV70" s="503" t="s">
        <v>369</v>
      </c>
      <c r="BW70" s="453" t="s">
        <v>442</v>
      </c>
      <c r="BX70" s="451"/>
      <c r="BY70" s="502" t="s">
        <v>476</v>
      </c>
      <c r="BZ70" s="503" t="s">
        <v>382</v>
      </c>
      <c r="CA70" s="453" t="s">
        <v>442</v>
      </c>
      <c r="CB70" s="451"/>
      <c r="CC70" s="502" t="s">
        <v>768</v>
      </c>
      <c r="CD70" s="503" t="s">
        <v>377</v>
      </c>
      <c r="CE70" s="453" t="s">
        <v>442</v>
      </c>
      <c r="CF70" s="451"/>
      <c r="CG70" s="502" t="s">
        <v>737</v>
      </c>
      <c r="CH70" s="503" t="s">
        <v>387</v>
      </c>
      <c r="CI70" s="453" t="s">
        <v>442</v>
      </c>
      <c r="CJ70" s="451"/>
      <c r="CK70" s="502" t="s">
        <v>502</v>
      </c>
      <c r="CL70" s="503" t="s">
        <v>391</v>
      </c>
      <c r="CM70" s="453"/>
      <c r="CN70" s="451"/>
      <c r="CO70" s="502"/>
      <c r="CP70" s="503"/>
      <c r="CQ70" s="48"/>
      <c r="CR70" s="48"/>
      <c r="CS70" s="48"/>
      <c r="CT70" s="48"/>
      <c r="CU70" s="48"/>
      <c r="CV70" s="48"/>
      <c r="CW70" s="48"/>
    </row>
    <row r="71" spans="1:101" x14ac:dyDescent="0.25">
      <c r="A71" s="514">
        <v>152741</v>
      </c>
      <c r="B71" s="515" t="s">
        <v>588</v>
      </c>
      <c r="C71" s="516" t="s">
        <v>514</v>
      </c>
      <c r="D71" s="514" t="s">
        <v>148</v>
      </c>
      <c r="E71" s="517" t="s">
        <v>289</v>
      </c>
      <c r="F71" s="517" t="s">
        <v>743</v>
      </c>
      <c r="G71" s="517" t="s">
        <v>744</v>
      </c>
      <c r="H71" s="517" t="s">
        <v>289</v>
      </c>
      <c r="I71" s="516" t="s">
        <v>289</v>
      </c>
      <c r="J71" s="517" t="s">
        <v>289</v>
      </c>
      <c r="K71" s="440" t="str">
        <f>IFERROR(VLOOKUP(A71,[4]CalledName!$A:$N,14,FALSE),"")</f>
        <v>No</v>
      </c>
      <c r="L71" s="401" t="str">
        <f>IFERROR(VLOOKUP(A71,[5]YEAR8!$A:$Y,22,FALSE),"")</f>
        <v>5-6</v>
      </c>
      <c r="M71" s="404" t="str">
        <f t="shared" si="14"/>
        <v>M</v>
      </c>
      <c r="N71" s="344">
        <f>IFERROR(VLOOKUP($A71,BHVEXPORT!$A:$I,6,FALSE),"")</f>
        <v>10</v>
      </c>
      <c r="O71" s="344">
        <f>IFERROR(VLOOKUP($A71,BHVEXPORT!$A:$I,4,FALSE),"")</f>
        <v>0</v>
      </c>
      <c r="P71" s="444">
        <f>IFERROR(VLOOKUP($A71,BHVEXPORT!$A:$I,5,FALSE),"")</f>
        <v>0</v>
      </c>
      <c r="Q71" s="497">
        <v>91.3</v>
      </c>
      <c r="R71" s="495">
        <v>3</v>
      </c>
      <c r="S71" s="498">
        <f t="shared" si="15"/>
        <v>0</v>
      </c>
      <c r="T71" s="414">
        <f t="shared" si="16"/>
        <v>14</v>
      </c>
      <c r="U71" s="399">
        <f t="shared" si="17"/>
        <v>0</v>
      </c>
      <c r="V71" s="399">
        <f t="shared" si="18"/>
        <v>0</v>
      </c>
      <c r="W71" s="399">
        <f t="shared" si="19"/>
        <v>0</v>
      </c>
      <c r="X71" s="399">
        <f t="shared" si="20"/>
        <v>0</v>
      </c>
      <c r="Y71" s="399">
        <f t="shared" si="21"/>
        <v>0</v>
      </c>
      <c r="Z71" s="399">
        <f t="shared" si="22"/>
        <v>0</v>
      </c>
      <c r="AA71" s="399">
        <f t="shared" si="23"/>
        <v>0</v>
      </c>
      <c r="AB71" s="399">
        <f t="shared" si="24"/>
        <v>0</v>
      </c>
      <c r="AC71" s="522">
        <f t="shared" si="25"/>
        <v>0</v>
      </c>
      <c r="AD71" s="415"/>
      <c r="AE71" s="450" t="s">
        <v>442</v>
      </c>
      <c r="AF71" s="451"/>
      <c r="AG71" s="502" t="s">
        <v>764</v>
      </c>
      <c r="AH71" s="503" t="s">
        <v>305</v>
      </c>
      <c r="AI71" s="450" t="s">
        <v>442</v>
      </c>
      <c r="AJ71" s="451"/>
      <c r="AK71" s="502" t="s">
        <v>766</v>
      </c>
      <c r="AL71" s="503" t="s">
        <v>437</v>
      </c>
      <c r="AM71" s="450" t="s">
        <v>442</v>
      </c>
      <c r="AN71" s="451"/>
      <c r="AO71" s="502" t="s">
        <v>461</v>
      </c>
      <c r="AP71" s="503" t="s">
        <v>313</v>
      </c>
      <c r="AQ71" s="450" t="s">
        <v>442</v>
      </c>
      <c r="AR71" s="451"/>
      <c r="AS71" s="502" t="s">
        <v>773</v>
      </c>
      <c r="AT71" s="503" t="s">
        <v>323</v>
      </c>
      <c r="AU71" s="450" t="s">
        <v>442</v>
      </c>
      <c r="AV71" s="451"/>
      <c r="AW71" s="502" t="s">
        <v>506</v>
      </c>
      <c r="AX71" s="503" t="s">
        <v>514</v>
      </c>
      <c r="AY71" s="450" t="s">
        <v>442</v>
      </c>
      <c r="AZ71" s="451"/>
      <c r="BA71" s="502" t="s">
        <v>767</v>
      </c>
      <c r="BB71" s="503" t="s">
        <v>327</v>
      </c>
      <c r="BC71" s="450" t="s">
        <v>442</v>
      </c>
      <c r="BD71" s="451"/>
      <c r="BE71" s="502" t="s">
        <v>736</v>
      </c>
      <c r="BF71" s="503" t="s">
        <v>335</v>
      </c>
      <c r="BG71" s="450" t="s">
        <v>442</v>
      </c>
      <c r="BH71" s="451"/>
      <c r="BI71" s="502" t="s">
        <v>477</v>
      </c>
      <c r="BJ71" s="503" t="s">
        <v>343</v>
      </c>
      <c r="BK71" s="450" t="s">
        <v>442</v>
      </c>
      <c r="BL71" s="451"/>
      <c r="BM71" s="502" t="s">
        <v>481</v>
      </c>
      <c r="BN71" s="503" t="s">
        <v>351</v>
      </c>
      <c r="BO71" s="450" t="s">
        <v>442</v>
      </c>
      <c r="BP71" s="451"/>
      <c r="BQ71" s="502" t="s">
        <v>484</v>
      </c>
      <c r="BR71" s="503" t="s">
        <v>362</v>
      </c>
      <c r="BS71" s="450" t="s">
        <v>442</v>
      </c>
      <c r="BT71" s="451"/>
      <c r="BU71" s="502" t="s">
        <v>488</v>
      </c>
      <c r="BV71" s="503" t="s">
        <v>369</v>
      </c>
      <c r="BW71" s="450"/>
      <c r="BX71" s="451"/>
      <c r="BY71" s="502"/>
      <c r="BZ71" s="503"/>
      <c r="CA71" s="450" t="s">
        <v>442</v>
      </c>
      <c r="CB71" s="451"/>
      <c r="CC71" s="502" t="s">
        <v>491</v>
      </c>
      <c r="CD71" s="503" t="s">
        <v>378</v>
      </c>
      <c r="CE71" s="450" t="s">
        <v>442</v>
      </c>
      <c r="CF71" s="451"/>
      <c r="CG71" s="502" t="s">
        <v>737</v>
      </c>
      <c r="CH71" s="503" t="s">
        <v>387</v>
      </c>
      <c r="CI71" s="450" t="s">
        <v>442</v>
      </c>
      <c r="CJ71" s="451"/>
      <c r="CK71" s="502" t="s">
        <v>504</v>
      </c>
      <c r="CL71" s="503" t="s">
        <v>395</v>
      </c>
      <c r="CM71" s="450"/>
      <c r="CN71" s="451"/>
      <c r="CO71" s="502"/>
      <c r="CP71" s="503"/>
      <c r="CQ71" s="48"/>
      <c r="CR71" s="48"/>
      <c r="CS71" s="48"/>
      <c r="CT71" s="48"/>
      <c r="CU71" s="48"/>
      <c r="CV71" s="48"/>
      <c r="CW71" s="48"/>
    </row>
    <row r="72" spans="1:101" ht="30" x14ac:dyDescent="0.25">
      <c r="A72" s="514">
        <v>152798</v>
      </c>
      <c r="B72" s="515" t="s">
        <v>589</v>
      </c>
      <c r="C72" s="516" t="s">
        <v>540</v>
      </c>
      <c r="D72" s="514" t="s">
        <v>148</v>
      </c>
      <c r="E72" s="517" t="s">
        <v>289</v>
      </c>
      <c r="F72" s="515" t="s">
        <v>755</v>
      </c>
      <c r="G72" s="517" t="s">
        <v>289</v>
      </c>
      <c r="H72" s="517" t="s">
        <v>289</v>
      </c>
      <c r="I72" s="516" t="s">
        <v>289</v>
      </c>
      <c r="J72" s="517" t="s">
        <v>289</v>
      </c>
      <c r="K72" s="440" t="str">
        <f>IFERROR(VLOOKUP(A72,[4]CalledName!$A:$N,14,FALSE),"")</f>
        <v>No</v>
      </c>
      <c r="L72" s="401" t="str">
        <f>IFERROR(VLOOKUP(A72,[5]YEAR8!$A:$Y,22,FALSE),"")</f>
        <v>7-8</v>
      </c>
      <c r="M72" s="404" t="str">
        <f t="shared" si="14"/>
        <v>H</v>
      </c>
      <c r="N72" s="344">
        <f>IFERROR(VLOOKUP($A72,BHVEXPORT!$A:$I,6,FALSE),"")</f>
        <v>17</v>
      </c>
      <c r="O72" s="344">
        <f>IFERROR(VLOOKUP($A72,BHVEXPORT!$A:$I,4,FALSE),"")</f>
        <v>0</v>
      </c>
      <c r="P72" s="444">
        <f>IFERROR(VLOOKUP($A72,BHVEXPORT!$A:$I,5,FALSE),"")</f>
        <v>0</v>
      </c>
      <c r="Q72" s="497">
        <v>100</v>
      </c>
      <c r="R72" s="495">
        <v>0</v>
      </c>
      <c r="S72" s="498">
        <f t="shared" si="15"/>
        <v>0</v>
      </c>
      <c r="T72" s="414">
        <f t="shared" si="16"/>
        <v>14</v>
      </c>
      <c r="U72" s="399">
        <f t="shared" si="17"/>
        <v>0</v>
      </c>
      <c r="V72" s="399">
        <f t="shared" si="18"/>
        <v>0</v>
      </c>
      <c r="W72" s="399">
        <f t="shared" si="19"/>
        <v>0</v>
      </c>
      <c r="X72" s="399">
        <f t="shared" si="20"/>
        <v>0</v>
      </c>
      <c r="Y72" s="399">
        <f t="shared" si="21"/>
        <v>0</v>
      </c>
      <c r="Z72" s="399">
        <f t="shared" si="22"/>
        <v>0</v>
      </c>
      <c r="AA72" s="399">
        <f t="shared" si="23"/>
        <v>0</v>
      </c>
      <c r="AB72" s="399">
        <f t="shared" si="24"/>
        <v>0</v>
      </c>
      <c r="AC72" s="522">
        <f t="shared" si="25"/>
        <v>0</v>
      </c>
      <c r="AD72" s="415"/>
      <c r="AE72" s="452" t="s">
        <v>442</v>
      </c>
      <c r="AF72" s="451"/>
      <c r="AG72" s="502" t="s">
        <v>458</v>
      </c>
      <c r="AH72" s="503" t="s">
        <v>308</v>
      </c>
      <c r="AI72" s="452" t="s">
        <v>442</v>
      </c>
      <c r="AJ72" s="451"/>
      <c r="AK72" s="502" t="s">
        <v>766</v>
      </c>
      <c r="AL72" s="503" t="s">
        <v>437</v>
      </c>
      <c r="AM72" s="452" t="s">
        <v>442</v>
      </c>
      <c r="AN72" s="451"/>
      <c r="AO72" s="502" t="s">
        <v>460</v>
      </c>
      <c r="AP72" s="503" t="s">
        <v>316</v>
      </c>
      <c r="AQ72" s="452" t="s">
        <v>442</v>
      </c>
      <c r="AR72" s="451"/>
      <c r="AS72" s="502" t="s">
        <v>467</v>
      </c>
      <c r="AT72" s="503" t="s">
        <v>322</v>
      </c>
      <c r="AU72" s="452" t="s">
        <v>442</v>
      </c>
      <c r="AV72" s="451"/>
      <c r="AW72" s="502" t="s">
        <v>739</v>
      </c>
      <c r="AX72" s="503" t="s">
        <v>540</v>
      </c>
      <c r="AY72" s="452" t="s">
        <v>442</v>
      </c>
      <c r="AZ72" s="451"/>
      <c r="BA72" s="502" t="s">
        <v>472</v>
      </c>
      <c r="BB72" s="503" t="s">
        <v>330</v>
      </c>
      <c r="BC72" s="452" t="s">
        <v>442</v>
      </c>
      <c r="BD72" s="451"/>
      <c r="BE72" s="502" t="s">
        <v>474</v>
      </c>
      <c r="BF72" s="503" t="s">
        <v>338</v>
      </c>
      <c r="BG72" s="452" t="s">
        <v>442</v>
      </c>
      <c r="BH72" s="451"/>
      <c r="BI72" s="502" t="s">
        <v>478</v>
      </c>
      <c r="BJ72" s="503" t="s">
        <v>346</v>
      </c>
      <c r="BK72" s="452" t="s">
        <v>442</v>
      </c>
      <c r="BL72" s="451"/>
      <c r="BM72" s="502" t="s">
        <v>480</v>
      </c>
      <c r="BN72" s="503" t="s">
        <v>354</v>
      </c>
      <c r="BO72" s="452" t="s">
        <v>442</v>
      </c>
      <c r="BP72" s="451"/>
      <c r="BQ72" s="502" t="s">
        <v>483</v>
      </c>
      <c r="BR72" s="503" t="s">
        <v>361</v>
      </c>
      <c r="BS72" s="452" t="s">
        <v>442</v>
      </c>
      <c r="BT72" s="451"/>
      <c r="BU72" s="502" t="s">
        <v>487</v>
      </c>
      <c r="BV72" s="503" t="s">
        <v>372</v>
      </c>
      <c r="BW72" s="452"/>
      <c r="BX72" s="451"/>
      <c r="BY72" s="502"/>
      <c r="BZ72" s="503"/>
      <c r="CA72" s="452" t="s">
        <v>442</v>
      </c>
      <c r="CB72" s="451"/>
      <c r="CC72" s="502" t="s">
        <v>491</v>
      </c>
      <c r="CD72" s="503" t="s">
        <v>378</v>
      </c>
      <c r="CE72" s="452" t="s">
        <v>442</v>
      </c>
      <c r="CF72" s="451"/>
      <c r="CG72" s="502" t="s">
        <v>774</v>
      </c>
      <c r="CH72" s="503" t="s">
        <v>390</v>
      </c>
      <c r="CI72" s="452" t="s">
        <v>442</v>
      </c>
      <c r="CJ72" s="451"/>
      <c r="CK72" s="502" t="s">
        <v>502</v>
      </c>
      <c r="CL72" s="503" t="s">
        <v>391</v>
      </c>
      <c r="CM72" s="452"/>
      <c r="CN72" s="451"/>
      <c r="CO72" s="502"/>
      <c r="CP72" s="503"/>
      <c r="CQ72" s="48"/>
      <c r="CR72" s="48"/>
      <c r="CS72" s="48"/>
      <c r="CT72" s="48"/>
      <c r="CU72" s="48"/>
      <c r="CV72" s="48"/>
      <c r="CW72" s="48"/>
    </row>
    <row r="73" spans="1:101" x14ac:dyDescent="0.25">
      <c r="A73" s="514">
        <v>152949</v>
      </c>
      <c r="B73" s="515" t="s">
        <v>590</v>
      </c>
      <c r="C73" s="516" t="s">
        <v>540</v>
      </c>
      <c r="D73" s="514" t="s">
        <v>148</v>
      </c>
      <c r="E73" s="517" t="s">
        <v>289</v>
      </c>
      <c r="F73" s="517" t="s">
        <v>743</v>
      </c>
      <c r="G73" s="517" t="s">
        <v>289</v>
      </c>
      <c r="H73" s="517" t="s">
        <v>289</v>
      </c>
      <c r="I73" s="516" t="s">
        <v>289</v>
      </c>
      <c r="J73" s="517" t="s">
        <v>289</v>
      </c>
      <c r="K73" s="440" t="str">
        <f>IFERROR(VLOOKUP(A73,[4]CalledName!$A:$N,14,FALSE),"")</f>
        <v>No</v>
      </c>
      <c r="L73" s="401" t="str">
        <f>IFERROR(VLOOKUP(A73,[5]YEAR8!$A:$Y,22,FALSE),"")</f>
        <v>6-7</v>
      </c>
      <c r="M73" s="404" t="str">
        <f t="shared" si="14"/>
        <v>M</v>
      </c>
      <c r="N73" s="344">
        <f>IFERROR(VLOOKUP($A73,BHVEXPORT!$A:$I,6,FALSE),"")</f>
        <v>17</v>
      </c>
      <c r="O73" s="344">
        <f>IFERROR(VLOOKUP($A73,BHVEXPORT!$A:$I,4,FALSE),"")</f>
        <v>0</v>
      </c>
      <c r="P73" s="444">
        <f>IFERROR(VLOOKUP($A73,BHVEXPORT!$A:$I,5,FALSE),"")</f>
        <v>1</v>
      </c>
      <c r="Q73" s="497">
        <v>100</v>
      </c>
      <c r="R73" s="495">
        <v>0</v>
      </c>
      <c r="S73" s="498">
        <f t="shared" si="15"/>
        <v>1</v>
      </c>
      <c r="T73" s="414">
        <f t="shared" si="16"/>
        <v>13</v>
      </c>
      <c r="U73" s="399">
        <f t="shared" si="17"/>
        <v>0</v>
      </c>
      <c r="V73" s="399">
        <f t="shared" si="18"/>
        <v>0</v>
      </c>
      <c r="W73" s="399">
        <f t="shared" si="19"/>
        <v>0</v>
      </c>
      <c r="X73" s="399">
        <f t="shared" si="20"/>
        <v>0</v>
      </c>
      <c r="Y73" s="399">
        <f t="shared" si="21"/>
        <v>0</v>
      </c>
      <c r="Z73" s="399">
        <f t="shared" si="22"/>
        <v>0</v>
      </c>
      <c r="AA73" s="399">
        <f t="shared" si="23"/>
        <v>0</v>
      </c>
      <c r="AB73" s="399">
        <f t="shared" si="24"/>
        <v>0</v>
      </c>
      <c r="AC73" s="522">
        <f t="shared" si="25"/>
        <v>0</v>
      </c>
      <c r="AD73" s="415"/>
      <c r="AE73" s="452" t="s">
        <v>442</v>
      </c>
      <c r="AF73" s="451"/>
      <c r="AG73" s="502" t="s">
        <v>458</v>
      </c>
      <c r="AH73" s="503" t="s">
        <v>308</v>
      </c>
      <c r="AI73" s="452" t="s">
        <v>442</v>
      </c>
      <c r="AJ73" s="451"/>
      <c r="AK73" s="502" t="s">
        <v>765</v>
      </c>
      <c r="AL73" s="503" t="s">
        <v>438</v>
      </c>
      <c r="AM73" s="452" t="s">
        <v>442</v>
      </c>
      <c r="AN73" s="451"/>
      <c r="AO73" s="502" t="s">
        <v>460</v>
      </c>
      <c r="AP73" s="503" t="s">
        <v>316</v>
      </c>
      <c r="AQ73" s="452" t="s">
        <v>442</v>
      </c>
      <c r="AR73" s="451"/>
      <c r="AS73" s="502" t="s">
        <v>467</v>
      </c>
      <c r="AT73" s="503" t="s">
        <v>322</v>
      </c>
      <c r="AU73" s="452" t="s">
        <v>442</v>
      </c>
      <c r="AV73" s="451"/>
      <c r="AW73" s="502" t="s">
        <v>739</v>
      </c>
      <c r="AX73" s="503" t="s">
        <v>540</v>
      </c>
      <c r="AY73" s="452" t="s">
        <v>442</v>
      </c>
      <c r="AZ73" s="451"/>
      <c r="BA73" s="502" t="s">
        <v>472</v>
      </c>
      <c r="BB73" s="503" t="s">
        <v>330</v>
      </c>
      <c r="BC73" s="452" t="s">
        <v>442</v>
      </c>
      <c r="BD73" s="451"/>
      <c r="BE73" s="502" t="s">
        <v>474</v>
      </c>
      <c r="BF73" s="503" t="s">
        <v>338</v>
      </c>
      <c r="BG73" s="452" t="s">
        <v>442</v>
      </c>
      <c r="BH73" s="451"/>
      <c r="BI73" s="502" t="s">
        <v>478</v>
      </c>
      <c r="BJ73" s="503" t="s">
        <v>346</v>
      </c>
      <c r="BK73" s="452" t="s">
        <v>442</v>
      </c>
      <c r="BL73" s="451"/>
      <c r="BM73" s="502" t="s">
        <v>480</v>
      </c>
      <c r="BN73" s="503" t="s">
        <v>354</v>
      </c>
      <c r="BO73" s="452" t="s">
        <v>442</v>
      </c>
      <c r="BP73" s="451"/>
      <c r="BQ73" s="502" t="s">
        <v>482</v>
      </c>
      <c r="BR73" s="503" t="s">
        <v>360</v>
      </c>
      <c r="BS73" s="452" t="s">
        <v>441</v>
      </c>
      <c r="BT73" s="451"/>
      <c r="BU73" s="502" t="s">
        <v>487</v>
      </c>
      <c r="BV73" s="503" t="s">
        <v>372</v>
      </c>
      <c r="BW73" s="452"/>
      <c r="BX73" s="451"/>
      <c r="BY73" s="502"/>
      <c r="BZ73" s="503"/>
      <c r="CA73" s="452" t="s">
        <v>442</v>
      </c>
      <c r="CB73" s="451"/>
      <c r="CC73" s="502" t="s">
        <v>491</v>
      </c>
      <c r="CD73" s="503" t="s">
        <v>378</v>
      </c>
      <c r="CE73" s="452" t="s">
        <v>442</v>
      </c>
      <c r="CF73" s="451"/>
      <c r="CG73" s="502" t="s">
        <v>774</v>
      </c>
      <c r="CH73" s="503" t="s">
        <v>390</v>
      </c>
      <c r="CI73" s="452" t="s">
        <v>442</v>
      </c>
      <c r="CJ73" s="451"/>
      <c r="CK73" s="502" t="s">
        <v>503</v>
      </c>
      <c r="CL73" s="503" t="s">
        <v>394</v>
      </c>
      <c r="CM73" s="452"/>
      <c r="CN73" s="451"/>
      <c r="CO73" s="502"/>
      <c r="CP73" s="503"/>
      <c r="CQ73" s="48"/>
      <c r="CR73" s="48"/>
      <c r="CS73" s="48"/>
      <c r="CT73" s="48"/>
      <c r="CU73" s="48"/>
      <c r="CV73" s="48"/>
      <c r="CW73" s="48"/>
    </row>
    <row r="74" spans="1:101" ht="30" x14ac:dyDescent="0.25">
      <c r="A74" s="514">
        <v>152815</v>
      </c>
      <c r="B74" s="515" t="s">
        <v>591</v>
      </c>
      <c r="C74" s="516" t="s">
        <v>522</v>
      </c>
      <c r="D74" s="514" t="s">
        <v>288</v>
      </c>
      <c r="E74" s="517" t="s">
        <v>744</v>
      </c>
      <c r="F74" s="515" t="s">
        <v>749</v>
      </c>
      <c r="G74" s="517" t="s">
        <v>289</v>
      </c>
      <c r="H74" s="517" t="s">
        <v>744</v>
      </c>
      <c r="I74" s="516" t="s">
        <v>289</v>
      </c>
      <c r="J74" s="517" t="s">
        <v>289</v>
      </c>
      <c r="K74" s="440" t="str">
        <f>IFERROR(VLOOKUP(A74,[4]CalledName!$A:$N,14,FALSE),"")</f>
        <v>No</v>
      </c>
      <c r="L74" s="401" t="str">
        <f>IFERROR(VLOOKUP(A74,[5]YEAR8!$A:$Y,22,FALSE),"")</f>
        <v>6-7</v>
      </c>
      <c r="M74" s="404" t="str">
        <f t="shared" si="14"/>
        <v>H</v>
      </c>
      <c r="N74" s="344">
        <f>IFERROR(VLOOKUP($A74,BHVEXPORT!$A:$I,6,FALSE),"")</f>
        <v>23</v>
      </c>
      <c r="O74" s="344">
        <f>IFERROR(VLOOKUP($A74,BHVEXPORT!$A:$I,4,FALSE),"")</f>
        <v>0</v>
      </c>
      <c r="P74" s="444">
        <f>IFERROR(VLOOKUP($A74,BHVEXPORT!$A:$I,5,FALSE),"")</f>
        <v>1</v>
      </c>
      <c r="Q74" s="497">
        <v>100</v>
      </c>
      <c r="R74" s="495">
        <v>0</v>
      </c>
      <c r="S74" s="498">
        <f t="shared" si="15"/>
        <v>1</v>
      </c>
      <c r="T74" s="414">
        <f t="shared" si="16"/>
        <v>13</v>
      </c>
      <c r="U74" s="399">
        <f t="shared" si="17"/>
        <v>0</v>
      </c>
      <c r="V74" s="399">
        <f t="shared" si="18"/>
        <v>0</v>
      </c>
      <c r="W74" s="399">
        <f t="shared" si="19"/>
        <v>0</v>
      </c>
      <c r="X74" s="399">
        <f t="shared" si="20"/>
        <v>0</v>
      </c>
      <c r="Y74" s="399">
        <f t="shared" si="21"/>
        <v>0</v>
      </c>
      <c r="Z74" s="399">
        <f t="shared" si="22"/>
        <v>0</v>
      </c>
      <c r="AA74" s="399">
        <f t="shared" si="23"/>
        <v>0</v>
      </c>
      <c r="AB74" s="399">
        <f t="shared" si="24"/>
        <v>0</v>
      </c>
      <c r="AC74" s="522">
        <f t="shared" si="25"/>
        <v>0</v>
      </c>
      <c r="AD74" s="415"/>
      <c r="AE74" s="452" t="s">
        <v>442</v>
      </c>
      <c r="AF74" s="451"/>
      <c r="AG74" s="502" t="s">
        <v>764</v>
      </c>
      <c r="AH74" s="503" t="s">
        <v>301</v>
      </c>
      <c r="AI74" s="452" t="s">
        <v>442</v>
      </c>
      <c r="AJ74" s="451"/>
      <c r="AK74" s="502" t="s">
        <v>769</v>
      </c>
      <c r="AL74" s="503" t="s">
        <v>435</v>
      </c>
      <c r="AM74" s="452" t="s">
        <v>442</v>
      </c>
      <c r="AN74" s="451"/>
      <c r="AO74" s="502" t="s">
        <v>460</v>
      </c>
      <c r="AP74" s="503" t="s">
        <v>309</v>
      </c>
      <c r="AQ74" s="452" t="s">
        <v>442</v>
      </c>
      <c r="AR74" s="451"/>
      <c r="AS74" s="502" t="s">
        <v>772</v>
      </c>
      <c r="AT74" s="503" t="s">
        <v>318</v>
      </c>
      <c r="AU74" s="452" t="s">
        <v>441</v>
      </c>
      <c r="AV74" s="451"/>
      <c r="AW74" s="502" t="s">
        <v>484</v>
      </c>
      <c r="AX74" s="503" t="s">
        <v>522</v>
      </c>
      <c r="AY74" s="452"/>
      <c r="AZ74" s="451"/>
      <c r="BA74" s="502"/>
      <c r="BB74" s="503"/>
      <c r="BC74" s="452" t="s">
        <v>442</v>
      </c>
      <c r="BD74" s="451"/>
      <c r="BE74" s="502" t="s">
        <v>473</v>
      </c>
      <c r="BF74" s="503" t="s">
        <v>331</v>
      </c>
      <c r="BG74" s="452" t="s">
        <v>442</v>
      </c>
      <c r="BH74" s="451"/>
      <c r="BI74" s="502" t="s">
        <v>476</v>
      </c>
      <c r="BJ74" s="503" t="s">
        <v>339</v>
      </c>
      <c r="BK74" s="452" t="s">
        <v>442</v>
      </c>
      <c r="BL74" s="451"/>
      <c r="BM74" s="502" t="s">
        <v>479</v>
      </c>
      <c r="BN74" s="503" t="s">
        <v>347</v>
      </c>
      <c r="BO74" s="452" t="s">
        <v>442</v>
      </c>
      <c r="BP74" s="451"/>
      <c r="BQ74" s="502" t="s">
        <v>482</v>
      </c>
      <c r="BR74" s="503" t="s">
        <v>355</v>
      </c>
      <c r="BS74" s="452" t="s">
        <v>442</v>
      </c>
      <c r="BT74" s="451"/>
      <c r="BU74" s="502" t="s">
        <v>487</v>
      </c>
      <c r="BV74" s="503" t="s">
        <v>365</v>
      </c>
      <c r="BW74" s="452"/>
      <c r="BX74" s="451"/>
      <c r="BY74" s="502"/>
      <c r="BZ74" s="503"/>
      <c r="CA74" s="452" t="s">
        <v>442</v>
      </c>
      <c r="CB74" s="451"/>
      <c r="CC74" s="502" t="s">
        <v>770</v>
      </c>
      <c r="CD74" s="503" t="s">
        <v>376</v>
      </c>
      <c r="CE74" s="452" t="s">
        <v>442</v>
      </c>
      <c r="CF74" s="451"/>
      <c r="CG74" s="502" t="s">
        <v>496</v>
      </c>
      <c r="CH74" s="503" t="s">
        <v>383</v>
      </c>
      <c r="CI74" s="452" t="s">
        <v>442</v>
      </c>
      <c r="CJ74" s="451"/>
      <c r="CK74" s="502" t="s">
        <v>503</v>
      </c>
      <c r="CL74" s="503" t="s">
        <v>394</v>
      </c>
      <c r="CM74" s="452" t="s">
        <v>442</v>
      </c>
      <c r="CN74" s="451"/>
      <c r="CO74" s="502" t="s">
        <v>471</v>
      </c>
      <c r="CP74" s="503" t="s">
        <v>400</v>
      </c>
      <c r="CQ74" s="48"/>
      <c r="CR74" s="48"/>
      <c r="CS74" s="48"/>
      <c r="CT74" s="48"/>
      <c r="CU74" s="48"/>
      <c r="CV74" s="48"/>
      <c r="CW74" s="48"/>
    </row>
    <row r="75" spans="1:101" x14ac:dyDescent="0.25">
      <c r="A75" s="514">
        <v>152881</v>
      </c>
      <c r="B75" s="515" t="s">
        <v>592</v>
      </c>
      <c r="C75" s="516" t="s">
        <v>520</v>
      </c>
      <c r="D75" s="514" t="s">
        <v>148</v>
      </c>
      <c r="E75" s="517" t="s">
        <v>289</v>
      </c>
      <c r="F75" s="517" t="s">
        <v>743</v>
      </c>
      <c r="G75" s="517" t="s">
        <v>289</v>
      </c>
      <c r="H75" s="517" t="s">
        <v>289</v>
      </c>
      <c r="I75" s="516" t="s">
        <v>289</v>
      </c>
      <c r="J75" s="517" t="s">
        <v>289</v>
      </c>
      <c r="K75" s="440" t="str">
        <f>IFERROR(VLOOKUP(A75,[4]CalledName!$A:$N,14,FALSE),"")</f>
        <v>No</v>
      </c>
      <c r="L75" s="401" t="str">
        <f>IFERROR(VLOOKUP(A75,[5]YEAR8!$A:$Y,22,FALSE),"")</f>
        <v>6-7</v>
      </c>
      <c r="M75" s="404" t="str">
        <f t="shared" si="14"/>
        <v>H</v>
      </c>
      <c r="N75" s="344">
        <f>IFERROR(VLOOKUP($A75,BHVEXPORT!$A:$I,6,FALSE),"")</f>
        <v>17</v>
      </c>
      <c r="O75" s="344">
        <f>IFERROR(VLOOKUP($A75,BHVEXPORT!$A:$I,4,FALSE),"")</f>
        <v>0</v>
      </c>
      <c r="P75" s="444">
        <f>IFERROR(VLOOKUP($A75,BHVEXPORT!$A:$I,5,FALSE),"")</f>
        <v>1</v>
      </c>
      <c r="Q75" s="497">
        <v>93.48</v>
      </c>
      <c r="R75" s="495">
        <v>1</v>
      </c>
      <c r="S75" s="498">
        <f t="shared" si="15"/>
        <v>1</v>
      </c>
      <c r="T75" s="414">
        <f t="shared" si="16"/>
        <v>13</v>
      </c>
      <c r="U75" s="399">
        <f t="shared" si="17"/>
        <v>0</v>
      </c>
      <c r="V75" s="399">
        <f t="shared" si="18"/>
        <v>0</v>
      </c>
      <c r="W75" s="399">
        <f t="shared" si="19"/>
        <v>0</v>
      </c>
      <c r="X75" s="399">
        <f t="shared" si="20"/>
        <v>0</v>
      </c>
      <c r="Y75" s="399">
        <f t="shared" si="21"/>
        <v>0</v>
      </c>
      <c r="Z75" s="399">
        <f t="shared" si="22"/>
        <v>0</v>
      </c>
      <c r="AA75" s="399">
        <f t="shared" si="23"/>
        <v>0</v>
      </c>
      <c r="AB75" s="399">
        <f t="shared" si="24"/>
        <v>0</v>
      </c>
      <c r="AC75" s="522">
        <f t="shared" si="25"/>
        <v>0</v>
      </c>
      <c r="AD75" s="415"/>
      <c r="AE75" s="452" t="s">
        <v>442</v>
      </c>
      <c r="AF75" s="451"/>
      <c r="AG75" s="502" t="s">
        <v>458</v>
      </c>
      <c r="AH75" s="503" t="s">
        <v>307</v>
      </c>
      <c r="AI75" s="452" t="s">
        <v>442</v>
      </c>
      <c r="AJ75" s="451"/>
      <c r="AK75" s="502" t="s">
        <v>769</v>
      </c>
      <c r="AL75" s="503" t="s">
        <v>439</v>
      </c>
      <c r="AM75" s="452" t="s">
        <v>442</v>
      </c>
      <c r="AN75" s="451"/>
      <c r="AO75" s="502" t="s">
        <v>460</v>
      </c>
      <c r="AP75" s="503" t="s">
        <v>315</v>
      </c>
      <c r="AQ75" s="452" t="s">
        <v>442</v>
      </c>
      <c r="AR75" s="451"/>
      <c r="AS75" s="502" t="s">
        <v>773</v>
      </c>
      <c r="AT75" s="503" t="s">
        <v>323</v>
      </c>
      <c r="AU75" s="452" t="s">
        <v>442</v>
      </c>
      <c r="AV75" s="451"/>
      <c r="AW75" s="502" t="s">
        <v>738</v>
      </c>
      <c r="AX75" s="503" t="s">
        <v>520</v>
      </c>
      <c r="AY75" s="452" t="s">
        <v>442</v>
      </c>
      <c r="AZ75" s="451"/>
      <c r="BA75" s="502" t="s">
        <v>471</v>
      </c>
      <c r="BB75" s="503" t="s">
        <v>329</v>
      </c>
      <c r="BC75" s="452" t="s">
        <v>442</v>
      </c>
      <c r="BD75" s="451"/>
      <c r="BE75" s="502" t="s">
        <v>475</v>
      </c>
      <c r="BF75" s="503" t="s">
        <v>337</v>
      </c>
      <c r="BG75" s="452" t="s">
        <v>442</v>
      </c>
      <c r="BH75" s="451"/>
      <c r="BI75" s="502" t="s">
        <v>477</v>
      </c>
      <c r="BJ75" s="503" t="s">
        <v>345</v>
      </c>
      <c r="BK75" s="452" t="s">
        <v>442</v>
      </c>
      <c r="BL75" s="451"/>
      <c r="BM75" s="502" t="s">
        <v>481</v>
      </c>
      <c r="BN75" s="503" t="s">
        <v>353</v>
      </c>
      <c r="BO75" s="452" t="s">
        <v>442</v>
      </c>
      <c r="BP75" s="451"/>
      <c r="BQ75" s="502" t="s">
        <v>483</v>
      </c>
      <c r="BR75" s="503" t="s">
        <v>361</v>
      </c>
      <c r="BS75" s="452" t="s">
        <v>441</v>
      </c>
      <c r="BT75" s="451"/>
      <c r="BU75" s="502" t="s">
        <v>487</v>
      </c>
      <c r="BV75" s="503" t="s">
        <v>371</v>
      </c>
      <c r="BW75" s="452"/>
      <c r="BX75" s="451"/>
      <c r="BY75" s="502"/>
      <c r="BZ75" s="503"/>
      <c r="CA75" s="452" t="s">
        <v>442</v>
      </c>
      <c r="CB75" s="451"/>
      <c r="CC75" s="502" t="s">
        <v>768</v>
      </c>
      <c r="CD75" s="503" t="s">
        <v>377</v>
      </c>
      <c r="CE75" s="452" t="s">
        <v>442</v>
      </c>
      <c r="CF75" s="451"/>
      <c r="CG75" s="502" t="s">
        <v>501</v>
      </c>
      <c r="CH75" s="503" t="s">
        <v>389</v>
      </c>
      <c r="CI75" s="452" t="s">
        <v>442</v>
      </c>
      <c r="CJ75" s="451"/>
      <c r="CK75" s="502" t="s">
        <v>503</v>
      </c>
      <c r="CL75" s="503" t="s">
        <v>394</v>
      </c>
      <c r="CM75" s="452"/>
      <c r="CN75" s="451"/>
      <c r="CO75" s="502"/>
      <c r="CP75" s="503"/>
      <c r="CQ75" s="48"/>
      <c r="CR75" s="48"/>
      <c r="CS75" s="48"/>
      <c r="CT75" s="48"/>
      <c r="CU75" s="48"/>
      <c r="CV75" s="48"/>
      <c r="CW75" s="48"/>
    </row>
    <row r="76" spans="1:101" ht="25.5" x14ac:dyDescent="0.25">
      <c r="A76" s="514">
        <v>152768</v>
      </c>
      <c r="B76" s="515" t="s">
        <v>593</v>
      </c>
      <c r="C76" s="516" t="s">
        <v>558</v>
      </c>
      <c r="D76" s="514" t="s">
        <v>288</v>
      </c>
      <c r="E76" s="517" t="s">
        <v>744</v>
      </c>
      <c r="F76" s="517" t="s">
        <v>745</v>
      </c>
      <c r="G76" s="517" t="s">
        <v>289</v>
      </c>
      <c r="H76" s="517" t="s">
        <v>744</v>
      </c>
      <c r="I76" s="516" t="s">
        <v>289</v>
      </c>
      <c r="J76" s="517" t="s">
        <v>289</v>
      </c>
      <c r="K76" s="440" t="str">
        <f>IFERROR(VLOOKUP(A76,[4]CalledName!$A:$N,14,FALSE),"")</f>
        <v>No</v>
      </c>
      <c r="L76" s="401" t="str">
        <f>IFERROR(VLOOKUP(A76,[5]YEAR8!$A:$Y,22,FALSE),"")</f>
        <v>6-7</v>
      </c>
      <c r="M76" s="404" t="str">
        <f t="shared" si="14"/>
        <v>H</v>
      </c>
      <c r="N76" s="344">
        <f>IFERROR(VLOOKUP($A76,BHVEXPORT!$A:$I,6,FALSE),"")</f>
        <v>13</v>
      </c>
      <c r="O76" s="344">
        <f>IFERROR(VLOOKUP($A76,BHVEXPORT!$A:$I,4,FALSE),"")</f>
        <v>2</v>
      </c>
      <c r="P76" s="444">
        <f>IFERROR(VLOOKUP($A76,BHVEXPORT!$A:$I,5,FALSE),"")</f>
        <v>0</v>
      </c>
      <c r="Q76" s="497">
        <v>91.11</v>
      </c>
      <c r="R76" s="495">
        <v>2</v>
      </c>
      <c r="S76" s="498">
        <f t="shared" si="15"/>
        <v>0</v>
      </c>
      <c r="T76" s="414">
        <f t="shared" si="16"/>
        <v>11</v>
      </c>
      <c r="U76" s="399">
        <f t="shared" si="17"/>
        <v>1</v>
      </c>
      <c r="V76" s="399">
        <f t="shared" si="18"/>
        <v>2</v>
      </c>
      <c r="W76" s="399">
        <f t="shared" si="19"/>
        <v>0</v>
      </c>
      <c r="X76" s="399">
        <f t="shared" si="20"/>
        <v>3</v>
      </c>
      <c r="Y76" s="399">
        <f t="shared" si="21"/>
        <v>0</v>
      </c>
      <c r="Z76" s="399">
        <f t="shared" si="22"/>
        <v>0</v>
      </c>
      <c r="AA76" s="399">
        <f t="shared" si="23"/>
        <v>0</v>
      </c>
      <c r="AB76" s="399">
        <f t="shared" si="24"/>
        <v>0</v>
      </c>
      <c r="AC76" s="522">
        <f t="shared" si="25"/>
        <v>3</v>
      </c>
      <c r="AD76" s="415"/>
      <c r="AE76" s="452" t="s">
        <v>442</v>
      </c>
      <c r="AF76" s="451"/>
      <c r="AG76" s="502" t="s">
        <v>458</v>
      </c>
      <c r="AH76" s="503" t="s">
        <v>303</v>
      </c>
      <c r="AI76" s="452"/>
      <c r="AJ76" s="451"/>
      <c r="AK76" s="502"/>
      <c r="AL76" s="503"/>
      <c r="AM76" s="452" t="s">
        <v>444</v>
      </c>
      <c r="AN76" s="451"/>
      <c r="AO76" s="502" t="s">
        <v>460</v>
      </c>
      <c r="AP76" s="503" t="s">
        <v>311</v>
      </c>
      <c r="AQ76" s="452" t="s">
        <v>442</v>
      </c>
      <c r="AR76" s="451"/>
      <c r="AS76" s="502" t="s">
        <v>462</v>
      </c>
      <c r="AT76" s="503" t="s">
        <v>317</v>
      </c>
      <c r="AU76" s="452" t="s">
        <v>442</v>
      </c>
      <c r="AV76" s="451"/>
      <c r="AW76" s="502" t="s">
        <v>736</v>
      </c>
      <c r="AX76" s="503" t="s">
        <v>558</v>
      </c>
      <c r="AY76" s="452"/>
      <c r="AZ76" s="451"/>
      <c r="BA76" s="502"/>
      <c r="BB76" s="503"/>
      <c r="BC76" s="452" t="s">
        <v>442</v>
      </c>
      <c r="BD76" s="451"/>
      <c r="BE76" s="502" t="s">
        <v>473</v>
      </c>
      <c r="BF76" s="503" t="s">
        <v>333</v>
      </c>
      <c r="BG76" s="452" t="s">
        <v>442</v>
      </c>
      <c r="BH76" s="451"/>
      <c r="BI76" s="502" t="s">
        <v>477</v>
      </c>
      <c r="BJ76" s="503" t="s">
        <v>341</v>
      </c>
      <c r="BK76" s="452" t="s">
        <v>442</v>
      </c>
      <c r="BL76" s="451"/>
      <c r="BM76" s="502" t="s">
        <v>481</v>
      </c>
      <c r="BN76" s="503" t="s">
        <v>349</v>
      </c>
      <c r="BO76" s="452" t="s">
        <v>442</v>
      </c>
      <c r="BP76" s="451"/>
      <c r="BQ76" s="502" t="s">
        <v>482</v>
      </c>
      <c r="BR76" s="503" t="s">
        <v>355</v>
      </c>
      <c r="BS76" s="452" t="s">
        <v>443</v>
      </c>
      <c r="BT76" s="451"/>
      <c r="BU76" s="502" t="s">
        <v>487</v>
      </c>
      <c r="BV76" s="503" t="s">
        <v>367</v>
      </c>
      <c r="BW76" s="452" t="s">
        <v>442</v>
      </c>
      <c r="BX76" s="451"/>
      <c r="BY76" s="502" t="s">
        <v>481</v>
      </c>
      <c r="BZ76" s="503" t="s">
        <v>381</v>
      </c>
      <c r="CA76" s="452" t="s">
        <v>444</v>
      </c>
      <c r="CB76" s="451"/>
      <c r="CC76" s="502" t="s">
        <v>770</v>
      </c>
      <c r="CD76" s="503" t="s">
        <v>376</v>
      </c>
      <c r="CE76" s="452" t="s">
        <v>442</v>
      </c>
      <c r="CF76" s="451"/>
      <c r="CG76" s="502" t="s">
        <v>497</v>
      </c>
      <c r="CH76" s="503" t="s">
        <v>385</v>
      </c>
      <c r="CI76" s="452" t="s">
        <v>442</v>
      </c>
      <c r="CJ76" s="451"/>
      <c r="CK76" s="502" t="s">
        <v>504</v>
      </c>
      <c r="CL76" s="503" t="s">
        <v>392</v>
      </c>
      <c r="CM76" s="452" t="s">
        <v>442</v>
      </c>
      <c r="CN76" s="451"/>
      <c r="CO76" s="502" t="s">
        <v>776</v>
      </c>
      <c r="CP76" s="503" t="s">
        <v>402</v>
      </c>
      <c r="CQ76" s="48"/>
      <c r="CR76" s="48"/>
      <c r="CS76" s="48"/>
      <c r="CT76" s="48"/>
      <c r="CU76" s="48"/>
      <c r="CV76" s="48"/>
      <c r="CW76" s="48"/>
    </row>
    <row r="77" spans="1:101" x14ac:dyDescent="0.25">
      <c r="A77" s="514">
        <v>152843</v>
      </c>
      <c r="B77" s="515" t="s">
        <v>594</v>
      </c>
      <c r="C77" s="516" t="s">
        <v>531</v>
      </c>
      <c r="D77" s="514" t="s">
        <v>288</v>
      </c>
      <c r="E77" s="517" t="s">
        <v>289</v>
      </c>
      <c r="F77" s="517" t="s">
        <v>743</v>
      </c>
      <c r="G77" s="517" t="s">
        <v>289</v>
      </c>
      <c r="H77" s="517" t="s">
        <v>289</v>
      </c>
      <c r="I77" s="516" t="s">
        <v>289</v>
      </c>
      <c r="J77" s="517" t="s">
        <v>289</v>
      </c>
      <c r="K77" s="440" t="str">
        <f>IFERROR(VLOOKUP(A77,[4]CalledName!$A:$N,14,FALSE),"")</f>
        <v>No</v>
      </c>
      <c r="L77" s="401" t="str">
        <f>IFERROR(VLOOKUP(A77,[5]YEAR8!$A:$Y,22,FALSE),"")</f>
        <v>5-6</v>
      </c>
      <c r="M77" s="404" t="str">
        <f t="shared" si="14"/>
        <v>M</v>
      </c>
      <c r="N77" s="344">
        <f>IFERROR(VLOOKUP($A77,BHVEXPORT!$A:$I,6,FALSE),"")</f>
        <v>17</v>
      </c>
      <c r="O77" s="344">
        <f>IFERROR(VLOOKUP($A77,BHVEXPORT!$A:$I,4,FALSE),"")</f>
        <v>2</v>
      </c>
      <c r="P77" s="444">
        <f>IFERROR(VLOOKUP($A77,BHVEXPORT!$A:$I,5,FALSE),"")</f>
        <v>0</v>
      </c>
      <c r="Q77" s="497">
        <v>100</v>
      </c>
      <c r="R77" s="495">
        <v>3</v>
      </c>
      <c r="S77" s="498">
        <f t="shared" si="15"/>
        <v>2</v>
      </c>
      <c r="T77" s="414">
        <f t="shared" si="16"/>
        <v>12</v>
      </c>
      <c r="U77" s="399">
        <f t="shared" si="17"/>
        <v>0</v>
      </c>
      <c r="V77" s="399">
        <f t="shared" si="18"/>
        <v>0</v>
      </c>
      <c r="W77" s="399">
        <f t="shared" si="19"/>
        <v>0</v>
      </c>
      <c r="X77" s="399">
        <f t="shared" si="20"/>
        <v>0</v>
      </c>
      <c r="Y77" s="399">
        <f t="shared" si="21"/>
        <v>0</v>
      </c>
      <c r="Z77" s="399">
        <f t="shared" si="22"/>
        <v>0</v>
      </c>
      <c r="AA77" s="399">
        <f t="shared" si="23"/>
        <v>0</v>
      </c>
      <c r="AB77" s="399">
        <f t="shared" si="24"/>
        <v>0</v>
      </c>
      <c r="AC77" s="522">
        <f t="shared" si="25"/>
        <v>0</v>
      </c>
      <c r="AD77" s="415"/>
      <c r="AE77" s="452" t="s">
        <v>441</v>
      </c>
      <c r="AF77" s="451"/>
      <c r="AG77" s="502" t="s">
        <v>459</v>
      </c>
      <c r="AH77" s="503" t="s">
        <v>306</v>
      </c>
      <c r="AI77" s="452"/>
      <c r="AJ77" s="451"/>
      <c r="AK77" s="502"/>
      <c r="AL77" s="503"/>
      <c r="AM77" s="452" t="s">
        <v>442</v>
      </c>
      <c r="AN77" s="451"/>
      <c r="AO77" s="502" t="s">
        <v>460</v>
      </c>
      <c r="AP77" s="503" t="s">
        <v>314</v>
      </c>
      <c r="AQ77" s="452" t="s">
        <v>442</v>
      </c>
      <c r="AR77" s="451"/>
      <c r="AS77" s="502" t="s">
        <v>461</v>
      </c>
      <c r="AT77" s="503" t="s">
        <v>324</v>
      </c>
      <c r="AU77" s="452" t="s">
        <v>442</v>
      </c>
      <c r="AV77" s="451"/>
      <c r="AW77" s="502" t="s">
        <v>510</v>
      </c>
      <c r="AX77" s="503" t="s">
        <v>531</v>
      </c>
      <c r="AY77" s="452" t="s">
        <v>442</v>
      </c>
      <c r="AZ77" s="451"/>
      <c r="BA77" s="502" t="s">
        <v>470</v>
      </c>
      <c r="BB77" s="503" t="s">
        <v>328</v>
      </c>
      <c r="BC77" s="452" t="s">
        <v>442</v>
      </c>
      <c r="BD77" s="451"/>
      <c r="BE77" s="502" t="s">
        <v>473</v>
      </c>
      <c r="BF77" s="503" t="s">
        <v>336</v>
      </c>
      <c r="BG77" s="452" t="s">
        <v>442</v>
      </c>
      <c r="BH77" s="451"/>
      <c r="BI77" s="502" t="s">
        <v>476</v>
      </c>
      <c r="BJ77" s="503" t="s">
        <v>344</v>
      </c>
      <c r="BK77" s="452" t="s">
        <v>442</v>
      </c>
      <c r="BL77" s="451"/>
      <c r="BM77" s="502" t="s">
        <v>481</v>
      </c>
      <c r="BN77" s="503" t="s">
        <v>352</v>
      </c>
      <c r="BO77" s="452" t="s">
        <v>442</v>
      </c>
      <c r="BP77" s="451"/>
      <c r="BQ77" s="502" t="s">
        <v>482</v>
      </c>
      <c r="BR77" s="503" t="s">
        <v>360</v>
      </c>
      <c r="BS77" s="452" t="s">
        <v>442</v>
      </c>
      <c r="BT77" s="451"/>
      <c r="BU77" s="502" t="s">
        <v>488</v>
      </c>
      <c r="BV77" s="503" t="s">
        <v>370</v>
      </c>
      <c r="BW77" s="452" t="s">
        <v>442</v>
      </c>
      <c r="BX77" s="451"/>
      <c r="BY77" s="502" t="s">
        <v>476</v>
      </c>
      <c r="BZ77" s="503" t="s">
        <v>382</v>
      </c>
      <c r="CA77" s="452" t="s">
        <v>441</v>
      </c>
      <c r="CB77" s="451"/>
      <c r="CC77" s="502" t="s">
        <v>492</v>
      </c>
      <c r="CD77" s="503" t="s">
        <v>380</v>
      </c>
      <c r="CE77" s="452" t="s">
        <v>442</v>
      </c>
      <c r="CF77" s="451"/>
      <c r="CG77" s="502" t="s">
        <v>500</v>
      </c>
      <c r="CH77" s="503" t="s">
        <v>388</v>
      </c>
      <c r="CI77" s="452" t="s">
        <v>442</v>
      </c>
      <c r="CJ77" s="451"/>
      <c r="CK77" s="502" t="s">
        <v>506</v>
      </c>
      <c r="CL77" s="503" t="s">
        <v>397</v>
      </c>
      <c r="CM77" s="452"/>
      <c r="CN77" s="451"/>
      <c r="CO77" s="502"/>
      <c r="CP77" s="503"/>
      <c r="CQ77" s="48"/>
      <c r="CR77" s="48"/>
      <c r="CS77" s="48"/>
      <c r="CT77" s="48"/>
      <c r="CU77" s="48"/>
      <c r="CV77" s="48"/>
      <c r="CW77" s="48"/>
    </row>
    <row r="78" spans="1:101" x14ac:dyDescent="0.25">
      <c r="A78" s="514">
        <v>152909</v>
      </c>
      <c r="B78" s="515" t="s">
        <v>595</v>
      </c>
      <c r="C78" s="516" t="s">
        <v>525</v>
      </c>
      <c r="D78" s="514" t="s">
        <v>288</v>
      </c>
      <c r="E78" s="517" t="s">
        <v>289</v>
      </c>
      <c r="F78" s="517" t="s">
        <v>743</v>
      </c>
      <c r="G78" s="517" t="s">
        <v>289</v>
      </c>
      <c r="H78" s="517" t="s">
        <v>289</v>
      </c>
      <c r="I78" s="516" t="s">
        <v>289</v>
      </c>
      <c r="J78" s="517" t="s">
        <v>289</v>
      </c>
      <c r="K78" s="440" t="str">
        <f>IFERROR(VLOOKUP(A78,[4]CalledName!$A:$N,14,FALSE),"")</f>
        <v>No</v>
      </c>
      <c r="L78" s="401" t="str">
        <f>IFERROR(VLOOKUP(A78,[5]YEAR8!$A:$Y,22,FALSE),"")</f>
        <v>4-5</v>
      </c>
      <c r="M78" s="404" t="str">
        <f t="shared" si="14"/>
        <v>M</v>
      </c>
      <c r="N78" s="344">
        <f>IFERROR(VLOOKUP($A78,BHVEXPORT!$A:$I,6,FALSE),"")</f>
        <v>3</v>
      </c>
      <c r="O78" s="344">
        <f>IFERROR(VLOOKUP($A78,BHVEXPORT!$A:$I,4,FALSE),"")</f>
        <v>7</v>
      </c>
      <c r="P78" s="444">
        <f>IFERROR(VLOOKUP($A78,BHVEXPORT!$A:$I,5,FALSE),"")</f>
        <v>0</v>
      </c>
      <c r="Q78" s="497">
        <v>72.22</v>
      </c>
      <c r="R78" s="495">
        <v>1</v>
      </c>
      <c r="S78" s="498">
        <f t="shared" si="15"/>
        <v>0</v>
      </c>
      <c r="T78" s="414">
        <f t="shared" si="16"/>
        <v>6</v>
      </c>
      <c r="U78" s="399">
        <f t="shared" si="17"/>
        <v>1</v>
      </c>
      <c r="V78" s="399">
        <f t="shared" si="18"/>
        <v>0</v>
      </c>
      <c r="W78" s="399">
        <f t="shared" si="19"/>
        <v>0</v>
      </c>
      <c r="X78" s="399">
        <f t="shared" si="20"/>
        <v>1</v>
      </c>
      <c r="Y78" s="399">
        <f t="shared" si="21"/>
        <v>0</v>
      </c>
      <c r="Z78" s="399">
        <f t="shared" si="22"/>
        <v>0</v>
      </c>
      <c r="AA78" s="399">
        <f t="shared" si="23"/>
        <v>0</v>
      </c>
      <c r="AB78" s="399">
        <f t="shared" si="24"/>
        <v>0</v>
      </c>
      <c r="AC78" s="522">
        <f t="shared" si="25"/>
        <v>1</v>
      </c>
      <c r="AD78" s="415"/>
      <c r="AE78" s="452" t="s">
        <v>442</v>
      </c>
      <c r="AF78" s="451"/>
      <c r="AG78" s="502" t="s">
        <v>764</v>
      </c>
      <c r="AH78" s="503" t="s">
        <v>302</v>
      </c>
      <c r="AI78" s="452" t="s">
        <v>778</v>
      </c>
      <c r="AJ78" s="451"/>
      <c r="AK78" s="502" t="s">
        <v>765</v>
      </c>
      <c r="AL78" s="503" t="s">
        <v>434</v>
      </c>
      <c r="AM78" s="452" t="s">
        <v>778</v>
      </c>
      <c r="AN78" s="451"/>
      <c r="AO78" s="502" t="s">
        <v>460</v>
      </c>
      <c r="AP78" s="503" t="s">
        <v>310</v>
      </c>
      <c r="AQ78" s="452" t="s">
        <v>442</v>
      </c>
      <c r="AR78" s="451"/>
      <c r="AS78" s="502" t="s">
        <v>772</v>
      </c>
      <c r="AT78" s="503" t="s">
        <v>318</v>
      </c>
      <c r="AU78" s="452"/>
      <c r="AV78" s="451"/>
      <c r="AW78" s="502" t="s">
        <v>737</v>
      </c>
      <c r="AX78" s="503" t="s">
        <v>525</v>
      </c>
      <c r="AY78" s="452"/>
      <c r="AZ78" s="451"/>
      <c r="BA78" s="502"/>
      <c r="BB78" s="503"/>
      <c r="BC78" s="452"/>
      <c r="BD78" s="451"/>
      <c r="BE78" s="502" t="s">
        <v>473</v>
      </c>
      <c r="BF78" s="503" t="s">
        <v>332</v>
      </c>
      <c r="BG78" s="452" t="s">
        <v>442</v>
      </c>
      <c r="BH78" s="451"/>
      <c r="BI78" s="502" t="s">
        <v>476</v>
      </c>
      <c r="BJ78" s="503" t="s">
        <v>340</v>
      </c>
      <c r="BK78" s="452" t="s">
        <v>442</v>
      </c>
      <c r="BL78" s="451"/>
      <c r="BM78" s="502" t="s">
        <v>480</v>
      </c>
      <c r="BN78" s="503" t="s">
        <v>348</v>
      </c>
      <c r="BO78" s="452" t="s">
        <v>442</v>
      </c>
      <c r="BP78" s="451"/>
      <c r="BQ78" s="502" t="s">
        <v>482</v>
      </c>
      <c r="BR78" s="503" t="s">
        <v>355</v>
      </c>
      <c r="BS78" s="452" t="s">
        <v>442</v>
      </c>
      <c r="BT78" s="451"/>
      <c r="BU78" s="502" t="s">
        <v>487</v>
      </c>
      <c r="BV78" s="503" t="s">
        <v>366</v>
      </c>
      <c r="BW78" s="452"/>
      <c r="BX78" s="451"/>
      <c r="BY78" s="502"/>
      <c r="BZ78" s="503"/>
      <c r="CA78" s="452"/>
      <c r="CB78" s="451"/>
      <c r="CC78" s="502" t="s">
        <v>770</v>
      </c>
      <c r="CD78" s="503" t="s">
        <v>376</v>
      </c>
      <c r="CE78" s="452" t="s">
        <v>443</v>
      </c>
      <c r="CF78" s="451"/>
      <c r="CG78" s="502" t="s">
        <v>496</v>
      </c>
      <c r="CH78" s="503" t="s">
        <v>384</v>
      </c>
      <c r="CI78" s="452" t="s">
        <v>778</v>
      </c>
      <c r="CJ78" s="451"/>
      <c r="CK78" s="502" t="s">
        <v>503</v>
      </c>
      <c r="CL78" s="503" t="s">
        <v>399</v>
      </c>
      <c r="CM78" s="452" t="s">
        <v>778</v>
      </c>
      <c r="CN78" s="451"/>
      <c r="CO78" s="502" t="s">
        <v>767</v>
      </c>
      <c r="CP78" s="503" t="s">
        <v>401</v>
      </c>
      <c r="CQ78" s="48"/>
      <c r="CR78" s="48"/>
      <c r="CS78" s="48"/>
      <c r="CT78" s="48"/>
      <c r="CU78" s="48"/>
      <c r="CV78" s="48"/>
      <c r="CW78" s="48"/>
    </row>
    <row r="79" spans="1:101" ht="25.5" x14ac:dyDescent="0.25">
      <c r="A79" s="514">
        <v>152867</v>
      </c>
      <c r="B79" s="515" t="s">
        <v>596</v>
      </c>
      <c r="C79" s="516" t="s">
        <v>514</v>
      </c>
      <c r="D79" s="514" t="s">
        <v>148</v>
      </c>
      <c r="E79" s="517" t="s">
        <v>289</v>
      </c>
      <c r="F79" s="517" t="s">
        <v>756</v>
      </c>
      <c r="G79" s="517" t="s">
        <v>289</v>
      </c>
      <c r="H79" s="517" t="s">
        <v>289</v>
      </c>
      <c r="I79" s="516" t="s">
        <v>289</v>
      </c>
      <c r="J79" s="517" t="s">
        <v>289</v>
      </c>
      <c r="K79" s="440" t="str">
        <f>IFERROR(VLOOKUP(A79,[4]CalledName!$A:$N,14,FALSE),"")</f>
        <v>No</v>
      </c>
      <c r="L79" s="401" t="str">
        <f>IFERROR(VLOOKUP(A79,[5]YEAR8!$A:$Y,22,FALSE),"")</f>
        <v>6-7</v>
      </c>
      <c r="M79" s="404" t="str">
        <f t="shared" si="14"/>
        <v>H</v>
      </c>
      <c r="N79" s="344">
        <f>IFERROR(VLOOKUP($A79,BHVEXPORT!$A:$I,6,FALSE),"")</f>
        <v>15</v>
      </c>
      <c r="O79" s="344">
        <f>IFERROR(VLOOKUP($A79,BHVEXPORT!$A:$I,4,FALSE),"")</f>
        <v>2</v>
      </c>
      <c r="P79" s="444">
        <f>IFERROR(VLOOKUP($A79,BHVEXPORT!$A:$I,5,FALSE),"")</f>
        <v>0</v>
      </c>
      <c r="Q79" s="497">
        <v>95.65</v>
      </c>
      <c r="R79" s="495">
        <v>2</v>
      </c>
      <c r="S79" s="498">
        <f t="shared" si="15"/>
        <v>0</v>
      </c>
      <c r="T79" s="414">
        <f t="shared" si="16"/>
        <v>13</v>
      </c>
      <c r="U79" s="399">
        <f t="shared" si="17"/>
        <v>0</v>
      </c>
      <c r="V79" s="399">
        <f t="shared" si="18"/>
        <v>1</v>
      </c>
      <c r="W79" s="399">
        <f t="shared" si="19"/>
        <v>0</v>
      </c>
      <c r="X79" s="399">
        <f t="shared" si="20"/>
        <v>1</v>
      </c>
      <c r="Y79" s="399">
        <f t="shared" si="21"/>
        <v>0</v>
      </c>
      <c r="Z79" s="399">
        <f t="shared" si="22"/>
        <v>0</v>
      </c>
      <c r="AA79" s="399">
        <f t="shared" si="23"/>
        <v>0</v>
      </c>
      <c r="AB79" s="399">
        <f t="shared" si="24"/>
        <v>0</v>
      </c>
      <c r="AC79" s="522">
        <f t="shared" si="25"/>
        <v>1</v>
      </c>
      <c r="AD79" s="415"/>
      <c r="AE79" s="450" t="s">
        <v>442</v>
      </c>
      <c r="AF79" s="451"/>
      <c r="AG79" s="502" t="s">
        <v>764</v>
      </c>
      <c r="AH79" s="503" t="s">
        <v>305</v>
      </c>
      <c r="AI79" s="450" t="s">
        <v>442</v>
      </c>
      <c r="AJ79" s="451"/>
      <c r="AK79" s="502" t="s">
        <v>769</v>
      </c>
      <c r="AL79" s="503" t="s">
        <v>439</v>
      </c>
      <c r="AM79" s="450" t="s">
        <v>442</v>
      </c>
      <c r="AN79" s="451"/>
      <c r="AO79" s="502" t="s">
        <v>461</v>
      </c>
      <c r="AP79" s="503" t="s">
        <v>313</v>
      </c>
      <c r="AQ79" s="450" t="s">
        <v>442</v>
      </c>
      <c r="AR79" s="451"/>
      <c r="AS79" s="502" t="s">
        <v>467</v>
      </c>
      <c r="AT79" s="503" t="s">
        <v>322</v>
      </c>
      <c r="AU79" s="450" t="s">
        <v>442</v>
      </c>
      <c r="AV79" s="451"/>
      <c r="AW79" s="502" t="s">
        <v>506</v>
      </c>
      <c r="AX79" s="503" t="s">
        <v>514</v>
      </c>
      <c r="AY79" s="450" t="s">
        <v>442</v>
      </c>
      <c r="AZ79" s="451"/>
      <c r="BA79" s="502" t="s">
        <v>767</v>
      </c>
      <c r="BB79" s="503" t="s">
        <v>327</v>
      </c>
      <c r="BC79" s="450" t="s">
        <v>442</v>
      </c>
      <c r="BD79" s="451"/>
      <c r="BE79" s="502" t="s">
        <v>736</v>
      </c>
      <c r="BF79" s="503" t="s">
        <v>335</v>
      </c>
      <c r="BG79" s="450" t="s">
        <v>442</v>
      </c>
      <c r="BH79" s="451"/>
      <c r="BI79" s="502" t="s">
        <v>477</v>
      </c>
      <c r="BJ79" s="503" t="s">
        <v>343</v>
      </c>
      <c r="BK79" s="450" t="s">
        <v>442</v>
      </c>
      <c r="BL79" s="451"/>
      <c r="BM79" s="502" t="s">
        <v>481</v>
      </c>
      <c r="BN79" s="503" t="s">
        <v>351</v>
      </c>
      <c r="BO79" s="450" t="s">
        <v>444</v>
      </c>
      <c r="BP79" s="451"/>
      <c r="BQ79" s="502" t="s">
        <v>483</v>
      </c>
      <c r="BR79" s="503" t="s">
        <v>361</v>
      </c>
      <c r="BS79" s="450" t="s">
        <v>442</v>
      </c>
      <c r="BT79" s="451"/>
      <c r="BU79" s="502" t="s">
        <v>488</v>
      </c>
      <c r="BV79" s="503" t="s">
        <v>369</v>
      </c>
      <c r="BW79" s="450"/>
      <c r="BX79" s="451"/>
      <c r="BY79" s="502"/>
      <c r="BZ79" s="503"/>
      <c r="CA79" s="450" t="s">
        <v>442</v>
      </c>
      <c r="CB79" s="451"/>
      <c r="CC79" s="502" t="s">
        <v>768</v>
      </c>
      <c r="CD79" s="503" t="s">
        <v>377</v>
      </c>
      <c r="CE79" s="450" t="s">
        <v>442</v>
      </c>
      <c r="CF79" s="451"/>
      <c r="CG79" s="502" t="s">
        <v>737</v>
      </c>
      <c r="CH79" s="503" t="s">
        <v>387</v>
      </c>
      <c r="CI79" s="450" t="s">
        <v>442</v>
      </c>
      <c r="CJ79" s="451"/>
      <c r="CK79" s="502" t="s">
        <v>508</v>
      </c>
      <c r="CL79" s="503" t="s">
        <v>396</v>
      </c>
      <c r="CM79" s="450"/>
      <c r="CN79" s="451"/>
      <c r="CO79" s="502"/>
      <c r="CP79" s="503"/>
      <c r="CQ79" s="48"/>
      <c r="CR79" s="48"/>
      <c r="CS79" s="48"/>
      <c r="CT79" s="48"/>
      <c r="CU79" s="48"/>
      <c r="CV79" s="48"/>
      <c r="CW79" s="48"/>
    </row>
    <row r="80" spans="1:101" ht="25.5" x14ac:dyDescent="0.25">
      <c r="A80" s="514">
        <v>152840</v>
      </c>
      <c r="B80" s="515" t="s">
        <v>597</v>
      </c>
      <c r="C80" s="516" t="s">
        <v>525</v>
      </c>
      <c r="D80" s="514" t="s">
        <v>148</v>
      </c>
      <c r="E80" s="517" t="s">
        <v>744</v>
      </c>
      <c r="F80" s="517" t="s">
        <v>743</v>
      </c>
      <c r="G80" s="517" t="s">
        <v>289</v>
      </c>
      <c r="H80" s="517" t="s">
        <v>744</v>
      </c>
      <c r="I80" s="516" t="s">
        <v>289</v>
      </c>
      <c r="J80" s="517" t="s">
        <v>289</v>
      </c>
      <c r="K80" s="440" t="str">
        <f>IFERROR(VLOOKUP(A80,[4]CalledName!$A:$N,14,FALSE),"")</f>
        <v>No</v>
      </c>
      <c r="L80" s="401" t="str">
        <f>IFERROR(VLOOKUP(A80,[5]YEAR8!$A:$Y,22,FALSE),"")</f>
        <v>3-4</v>
      </c>
      <c r="M80" s="404" t="str">
        <f t="shared" si="14"/>
        <v>L</v>
      </c>
      <c r="N80" s="344">
        <f>IFERROR(VLOOKUP($A80,BHVEXPORT!$A:$I,6,FALSE),"")</f>
        <v>20</v>
      </c>
      <c r="O80" s="344">
        <f>IFERROR(VLOOKUP($A80,BHVEXPORT!$A:$I,4,FALSE),"")</f>
        <v>2</v>
      </c>
      <c r="P80" s="444">
        <f>IFERROR(VLOOKUP($A80,BHVEXPORT!$A:$I,5,FALSE),"")</f>
        <v>1</v>
      </c>
      <c r="Q80" s="497">
        <v>100</v>
      </c>
      <c r="R80" s="495">
        <v>2</v>
      </c>
      <c r="S80" s="498">
        <f t="shared" si="15"/>
        <v>1</v>
      </c>
      <c r="T80" s="414">
        <f t="shared" si="16"/>
        <v>12</v>
      </c>
      <c r="U80" s="399">
        <f t="shared" si="17"/>
        <v>0</v>
      </c>
      <c r="V80" s="399">
        <f t="shared" si="18"/>
        <v>1</v>
      </c>
      <c r="W80" s="399">
        <f t="shared" si="19"/>
        <v>0</v>
      </c>
      <c r="X80" s="399">
        <f t="shared" si="20"/>
        <v>1</v>
      </c>
      <c r="Y80" s="399">
        <f t="shared" si="21"/>
        <v>0</v>
      </c>
      <c r="Z80" s="399">
        <f t="shared" si="22"/>
        <v>0</v>
      </c>
      <c r="AA80" s="399">
        <f t="shared" si="23"/>
        <v>0</v>
      </c>
      <c r="AB80" s="399">
        <f t="shared" si="24"/>
        <v>0</v>
      </c>
      <c r="AC80" s="522">
        <f t="shared" si="25"/>
        <v>1</v>
      </c>
      <c r="AD80" s="415"/>
      <c r="AE80" s="450" t="s">
        <v>441</v>
      </c>
      <c r="AF80" s="451"/>
      <c r="AG80" s="502" t="s">
        <v>764</v>
      </c>
      <c r="AH80" s="503" t="s">
        <v>302</v>
      </c>
      <c r="AI80" s="450" t="s">
        <v>442</v>
      </c>
      <c r="AJ80" s="451"/>
      <c r="AK80" s="502" t="s">
        <v>769</v>
      </c>
      <c r="AL80" s="503" t="s">
        <v>435</v>
      </c>
      <c r="AM80" s="450" t="s">
        <v>442</v>
      </c>
      <c r="AN80" s="451"/>
      <c r="AO80" s="502" t="s">
        <v>460</v>
      </c>
      <c r="AP80" s="503" t="s">
        <v>310</v>
      </c>
      <c r="AQ80" s="450" t="s">
        <v>442</v>
      </c>
      <c r="AR80" s="451"/>
      <c r="AS80" s="502" t="s">
        <v>467</v>
      </c>
      <c r="AT80" s="503" t="s">
        <v>320</v>
      </c>
      <c r="AU80" s="450" t="s">
        <v>444</v>
      </c>
      <c r="AV80" s="451"/>
      <c r="AW80" s="502" t="s">
        <v>737</v>
      </c>
      <c r="AX80" s="503" t="s">
        <v>525</v>
      </c>
      <c r="AY80" s="450"/>
      <c r="AZ80" s="451"/>
      <c r="BA80" s="502"/>
      <c r="BB80" s="503"/>
      <c r="BC80" s="450" t="s">
        <v>442</v>
      </c>
      <c r="BD80" s="451"/>
      <c r="BE80" s="502" t="s">
        <v>473</v>
      </c>
      <c r="BF80" s="503" t="s">
        <v>332</v>
      </c>
      <c r="BG80" s="450" t="s">
        <v>442</v>
      </c>
      <c r="BH80" s="451"/>
      <c r="BI80" s="502" t="s">
        <v>476</v>
      </c>
      <c r="BJ80" s="503" t="s">
        <v>340</v>
      </c>
      <c r="BK80" s="450" t="s">
        <v>442</v>
      </c>
      <c r="BL80" s="451"/>
      <c r="BM80" s="502" t="s">
        <v>480</v>
      </c>
      <c r="BN80" s="503" t="s">
        <v>348</v>
      </c>
      <c r="BO80" s="450" t="s">
        <v>442</v>
      </c>
      <c r="BP80" s="451"/>
      <c r="BQ80" s="502" t="s">
        <v>485</v>
      </c>
      <c r="BR80" s="503" t="s">
        <v>358</v>
      </c>
      <c r="BS80" s="450" t="s">
        <v>442</v>
      </c>
      <c r="BT80" s="451"/>
      <c r="BU80" s="502" t="s">
        <v>487</v>
      </c>
      <c r="BV80" s="503" t="s">
        <v>366</v>
      </c>
      <c r="BW80" s="450"/>
      <c r="BX80" s="451"/>
      <c r="BY80" s="502"/>
      <c r="BZ80" s="503"/>
      <c r="CA80" s="450" t="s">
        <v>442</v>
      </c>
      <c r="CB80" s="451"/>
      <c r="CC80" s="502" t="s">
        <v>490</v>
      </c>
      <c r="CD80" s="503" t="s">
        <v>373</v>
      </c>
      <c r="CE80" s="450" t="s">
        <v>442</v>
      </c>
      <c r="CF80" s="451"/>
      <c r="CG80" s="502" t="s">
        <v>496</v>
      </c>
      <c r="CH80" s="503" t="s">
        <v>384</v>
      </c>
      <c r="CI80" s="450" t="s">
        <v>442</v>
      </c>
      <c r="CJ80" s="451"/>
      <c r="CK80" s="502" t="s">
        <v>504</v>
      </c>
      <c r="CL80" s="503" t="s">
        <v>395</v>
      </c>
      <c r="CM80" s="450" t="s">
        <v>442</v>
      </c>
      <c r="CN80" s="451"/>
      <c r="CO80" s="502" t="s">
        <v>767</v>
      </c>
      <c r="CP80" s="503" t="s">
        <v>401</v>
      </c>
      <c r="CQ80" s="48"/>
      <c r="CR80" s="48"/>
      <c r="CS80" s="48"/>
      <c r="CT80" s="48"/>
      <c r="CU80" s="48"/>
      <c r="CV80" s="48"/>
      <c r="CW80" s="48"/>
    </row>
    <row r="81" spans="1:101" x14ac:dyDescent="0.25">
      <c r="A81" s="514">
        <v>152872</v>
      </c>
      <c r="B81" s="515" t="s">
        <v>598</v>
      </c>
      <c r="C81" s="516" t="s">
        <v>558</v>
      </c>
      <c r="D81" s="514" t="s">
        <v>288</v>
      </c>
      <c r="E81" s="517" t="s">
        <v>289</v>
      </c>
      <c r="F81" s="517" t="s">
        <v>743</v>
      </c>
      <c r="G81" s="517" t="s">
        <v>289</v>
      </c>
      <c r="H81" s="517" t="s">
        <v>289</v>
      </c>
      <c r="I81" s="516" t="s">
        <v>289</v>
      </c>
      <c r="J81" s="517" t="s">
        <v>289</v>
      </c>
      <c r="K81" s="440" t="str">
        <f>IFERROR(VLOOKUP(A81,[4]CalledName!$A:$N,14,FALSE),"")</f>
        <v>No</v>
      </c>
      <c r="L81" s="401" t="str">
        <f>IFERROR(VLOOKUP(A81,[5]YEAR8!$A:$Y,22,FALSE),"")</f>
        <v>6-7</v>
      </c>
      <c r="M81" s="404" t="str">
        <f t="shared" si="14"/>
        <v>H</v>
      </c>
      <c r="N81" s="344">
        <f>IFERROR(VLOOKUP($A81,BHVEXPORT!$A:$I,6,FALSE),"")</f>
        <v>18</v>
      </c>
      <c r="O81" s="344">
        <f>IFERROR(VLOOKUP($A81,BHVEXPORT!$A:$I,4,FALSE),"")</f>
        <v>0</v>
      </c>
      <c r="P81" s="444">
        <f>IFERROR(VLOOKUP($A81,BHVEXPORT!$A:$I,5,FALSE),"")</f>
        <v>1</v>
      </c>
      <c r="Q81" s="497">
        <v>91.11</v>
      </c>
      <c r="R81" s="495">
        <v>1</v>
      </c>
      <c r="S81" s="498">
        <f t="shared" si="15"/>
        <v>2</v>
      </c>
      <c r="T81" s="414">
        <f t="shared" si="16"/>
        <v>12</v>
      </c>
      <c r="U81" s="399">
        <f t="shared" si="17"/>
        <v>0</v>
      </c>
      <c r="V81" s="399">
        <f t="shared" si="18"/>
        <v>0</v>
      </c>
      <c r="W81" s="399">
        <f t="shared" si="19"/>
        <v>0</v>
      </c>
      <c r="X81" s="399">
        <f t="shared" si="20"/>
        <v>0</v>
      </c>
      <c r="Y81" s="399">
        <f t="shared" si="21"/>
        <v>0</v>
      </c>
      <c r="Z81" s="399">
        <f t="shared" si="22"/>
        <v>0</v>
      </c>
      <c r="AA81" s="399">
        <f t="shared" si="23"/>
        <v>0</v>
      </c>
      <c r="AB81" s="399">
        <f t="shared" si="24"/>
        <v>0</v>
      </c>
      <c r="AC81" s="522">
        <f t="shared" si="25"/>
        <v>0</v>
      </c>
      <c r="AD81" s="415"/>
      <c r="AE81" s="450" t="s">
        <v>442</v>
      </c>
      <c r="AF81" s="451"/>
      <c r="AG81" s="502" t="s">
        <v>458</v>
      </c>
      <c r="AH81" s="503" t="s">
        <v>303</v>
      </c>
      <c r="AI81" s="450" t="s">
        <v>442</v>
      </c>
      <c r="AJ81" s="451"/>
      <c r="AK81" s="502" t="s">
        <v>766</v>
      </c>
      <c r="AL81" s="503" t="s">
        <v>433</v>
      </c>
      <c r="AM81" s="450" t="s">
        <v>442</v>
      </c>
      <c r="AN81" s="451"/>
      <c r="AO81" s="502" t="s">
        <v>460</v>
      </c>
      <c r="AP81" s="503" t="s">
        <v>311</v>
      </c>
      <c r="AQ81" s="450" t="s">
        <v>442</v>
      </c>
      <c r="AR81" s="451"/>
      <c r="AS81" s="502" t="s">
        <v>772</v>
      </c>
      <c r="AT81" s="503" t="s">
        <v>318</v>
      </c>
      <c r="AU81" s="450" t="s">
        <v>442</v>
      </c>
      <c r="AV81" s="451"/>
      <c r="AW81" s="502" t="s">
        <v>736</v>
      </c>
      <c r="AX81" s="503" t="s">
        <v>558</v>
      </c>
      <c r="AY81" s="450"/>
      <c r="AZ81" s="451"/>
      <c r="BA81" s="502"/>
      <c r="BB81" s="503"/>
      <c r="BC81" s="450" t="s">
        <v>442</v>
      </c>
      <c r="BD81" s="451"/>
      <c r="BE81" s="502" t="s">
        <v>473</v>
      </c>
      <c r="BF81" s="503" t="s">
        <v>333</v>
      </c>
      <c r="BG81" s="450" t="s">
        <v>441</v>
      </c>
      <c r="BH81" s="451"/>
      <c r="BI81" s="502" t="s">
        <v>477</v>
      </c>
      <c r="BJ81" s="503" t="s">
        <v>341</v>
      </c>
      <c r="BK81" s="450" t="s">
        <v>442</v>
      </c>
      <c r="BL81" s="451"/>
      <c r="BM81" s="502" t="s">
        <v>481</v>
      </c>
      <c r="BN81" s="503" t="s">
        <v>349</v>
      </c>
      <c r="BO81" s="450" t="s">
        <v>442</v>
      </c>
      <c r="BP81" s="451"/>
      <c r="BQ81" s="502" t="s">
        <v>482</v>
      </c>
      <c r="BR81" s="503" t="s">
        <v>355</v>
      </c>
      <c r="BS81" s="450" t="s">
        <v>442</v>
      </c>
      <c r="BT81" s="451"/>
      <c r="BU81" s="502" t="s">
        <v>487</v>
      </c>
      <c r="BV81" s="503" t="s">
        <v>367</v>
      </c>
      <c r="BW81" s="450"/>
      <c r="BX81" s="451"/>
      <c r="BY81" s="502"/>
      <c r="BZ81" s="503"/>
      <c r="CA81" s="450" t="s">
        <v>441</v>
      </c>
      <c r="CB81" s="451"/>
      <c r="CC81" s="502" t="s">
        <v>492</v>
      </c>
      <c r="CD81" s="503" t="s">
        <v>375</v>
      </c>
      <c r="CE81" s="450" t="s">
        <v>442</v>
      </c>
      <c r="CF81" s="451"/>
      <c r="CG81" s="502" t="s">
        <v>497</v>
      </c>
      <c r="CH81" s="503" t="s">
        <v>385</v>
      </c>
      <c r="CI81" s="450" t="s">
        <v>442</v>
      </c>
      <c r="CJ81" s="451"/>
      <c r="CK81" s="502" t="s">
        <v>503</v>
      </c>
      <c r="CL81" s="503" t="s">
        <v>394</v>
      </c>
      <c r="CM81" s="450" t="s">
        <v>442</v>
      </c>
      <c r="CN81" s="451"/>
      <c r="CO81" s="502" t="s">
        <v>776</v>
      </c>
      <c r="CP81" s="503" t="s">
        <v>402</v>
      </c>
      <c r="CQ81" s="48"/>
      <c r="CR81" s="48"/>
      <c r="CS81" s="48"/>
      <c r="CT81" s="48"/>
      <c r="CU81" s="48"/>
      <c r="CV81" s="48"/>
      <c r="CW81" s="48"/>
    </row>
    <row r="82" spans="1:101" x14ac:dyDescent="0.25">
      <c r="A82" s="514">
        <v>152874</v>
      </c>
      <c r="B82" s="515" t="s">
        <v>599</v>
      </c>
      <c r="C82" s="516" t="s">
        <v>514</v>
      </c>
      <c r="D82" s="514" t="s">
        <v>148</v>
      </c>
      <c r="E82" s="517" t="s">
        <v>289</v>
      </c>
      <c r="F82" s="517" t="s">
        <v>750</v>
      </c>
      <c r="G82" s="517" t="s">
        <v>744</v>
      </c>
      <c r="H82" s="517" t="s">
        <v>289</v>
      </c>
      <c r="I82" s="516" t="s">
        <v>289</v>
      </c>
      <c r="J82" s="517" t="s">
        <v>289</v>
      </c>
      <c r="K82" s="440" t="str">
        <f>IFERROR(VLOOKUP(A82,[4]CalledName!$A:$N,14,FALSE),"")</f>
        <v>No</v>
      </c>
      <c r="L82" s="401" t="str">
        <f>IFERROR(VLOOKUP(A82,[5]YEAR8!$A:$Y,22,FALSE),"")</f>
        <v>6-7</v>
      </c>
      <c r="M82" s="404" t="str">
        <f t="shared" si="14"/>
        <v>M</v>
      </c>
      <c r="N82" s="344">
        <f>IFERROR(VLOOKUP($A82,BHVEXPORT!$A:$I,6,FALSE),"")</f>
        <v>11</v>
      </c>
      <c r="O82" s="344">
        <f>IFERROR(VLOOKUP($A82,BHVEXPORT!$A:$I,4,FALSE),"")</f>
        <v>0</v>
      </c>
      <c r="P82" s="444">
        <f>IFERROR(VLOOKUP($A82,BHVEXPORT!$A:$I,5,FALSE),"")</f>
        <v>0</v>
      </c>
      <c r="Q82" s="497">
        <v>90.91</v>
      </c>
      <c r="R82" s="495">
        <v>2</v>
      </c>
      <c r="S82" s="498">
        <f t="shared" si="15"/>
        <v>1</v>
      </c>
      <c r="T82" s="414">
        <f t="shared" si="16"/>
        <v>13</v>
      </c>
      <c r="U82" s="399">
        <f t="shared" si="17"/>
        <v>0</v>
      </c>
      <c r="V82" s="399">
        <f t="shared" si="18"/>
        <v>0</v>
      </c>
      <c r="W82" s="399">
        <f t="shared" si="19"/>
        <v>0</v>
      </c>
      <c r="X82" s="399">
        <f t="shared" si="20"/>
        <v>0</v>
      </c>
      <c r="Y82" s="399">
        <f t="shared" si="21"/>
        <v>0</v>
      </c>
      <c r="Z82" s="399">
        <f t="shared" si="22"/>
        <v>0</v>
      </c>
      <c r="AA82" s="399">
        <f t="shared" si="23"/>
        <v>0</v>
      </c>
      <c r="AB82" s="399">
        <f t="shared" si="24"/>
        <v>0</v>
      </c>
      <c r="AC82" s="522">
        <f t="shared" si="25"/>
        <v>0</v>
      </c>
      <c r="AD82" s="415"/>
      <c r="AE82" s="450" t="s">
        <v>442</v>
      </c>
      <c r="AF82" s="451"/>
      <c r="AG82" s="502" t="s">
        <v>764</v>
      </c>
      <c r="AH82" s="503" t="s">
        <v>305</v>
      </c>
      <c r="AI82" s="450" t="s">
        <v>442</v>
      </c>
      <c r="AJ82" s="451"/>
      <c r="AK82" s="502" t="s">
        <v>769</v>
      </c>
      <c r="AL82" s="503" t="s">
        <v>439</v>
      </c>
      <c r="AM82" s="450" t="s">
        <v>442</v>
      </c>
      <c r="AN82" s="451"/>
      <c r="AO82" s="502" t="s">
        <v>461</v>
      </c>
      <c r="AP82" s="503" t="s">
        <v>313</v>
      </c>
      <c r="AQ82" s="450" t="s">
        <v>442</v>
      </c>
      <c r="AR82" s="451"/>
      <c r="AS82" s="502" t="s">
        <v>773</v>
      </c>
      <c r="AT82" s="503" t="s">
        <v>323</v>
      </c>
      <c r="AU82" s="450" t="s">
        <v>442</v>
      </c>
      <c r="AV82" s="451"/>
      <c r="AW82" s="502" t="s">
        <v>506</v>
      </c>
      <c r="AX82" s="503" t="s">
        <v>514</v>
      </c>
      <c r="AY82" s="450" t="s">
        <v>442</v>
      </c>
      <c r="AZ82" s="451"/>
      <c r="BA82" s="502" t="s">
        <v>767</v>
      </c>
      <c r="BB82" s="503" t="s">
        <v>327</v>
      </c>
      <c r="BC82" s="450" t="s">
        <v>442</v>
      </c>
      <c r="BD82" s="451"/>
      <c r="BE82" s="502" t="s">
        <v>736</v>
      </c>
      <c r="BF82" s="503" t="s">
        <v>335</v>
      </c>
      <c r="BG82" s="450" t="s">
        <v>441</v>
      </c>
      <c r="BH82" s="451"/>
      <c r="BI82" s="502" t="s">
        <v>477</v>
      </c>
      <c r="BJ82" s="503" t="s">
        <v>343</v>
      </c>
      <c r="BK82" s="450" t="s">
        <v>442</v>
      </c>
      <c r="BL82" s="451"/>
      <c r="BM82" s="502" t="s">
        <v>481</v>
      </c>
      <c r="BN82" s="503" t="s">
        <v>351</v>
      </c>
      <c r="BO82" s="450" t="s">
        <v>442</v>
      </c>
      <c r="BP82" s="451"/>
      <c r="BQ82" s="502" t="s">
        <v>483</v>
      </c>
      <c r="BR82" s="503" t="s">
        <v>361</v>
      </c>
      <c r="BS82" s="450" t="s">
        <v>442</v>
      </c>
      <c r="BT82" s="451"/>
      <c r="BU82" s="502" t="s">
        <v>488</v>
      </c>
      <c r="BV82" s="503" t="s">
        <v>369</v>
      </c>
      <c r="BW82" s="450"/>
      <c r="BX82" s="451"/>
      <c r="BY82" s="502"/>
      <c r="BZ82" s="503"/>
      <c r="CA82" s="450" t="s">
        <v>442</v>
      </c>
      <c r="CB82" s="451"/>
      <c r="CC82" s="502" t="s">
        <v>491</v>
      </c>
      <c r="CD82" s="503" t="s">
        <v>378</v>
      </c>
      <c r="CE82" s="450" t="s">
        <v>442</v>
      </c>
      <c r="CF82" s="451"/>
      <c r="CG82" s="502" t="s">
        <v>737</v>
      </c>
      <c r="CH82" s="503" t="s">
        <v>387</v>
      </c>
      <c r="CI82" s="450" t="s">
        <v>442</v>
      </c>
      <c r="CJ82" s="451"/>
      <c r="CK82" s="502" t="s">
        <v>506</v>
      </c>
      <c r="CL82" s="503" t="s">
        <v>397</v>
      </c>
      <c r="CM82" s="450"/>
      <c r="CN82" s="451"/>
      <c r="CO82" s="502"/>
      <c r="CP82" s="503"/>
      <c r="CQ82" s="48"/>
      <c r="CR82" s="48"/>
      <c r="CS82" s="48"/>
      <c r="CT82" s="48"/>
      <c r="CU82" s="48"/>
      <c r="CV82" s="48"/>
      <c r="CW82" s="48"/>
    </row>
    <row r="83" spans="1:101" x14ac:dyDescent="0.25">
      <c r="A83" s="514">
        <v>152797</v>
      </c>
      <c r="B83" s="515" t="s">
        <v>600</v>
      </c>
      <c r="C83" s="516" t="s">
        <v>525</v>
      </c>
      <c r="D83" s="514" t="s">
        <v>288</v>
      </c>
      <c r="E83" s="517" t="s">
        <v>289</v>
      </c>
      <c r="F83" s="517" t="s">
        <v>745</v>
      </c>
      <c r="G83" s="517" t="s">
        <v>289</v>
      </c>
      <c r="H83" s="517" t="s">
        <v>289</v>
      </c>
      <c r="I83" s="516" t="s">
        <v>289</v>
      </c>
      <c r="J83" s="517" t="s">
        <v>287</v>
      </c>
      <c r="K83" s="440" t="str">
        <f>IFERROR(VLOOKUP(A83,[4]CalledName!$A:$N,14,FALSE),"")</f>
        <v>No</v>
      </c>
      <c r="L83" s="401" t="str">
        <f>IFERROR(VLOOKUP(A83,[5]YEAR8!$A:$Y,22,FALSE),"")</f>
        <v>6-7</v>
      </c>
      <c r="M83" s="404" t="str">
        <f t="shared" si="14"/>
        <v>H</v>
      </c>
      <c r="N83" s="344">
        <f>IFERROR(VLOOKUP($A83,BHVEXPORT!$A:$I,6,FALSE),"")</f>
        <v>18</v>
      </c>
      <c r="O83" s="344">
        <f>IFERROR(VLOOKUP($A83,BHVEXPORT!$A:$I,4,FALSE),"")</f>
        <v>0</v>
      </c>
      <c r="P83" s="444">
        <f>IFERROR(VLOOKUP($A83,BHVEXPORT!$A:$I,5,FALSE),"")</f>
        <v>0</v>
      </c>
      <c r="Q83" s="497">
        <v>77.78</v>
      </c>
      <c r="R83" s="495">
        <v>1</v>
      </c>
      <c r="S83" s="498">
        <f t="shared" si="15"/>
        <v>1</v>
      </c>
      <c r="T83" s="414">
        <f t="shared" si="16"/>
        <v>13</v>
      </c>
      <c r="U83" s="399">
        <f t="shared" si="17"/>
        <v>0</v>
      </c>
      <c r="V83" s="399">
        <f t="shared" si="18"/>
        <v>0</v>
      </c>
      <c r="W83" s="399">
        <f t="shared" si="19"/>
        <v>0</v>
      </c>
      <c r="X83" s="399">
        <f t="shared" si="20"/>
        <v>0</v>
      </c>
      <c r="Y83" s="399">
        <f t="shared" si="21"/>
        <v>0</v>
      </c>
      <c r="Z83" s="399">
        <f t="shared" si="22"/>
        <v>0</v>
      </c>
      <c r="AA83" s="399">
        <f t="shared" si="23"/>
        <v>0</v>
      </c>
      <c r="AB83" s="399">
        <f t="shared" si="24"/>
        <v>0</v>
      </c>
      <c r="AC83" s="522">
        <f t="shared" si="25"/>
        <v>0</v>
      </c>
      <c r="AD83" s="415"/>
      <c r="AE83" s="450" t="s">
        <v>442</v>
      </c>
      <c r="AF83" s="451"/>
      <c r="AG83" s="502" t="s">
        <v>764</v>
      </c>
      <c r="AH83" s="503" t="s">
        <v>302</v>
      </c>
      <c r="AI83" s="450" t="s">
        <v>442</v>
      </c>
      <c r="AJ83" s="451"/>
      <c r="AK83" s="502" t="s">
        <v>771</v>
      </c>
      <c r="AL83" s="503" t="s">
        <v>436</v>
      </c>
      <c r="AM83" s="450" t="s">
        <v>442</v>
      </c>
      <c r="AN83" s="451"/>
      <c r="AO83" s="502" t="s">
        <v>460</v>
      </c>
      <c r="AP83" s="503" t="s">
        <v>310</v>
      </c>
      <c r="AQ83" s="450" t="s">
        <v>442</v>
      </c>
      <c r="AR83" s="451"/>
      <c r="AS83" s="502" t="s">
        <v>772</v>
      </c>
      <c r="AT83" s="503" t="s">
        <v>318</v>
      </c>
      <c r="AU83" s="450" t="s">
        <v>442</v>
      </c>
      <c r="AV83" s="451"/>
      <c r="AW83" s="502" t="s">
        <v>737</v>
      </c>
      <c r="AX83" s="503" t="s">
        <v>525</v>
      </c>
      <c r="AY83" s="450"/>
      <c r="AZ83" s="451"/>
      <c r="BA83" s="502"/>
      <c r="BB83" s="503"/>
      <c r="BC83" s="450" t="s">
        <v>442</v>
      </c>
      <c r="BD83" s="451"/>
      <c r="BE83" s="502" t="s">
        <v>473</v>
      </c>
      <c r="BF83" s="503" t="s">
        <v>332</v>
      </c>
      <c r="BG83" s="450" t="s">
        <v>442</v>
      </c>
      <c r="BH83" s="451"/>
      <c r="BI83" s="502" t="s">
        <v>476</v>
      </c>
      <c r="BJ83" s="503" t="s">
        <v>340</v>
      </c>
      <c r="BK83" s="450" t="s">
        <v>442</v>
      </c>
      <c r="BL83" s="451"/>
      <c r="BM83" s="502" t="s">
        <v>480</v>
      </c>
      <c r="BN83" s="503" t="s">
        <v>348</v>
      </c>
      <c r="BO83" s="450" t="s">
        <v>442</v>
      </c>
      <c r="BP83" s="451"/>
      <c r="BQ83" s="502" t="s">
        <v>482</v>
      </c>
      <c r="BR83" s="503" t="s">
        <v>355</v>
      </c>
      <c r="BS83" s="450" t="s">
        <v>442</v>
      </c>
      <c r="BT83" s="451"/>
      <c r="BU83" s="502" t="s">
        <v>487</v>
      </c>
      <c r="BV83" s="503" t="s">
        <v>366</v>
      </c>
      <c r="BW83" s="450"/>
      <c r="BX83" s="451"/>
      <c r="BY83" s="502"/>
      <c r="BZ83" s="503"/>
      <c r="CA83" s="450" t="s">
        <v>441</v>
      </c>
      <c r="CB83" s="451"/>
      <c r="CC83" s="502" t="s">
        <v>492</v>
      </c>
      <c r="CD83" s="503" t="s">
        <v>375</v>
      </c>
      <c r="CE83" s="450" t="s">
        <v>442</v>
      </c>
      <c r="CF83" s="451"/>
      <c r="CG83" s="502" t="s">
        <v>496</v>
      </c>
      <c r="CH83" s="503" t="s">
        <v>384</v>
      </c>
      <c r="CI83" s="450" t="s">
        <v>442</v>
      </c>
      <c r="CJ83" s="451"/>
      <c r="CK83" s="502" t="s">
        <v>503</v>
      </c>
      <c r="CL83" s="503" t="s">
        <v>393</v>
      </c>
      <c r="CM83" s="450" t="s">
        <v>442</v>
      </c>
      <c r="CN83" s="451"/>
      <c r="CO83" s="502" t="s">
        <v>767</v>
      </c>
      <c r="CP83" s="503" t="s">
        <v>401</v>
      </c>
      <c r="CQ83" s="48"/>
      <c r="CR83" s="48"/>
      <c r="CS83" s="48"/>
      <c r="CT83" s="48"/>
      <c r="CU83" s="48"/>
      <c r="CV83" s="48"/>
      <c r="CW83" s="48"/>
    </row>
    <row r="84" spans="1:101" ht="25.5" x14ac:dyDescent="0.25">
      <c r="A84" s="514">
        <v>152850</v>
      </c>
      <c r="B84" s="515" t="s">
        <v>601</v>
      </c>
      <c r="C84" s="516" t="s">
        <v>531</v>
      </c>
      <c r="D84" s="514" t="s">
        <v>288</v>
      </c>
      <c r="E84" s="517" t="s">
        <v>289</v>
      </c>
      <c r="F84" s="517" t="s">
        <v>745</v>
      </c>
      <c r="G84" s="517" t="s">
        <v>744</v>
      </c>
      <c r="H84" s="517" t="s">
        <v>289</v>
      </c>
      <c r="I84" s="516" t="s">
        <v>289</v>
      </c>
      <c r="J84" s="517" t="s">
        <v>289</v>
      </c>
      <c r="K84" s="440" t="str">
        <f>IFERROR(VLOOKUP(A84,[4]CalledName!$A:$N,14,FALSE),"")</f>
        <v>No</v>
      </c>
      <c r="L84" s="401" t="str">
        <f>IFERROR(VLOOKUP(A84,[5]YEAR8!$A:$Y,22,FALSE),"")</f>
        <v>2-3</v>
      </c>
      <c r="M84" s="404" t="str">
        <f t="shared" si="14"/>
        <v>L</v>
      </c>
      <c r="N84" s="344">
        <f>IFERROR(VLOOKUP($A84,BHVEXPORT!$A:$I,6,FALSE),"")</f>
        <v>22</v>
      </c>
      <c r="O84" s="344">
        <f>IFERROR(VLOOKUP($A84,BHVEXPORT!$A:$I,4,FALSE),"")</f>
        <v>9</v>
      </c>
      <c r="P84" s="444">
        <f>IFERROR(VLOOKUP($A84,BHVEXPORT!$A:$I,5,FALSE),"")</f>
        <v>1</v>
      </c>
      <c r="Q84" s="497">
        <v>97.78</v>
      </c>
      <c r="R84" s="495">
        <v>2</v>
      </c>
      <c r="S84" s="498">
        <f t="shared" si="15"/>
        <v>0</v>
      </c>
      <c r="T84" s="414">
        <f t="shared" si="16"/>
        <v>11</v>
      </c>
      <c r="U84" s="399">
        <f t="shared" si="17"/>
        <v>0</v>
      </c>
      <c r="V84" s="399">
        <f t="shared" si="18"/>
        <v>3</v>
      </c>
      <c r="W84" s="399">
        <f t="shared" si="19"/>
        <v>0</v>
      </c>
      <c r="X84" s="399">
        <f t="shared" si="20"/>
        <v>3</v>
      </c>
      <c r="Y84" s="399">
        <f t="shared" si="21"/>
        <v>0</v>
      </c>
      <c r="Z84" s="399">
        <f t="shared" si="22"/>
        <v>0</v>
      </c>
      <c r="AA84" s="399">
        <f t="shared" si="23"/>
        <v>0</v>
      </c>
      <c r="AB84" s="399">
        <f t="shared" si="24"/>
        <v>0</v>
      </c>
      <c r="AC84" s="522">
        <f t="shared" si="25"/>
        <v>3</v>
      </c>
      <c r="AD84" s="415"/>
      <c r="AE84" s="452" t="s">
        <v>444</v>
      </c>
      <c r="AF84" s="451"/>
      <c r="AG84" s="502" t="s">
        <v>459</v>
      </c>
      <c r="AH84" s="503" t="s">
        <v>306</v>
      </c>
      <c r="AI84" s="452" t="s">
        <v>442</v>
      </c>
      <c r="AJ84" s="451"/>
      <c r="AK84" s="502" t="s">
        <v>766</v>
      </c>
      <c r="AL84" s="503" t="s">
        <v>437</v>
      </c>
      <c r="AM84" s="452" t="s">
        <v>442</v>
      </c>
      <c r="AN84" s="451"/>
      <c r="AO84" s="502" t="s">
        <v>460</v>
      </c>
      <c r="AP84" s="503" t="s">
        <v>314</v>
      </c>
      <c r="AQ84" s="452" t="s">
        <v>442</v>
      </c>
      <c r="AR84" s="451"/>
      <c r="AS84" s="502" t="s">
        <v>465</v>
      </c>
      <c r="AT84" s="503" t="s">
        <v>325</v>
      </c>
      <c r="AU84" s="452" t="s">
        <v>442</v>
      </c>
      <c r="AV84" s="451"/>
      <c r="AW84" s="502" t="s">
        <v>510</v>
      </c>
      <c r="AX84" s="503" t="s">
        <v>531</v>
      </c>
      <c r="AY84" s="452" t="s">
        <v>442</v>
      </c>
      <c r="AZ84" s="451"/>
      <c r="BA84" s="502" t="s">
        <v>470</v>
      </c>
      <c r="BB84" s="503" t="s">
        <v>328</v>
      </c>
      <c r="BC84" s="452" t="s">
        <v>442</v>
      </c>
      <c r="BD84" s="451"/>
      <c r="BE84" s="502" t="s">
        <v>473</v>
      </c>
      <c r="BF84" s="503" t="s">
        <v>336</v>
      </c>
      <c r="BG84" s="452" t="s">
        <v>442</v>
      </c>
      <c r="BH84" s="451"/>
      <c r="BI84" s="502" t="s">
        <v>476</v>
      </c>
      <c r="BJ84" s="503" t="s">
        <v>344</v>
      </c>
      <c r="BK84" s="452" t="s">
        <v>442</v>
      </c>
      <c r="BL84" s="451"/>
      <c r="BM84" s="502" t="s">
        <v>481</v>
      </c>
      <c r="BN84" s="503" t="s">
        <v>352</v>
      </c>
      <c r="BO84" s="452" t="s">
        <v>442</v>
      </c>
      <c r="BP84" s="451"/>
      <c r="BQ84" s="502" t="s">
        <v>485</v>
      </c>
      <c r="BR84" s="503" t="s">
        <v>363</v>
      </c>
      <c r="BS84" s="452" t="s">
        <v>442</v>
      </c>
      <c r="BT84" s="451"/>
      <c r="BU84" s="502" t="s">
        <v>488</v>
      </c>
      <c r="BV84" s="503" t="s">
        <v>370</v>
      </c>
      <c r="BW84" s="452"/>
      <c r="BX84" s="451"/>
      <c r="BY84" s="502"/>
      <c r="BZ84" s="503"/>
      <c r="CA84" s="452" t="s">
        <v>442</v>
      </c>
      <c r="CB84" s="451"/>
      <c r="CC84" s="502" t="s">
        <v>495</v>
      </c>
      <c r="CD84" s="503" t="s">
        <v>379</v>
      </c>
      <c r="CE84" s="452" t="s">
        <v>444</v>
      </c>
      <c r="CF84" s="451"/>
      <c r="CG84" s="502" t="s">
        <v>500</v>
      </c>
      <c r="CH84" s="503" t="s">
        <v>388</v>
      </c>
      <c r="CI84" s="452" t="s">
        <v>444</v>
      </c>
      <c r="CJ84" s="451"/>
      <c r="CK84" s="502" t="s">
        <v>506</v>
      </c>
      <c r="CL84" s="503" t="s">
        <v>397</v>
      </c>
      <c r="CM84" s="452"/>
      <c r="CN84" s="451"/>
      <c r="CO84" s="502"/>
      <c r="CP84" s="503"/>
      <c r="CQ84" s="48"/>
      <c r="CR84" s="48"/>
      <c r="CS84" s="48"/>
      <c r="CT84" s="48"/>
      <c r="CU84" s="48"/>
      <c r="CV84" s="48"/>
      <c r="CW84" s="48"/>
    </row>
    <row r="85" spans="1:101" x14ac:dyDescent="0.25">
      <c r="A85" s="514">
        <v>152884</v>
      </c>
      <c r="B85" s="515" t="s">
        <v>602</v>
      </c>
      <c r="C85" s="516" t="s">
        <v>525</v>
      </c>
      <c r="D85" s="514" t="s">
        <v>288</v>
      </c>
      <c r="E85" s="517" t="s">
        <v>289</v>
      </c>
      <c r="F85" s="517" t="s">
        <v>743</v>
      </c>
      <c r="G85" s="517" t="s">
        <v>289</v>
      </c>
      <c r="H85" s="517" t="s">
        <v>289</v>
      </c>
      <c r="I85" s="516" t="s">
        <v>289</v>
      </c>
      <c r="J85" s="517" t="s">
        <v>289</v>
      </c>
      <c r="K85" s="440" t="str">
        <f>IFERROR(VLOOKUP(A85,[4]CalledName!$A:$N,14,FALSE),"")</f>
        <v>No</v>
      </c>
      <c r="L85" s="401" t="str">
        <f>IFERROR(VLOOKUP(A85,[5]YEAR8!$A:$Y,22,FALSE),"")</f>
        <v>3-4</v>
      </c>
      <c r="M85" s="404" t="str">
        <f t="shared" si="14"/>
        <v>M</v>
      </c>
      <c r="N85" s="344">
        <f>IFERROR(VLOOKUP($A85,BHVEXPORT!$A:$I,6,FALSE),"")</f>
        <v>22</v>
      </c>
      <c r="O85" s="344">
        <f>IFERROR(VLOOKUP($A85,BHVEXPORT!$A:$I,4,FALSE),"")</f>
        <v>0</v>
      </c>
      <c r="P85" s="444">
        <f>IFERROR(VLOOKUP($A85,BHVEXPORT!$A:$I,5,FALSE),"")</f>
        <v>0</v>
      </c>
      <c r="Q85" s="497">
        <v>100</v>
      </c>
      <c r="R85" s="495">
        <v>0</v>
      </c>
      <c r="S85" s="498">
        <f t="shared" si="15"/>
        <v>1</v>
      </c>
      <c r="T85" s="414">
        <f t="shared" si="16"/>
        <v>13</v>
      </c>
      <c r="U85" s="399">
        <f t="shared" si="17"/>
        <v>0</v>
      </c>
      <c r="V85" s="399">
        <f t="shared" si="18"/>
        <v>0</v>
      </c>
      <c r="W85" s="399">
        <f t="shared" si="19"/>
        <v>0</v>
      </c>
      <c r="X85" s="399">
        <f t="shared" si="20"/>
        <v>0</v>
      </c>
      <c r="Y85" s="399">
        <f t="shared" si="21"/>
        <v>0</v>
      </c>
      <c r="Z85" s="399">
        <f t="shared" si="22"/>
        <v>0</v>
      </c>
      <c r="AA85" s="399">
        <f t="shared" si="23"/>
        <v>0</v>
      </c>
      <c r="AB85" s="399">
        <f t="shared" si="24"/>
        <v>0</v>
      </c>
      <c r="AC85" s="522">
        <f t="shared" si="25"/>
        <v>0</v>
      </c>
      <c r="AD85" s="415"/>
      <c r="AE85" s="450" t="s">
        <v>442</v>
      </c>
      <c r="AF85" s="451"/>
      <c r="AG85" s="502" t="s">
        <v>764</v>
      </c>
      <c r="AH85" s="503" t="s">
        <v>302</v>
      </c>
      <c r="AI85" s="450"/>
      <c r="AJ85" s="451"/>
      <c r="AK85" s="502"/>
      <c r="AL85" s="503"/>
      <c r="AM85" s="450" t="s">
        <v>442</v>
      </c>
      <c r="AN85" s="451"/>
      <c r="AO85" s="502" t="s">
        <v>460</v>
      </c>
      <c r="AP85" s="503" t="s">
        <v>310</v>
      </c>
      <c r="AQ85" s="450" t="s">
        <v>442</v>
      </c>
      <c r="AR85" s="451"/>
      <c r="AS85" s="502" t="s">
        <v>777</v>
      </c>
      <c r="AT85" s="503" t="s">
        <v>321</v>
      </c>
      <c r="AU85" s="450" t="s">
        <v>441</v>
      </c>
      <c r="AV85" s="451"/>
      <c r="AW85" s="502" t="s">
        <v>737</v>
      </c>
      <c r="AX85" s="503" t="s">
        <v>525</v>
      </c>
      <c r="AY85" s="450"/>
      <c r="AZ85" s="451"/>
      <c r="BA85" s="502"/>
      <c r="BB85" s="503"/>
      <c r="BC85" s="450" t="s">
        <v>442</v>
      </c>
      <c r="BD85" s="451"/>
      <c r="BE85" s="502" t="s">
        <v>473</v>
      </c>
      <c r="BF85" s="503" t="s">
        <v>332</v>
      </c>
      <c r="BG85" s="450" t="s">
        <v>442</v>
      </c>
      <c r="BH85" s="451"/>
      <c r="BI85" s="502" t="s">
        <v>476</v>
      </c>
      <c r="BJ85" s="503" t="s">
        <v>340</v>
      </c>
      <c r="BK85" s="450" t="s">
        <v>442</v>
      </c>
      <c r="BL85" s="451"/>
      <c r="BM85" s="502" t="s">
        <v>480</v>
      </c>
      <c r="BN85" s="503" t="s">
        <v>348</v>
      </c>
      <c r="BO85" s="450" t="s">
        <v>442</v>
      </c>
      <c r="BP85" s="451"/>
      <c r="BQ85" s="502" t="s">
        <v>484</v>
      </c>
      <c r="BR85" s="503" t="s">
        <v>357</v>
      </c>
      <c r="BS85" s="450" t="s">
        <v>442</v>
      </c>
      <c r="BT85" s="451"/>
      <c r="BU85" s="502" t="s">
        <v>487</v>
      </c>
      <c r="BV85" s="503" t="s">
        <v>366</v>
      </c>
      <c r="BW85" s="450" t="s">
        <v>442</v>
      </c>
      <c r="BX85" s="451"/>
      <c r="BY85" s="502" t="s">
        <v>481</v>
      </c>
      <c r="BZ85" s="503" t="s">
        <v>381</v>
      </c>
      <c r="CA85" s="450" t="s">
        <v>442</v>
      </c>
      <c r="CB85" s="451"/>
      <c r="CC85" s="502" t="s">
        <v>770</v>
      </c>
      <c r="CD85" s="503" t="s">
        <v>376</v>
      </c>
      <c r="CE85" s="450" t="s">
        <v>442</v>
      </c>
      <c r="CF85" s="451"/>
      <c r="CG85" s="502" t="s">
        <v>496</v>
      </c>
      <c r="CH85" s="503" t="s">
        <v>384</v>
      </c>
      <c r="CI85" s="450" t="s">
        <v>442</v>
      </c>
      <c r="CJ85" s="451"/>
      <c r="CK85" s="502" t="s">
        <v>506</v>
      </c>
      <c r="CL85" s="503" t="s">
        <v>397</v>
      </c>
      <c r="CM85" s="450" t="s">
        <v>442</v>
      </c>
      <c r="CN85" s="451"/>
      <c r="CO85" s="502" t="s">
        <v>767</v>
      </c>
      <c r="CP85" s="503" t="s">
        <v>401</v>
      </c>
      <c r="CQ85" s="48"/>
      <c r="CR85" s="48"/>
      <c r="CS85" s="48"/>
      <c r="CT85" s="48"/>
      <c r="CU85" s="48"/>
      <c r="CV85" s="48"/>
      <c r="CW85" s="48"/>
    </row>
    <row r="86" spans="1:101" ht="25.5" x14ac:dyDescent="0.25">
      <c r="A86" s="514">
        <v>152794</v>
      </c>
      <c r="B86" s="515" t="s">
        <v>603</v>
      </c>
      <c r="C86" s="516" t="s">
        <v>531</v>
      </c>
      <c r="D86" s="514" t="s">
        <v>288</v>
      </c>
      <c r="E86" s="517" t="s">
        <v>289</v>
      </c>
      <c r="F86" s="517" t="s">
        <v>745</v>
      </c>
      <c r="G86" s="517" t="s">
        <v>744</v>
      </c>
      <c r="H86" s="517" t="s">
        <v>289</v>
      </c>
      <c r="I86" s="516" t="s">
        <v>289</v>
      </c>
      <c r="J86" s="517" t="s">
        <v>287</v>
      </c>
      <c r="K86" s="440" t="str">
        <f>IFERROR(VLOOKUP(A86,[4]CalledName!$A:$N,14,FALSE),"")</f>
        <v>No</v>
      </c>
      <c r="L86" s="401" t="str">
        <f>IFERROR(VLOOKUP(A86,[5]YEAR8!$A:$Y,22,FALSE),"")</f>
        <v>1-2</v>
      </c>
      <c r="M86" s="404" t="str">
        <f t="shared" si="14"/>
        <v>L</v>
      </c>
      <c r="N86" s="344">
        <f>IFERROR(VLOOKUP($A86,BHVEXPORT!$A:$I,6,FALSE),"")</f>
        <v>14</v>
      </c>
      <c r="O86" s="344">
        <f>IFERROR(VLOOKUP($A86,BHVEXPORT!$A:$I,4,FALSE),"")</f>
        <v>19</v>
      </c>
      <c r="P86" s="444">
        <f>IFERROR(VLOOKUP($A86,BHVEXPORT!$A:$I,5,FALSE),"")</f>
        <v>5</v>
      </c>
      <c r="Q86" s="497">
        <v>100</v>
      </c>
      <c r="R86" s="495">
        <v>15</v>
      </c>
      <c r="S86" s="498">
        <f t="shared" si="15"/>
        <v>1</v>
      </c>
      <c r="T86" s="414">
        <f t="shared" si="16"/>
        <v>4</v>
      </c>
      <c r="U86" s="399">
        <f t="shared" si="17"/>
        <v>7</v>
      </c>
      <c r="V86" s="399">
        <f t="shared" si="18"/>
        <v>1</v>
      </c>
      <c r="W86" s="399">
        <f t="shared" si="19"/>
        <v>1</v>
      </c>
      <c r="X86" s="399">
        <f t="shared" si="20"/>
        <v>9</v>
      </c>
      <c r="Y86" s="399">
        <f t="shared" si="21"/>
        <v>0</v>
      </c>
      <c r="Z86" s="399">
        <f t="shared" si="22"/>
        <v>0</v>
      </c>
      <c r="AA86" s="399">
        <f t="shared" si="23"/>
        <v>0</v>
      </c>
      <c r="AB86" s="399">
        <f t="shared" si="24"/>
        <v>0</v>
      </c>
      <c r="AC86" s="522">
        <f t="shared" si="25"/>
        <v>9</v>
      </c>
      <c r="AD86" s="415"/>
      <c r="AE86" s="450" t="s">
        <v>443</v>
      </c>
      <c r="AF86" s="451"/>
      <c r="AG86" s="502" t="s">
        <v>459</v>
      </c>
      <c r="AH86" s="503" t="s">
        <v>306</v>
      </c>
      <c r="AI86" s="450" t="s">
        <v>442</v>
      </c>
      <c r="AJ86" s="451"/>
      <c r="AK86" s="502" t="s">
        <v>765</v>
      </c>
      <c r="AL86" s="503" t="s">
        <v>438</v>
      </c>
      <c r="AM86" s="450" t="s">
        <v>444</v>
      </c>
      <c r="AN86" s="451"/>
      <c r="AO86" s="502" t="s">
        <v>460</v>
      </c>
      <c r="AP86" s="503" t="s">
        <v>314</v>
      </c>
      <c r="AQ86" s="450" t="s">
        <v>443</v>
      </c>
      <c r="AR86" s="451"/>
      <c r="AS86" s="502" t="s">
        <v>462</v>
      </c>
      <c r="AT86" s="503" t="s">
        <v>326</v>
      </c>
      <c r="AU86" s="450" t="s">
        <v>443</v>
      </c>
      <c r="AV86" s="451"/>
      <c r="AW86" s="502" t="s">
        <v>510</v>
      </c>
      <c r="AX86" s="503" t="s">
        <v>531</v>
      </c>
      <c r="AY86" s="450" t="s">
        <v>443</v>
      </c>
      <c r="AZ86" s="451"/>
      <c r="BA86" s="502" t="s">
        <v>470</v>
      </c>
      <c r="BB86" s="503" t="s">
        <v>328</v>
      </c>
      <c r="BC86" s="450" t="s">
        <v>443</v>
      </c>
      <c r="BD86" s="451"/>
      <c r="BE86" s="502" t="s">
        <v>473</v>
      </c>
      <c r="BF86" s="503" t="s">
        <v>336</v>
      </c>
      <c r="BG86" s="450" t="s">
        <v>443</v>
      </c>
      <c r="BH86" s="451"/>
      <c r="BI86" s="502" t="s">
        <v>476</v>
      </c>
      <c r="BJ86" s="503" t="s">
        <v>344</v>
      </c>
      <c r="BK86" s="450" t="s">
        <v>442</v>
      </c>
      <c r="BL86" s="451"/>
      <c r="BM86" s="502" t="s">
        <v>481</v>
      </c>
      <c r="BN86" s="503" t="s">
        <v>352</v>
      </c>
      <c r="BO86" s="450" t="s">
        <v>442</v>
      </c>
      <c r="BP86" s="451"/>
      <c r="BQ86" s="502" t="s">
        <v>486</v>
      </c>
      <c r="BR86" s="503" t="s">
        <v>364</v>
      </c>
      <c r="BS86" s="450" t="s">
        <v>442</v>
      </c>
      <c r="BT86" s="451"/>
      <c r="BU86" s="502" t="s">
        <v>488</v>
      </c>
      <c r="BV86" s="503" t="s">
        <v>370</v>
      </c>
      <c r="BW86" s="450"/>
      <c r="BX86" s="451"/>
      <c r="BY86" s="502"/>
      <c r="BZ86" s="503"/>
      <c r="CA86" s="450" t="s">
        <v>441</v>
      </c>
      <c r="CB86" s="451"/>
      <c r="CC86" s="502" t="s">
        <v>492</v>
      </c>
      <c r="CD86" s="503" t="s">
        <v>380</v>
      </c>
      <c r="CE86" s="450" t="s">
        <v>445</v>
      </c>
      <c r="CF86" s="451"/>
      <c r="CG86" s="502" t="s">
        <v>500</v>
      </c>
      <c r="CH86" s="503" t="s">
        <v>388</v>
      </c>
      <c r="CI86" s="450" t="s">
        <v>443</v>
      </c>
      <c r="CJ86" s="451"/>
      <c r="CK86" s="502" t="s">
        <v>503</v>
      </c>
      <c r="CL86" s="503" t="s">
        <v>399</v>
      </c>
      <c r="CM86" s="450"/>
      <c r="CN86" s="451"/>
      <c r="CO86" s="502"/>
      <c r="CP86" s="503"/>
      <c r="CQ86" s="48"/>
      <c r="CR86" s="48"/>
      <c r="CS86" s="48"/>
      <c r="CT86" s="48"/>
      <c r="CU86" s="48"/>
      <c r="CV86" s="48"/>
      <c r="CW86" s="48"/>
    </row>
    <row r="87" spans="1:101" x14ac:dyDescent="0.25">
      <c r="A87" s="514">
        <v>152855</v>
      </c>
      <c r="B87" s="515" t="s">
        <v>604</v>
      </c>
      <c r="C87" s="516" t="s">
        <v>512</v>
      </c>
      <c r="D87" s="514" t="s">
        <v>288</v>
      </c>
      <c r="E87" s="517" t="s">
        <v>289</v>
      </c>
      <c r="F87" s="517" t="s">
        <v>745</v>
      </c>
      <c r="G87" s="517" t="s">
        <v>289</v>
      </c>
      <c r="H87" s="517" t="s">
        <v>289</v>
      </c>
      <c r="I87" s="516" t="s">
        <v>289</v>
      </c>
      <c r="J87" s="517" t="s">
        <v>289</v>
      </c>
      <c r="K87" s="440" t="str">
        <f>IFERROR(VLOOKUP(A87,[4]CalledName!$A:$N,14,FALSE),"")</f>
        <v>No</v>
      </c>
      <c r="L87" s="401" t="str">
        <f>IFERROR(VLOOKUP(A87,[5]YEAR8!$A:$Y,22,FALSE),"")</f>
        <v>6-7</v>
      </c>
      <c r="M87" s="404" t="str">
        <f t="shared" si="14"/>
        <v>M</v>
      </c>
      <c r="N87" s="344">
        <f>IFERROR(VLOOKUP($A87,BHVEXPORT!$A:$I,6,FALSE),"")</f>
        <v>13</v>
      </c>
      <c r="O87" s="344">
        <f>IFERROR(VLOOKUP($A87,BHVEXPORT!$A:$I,4,FALSE),"")</f>
        <v>1</v>
      </c>
      <c r="P87" s="444">
        <f>IFERROR(VLOOKUP($A87,BHVEXPORT!$A:$I,5,FALSE),"")</f>
        <v>0</v>
      </c>
      <c r="Q87" s="497">
        <v>100</v>
      </c>
      <c r="R87" s="495">
        <v>1</v>
      </c>
      <c r="S87" s="498">
        <f t="shared" si="15"/>
        <v>0</v>
      </c>
      <c r="T87" s="414">
        <f t="shared" si="16"/>
        <v>13</v>
      </c>
      <c r="U87" s="399">
        <f t="shared" si="17"/>
        <v>0</v>
      </c>
      <c r="V87" s="399">
        <f t="shared" si="18"/>
        <v>0</v>
      </c>
      <c r="W87" s="399">
        <f t="shared" si="19"/>
        <v>1</v>
      </c>
      <c r="X87" s="399">
        <f t="shared" si="20"/>
        <v>1</v>
      </c>
      <c r="Y87" s="399">
        <f t="shared" si="21"/>
        <v>0</v>
      </c>
      <c r="Z87" s="399">
        <f t="shared" si="22"/>
        <v>0</v>
      </c>
      <c r="AA87" s="399">
        <f t="shared" si="23"/>
        <v>0</v>
      </c>
      <c r="AB87" s="399">
        <f t="shared" si="24"/>
        <v>0</v>
      </c>
      <c r="AC87" s="522">
        <f t="shared" si="25"/>
        <v>1</v>
      </c>
      <c r="AD87" s="415"/>
      <c r="AE87" s="453" t="s">
        <v>442</v>
      </c>
      <c r="AF87" s="451"/>
      <c r="AG87" s="502" t="s">
        <v>764</v>
      </c>
      <c r="AH87" s="503" t="s">
        <v>304</v>
      </c>
      <c r="AI87" s="453"/>
      <c r="AJ87" s="451"/>
      <c r="AK87" s="502"/>
      <c r="AL87" s="503"/>
      <c r="AM87" s="453" t="s">
        <v>442</v>
      </c>
      <c r="AN87" s="451"/>
      <c r="AO87" s="502" t="s">
        <v>461</v>
      </c>
      <c r="AP87" s="503" t="s">
        <v>312</v>
      </c>
      <c r="AQ87" s="453" t="s">
        <v>442</v>
      </c>
      <c r="AR87" s="451"/>
      <c r="AS87" s="502" t="s">
        <v>772</v>
      </c>
      <c r="AT87" s="503" t="s">
        <v>318</v>
      </c>
      <c r="AU87" s="453" t="s">
        <v>445</v>
      </c>
      <c r="AV87" s="451"/>
      <c r="AW87" s="502" t="s">
        <v>461</v>
      </c>
      <c r="AX87" s="503" t="s">
        <v>512</v>
      </c>
      <c r="AY87" s="453"/>
      <c r="AZ87" s="451"/>
      <c r="BA87" s="502"/>
      <c r="BB87" s="503"/>
      <c r="BC87" s="453" t="s">
        <v>442</v>
      </c>
      <c r="BD87" s="451"/>
      <c r="BE87" s="502" t="s">
        <v>474</v>
      </c>
      <c r="BF87" s="503" t="s">
        <v>334</v>
      </c>
      <c r="BG87" s="453" t="s">
        <v>442</v>
      </c>
      <c r="BH87" s="451"/>
      <c r="BI87" s="502" t="s">
        <v>478</v>
      </c>
      <c r="BJ87" s="503" t="s">
        <v>342</v>
      </c>
      <c r="BK87" s="453" t="s">
        <v>442</v>
      </c>
      <c r="BL87" s="451"/>
      <c r="BM87" s="502" t="s">
        <v>481</v>
      </c>
      <c r="BN87" s="503" t="s">
        <v>350</v>
      </c>
      <c r="BO87" s="453" t="s">
        <v>442</v>
      </c>
      <c r="BP87" s="451"/>
      <c r="BQ87" s="502" t="s">
        <v>482</v>
      </c>
      <c r="BR87" s="503" t="s">
        <v>355</v>
      </c>
      <c r="BS87" s="453" t="s">
        <v>442</v>
      </c>
      <c r="BT87" s="451"/>
      <c r="BU87" s="502" t="s">
        <v>487</v>
      </c>
      <c r="BV87" s="503" t="s">
        <v>368</v>
      </c>
      <c r="BW87" s="453" t="s">
        <v>442</v>
      </c>
      <c r="BX87" s="451"/>
      <c r="BY87" s="502" t="s">
        <v>481</v>
      </c>
      <c r="BZ87" s="503" t="s">
        <v>381</v>
      </c>
      <c r="CA87" s="453" t="s">
        <v>442</v>
      </c>
      <c r="CB87" s="451"/>
      <c r="CC87" s="502" t="s">
        <v>770</v>
      </c>
      <c r="CD87" s="503" t="s">
        <v>376</v>
      </c>
      <c r="CE87" s="453" t="s">
        <v>442</v>
      </c>
      <c r="CF87" s="451"/>
      <c r="CG87" s="502" t="s">
        <v>498</v>
      </c>
      <c r="CH87" s="503" t="s">
        <v>386</v>
      </c>
      <c r="CI87" s="453" t="s">
        <v>442</v>
      </c>
      <c r="CJ87" s="451"/>
      <c r="CK87" s="502" t="s">
        <v>506</v>
      </c>
      <c r="CL87" s="503" t="s">
        <v>397</v>
      </c>
      <c r="CM87" s="453" t="s">
        <v>442</v>
      </c>
      <c r="CN87" s="451"/>
      <c r="CO87" s="502" t="s">
        <v>510</v>
      </c>
      <c r="CP87" s="503" t="s">
        <v>403</v>
      </c>
      <c r="CQ87" s="48"/>
      <c r="CR87" s="48"/>
      <c r="CS87" s="48"/>
      <c r="CT87" s="48"/>
      <c r="CU87" s="48"/>
      <c r="CV87" s="48"/>
      <c r="CW87" s="48"/>
    </row>
    <row r="88" spans="1:101" x14ac:dyDescent="0.25">
      <c r="A88" s="514">
        <v>152916</v>
      </c>
      <c r="B88" s="515" t="s">
        <v>605</v>
      </c>
      <c r="C88" s="516" t="s">
        <v>514</v>
      </c>
      <c r="D88" s="514" t="s">
        <v>288</v>
      </c>
      <c r="E88" s="517" t="s">
        <v>744</v>
      </c>
      <c r="F88" s="517" t="s">
        <v>753</v>
      </c>
      <c r="G88" s="517" t="s">
        <v>289</v>
      </c>
      <c r="H88" s="517" t="s">
        <v>744</v>
      </c>
      <c r="I88" s="516" t="s">
        <v>289</v>
      </c>
      <c r="J88" s="517" t="s">
        <v>289</v>
      </c>
      <c r="K88" s="440" t="str">
        <f>IFERROR(VLOOKUP(A88,[4]CalledName!$A:$N,14,FALSE),"")</f>
        <v>No</v>
      </c>
      <c r="L88" s="401" t="str">
        <f>IFERROR(VLOOKUP(A88,[5]YEAR8!$A:$Y,22,FALSE),"")</f>
        <v>6-7</v>
      </c>
      <c r="M88" s="404" t="str">
        <f t="shared" si="14"/>
        <v>H</v>
      </c>
      <c r="N88" s="344">
        <f>IFERROR(VLOOKUP($A88,BHVEXPORT!$A:$I,6,FALSE),"")</f>
        <v>12</v>
      </c>
      <c r="O88" s="344">
        <f>IFERROR(VLOOKUP($A88,BHVEXPORT!$A:$I,4,FALSE),"")</f>
        <v>0</v>
      </c>
      <c r="P88" s="444">
        <f>IFERROR(VLOOKUP($A88,BHVEXPORT!$A:$I,5,FALSE),"")</f>
        <v>1</v>
      </c>
      <c r="Q88" s="497">
        <v>100</v>
      </c>
      <c r="R88" s="495">
        <v>0</v>
      </c>
      <c r="S88" s="498">
        <f t="shared" si="15"/>
        <v>1</v>
      </c>
      <c r="T88" s="414">
        <f t="shared" si="16"/>
        <v>13</v>
      </c>
      <c r="U88" s="399">
        <f t="shared" si="17"/>
        <v>0</v>
      </c>
      <c r="V88" s="399">
        <f t="shared" si="18"/>
        <v>0</v>
      </c>
      <c r="W88" s="399">
        <f t="shared" si="19"/>
        <v>0</v>
      </c>
      <c r="X88" s="399">
        <f t="shared" si="20"/>
        <v>0</v>
      </c>
      <c r="Y88" s="399">
        <f t="shared" si="21"/>
        <v>0</v>
      </c>
      <c r="Z88" s="399">
        <f t="shared" si="22"/>
        <v>0</v>
      </c>
      <c r="AA88" s="399">
        <f t="shared" si="23"/>
        <v>0</v>
      </c>
      <c r="AB88" s="399">
        <f t="shared" si="24"/>
        <v>0</v>
      </c>
      <c r="AC88" s="522">
        <f t="shared" si="25"/>
        <v>0</v>
      </c>
      <c r="AD88" s="415"/>
      <c r="AE88" s="450" t="s">
        <v>442</v>
      </c>
      <c r="AF88" s="451"/>
      <c r="AG88" s="502" t="s">
        <v>764</v>
      </c>
      <c r="AH88" s="503" t="s">
        <v>305</v>
      </c>
      <c r="AI88" s="450" t="s">
        <v>442</v>
      </c>
      <c r="AJ88" s="451"/>
      <c r="AK88" s="502" t="s">
        <v>771</v>
      </c>
      <c r="AL88" s="503" t="s">
        <v>440</v>
      </c>
      <c r="AM88" s="450" t="s">
        <v>442</v>
      </c>
      <c r="AN88" s="451"/>
      <c r="AO88" s="502" t="s">
        <v>461</v>
      </c>
      <c r="AP88" s="503" t="s">
        <v>313</v>
      </c>
      <c r="AQ88" s="450" t="s">
        <v>442</v>
      </c>
      <c r="AR88" s="451"/>
      <c r="AS88" s="502" t="s">
        <v>467</v>
      </c>
      <c r="AT88" s="503" t="s">
        <v>322</v>
      </c>
      <c r="AU88" s="450" t="s">
        <v>442</v>
      </c>
      <c r="AV88" s="451"/>
      <c r="AW88" s="502" t="s">
        <v>506</v>
      </c>
      <c r="AX88" s="503" t="s">
        <v>514</v>
      </c>
      <c r="AY88" s="450" t="s">
        <v>442</v>
      </c>
      <c r="AZ88" s="451"/>
      <c r="BA88" s="502" t="s">
        <v>767</v>
      </c>
      <c r="BB88" s="503" t="s">
        <v>327</v>
      </c>
      <c r="BC88" s="450" t="s">
        <v>442</v>
      </c>
      <c r="BD88" s="451"/>
      <c r="BE88" s="502" t="s">
        <v>736</v>
      </c>
      <c r="BF88" s="503" t="s">
        <v>335</v>
      </c>
      <c r="BG88" s="450" t="s">
        <v>442</v>
      </c>
      <c r="BH88" s="451"/>
      <c r="BI88" s="502" t="s">
        <v>477</v>
      </c>
      <c r="BJ88" s="503" t="s">
        <v>343</v>
      </c>
      <c r="BK88" s="450" t="s">
        <v>442</v>
      </c>
      <c r="BL88" s="451"/>
      <c r="BM88" s="502" t="s">
        <v>481</v>
      </c>
      <c r="BN88" s="503" t="s">
        <v>351</v>
      </c>
      <c r="BO88" s="450" t="s">
        <v>442</v>
      </c>
      <c r="BP88" s="451"/>
      <c r="BQ88" s="502" t="s">
        <v>482</v>
      </c>
      <c r="BR88" s="503" t="s">
        <v>360</v>
      </c>
      <c r="BS88" s="450" t="s">
        <v>442</v>
      </c>
      <c r="BT88" s="451"/>
      <c r="BU88" s="502" t="s">
        <v>488</v>
      </c>
      <c r="BV88" s="503" t="s">
        <v>369</v>
      </c>
      <c r="BW88" s="450"/>
      <c r="BX88" s="451"/>
      <c r="BY88" s="502"/>
      <c r="BZ88" s="503"/>
      <c r="CA88" s="450" t="s">
        <v>441</v>
      </c>
      <c r="CB88" s="451"/>
      <c r="CC88" s="502" t="s">
        <v>495</v>
      </c>
      <c r="CD88" s="503" t="s">
        <v>379</v>
      </c>
      <c r="CE88" s="450" t="s">
        <v>442</v>
      </c>
      <c r="CF88" s="451"/>
      <c r="CG88" s="502" t="s">
        <v>737</v>
      </c>
      <c r="CH88" s="503" t="s">
        <v>387</v>
      </c>
      <c r="CI88" s="450" t="s">
        <v>442</v>
      </c>
      <c r="CJ88" s="451"/>
      <c r="CK88" s="502" t="s">
        <v>503</v>
      </c>
      <c r="CL88" s="503" t="s">
        <v>394</v>
      </c>
      <c r="CM88" s="450"/>
      <c r="CN88" s="451"/>
      <c r="CO88" s="502"/>
      <c r="CP88" s="503"/>
      <c r="CQ88" s="48"/>
      <c r="CR88" s="48"/>
      <c r="CS88" s="48"/>
      <c r="CT88" s="48"/>
      <c r="CU88" s="48"/>
      <c r="CV88" s="48"/>
      <c r="CW88" s="48"/>
    </row>
    <row r="89" spans="1:101" x14ac:dyDescent="0.25">
      <c r="A89" s="514">
        <v>152887</v>
      </c>
      <c r="B89" s="515" t="s">
        <v>606</v>
      </c>
      <c r="C89" s="516" t="s">
        <v>522</v>
      </c>
      <c r="D89" s="514" t="s">
        <v>148</v>
      </c>
      <c r="E89" s="517" t="s">
        <v>289</v>
      </c>
      <c r="F89" s="517" t="s">
        <v>754</v>
      </c>
      <c r="G89" s="517" t="s">
        <v>744</v>
      </c>
      <c r="H89" s="517" t="s">
        <v>289</v>
      </c>
      <c r="I89" s="516" t="s">
        <v>289</v>
      </c>
      <c r="J89" s="517" t="s">
        <v>289</v>
      </c>
      <c r="K89" s="440" t="str">
        <f>IFERROR(VLOOKUP(A89,[4]CalledName!$A:$N,14,FALSE),"")</f>
        <v>No</v>
      </c>
      <c r="L89" s="401" t="str">
        <f>IFERROR(VLOOKUP(A89,[5]YEAR8!$A:$Y,22,FALSE),"")</f>
        <v>4-5</v>
      </c>
      <c r="M89" s="404" t="str">
        <f t="shared" si="14"/>
        <v>M</v>
      </c>
      <c r="N89" s="344">
        <f>IFERROR(VLOOKUP($A89,BHVEXPORT!$A:$I,6,FALSE),"")</f>
        <v>21</v>
      </c>
      <c r="O89" s="344">
        <f>IFERROR(VLOOKUP($A89,BHVEXPORT!$A:$I,4,FALSE),"")</f>
        <v>0</v>
      </c>
      <c r="P89" s="444">
        <f>IFERROR(VLOOKUP($A89,BHVEXPORT!$A:$I,5,FALSE),"")</f>
        <v>1</v>
      </c>
      <c r="Q89" s="497">
        <v>93.48</v>
      </c>
      <c r="R89" s="495">
        <v>2</v>
      </c>
      <c r="S89" s="498">
        <f t="shared" si="15"/>
        <v>1</v>
      </c>
      <c r="T89" s="414">
        <f t="shared" si="16"/>
        <v>12</v>
      </c>
      <c r="U89" s="399">
        <f t="shared" si="17"/>
        <v>0</v>
      </c>
      <c r="V89" s="399">
        <f t="shared" si="18"/>
        <v>0</v>
      </c>
      <c r="W89" s="399">
        <f t="shared" si="19"/>
        <v>0</v>
      </c>
      <c r="X89" s="399">
        <f t="shared" si="20"/>
        <v>0</v>
      </c>
      <c r="Y89" s="399">
        <f t="shared" si="21"/>
        <v>0</v>
      </c>
      <c r="Z89" s="399">
        <f t="shared" si="22"/>
        <v>0</v>
      </c>
      <c r="AA89" s="399">
        <f t="shared" si="23"/>
        <v>0</v>
      </c>
      <c r="AB89" s="399">
        <f t="shared" si="24"/>
        <v>0</v>
      </c>
      <c r="AC89" s="522">
        <f t="shared" si="25"/>
        <v>0</v>
      </c>
      <c r="AD89" s="415"/>
      <c r="AE89" s="453" t="s">
        <v>442</v>
      </c>
      <c r="AF89" s="451"/>
      <c r="AG89" s="502" t="s">
        <v>764</v>
      </c>
      <c r="AH89" s="503" t="s">
        <v>301</v>
      </c>
      <c r="AI89" s="453" t="s">
        <v>442</v>
      </c>
      <c r="AJ89" s="451"/>
      <c r="AK89" s="502" t="s">
        <v>771</v>
      </c>
      <c r="AL89" s="503" t="s">
        <v>436</v>
      </c>
      <c r="AM89" s="453" t="s">
        <v>778</v>
      </c>
      <c r="AN89" s="451"/>
      <c r="AO89" s="502" t="s">
        <v>460</v>
      </c>
      <c r="AP89" s="503" t="s">
        <v>309</v>
      </c>
      <c r="AQ89" s="453" t="s">
        <v>442</v>
      </c>
      <c r="AR89" s="451"/>
      <c r="AS89" s="502" t="s">
        <v>772</v>
      </c>
      <c r="AT89" s="503" t="s">
        <v>318</v>
      </c>
      <c r="AU89" s="453" t="s">
        <v>441</v>
      </c>
      <c r="AV89" s="451"/>
      <c r="AW89" s="502" t="s">
        <v>484</v>
      </c>
      <c r="AX89" s="503" t="s">
        <v>522</v>
      </c>
      <c r="AY89" s="453"/>
      <c r="AZ89" s="451"/>
      <c r="BA89" s="502"/>
      <c r="BB89" s="503"/>
      <c r="BC89" s="453" t="s">
        <v>442</v>
      </c>
      <c r="BD89" s="451"/>
      <c r="BE89" s="502" t="s">
        <v>473</v>
      </c>
      <c r="BF89" s="503" t="s">
        <v>331</v>
      </c>
      <c r="BG89" s="453" t="s">
        <v>442</v>
      </c>
      <c r="BH89" s="451"/>
      <c r="BI89" s="502" t="s">
        <v>476</v>
      </c>
      <c r="BJ89" s="503" t="s">
        <v>339</v>
      </c>
      <c r="BK89" s="453" t="s">
        <v>442</v>
      </c>
      <c r="BL89" s="451"/>
      <c r="BM89" s="502" t="s">
        <v>479</v>
      </c>
      <c r="BN89" s="503" t="s">
        <v>347</v>
      </c>
      <c r="BO89" s="453" t="s">
        <v>442</v>
      </c>
      <c r="BP89" s="451"/>
      <c r="BQ89" s="502" t="s">
        <v>485</v>
      </c>
      <c r="BR89" s="503" t="s">
        <v>358</v>
      </c>
      <c r="BS89" s="453" t="s">
        <v>442</v>
      </c>
      <c r="BT89" s="451"/>
      <c r="BU89" s="502" t="s">
        <v>487</v>
      </c>
      <c r="BV89" s="503" t="s">
        <v>365</v>
      </c>
      <c r="BW89" s="453"/>
      <c r="BX89" s="451"/>
      <c r="BY89" s="502"/>
      <c r="BZ89" s="503"/>
      <c r="CA89" s="453" t="s">
        <v>442</v>
      </c>
      <c r="CB89" s="451"/>
      <c r="CC89" s="502" t="s">
        <v>491</v>
      </c>
      <c r="CD89" s="503" t="s">
        <v>374</v>
      </c>
      <c r="CE89" s="453" t="s">
        <v>442</v>
      </c>
      <c r="CF89" s="451"/>
      <c r="CG89" s="502" t="s">
        <v>496</v>
      </c>
      <c r="CH89" s="503" t="s">
        <v>383</v>
      </c>
      <c r="CI89" s="453" t="s">
        <v>442</v>
      </c>
      <c r="CJ89" s="451"/>
      <c r="CK89" s="502" t="s">
        <v>506</v>
      </c>
      <c r="CL89" s="503" t="s">
        <v>397</v>
      </c>
      <c r="CM89" s="453" t="s">
        <v>442</v>
      </c>
      <c r="CN89" s="451"/>
      <c r="CO89" s="502" t="s">
        <v>471</v>
      </c>
      <c r="CP89" s="503" t="s">
        <v>400</v>
      </c>
      <c r="CQ89" s="48"/>
      <c r="CR89" s="48"/>
      <c r="CS89" s="48"/>
      <c r="CT89" s="48"/>
      <c r="CU89" s="48"/>
      <c r="CV89" s="48"/>
      <c r="CW89" s="48"/>
    </row>
    <row r="90" spans="1:101" x14ac:dyDescent="0.25">
      <c r="A90" s="514">
        <v>152885</v>
      </c>
      <c r="B90" s="515" t="s">
        <v>607</v>
      </c>
      <c r="C90" s="516" t="s">
        <v>540</v>
      </c>
      <c r="D90" s="514" t="s">
        <v>288</v>
      </c>
      <c r="E90" s="517" t="s">
        <v>289</v>
      </c>
      <c r="F90" s="517" t="s">
        <v>745</v>
      </c>
      <c r="G90" s="517" t="s">
        <v>289</v>
      </c>
      <c r="H90" s="517" t="s">
        <v>289</v>
      </c>
      <c r="I90" s="516" t="s">
        <v>289</v>
      </c>
      <c r="J90" s="517" t="s">
        <v>287</v>
      </c>
      <c r="K90" s="440" t="str">
        <f>IFERROR(VLOOKUP(A90,[4]CalledName!$A:$N,14,FALSE),"")</f>
        <v>No</v>
      </c>
      <c r="L90" s="401" t="str">
        <f>IFERROR(VLOOKUP(A90,[5]YEAR8!$A:$Y,22,FALSE),"")</f>
        <v>7-8</v>
      </c>
      <c r="M90" s="404" t="str">
        <f t="shared" si="14"/>
        <v>H</v>
      </c>
      <c r="N90" s="344">
        <f>IFERROR(VLOOKUP($A90,BHVEXPORT!$A:$I,6,FALSE),"")</f>
        <v>7</v>
      </c>
      <c r="O90" s="344">
        <f>IFERROR(VLOOKUP($A90,BHVEXPORT!$A:$I,4,FALSE),"")</f>
        <v>2</v>
      </c>
      <c r="P90" s="444">
        <f>IFERROR(VLOOKUP($A90,BHVEXPORT!$A:$I,5,FALSE),"")</f>
        <v>1</v>
      </c>
      <c r="Q90" s="497">
        <v>100</v>
      </c>
      <c r="R90" s="495">
        <v>2</v>
      </c>
      <c r="S90" s="498">
        <f t="shared" si="15"/>
        <v>0</v>
      </c>
      <c r="T90" s="414">
        <f t="shared" si="16"/>
        <v>11</v>
      </c>
      <c r="U90" s="399">
        <f t="shared" si="17"/>
        <v>3</v>
      </c>
      <c r="V90" s="399">
        <f t="shared" si="18"/>
        <v>0</v>
      </c>
      <c r="W90" s="399">
        <f t="shared" si="19"/>
        <v>0</v>
      </c>
      <c r="X90" s="399">
        <f t="shared" si="20"/>
        <v>3</v>
      </c>
      <c r="Y90" s="399">
        <f t="shared" si="21"/>
        <v>0</v>
      </c>
      <c r="Z90" s="399">
        <f t="shared" si="22"/>
        <v>0</v>
      </c>
      <c r="AA90" s="399">
        <f t="shared" si="23"/>
        <v>0</v>
      </c>
      <c r="AB90" s="399">
        <f t="shared" si="24"/>
        <v>0</v>
      </c>
      <c r="AC90" s="522">
        <f t="shared" si="25"/>
        <v>3</v>
      </c>
      <c r="AD90" s="415"/>
      <c r="AE90" s="450" t="s">
        <v>442</v>
      </c>
      <c r="AF90" s="451"/>
      <c r="AG90" s="502" t="s">
        <v>458</v>
      </c>
      <c r="AH90" s="503" t="s">
        <v>308</v>
      </c>
      <c r="AI90" s="450" t="s">
        <v>442</v>
      </c>
      <c r="AJ90" s="451"/>
      <c r="AK90" s="502" t="s">
        <v>769</v>
      </c>
      <c r="AL90" s="503" t="s">
        <v>439</v>
      </c>
      <c r="AM90" s="450" t="s">
        <v>442</v>
      </c>
      <c r="AN90" s="451"/>
      <c r="AO90" s="502" t="s">
        <v>460</v>
      </c>
      <c r="AP90" s="503" t="s">
        <v>316</v>
      </c>
      <c r="AQ90" s="450" t="s">
        <v>442</v>
      </c>
      <c r="AR90" s="451"/>
      <c r="AS90" s="502" t="s">
        <v>467</v>
      </c>
      <c r="AT90" s="503" t="s">
        <v>322</v>
      </c>
      <c r="AU90" s="450" t="s">
        <v>442</v>
      </c>
      <c r="AV90" s="451"/>
      <c r="AW90" s="502" t="s">
        <v>739</v>
      </c>
      <c r="AX90" s="503" t="s">
        <v>540</v>
      </c>
      <c r="AY90" s="450" t="s">
        <v>443</v>
      </c>
      <c r="AZ90" s="451"/>
      <c r="BA90" s="502" t="s">
        <v>472</v>
      </c>
      <c r="BB90" s="503" t="s">
        <v>330</v>
      </c>
      <c r="BC90" s="450" t="s">
        <v>442</v>
      </c>
      <c r="BD90" s="451"/>
      <c r="BE90" s="502" t="s">
        <v>474</v>
      </c>
      <c r="BF90" s="503" t="s">
        <v>338</v>
      </c>
      <c r="BG90" s="450" t="s">
        <v>442</v>
      </c>
      <c r="BH90" s="451"/>
      <c r="BI90" s="502" t="s">
        <v>478</v>
      </c>
      <c r="BJ90" s="503" t="s">
        <v>346</v>
      </c>
      <c r="BK90" s="450" t="s">
        <v>442</v>
      </c>
      <c r="BL90" s="451"/>
      <c r="BM90" s="502" t="s">
        <v>480</v>
      </c>
      <c r="BN90" s="503" t="s">
        <v>354</v>
      </c>
      <c r="BO90" s="450" t="s">
        <v>443</v>
      </c>
      <c r="BP90" s="451"/>
      <c r="BQ90" s="502" t="s">
        <v>482</v>
      </c>
      <c r="BR90" s="503" t="s">
        <v>360</v>
      </c>
      <c r="BS90" s="450" t="s">
        <v>442</v>
      </c>
      <c r="BT90" s="451"/>
      <c r="BU90" s="502" t="s">
        <v>487</v>
      </c>
      <c r="BV90" s="503" t="s">
        <v>372</v>
      </c>
      <c r="BW90" s="450"/>
      <c r="BX90" s="451"/>
      <c r="BY90" s="502"/>
      <c r="BZ90" s="503"/>
      <c r="CA90" s="450" t="s">
        <v>442</v>
      </c>
      <c r="CB90" s="451"/>
      <c r="CC90" s="502" t="s">
        <v>492</v>
      </c>
      <c r="CD90" s="503" t="s">
        <v>380</v>
      </c>
      <c r="CE90" s="450" t="s">
        <v>443</v>
      </c>
      <c r="CF90" s="451"/>
      <c r="CG90" s="502" t="s">
        <v>774</v>
      </c>
      <c r="CH90" s="503" t="s">
        <v>390</v>
      </c>
      <c r="CI90" s="450" t="s">
        <v>442</v>
      </c>
      <c r="CJ90" s="451"/>
      <c r="CK90" s="502" t="s">
        <v>503</v>
      </c>
      <c r="CL90" s="503" t="s">
        <v>394</v>
      </c>
      <c r="CM90" s="450"/>
      <c r="CN90" s="451"/>
      <c r="CO90" s="502"/>
      <c r="CP90" s="503"/>
      <c r="CQ90" s="48"/>
      <c r="CR90" s="48"/>
      <c r="CS90" s="48"/>
      <c r="CT90" s="48"/>
      <c r="CU90" s="48"/>
      <c r="CV90" s="48"/>
      <c r="CW90" s="48"/>
    </row>
    <row r="91" spans="1:101" x14ac:dyDescent="0.25">
      <c r="A91" s="514">
        <v>152922</v>
      </c>
      <c r="B91" s="515" t="s">
        <v>608</v>
      </c>
      <c r="C91" s="516" t="s">
        <v>525</v>
      </c>
      <c r="D91" s="514" t="s">
        <v>148</v>
      </c>
      <c r="E91" s="517" t="s">
        <v>289</v>
      </c>
      <c r="F91" s="517" t="s">
        <v>743</v>
      </c>
      <c r="G91" s="517" t="s">
        <v>289</v>
      </c>
      <c r="H91" s="517" t="s">
        <v>289</v>
      </c>
      <c r="I91" s="516" t="s">
        <v>289</v>
      </c>
      <c r="J91" s="517" t="s">
        <v>289</v>
      </c>
      <c r="K91" s="440" t="str">
        <f>IFERROR(VLOOKUP(A91,[4]CalledName!$A:$N,14,FALSE),"")</f>
        <v>No</v>
      </c>
      <c r="L91" s="401" t="str">
        <f>IFERROR(VLOOKUP(A91,[5]YEAR8!$A:$Y,22,FALSE),"")</f>
        <v>6-7</v>
      </c>
      <c r="M91" s="404" t="str">
        <f t="shared" si="14"/>
        <v>H</v>
      </c>
      <c r="N91" s="344">
        <f>IFERROR(VLOOKUP($A91,BHVEXPORT!$A:$I,6,FALSE),"")</f>
        <v>23</v>
      </c>
      <c r="O91" s="344">
        <f>IFERROR(VLOOKUP($A91,BHVEXPORT!$A:$I,4,FALSE),"")</f>
        <v>0</v>
      </c>
      <c r="P91" s="444">
        <f>IFERROR(VLOOKUP($A91,BHVEXPORT!$A:$I,5,FALSE),"")</f>
        <v>0</v>
      </c>
      <c r="Q91" s="497">
        <v>95.56</v>
      </c>
      <c r="R91" s="495">
        <v>0</v>
      </c>
      <c r="S91" s="498">
        <f t="shared" si="15"/>
        <v>3</v>
      </c>
      <c r="T91" s="414">
        <f t="shared" si="16"/>
        <v>11</v>
      </c>
      <c r="U91" s="399">
        <f t="shared" si="17"/>
        <v>0</v>
      </c>
      <c r="V91" s="399">
        <f t="shared" si="18"/>
        <v>0</v>
      </c>
      <c r="W91" s="399">
        <f t="shared" si="19"/>
        <v>0</v>
      </c>
      <c r="X91" s="399">
        <f t="shared" si="20"/>
        <v>0</v>
      </c>
      <c r="Y91" s="399">
        <f t="shared" si="21"/>
        <v>0</v>
      </c>
      <c r="Z91" s="399">
        <f t="shared" si="22"/>
        <v>0</v>
      </c>
      <c r="AA91" s="399">
        <f t="shared" si="23"/>
        <v>0</v>
      </c>
      <c r="AB91" s="399">
        <f t="shared" si="24"/>
        <v>0</v>
      </c>
      <c r="AC91" s="522">
        <f t="shared" si="25"/>
        <v>0</v>
      </c>
      <c r="AD91" s="415"/>
      <c r="AE91" s="450" t="s">
        <v>442</v>
      </c>
      <c r="AF91" s="451"/>
      <c r="AG91" s="502" t="s">
        <v>764</v>
      </c>
      <c r="AH91" s="503" t="s">
        <v>302</v>
      </c>
      <c r="AI91" s="450" t="s">
        <v>442</v>
      </c>
      <c r="AJ91" s="451"/>
      <c r="AK91" s="502" t="s">
        <v>766</v>
      </c>
      <c r="AL91" s="503" t="s">
        <v>433</v>
      </c>
      <c r="AM91" s="450" t="s">
        <v>442</v>
      </c>
      <c r="AN91" s="451"/>
      <c r="AO91" s="502" t="s">
        <v>460</v>
      </c>
      <c r="AP91" s="503" t="s">
        <v>310</v>
      </c>
      <c r="AQ91" s="450" t="s">
        <v>441</v>
      </c>
      <c r="AR91" s="451"/>
      <c r="AS91" s="502" t="s">
        <v>462</v>
      </c>
      <c r="AT91" s="503" t="s">
        <v>317</v>
      </c>
      <c r="AU91" s="450" t="s">
        <v>441</v>
      </c>
      <c r="AV91" s="451"/>
      <c r="AW91" s="502" t="s">
        <v>737</v>
      </c>
      <c r="AX91" s="503" t="s">
        <v>525</v>
      </c>
      <c r="AY91" s="450"/>
      <c r="AZ91" s="451"/>
      <c r="BA91" s="502"/>
      <c r="BB91" s="503"/>
      <c r="BC91" s="450" t="s">
        <v>442</v>
      </c>
      <c r="BD91" s="451"/>
      <c r="BE91" s="502" t="s">
        <v>473</v>
      </c>
      <c r="BF91" s="503" t="s">
        <v>332</v>
      </c>
      <c r="BG91" s="450" t="s">
        <v>442</v>
      </c>
      <c r="BH91" s="451"/>
      <c r="BI91" s="502" t="s">
        <v>476</v>
      </c>
      <c r="BJ91" s="503" t="s">
        <v>340</v>
      </c>
      <c r="BK91" s="450" t="s">
        <v>442</v>
      </c>
      <c r="BL91" s="451"/>
      <c r="BM91" s="502" t="s">
        <v>480</v>
      </c>
      <c r="BN91" s="503" t="s">
        <v>348</v>
      </c>
      <c r="BO91" s="450" t="s">
        <v>442</v>
      </c>
      <c r="BP91" s="451"/>
      <c r="BQ91" s="502" t="s">
        <v>483</v>
      </c>
      <c r="BR91" s="503" t="s">
        <v>356</v>
      </c>
      <c r="BS91" s="450" t="s">
        <v>442</v>
      </c>
      <c r="BT91" s="451"/>
      <c r="BU91" s="502" t="s">
        <v>487</v>
      </c>
      <c r="BV91" s="503" t="s">
        <v>366</v>
      </c>
      <c r="BW91" s="450"/>
      <c r="BX91" s="451"/>
      <c r="BY91" s="502"/>
      <c r="BZ91" s="503"/>
      <c r="CA91" s="450" t="s">
        <v>442</v>
      </c>
      <c r="CB91" s="451"/>
      <c r="CC91" s="502" t="s">
        <v>490</v>
      </c>
      <c r="CD91" s="503" t="s">
        <v>373</v>
      </c>
      <c r="CE91" s="450" t="s">
        <v>441</v>
      </c>
      <c r="CF91" s="451"/>
      <c r="CG91" s="502" t="s">
        <v>496</v>
      </c>
      <c r="CH91" s="503" t="s">
        <v>384</v>
      </c>
      <c r="CI91" s="450" t="s">
        <v>442</v>
      </c>
      <c r="CJ91" s="451"/>
      <c r="CK91" s="502" t="s">
        <v>503</v>
      </c>
      <c r="CL91" s="503" t="s">
        <v>394</v>
      </c>
      <c r="CM91" s="450" t="s">
        <v>442</v>
      </c>
      <c r="CN91" s="451"/>
      <c r="CO91" s="502" t="s">
        <v>767</v>
      </c>
      <c r="CP91" s="503" t="s">
        <v>401</v>
      </c>
      <c r="CQ91" s="48"/>
      <c r="CR91" s="48"/>
      <c r="CS91" s="48"/>
      <c r="CT91" s="48"/>
      <c r="CU91" s="48"/>
      <c r="CV91" s="48"/>
      <c r="CW91" s="48"/>
    </row>
    <row r="92" spans="1:101" x14ac:dyDescent="0.25">
      <c r="A92" s="514">
        <v>152902</v>
      </c>
      <c r="B92" s="515" t="s">
        <v>609</v>
      </c>
      <c r="C92" s="516" t="s">
        <v>520</v>
      </c>
      <c r="D92" s="514" t="s">
        <v>288</v>
      </c>
      <c r="E92" s="517" t="s">
        <v>289</v>
      </c>
      <c r="F92" s="517" t="s">
        <v>750</v>
      </c>
      <c r="G92" s="517" t="s">
        <v>289</v>
      </c>
      <c r="H92" s="517" t="s">
        <v>289</v>
      </c>
      <c r="I92" s="516" t="s">
        <v>289</v>
      </c>
      <c r="J92" s="517" t="s">
        <v>289</v>
      </c>
      <c r="K92" s="440" t="str">
        <f>IFERROR(VLOOKUP(A92,[4]CalledName!$A:$N,14,FALSE),"")</f>
        <v>No</v>
      </c>
      <c r="L92" s="401" t="str">
        <f>IFERROR(VLOOKUP(A92,[5]YEAR8!$A:$Y,22,FALSE),"")</f>
        <v>8-9</v>
      </c>
      <c r="M92" s="404" t="str">
        <f t="shared" si="14"/>
        <v>H</v>
      </c>
      <c r="N92" s="344">
        <f>IFERROR(VLOOKUP($A92,BHVEXPORT!$A:$I,6,FALSE),"")</f>
        <v>15</v>
      </c>
      <c r="O92" s="344">
        <f>IFERROR(VLOOKUP($A92,BHVEXPORT!$A:$I,4,FALSE),"")</f>
        <v>0</v>
      </c>
      <c r="P92" s="444">
        <f>IFERROR(VLOOKUP($A92,BHVEXPORT!$A:$I,5,FALSE),"")</f>
        <v>0</v>
      </c>
      <c r="Q92" s="497">
        <v>100</v>
      </c>
      <c r="R92" s="495">
        <v>0</v>
      </c>
      <c r="S92" s="498">
        <f t="shared" si="15"/>
        <v>1</v>
      </c>
      <c r="T92" s="414">
        <f t="shared" si="16"/>
        <v>13</v>
      </c>
      <c r="U92" s="399">
        <f t="shared" si="17"/>
        <v>0</v>
      </c>
      <c r="V92" s="399">
        <f t="shared" si="18"/>
        <v>0</v>
      </c>
      <c r="W92" s="399">
        <f t="shared" si="19"/>
        <v>0</v>
      </c>
      <c r="X92" s="399">
        <f t="shared" si="20"/>
        <v>0</v>
      </c>
      <c r="Y92" s="399">
        <f t="shared" si="21"/>
        <v>0</v>
      </c>
      <c r="Z92" s="399">
        <f t="shared" si="22"/>
        <v>0</v>
      </c>
      <c r="AA92" s="399">
        <f t="shared" si="23"/>
        <v>0</v>
      </c>
      <c r="AB92" s="399">
        <f t="shared" si="24"/>
        <v>0</v>
      </c>
      <c r="AC92" s="522">
        <f t="shared" si="25"/>
        <v>0</v>
      </c>
      <c r="AD92" s="415"/>
      <c r="AE92" s="450" t="s">
        <v>442</v>
      </c>
      <c r="AF92" s="451"/>
      <c r="AG92" s="502" t="s">
        <v>458</v>
      </c>
      <c r="AH92" s="503" t="s">
        <v>307</v>
      </c>
      <c r="AI92" s="450"/>
      <c r="AJ92" s="451"/>
      <c r="AK92" s="502"/>
      <c r="AL92" s="503"/>
      <c r="AM92" s="450" t="s">
        <v>442</v>
      </c>
      <c r="AN92" s="451"/>
      <c r="AO92" s="502" t="s">
        <v>460</v>
      </c>
      <c r="AP92" s="503" t="s">
        <v>315</v>
      </c>
      <c r="AQ92" s="450" t="s">
        <v>442</v>
      </c>
      <c r="AR92" s="451"/>
      <c r="AS92" s="502" t="s">
        <v>467</v>
      </c>
      <c r="AT92" s="503" t="s">
        <v>322</v>
      </c>
      <c r="AU92" s="450" t="s">
        <v>442</v>
      </c>
      <c r="AV92" s="451"/>
      <c r="AW92" s="502" t="s">
        <v>738</v>
      </c>
      <c r="AX92" s="503" t="s">
        <v>520</v>
      </c>
      <c r="AY92" s="450" t="s">
        <v>442</v>
      </c>
      <c r="AZ92" s="451"/>
      <c r="BA92" s="502" t="s">
        <v>471</v>
      </c>
      <c r="BB92" s="503" t="s">
        <v>329</v>
      </c>
      <c r="BC92" s="450" t="s">
        <v>442</v>
      </c>
      <c r="BD92" s="451"/>
      <c r="BE92" s="502" t="s">
        <v>475</v>
      </c>
      <c r="BF92" s="503" t="s">
        <v>337</v>
      </c>
      <c r="BG92" s="450" t="s">
        <v>442</v>
      </c>
      <c r="BH92" s="451"/>
      <c r="BI92" s="502" t="s">
        <v>477</v>
      </c>
      <c r="BJ92" s="503" t="s">
        <v>345</v>
      </c>
      <c r="BK92" s="450" t="s">
        <v>442</v>
      </c>
      <c r="BL92" s="451"/>
      <c r="BM92" s="502" t="s">
        <v>481</v>
      </c>
      <c r="BN92" s="503" t="s">
        <v>353</v>
      </c>
      <c r="BO92" s="450" t="s">
        <v>442</v>
      </c>
      <c r="BP92" s="451"/>
      <c r="BQ92" s="502" t="s">
        <v>482</v>
      </c>
      <c r="BR92" s="503" t="s">
        <v>360</v>
      </c>
      <c r="BS92" s="450" t="s">
        <v>442</v>
      </c>
      <c r="BT92" s="451"/>
      <c r="BU92" s="502" t="s">
        <v>487</v>
      </c>
      <c r="BV92" s="503" t="s">
        <v>371</v>
      </c>
      <c r="BW92" s="450" t="s">
        <v>442</v>
      </c>
      <c r="BX92" s="451"/>
      <c r="BY92" s="502" t="s">
        <v>476</v>
      </c>
      <c r="BZ92" s="503" t="s">
        <v>382</v>
      </c>
      <c r="CA92" s="450" t="s">
        <v>441</v>
      </c>
      <c r="CB92" s="451"/>
      <c r="CC92" s="502" t="s">
        <v>495</v>
      </c>
      <c r="CD92" s="503" t="s">
        <v>379</v>
      </c>
      <c r="CE92" s="450" t="s">
        <v>442</v>
      </c>
      <c r="CF92" s="451"/>
      <c r="CG92" s="502" t="s">
        <v>501</v>
      </c>
      <c r="CH92" s="503" t="s">
        <v>389</v>
      </c>
      <c r="CI92" s="450" t="s">
        <v>442</v>
      </c>
      <c r="CJ92" s="451"/>
      <c r="CK92" s="502" t="s">
        <v>503</v>
      </c>
      <c r="CL92" s="503" t="s">
        <v>393</v>
      </c>
      <c r="CM92" s="450"/>
      <c r="CN92" s="451"/>
      <c r="CO92" s="502"/>
      <c r="CP92" s="503"/>
      <c r="CQ92" s="48"/>
      <c r="CR92" s="48"/>
      <c r="CS92" s="48"/>
      <c r="CT92" s="48"/>
      <c r="CU92" s="48"/>
      <c r="CV92" s="48"/>
      <c r="CW92" s="48"/>
    </row>
    <row r="93" spans="1:101" x14ac:dyDescent="0.25">
      <c r="A93" s="514">
        <v>152876</v>
      </c>
      <c r="B93" s="515" t="s">
        <v>610</v>
      </c>
      <c r="C93" s="516" t="s">
        <v>520</v>
      </c>
      <c r="D93" s="514" t="s">
        <v>288</v>
      </c>
      <c r="E93" s="517" t="s">
        <v>289</v>
      </c>
      <c r="F93" s="517" t="s">
        <v>743</v>
      </c>
      <c r="G93" s="517" t="s">
        <v>744</v>
      </c>
      <c r="H93" s="517" t="s">
        <v>289</v>
      </c>
      <c r="I93" s="516" t="s">
        <v>289</v>
      </c>
      <c r="J93" s="517" t="s">
        <v>289</v>
      </c>
      <c r="K93" s="440" t="str">
        <f>IFERROR(VLOOKUP(A93,[4]CalledName!$A:$N,14,FALSE),"")</f>
        <v>Yes</v>
      </c>
      <c r="L93" s="401" t="str">
        <f>IFERROR(VLOOKUP(A93,[5]YEAR8!$A:$Y,22,FALSE),"")</f>
        <v>6-7</v>
      </c>
      <c r="M93" s="404" t="str">
        <f t="shared" si="14"/>
        <v>H</v>
      </c>
      <c r="N93" s="344">
        <f>IFERROR(VLOOKUP($A93,BHVEXPORT!$A:$I,6,FALSE),"")</f>
        <v>17</v>
      </c>
      <c r="O93" s="344">
        <f>IFERROR(VLOOKUP($A93,BHVEXPORT!$A:$I,4,FALSE),"")</f>
        <v>0</v>
      </c>
      <c r="P93" s="444">
        <f>IFERROR(VLOOKUP($A93,BHVEXPORT!$A:$I,5,FALSE),"")</f>
        <v>0</v>
      </c>
      <c r="Q93" s="497">
        <v>100</v>
      </c>
      <c r="R93" s="495">
        <v>0</v>
      </c>
      <c r="S93" s="498">
        <f t="shared" si="15"/>
        <v>0</v>
      </c>
      <c r="T93" s="414">
        <f t="shared" si="16"/>
        <v>13</v>
      </c>
      <c r="U93" s="399">
        <f t="shared" si="17"/>
        <v>0</v>
      </c>
      <c r="V93" s="399">
        <f t="shared" si="18"/>
        <v>0</v>
      </c>
      <c r="W93" s="399">
        <f t="shared" si="19"/>
        <v>0</v>
      </c>
      <c r="X93" s="399">
        <f t="shared" si="20"/>
        <v>0</v>
      </c>
      <c r="Y93" s="399">
        <f t="shared" si="21"/>
        <v>0</v>
      </c>
      <c r="Z93" s="399">
        <f t="shared" si="22"/>
        <v>0</v>
      </c>
      <c r="AA93" s="399">
        <f t="shared" si="23"/>
        <v>0</v>
      </c>
      <c r="AB93" s="399">
        <f t="shared" si="24"/>
        <v>0</v>
      </c>
      <c r="AC93" s="522">
        <f t="shared" si="25"/>
        <v>0</v>
      </c>
      <c r="AD93" s="415"/>
      <c r="AE93" s="450" t="s">
        <v>442</v>
      </c>
      <c r="AF93" s="451"/>
      <c r="AG93" s="502" t="s">
        <v>458</v>
      </c>
      <c r="AH93" s="503" t="s">
        <v>307</v>
      </c>
      <c r="AI93" s="450" t="s">
        <v>442</v>
      </c>
      <c r="AJ93" s="451"/>
      <c r="AK93" s="502" t="s">
        <v>766</v>
      </c>
      <c r="AL93" s="503" t="s">
        <v>437</v>
      </c>
      <c r="AM93" s="450" t="s">
        <v>442</v>
      </c>
      <c r="AN93" s="451"/>
      <c r="AO93" s="502" t="s">
        <v>460</v>
      </c>
      <c r="AP93" s="503" t="s">
        <v>315</v>
      </c>
      <c r="AQ93" s="450" t="s">
        <v>442</v>
      </c>
      <c r="AR93" s="451"/>
      <c r="AS93" s="502" t="s">
        <v>461</v>
      </c>
      <c r="AT93" s="503" t="s">
        <v>324</v>
      </c>
      <c r="AU93" s="450" t="s">
        <v>442</v>
      </c>
      <c r="AV93" s="451"/>
      <c r="AW93" s="502" t="s">
        <v>738</v>
      </c>
      <c r="AX93" s="503" t="s">
        <v>520</v>
      </c>
      <c r="AY93" s="450" t="s">
        <v>442</v>
      </c>
      <c r="AZ93" s="451"/>
      <c r="BA93" s="502" t="s">
        <v>471</v>
      </c>
      <c r="BB93" s="503" t="s">
        <v>329</v>
      </c>
      <c r="BC93" s="450" t="s">
        <v>442</v>
      </c>
      <c r="BD93" s="451"/>
      <c r="BE93" s="502" t="s">
        <v>475</v>
      </c>
      <c r="BF93" s="503" t="s">
        <v>337</v>
      </c>
      <c r="BG93" s="450" t="s">
        <v>442</v>
      </c>
      <c r="BH93" s="451"/>
      <c r="BI93" s="502" t="s">
        <v>477</v>
      </c>
      <c r="BJ93" s="503" t="s">
        <v>345</v>
      </c>
      <c r="BK93" s="450" t="s">
        <v>442</v>
      </c>
      <c r="BL93" s="451"/>
      <c r="BM93" s="502" t="s">
        <v>481</v>
      </c>
      <c r="BN93" s="503" t="s">
        <v>353</v>
      </c>
      <c r="BO93" s="450" t="s">
        <v>442</v>
      </c>
      <c r="BP93" s="451"/>
      <c r="BQ93" s="502" t="s">
        <v>484</v>
      </c>
      <c r="BR93" s="503" t="s">
        <v>362</v>
      </c>
      <c r="BS93" s="450" t="s">
        <v>442</v>
      </c>
      <c r="BT93" s="451"/>
      <c r="BU93" s="502" t="s">
        <v>487</v>
      </c>
      <c r="BV93" s="503" t="s">
        <v>371</v>
      </c>
      <c r="BW93" s="450"/>
      <c r="BX93" s="451"/>
      <c r="BY93" s="502"/>
      <c r="BZ93" s="503"/>
      <c r="CA93" s="450"/>
      <c r="CB93" s="451"/>
      <c r="CC93" s="502" t="s">
        <v>495</v>
      </c>
      <c r="CD93" s="503" t="s">
        <v>379</v>
      </c>
      <c r="CE93" s="450" t="s">
        <v>442</v>
      </c>
      <c r="CF93" s="451"/>
      <c r="CG93" s="502" t="s">
        <v>501</v>
      </c>
      <c r="CH93" s="503" t="s">
        <v>389</v>
      </c>
      <c r="CI93" s="450" t="s">
        <v>442</v>
      </c>
      <c r="CJ93" s="451"/>
      <c r="CK93" s="502" t="s">
        <v>503</v>
      </c>
      <c r="CL93" s="503" t="s">
        <v>393</v>
      </c>
      <c r="CM93" s="450"/>
      <c r="CN93" s="451"/>
      <c r="CO93" s="502"/>
      <c r="CP93" s="503"/>
      <c r="CQ93" s="48"/>
      <c r="CR93" s="48"/>
      <c r="CS93" s="48"/>
      <c r="CT93" s="48"/>
      <c r="CU93" s="48"/>
      <c r="CV93" s="48"/>
      <c r="CW93" s="48"/>
    </row>
    <row r="94" spans="1:101" x14ac:dyDescent="0.25">
      <c r="A94" s="514">
        <v>152811</v>
      </c>
      <c r="B94" s="515" t="s">
        <v>611</v>
      </c>
      <c r="C94" s="516" t="s">
        <v>522</v>
      </c>
      <c r="D94" s="514" t="s">
        <v>288</v>
      </c>
      <c r="E94" s="517" t="s">
        <v>289</v>
      </c>
      <c r="F94" s="517" t="s">
        <v>743</v>
      </c>
      <c r="G94" s="517" t="s">
        <v>289</v>
      </c>
      <c r="H94" s="517" t="s">
        <v>289</v>
      </c>
      <c r="I94" s="516" t="s">
        <v>289</v>
      </c>
      <c r="J94" s="517" t="s">
        <v>289</v>
      </c>
      <c r="K94" s="440" t="str">
        <f>IFERROR(VLOOKUP(A94,[4]CalledName!$A:$N,14,FALSE),"")</f>
        <v>No</v>
      </c>
      <c r="L94" s="401" t="str">
        <f>IFERROR(VLOOKUP(A94,[5]YEAR8!$A:$Y,22,FALSE),"")</f>
        <v>6-7</v>
      </c>
      <c r="M94" s="404" t="str">
        <f t="shared" si="14"/>
        <v>M</v>
      </c>
      <c r="N94" s="344">
        <f>IFERROR(VLOOKUP($A94,BHVEXPORT!$A:$I,6,FALSE),"")</f>
        <v>38</v>
      </c>
      <c r="O94" s="344">
        <f>IFERROR(VLOOKUP($A94,BHVEXPORT!$A:$I,4,FALSE),"")</f>
        <v>1</v>
      </c>
      <c r="P94" s="444">
        <f>IFERROR(VLOOKUP($A94,BHVEXPORT!$A:$I,5,FALSE),"")</f>
        <v>2</v>
      </c>
      <c r="Q94" s="497">
        <v>100</v>
      </c>
      <c r="R94" s="495">
        <v>0</v>
      </c>
      <c r="S94" s="498">
        <f t="shared" si="15"/>
        <v>5</v>
      </c>
      <c r="T94" s="414">
        <f t="shared" si="16"/>
        <v>9</v>
      </c>
      <c r="U94" s="399">
        <f t="shared" si="17"/>
        <v>0</v>
      </c>
      <c r="V94" s="399">
        <f t="shared" si="18"/>
        <v>0</v>
      </c>
      <c r="W94" s="399">
        <f t="shared" si="19"/>
        <v>0</v>
      </c>
      <c r="X94" s="399">
        <f t="shared" si="20"/>
        <v>0</v>
      </c>
      <c r="Y94" s="399">
        <f t="shared" si="21"/>
        <v>0</v>
      </c>
      <c r="Z94" s="399">
        <f t="shared" si="22"/>
        <v>0</v>
      </c>
      <c r="AA94" s="399">
        <f t="shared" si="23"/>
        <v>0</v>
      </c>
      <c r="AB94" s="399">
        <f t="shared" si="24"/>
        <v>0</v>
      </c>
      <c r="AC94" s="522">
        <f t="shared" si="25"/>
        <v>0</v>
      </c>
      <c r="AD94" s="415"/>
      <c r="AE94" s="452" t="s">
        <v>442</v>
      </c>
      <c r="AF94" s="451"/>
      <c r="AG94" s="502" t="s">
        <v>764</v>
      </c>
      <c r="AH94" s="503" t="s">
        <v>301</v>
      </c>
      <c r="AI94" s="452"/>
      <c r="AJ94" s="451"/>
      <c r="AK94" s="502"/>
      <c r="AL94" s="503"/>
      <c r="AM94" s="452" t="s">
        <v>442</v>
      </c>
      <c r="AN94" s="451"/>
      <c r="AO94" s="502" t="s">
        <v>460</v>
      </c>
      <c r="AP94" s="503" t="s">
        <v>309</v>
      </c>
      <c r="AQ94" s="452" t="s">
        <v>442</v>
      </c>
      <c r="AR94" s="451"/>
      <c r="AS94" s="502" t="s">
        <v>464</v>
      </c>
      <c r="AT94" s="503" t="s">
        <v>319</v>
      </c>
      <c r="AU94" s="452" t="s">
        <v>441</v>
      </c>
      <c r="AV94" s="451"/>
      <c r="AW94" s="502" t="s">
        <v>484</v>
      </c>
      <c r="AX94" s="503" t="s">
        <v>522</v>
      </c>
      <c r="AY94" s="452"/>
      <c r="AZ94" s="451"/>
      <c r="BA94" s="502"/>
      <c r="BB94" s="503"/>
      <c r="BC94" s="452" t="s">
        <v>441</v>
      </c>
      <c r="BD94" s="451"/>
      <c r="BE94" s="502" t="s">
        <v>473</v>
      </c>
      <c r="BF94" s="503" t="s">
        <v>331</v>
      </c>
      <c r="BG94" s="452" t="s">
        <v>442</v>
      </c>
      <c r="BH94" s="451"/>
      <c r="BI94" s="502" t="s">
        <v>476</v>
      </c>
      <c r="BJ94" s="503" t="s">
        <v>339</v>
      </c>
      <c r="BK94" s="452" t="s">
        <v>442</v>
      </c>
      <c r="BL94" s="451"/>
      <c r="BM94" s="502" t="s">
        <v>479</v>
      </c>
      <c r="BN94" s="503" t="s">
        <v>347</v>
      </c>
      <c r="BO94" s="452" t="s">
        <v>442</v>
      </c>
      <c r="BP94" s="451"/>
      <c r="BQ94" s="502" t="s">
        <v>482</v>
      </c>
      <c r="BR94" s="503" t="s">
        <v>355</v>
      </c>
      <c r="BS94" s="452" t="s">
        <v>441</v>
      </c>
      <c r="BT94" s="451"/>
      <c r="BU94" s="502" t="s">
        <v>487</v>
      </c>
      <c r="BV94" s="503" t="s">
        <v>365</v>
      </c>
      <c r="BW94" s="452" t="s">
        <v>442</v>
      </c>
      <c r="BX94" s="451"/>
      <c r="BY94" s="502" t="s">
        <v>481</v>
      </c>
      <c r="BZ94" s="503" t="s">
        <v>381</v>
      </c>
      <c r="CA94" s="452" t="s">
        <v>441</v>
      </c>
      <c r="CB94" s="451"/>
      <c r="CC94" s="502" t="s">
        <v>492</v>
      </c>
      <c r="CD94" s="503" t="s">
        <v>375</v>
      </c>
      <c r="CE94" s="452" t="s">
        <v>441</v>
      </c>
      <c r="CF94" s="451"/>
      <c r="CG94" s="502" t="s">
        <v>496</v>
      </c>
      <c r="CH94" s="503" t="s">
        <v>383</v>
      </c>
      <c r="CI94" s="452" t="s">
        <v>442</v>
      </c>
      <c r="CJ94" s="451"/>
      <c r="CK94" s="502" t="s">
        <v>504</v>
      </c>
      <c r="CL94" s="503" t="s">
        <v>392</v>
      </c>
      <c r="CM94" s="452" t="s">
        <v>442</v>
      </c>
      <c r="CN94" s="451"/>
      <c r="CO94" s="502" t="s">
        <v>471</v>
      </c>
      <c r="CP94" s="503" t="s">
        <v>400</v>
      </c>
      <c r="CQ94" s="48"/>
      <c r="CR94" s="48"/>
      <c r="CS94" s="48"/>
      <c r="CT94" s="48"/>
      <c r="CU94" s="48"/>
      <c r="CV94" s="48"/>
      <c r="CW94" s="48"/>
    </row>
    <row r="95" spans="1:101" x14ac:dyDescent="0.25">
      <c r="A95" s="514">
        <v>152918</v>
      </c>
      <c r="B95" s="515" t="s">
        <v>612</v>
      </c>
      <c r="C95" s="516" t="s">
        <v>540</v>
      </c>
      <c r="D95" s="514" t="s">
        <v>288</v>
      </c>
      <c r="E95" s="517" t="s">
        <v>289</v>
      </c>
      <c r="F95" s="517" t="s">
        <v>747</v>
      </c>
      <c r="G95" s="517" t="s">
        <v>744</v>
      </c>
      <c r="H95" s="517" t="s">
        <v>289</v>
      </c>
      <c r="I95" s="516" t="s">
        <v>289</v>
      </c>
      <c r="J95" s="517" t="s">
        <v>289</v>
      </c>
      <c r="K95" s="440" t="str">
        <f>IFERROR(VLOOKUP(A95,[4]CalledName!$A:$N,14,FALSE),"")</f>
        <v>No</v>
      </c>
      <c r="L95" s="401" t="str">
        <f>IFERROR(VLOOKUP(A95,[5]YEAR8!$A:$Y,22,FALSE),"")</f>
        <v>5-6</v>
      </c>
      <c r="M95" s="404" t="str">
        <f t="shared" si="14"/>
        <v>M</v>
      </c>
      <c r="N95" s="344">
        <f>IFERROR(VLOOKUP($A95,BHVEXPORT!$A:$I,6,FALSE),"")</f>
        <v>20</v>
      </c>
      <c r="O95" s="344">
        <f>IFERROR(VLOOKUP($A95,BHVEXPORT!$A:$I,4,FALSE),"")</f>
        <v>1</v>
      </c>
      <c r="P95" s="444">
        <f>IFERROR(VLOOKUP($A95,BHVEXPORT!$A:$I,5,FALSE),"")</f>
        <v>1</v>
      </c>
      <c r="Q95" s="497">
        <v>77.78</v>
      </c>
      <c r="R95" s="495">
        <v>2</v>
      </c>
      <c r="S95" s="498">
        <f t="shared" si="15"/>
        <v>1</v>
      </c>
      <c r="T95" s="414">
        <f t="shared" si="16"/>
        <v>12</v>
      </c>
      <c r="U95" s="399">
        <f t="shared" si="17"/>
        <v>1</v>
      </c>
      <c r="V95" s="399">
        <f t="shared" si="18"/>
        <v>0</v>
      </c>
      <c r="W95" s="399">
        <f t="shared" si="19"/>
        <v>0</v>
      </c>
      <c r="X95" s="399">
        <f t="shared" si="20"/>
        <v>1</v>
      </c>
      <c r="Y95" s="399">
        <f t="shared" si="21"/>
        <v>0</v>
      </c>
      <c r="Z95" s="399">
        <f t="shared" si="22"/>
        <v>0</v>
      </c>
      <c r="AA95" s="399">
        <f t="shared" si="23"/>
        <v>0</v>
      </c>
      <c r="AB95" s="399">
        <f t="shared" si="24"/>
        <v>0</v>
      </c>
      <c r="AC95" s="522">
        <f t="shared" si="25"/>
        <v>1</v>
      </c>
      <c r="AD95" s="415"/>
      <c r="AE95" s="450" t="s">
        <v>443</v>
      </c>
      <c r="AF95" s="451"/>
      <c r="AG95" s="502" t="s">
        <v>458</v>
      </c>
      <c r="AH95" s="503" t="s">
        <v>308</v>
      </c>
      <c r="AI95" s="450" t="s">
        <v>441</v>
      </c>
      <c r="AJ95" s="451"/>
      <c r="AK95" s="502" t="s">
        <v>771</v>
      </c>
      <c r="AL95" s="503" t="s">
        <v>440</v>
      </c>
      <c r="AM95" s="450" t="s">
        <v>442</v>
      </c>
      <c r="AN95" s="451"/>
      <c r="AO95" s="502" t="s">
        <v>460</v>
      </c>
      <c r="AP95" s="503" t="s">
        <v>316</v>
      </c>
      <c r="AQ95" s="450" t="s">
        <v>442</v>
      </c>
      <c r="AR95" s="451"/>
      <c r="AS95" s="502" t="s">
        <v>773</v>
      </c>
      <c r="AT95" s="503" t="s">
        <v>323</v>
      </c>
      <c r="AU95" s="450" t="s">
        <v>442</v>
      </c>
      <c r="AV95" s="451"/>
      <c r="AW95" s="502" t="s">
        <v>739</v>
      </c>
      <c r="AX95" s="503" t="s">
        <v>540</v>
      </c>
      <c r="AY95" s="450" t="s">
        <v>442</v>
      </c>
      <c r="AZ95" s="451"/>
      <c r="BA95" s="502" t="s">
        <v>472</v>
      </c>
      <c r="BB95" s="503" t="s">
        <v>330</v>
      </c>
      <c r="BC95" s="450" t="s">
        <v>442</v>
      </c>
      <c r="BD95" s="451"/>
      <c r="BE95" s="502" t="s">
        <v>474</v>
      </c>
      <c r="BF95" s="503" t="s">
        <v>338</v>
      </c>
      <c r="BG95" s="450" t="s">
        <v>442</v>
      </c>
      <c r="BH95" s="451"/>
      <c r="BI95" s="502" t="s">
        <v>478</v>
      </c>
      <c r="BJ95" s="503" t="s">
        <v>346</v>
      </c>
      <c r="BK95" s="450" t="s">
        <v>442</v>
      </c>
      <c r="BL95" s="451"/>
      <c r="BM95" s="502" t="s">
        <v>480</v>
      </c>
      <c r="BN95" s="503" t="s">
        <v>354</v>
      </c>
      <c r="BO95" s="450" t="s">
        <v>442</v>
      </c>
      <c r="BP95" s="451"/>
      <c r="BQ95" s="502" t="s">
        <v>483</v>
      </c>
      <c r="BR95" s="503" t="s">
        <v>361</v>
      </c>
      <c r="BS95" s="450" t="s">
        <v>442</v>
      </c>
      <c r="BT95" s="451"/>
      <c r="BU95" s="502" t="s">
        <v>487</v>
      </c>
      <c r="BV95" s="503" t="s">
        <v>372</v>
      </c>
      <c r="BW95" s="450"/>
      <c r="BX95" s="451"/>
      <c r="BY95" s="502"/>
      <c r="BZ95" s="503"/>
      <c r="CA95" s="450" t="s">
        <v>442</v>
      </c>
      <c r="CB95" s="451"/>
      <c r="CC95" s="502" t="s">
        <v>495</v>
      </c>
      <c r="CD95" s="503" t="s">
        <v>379</v>
      </c>
      <c r="CE95" s="450" t="s">
        <v>442</v>
      </c>
      <c r="CF95" s="451"/>
      <c r="CG95" s="502" t="s">
        <v>774</v>
      </c>
      <c r="CH95" s="503" t="s">
        <v>390</v>
      </c>
      <c r="CI95" s="450" t="s">
        <v>442</v>
      </c>
      <c r="CJ95" s="451"/>
      <c r="CK95" s="502" t="s">
        <v>503</v>
      </c>
      <c r="CL95" s="503" t="s">
        <v>393</v>
      </c>
      <c r="CM95" s="450"/>
      <c r="CN95" s="451"/>
      <c r="CO95" s="502"/>
      <c r="CP95" s="503"/>
      <c r="CQ95" s="48"/>
      <c r="CR95" s="48"/>
      <c r="CS95" s="48"/>
      <c r="CT95" s="48"/>
      <c r="CU95" s="48"/>
      <c r="CV95" s="48"/>
      <c r="CW95" s="48"/>
    </row>
    <row r="96" spans="1:101" x14ac:dyDescent="0.25">
      <c r="A96" s="514">
        <v>152747</v>
      </c>
      <c r="B96" s="515" t="s">
        <v>613</v>
      </c>
      <c r="C96" s="516" t="s">
        <v>525</v>
      </c>
      <c r="D96" s="514" t="s">
        <v>288</v>
      </c>
      <c r="E96" s="517" t="s">
        <v>289</v>
      </c>
      <c r="F96" s="517" t="s">
        <v>756</v>
      </c>
      <c r="G96" s="517" t="s">
        <v>289</v>
      </c>
      <c r="H96" s="517" t="s">
        <v>289</v>
      </c>
      <c r="I96" s="516" t="s">
        <v>289</v>
      </c>
      <c r="J96" s="517" t="s">
        <v>289</v>
      </c>
      <c r="K96" s="440" t="str">
        <f>IFERROR(VLOOKUP(A96,[4]CalledName!$A:$N,14,FALSE),"")</f>
        <v>No</v>
      </c>
      <c r="L96" s="401" t="str">
        <f>IFERROR(VLOOKUP(A96,[5]YEAR8!$A:$Y,22,FALSE),"")</f>
        <v/>
      </c>
      <c r="M96" s="404" t="str">
        <f t="shared" si="14"/>
        <v/>
      </c>
      <c r="N96" s="344">
        <f>IFERROR(VLOOKUP($A96,BHVEXPORT!$A:$I,6,FALSE),"")</f>
        <v>27</v>
      </c>
      <c r="O96" s="344">
        <f>IFERROR(VLOOKUP($A96,BHVEXPORT!$A:$I,4,FALSE),"")</f>
        <v>0</v>
      </c>
      <c r="P96" s="444">
        <f>IFERROR(VLOOKUP($A96,BHVEXPORT!$A:$I,5,FALSE),"")</f>
        <v>0</v>
      </c>
      <c r="Q96" s="497">
        <v>100</v>
      </c>
      <c r="R96" s="495">
        <v>0</v>
      </c>
      <c r="S96" s="498">
        <f t="shared" si="15"/>
        <v>2</v>
      </c>
      <c r="T96" s="414">
        <f t="shared" si="16"/>
        <v>12</v>
      </c>
      <c r="U96" s="399">
        <f t="shared" si="17"/>
        <v>0</v>
      </c>
      <c r="V96" s="399">
        <f t="shared" si="18"/>
        <v>0</v>
      </c>
      <c r="W96" s="399">
        <f t="shared" si="19"/>
        <v>0</v>
      </c>
      <c r="X96" s="399">
        <f t="shared" si="20"/>
        <v>0</v>
      </c>
      <c r="Y96" s="399">
        <f t="shared" si="21"/>
        <v>0</v>
      </c>
      <c r="Z96" s="399">
        <f t="shared" si="22"/>
        <v>0</v>
      </c>
      <c r="AA96" s="399">
        <f t="shared" si="23"/>
        <v>0</v>
      </c>
      <c r="AB96" s="399">
        <f t="shared" si="24"/>
        <v>0</v>
      </c>
      <c r="AC96" s="522">
        <f t="shared" si="25"/>
        <v>0</v>
      </c>
      <c r="AD96" s="415"/>
      <c r="AE96" s="450" t="s">
        <v>442</v>
      </c>
      <c r="AF96" s="451"/>
      <c r="AG96" s="502" t="s">
        <v>764</v>
      </c>
      <c r="AH96" s="503" t="s">
        <v>302</v>
      </c>
      <c r="AI96" s="450" t="s">
        <v>442</v>
      </c>
      <c r="AJ96" s="451"/>
      <c r="AK96" s="502" t="s">
        <v>765</v>
      </c>
      <c r="AL96" s="503" t="s">
        <v>434</v>
      </c>
      <c r="AM96" s="450" t="s">
        <v>442</v>
      </c>
      <c r="AN96" s="451"/>
      <c r="AO96" s="502" t="s">
        <v>460</v>
      </c>
      <c r="AP96" s="503" t="s">
        <v>310</v>
      </c>
      <c r="AQ96" s="450" t="s">
        <v>442</v>
      </c>
      <c r="AR96" s="451"/>
      <c r="AS96" s="502" t="s">
        <v>462</v>
      </c>
      <c r="AT96" s="503" t="s">
        <v>317</v>
      </c>
      <c r="AU96" s="450" t="s">
        <v>442</v>
      </c>
      <c r="AV96" s="451"/>
      <c r="AW96" s="502" t="s">
        <v>737</v>
      </c>
      <c r="AX96" s="503" t="s">
        <v>525</v>
      </c>
      <c r="AY96" s="450"/>
      <c r="AZ96" s="451"/>
      <c r="BA96" s="502"/>
      <c r="BB96" s="503"/>
      <c r="BC96" s="450" t="s">
        <v>442</v>
      </c>
      <c r="BD96" s="451"/>
      <c r="BE96" s="502" t="s">
        <v>473</v>
      </c>
      <c r="BF96" s="503" t="s">
        <v>332</v>
      </c>
      <c r="BG96" s="450" t="s">
        <v>442</v>
      </c>
      <c r="BH96" s="451"/>
      <c r="BI96" s="502" t="s">
        <v>476</v>
      </c>
      <c r="BJ96" s="503" t="s">
        <v>340</v>
      </c>
      <c r="BK96" s="450" t="s">
        <v>442</v>
      </c>
      <c r="BL96" s="451"/>
      <c r="BM96" s="502" t="s">
        <v>480</v>
      </c>
      <c r="BN96" s="503" t="s">
        <v>348</v>
      </c>
      <c r="BO96" s="450" t="s">
        <v>442</v>
      </c>
      <c r="BP96" s="451"/>
      <c r="BQ96" s="502" t="s">
        <v>482</v>
      </c>
      <c r="BR96" s="503" t="s">
        <v>355</v>
      </c>
      <c r="BS96" s="450" t="s">
        <v>442</v>
      </c>
      <c r="BT96" s="451"/>
      <c r="BU96" s="502" t="s">
        <v>487</v>
      </c>
      <c r="BV96" s="503" t="s">
        <v>366</v>
      </c>
      <c r="BW96" s="450"/>
      <c r="BX96" s="451"/>
      <c r="BY96" s="502"/>
      <c r="BZ96" s="503"/>
      <c r="CA96" s="450" t="s">
        <v>441</v>
      </c>
      <c r="CB96" s="451"/>
      <c r="CC96" s="502" t="s">
        <v>492</v>
      </c>
      <c r="CD96" s="503" t="s">
        <v>375</v>
      </c>
      <c r="CE96" s="450" t="s">
        <v>441</v>
      </c>
      <c r="CF96" s="451"/>
      <c r="CG96" s="502" t="s">
        <v>496</v>
      </c>
      <c r="CH96" s="503" t="s">
        <v>384</v>
      </c>
      <c r="CI96" s="450" t="s">
        <v>442</v>
      </c>
      <c r="CJ96" s="451"/>
      <c r="CK96" s="502" t="s">
        <v>503</v>
      </c>
      <c r="CL96" s="503" t="s">
        <v>394</v>
      </c>
      <c r="CM96" s="450" t="s">
        <v>442</v>
      </c>
      <c r="CN96" s="451"/>
      <c r="CO96" s="502" t="s">
        <v>767</v>
      </c>
      <c r="CP96" s="503" t="s">
        <v>401</v>
      </c>
      <c r="CQ96" s="48"/>
      <c r="CR96" s="48"/>
      <c r="CS96" s="48"/>
      <c r="CT96" s="48"/>
      <c r="CU96" s="48"/>
      <c r="CV96" s="48"/>
      <c r="CW96" s="48"/>
    </row>
    <row r="97" spans="1:101" x14ac:dyDescent="0.25">
      <c r="A97" s="514">
        <v>152779</v>
      </c>
      <c r="B97" s="515" t="s">
        <v>614</v>
      </c>
      <c r="C97" s="516" t="s">
        <v>520</v>
      </c>
      <c r="D97" s="514" t="s">
        <v>288</v>
      </c>
      <c r="E97" s="517" t="s">
        <v>289</v>
      </c>
      <c r="F97" s="517" t="s">
        <v>743</v>
      </c>
      <c r="G97" s="517" t="s">
        <v>289</v>
      </c>
      <c r="H97" s="517" t="s">
        <v>289</v>
      </c>
      <c r="I97" s="516" t="s">
        <v>289</v>
      </c>
      <c r="J97" s="517" t="s">
        <v>289</v>
      </c>
      <c r="K97" s="440" t="str">
        <f>IFERROR(VLOOKUP(A97,[4]CalledName!$A:$N,14,FALSE),"")</f>
        <v>Yes</v>
      </c>
      <c r="L97" s="401" t="str">
        <f>IFERROR(VLOOKUP(A97,[5]YEAR8!$A:$Y,22,FALSE),"")</f>
        <v/>
      </c>
      <c r="M97" s="404" t="str">
        <f t="shared" si="14"/>
        <v/>
      </c>
      <c r="N97" s="344">
        <f>IFERROR(VLOOKUP($A97,BHVEXPORT!$A:$I,6,FALSE),"")</f>
        <v>17</v>
      </c>
      <c r="O97" s="344">
        <f>IFERROR(VLOOKUP($A97,BHVEXPORT!$A:$I,4,FALSE),"")</f>
        <v>0</v>
      </c>
      <c r="P97" s="444">
        <f>IFERROR(VLOOKUP($A97,BHVEXPORT!$A:$I,5,FALSE),"")</f>
        <v>0</v>
      </c>
      <c r="Q97" s="497">
        <v>86.67</v>
      </c>
      <c r="R97" s="495">
        <v>0</v>
      </c>
      <c r="S97" s="498">
        <f t="shared" si="15"/>
        <v>2</v>
      </c>
      <c r="T97" s="414">
        <f t="shared" si="16"/>
        <v>12</v>
      </c>
      <c r="U97" s="399">
        <f t="shared" si="17"/>
        <v>0</v>
      </c>
      <c r="V97" s="399">
        <f t="shared" si="18"/>
        <v>0</v>
      </c>
      <c r="W97" s="399">
        <f t="shared" si="19"/>
        <v>0</v>
      </c>
      <c r="X97" s="399">
        <f t="shared" si="20"/>
        <v>0</v>
      </c>
      <c r="Y97" s="399">
        <f t="shared" si="21"/>
        <v>0</v>
      </c>
      <c r="Z97" s="399">
        <f t="shared" si="22"/>
        <v>0</v>
      </c>
      <c r="AA97" s="399">
        <f t="shared" si="23"/>
        <v>0</v>
      </c>
      <c r="AB97" s="399">
        <f t="shared" si="24"/>
        <v>0</v>
      </c>
      <c r="AC97" s="522">
        <f t="shared" si="25"/>
        <v>0</v>
      </c>
      <c r="AD97" s="415"/>
      <c r="AE97" s="452" t="s">
        <v>442</v>
      </c>
      <c r="AF97" s="451"/>
      <c r="AG97" s="502" t="s">
        <v>458</v>
      </c>
      <c r="AH97" s="503" t="s">
        <v>307</v>
      </c>
      <c r="AI97" s="452" t="s">
        <v>442</v>
      </c>
      <c r="AJ97" s="451"/>
      <c r="AK97" s="502" t="s">
        <v>765</v>
      </c>
      <c r="AL97" s="503" t="s">
        <v>438</v>
      </c>
      <c r="AM97" s="452" t="s">
        <v>442</v>
      </c>
      <c r="AN97" s="451"/>
      <c r="AO97" s="502" t="s">
        <v>460</v>
      </c>
      <c r="AP97" s="503" t="s">
        <v>315</v>
      </c>
      <c r="AQ97" s="452" t="s">
        <v>442</v>
      </c>
      <c r="AR97" s="451"/>
      <c r="AS97" s="502" t="s">
        <v>467</v>
      </c>
      <c r="AT97" s="503" t="s">
        <v>322</v>
      </c>
      <c r="AU97" s="452" t="s">
        <v>442</v>
      </c>
      <c r="AV97" s="451"/>
      <c r="AW97" s="502" t="s">
        <v>738</v>
      </c>
      <c r="AX97" s="503" t="s">
        <v>520</v>
      </c>
      <c r="AY97" s="452" t="s">
        <v>442</v>
      </c>
      <c r="AZ97" s="451"/>
      <c r="BA97" s="502" t="s">
        <v>471</v>
      </c>
      <c r="BB97" s="503" t="s">
        <v>329</v>
      </c>
      <c r="BC97" s="452" t="s">
        <v>442</v>
      </c>
      <c r="BD97" s="451"/>
      <c r="BE97" s="502" t="s">
        <v>475</v>
      </c>
      <c r="BF97" s="503" t="s">
        <v>337</v>
      </c>
      <c r="BG97" s="452" t="s">
        <v>442</v>
      </c>
      <c r="BH97" s="451"/>
      <c r="BI97" s="502" t="s">
        <v>477</v>
      </c>
      <c r="BJ97" s="503" t="s">
        <v>345</v>
      </c>
      <c r="BK97" s="452" t="s">
        <v>442</v>
      </c>
      <c r="BL97" s="451"/>
      <c r="BM97" s="502" t="s">
        <v>481</v>
      </c>
      <c r="BN97" s="503" t="s">
        <v>353</v>
      </c>
      <c r="BO97" s="452" t="s">
        <v>442</v>
      </c>
      <c r="BP97" s="451"/>
      <c r="BQ97" s="502" t="s">
        <v>482</v>
      </c>
      <c r="BR97" s="503" t="s">
        <v>360</v>
      </c>
      <c r="BS97" s="452" t="s">
        <v>441</v>
      </c>
      <c r="BT97" s="451"/>
      <c r="BU97" s="502" t="s">
        <v>487</v>
      </c>
      <c r="BV97" s="503" t="s">
        <v>371</v>
      </c>
      <c r="BW97" s="452"/>
      <c r="BX97" s="451"/>
      <c r="BY97" s="502"/>
      <c r="BZ97" s="503"/>
      <c r="CA97" s="452" t="s">
        <v>442</v>
      </c>
      <c r="CB97" s="451"/>
      <c r="CC97" s="502" t="s">
        <v>492</v>
      </c>
      <c r="CD97" s="503" t="s">
        <v>380</v>
      </c>
      <c r="CE97" s="452" t="s">
        <v>442</v>
      </c>
      <c r="CF97" s="451"/>
      <c r="CG97" s="502" t="s">
        <v>501</v>
      </c>
      <c r="CH97" s="503" t="s">
        <v>389</v>
      </c>
      <c r="CI97" s="452" t="s">
        <v>441</v>
      </c>
      <c r="CJ97" s="451"/>
      <c r="CK97" s="502" t="s">
        <v>502</v>
      </c>
      <c r="CL97" s="503" t="s">
        <v>391</v>
      </c>
      <c r="CM97" s="452"/>
      <c r="CN97" s="451"/>
      <c r="CO97" s="502"/>
      <c r="CP97" s="503"/>
      <c r="CQ97" s="48"/>
      <c r="CR97" s="48"/>
      <c r="CS97" s="48"/>
      <c r="CT97" s="48"/>
      <c r="CU97" s="48"/>
      <c r="CV97" s="48"/>
      <c r="CW97" s="48"/>
    </row>
    <row r="98" spans="1:101" x14ac:dyDescent="0.25">
      <c r="A98" s="514">
        <v>152748</v>
      </c>
      <c r="B98" s="515" t="s">
        <v>615</v>
      </c>
      <c r="C98" s="516" t="s">
        <v>540</v>
      </c>
      <c r="D98" s="514" t="s">
        <v>148</v>
      </c>
      <c r="E98" s="517" t="s">
        <v>289</v>
      </c>
      <c r="F98" s="517" t="s">
        <v>743</v>
      </c>
      <c r="G98" s="517" t="s">
        <v>289</v>
      </c>
      <c r="H98" s="517" t="s">
        <v>289</v>
      </c>
      <c r="I98" s="516" t="s">
        <v>289</v>
      </c>
      <c r="J98" s="517" t="s">
        <v>289</v>
      </c>
      <c r="K98" s="440" t="str">
        <f>IFERROR(VLOOKUP(A98,[4]CalledName!$A:$N,14,FALSE),"")</f>
        <v>No</v>
      </c>
      <c r="L98" s="401" t="str">
        <f>IFERROR(VLOOKUP(A98,[5]YEAR8!$A:$Y,22,FALSE),"")</f>
        <v>4-5</v>
      </c>
      <c r="M98" s="404" t="str">
        <f t="shared" si="14"/>
        <v>M</v>
      </c>
      <c r="N98" s="344">
        <f>IFERROR(VLOOKUP($A98,BHVEXPORT!$A:$I,6,FALSE),"")</f>
        <v>18</v>
      </c>
      <c r="O98" s="344">
        <f>IFERROR(VLOOKUP($A98,BHVEXPORT!$A:$I,4,FALSE),"")</f>
        <v>0</v>
      </c>
      <c r="P98" s="444">
        <f>IFERROR(VLOOKUP($A98,BHVEXPORT!$A:$I,5,FALSE),"")</f>
        <v>0</v>
      </c>
      <c r="Q98" s="497">
        <v>100</v>
      </c>
      <c r="R98" s="495">
        <v>1</v>
      </c>
      <c r="S98" s="498">
        <f t="shared" si="15"/>
        <v>2</v>
      </c>
      <c r="T98" s="414">
        <f t="shared" si="16"/>
        <v>12</v>
      </c>
      <c r="U98" s="399">
        <f t="shared" si="17"/>
        <v>0</v>
      </c>
      <c r="V98" s="399">
        <f t="shared" si="18"/>
        <v>0</v>
      </c>
      <c r="W98" s="399">
        <f t="shared" si="19"/>
        <v>0</v>
      </c>
      <c r="X98" s="399">
        <f t="shared" si="20"/>
        <v>0</v>
      </c>
      <c r="Y98" s="399">
        <f t="shared" si="21"/>
        <v>0</v>
      </c>
      <c r="Z98" s="399">
        <f t="shared" si="22"/>
        <v>0</v>
      </c>
      <c r="AA98" s="399">
        <f t="shared" si="23"/>
        <v>0</v>
      </c>
      <c r="AB98" s="399">
        <f t="shared" si="24"/>
        <v>0</v>
      </c>
      <c r="AC98" s="522">
        <f t="shared" si="25"/>
        <v>0</v>
      </c>
      <c r="AD98" s="415"/>
      <c r="AE98" s="450" t="s">
        <v>442</v>
      </c>
      <c r="AF98" s="451"/>
      <c r="AG98" s="502" t="s">
        <v>458</v>
      </c>
      <c r="AH98" s="503" t="s">
        <v>308</v>
      </c>
      <c r="AI98" s="450"/>
      <c r="AJ98" s="451"/>
      <c r="AK98" s="502"/>
      <c r="AL98" s="503"/>
      <c r="AM98" s="450" t="s">
        <v>442</v>
      </c>
      <c r="AN98" s="451"/>
      <c r="AO98" s="502" t="s">
        <v>460</v>
      </c>
      <c r="AP98" s="503" t="s">
        <v>316</v>
      </c>
      <c r="AQ98" s="450" t="s">
        <v>442</v>
      </c>
      <c r="AR98" s="451"/>
      <c r="AS98" s="502" t="s">
        <v>465</v>
      </c>
      <c r="AT98" s="503" t="s">
        <v>325</v>
      </c>
      <c r="AU98" s="450" t="s">
        <v>442</v>
      </c>
      <c r="AV98" s="451"/>
      <c r="AW98" s="502" t="s">
        <v>739</v>
      </c>
      <c r="AX98" s="503" t="s">
        <v>540</v>
      </c>
      <c r="AY98" s="450" t="s">
        <v>442</v>
      </c>
      <c r="AZ98" s="451"/>
      <c r="BA98" s="502" t="s">
        <v>472</v>
      </c>
      <c r="BB98" s="503" t="s">
        <v>330</v>
      </c>
      <c r="BC98" s="450" t="s">
        <v>442</v>
      </c>
      <c r="BD98" s="451"/>
      <c r="BE98" s="502" t="s">
        <v>474</v>
      </c>
      <c r="BF98" s="503" t="s">
        <v>338</v>
      </c>
      <c r="BG98" s="450" t="s">
        <v>442</v>
      </c>
      <c r="BH98" s="451"/>
      <c r="BI98" s="502" t="s">
        <v>478</v>
      </c>
      <c r="BJ98" s="503" t="s">
        <v>346</v>
      </c>
      <c r="BK98" s="450" t="s">
        <v>442</v>
      </c>
      <c r="BL98" s="451"/>
      <c r="BM98" s="502" t="s">
        <v>480</v>
      </c>
      <c r="BN98" s="503" t="s">
        <v>354</v>
      </c>
      <c r="BO98" s="450" t="s">
        <v>441</v>
      </c>
      <c r="BP98" s="451"/>
      <c r="BQ98" s="502" t="s">
        <v>483</v>
      </c>
      <c r="BR98" s="503" t="s">
        <v>361</v>
      </c>
      <c r="BS98" s="450" t="s">
        <v>441</v>
      </c>
      <c r="BT98" s="451"/>
      <c r="BU98" s="502" t="s">
        <v>487</v>
      </c>
      <c r="BV98" s="503" t="s">
        <v>372</v>
      </c>
      <c r="BW98" s="450" t="s">
        <v>442</v>
      </c>
      <c r="BX98" s="451"/>
      <c r="BY98" s="502" t="s">
        <v>476</v>
      </c>
      <c r="BZ98" s="503" t="s">
        <v>382</v>
      </c>
      <c r="CA98" s="450" t="s">
        <v>442</v>
      </c>
      <c r="CB98" s="451"/>
      <c r="CC98" s="502" t="s">
        <v>768</v>
      </c>
      <c r="CD98" s="503" t="s">
        <v>377</v>
      </c>
      <c r="CE98" s="450" t="s">
        <v>442</v>
      </c>
      <c r="CF98" s="451"/>
      <c r="CG98" s="502" t="s">
        <v>774</v>
      </c>
      <c r="CH98" s="503" t="s">
        <v>390</v>
      </c>
      <c r="CI98" s="450" t="s">
        <v>442</v>
      </c>
      <c r="CJ98" s="451"/>
      <c r="CK98" s="502" t="s">
        <v>508</v>
      </c>
      <c r="CL98" s="503" t="s">
        <v>396</v>
      </c>
      <c r="CM98" s="450"/>
      <c r="CN98" s="451"/>
      <c r="CO98" s="502"/>
      <c r="CP98" s="503"/>
      <c r="CQ98" s="48"/>
      <c r="CR98" s="48"/>
      <c r="CS98" s="48"/>
      <c r="CT98" s="48"/>
      <c r="CU98" s="48"/>
      <c r="CV98" s="48"/>
      <c r="CW98" s="48"/>
    </row>
    <row r="99" spans="1:101" x14ac:dyDescent="0.25">
      <c r="A99" s="514">
        <v>152809</v>
      </c>
      <c r="B99" s="515" t="s">
        <v>616</v>
      </c>
      <c r="C99" s="516" t="s">
        <v>525</v>
      </c>
      <c r="D99" s="514" t="s">
        <v>148</v>
      </c>
      <c r="E99" s="517" t="s">
        <v>289</v>
      </c>
      <c r="F99" s="517" t="s">
        <v>743</v>
      </c>
      <c r="G99" s="517" t="s">
        <v>289</v>
      </c>
      <c r="H99" s="517" t="s">
        <v>289</v>
      </c>
      <c r="I99" s="516" t="s">
        <v>289</v>
      </c>
      <c r="J99" s="517" t="s">
        <v>289</v>
      </c>
      <c r="K99" s="440" t="str">
        <f>IFERROR(VLOOKUP(A99,[4]CalledName!$A:$N,14,FALSE),"")</f>
        <v>No</v>
      </c>
      <c r="L99" s="401" t="str">
        <f>IFERROR(VLOOKUP(A99,[5]YEAR8!$A:$Y,22,FALSE),"")</f>
        <v>4-5</v>
      </c>
      <c r="M99" s="404" t="str">
        <f t="shared" si="14"/>
        <v>M</v>
      </c>
      <c r="N99" s="344">
        <f>IFERROR(VLOOKUP($A99,BHVEXPORT!$A:$I,6,FALSE),"")</f>
        <v>22</v>
      </c>
      <c r="O99" s="344">
        <f>IFERROR(VLOOKUP($A99,BHVEXPORT!$A:$I,4,FALSE),"")</f>
        <v>0</v>
      </c>
      <c r="P99" s="444">
        <f>IFERROR(VLOOKUP($A99,BHVEXPORT!$A:$I,5,FALSE),"")</f>
        <v>0</v>
      </c>
      <c r="Q99" s="497">
        <v>95.56</v>
      </c>
      <c r="R99" s="495">
        <v>0</v>
      </c>
      <c r="S99" s="498">
        <f t="shared" si="15"/>
        <v>1</v>
      </c>
      <c r="T99" s="414">
        <f t="shared" si="16"/>
        <v>13</v>
      </c>
      <c r="U99" s="399">
        <f t="shared" si="17"/>
        <v>0</v>
      </c>
      <c r="V99" s="399">
        <f t="shared" si="18"/>
        <v>0</v>
      </c>
      <c r="W99" s="399">
        <f t="shared" si="19"/>
        <v>0</v>
      </c>
      <c r="X99" s="399">
        <f t="shared" si="20"/>
        <v>0</v>
      </c>
      <c r="Y99" s="399">
        <f t="shared" si="21"/>
        <v>0</v>
      </c>
      <c r="Z99" s="399">
        <f t="shared" si="22"/>
        <v>0</v>
      </c>
      <c r="AA99" s="399">
        <f t="shared" si="23"/>
        <v>0</v>
      </c>
      <c r="AB99" s="399">
        <f t="shared" si="24"/>
        <v>0</v>
      </c>
      <c r="AC99" s="522">
        <f t="shared" si="25"/>
        <v>0</v>
      </c>
      <c r="AD99" s="415"/>
      <c r="AE99" s="450" t="s">
        <v>442</v>
      </c>
      <c r="AF99" s="451"/>
      <c r="AG99" s="502" t="s">
        <v>764</v>
      </c>
      <c r="AH99" s="503" t="s">
        <v>302</v>
      </c>
      <c r="AI99" s="450" t="s">
        <v>442</v>
      </c>
      <c r="AJ99" s="451"/>
      <c r="AK99" s="502" t="s">
        <v>769</v>
      </c>
      <c r="AL99" s="503" t="s">
        <v>435</v>
      </c>
      <c r="AM99" s="450" t="s">
        <v>442</v>
      </c>
      <c r="AN99" s="451"/>
      <c r="AO99" s="502" t="s">
        <v>460</v>
      </c>
      <c r="AP99" s="503" t="s">
        <v>310</v>
      </c>
      <c r="AQ99" s="450" t="s">
        <v>442</v>
      </c>
      <c r="AR99" s="451"/>
      <c r="AS99" s="502" t="s">
        <v>464</v>
      </c>
      <c r="AT99" s="503" t="s">
        <v>319</v>
      </c>
      <c r="AU99" s="450" t="s">
        <v>441</v>
      </c>
      <c r="AV99" s="451"/>
      <c r="AW99" s="502" t="s">
        <v>737</v>
      </c>
      <c r="AX99" s="503" t="s">
        <v>525</v>
      </c>
      <c r="AY99" s="450"/>
      <c r="AZ99" s="451"/>
      <c r="BA99" s="502"/>
      <c r="BB99" s="503"/>
      <c r="BC99" s="450" t="s">
        <v>442</v>
      </c>
      <c r="BD99" s="451"/>
      <c r="BE99" s="502" t="s">
        <v>473</v>
      </c>
      <c r="BF99" s="503" t="s">
        <v>332</v>
      </c>
      <c r="BG99" s="450" t="s">
        <v>442</v>
      </c>
      <c r="BH99" s="451"/>
      <c r="BI99" s="502" t="s">
        <v>476</v>
      </c>
      <c r="BJ99" s="503" t="s">
        <v>340</v>
      </c>
      <c r="BK99" s="450" t="s">
        <v>442</v>
      </c>
      <c r="BL99" s="451"/>
      <c r="BM99" s="502" t="s">
        <v>480</v>
      </c>
      <c r="BN99" s="503" t="s">
        <v>348</v>
      </c>
      <c r="BO99" s="450" t="s">
        <v>442</v>
      </c>
      <c r="BP99" s="451"/>
      <c r="BQ99" s="502" t="s">
        <v>485</v>
      </c>
      <c r="BR99" s="503" t="s">
        <v>358</v>
      </c>
      <c r="BS99" s="450" t="s">
        <v>442</v>
      </c>
      <c r="BT99" s="451"/>
      <c r="BU99" s="502" t="s">
        <v>487</v>
      </c>
      <c r="BV99" s="503" t="s">
        <v>366</v>
      </c>
      <c r="BW99" s="450"/>
      <c r="BX99" s="451"/>
      <c r="BY99" s="502"/>
      <c r="BZ99" s="503"/>
      <c r="CA99" s="450" t="s">
        <v>442</v>
      </c>
      <c r="CB99" s="451"/>
      <c r="CC99" s="502" t="s">
        <v>490</v>
      </c>
      <c r="CD99" s="503" t="s">
        <v>373</v>
      </c>
      <c r="CE99" s="450" t="s">
        <v>442</v>
      </c>
      <c r="CF99" s="451"/>
      <c r="CG99" s="502" t="s">
        <v>496</v>
      </c>
      <c r="CH99" s="503" t="s">
        <v>384</v>
      </c>
      <c r="CI99" s="450" t="s">
        <v>442</v>
      </c>
      <c r="CJ99" s="451"/>
      <c r="CK99" s="502" t="s">
        <v>504</v>
      </c>
      <c r="CL99" s="503" t="s">
        <v>395</v>
      </c>
      <c r="CM99" s="450" t="s">
        <v>442</v>
      </c>
      <c r="CN99" s="451"/>
      <c r="CO99" s="502" t="s">
        <v>767</v>
      </c>
      <c r="CP99" s="503" t="s">
        <v>401</v>
      </c>
      <c r="CQ99" s="48"/>
      <c r="CR99" s="48"/>
      <c r="CS99" s="48"/>
      <c r="CT99" s="48"/>
      <c r="CU99" s="48"/>
      <c r="CV99" s="48"/>
      <c r="CW99" s="48"/>
    </row>
    <row r="100" spans="1:101" x14ac:dyDescent="0.25">
      <c r="A100" s="514">
        <v>152814</v>
      </c>
      <c r="B100" s="515" t="s">
        <v>617</v>
      </c>
      <c r="C100" s="516" t="s">
        <v>520</v>
      </c>
      <c r="D100" s="514" t="s">
        <v>148</v>
      </c>
      <c r="E100" s="517" t="s">
        <v>289</v>
      </c>
      <c r="F100" s="517" t="s">
        <v>757</v>
      </c>
      <c r="G100" s="517" t="s">
        <v>744</v>
      </c>
      <c r="H100" s="517" t="s">
        <v>289</v>
      </c>
      <c r="I100" s="516" t="s">
        <v>289</v>
      </c>
      <c r="J100" s="517" t="s">
        <v>289</v>
      </c>
      <c r="K100" s="440" t="str">
        <f>IFERROR(VLOOKUP(A100,[4]CalledName!$A:$N,14,FALSE),"")</f>
        <v>No</v>
      </c>
      <c r="L100" s="401" t="str">
        <f>IFERROR(VLOOKUP(A100,[5]YEAR8!$A:$Y,22,FALSE),"")</f>
        <v>7-8</v>
      </c>
      <c r="M100" s="404" t="str">
        <f t="shared" si="14"/>
        <v>H</v>
      </c>
      <c r="N100" s="344">
        <f>IFERROR(VLOOKUP($A100,BHVEXPORT!$A:$I,6,FALSE),"")</f>
        <v>13</v>
      </c>
      <c r="O100" s="344">
        <f>IFERROR(VLOOKUP($A100,BHVEXPORT!$A:$I,4,FALSE),"")</f>
        <v>0</v>
      </c>
      <c r="P100" s="444">
        <f>IFERROR(VLOOKUP($A100,BHVEXPORT!$A:$I,5,FALSE),"")</f>
        <v>0</v>
      </c>
      <c r="Q100" s="497">
        <v>100</v>
      </c>
      <c r="R100" s="495">
        <v>0</v>
      </c>
      <c r="S100" s="498">
        <f t="shared" si="15"/>
        <v>0</v>
      </c>
      <c r="T100" s="414">
        <f t="shared" si="16"/>
        <v>14</v>
      </c>
      <c r="U100" s="399">
        <f t="shared" si="17"/>
        <v>0</v>
      </c>
      <c r="V100" s="399">
        <f t="shared" si="18"/>
        <v>0</v>
      </c>
      <c r="W100" s="399">
        <f t="shared" si="19"/>
        <v>0</v>
      </c>
      <c r="X100" s="399">
        <f t="shared" si="20"/>
        <v>0</v>
      </c>
      <c r="Y100" s="399">
        <f t="shared" si="21"/>
        <v>0</v>
      </c>
      <c r="Z100" s="399">
        <f t="shared" si="22"/>
        <v>0</v>
      </c>
      <c r="AA100" s="399">
        <f t="shared" si="23"/>
        <v>0</v>
      </c>
      <c r="AB100" s="399">
        <f t="shared" si="24"/>
        <v>0</v>
      </c>
      <c r="AC100" s="522">
        <f t="shared" si="25"/>
        <v>0</v>
      </c>
      <c r="AD100" s="415"/>
      <c r="AE100" s="450" t="s">
        <v>442</v>
      </c>
      <c r="AF100" s="451"/>
      <c r="AG100" s="502" t="s">
        <v>458</v>
      </c>
      <c r="AH100" s="503" t="s">
        <v>307</v>
      </c>
      <c r="AI100" s="450" t="s">
        <v>442</v>
      </c>
      <c r="AJ100" s="451"/>
      <c r="AK100" s="502" t="s">
        <v>769</v>
      </c>
      <c r="AL100" s="503" t="s">
        <v>439</v>
      </c>
      <c r="AM100" s="450" t="s">
        <v>442</v>
      </c>
      <c r="AN100" s="451"/>
      <c r="AO100" s="502" t="s">
        <v>460</v>
      </c>
      <c r="AP100" s="503" t="s">
        <v>315</v>
      </c>
      <c r="AQ100" s="450" t="s">
        <v>442</v>
      </c>
      <c r="AR100" s="451"/>
      <c r="AS100" s="502" t="s">
        <v>467</v>
      </c>
      <c r="AT100" s="503" t="s">
        <v>322</v>
      </c>
      <c r="AU100" s="450" t="s">
        <v>442</v>
      </c>
      <c r="AV100" s="451"/>
      <c r="AW100" s="502" t="s">
        <v>738</v>
      </c>
      <c r="AX100" s="503" t="s">
        <v>520</v>
      </c>
      <c r="AY100" s="450" t="s">
        <v>442</v>
      </c>
      <c r="AZ100" s="451"/>
      <c r="BA100" s="502" t="s">
        <v>471</v>
      </c>
      <c r="BB100" s="503" t="s">
        <v>329</v>
      </c>
      <c r="BC100" s="450" t="s">
        <v>442</v>
      </c>
      <c r="BD100" s="451"/>
      <c r="BE100" s="502" t="s">
        <v>475</v>
      </c>
      <c r="BF100" s="503" t="s">
        <v>337</v>
      </c>
      <c r="BG100" s="450" t="s">
        <v>442</v>
      </c>
      <c r="BH100" s="451"/>
      <c r="BI100" s="502" t="s">
        <v>477</v>
      </c>
      <c r="BJ100" s="503" t="s">
        <v>345</v>
      </c>
      <c r="BK100" s="450" t="s">
        <v>442</v>
      </c>
      <c r="BL100" s="451"/>
      <c r="BM100" s="502" t="s">
        <v>481</v>
      </c>
      <c r="BN100" s="503" t="s">
        <v>353</v>
      </c>
      <c r="BO100" s="450" t="s">
        <v>442</v>
      </c>
      <c r="BP100" s="451"/>
      <c r="BQ100" s="502" t="s">
        <v>482</v>
      </c>
      <c r="BR100" s="503" t="s">
        <v>360</v>
      </c>
      <c r="BS100" s="450" t="s">
        <v>442</v>
      </c>
      <c r="BT100" s="451"/>
      <c r="BU100" s="502" t="s">
        <v>487</v>
      </c>
      <c r="BV100" s="503" t="s">
        <v>371</v>
      </c>
      <c r="BW100" s="450"/>
      <c r="BX100" s="451"/>
      <c r="BY100" s="502"/>
      <c r="BZ100" s="503"/>
      <c r="CA100" s="450" t="s">
        <v>442</v>
      </c>
      <c r="CB100" s="451"/>
      <c r="CC100" s="502" t="s">
        <v>768</v>
      </c>
      <c r="CD100" s="503" t="s">
        <v>377</v>
      </c>
      <c r="CE100" s="450" t="s">
        <v>442</v>
      </c>
      <c r="CF100" s="451"/>
      <c r="CG100" s="502" t="s">
        <v>501</v>
      </c>
      <c r="CH100" s="503" t="s">
        <v>389</v>
      </c>
      <c r="CI100" s="450" t="s">
        <v>442</v>
      </c>
      <c r="CJ100" s="451"/>
      <c r="CK100" s="502" t="s">
        <v>504</v>
      </c>
      <c r="CL100" s="503" t="s">
        <v>392</v>
      </c>
      <c r="CM100" s="450"/>
      <c r="CN100" s="451"/>
      <c r="CO100" s="502"/>
      <c r="CP100" s="503"/>
      <c r="CQ100" s="48"/>
      <c r="CR100" s="48"/>
      <c r="CS100" s="48"/>
      <c r="CT100" s="48"/>
      <c r="CU100" s="48"/>
      <c r="CV100" s="48"/>
      <c r="CW100" s="48"/>
    </row>
    <row r="101" spans="1:101" ht="30" x14ac:dyDescent="0.25">
      <c r="A101" s="514">
        <v>160001</v>
      </c>
      <c r="B101" s="515" t="s">
        <v>618</v>
      </c>
      <c r="C101" s="516" t="s">
        <v>525</v>
      </c>
      <c r="D101" s="514" t="s">
        <v>288</v>
      </c>
      <c r="E101" s="517" t="s">
        <v>289</v>
      </c>
      <c r="F101" s="515" t="s">
        <v>758</v>
      </c>
      <c r="G101" s="517" t="s">
        <v>289</v>
      </c>
      <c r="H101" s="517" t="s">
        <v>289</v>
      </c>
      <c r="I101" s="516" t="s">
        <v>289</v>
      </c>
      <c r="J101" s="517" t="s">
        <v>289</v>
      </c>
      <c r="K101" s="440" t="str">
        <f>IFERROR(VLOOKUP(A101,[4]CalledName!$A:$N,14,FALSE),"")</f>
        <v>No</v>
      </c>
      <c r="L101" s="401" t="str">
        <f>IFERROR(VLOOKUP(A101,[5]YEAR8!$A:$Y,22,FALSE),"")</f>
        <v>8-9</v>
      </c>
      <c r="M101" s="404" t="str">
        <f t="shared" si="14"/>
        <v>H</v>
      </c>
      <c r="N101" s="344">
        <f>IFERROR(VLOOKUP($A101,BHVEXPORT!$A:$I,6,FALSE),"")</f>
        <v>33</v>
      </c>
      <c r="O101" s="344">
        <f>IFERROR(VLOOKUP($A101,BHVEXPORT!$A:$I,4,FALSE),"")</f>
        <v>0</v>
      </c>
      <c r="P101" s="444">
        <f>IFERROR(VLOOKUP($A101,BHVEXPORT!$A:$I,5,FALSE),"")</f>
        <v>0</v>
      </c>
      <c r="Q101" s="497">
        <v>100</v>
      </c>
      <c r="R101" s="495">
        <v>0</v>
      </c>
      <c r="S101" s="498">
        <f t="shared" si="15"/>
        <v>5</v>
      </c>
      <c r="T101" s="414">
        <f t="shared" si="16"/>
        <v>9</v>
      </c>
      <c r="U101" s="399">
        <f t="shared" si="17"/>
        <v>0</v>
      </c>
      <c r="V101" s="399">
        <f t="shared" si="18"/>
        <v>0</v>
      </c>
      <c r="W101" s="399">
        <f t="shared" si="19"/>
        <v>0</v>
      </c>
      <c r="X101" s="399">
        <f t="shared" si="20"/>
        <v>0</v>
      </c>
      <c r="Y101" s="399">
        <f t="shared" si="21"/>
        <v>0</v>
      </c>
      <c r="Z101" s="399">
        <f t="shared" si="22"/>
        <v>0</v>
      </c>
      <c r="AA101" s="399">
        <f t="shared" si="23"/>
        <v>0</v>
      </c>
      <c r="AB101" s="399">
        <f t="shared" si="24"/>
        <v>0</v>
      </c>
      <c r="AC101" s="522">
        <f t="shared" si="25"/>
        <v>0</v>
      </c>
      <c r="AD101" s="415"/>
      <c r="AE101" s="452" t="s">
        <v>442</v>
      </c>
      <c r="AF101" s="451"/>
      <c r="AG101" s="502" t="s">
        <v>764</v>
      </c>
      <c r="AH101" s="503" t="s">
        <v>302</v>
      </c>
      <c r="AI101" s="452" t="s">
        <v>442</v>
      </c>
      <c r="AJ101" s="451"/>
      <c r="AK101" s="502" t="s">
        <v>771</v>
      </c>
      <c r="AL101" s="503" t="s">
        <v>436</v>
      </c>
      <c r="AM101" s="452" t="s">
        <v>442</v>
      </c>
      <c r="AN101" s="451"/>
      <c r="AO101" s="502" t="s">
        <v>460</v>
      </c>
      <c r="AP101" s="503" t="s">
        <v>310</v>
      </c>
      <c r="AQ101" s="452" t="s">
        <v>442</v>
      </c>
      <c r="AR101" s="451"/>
      <c r="AS101" s="502" t="s">
        <v>462</v>
      </c>
      <c r="AT101" s="503" t="s">
        <v>317</v>
      </c>
      <c r="AU101" s="452" t="s">
        <v>441</v>
      </c>
      <c r="AV101" s="451"/>
      <c r="AW101" s="502" t="s">
        <v>737</v>
      </c>
      <c r="AX101" s="503" t="s">
        <v>525</v>
      </c>
      <c r="AY101" s="452"/>
      <c r="AZ101" s="451"/>
      <c r="BA101" s="502"/>
      <c r="BB101" s="503"/>
      <c r="BC101" s="452" t="s">
        <v>442</v>
      </c>
      <c r="BD101" s="451"/>
      <c r="BE101" s="502" t="s">
        <v>473</v>
      </c>
      <c r="BF101" s="503" t="s">
        <v>332</v>
      </c>
      <c r="BG101" s="452" t="s">
        <v>442</v>
      </c>
      <c r="BH101" s="451"/>
      <c r="BI101" s="502" t="s">
        <v>476</v>
      </c>
      <c r="BJ101" s="503" t="s">
        <v>340</v>
      </c>
      <c r="BK101" s="452" t="s">
        <v>441</v>
      </c>
      <c r="BL101" s="451"/>
      <c r="BM101" s="502" t="s">
        <v>480</v>
      </c>
      <c r="BN101" s="503" t="s">
        <v>348</v>
      </c>
      <c r="BO101" s="452" t="s">
        <v>442</v>
      </c>
      <c r="BP101" s="451"/>
      <c r="BQ101" s="502" t="s">
        <v>482</v>
      </c>
      <c r="BR101" s="503" t="s">
        <v>355</v>
      </c>
      <c r="BS101" s="452" t="s">
        <v>441</v>
      </c>
      <c r="BT101" s="451"/>
      <c r="BU101" s="502" t="s">
        <v>487</v>
      </c>
      <c r="BV101" s="503" t="s">
        <v>366</v>
      </c>
      <c r="BW101" s="452"/>
      <c r="BX101" s="451"/>
      <c r="BY101" s="502"/>
      <c r="BZ101" s="503"/>
      <c r="CA101" s="452" t="s">
        <v>441</v>
      </c>
      <c r="CB101" s="451"/>
      <c r="CC101" s="502" t="s">
        <v>492</v>
      </c>
      <c r="CD101" s="503" t="s">
        <v>375</v>
      </c>
      <c r="CE101" s="452" t="s">
        <v>441</v>
      </c>
      <c r="CF101" s="451"/>
      <c r="CG101" s="502" t="s">
        <v>496</v>
      </c>
      <c r="CH101" s="503" t="s">
        <v>384</v>
      </c>
      <c r="CI101" s="452" t="s">
        <v>442</v>
      </c>
      <c r="CJ101" s="451"/>
      <c r="CK101" s="502" t="s">
        <v>503</v>
      </c>
      <c r="CL101" s="503" t="s">
        <v>393</v>
      </c>
      <c r="CM101" s="452" t="s">
        <v>442</v>
      </c>
      <c r="CN101" s="451"/>
      <c r="CO101" s="502" t="s">
        <v>767</v>
      </c>
      <c r="CP101" s="503" t="s">
        <v>401</v>
      </c>
      <c r="CQ101" s="48"/>
      <c r="CR101" s="48"/>
      <c r="CS101" s="48"/>
      <c r="CT101" s="48"/>
      <c r="CU101" s="48"/>
      <c r="CV101" s="48"/>
      <c r="CW101" s="48"/>
    </row>
    <row r="102" spans="1:101" x14ac:dyDescent="0.25">
      <c r="A102" s="514">
        <v>152772</v>
      </c>
      <c r="B102" s="515" t="s">
        <v>619</v>
      </c>
      <c r="C102" s="516" t="s">
        <v>525</v>
      </c>
      <c r="D102" s="514" t="s">
        <v>148</v>
      </c>
      <c r="E102" s="517" t="s">
        <v>289</v>
      </c>
      <c r="F102" s="517" t="s">
        <v>743</v>
      </c>
      <c r="G102" s="517" t="s">
        <v>289</v>
      </c>
      <c r="H102" s="517" t="s">
        <v>289</v>
      </c>
      <c r="I102" s="516" t="s">
        <v>289</v>
      </c>
      <c r="J102" s="517" t="s">
        <v>289</v>
      </c>
      <c r="K102" s="440" t="str">
        <f>IFERROR(VLOOKUP(A102,[4]CalledName!$A:$N,14,FALSE),"")</f>
        <v>No</v>
      </c>
      <c r="L102" s="401" t="str">
        <f>IFERROR(VLOOKUP(A102,[5]YEAR8!$A:$Y,22,FALSE),"")</f>
        <v>6-7</v>
      </c>
      <c r="M102" s="404" t="str">
        <f t="shared" si="14"/>
        <v>H</v>
      </c>
      <c r="N102" s="344">
        <f>IFERROR(VLOOKUP($A102,BHVEXPORT!$A:$I,6,FALSE),"")</f>
        <v>20</v>
      </c>
      <c r="O102" s="344">
        <f>IFERROR(VLOOKUP($A102,BHVEXPORT!$A:$I,4,FALSE),"")</f>
        <v>0</v>
      </c>
      <c r="P102" s="444">
        <f>IFERROR(VLOOKUP($A102,BHVEXPORT!$A:$I,5,FALSE),"")</f>
        <v>0</v>
      </c>
      <c r="Q102" s="497">
        <v>100</v>
      </c>
      <c r="R102" s="495">
        <v>0</v>
      </c>
      <c r="S102" s="498">
        <f t="shared" si="15"/>
        <v>1</v>
      </c>
      <c r="T102" s="414">
        <f t="shared" si="16"/>
        <v>13</v>
      </c>
      <c r="U102" s="399">
        <f t="shared" si="17"/>
        <v>0</v>
      </c>
      <c r="V102" s="399">
        <f t="shared" si="18"/>
        <v>0</v>
      </c>
      <c r="W102" s="399">
        <f t="shared" si="19"/>
        <v>0</v>
      </c>
      <c r="X102" s="399">
        <f t="shared" si="20"/>
        <v>0</v>
      </c>
      <c r="Y102" s="399">
        <f t="shared" si="21"/>
        <v>0</v>
      </c>
      <c r="Z102" s="399">
        <f t="shared" si="22"/>
        <v>0</v>
      </c>
      <c r="AA102" s="399">
        <f t="shared" si="23"/>
        <v>0</v>
      </c>
      <c r="AB102" s="399">
        <f t="shared" si="24"/>
        <v>0</v>
      </c>
      <c r="AC102" s="522">
        <f t="shared" si="25"/>
        <v>0</v>
      </c>
      <c r="AD102" s="415"/>
      <c r="AE102" s="450" t="s">
        <v>442</v>
      </c>
      <c r="AF102" s="451"/>
      <c r="AG102" s="502" t="s">
        <v>764</v>
      </c>
      <c r="AH102" s="503" t="s">
        <v>302</v>
      </c>
      <c r="AI102" s="450"/>
      <c r="AJ102" s="451"/>
      <c r="AK102" s="502"/>
      <c r="AL102" s="503"/>
      <c r="AM102" s="450" t="s">
        <v>442</v>
      </c>
      <c r="AN102" s="451"/>
      <c r="AO102" s="502" t="s">
        <v>460</v>
      </c>
      <c r="AP102" s="503" t="s">
        <v>310</v>
      </c>
      <c r="AQ102" s="450" t="s">
        <v>442</v>
      </c>
      <c r="AR102" s="451"/>
      <c r="AS102" s="502" t="s">
        <v>772</v>
      </c>
      <c r="AT102" s="503" t="s">
        <v>318</v>
      </c>
      <c r="AU102" s="450" t="s">
        <v>442</v>
      </c>
      <c r="AV102" s="451"/>
      <c r="AW102" s="502" t="s">
        <v>737</v>
      </c>
      <c r="AX102" s="503" t="s">
        <v>525</v>
      </c>
      <c r="AY102" s="450"/>
      <c r="AZ102" s="451"/>
      <c r="BA102" s="502"/>
      <c r="BB102" s="503"/>
      <c r="BC102" s="450" t="s">
        <v>442</v>
      </c>
      <c r="BD102" s="451"/>
      <c r="BE102" s="502" t="s">
        <v>473</v>
      </c>
      <c r="BF102" s="503" t="s">
        <v>332</v>
      </c>
      <c r="BG102" s="450" t="s">
        <v>442</v>
      </c>
      <c r="BH102" s="451"/>
      <c r="BI102" s="502" t="s">
        <v>476</v>
      </c>
      <c r="BJ102" s="503" t="s">
        <v>340</v>
      </c>
      <c r="BK102" s="450" t="s">
        <v>442</v>
      </c>
      <c r="BL102" s="451"/>
      <c r="BM102" s="502" t="s">
        <v>480</v>
      </c>
      <c r="BN102" s="503" t="s">
        <v>348</v>
      </c>
      <c r="BO102" s="450" t="s">
        <v>441</v>
      </c>
      <c r="BP102" s="451"/>
      <c r="BQ102" s="502" t="s">
        <v>483</v>
      </c>
      <c r="BR102" s="503" t="s">
        <v>356</v>
      </c>
      <c r="BS102" s="450" t="s">
        <v>442</v>
      </c>
      <c r="BT102" s="451"/>
      <c r="BU102" s="502" t="s">
        <v>487</v>
      </c>
      <c r="BV102" s="503" t="s">
        <v>366</v>
      </c>
      <c r="BW102" s="450" t="s">
        <v>442</v>
      </c>
      <c r="BX102" s="451"/>
      <c r="BY102" s="502" t="s">
        <v>481</v>
      </c>
      <c r="BZ102" s="503" t="s">
        <v>381</v>
      </c>
      <c r="CA102" s="450" t="s">
        <v>442</v>
      </c>
      <c r="CB102" s="451"/>
      <c r="CC102" s="502" t="s">
        <v>490</v>
      </c>
      <c r="CD102" s="503" t="s">
        <v>373</v>
      </c>
      <c r="CE102" s="450" t="s">
        <v>442</v>
      </c>
      <c r="CF102" s="451"/>
      <c r="CG102" s="502" t="s">
        <v>496</v>
      </c>
      <c r="CH102" s="503" t="s">
        <v>384</v>
      </c>
      <c r="CI102" s="450" t="s">
        <v>442</v>
      </c>
      <c r="CJ102" s="451"/>
      <c r="CK102" s="502" t="s">
        <v>508</v>
      </c>
      <c r="CL102" s="503" t="s">
        <v>396</v>
      </c>
      <c r="CM102" s="450" t="s">
        <v>442</v>
      </c>
      <c r="CN102" s="451"/>
      <c r="CO102" s="502" t="s">
        <v>767</v>
      </c>
      <c r="CP102" s="503" t="s">
        <v>401</v>
      </c>
      <c r="CQ102" s="48"/>
      <c r="CR102" s="48"/>
      <c r="CS102" s="48"/>
      <c r="CT102" s="48"/>
      <c r="CU102" s="48"/>
      <c r="CV102" s="48"/>
      <c r="CW102" s="48"/>
    </row>
    <row r="103" spans="1:101" x14ac:dyDescent="0.25">
      <c r="A103" s="514">
        <v>152804</v>
      </c>
      <c r="B103" s="515" t="s">
        <v>620</v>
      </c>
      <c r="C103" s="516" t="s">
        <v>522</v>
      </c>
      <c r="D103" s="514" t="s">
        <v>148</v>
      </c>
      <c r="E103" s="517" t="s">
        <v>744</v>
      </c>
      <c r="F103" s="517" t="s">
        <v>745</v>
      </c>
      <c r="G103" s="517" t="s">
        <v>289</v>
      </c>
      <c r="H103" s="517" t="s">
        <v>744</v>
      </c>
      <c r="I103" s="516" t="s">
        <v>289</v>
      </c>
      <c r="J103" s="517" t="s">
        <v>289</v>
      </c>
      <c r="K103" s="440" t="str">
        <f>IFERROR(VLOOKUP(A103,[4]CalledName!$A:$N,14,FALSE),"")</f>
        <v>No</v>
      </c>
      <c r="L103" s="401" t="str">
        <f>IFERROR(VLOOKUP(A103,[5]YEAR8!$A:$Y,22,FALSE),"")</f>
        <v>6-7</v>
      </c>
      <c r="M103" s="404" t="str">
        <f t="shared" si="14"/>
        <v>H</v>
      </c>
      <c r="N103" s="344">
        <f>IFERROR(VLOOKUP($A103,BHVEXPORT!$A:$I,6,FALSE),"")</f>
        <v>34</v>
      </c>
      <c r="O103" s="344">
        <f>IFERROR(VLOOKUP($A103,BHVEXPORT!$A:$I,4,FALSE),"")</f>
        <v>1</v>
      </c>
      <c r="P103" s="444">
        <f>IFERROR(VLOOKUP($A103,BHVEXPORT!$A:$I,5,FALSE),"")</f>
        <v>1</v>
      </c>
      <c r="Q103" s="497">
        <v>97.83</v>
      </c>
      <c r="R103" s="495">
        <v>2</v>
      </c>
      <c r="S103" s="498">
        <f t="shared" si="15"/>
        <v>2</v>
      </c>
      <c r="T103" s="414">
        <f t="shared" si="16"/>
        <v>12</v>
      </c>
      <c r="U103" s="399">
        <f t="shared" si="17"/>
        <v>0</v>
      </c>
      <c r="V103" s="399">
        <f t="shared" si="18"/>
        <v>0</v>
      </c>
      <c r="W103" s="399">
        <f t="shared" si="19"/>
        <v>0</v>
      </c>
      <c r="X103" s="399">
        <f t="shared" si="20"/>
        <v>0</v>
      </c>
      <c r="Y103" s="399">
        <f t="shared" si="21"/>
        <v>0</v>
      </c>
      <c r="Z103" s="399">
        <f t="shared" si="22"/>
        <v>0</v>
      </c>
      <c r="AA103" s="399">
        <f t="shared" si="23"/>
        <v>0</v>
      </c>
      <c r="AB103" s="399">
        <f t="shared" si="24"/>
        <v>0</v>
      </c>
      <c r="AC103" s="522">
        <f t="shared" si="25"/>
        <v>0</v>
      </c>
      <c r="AD103" s="415"/>
      <c r="AE103" s="450" t="s">
        <v>442</v>
      </c>
      <c r="AF103" s="451"/>
      <c r="AG103" s="502" t="s">
        <v>764</v>
      </c>
      <c r="AH103" s="503" t="s">
        <v>301</v>
      </c>
      <c r="AI103" s="450" t="s">
        <v>442</v>
      </c>
      <c r="AJ103" s="451"/>
      <c r="AK103" s="502" t="s">
        <v>766</v>
      </c>
      <c r="AL103" s="503" t="s">
        <v>433</v>
      </c>
      <c r="AM103" s="450" t="s">
        <v>442</v>
      </c>
      <c r="AN103" s="451"/>
      <c r="AO103" s="502" t="s">
        <v>460</v>
      </c>
      <c r="AP103" s="503" t="s">
        <v>309</v>
      </c>
      <c r="AQ103" s="450" t="s">
        <v>442</v>
      </c>
      <c r="AR103" s="451"/>
      <c r="AS103" s="502" t="s">
        <v>772</v>
      </c>
      <c r="AT103" s="503" t="s">
        <v>318</v>
      </c>
      <c r="AU103" s="450" t="s">
        <v>441</v>
      </c>
      <c r="AV103" s="451"/>
      <c r="AW103" s="502" t="s">
        <v>484</v>
      </c>
      <c r="AX103" s="503" t="s">
        <v>522</v>
      </c>
      <c r="AY103" s="450"/>
      <c r="AZ103" s="451"/>
      <c r="BA103" s="502"/>
      <c r="BB103" s="503"/>
      <c r="BC103" s="450" t="s">
        <v>441</v>
      </c>
      <c r="BD103" s="451"/>
      <c r="BE103" s="502" t="s">
        <v>473</v>
      </c>
      <c r="BF103" s="503" t="s">
        <v>331</v>
      </c>
      <c r="BG103" s="450" t="s">
        <v>442</v>
      </c>
      <c r="BH103" s="451"/>
      <c r="BI103" s="502" t="s">
        <v>476</v>
      </c>
      <c r="BJ103" s="503" t="s">
        <v>339</v>
      </c>
      <c r="BK103" s="450" t="s">
        <v>442</v>
      </c>
      <c r="BL103" s="451"/>
      <c r="BM103" s="502" t="s">
        <v>479</v>
      </c>
      <c r="BN103" s="503" t="s">
        <v>347</v>
      </c>
      <c r="BO103" s="450" t="s">
        <v>442</v>
      </c>
      <c r="BP103" s="451"/>
      <c r="BQ103" s="502" t="s">
        <v>482</v>
      </c>
      <c r="BR103" s="503" t="s">
        <v>355</v>
      </c>
      <c r="BS103" s="450" t="s">
        <v>442</v>
      </c>
      <c r="BT103" s="451"/>
      <c r="BU103" s="502" t="s">
        <v>487</v>
      </c>
      <c r="BV103" s="503" t="s">
        <v>365</v>
      </c>
      <c r="BW103" s="450"/>
      <c r="BX103" s="451"/>
      <c r="BY103" s="502"/>
      <c r="BZ103" s="503"/>
      <c r="CA103" s="450" t="s">
        <v>442</v>
      </c>
      <c r="CB103" s="451"/>
      <c r="CC103" s="502" t="s">
        <v>490</v>
      </c>
      <c r="CD103" s="503" t="s">
        <v>373</v>
      </c>
      <c r="CE103" s="450" t="s">
        <v>442</v>
      </c>
      <c r="CF103" s="451"/>
      <c r="CG103" s="502" t="s">
        <v>496</v>
      </c>
      <c r="CH103" s="503" t="s">
        <v>383</v>
      </c>
      <c r="CI103" s="450" t="s">
        <v>442</v>
      </c>
      <c r="CJ103" s="451"/>
      <c r="CK103" s="502" t="s">
        <v>502</v>
      </c>
      <c r="CL103" s="503" t="s">
        <v>391</v>
      </c>
      <c r="CM103" s="450" t="s">
        <v>442</v>
      </c>
      <c r="CN103" s="451"/>
      <c r="CO103" s="502" t="s">
        <v>471</v>
      </c>
      <c r="CP103" s="503" t="s">
        <v>400</v>
      </c>
      <c r="CQ103" s="48"/>
      <c r="CR103" s="48"/>
      <c r="CS103" s="48"/>
      <c r="CT103" s="48"/>
      <c r="CU103" s="48"/>
      <c r="CV103" s="48"/>
      <c r="CW103" s="48"/>
    </row>
    <row r="104" spans="1:101" x14ac:dyDescent="0.25">
      <c r="A104" s="514">
        <v>152787</v>
      </c>
      <c r="B104" s="515" t="s">
        <v>621</v>
      </c>
      <c r="C104" s="516" t="s">
        <v>522</v>
      </c>
      <c r="D104" s="514" t="s">
        <v>288</v>
      </c>
      <c r="E104" s="517" t="s">
        <v>289</v>
      </c>
      <c r="F104" s="517" t="s">
        <v>743</v>
      </c>
      <c r="G104" s="517" t="s">
        <v>289</v>
      </c>
      <c r="H104" s="517" t="s">
        <v>289</v>
      </c>
      <c r="I104" s="516" t="s">
        <v>289</v>
      </c>
      <c r="J104" s="517" t="s">
        <v>289</v>
      </c>
      <c r="K104" s="440" t="str">
        <f>IFERROR(VLOOKUP(A104,[4]CalledName!$A:$N,14,FALSE),"")</f>
        <v>No</v>
      </c>
      <c r="L104" s="401" t="str">
        <f>IFERROR(VLOOKUP(A104,[5]YEAR8!$A:$Y,22,FALSE),"")</f>
        <v>4-5</v>
      </c>
      <c r="M104" s="404" t="str">
        <f t="shared" si="14"/>
        <v>M</v>
      </c>
      <c r="N104" s="344">
        <f>IFERROR(VLOOKUP($A104,BHVEXPORT!$A:$I,6,FALSE),"")</f>
        <v>32</v>
      </c>
      <c r="O104" s="344">
        <f>IFERROR(VLOOKUP($A104,BHVEXPORT!$A:$I,4,FALSE),"")</f>
        <v>0</v>
      </c>
      <c r="P104" s="444">
        <f>IFERROR(VLOOKUP($A104,BHVEXPORT!$A:$I,5,FALSE),"")</f>
        <v>0</v>
      </c>
      <c r="Q104" s="497">
        <v>93.48</v>
      </c>
      <c r="R104" s="495">
        <v>0</v>
      </c>
      <c r="S104" s="498">
        <f t="shared" si="15"/>
        <v>1</v>
      </c>
      <c r="T104" s="414">
        <f t="shared" si="16"/>
        <v>12</v>
      </c>
      <c r="U104" s="399">
        <f t="shared" si="17"/>
        <v>1</v>
      </c>
      <c r="V104" s="399">
        <f t="shared" si="18"/>
        <v>0</v>
      </c>
      <c r="W104" s="399">
        <f t="shared" si="19"/>
        <v>0</v>
      </c>
      <c r="X104" s="399">
        <f t="shared" si="20"/>
        <v>1</v>
      </c>
      <c r="Y104" s="399">
        <f t="shared" si="21"/>
        <v>0</v>
      </c>
      <c r="Z104" s="399">
        <f t="shared" si="22"/>
        <v>0</v>
      </c>
      <c r="AA104" s="399">
        <f t="shared" si="23"/>
        <v>0</v>
      </c>
      <c r="AB104" s="399">
        <f t="shared" si="24"/>
        <v>0</v>
      </c>
      <c r="AC104" s="522">
        <f t="shared" si="25"/>
        <v>1</v>
      </c>
      <c r="AD104" s="415"/>
      <c r="AE104" s="450" t="s">
        <v>442</v>
      </c>
      <c r="AF104" s="451"/>
      <c r="AG104" s="502" t="s">
        <v>764</v>
      </c>
      <c r="AH104" s="503" t="s">
        <v>301</v>
      </c>
      <c r="AI104" s="450" t="s">
        <v>442</v>
      </c>
      <c r="AJ104" s="451"/>
      <c r="AK104" s="502" t="s">
        <v>765</v>
      </c>
      <c r="AL104" s="503" t="s">
        <v>434</v>
      </c>
      <c r="AM104" s="450" t="s">
        <v>442</v>
      </c>
      <c r="AN104" s="451"/>
      <c r="AO104" s="502" t="s">
        <v>460</v>
      </c>
      <c r="AP104" s="503" t="s">
        <v>309</v>
      </c>
      <c r="AQ104" s="450" t="s">
        <v>442</v>
      </c>
      <c r="AR104" s="451"/>
      <c r="AS104" s="502" t="s">
        <v>467</v>
      </c>
      <c r="AT104" s="503" t="s">
        <v>320</v>
      </c>
      <c r="AU104" s="450" t="s">
        <v>442</v>
      </c>
      <c r="AV104" s="451"/>
      <c r="AW104" s="502" t="s">
        <v>484</v>
      </c>
      <c r="AX104" s="503" t="s">
        <v>522</v>
      </c>
      <c r="AY104" s="450"/>
      <c r="AZ104" s="451"/>
      <c r="BA104" s="502"/>
      <c r="BB104" s="503"/>
      <c r="BC104" s="450" t="s">
        <v>442</v>
      </c>
      <c r="BD104" s="451"/>
      <c r="BE104" s="502" t="s">
        <v>473</v>
      </c>
      <c r="BF104" s="503" t="s">
        <v>331</v>
      </c>
      <c r="BG104" s="450" t="s">
        <v>442</v>
      </c>
      <c r="BH104" s="451"/>
      <c r="BI104" s="502" t="s">
        <v>476</v>
      </c>
      <c r="BJ104" s="503" t="s">
        <v>339</v>
      </c>
      <c r="BK104" s="450" t="s">
        <v>442</v>
      </c>
      <c r="BL104" s="451"/>
      <c r="BM104" s="502" t="s">
        <v>479</v>
      </c>
      <c r="BN104" s="503" t="s">
        <v>347</v>
      </c>
      <c r="BO104" s="450" t="s">
        <v>442</v>
      </c>
      <c r="BP104" s="451"/>
      <c r="BQ104" s="502" t="s">
        <v>484</v>
      </c>
      <c r="BR104" s="503" t="s">
        <v>357</v>
      </c>
      <c r="BS104" s="450" t="s">
        <v>442</v>
      </c>
      <c r="BT104" s="451"/>
      <c r="BU104" s="502" t="s">
        <v>487</v>
      </c>
      <c r="BV104" s="503" t="s">
        <v>365</v>
      </c>
      <c r="BW104" s="450"/>
      <c r="BX104" s="451"/>
      <c r="BY104" s="502"/>
      <c r="BZ104" s="503"/>
      <c r="CA104" s="450" t="s">
        <v>441</v>
      </c>
      <c r="CB104" s="451"/>
      <c r="CC104" s="502" t="s">
        <v>492</v>
      </c>
      <c r="CD104" s="503" t="s">
        <v>375</v>
      </c>
      <c r="CE104" s="450" t="s">
        <v>443</v>
      </c>
      <c r="CF104" s="451"/>
      <c r="CG104" s="502" t="s">
        <v>496</v>
      </c>
      <c r="CH104" s="503" t="s">
        <v>383</v>
      </c>
      <c r="CI104" s="450" t="s">
        <v>442</v>
      </c>
      <c r="CJ104" s="451"/>
      <c r="CK104" s="502" t="s">
        <v>504</v>
      </c>
      <c r="CL104" s="503" t="s">
        <v>395</v>
      </c>
      <c r="CM104" s="450" t="s">
        <v>442</v>
      </c>
      <c r="CN104" s="451"/>
      <c r="CO104" s="502" t="s">
        <v>471</v>
      </c>
      <c r="CP104" s="503" t="s">
        <v>400</v>
      </c>
      <c r="CQ104" s="48"/>
      <c r="CR104" s="48"/>
      <c r="CS104" s="48"/>
      <c r="CT104" s="48"/>
      <c r="CU104" s="48"/>
      <c r="CV104" s="48"/>
      <c r="CW104" s="48"/>
    </row>
    <row r="105" spans="1:101" x14ac:dyDescent="0.25">
      <c r="A105" s="514">
        <v>152939</v>
      </c>
      <c r="B105" s="515" t="s">
        <v>622</v>
      </c>
      <c r="C105" s="516" t="s">
        <v>514</v>
      </c>
      <c r="D105" s="514" t="s">
        <v>288</v>
      </c>
      <c r="E105" s="517" t="s">
        <v>289</v>
      </c>
      <c r="F105" s="517" t="s">
        <v>756</v>
      </c>
      <c r="G105" s="517" t="s">
        <v>744</v>
      </c>
      <c r="H105" s="517" t="s">
        <v>289</v>
      </c>
      <c r="I105" s="516" t="s">
        <v>289</v>
      </c>
      <c r="J105" s="517" t="s">
        <v>146</v>
      </c>
      <c r="K105" s="440" t="str">
        <f>IFERROR(VLOOKUP(A105,[4]CalledName!$A:$N,14,FALSE),"")</f>
        <v>No</v>
      </c>
      <c r="L105" s="401" t="str">
        <f>IFERROR(VLOOKUP(A105,[5]YEAR8!$A:$Y,22,FALSE),"")</f>
        <v>2-3</v>
      </c>
      <c r="M105" s="404" t="str">
        <f t="shared" si="14"/>
        <v>L</v>
      </c>
      <c r="N105" s="344">
        <f>IFERROR(VLOOKUP($A105,BHVEXPORT!$A:$I,6,FALSE),"")</f>
        <v>13</v>
      </c>
      <c r="O105" s="344">
        <f>IFERROR(VLOOKUP($A105,BHVEXPORT!$A:$I,4,FALSE),"")</f>
        <v>0</v>
      </c>
      <c r="P105" s="444">
        <f>IFERROR(VLOOKUP($A105,BHVEXPORT!$A:$I,5,FALSE),"")</f>
        <v>1</v>
      </c>
      <c r="Q105" s="497">
        <v>100</v>
      </c>
      <c r="R105" s="495">
        <v>0</v>
      </c>
      <c r="S105" s="498">
        <f t="shared" si="15"/>
        <v>0</v>
      </c>
      <c r="T105" s="414">
        <f t="shared" si="16"/>
        <v>14</v>
      </c>
      <c r="U105" s="399">
        <f t="shared" si="17"/>
        <v>0</v>
      </c>
      <c r="V105" s="399">
        <f t="shared" si="18"/>
        <v>0</v>
      </c>
      <c r="W105" s="399">
        <f t="shared" si="19"/>
        <v>0</v>
      </c>
      <c r="X105" s="399">
        <f t="shared" si="20"/>
        <v>0</v>
      </c>
      <c r="Y105" s="399">
        <f t="shared" si="21"/>
        <v>0</v>
      </c>
      <c r="Z105" s="399">
        <f t="shared" si="22"/>
        <v>0</v>
      </c>
      <c r="AA105" s="399">
        <f t="shared" si="23"/>
        <v>0</v>
      </c>
      <c r="AB105" s="399">
        <f t="shared" si="24"/>
        <v>0</v>
      </c>
      <c r="AC105" s="522">
        <f t="shared" si="25"/>
        <v>0</v>
      </c>
      <c r="AD105" s="415"/>
      <c r="AE105" s="450" t="s">
        <v>442</v>
      </c>
      <c r="AF105" s="451"/>
      <c r="AG105" s="502" t="s">
        <v>764</v>
      </c>
      <c r="AH105" s="503" t="s">
        <v>305</v>
      </c>
      <c r="AI105" s="450"/>
      <c r="AJ105" s="451"/>
      <c r="AK105" s="502"/>
      <c r="AL105" s="503"/>
      <c r="AM105" s="450" t="s">
        <v>442</v>
      </c>
      <c r="AN105" s="451"/>
      <c r="AO105" s="502" t="s">
        <v>461</v>
      </c>
      <c r="AP105" s="503" t="s">
        <v>313</v>
      </c>
      <c r="AQ105" s="450" t="s">
        <v>442</v>
      </c>
      <c r="AR105" s="451"/>
      <c r="AS105" s="502" t="s">
        <v>462</v>
      </c>
      <c r="AT105" s="503" t="s">
        <v>326</v>
      </c>
      <c r="AU105" s="450" t="s">
        <v>442</v>
      </c>
      <c r="AV105" s="451"/>
      <c r="AW105" s="502" t="s">
        <v>506</v>
      </c>
      <c r="AX105" s="503" t="s">
        <v>514</v>
      </c>
      <c r="AY105" s="450" t="s">
        <v>442</v>
      </c>
      <c r="AZ105" s="451"/>
      <c r="BA105" s="502" t="s">
        <v>767</v>
      </c>
      <c r="BB105" s="503" t="s">
        <v>327</v>
      </c>
      <c r="BC105" s="450" t="s">
        <v>442</v>
      </c>
      <c r="BD105" s="451"/>
      <c r="BE105" s="502" t="s">
        <v>736</v>
      </c>
      <c r="BF105" s="503" t="s">
        <v>335</v>
      </c>
      <c r="BG105" s="450" t="s">
        <v>442</v>
      </c>
      <c r="BH105" s="451"/>
      <c r="BI105" s="502" t="s">
        <v>477</v>
      </c>
      <c r="BJ105" s="503" t="s">
        <v>343</v>
      </c>
      <c r="BK105" s="450" t="s">
        <v>442</v>
      </c>
      <c r="BL105" s="451"/>
      <c r="BM105" s="502" t="s">
        <v>481</v>
      </c>
      <c r="BN105" s="503" t="s">
        <v>351</v>
      </c>
      <c r="BO105" s="450" t="s">
        <v>442</v>
      </c>
      <c r="BP105" s="451"/>
      <c r="BQ105" s="502" t="s">
        <v>486</v>
      </c>
      <c r="BR105" s="503" t="s">
        <v>364</v>
      </c>
      <c r="BS105" s="450" t="s">
        <v>442</v>
      </c>
      <c r="BT105" s="451"/>
      <c r="BU105" s="502" t="s">
        <v>488</v>
      </c>
      <c r="BV105" s="503" t="s">
        <v>369</v>
      </c>
      <c r="BW105" s="450" t="s">
        <v>442</v>
      </c>
      <c r="BX105" s="451"/>
      <c r="BY105" s="502" t="s">
        <v>476</v>
      </c>
      <c r="BZ105" s="503" t="s">
        <v>382</v>
      </c>
      <c r="CA105" s="450" t="s">
        <v>442</v>
      </c>
      <c r="CB105" s="451"/>
      <c r="CC105" s="502" t="s">
        <v>492</v>
      </c>
      <c r="CD105" s="503" t="s">
        <v>380</v>
      </c>
      <c r="CE105" s="450" t="s">
        <v>442</v>
      </c>
      <c r="CF105" s="451"/>
      <c r="CG105" s="502" t="s">
        <v>737</v>
      </c>
      <c r="CH105" s="503" t="s">
        <v>387</v>
      </c>
      <c r="CI105" s="450" t="s">
        <v>442</v>
      </c>
      <c r="CJ105" s="451"/>
      <c r="CK105" s="502" t="s">
        <v>503</v>
      </c>
      <c r="CL105" s="503" t="s">
        <v>399</v>
      </c>
      <c r="CM105" s="450"/>
      <c r="CN105" s="451"/>
      <c r="CO105" s="502"/>
      <c r="CP105" s="503"/>
      <c r="CQ105" s="48"/>
      <c r="CR105" s="48"/>
      <c r="CS105" s="48"/>
      <c r="CT105" s="48"/>
      <c r="CU105" s="48"/>
      <c r="CV105" s="48"/>
      <c r="CW105" s="48"/>
    </row>
    <row r="106" spans="1:101" ht="30" x14ac:dyDescent="0.25">
      <c r="A106" s="514">
        <v>152807</v>
      </c>
      <c r="B106" s="515" t="s">
        <v>623</v>
      </c>
      <c r="C106" s="516" t="s">
        <v>525</v>
      </c>
      <c r="D106" s="514" t="s">
        <v>288</v>
      </c>
      <c r="E106" s="517" t="s">
        <v>289</v>
      </c>
      <c r="F106" s="515" t="s">
        <v>749</v>
      </c>
      <c r="G106" s="517" t="s">
        <v>289</v>
      </c>
      <c r="H106" s="517" t="s">
        <v>289</v>
      </c>
      <c r="I106" s="516" t="s">
        <v>289</v>
      </c>
      <c r="J106" s="517" t="s">
        <v>289</v>
      </c>
      <c r="K106" s="440" t="str">
        <f>IFERROR(VLOOKUP(A106,[4]CalledName!$A:$N,14,FALSE),"")</f>
        <v>No</v>
      </c>
      <c r="L106" s="401" t="str">
        <f>IFERROR(VLOOKUP(A106,[5]YEAR8!$A:$Y,22,FALSE),"")</f>
        <v/>
      </c>
      <c r="M106" s="404" t="str">
        <f t="shared" si="14"/>
        <v/>
      </c>
      <c r="N106" s="344">
        <f>IFERROR(VLOOKUP($A106,BHVEXPORT!$A:$I,6,FALSE),"")</f>
        <v>25</v>
      </c>
      <c r="O106" s="344">
        <f>IFERROR(VLOOKUP($A106,BHVEXPORT!$A:$I,4,FALSE),"")</f>
        <v>0</v>
      </c>
      <c r="P106" s="444">
        <f>IFERROR(VLOOKUP($A106,BHVEXPORT!$A:$I,5,FALSE),"")</f>
        <v>0</v>
      </c>
      <c r="Q106" s="497">
        <v>91.11</v>
      </c>
      <c r="R106" s="495">
        <v>0</v>
      </c>
      <c r="S106" s="498">
        <f t="shared" si="15"/>
        <v>2</v>
      </c>
      <c r="T106" s="414">
        <f t="shared" si="16"/>
        <v>12</v>
      </c>
      <c r="U106" s="399">
        <f t="shared" si="17"/>
        <v>0</v>
      </c>
      <c r="V106" s="399">
        <f t="shared" si="18"/>
        <v>0</v>
      </c>
      <c r="W106" s="399">
        <f t="shared" si="19"/>
        <v>0</v>
      </c>
      <c r="X106" s="399">
        <f t="shared" si="20"/>
        <v>0</v>
      </c>
      <c r="Y106" s="399">
        <f t="shared" si="21"/>
        <v>0</v>
      </c>
      <c r="Z106" s="399">
        <f t="shared" si="22"/>
        <v>0</v>
      </c>
      <c r="AA106" s="399">
        <f t="shared" si="23"/>
        <v>0</v>
      </c>
      <c r="AB106" s="399">
        <f t="shared" si="24"/>
        <v>0</v>
      </c>
      <c r="AC106" s="522">
        <f t="shared" si="25"/>
        <v>0</v>
      </c>
      <c r="AD106" s="415"/>
      <c r="AE106" s="450" t="s">
        <v>442</v>
      </c>
      <c r="AF106" s="451"/>
      <c r="AG106" s="502" t="s">
        <v>764</v>
      </c>
      <c r="AH106" s="503" t="s">
        <v>302</v>
      </c>
      <c r="AI106" s="450" t="s">
        <v>442</v>
      </c>
      <c r="AJ106" s="451"/>
      <c r="AK106" s="502" t="s">
        <v>766</v>
      </c>
      <c r="AL106" s="503" t="s">
        <v>433</v>
      </c>
      <c r="AM106" s="450" t="s">
        <v>442</v>
      </c>
      <c r="AN106" s="451"/>
      <c r="AO106" s="502" t="s">
        <v>460</v>
      </c>
      <c r="AP106" s="503" t="s">
        <v>310</v>
      </c>
      <c r="AQ106" s="450" t="s">
        <v>442</v>
      </c>
      <c r="AR106" s="451"/>
      <c r="AS106" s="502" t="s">
        <v>462</v>
      </c>
      <c r="AT106" s="503" t="s">
        <v>317</v>
      </c>
      <c r="AU106" s="450" t="s">
        <v>442</v>
      </c>
      <c r="AV106" s="451"/>
      <c r="AW106" s="502" t="s">
        <v>737</v>
      </c>
      <c r="AX106" s="503" t="s">
        <v>525</v>
      </c>
      <c r="AY106" s="450"/>
      <c r="AZ106" s="451"/>
      <c r="BA106" s="502"/>
      <c r="BB106" s="503"/>
      <c r="BC106" s="450" t="s">
        <v>442</v>
      </c>
      <c r="BD106" s="451"/>
      <c r="BE106" s="502" t="s">
        <v>473</v>
      </c>
      <c r="BF106" s="503" t="s">
        <v>332</v>
      </c>
      <c r="BG106" s="450" t="s">
        <v>442</v>
      </c>
      <c r="BH106" s="451"/>
      <c r="BI106" s="502" t="s">
        <v>476</v>
      </c>
      <c r="BJ106" s="503" t="s">
        <v>340</v>
      </c>
      <c r="BK106" s="450" t="s">
        <v>442</v>
      </c>
      <c r="BL106" s="451"/>
      <c r="BM106" s="502" t="s">
        <v>480</v>
      </c>
      <c r="BN106" s="503" t="s">
        <v>348</v>
      </c>
      <c r="BO106" s="450" t="s">
        <v>442</v>
      </c>
      <c r="BP106" s="451"/>
      <c r="BQ106" s="502" t="s">
        <v>482</v>
      </c>
      <c r="BR106" s="503" t="s">
        <v>355</v>
      </c>
      <c r="BS106" s="450" t="s">
        <v>442</v>
      </c>
      <c r="BT106" s="451"/>
      <c r="BU106" s="502" t="s">
        <v>487</v>
      </c>
      <c r="BV106" s="503" t="s">
        <v>366</v>
      </c>
      <c r="BW106" s="450"/>
      <c r="BX106" s="451"/>
      <c r="BY106" s="502"/>
      <c r="BZ106" s="503"/>
      <c r="CA106" s="450" t="s">
        <v>441</v>
      </c>
      <c r="CB106" s="451"/>
      <c r="CC106" s="502" t="s">
        <v>770</v>
      </c>
      <c r="CD106" s="503" t="s">
        <v>376</v>
      </c>
      <c r="CE106" s="450" t="s">
        <v>441</v>
      </c>
      <c r="CF106" s="451"/>
      <c r="CG106" s="502" t="s">
        <v>496</v>
      </c>
      <c r="CH106" s="503" t="s">
        <v>384</v>
      </c>
      <c r="CI106" s="450" t="s">
        <v>442</v>
      </c>
      <c r="CJ106" s="451"/>
      <c r="CK106" s="502" t="s">
        <v>504</v>
      </c>
      <c r="CL106" s="503" t="s">
        <v>392</v>
      </c>
      <c r="CM106" s="450" t="s">
        <v>442</v>
      </c>
      <c r="CN106" s="451"/>
      <c r="CO106" s="502" t="s">
        <v>767</v>
      </c>
      <c r="CP106" s="503" t="s">
        <v>401</v>
      </c>
      <c r="CQ106" s="48"/>
      <c r="CR106" s="48"/>
      <c r="CS106" s="48"/>
      <c r="CT106" s="48"/>
      <c r="CU106" s="48"/>
      <c r="CV106" s="48"/>
      <c r="CW106" s="48"/>
    </row>
    <row r="107" spans="1:101" ht="25.5" x14ac:dyDescent="0.25">
      <c r="A107" s="514">
        <v>152816</v>
      </c>
      <c r="B107" s="515" t="s">
        <v>624</v>
      </c>
      <c r="C107" s="516" t="s">
        <v>514</v>
      </c>
      <c r="D107" s="514" t="s">
        <v>148</v>
      </c>
      <c r="E107" s="517" t="s">
        <v>289</v>
      </c>
      <c r="F107" s="517" t="s">
        <v>745</v>
      </c>
      <c r="G107" s="517" t="s">
        <v>289</v>
      </c>
      <c r="H107" s="517" t="s">
        <v>289</v>
      </c>
      <c r="I107" s="516" t="s">
        <v>289</v>
      </c>
      <c r="J107" s="517" t="s">
        <v>289</v>
      </c>
      <c r="K107" s="440" t="str">
        <f>IFERROR(VLOOKUP(A107,[4]CalledName!$A:$N,14,FALSE),"")</f>
        <v>No</v>
      </c>
      <c r="L107" s="401" t="str">
        <f>IFERROR(VLOOKUP(A107,[5]YEAR8!$A:$Y,22,FALSE),"")</f>
        <v>7-8</v>
      </c>
      <c r="M107" s="404" t="str">
        <f t="shared" si="14"/>
        <v>H</v>
      </c>
      <c r="N107" s="344">
        <f>IFERROR(VLOOKUP($A107,BHVEXPORT!$A:$I,6,FALSE),"")</f>
        <v>13</v>
      </c>
      <c r="O107" s="344">
        <f>IFERROR(VLOOKUP($A107,BHVEXPORT!$A:$I,4,FALSE),"")</f>
        <v>1</v>
      </c>
      <c r="P107" s="444">
        <f>IFERROR(VLOOKUP($A107,BHVEXPORT!$A:$I,5,FALSE),"")</f>
        <v>0</v>
      </c>
      <c r="Q107" s="497">
        <v>100</v>
      </c>
      <c r="R107" s="495">
        <v>0</v>
      </c>
      <c r="S107" s="498">
        <f t="shared" si="15"/>
        <v>2</v>
      </c>
      <c r="T107" s="414">
        <f t="shared" si="16"/>
        <v>11</v>
      </c>
      <c r="U107" s="399">
        <f t="shared" si="17"/>
        <v>0</v>
      </c>
      <c r="V107" s="399">
        <f t="shared" si="18"/>
        <v>1</v>
      </c>
      <c r="W107" s="399">
        <f t="shared" si="19"/>
        <v>0</v>
      </c>
      <c r="X107" s="399">
        <f t="shared" si="20"/>
        <v>1</v>
      </c>
      <c r="Y107" s="399">
        <f t="shared" si="21"/>
        <v>0</v>
      </c>
      <c r="Z107" s="399">
        <f t="shared" si="22"/>
        <v>0</v>
      </c>
      <c r="AA107" s="399">
        <f t="shared" si="23"/>
        <v>0</v>
      </c>
      <c r="AB107" s="399">
        <f t="shared" si="24"/>
        <v>0</v>
      </c>
      <c r="AC107" s="522">
        <f t="shared" si="25"/>
        <v>1</v>
      </c>
      <c r="AD107" s="415"/>
      <c r="AE107" s="450" t="s">
        <v>442</v>
      </c>
      <c r="AF107" s="451"/>
      <c r="AG107" s="502" t="s">
        <v>764</v>
      </c>
      <c r="AH107" s="503" t="s">
        <v>305</v>
      </c>
      <c r="AI107" s="450" t="s">
        <v>442</v>
      </c>
      <c r="AJ107" s="451"/>
      <c r="AK107" s="502" t="s">
        <v>766</v>
      </c>
      <c r="AL107" s="503" t="s">
        <v>437</v>
      </c>
      <c r="AM107" s="450" t="s">
        <v>442</v>
      </c>
      <c r="AN107" s="451"/>
      <c r="AO107" s="502" t="s">
        <v>461</v>
      </c>
      <c r="AP107" s="503" t="s">
        <v>313</v>
      </c>
      <c r="AQ107" s="450" t="s">
        <v>442</v>
      </c>
      <c r="AR107" s="451"/>
      <c r="AS107" s="502" t="s">
        <v>465</v>
      </c>
      <c r="AT107" s="503" t="s">
        <v>325</v>
      </c>
      <c r="AU107" s="450" t="s">
        <v>442</v>
      </c>
      <c r="AV107" s="451"/>
      <c r="AW107" s="502" t="s">
        <v>506</v>
      </c>
      <c r="AX107" s="503" t="s">
        <v>514</v>
      </c>
      <c r="AY107" s="450" t="s">
        <v>442</v>
      </c>
      <c r="AZ107" s="451"/>
      <c r="BA107" s="502" t="s">
        <v>767</v>
      </c>
      <c r="BB107" s="503" t="s">
        <v>327</v>
      </c>
      <c r="BC107" s="450" t="s">
        <v>442</v>
      </c>
      <c r="BD107" s="451"/>
      <c r="BE107" s="502" t="s">
        <v>736</v>
      </c>
      <c r="BF107" s="503" t="s">
        <v>335</v>
      </c>
      <c r="BG107" s="450" t="s">
        <v>441</v>
      </c>
      <c r="BH107" s="451"/>
      <c r="BI107" s="502" t="s">
        <v>477</v>
      </c>
      <c r="BJ107" s="503" t="s">
        <v>343</v>
      </c>
      <c r="BK107" s="450" t="s">
        <v>442</v>
      </c>
      <c r="BL107" s="451"/>
      <c r="BM107" s="502" t="s">
        <v>481</v>
      </c>
      <c r="BN107" s="503" t="s">
        <v>351</v>
      </c>
      <c r="BO107" s="450" t="s">
        <v>441</v>
      </c>
      <c r="BP107" s="451"/>
      <c r="BQ107" s="502" t="s">
        <v>482</v>
      </c>
      <c r="BR107" s="503" t="s">
        <v>360</v>
      </c>
      <c r="BS107" s="450" t="s">
        <v>442</v>
      </c>
      <c r="BT107" s="451"/>
      <c r="BU107" s="502" t="s">
        <v>488</v>
      </c>
      <c r="BV107" s="503" t="s">
        <v>369</v>
      </c>
      <c r="BW107" s="450"/>
      <c r="BX107" s="451"/>
      <c r="BY107" s="502"/>
      <c r="BZ107" s="503"/>
      <c r="CA107" s="450" t="s">
        <v>442</v>
      </c>
      <c r="CB107" s="451"/>
      <c r="CC107" s="502" t="s">
        <v>491</v>
      </c>
      <c r="CD107" s="503" t="s">
        <v>378</v>
      </c>
      <c r="CE107" s="450" t="s">
        <v>444</v>
      </c>
      <c r="CF107" s="451"/>
      <c r="CG107" s="502" t="s">
        <v>737</v>
      </c>
      <c r="CH107" s="503" t="s">
        <v>387</v>
      </c>
      <c r="CI107" s="450" t="s">
        <v>442</v>
      </c>
      <c r="CJ107" s="451"/>
      <c r="CK107" s="502" t="s">
        <v>502</v>
      </c>
      <c r="CL107" s="503" t="s">
        <v>391</v>
      </c>
      <c r="CM107" s="450"/>
      <c r="CN107" s="451"/>
      <c r="CO107" s="502"/>
      <c r="CP107" s="503"/>
      <c r="CQ107" s="48"/>
      <c r="CR107" s="48"/>
      <c r="CS107" s="48"/>
      <c r="CT107" s="48"/>
      <c r="CU107" s="48"/>
      <c r="CV107" s="48"/>
      <c r="CW107" s="48"/>
    </row>
    <row r="108" spans="1:101" ht="25.5" x14ac:dyDescent="0.25">
      <c r="A108" s="514">
        <v>152848</v>
      </c>
      <c r="B108" s="515" t="s">
        <v>625</v>
      </c>
      <c r="C108" s="516" t="s">
        <v>514</v>
      </c>
      <c r="D108" s="514" t="s">
        <v>288</v>
      </c>
      <c r="E108" s="517" t="s">
        <v>289</v>
      </c>
      <c r="F108" s="517" t="s">
        <v>745</v>
      </c>
      <c r="G108" s="517" t="s">
        <v>744</v>
      </c>
      <c r="H108" s="517" t="s">
        <v>289</v>
      </c>
      <c r="I108" s="516" t="s">
        <v>289</v>
      </c>
      <c r="J108" s="517" t="s">
        <v>289</v>
      </c>
      <c r="K108" s="440" t="str">
        <f>IFERROR(VLOOKUP(A108,[4]CalledName!$A:$N,14,FALSE),"")</f>
        <v>No</v>
      </c>
      <c r="L108" s="401" t="str">
        <f>IFERROR(VLOOKUP(A108,[5]YEAR8!$A:$Y,22,FALSE),"")</f>
        <v>5-6</v>
      </c>
      <c r="M108" s="404" t="str">
        <f t="shared" si="14"/>
        <v>M</v>
      </c>
      <c r="N108" s="344">
        <f>IFERROR(VLOOKUP($A108,BHVEXPORT!$A:$I,6,FALSE),"")</f>
        <v>10</v>
      </c>
      <c r="O108" s="344">
        <f>IFERROR(VLOOKUP($A108,BHVEXPORT!$A:$I,4,FALSE),"")</f>
        <v>1</v>
      </c>
      <c r="P108" s="444">
        <f>IFERROR(VLOOKUP($A108,BHVEXPORT!$A:$I,5,FALSE),"")</f>
        <v>0</v>
      </c>
      <c r="Q108" s="497">
        <v>100</v>
      </c>
      <c r="R108" s="495">
        <v>0</v>
      </c>
      <c r="S108" s="498">
        <f t="shared" si="15"/>
        <v>1</v>
      </c>
      <c r="T108" s="414">
        <f t="shared" si="16"/>
        <v>11</v>
      </c>
      <c r="U108" s="399">
        <f t="shared" si="17"/>
        <v>1</v>
      </c>
      <c r="V108" s="399">
        <f t="shared" si="18"/>
        <v>1</v>
      </c>
      <c r="W108" s="399">
        <f t="shared" si="19"/>
        <v>0</v>
      </c>
      <c r="X108" s="399">
        <f t="shared" si="20"/>
        <v>2</v>
      </c>
      <c r="Y108" s="399">
        <f t="shared" si="21"/>
        <v>0</v>
      </c>
      <c r="Z108" s="399">
        <f t="shared" si="22"/>
        <v>0</v>
      </c>
      <c r="AA108" s="399">
        <f t="shared" si="23"/>
        <v>0</v>
      </c>
      <c r="AB108" s="399">
        <f t="shared" si="24"/>
        <v>0</v>
      </c>
      <c r="AC108" s="522">
        <f t="shared" si="25"/>
        <v>2</v>
      </c>
      <c r="AD108" s="415"/>
      <c r="AE108" s="452" t="s">
        <v>442</v>
      </c>
      <c r="AF108" s="451"/>
      <c r="AG108" s="502" t="s">
        <v>764</v>
      </c>
      <c r="AH108" s="503" t="s">
        <v>305</v>
      </c>
      <c r="AI108" s="452" t="s">
        <v>442</v>
      </c>
      <c r="AJ108" s="451"/>
      <c r="AK108" s="502" t="s">
        <v>765</v>
      </c>
      <c r="AL108" s="503" t="s">
        <v>438</v>
      </c>
      <c r="AM108" s="452" t="s">
        <v>442</v>
      </c>
      <c r="AN108" s="451"/>
      <c r="AO108" s="502" t="s">
        <v>461</v>
      </c>
      <c r="AP108" s="503" t="s">
        <v>313</v>
      </c>
      <c r="AQ108" s="452" t="s">
        <v>442</v>
      </c>
      <c r="AR108" s="451"/>
      <c r="AS108" s="502" t="s">
        <v>465</v>
      </c>
      <c r="AT108" s="503" t="s">
        <v>325</v>
      </c>
      <c r="AU108" s="452" t="s">
        <v>444</v>
      </c>
      <c r="AV108" s="451"/>
      <c r="AW108" s="502" t="s">
        <v>506</v>
      </c>
      <c r="AX108" s="503" t="s">
        <v>514</v>
      </c>
      <c r="AY108" s="452" t="s">
        <v>442</v>
      </c>
      <c r="AZ108" s="451"/>
      <c r="BA108" s="502" t="s">
        <v>767</v>
      </c>
      <c r="BB108" s="503" t="s">
        <v>327</v>
      </c>
      <c r="BC108" s="452" t="s">
        <v>442</v>
      </c>
      <c r="BD108" s="451"/>
      <c r="BE108" s="502" t="s">
        <v>736</v>
      </c>
      <c r="BF108" s="503" t="s">
        <v>335</v>
      </c>
      <c r="BG108" s="452" t="s">
        <v>441</v>
      </c>
      <c r="BH108" s="451"/>
      <c r="BI108" s="502" t="s">
        <v>477</v>
      </c>
      <c r="BJ108" s="503" t="s">
        <v>343</v>
      </c>
      <c r="BK108" s="452" t="s">
        <v>442</v>
      </c>
      <c r="BL108" s="451"/>
      <c r="BM108" s="502" t="s">
        <v>481</v>
      </c>
      <c r="BN108" s="503" t="s">
        <v>351</v>
      </c>
      <c r="BO108" s="452" t="s">
        <v>442</v>
      </c>
      <c r="BP108" s="451"/>
      <c r="BQ108" s="502" t="s">
        <v>482</v>
      </c>
      <c r="BR108" s="503" t="s">
        <v>360</v>
      </c>
      <c r="BS108" s="452" t="s">
        <v>442</v>
      </c>
      <c r="BT108" s="451"/>
      <c r="BU108" s="502" t="s">
        <v>488</v>
      </c>
      <c r="BV108" s="503" t="s">
        <v>369</v>
      </c>
      <c r="BW108" s="452"/>
      <c r="BX108" s="451"/>
      <c r="BY108" s="502"/>
      <c r="BZ108" s="503"/>
      <c r="CA108" s="452" t="s">
        <v>442</v>
      </c>
      <c r="CB108" s="451"/>
      <c r="CC108" s="502" t="s">
        <v>495</v>
      </c>
      <c r="CD108" s="503" t="s">
        <v>379</v>
      </c>
      <c r="CE108" s="452" t="s">
        <v>443</v>
      </c>
      <c r="CF108" s="451"/>
      <c r="CG108" s="502" t="s">
        <v>737</v>
      </c>
      <c r="CH108" s="503" t="s">
        <v>387</v>
      </c>
      <c r="CI108" s="452" t="s">
        <v>442</v>
      </c>
      <c r="CJ108" s="451"/>
      <c r="CK108" s="502" t="s">
        <v>508</v>
      </c>
      <c r="CL108" s="503" t="s">
        <v>396</v>
      </c>
      <c r="CM108" s="452"/>
      <c r="CN108" s="451"/>
      <c r="CO108" s="502"/>
      <c r="CP108" s="503"/>
      <c r="CQ108" s="48"/>
      <c r="CR108" s="48"/>
      <c r="CS108" s="48"/>
      <c r="CT108" s="48"/>
      <c r="CU108" s="48"/>
      <c r="CV108" s="48"/>
      <c r="CW108" s="48"/>
    </row>
    <row r="109" spans="1:101" x14ac:dyDescent="0.25">
      <c r="A109" s="514">
        <v>152789</v>
      </c>
      <c r="B109" s="515" t="s">
        <v>626</v>
      </c>
      <c r="C109" s="516" t="s">
        <v>540</v>
      </c>
      <c r="D109" s="514" t="s">
        <v>288</v>
      </c>
      <c r="E109" s="517" t="s">
        <v>289</v>
      </c>
      <c r="F109" s="517" t="s">
        <v>743</v>
      </c>
      <c r="G109" s="517" t="s">
        <v>289</v>
      </c>
      <c r="H109" s="517" t="s">
        <v>289</v>
      </c>
      <c r="I109" s="516" t="s">
        <v>289</v>
      </c>
      <c r="J109" s="517" t="s">
        <v>289</v>
      </c>
      <c r="K109" s="440" t="str">
        <f>IFERROR(VLOOKUP(A109,[4]CalledName!$A:$N,14,FALSE),"")</f>
        <v>No</v>
      </c>
      <c r="L109" s="401" t="str">
        <f>IFERROR(VLOOKUP(A109,[5]YEAR8!$A:$Y,22,FALSE),"")</f>
        <v>7-8</v>
      </c>
      <c r="M109" s="404" t="str">
        <f t="shared" si="14"/>
        <v>H</v>
      </c>
      <c r="N109" s="344">
        <f>IFERROR(VLOOKUP($A109,BHVEXPORT!$A:$I,6,FALSE),"")</f>
        <v>20</v>
      </c>
      <c r="O109" s="344">
        <f>IFERROR(VLOOKUP($A109,BHVEXPORT!$A:$I,4,FALSE),"")</f>
        <v>0</v>
      </c>
      <c r="P109" s="444">
        <f>IFERROR(VLOOKUP($A109,BHVEXPORT!$A:$I,5,FALSE),"")</f>
        <v>0</v>
      </c>
      <c r="Q109" s="497">
        <v>93.33</v>
      </c>
      <c r="R109" s="495">
        <v>0</v>
      </c>
      <c r="S109" s="498">
        <f t="shared" si="15"/>
        <v>1</v>
      </c>
      <c r="T109" s="414">
        <f t="shared" si="16"/>
        <v>13</v>
      </c>
      <c r="U109" s="399">
        <f t="shared" si="17"/>
        <v>0</v>
      </c>
      <c r="V109" s="399">
        <f t="shared" si="18"/>
        <v>0</v>
      </c>
      <c r="W109" s="399">
        <f t="shared" si="19"/>
        <v>0</v>
      </c>
      <c r="X109" s="399">
        <f t="shared" si="20"/>
        <v>0</v>
      </c>
      <c r="Y109" s="399">
        <f t="shared" si="21"/>
        <v>0</v>
      </c>
      <c r="Z109" s="399">
        <f t="shared" si="22"/>
        <v>0</v>
      </c>
      <c r="AA109" s="399">
        <f t="shared" si="23"/>
        <v>0</v>
      </c>
      <c r="AB109" s="399">
        <f t="shared" si="24"/>
        <v>0</v>
      </c>
      <c r="AC109" s="522">
        <f t="shared" si="25"/>
        <v>0</v>
      </c>
      <c r="AD109" s="415"/>
      <c r="AE109" s="450" t="s">
        <v>442</v>
      </c>
      <c r="AF109" s="451"/>
      <c r="AG109" s="502" t="s">
        <v>458</v>
      </c>
      <c r="AH109" s="503" t="s">
        <v>308</v>
      </c>
      <c r="AI109" s="450" t="s">
        <v>442</v>
      </c>
      <c r="AJ109" s="451"/>
      <c r="AK109" s="502" t="s">
        <v>766</v>
      </c>
      <c r="AL109" s="503" t="s">
        <v>437</v>
      </c>
      <c r="AM109" s="450" t="s">
        <v>442</v>
      </c>
      <c r="AN109" s="451"/>
      <c r="AO109" s="502" t="s">
        <v>460</v>
      </c>
      <c r="AP109" s="503" t="s">
        <v>316</v>
      </c>
      <c r="AQ109" s="450" t="s">
        <v>442</v>
      </c>
      <c r="AR109" s="451"/>
      <c r="AS109" s="502" t="s">
        <v>467</v>
      </c>
      <c r="AT109" s="503" t="s">
        <v>322</v>
      </c>
      <c r="AU109" s="450" t="s">
        <v>442</v>
      </c>
      <c r="AV109" s="451"/>
      <c r="AW109" s="502" t="s">
        <v>739</v>
      </c>
      <c r="AX109" s="503" t="s">
        <v>540</v>
      </c>
      <c r="AY109" s="450" t="s">
        <v>442</v>
      </c>
      <c r="AZ109" s="451"/>
      <c r="BA109" s="502" t="s">
        <v>472</v>
      </c>
      <c r="BB109" s="503" t="s">
        <v>330</v>
      </c>
      <c r="BC109" s="450" t="s">
        <v>442</v>
      </c>
      <c r="BD109" s="451"/>
      <c r="BE109" s="502" t="s">
        <v>474</v>
      </c>
      <c r="BF109" s="503" t="s">
        <v>338</v>
      </c>
      <c r="BG109" s="450" t="s">
        <v>442</v>
      </c>
      <c r="BH109" s="451"/>
      <c r="BI109" s="502" t="s">
        <v>478</v>
      </c>
      <c r="BJ109" s="503" t="s">
        <v>346</v>
      </c>
      <c r="BK109" s="450" t="s">
        <v>442</v>
      </c>
      <c r="BL109" s="451"/>
      <c r="BM109" s="502" t="s">
        <v>480</v>
      </c>
      <c r="BN109" s="503" t="s">
        <v>354</v>
      </c>
      <c r="BO109" s="450" t="s">
        <v>442</v>
      </c>
      <c r="BP109" s="451"/>
      <c r="BQ109" s="502" t="s">
        <v>483</v>
      </c>
      <c r="BR109" s="503" t="s">
        <v>361</v>
      </c>
      <c r="BS109" s="450" t="s">
        <v>442</v>
      </c>
      <c r="BT109" s="451"/>
      <c r="BU109" s="502" t="s">
        <v>487</v>
      </c>
      <c r="BV109" s="503" t="s">
        <v>372</v>
      </c>
      <c r="BW109" s="450"/>
      <c r="BX109" s="451"/>
      <c r="BY109" s="502"/>
      <c r="BZ109" s="503"/>
      <c r="CA109" s="450" t="s">
        <v>441</v>
      </c>
      <c r="CB109" s="451"/>
      <c r="CC109" s="502" t="s">
        <v>492</v>
      </c>
      <c r="CD109" s="503" t="s">
        <v>380</v>
      </c>
      <c r="CE109" s="450" t="s">
        <v>442</v>
      </c>
      <c r="CF109" s="451"/>
      <c r="CG109" s="502" t="s">
        <v>774</v>
      </c>
      <c r="CH109" s="503" t="s">
        <v>390</v>
      </c>
      <c r="CI109" s="450" t="s">
        <v>442</v>
      </c>
      <c r="CJ109" s="451"/>
      <c r="CK109" s="502" t="s">
        <v>503</v>
      </c>
      <c r="CL109" s="503" t="s">
        <v>394</v>
      </c>
      <c r="CM109" s="450"/>
      <c r="CN109" s="451"/>
      <c r="CO109" s="502"/>
      <c r="CP109" s="503"/>
      <c r="CQ109" s="48"/>
      <c r="CR109" s="48"/>
      <c r="CS109" s="48"/>
      <c r="CT109" s="48"/>
      <c r="CU109" s="48"/>
      <c r="CV109" s="48"/>
      <c r="CW109" s="48"/>
    </row>
    <row r="110" spans="1:101" x14ac:dyDescent="0.25">
      <c r="A110" s="514">
        <v>152900</v>
      </c>
      <c r="B110" s="515" t="s">
        <v>627</v>
      </c>
      <c r="C110" s="516" t="s">
        <v>522</v>
      </c>
      <c r="D110" s="514" t="s">
        <v>288</v>
      </c>
      <c r="E110" s="517" t="s">
        <v>289</v>
      </c>
      <c r="F110" s="517" t="s">
        <v>743</v>
      </c>
      <c r="G110" s="517" t="s">
        <v>289</v>
      </c>
      <c r="H110" s="517" t="s">
        <v>289</v>
      </c>
      <c r="I110" s="516" t="s">
        <v>289</v>
      </c>
      <c r="J110" s="517" t="s">
        <v>289</v>
      </c>
      <c r="K110" s="440" t="str">
        <f>IFERROR(VLOOKUP(A110,[4]CalledName!$A:$N,14,FALSE),"")</f>
        <v>No</v>
      </c>
      <c r="L110" s="401" t="str">
        <f>IFERROR(VLOOKUP(A110,[5]YEAR8!$A:$Y,22,FALSE),"")</f>
        <v>5-6</v>
      </c>
      <c r="M110" s="404" t="str">
        <f t="shared" si="14"/>
        <v>M</v>
      </c>
      <c r="N110" s="344">
        <f>IFERROR(VLOOKUP($A110,BHVEXPORT!$A:$I,6,FALSE),"")</f>
        <v>22</v>
      </c>
      <c r="O110" s="344">
        <f>IFERROR(VLOOKUP($A110,BHVEXPORT!$A:$I,4,FALSE),"")</f>
        <v>0</v>
      </c>
      <c r="P110" s="444">
        <f>IFERROR(VLOOKUP($A110,BHVEXPORT!$A:$I,5,FALSE),"")</f>
        <v>1</v>
      </c>
      <c r="Q110" s="497">
        <v>89.13</v>
      </c>
      <c r="R110" s="495">
        <v>0</v>
      </c>
      <c r="S110" s="498">
        <f t="shared" si="15"/>
        <v>1</v>
      </c>
      <c r="T110" s="414">
        <f t="shared" si="16"/>
        <v>12</v>
      </c>
      <c r="U110" s="399">
        <f t="shared" si="17"/>
        <v>1</v>
      </c>
      <c r="V110" s="399">
        <f t="shared" si="18"/>
        <v>0</v>
      </c>
      <c r="W110" s="399">
        <f t="shared" si="19"/>
        <v>0</v>
      </c>
      <c r="X110" s="399">
        <f t="shared" si="20"/>
        <v>1</v>
      </c>
      <c r="Y110" s="399">
        <f t="shared" si="21"/>
        <v>0</v>
      </c>
      <c r="Z110" s="399">
        <f t="shared" si="22"/>
        <v>0</v>
      </c>
      <c r="AA110" s="399">
        <f t="shared" si="23"/>
        <v>0</v>
      </c>
      <c r="AB110" s="399">
        <f t="shared" si="24"/>
        <v>0</v>
      </c>
      <c r="AC110" s="522">
        <f t="shared" si="25"/>
        <v>1</v>
      </c>
      <c r="AD110" s="415"/>
      <c r="AE110" s="452" t="s">
        <v>442</v>
      </c>
      <c r="AF110" s="451"/>
      <c r="AG110" s="502" t="s">
        <v>764</v>
      </c>
      <c r="AH110" s="503" t="s">
        <v>301</v>
      </c>
      <c r="AI110" s="452" t="s">
        <v>442</v>
      </c>
      <c r="AJ110" s="451"/>
      <c r="AK110" s="502" t="s">
        <v>769</v>
      </c>
      <c r="AL110" s="503" t="s">
        <v>435</v>
      </c>
      <c r="AM110" s="452" t="s">
        <v>442</v>
      </c>
      <c r="AN110" s="451"/>
      <c r="AO110" s="502" t="s">
        <v>460</v>
      </c>
      <c r="AP110" s="503" t="s">
        <v>309</v>
      </c>
      <c r="AQ110" s="452" t="s">
        <v>442</v>
      </c>
      <c r="AR110" s="451"/>
      <c r="AS110" s="502" t="s">
        <v>467</v>
      </c>
      <c r="AT110" s="503" t="s">
        <v>320</v>
      </c>
      <c r="AU110" s="452" t="s">
        <v>442</v>
      </c>
      <c r="AV110" s="451"/>
      <c r="AW110" s="502" t="s">
        <v>484</v>
      </c>
      <c r="AX110" s="503" t="s">
        <v>522</v>
      </c>
      <c r="AY110" s="452"/>
      <c r="AZ110" s="451"/>
      <c r="BA110" s="502"/>
      <c r="BB110" s="503"/>
      <c r="BC110" s="452" t="s">
        <v>442</v>
      </c>
      <c r="BD110" s="451"/>
      <c r="BE110" s="502" t="s">
        <v>473</v>
      </c>
      <c r="BF110" s="503" t="s">
        <v>331</v>
      </c>
      <c r="BG110" s="452" t="s">
        <v>442</v>
      </c>
      <c r="BH110" s="451"/>
      <c r="BI110" s="502" t="s">
        <v>476</v>
      </c>
      <c r="BJ110" s="503" t="s">
        <v>339</v>
      </c>
      <c r="BK110" s="452" t="s">
        <v>442</v>
      </c>
      <c r="BL110" s="451"/>
      <c r="BM110" s="502" t="s">
        <v>479</v>
      </c>
      <c r="BN110" s="503" t="s">
        <v>347</v>
      </c>
      <c r="BO110" s="452" t="s">
        <v>442</v>
      </c>
      <c r="BP110" s="451"/>
      <c r="BQ110" s="502" t="s">
        <v>483</v>
      </c>
      <c r="BR110" s="503" t="s">
        <v>356</v>
      </c>
      <c r="BS110" s="452" t="s">
        <v>442</v>
      </c>
      <c r="BT110" s="451"/>
      <c r="BU110" s="502" t="s">
        <v>487</v>
      </c>
      <c r="BV110" s="503" t="s">
        <v>365</v>
      </c>
      <c r="BW110" s="452"/>
      <c r="BX110" s="451"/>
      <c r="BY110" s="502"/>
      <c r="BZ110" s="503"/>
      <c r="CA110" s="452" t="s">
        <v>441</v>
      </c>
      <c r="CB110" s="451"/>
      <c r="CC110" s="502" t="s">
        <v>492</v>
      </c>
      <c r="CD110" s="503" t="s">
        <v>375</v>
      </c>
      <c r="CE110" s="452" t="s">
        <v>443</v>
      </c>
      <c r="CF110" s="451"/>
      <c r="CG110" s="502" t="s">
        <v>496</v>
      </c>
      <c r="CH110" s="503" t="s">
        <v>383</v>
      </c>
      <c r="CI110" s="452" t="s">
        <v>442</v>
      </c>
      <c r="CJ110" s="451"/>
      <c r="CK110" s="502" t="s">
        <v>504</v>
      </c>
      <c r="CL110" s="503" t="s">
        <v>395</v>
      </c>
      <c r="CM110" s="452" t="s">
        <v>442</v>
      </c>
      <c r="CN110" s="451"/>
      <c r="CO110" s="502" t="s">
        <v>471</v>
      </c>
      <c r="CP110" s="503" t="s">
        <v>400</v>
      </c>
      <c r="CQ110" s="48"/>
      <c r="CR110" s="48"/>
      <c r="CS110" s="48"/>
      <c r="CT110" s="48"/>
      <c r="CU110" s="48"/>
      <c r="CV110" s="48"/>
      <c r="CW110" s="48"/>
    </row>
    <row r="111" spans="1:101" x14ac:dyDescent="0.25">
      <c r="A111" s="514">
        <v>152791</v>
      </c>
      <c r="B111" s="515" t="s">
        <v>628</v>
      </c>
      <c r="C111" s="516" t="s">
        <v>514</v>
      </c>
      <c r="D111" s="514" t="s">
        <v>148</v>
      </c>
      <c r="E111" s="517" t="s">
        <v>744</v>
      </c>
      <c r="F111" s="517" t="s">
        <v>743</v>
      </c>
      <c r="G111" s="517" t="s">
        <v>289</v>
      </c>
      <c r="H111" s="517" t="s">
        <v>744</v>
      </c>
      <c r="I111" s="516" t="s">
        <v>289</v>
      </c>
      <c r="J111" s="517" t="s">
        <v>289</v>
      </c>
      <c r="K111" s="440" t="str">
        <f>IFERROR(VLOOKUP(A111,[4]CalledName!$A:$N,14,FALSE),"")</f>
        <v>No</v>
      </c>
      <c r="L111" s="401" t="str">
        <f>IFERROR(VLOOKUP(A111,[5]YEAR8!$A:$Y,22,FALSE),"")</f>
        <v>7-8</v>
      </c>
      <c r="M111" s="404" t="str">
        <f t="shared" si="14"/>
        <v>H</v>
      </c>
      <c r="N111" s="344">
        <f>IFERROR(VLOOKUP($A111,BHVEXPORT!$A:$I,6,FALSE),"")</f>
        <v>12</v>
      </c>
      <c r="O111" s="344">
        <f>IFERROR(VLOOKUP($A111,BHVEXPORT!$A:$I,4,FALSE),"")</f>
        <v>0</v>
      </c>
      <c r="P111" s="444">
        <f>IFERROR(VLOOKUP($A111,BHVEXPORT!$A:$I,5,FALSE),"")</f>
        <v>0</v>
      </c>
      <c r="Q111" s="497">
        <v>100</v>
      </c>
      <c r="R111" s="495">
        <v>0</v>
      </c>
      <c r="S111" s="498">
        <f t="shared" si="15"/>
        <v>0</v>
      </c>
      <c r="T111" s="414">
        <f t="shared" si="16"/>
        <v>14</v>
      </c>
      <c r="U111" s="399">
        <f t="shared" si="17"/>
        <v>0</v>
      </c>
      <c r="V111" s="399">
        <f t="shared" si="18"/>
        <v>0</v>
      </c>
      <c r="W111" s="399">
        <f t="shared" si="19"/>
        <v>0</v>
      </c>
      <c r="X111" s="399">
        <f t="shared" si="20"/>
        <v>0</v>
      </c>
      <c r="Y111" s="399">
        <f t="shared" si="21"/>
        <v>0</v>
      </c>
      <c r="Z111" s="399">
        <f t="shared" si="22"/>
        <v>0</v>
      </c>
      <c r="AA111" s="399">
        <f t="shared" si="23"/>
        <v>0</v>
      </c>
      <c r="AB111" s="399">
        <f t="shared" si="24"/>
        <v>0</v>
      </c>
      <c r="AC111" s="522">
        <f t="shared" si="25"/>
        <v>0</v>
      </c>
      <c r="AD111" s="415"/>
      <c r="AE111" s="450" t="s">
        <v>442</v>
      </c>
      <c r="AF111" s="451"/>
      <c r="AG111" s="502" t="s">
        <v>764</v>
      </c>
      <c r="AH111" s="503" t="s">
        <v>305</v>
      </c>
      <c r="AI111" s="450" t="s">
        <v>442</v>
      </c>
      <c r="AJ111" s="451"/>
      <c r="AK111" s="502" t="s">
        <v>769</v>
      </c>
      <c r="AL111" s="503" t="s">
        <v>439</v>
      </c>
      <c r="AM111" s="450" t="s">
        <v>442</v>
      </c>
      <c r="AN111" s="451"/>
      <c r="AO111" s="502" t="s">
        <v>461</v>
      </c>
      <c r="AP111" s="503" t="s">
        <v>313</v>
      </c>
      <c r="AQ111" s="450" t="s">
        <v>442</v>
      </c>
      <c r="AR111" s="451"/>
      <c r="AS111" s="502" t="s">
        <v>467</v>
      </c>
      <c r="AT111" s="503" t="s">
        <v>322</v>
      </c>
      <c r="AU111" s="450" t="s">
        <v>442</v>
      </c>
      <c r="AV111" s="451"/>
      <c r="AW111" s="502" t="s">
        <v>506</v>
      </c>
      <c r="AX111" s="503" t="s">
        <v>514</v>
      </c>
      <c r="AY111" s="450" t="s">
        <v>442</v>
      </c>
      <c r="AZ111" s="451"/>
      <c r="BA111" s="502" t="s">
        <v>767</v>
      </c>
      <c r="BB111" s="503" t="s">
        <v>327</v>
      </c>
      <c r="BC111" s="450" t="s">
        <v>442</v>
      </c>
      <c r="BD111" s="451"/>
      <c r="BE111" s="502" t="s">
        <v>736</v>
      </c>
      <c r="BF111" s="503" t="s">
        <v>335</v>
      </c>
      <c r="BG111" s="450" t="s">
        <v>442</v>
      </c>
      <c r="BH111" s="451"/>
      <c r="BI111" s="502" t="s">
        <v>477</v>
      </c>
      <c r="BJ111" s="503" t="s">
        <v>343</v>
      </c>
      <c r="BK111" s="450" t="s">
        <v>442</v>
      </c>
      <c r="BL111" s="451"/>
      <c r="BM111" s="502" t="s">
        <v>481</v>
      </c>
      <c r="BN111" s="503" t="s">
        <v>351</v>
      </c>
      <c r="BO111" s="450" t="s">
        <v>442</v>
      </c>
      <c r="BP111" s="451"/>
      <c r="BQ111" s="502" t="s">
        <v>482</v>
      </c>
      <c r="BR111" s="503" t="s">
        <v>360</v>
      </c>
      <c r="BS111" s="450" t="s">
        <v>442</v>
      </c>
      <c r="BT111" s="451"/>
      <c r="BU111" s="502" t="s">
        <v>488</v>
      </c>
      <c r="BV111" s="503" t="s">
        <v>369</v>
      </c>
      <c r="BW111" s="450"/>
      <c r="BX111" s="451"/>
      <c r="BY111" s="502"/>
      <c r="BZ111" s="503"/>
      <c r="CA111" s="450" t="s">
        <v>442</v>
      </c>
      <c r="CB111" s="451"/>
      <c r="CC111" s="502" t="s">
        <v>768</v>
      </c>
      <c r="CD111" s="503" t="s">
        <v>377</v>
      </c>
      <c r="CE111" s="450" t="s">
        <v>442</v>
      </c>
      <c r="CF111" s="451"/>
      <c r="CG111" s="502" t="s">
        <v>737</v>
      </c>
      <c r="CH111" s="503" t="s">
        <v>387</v>
      </c>
      <c r="CI111" s="450" t="s">
        <v>442</v>
      </c>
      <c r="CJ111" s="451"/>
      <c r="CK111" s="502" t="s">
        <v>504</v>
      </c>
      <c r="CL111" s="503" t="s">
        <v>392</v>
      </c>
      <c r="CM111" s="450"/>
      <c r="CN111" s="451"/>
      <c r="CO111" s="502"/>
      <c r="CP111" s="503"/>
      <c r="CQ111" s="48"/>
      <c r="CR111" s="48"/>
      <c r="CS111" s="48"/>
      <c r="CT111" s="48"/>
      <c r="CU111" s="48"/>
      <c r="CV111" s="48"/>
      <c r="CW111" s="48"/>
    </row>
    <row r="112" spans="1:101" x14ac:dyDescent="0.25">
      <c r="A112" s="514">
        <v>152758</v>
      </c>
      <c r="B112" s="515" t="s">
        <v>629</v>
      </c>
      <c r="C112" s="516" t="s">
        <v>540</v>
      </c>
      <c r="D112" s="514" t="s">
        <v>148</v>
      </c>
      <c r="E112" s="517" t="s">
        <v>289</v>
      </c>
      <c r="F112" s="517" t="s">
        <v>743</v>
      </c>
      <c r="G112" s="517" t="s">
        <v>289</v>
      </c>
      <c r="H112" s="517" t="s">
        <v>289</v>
      </c>
      <c r="I112" s="516" t="s">
        <v>289</v>
      </c>
      <c r="J112" s="517" t="s">
        <v>289</v>
      </c>
      <c r="K112" s="440" t="str">
        <f>IFERROR(VLOOKUP(A112,[4]CalledName!$A:$N,14,FALSE),"")</f>
        <v>No</v>
      </c>
      <c r="L112" s="401" t="str">
        <f>IFERROR(VLOOKUP(A112,[5]YEAR8!$A:$Y,22,FALSE),"")</f>
        <v>7-8</v>
      </c>
      <c r="M112" s="404" t="str">
        <f t="shared" si="14"/>
        <v>H</v>
      </c>
      <c r="N112" s="344">
        <f>IFERROR(VLOOKUP($A112,BHVEXPORT!$A:$I,6,FALSE),"")</f>
        <v>22</v>
      </c>
      <c r="O112" s="344">
        <f>IFERROR(VLOOKUP($A112,BHVEXPORT!$A:$I,4,FALSE),"")</f>
        <v>1</v>
      </c>
      <c r="P112" s="444">
        <f>IFERROR(VLOOKUP($A112,BHVEXPORT!$A:$I,5,FALSE),"")</f>
        <v>0</v>
      </c>
      <c r="Q112" s="497">
        <v>100</v>
      </c>
      <c r="R112" s="495">
        <v>0</v>
      </c>
      <c r="S112" s="498">
        <f t="shared" si="15"/>
        <v>0</v>
      </c>
      <c r="T112" s="414">
        <f t="shared" si="16"/>
        <v>14</v>
      </c>
      <c r="U112" s="399">
        <f t="shared" si="17"/>
        <v>0</v>
      </c>
      <c r="V112" s="399">
        <f t="shared" si="18"/>
        <v>0</v>
      </c>
      <c r="W112" s="399">
        <f t="shared" si="19"/>
        <v>0</v>
      </c>
      <c r="X112" s="399">
        <f t="shared" si="20"/>
        <v>0</v>
      </c>
      <c r="Y112" s="399">
        <f t="shared" si="21"/>
        <v>0</v>
      </c>
      <c r="Z112" s="399">
        <f t="shared" si="22"/>
        <v>0</v>
      </c>
      <c r="AA112" s="399">
        <f t="shared" si="23"/>
        <v>0</v>
      </c>
      <c r="AB112" s="399">
        <f t="shared" si="24"/>
        <v>0</v>
      </c>
      <c r="AC112" s="522">
        <f t="shared" si="25"/>
        <v>0</v>
      </c>
      <c r="AD112" s="415"/>
      <c r="AE112" s="452" t="s">
        <v>442</v>
      </c>
      <c r="AF112" s="451"/>
      <c r="AG112" s="502" t="s">
        <v>458</v>
      </c>
      <c r="AH112" s="503" t="s">
        <v>308</v>
      </c>
      <c r="AI112" s="452" t="s">
        <v>442</v>
      </c>
      <c r="AJ112" s="451"/>
      <c r="AK112" s="502" t="s">
        <v>765</v>
      </c>
      <c r="AL112" s="503" t="s">
        <v>438</v>
      </c>
      <c r="AM112" s="452" t="s">
        <v>442</v>
      </c>
      <c r="AN112" s="451"/>
      <c r="AO112" s="502" t="s">
        <v>460</v>
      </c>
      <c r="AP112" s="503" t="s">
        <v>316</v>
      </c>
      <c r="AQ112" s="452" t="s">
        <v>442</v>
      </c>
      <c r="AR112" s="451"/>
      <c r="AS112" s="502" t="s">
        <v>467</v>
      </c>
      <c r="AT112" s="503" t="s">
        <v>322</v>
      </c>
      <c r="AU112" s="452" t="s">
        <v>442</v>
      </c>
      <c r="AV112" s="451"/>
      <c r="AW112" s="502" t="s">
        <v>739</v>
      </c>
      <c r="AX112" s="503" t="s">
        <v>540</v>
      </c>
      <c r="AY112" s="452" t="s">
        <v>442</v>
      </c>
      <c r="AZ112" s="451"/>
      <c r="BA112" s="502" t="s">
        <v>472</v>
      </c>
      <c r="BB112" s="503" t="s">
        <v>330</v>
      </c>
      <c r="BC112" s="452" t="s">
        <v>442</v>
      </c>
      <c r="BD112" s="451"/>
      <c r="BE112" s="502" t="s">
        <v>474</v>
      </c>
      <c r="BF112" s="503" t="s">
        <v>338</v>
      </c>
      <c r="BG112" s="452" t="s">
        <v>442</v>
      </c>
      <c r="BH112" s="451"/>
      <c r="BI112" s="502" t="s">
        <v>478</v>
      </c>
      <c r="BJ112" s="503" t="s">
        <v>346</v>
      </c>
      <c r="BK112" s="452" t="s">
        <v>442</v>
      </c>
      <c r="BL112" s="451"/>
      <c r="BM112" s="502" t="s">
        <v>480</v>
      </c>
      <c r="BN112" s="503" t="s">
        <v>354</v>
      </c>
      <c r="BO112" s="452" t="s">
        <v>442</v>
      </c>
      <c r="BP112" s="451"/>
      <c r="BQ112" s="502" t="s">
        <v>484</v>
      </c>
      <c r="BR112" s="503" t="s">
        <v>362</v>
      </c>
      <c r="BS112" s="452" t="s">
        <v>442</v>
      </c>
      <c r="BT112" s="451"/>
      <c r="BU112" s="502" t="s">
        <v>487</v>
      </c>
      <c r="BV112" s="503" t="s">
        <v>372</v>
      </c>
      <c r="BW112" s="452"/>
      <c r="BX112" s="451"/>
      <c r="BY112" s="502"/>
      <c r="BZ112" s="503"/>
      <c r="CA112" s="452" t="s">
        <v>442</v>
      </c>
      <c r="CB112" s="451"/>
      <c r="CC112" s="502" t="s">
        <v>491</v>
      </c>
      <c r="CD112" s="503" t="s">
        <v>378</v>
      </c>
      <c r="CE112" s="452" t="s">
        <v>442</v>
      </c>
      <c r="CF112" s="451"/>
      <c r="CG112" s="502" t="s">
        <v>774</v>
      </c>
      <c r="CH112" s="503" t="s">
        <v>390</v>
      </c>
      <c r="CI112" s="452" t="s">
        <v>442</v>
      </c>
      <c r="CJ112" s="451"/>
      <c r="CK112" s="502" t="s">
        <v>502</v>
      </c>
      <c r="CL112" s="503" t="s">
        <v>391</v>
      </c>
      <c r="CM112" s="452"/>
      <c r="CN112" s="451"/>
      <c r="CO112" s="502"/>
      <c r="CP112" s="503"/>
      <c r="CQ112" s="48"/>
      <c r="CR112" s="48"/>
      <c r="CS112" s="48"/>
      <c r="CT112" s="48"/>
      <c r="CU112" s="48"/>
      <c r="CV112" s="48"/>
      <c r="CW112" s="48"/>
    </row>
    <row r="113" spans="1:101" x14ac:dyDescent="0.25">
      <c r="A113" s="514">
        <v>152889</v>
      </c>
      <c r="B113" s="515" t="s">
        <v>630</v>
      </c>
      <c r="C113" s="516" t="s">
        <v>525</v>
      </c>
      <c r="D113" s="514" t="s">
        <v>148</v>
      </c>
      <c r="E113" s="517" t="s">
        <v>289</v>
      </c>
      <c r="F113" s="517" t="s">
        <v>743</v>
      </c>
      <c r="G113" s="517" t="s">
        <v>289</v>
      </c>
      <c r="H113" s="517" t="s">
        <v>289</v>
      </c>
      <c r="I113" s="516" t="s">
        <v>289</v>
      </c>
      <c r="J113" s="517" t="s">
        <v>289</v>
      </c>
      <c r="K113" s="440" t="str">
        <f>IFERROR(VLOOKUP(A113,[4]CalledName!$A:$N,14,FALSE),"")</f>
        <v>No</v>
      </c>
      <c r="L113" s="401" t="str">
        <f>IFERROR(VLOOKUP(A113,[5]YEAR8!$A:$Y,22,FALSE),"")</f>
        <v>7-8</v>
      </c>
      <c r="M113" s="404" t="str">
        <f t="shared" si="14"/>
        <v>H</v>
      </c>
      <c r="N113" s="344">
        <f>IFERROR(VLOOKUP($A113,BHVEXPORT!$A:$I,6,FALSE),"")</f>
        <v>22</v>
      </c>
      <c r="O113" s="344">
        <f>IFERROR(VLOOKUP($A113,BHVEXPORT!$A:$I,4,FALSE),"")</f>
        <v>0</v>
      </c>
      <c r="P113" s="444">
        <f>IFERROR(VLOOKUP($A113,BHVEXPORT!$A:$I,5,FALSE),"")</f>
        <v>0</v>
      </c>
      <c r="Q113" s="497">
        <v>100</v>
      </c>
      <c r="R113" s="495">
        <v>0</v>
      </c>
      <c r="S113" s="498">
        <f t="shared" si="15"/>
        <v>3</v>
      </c>
      <c r="T113" s="414">
        <f t="shared" si="16"/>
        <v>11</v>
      </c>
      <c r="U113" s="399">
        <f t="shared" si="17"/>
        <v>0</v>
      </c>
      <c r="V113" s="399">
        <f t="shared" si="18"/>
        <v>0</v>
      </c>
      <c r="W113" s="399">
        <f t="shared" si="19"/>
        <v>0</v>
      </c>
      <c r="X113" s="399">
        <f t="shared" si="20"/>
        <v>0</v>
      </c>
      <c r="Y113" s="399">
        <f t="shared" si="21"/>
        <v>0</v>
      </c>
      <c r="Z113" s="399">
        <f t="shared" si="22"/>
        <v>0</v>
      </c>
      <c r="AA113" s="399">
        <f t="shared" si="23"/>
        <v>0</v>
      </c>
      <c r="AB113" s="399">
        <f t="shared" si="24"/>
        <v>0</v>
      </c>
      <c r="AC113" s="522">
        <f t="shared" si="25"/>
        <v>0</v>
      </c>
      <c r="AD113" s="415"/>
      <c r="AE113" s="450" t="s">
        <v>442</v>
      </c>
      <c r="AF113" s="451"/>
      <c r="AG113" s="502" t="s">
        <v>764</v>
      </c>
      <c r="AH113" s="503" t="s">
        <v>302</v>
      </c>
      <c r="AI113" s="450" t="s">
        <v>442</v>
      </c>
      <c r="AJ113" s="451"/>
      <c r="AK113" s="502" t="s">
        <v>765</v>
      </c>
      <c r="AL113" s="503" t="s">
        <v>434</v>
      </c>
      <c r="AM113" s="450" t="s">
        <v>442</v>
      </c>
      <c r="AN113" s="451"/>
      <c r="AO113" s="502" t="s">
        <v>460</v>
      </c>
      <c r="AP113" s="503" t="s">
        <v>310</v>
      </c>
      <c r="AQ113" s="450" t="s">
        <v>442</v>
      </c>
      <c r="AR113" s="451"/>
      <c r="AS113" s="502" t="s">
        <v>772</v>
      </c>
      <c r="AT113" s="503" t="s">
        <v>318</v>
      </c>
      <c r="AU113" s="450" t="s">
        <v>441</v>
      </c>
      <c r="AV113" s="451"/>
      <c r="AW113" s="502" t="s">
        <v>737</v>
      </c>
      <c r="AX113" s="503" t="s">
        <v>525</v>
      </c>
      <c r="AY113" s="450"/>
      <c r="AZ113" s="451"/>
      <c r="BA113" s="502"/>
      <c r="BB113" s="503"/>
      <c r="BC113" s="450" t="s">
        <v>442</v>
      </c>
      <c r="BD113" s="451"/>
      <c r="BE113" s="502" t="s">
        <v>473</v>
      </c>
      <c r="BF113" s="503" t="s">
        <v>332</v>
      </c>
      <c r="BG113" s="450" t="s">
        <v>442</v>
      </c>
      <c r="BH113" s="451"/>
      <c r="BI113" s="502" t="s">
        <v>476</v>
      </c>
      <c r="BJ113" s="503" t="s">
        <v>340</v>
      </c>
      <c r="BK113" s="450" t="s">
        <v>442</v>
      </c>
      <c r="BL113" s="451"/>
      <c r="BM113" s="502" t="s">
        <v>480</v>
      </c>
      <c r="BN113" s="503" t="s">
        <v>348</v>
      </c>
      <c r="BO113" s="450" t="s">
        <v>442</v>
      </c>
      <c r="BP113" s="451"/>
      <c r="BQ113" s="502" t="s">
        <v>482</v>
      </c>
      <c r="BR113" s="503" t="s">
        <v>355</v>
      </c>
      <c r="BS113" s="450" t="s">
        <v>441</v>
      </c>
      <c r="BT113" s="451"/>
      <c r="BU113" s="502" t="s">
        <v>487</v>
      </c>
      <c r="BV113" s="503" t="s">
        <v>366</v>
      </c>
      <c r="BW113" s="450"/>
      <c r="BX113" s="451"/>
      <c r="BY113" s="502"/>
      <c r="BZ113" s="503"/>
      <c r="CA113" s="450" t="s">
        <v>442</v>
      </c>
      <c r="CB113" s="451"/>
      <c r="CC113" s="502" t="s">
        <v>490</v>
      </c>
      <c r="CD113" s="503" t="s">
        <v>373</v>
      </c>
      <c r="CE113" s="450" t="s">
        <v>441</v>
      </c>
      <c r="CF113" s="451"/>
      <c r="CG113" s="502" t="s">
        <v>496</v>
      </c>
      <c r="CH113" s="503" t="s">
        <v>384</v>
      </c>
      <c r="CI113" s="450" t="s">
        <v>442</v>
      </c>
      <c r="CJ113" s="451"/>
      <c r="CK113" s="502" t="s">
        <v>504</v>
      </c>
      <c r="CL113" s="503" t="s">
        <v>392</v>
      </c>
      <c r="CM113" s="450" t="s">
        <v>442</v>
      </c>
      <c r="CN113" s="451"/>
      <c r="CO113" s="502" t="s">
        <v>767</v>
      </c>
      <c r="CP113" s="503" t="s">
        <v>401</v>
      </c>
      <c r="CQ113" s="48"/>
      <c r="CR113" s="48"/>
      <c r="CS113" s="48"/>
      <c r="CT113" s="48"/>
      <c r="CU113" s="48"/>
      <c r="CV113" s="48"/>
      <c r="CW113" s="48"/>
    </row>
    <row r="114" spans="1:101" x14ac:dyDescent="0.25">
      <c r="A114" s="514">
        <v>152895</v>
      </c>
      <c r="B114" s="515" t="s">
        <v>631</v>
      </c>
      <c r="C114" s="516" t="s">
        <v>522</v>
      </c>
      <c r="D114" s="514" t="s">
        <v>288</v>
      </c>
      <c r="E114" s="517" t="s">
        <v>289</v>
      </c>
      <c r="F114" s="517" t="s">
        <v>743</v>
      </c>
      <c r="G114" s="517" t="s">
        <v>289</v>
      </c>
      <c r="H114" s="517" t="s">
        <v>289</v>
      </c>
      <c r="I114" s="516" t="s">
        <v>289</v>
      </c>
      <c r="J114" s="517" t="s">
        <v>289</v>
      </c>
      <c r="K114" s="440" t="str">
        <f>IFERROR(VLOOKUP(A114,[4]CalledName!$A:$N,14,FALSE),"")</f>
        <v>No</v>
      </c>
      <c r="L114" s="401" t="str">
        <f>IFERROR(VLOOKUP(A114,[5]YEAR8!$A:$Y,22,FALSE),"")</f>
        <v>4-5</v>
      </c>
      <c r="M114" s="404" t="str">
        <f t="shared" si="14"/>
        <v>M</v>
      </c>
      <c r="N114" s="344">
        <f>IFERROR(VLOOKUP($A114,BHVEXPORT!$A:$I,6,FALSE),"")</f>
        <v>26</v>
      </c>
      <c r="O114" s="344">
        <f>IFERROR(VLOOKUP($A114,BHVEXPORT!$A:$I,4,FALSE),"")</f>
        <v>1</v>
      </c>
      <c r="P114" s="444">
        <f>IFERROR(VLOOKUP($A114,BHVEXPORT!$A:$I,5,FALSE),"")</f>
        <v>1</v>
      </c>
      <c r="Q114" s="497">
        <v>91.3</v>
      </c>
      <c r="R114" s="495">
        <v>0</v>
      </c>
      <c r="S114" s="498">
        <f t="shared" si="15"/>
        <v>3</v>
      </c>
      <c r="T114" s="414">
        <f t="shared" si="16"/>
        <v>11</v>
      </c>
      <c r="U114" s="399">
        <f t="shared" si="17"/>
        <v>0</v>
      </c>
      <c r="V114" s="399">
        <f t="shared" si="18"/>
        <v>0</v>
      </c>
      <c r="W114" s="399">
        <f t="shared" si="19"/>
        <v>0</v>
      </c>
      <c r="X114" s="399">
        <f t="shared" si="20"/>
        <v>0</v>
      </c>
      <c r="Y114" s="399">
        <f t="shared" si="21"/>
        <v>0</v>
      </c>
      <c r="Z114" s="399">
        <f t="shared" si="22"/>
        <v>0</v>
      </c>
      <c r="AA114" s="399">
        <f t="shared" si="23"/>
        <v>0</v>
      </c>
      <c r="AB114" s="399">
        <f t="shared" si="24"/>
        <v>0</v>
      </c>
      <c r="AC114" s="522">
        <f t="shared" si="25"/>
        <v>0</v>
      </c>
      <c r="AD114" s="415"/>
      <c r="AE114" s="452" t="s">
        <v>442</v>
      </c>
      <c r="AF114" s="451"/>
      <c r="AG114" s="502" t="s">
        <v>764</v>
      </c>
      <c r="AH114" s="503" t="s">
        <v>301</v>
      </c>
      <c r="AI114" s="452" t="s">
        <v>442</v>
      </c>
      <c r="AJ114" s="451"/>
      <c r="AK114" s="502" t="s">
        <v>771</v>
      </c>
      <c r="AL114" s="503" t="s">
        <v>436</v>
      </c>
      <c r="AM114" s="452" t="s">
        <v>442</v>
      </c>
      <c r="AN114" s="451"/>
      <c r="AO114" s="502" t="s">
        <v>460</v>
      </c>
      <c r="AP114" s="503" t="s">
        <v>309</v>
      </c>
      <c r="AQ114" s="452" t="s">
        <v>442</v>
      </c>
      <c r="AR114" s="451"/>
      <c r="AS114" s="502" t="s">
        <v>772</v>
      </c>
      <c r="AT114" s="503" t="s">
        <v>318</v>
      </c>
      <c r="AU114" s="452" t="s">
        <v>441</v>
      </c>
      <c r="AV114" s="451"/>
      <c r="AW114" s="502" t="s">
        <v>484</v>
      </c>
      <c r="AX114" s="503" t="s">
        <v>522</v>
      </c>
      <c r="AY114" s="452"/>
      <c r="AZ114" s="451"/>
      <c r="BA114" s="502"/>
      <c r="BB114" s="503"/>
      <c r="BC114" s="452" t="s">
        <v>442</v>
      </c>
      <c r="BD114" s="451"/>
      <c r="BE114" s="502" t="s">
        <v>473</v>
      </c>
      <c r="BF114" s="503" t="s">
        <v>331</v>
      </c>
      <c r="BG114" s="452" t="s">
        <v>441</v>
      </c>
      <c r="BH114" s="451"/>
      <c r="BI114" s="502" t="s">
        <v>476</v>
      </c>
      <c r="BJ114" s="503" t="s">
        <v>339</v>
      </c>
      <c r="BK114" s="452" t="s">
        <v>442</v>
      </c>
      <c r="BL114" s="451"/>
      <c r="BM114" s="502" t="s">
        <v>479</v>
      </c>
      <c r="BN114" s="503" t="s">
        <v>347</v>
      </c>
      <c r="BO114" s="452" t="s">
        <v>442</v>
      </c>
      <c r="BP114" s="451"/>
      <c r="BQ114" s="502" t="s">
        <v>484</v>
      </c>
      <c r="BR114" s="503" t="s">
        <v>357</v>
      </c>
      <c r="BS114" s="452" t="s">
        <v>442</v>
      </c>
      <c r="BT114" s="451"/>
      <c r="BU114" s="502" t="s">
        <v>487</v>
      </c>
      <c r="BV114" s="503" t="s">
        <v>365</v>
      </c>
      <c r="BW114" s="452"/>
      <c r="BX114" s="451"/>
      <c r="BY114" s="502"/>
      <c r="BZ114" s="503"/>
      <c r="CA114" s="452" t="s">
        <v>441</v>
      </c>
      <c r="CB114" s="451"/>
      <c r="CC114" s="502" t="s">
        <v>492</v>
      </c>
      <c r="CD114" s="503" t="s">
        <v>375</v>
      </c>
      <c r="CE114" s="452" t="s">
        <v>442</v>
      </c>
      <c r="CF114" s="451"/>
      <c r="CG114" s="502" t="s">
        <v>496</v>
      </c>
      <c r="CH114" s="503" t="s">
        <v>383</v>
      </c>
      <c r="CI114" s="452" t="s">
        <v>442</v>
      </c>
      <c r="CJ114" s="451"/>
      <c r="CK114" s="502" t="s">
        <v>508</v>
      </c>
      <c r="CL114" s="503" t="s">
        <v>396</v>
      </c>
      <c r="CM114" s="452" t="s">
        <v>442</v>
      </c>
      <c r="CN114" s="451"/>
      <c r="CO114" s="502" t="s">
        <v>471</v>
      </c>
      <c r="CP114" s="503" t="s">
        <v>400</v>
      </c>
      <c r="CQ114" s="48"/>
      <c r="CR114" s="48"/>
      <c r="CS114" s="48"/>
      <c r="CT114" s="48"/>
      <c r="CU114" s="48"/>
      <c r="CV114" s="48"/>
      <c r="CW114" s="48"/>
    </row>
    <row r="115" spans="1:101" x14ac:dyDescent="0.25">
      <c r="A115" s="514">
        <v>160009</v>
      </c>
      <c r="B115" s="515" t="s">
        <v>632</v>
      </c>
      <c r="C115" s="516" t="s">
        <v>522</v>
      </c>
      <c r="D115" s="514" t="s">
        <v>148</v>
      </c>
      <c r="E115" s="517" t="s">
        <v>289</v>
      </c>
      <c r="F115" s="517" t="s">
        <v>759</v>
      </c>
      <c r="G115" s="517" t="s">
        <v>289</v>
      </c>
      <c r="H115" s="517" t="s">
        <v>289</v>
      </c>
      <c r="I115" s="516" t="s">
        <v>289</v>
      </c>
      <c r="J115" s="517" t="s">
        <v>289</v>
      </c>
      <c r="K115" s="440" t="str">
        <f>IFERROR(VLOOKUP(A115,[4]CalledName!$A:$N,14,FALSE),"")</f>
        <v>No</v>
      </c>
      <c r="L115" s="401" t="str">
        <f>IFERROR(VLOOKUP(A115,[5]YEAR8!$A:$Y,22,FALSE),"")</f>
        <v>1-2</v>
      </c>
      <c r="M115" s="404" t="str">
        <f t="shared" si="14"/>
        <v>H</v>
      </c>
      <c r="N115" s="344">
        <f>IFERROR(VLOOKUP($A115,BHVEXPORT!$A:$I,6,FALSE),"")</f>
        <v>19</v>
      </c>
      <c r="O115" s="344">
        <f>IFERROR(VLOOKUP($A115,BHVEXPORT!$A:$I,4,FALSE),"")</f>
        <v>0</v>
      </c>
      <c r="P115" s="444">
        <f>IFERROR(VLOOKUP($A115,BHVEXPORT!$A:$I,5,FALSE),"")</f>
        <v>2</v>
      </c>
      <c r="Q115" s="497">
        <v>100</v>
      </c>
      <c r="R115" s="495">
        <v>4</v>
      </c>
      <c r="S115" s="498">
        <f t="shared" si="15"/>
        <v>0</v>
      </c>
      <c r="T115" s="414">
        <f t="shared" si="16"/>
        <v>14</v>
      </c>
      <c r="U115" s="399">
        <f t="shared" si="17"/>
        <v>0</v>
      </c>
      <c r="V115" s="399">
        <f t="shared" si="18"/>
        <v>0</v>
      </c>
      <c r="W115" s="399">
        <f t="shared" si="19"/>
        <v>0</v>
      </c>
      <c r="X115" s="399">
        <f t="shared" si="20"/>
        <v>0</v>
      </c>
      <c r="Y115" s="399">
        <f t="shared" si="21"/>
        <v>0</v>
      </c>
      <c r="Z115" s="399">
        <f t="shared" si="22"/>
        <v>0</v>
      </c>
      <c r="AA115" s="399">
        <f t="shared" si="23"/>
        <v>0</v>
      </c>
      <c r="AB115" s="399">
        <f t="shared" si="24"/>
        <v>0</v>
      </c>
      <c r="AC115" s="522">
        <f t="shared" si="25"/>
        <v>0</v>
      </c>
      <c r="AD115" s="415"/>
      <c r="AE115" s="452" t="s">
        <v>442</v>
      </c>
      <c r="AF115" s="451"/>
      <c r="AG115" s="502" t="s">
        <v>764</v>
      </c>
      <c r="AH115" s="503" t="s">
        <v>301</v>
      </c>
      <c r="AI115" s="452"/>
      <c r="AJ115" s="451"/>
      <c r="AK115" s="502"/>
      <c r="AL115" s="503"/>
      <c r="AM115" s="452" t="s">
        <v>442</v>
      </c>
      <c r="AN115" s="451"/>
      <c r="AO115" s="502" t="s">
        <v>460</v>
      </c>
      <c r="AP115" s="503" t="s">
        <v>309</v>
      </c>
      <c r="AQ115" s="452" t="s">
        <v>442</v>
      </c>
      <c r="AR115" s="451"/>
      <c r="AS115" s="502" t="s">
        <v>777</v>
      </c>
      <c r="AT115" s="503" t="s">
        <v>321</v>
      </c>
      <c r="AU115" s="452" t="s">
        <v>442</v>
      </c>
      <c r="AV115" s="451"/>
      <c r="AW115" s="502" t="s">
        <v>484</v>
      </c>
      <c r="AX115" s="503" t="s">
        <v>522</v>
      </c>
      <c r="AY115" s="452"/>
      <c r="AZ115" s="451"/>
      <c r="BA115" s="502"/>
      <c r="BB115" s="503"/>
      <c r="BC115" s="452" t="s">
        <v>442</v>
      </c>
      <c r="BD115" s="451"/>
      <c r="BE115" s="502" t="s">
        <v>473</v>
      </c>
      <c r="BF115" s="503" t="s">
        <v>331</v>
      </c>
      <c r="BG115" s="452" t="s">
        <v>442</v>
      </c>
      <c r="BH115" s="451"/>
      <c r="BI115" s="502" t="s">
        <v>476</v>
      </c>
      <c r="BJ115" s="503" t="s">
        <v>339</v>
      </c>
      <c r="BK115" s="452" t="s">
        <v>442</v>
      </c>
      <c r="BL115" s="451"/>
      <c r="BM115" s="502" t="s">
        <v>479</v>
      </c>
      <c r="BN115" s="503" t="s">
        <v>347</v>
      </c>
      <c r="BO115" s="452" t="s">
        <v>442</v>
      </c>
      <c r="BP115" s="451"/>
      <c r="BQ115" s="502" t="s">
        <v>486</v>
      </c>
      <c r="BR115" s="503" t="s">
        <v>359</v>
      </c>
      <c r="BS115" s="452" t="s">
        <v>442</v>
      </c>
      <c r="BT115" s="451"/>
      <c r="BU115" s="502" t="s">
        <v>487</v>
      </c>
      <c r="BV115" s="503" t="s">
        <v>365</v>
      </c>
      <c r="BW115" s="452" t="s">
        <v>442</v>
      </c>
      <c r="BX115" s="451"/>
      <c r="BY115" s="502" t="s">
        <v>481</v>
      </c>
      <c r="BZ115" s="503" t="s">
        <v>381</v>
      </c>
      <c r="CA115" s="452" t="s">
        <v>442</v>
      </c>
      <c r="CB115" s="451"/>
      <c r="CC115" s="502" t="s">
        <v>491</v>
      </c>
      <c r="CD115" s="503" t="s">
        <v>374</v>
      </c>
      <c r="CE115" s="452" t="s">
        <v>442</v>
      </c>
      <c r="CF115" s="451"/>
      <c r="CG115" s="502" t="s">
        <v>496</v>
      </c>
      <c r="CH115" s="503" t="s">
        <v>383</v>
      </c>
      <c r="CI115" s="452" t="s">
        <v>442</v>
      </c>
      <c r="CJ115" s="451"/>
      <c r="CK115" s="502" t="s">
        <v>503</v>
      </c>
      <c r="CL115" s="503" t="s">
        <v>399</v>
      </c>
      <c r="CM115" s="452" t="s">
        <v>442</v>
      </c>
      <c r="CN115" s="451"/>
      <c r="CO115" s="502" t="s">
        <v>471</v>
      </c>
      <c r="CP115" s="503" t="s">
        <v>400</v>
      </c>
      <c r="CQ115" s="48"/>
      <c r="CR115" s="48"/>
      <c r="CS115" s="48"/>
      <c r="CT115" s="48"/>
      <c r="CU115" s="48"/>
      <c r="CV115" s="48"/>
      <c r="CW115" s="48"/>
    </row>
    <row r="116" spans="1:101" x14ac:dyDescent="0.25">
      <c r="A116" s="514">
        <v>152854</v>
      </c>
      <c r="B116" s="515" t="s">
        <v>633</v>
      </c>
      <c r="C116" s="516" t="s">
        <v>558</v>
      </c>
      <c r="D116" s="514" t="s">
        <v>288</v>
      </c>
      <c r="E116" s="517" t="s">
        <v>289</v>
      </c>
      <c r="F116" s="517" t="s">
        <v>745</v>
      </c>
      <c r="G116" s="517" t="s">
        <v>289</v>
      </c>
      <c r="H116" s="517" t="s">
        <v>289</v>
      </c>
      <c r="I116" s="516" t="s">
        <v>289</v>
      </c>
      <c r="J116" s="517" t="s">
        <v>289</v>
      </c>
      <c r="K116" s="440" t="str">
        <f>IFERROR(VLOOKUP(A116,[4]CalledName!$A:$N,14,FALSE),"")</f>
        <v>No</v>
      </c>
      <c r="L116" s="401" t="str">
        <f>IFERROR(VLOOKUP(A116,[5]YEAR8!$A:$Y,22,FALSE),"")</f>
        <v>5-6</v>
      </c>
      <c r="M116" s="404" t="str">
        <f t="shared" si="14"/>
        <v>M</v>
      </c>
      <c r="N116" s="344">
        <f>IFERROR(VLOOKUP($A116,BHVEXPORT!$A:$I,6,FALSE),"")</f>
        <v>19</v>
      </c>
      <c r="O116" s="344">
        <f>IFERROR(VLOOKUP($A116,BHVEXPORT!$A:$I,4,FALSE),"")</f>
        <v>0</v>
      </c>
      <c r="P116" s="444">
        <f>IFERROR(VLOOKUP($A116,BHVEXPORT!$A:$I,5,FALSE),"")</f>
        <v>1</v>
      </c>
      <c r="Q116" s="497">
        <v>93.33</v>
      </c>
      <c r="R116" s="495">
        <v>1</v>
      </c>
      <c r="S116" s="498">
        <f t="shared" si="15"/>
        <v>1</v>
      </c>
      <c r="T116" s="414">
        <f t="shared" si="16"/>
        <v>13</v>
      </c>
      <c r="U116" s="399">
        <f t="shared" si="17"/>
        <v>0</v>
      </c>
      <c r="V116" s="399">
        <f t="shared" si="18"/>
        <v>0</v>
      </c>
      <c r="W116" s="399">
        <f t="shared" si="19"/>
        <v>0</v>
      </c>
      <c r="X116" s="399">
        <f t="shared" si="20"/>
        <v>0</v>
      </c>
      <c r="Y116" s="399">
        <f t="shared" si="21"/>
        <v>0</v>
      </c>
      <c r="Z116" s="399">
        <f t="shared" si="22"/>
        <v>0</v>
      </c>
      <c r="AA116" s="399">
        <f t="shared" si="23"/>
        <v>0</v>
      </c>
      <c r="AB116" s="399">
        <f t="shared" si="24"/>
        <v>0</v>
      </c>
      <c r="AC116" s="522">
        <f t="shared" si="25"/>
        <v>0</v>
      </c>
      <c r="AD116" s="415"/>
      <c r="AE116" s="450" t="s">
        <v>442</v>
      </c>
      <c r="AF116" s="451"/>
      <c r="AG116" s="502" t="s">
        <v>458</v>
      </c>
      <c r="AH116" s="503" t="s">
        <v>303</v>
      </c>
      <c r="AI116" s="450" t="s">
        <v>442</v>
      </c>
      <c r="AJ116" s="451"/>
      <c r="AK116" s="502" t="s">
        <v>765</v>
      </c>
      <c r="AL116" s="503" t="s">
        <v>434</v>
      </c>
      <c r="AM116" s="450" t="s">
        <v>442</v>
      </c>
      <c r="AN116" s="451"/>
      <c r="AO116" s="502" t="s">
        <v>460</v>
      </c>
      <c r="AP116" s="503" t="s">
        <v>311</v>
      </c>
      <c r="AQ116" s="450" t="s">
        <v>442</v>
      </c>
      <c r="AR116" s="451"/>
      <c r="AS116" s="502" t="s">
        <v>464</v>
      </c>
      <c r="AT116" s="503" t="s">
        <v>319</v>
      </c>
      <c r="AU116" s="450" t="s">
        <v>442</v>
      </c>
      <c r="AV116" s="451"/>
      <c r="AW116" s="502" t="s">
        <v>736</v>
      </c>
      <c r="AX116" s="503" t="s">
        <v>558</v>
      </c>
      <c r="AY116" s="450"/>
      <c r="AZ116" s="451"/>
      <c r="BA116" s="502"/>
      <c r="BB116" s="503"/>
      <c r="BC116" s="450" t="s">
        <v>442</v>
      </c>
      <c r="BD116" s="451"/>
      <c r="BE116" s="502" t="s">
        <v>473</v>
      </c>
      <c r="BF116" s="503" t="s">
        <v>333</v>
      </c>
      <c r="BG116" s="450" t="s">
        <v>442</v>
      </c>
      <c r="BH116" s="451"/>
      <c r="BI116" s="502" t="s">
        <v>477</v>
      </c>
      <c r="BJ116" s="503" t="s">
        <v>341</v>
      </c>
      <c r="BK116" s="450" t="s">
        <v>442</v>
      </c>
      <c r="BL116" s="451"/>
      <c r="BM116" s="502" t="s">
        <v>481</v>
      </c>
      <c r="BN116" s="503" t="s">
        <v>349</v>
      </c>
      <c r="BO116" s="450" t="s">
        <v>442</v>
      </c>
      <c r="BP116" s="451"/>
      <c r="BQ116" s="502" t="s">
        <v>482</v>
      </c>
      <c r="BR116" s="503" t="s">
        <v>355</v>
      </c>
      <c r="BS116" s="450" t="s">
        <v>442</v>
      </c>
      <c r="BT116" s="451"/>
      <c r="BU116" s="502" t="s">
        <v>487</v>
      </c>
      <c r="BV116" s="503" t="s">
        <v>367</v>
      </c>
      <c r="BW116" s="450"/>
      <c r="BX116" s="451"/>
      <c r="BY116" s="502"/>
      <c r="BZ116" s="503"/>
      <c r="CA116" s="450" t="s">
        <v>441</v>
      </c>
      <c r="CB116" s="451"/>
      <c r="CC116" s="502" t="s">
        <v>492</v>
      </c>
      <c r="CD116" s="503" t="s">
        <v>375</v>
      </c>
      <c r="CE116" s="450" t="s">
        <v>442</v>
      </c>
      <c r="CF116" s="451"/>
      <c r="CG116" s="502" t="s">
        <v>497</v>
      </c>
      <c r="CH116" s="503" t="s">
        <v>385</v>
      </c>
      <c r="CI116" s="450" t="s">
        <v>442</v>
      </c>
      <c r="CJ116" s="451"/>
      <c r="CK116" s="502" t="s">
        <v>504</v>
      </c>
      <c r="CL116" s="503" t="s">
        <v>392</v>
      </c>
      <c r="CM116" s="450" t="s">
        <v>442</v>
      </c>
      <c r="CN116" s="451"/>
      <c r="CO116" s="502" t="s">
        <v>776</v>
      </c>
      <c r="CP116" s="503" t="s">
        <v>402</v>
      </c>
      <c r="CQ116" s="48"/>
      <c r="CR116" s="48"/>
      <c r="CS116" s="48"/>
      <c r="CT116" s="48"/>
      <c r="CU116" s="48"/>
      <c r="CV116" s="48"/>
      <c r="CW116" s="48"/>
    </row>
    <row r="117" spans="1:101" ht="25.5" x14ac:dyDescent="0.25">
      <c r="A117" s="514">
        <v>152915</v>
      </c>
      <c r="B117" s="515" t="s">
        <v>634</v>
      </c>
      <c r="C117" s="516" t="s">
        <v>525</v>
      </c>
      <c r="D117" s="514" t="s">
        <v>288</v>
      </c>
      <c r="E117" s="517" t="s">
        <v>744</v>
      </c>
      <c r="F117" s="517" t="s">
        <v>745</v>
      </c>
      <c r="G117" s="517" t="s">
        <v>289</v>
      </c>
      <c r="H117" s="517" t="s">
        <v>744</v>
      </c>
      <c r="I117" s="516" t="s">
        <v>289</v>
      </c>
      <c r="J117" s="517" t="s">
        <v>287</v>
      </c>
      <c r="K117" s="440" t="str">
        <f>IFERROR(VLOOKUP(A117,[4]CalledName!$A:$N,14,FALSE),"")</f>
        <v>Yes</v>
      </c>
      <c r="L117" s="401" t="str">
        <f>IFERROR(VLOOKUP(A117,[5]YEAR8!$A:$Y,22,FALSE),"")</f>
        <v>3-4</v>
      </c>
      <c r="M117" s="404" t="str">
        <f t="shared" si="14"/>
        <v>M</v>
      </c>
      <c r="N117" s="344">
        <f>IFERROR(VLOOKUP($A117,BHVEXPORT!$A:$I,6,FALSE),"")</f>
        <v>17</v>
      </c>
      <c r="O117" s="344">
        <f>IFERROR(VLOOKUP($A117,BHVEXPORT!$A:$I,4,FALSE),"")</f>
        <v>23</v>
      </c>
      <c r="P117" s="444">
        <f>IFERROR(VLOOKUP($A117,BHVEXPORT!$A:$I,5,FALSE),"")</f>
        <v>2</v>
      </c>
      <c r="Q117" s="497">
        <v>91.11</v>
      </c>
      <c r="R117" s="495">
        <v>8</v>
      </c>
      <c r="S117" s="498">
        <f t="shared" si="15"/>
        <v>0</v>
      </c>
      <c r="T117" s="414">
        <f t="shared" si="16"/>
        <v>5</v>
      </c>
      <c r="U117" s="399">
        <f t="shared" si="17"/>
        <v>3</v>
      </c>
      <c r="V117" s="399">
        <f t="shared" si="18"/>
        <v>4</v>
      </c>
      <c r="W117" s="399">
        <f t="shared" si="19"/>
        <v>0</v>
      </c>
      <c r="X117" s="399">
        <f t="shared" si="20"/>
        <v>7</v>
      </c>
      <c r="Y117" s="399">
        <f t="shared" si="21"/>
        <v>0</v>
      </c>
      <c r="Z117" s="399">
        <f t="shared" si="22"/>
        <v>2</v>
      </c>
      <c r="AA117" s="399">
        <f t="shared" si="23"/>
        <v>0</v>
      </c>
      <c r="AB117" s="399">
        <f t="shared" si="24"/>
        <v>2</v>
      </c>
      <c r="AC117" s="522">
        <f t="shared" si="25"/>
        <v>9</v>
      </c>
      <c r="AD117" s="415"/>
      <c r="AE117" s="450" t="s">
        <v>442</v>
      </c>
      <c r="AF117" s="451"/>
      <c r="AG117" s="502" t="s">
        <v>764</v>
      </c>
      <c r="AH117" s="503" t="s">
        <v>302</v>
      </c>
      <c r="AI117" s="450" t="s">
        <v>442</v>
      </c>
      <c r="AJ117" s="451"/>
      <c r="AK117" s="502" t="s">
        <v>769</v>
      </c>
      <c r="AL117" s="503" t="s">
        <v>435</v>
      </c>
      <c r="AM117" s="450" t="s">
        <v>444</v>
      </c>
      <c r="AN117" s="451"/>
      <c r="AO117" s="502" t="s">
        <v>460</v>
      </c>
      <c r="AP117" s="503" t="s">
        <v>310</v>
      </c>
      <c r="AQ117" s="450" t="s">
        <v>447</v>
      </c>
      <c r="AR117" s="451"/>
      <c r="AS117" s="502" t="s">
        <v>467</v>
      </c>
      <c r="AT117" s="503" t="s">
        <v>320</v>
      </c>
      <c r="AU117" s="450" t="s">
        <v>447</v>
      </c>
      <c r="AV117" s="451"/>
      <c r="AW117" s="502" t="s">
        <v>737</v>
      </c>
      <c r="AX117" s="503" t="s">
        <v>525</v>
      </c>
      <c r="AY117" s="450"/>
      <c r="AZ117" s="451"/>
      <c r="BA117" s="502"/>
      <c r="BB117" s="503"/>
      <c r="BC117" s="450" t="s">
        <v>442</v>
      </c>
      <c r="BD117" s="451"/>
      <c r="BE117" s="502" t="s">
        <v>473</v>
      </c>
      <c r="BF117" s="503" t="s">
        <v>332</v>
      </c>
      <c r="BG117" s="450" t="s">
        <v>444</v>
      </c>
      <c r="BH117" s="451"/>
      <c r="BI117" s="502" t="s">
        <v>476</v>
      </c>
      <c r="BJ117" s="503" t="s">
        <v>340</v>
      </c>
      <c r="BK117" s="450" t="s">
        <v>444</v>
      </c>
      <c r="BL117" s="451"/>
      <c r="BM117" s="502" t="s">
        <v>480</v>
      </c>
      <c r="BN117" s="503" t="s">
        <v>348</v>
      </c>
      <c r="BO117" s="450" t="s">
        <v>442</v>
      </c>
      <c r="BP117" s="451"/>
      <c r="BQ117" s="502" t="s">
        <v>485</v>
      </c>
      <c r="BR117" s="503" t="s">
        <v>358</v>
      </c>
      <c r="BS117" s="450" t="s">
        <v>443</v>
      </c>
      <c r="BT117" s="451"/>
      <c r="BU117" s="502" t="s">
        <v>487</v>
      </c>
      <c r="BV117" s="503" t="s">
        <v>366</v>
      </c>
      <c r="BW117" s="450"/>
      <c r="BX117" s="451"/>
      <c r="BY117" s="502"/>
      <c r="BZ117" s="503"/>
      <c r="CA117" s="450" t="s">
        <v>442</v>
      </c>
      <c r="CB117" s="451"/>
      <c r="CC117" s="502" t="s">
        <v>770</v>
      </c>
      <c r="CD117" s="503" t="s">
        <v>376</v>
      </c>
      <c r="CE117" s="450" t="s">
        <v>443</v>
      </c>
      <c r="CF117" s="451"/>
      <c r="CG117" s="502" t="s">
        <v>496</v>
      </c>
      <c r="CH117" s="503" t="s">
        <v>384</v>
      </c>
      <c r="CI117" s="450" t="s">
        <v>444</v>
      </c>
      <c r="CJ117" s="451"/>
      <c r="CK117" s="502" t="s">
        <v>504</v>
      </c>
      <c r="CL117" s="503" t="s">
        <v>395</v>
      </c>
      <c r="CM117" s="450" t="s">
        <v>443</v>
      </c>
      <c r="CN117" s="451"/>
      <c r="CO117" s="502" t="s">
        <v>767</v>
      </c>
      <c r="CP117" s="503" t="s">
        <v>401</v>
      </c>
      <c r="CQ117" s="48"/>
      <c r="CR117" s="48"/>
      <c r="CS117" s="48"/>
      <c r="CT117" s="48"/>
      <c r="CU117" s="48"/>
      <c r="CV117" s="48"/>
      <c r="CW117" s="48"/>
    </row>
    <row r="118" spans="1:101" x14ac:dyDescent="0.25">
      <c r="A118" s="514">
        <v>152818</v>
      </c>
      <c r="B118" s="515" t="s">
        <v>635</v>
      </c>
      <c r="C118" s="516" t="s">
        <v>520</v>
      </c>
      <c r="D118" s="514" t="s">
        <v>148</v>
      </c>
      <c r="E118" s="517" t="s">
        <v>289</v>
      </c>
      <c r="F118" s="517" t="s">
        <v>760</v>
      </c>
      <c r="G118" s="517" t="s">
        <v>289</v>
      </c>
      <c r="H118" s="517" t="s">
        <v>289</v>
      </c>
      <c r="I118" s="516" t="s">
        <v>289</v>
      </c>
      <c r="J118" s="517" t="s">
        <v>289</v>
      </c>
      <c r="K118" s="440" t="str">
        <f>IFERROR(VLOOKUP(A118,[4]CalledName!$A:$N,14,FALSE),"")</f>
        <v>No</v>
      </c>
      <c r="L118" s="401" t="str">
        <f>IFERROR(VLOOKUP(A118,[5]YEAR8!$A:$Y,22,FALSE),"")</f>
        <v>3-4</v>
      </c>
      <c r="M118" s="404" t="str">
        <f t="shared" si="14"/>
        <v>L</v>
      </c>
      <c r="N118" s="344">
        <f>IFERROR(VLOOKUP($A118,BHVEXPORT!$A:$I,6,FALSE),"")</f>
        <v>18</v>
      </c>
      <c r="O118" s="344">
        <f>IFERROR(VLOOKUP($A118,BHVEXPORT!$A:$I,4,FALSE),"")</f>
        <v>0</v>
      </c>
      <c r="P118" s="444">
        <f>IFERROR(VLOOKUP($A118,BHVEXPORT!$A:$I,5,FALSE),"")</f>
        <v>0</v>
      </c>
      <c r="Q118" s="497">
        <v>100</v>
      </c>
      <c r="R118" s="495">
        <v>2</v>
      </c>
      <c r="S118" s="498">
        <f t="shared" si="15"/>
        <v>0</v>
      </c>
      <c r="T118" s="414">
        <f t="shared" si="16"/>
        <v>13</v>
      </c>
      <c r="U118" s="399">
        <f t="shared" si="17"/>
        <v>1</v>
      </c>
      <c r="V118" s="399">
        <f t="shared" si="18"/>
        <v>0</v>
      </c>
      <c r="W118" s="399">
        <f t="shared" si="19"/>
        <v>0</v>
      </c>
      <c r="X118" s="399">
        <f t="shared" si="20"/>
        <v>1</v>
      </c>
      <c r="Y118" s="399">
        <f t="shared" si="21"/>
        <v>0</v>
      </c>
      <c r="Z118" s="399">
        <f t="shared" si="22"/>
        <v>0</v>
      </c>
      <c r="AA118" s="399">
        <f t="shared" si="23"/>
        <v>0</v>
      </c>
      <c r="AB118" s="399">
        <f t="shared" si="24"/>
        <v>0</v>
      </c>
      <c r="AC118" s="522">
        <f t="shared" si="25"/>
        <v>1</v>
      </c>
      <c r="AD118" s="415"/>
      <c r="AE118" s="450" t="s">
        <v>442</v>
      </c>
      <c r="AF118" s="451"/>
      <c r="AG118" s="502" t="s">
        <v>458</v>
      </c>
      <c r="AH118" s="503" t="s">
        <v>307</v>
      </c>
      <c r="AI118" s="450" t="s">
        <v>442</v>
      </c>
      <c r="AJ118" s="451"/>
      <c r="AK118" s="502" t="s">
        <v>771</v>
      </c>
      <c r="AL118" s="503" t="s">
        <v>440</v>
      </c>
      <c r="AM118" s="450" t="s">
        <v>442</v>
      </c>
      <c r="AN118" s="451"/>
      <c r="AO118" s="502" t="s">
        <v>460</v>
      </c>
      <c r="AP118" s="503" t="s">
        <v>315</v>
      </c>
      <c r="AQ118" s="450" t="s">
        <v>442</v>
      </c>
      <c r="AR118" s="451"/>
      <c r="AS118" s="502" t="s">
        <v>462</v>
      </c>
      <c r="AT118" s="503" t="s">
        <v>326</v>
      </c>
      <c r="AU118" s="450" t="s">
        <v>442</v>
      </c>
      <c r="AV118" s="451"/>
      <c r="AW118" s="502" t="s">
        <v>738</v>
      </c>
      <c r="AX118" s="503" t="s">
        <v>520</v>
      </c>
      <c r="AY118" s="450" t="s">
        <v>442</v>
      </c>
      <c r="AZ118" s="451"/>
      <c r="BA118" s="502" t="s">
        <v>471</v>
      </c>
      <c r="BB118" s="503" t="s">
        <v>329</v>
      </c>
      <c r="BC118" s="450" t="s">
        <v>442</v>
      </c>
      <c r="BD118" s="451"/>
      <c r="BE118" s="502" t="s">
        <v>475</v>
      </c>
      <c r="BF118" s="503" t="s">
        <v>337</v>
      </c>
      <c r="BG118" s="450" t="s">
        <v>442</v>
      </c>
      <c r="BH118" s="451"/>
      <c r="BI118" s="502" t="s">
        <v>477</v>
      </c>
      <c r="BJ118" s="503" t="s">
        <v>345</v>
      </c>
      <c r="BK118" s="450" t="s">
        <v>442</v>
      </c>
      <c r="BL118" s="451"/>
      <c r="BM118" s="502" t="s">
        <v>481</v>
      </c>
      <c r="BN118" s="503" t="s">
        <v>353</v>
      </c>
      <c r="BO118" s="450" t="s">
        <v>442</v>
      </c>
      <c r="BP118" s="451"/>
      <c r="BQ118" s="502" t="s">
        <v>484</v>
      </c>
      <c r="BR118" s="503" t="s">
        <v>362</v>
      </c>
      <c r="BS118" s="450" t="s">
        <v>442</v>
      </c>
      <c r="BT118" s="451"/>
      <c r="BU118" s="502" t="s">
        <v>487</v>
      </c>
      <c r="BV118" s="503" t="s">
        <v>371</v>
      </c>
      <c r="BW118" s="450"/>
      <c r="BX118" s="451"/>
      <c r="BY118" s="502"/>
      <c r="BZ118" s="503"/>
      <c r="CA118" s="450" t="s">
        <v>442</v>
      </c>
      <c r="CB118" s="451"/>
      <c r="CC118" s="502" t="s">
        <v>491</v>
      </c>
      <c r="CD118" s="503" t="s">
        <v>378</v>
      </c>
      <c r="CE118" s="450" t="s">
        <v>442</v>
      </c>
      <c r="CF118" s="451"/>
      <c r="CG118" s="502" t="s">
        <v>501</v>
      </c>
      <c r="CH118" s="503" t="s">
        <v>389</v>
      </c>
      <c r="CI118" s="450" t="s">
        <v>443</v>
      </c>
      <c r="CJ118" s="451"/>
      <c r="CK118" s="502" t="s">
        <v>503</v>
      </c>
      <c r="CL118" s="503" t="s">
        <v>399</v>
      </c>
      <c r="CM118" s="450"/>
      <c r="CN118" s="451"/>
      <c r="CO118" s="502"/>
      <c r="CP118" s="503"/>
      <c r="CQ118" s="48"/>
      <c r="CR118" s="48"/>
      <c r="CS118" s="48"/>
      <c r="CT118" s="48"/>
      <c r="CU118" s="48"/>
      <c r="CV118" s="48"/>
      <c r="CW118" s="48"/>
    </row>
    <row r="119" spans="1:101" ht="30" x14ac:dyDescent="0.25">
      <c r="A119" s="514">
        <v>152873</v>
      </c>
      <c r="B119" s="515" t="s">
        <v>636</v>
      </c>
      <c r="C119" s="516" t="s">
        <v>522</v>
      </c>
      <c r="D119" s="514" t="s">
        <v>148</v>
      </c>
      <c r="E119" s="517" t="s">
        <v>289</v>
      </c>
      <c r="F119" s="517" t="s">
        <v>743</v>
      </c>
      <c r="G119" s="517" t="s">
        <v>289</v>
      </c>
      <c r="H119" s="517" t="s">
        <v>289</v>
      </c>
      <c r="I119" s="516" t="s">
        <v>289</v>
      </c>
      <c r="J119" s="517" t="s">
        <v>289</v>
      </c>
      <c r="K119" s="440" t="str">
        <f>IFERROR(VLOOKUP(A119,[4]CalledName!$A:$N,14,FALSE),"")</f>
        <v>No</v>
      </c>
      <c r="L119" s="401" t="str">
        <f>IFERROR(VLOOKUP(A119,[5]YEAR8!$A:$Y,22,FALSE),"")</f>
        <v>5-6</v>
      </c>
      <c r="M119" s="404" t="str">
        <f t="shared" si="14"/>
        <v>M</v>
      </c>
      <c r="N119" s="344">
        <f>IFERROR(VLOOKUP($A119,BHVEXPORT!$A:$I,6,FALSE),"")</f>
        <v>32</v>
      </c>
      <c r="O119" s="344">
        <f>IFERROR(VLOOKUP($A119,BHVEXPORT!$A:$I,4,FALSE),"")</f>
        <v>0</v>
      </c>
      <c r="P119" s="444">
        <f>IFERROR(VLOOKUP($A119,BHVEXPORT!$A:$I,5,FALSE),"")</f>
        <v>1</v>
      </c>
      <c r="Q119" s="497">
        <v>100</v>
      </c>
      <c r="R119" s="495">
        <v>0</v>
      </c>
      <c r="S119" s="498">
        <f t="shared" si="15"/>
        <v>5</v>
      </c>
      <c r="T119" s="414">
        <f t="shared" si="16"/>
        <v>9</v>
      </c>
      <c r="U119" s="399">
        <f t="shared" si="17"/>
        <v>0</v>
      </c>
      <c r="V119" s="399">
        <f t="shared" si="18"/>
        <v>0</v>
      </c>
      <c r="W119" s="399">
        <f t="shared" si="19"/>
        <v>0</v>
      </c>
      <c r="X119" s="399">
        <f t="shared" si="20"/>
        <v>0</v>
      </c>
      <c r="Y119" s="399">
        <f t="shared" si="21"/>
        <v>0</v>
      </c>
      <c r="Z119" s="399">
        <f t="shared" si="22"/>
        <v>0</v>
      </c>
      <c r="AA119" s="399">
        <f t="shared" si="23"/>
        <v>0</v>
      </c>
      <c r="AB119" s="399">
        <f t="shared" si="24"/>
        <v>0</v>
      </c>
      <c r="AC119" s="522">
        <f t="shared" si="25"/>
        <v>0</v>
      </c>
      <c r="AD119" s="415"/>
      <c r="AE119" s="450" t="s">
        <v>442</v>
      </c>
      <c r="AF119" s="451"/>
      <c r="AG119" s="502" t="s">
        <v>764</v>
      </c>
      <c r="AH119" s="503" t="s">
        <v>301</v>
      </c>
      <c r="AI119" s="450" t="s">
        <v>442</v>
      </c>
      <c r="AJ119" s="451"/>
      <c r="AK119" s="502" t="s">
        <v>766</v>
      </c>
      <c r="AL119" s="503" t="s">
        <v>433</v>
      </c>
      <c r="AM119" s="450" t="s">
        <v>441</v>
      </c>
      <c r="AN119" s="451"/>
      <c r="AO119" s="502" t="s">
        <v>460</v>
      </c>
      <c r="AP119" s="503" t="s">
        <v>309</v>
      </c>
      <c r="AQ119" s="450" t="s">
        <v>442</v>
      </c>
      <c r="AR119" s="451"/>
      <c r="AS119" s="502" t="s">
        <v>772</v>
      </c>
      <c r="AT119" s="503" t="s">
        <v>318</v>
      </c>
      <c r="AU119" s="450" t="s">
        <v>441</v>
      </c>
      <c r="AV119" s="451"/>
      <c r="AW119" s="502" t="s">
        <v>484</v>
      </c>
      <c r="AX119" s="503" t="s">
        <v>522</v>
      </c>
      <c r="AY119" s="450"/>
      <c r="AZ119" s="451"/>
      <c r="BA119" s="502"/>
      <c r="BB119" s="503"/>
      <c r="BC119" s="450" t="s">
        <v>442</v>
      </c>
      <c r="BD119" s="451"/>
      <c r="BE119" s="502" t="s">
        <v>473</v>
      </c>
      <c r="BF119" s="503" t="s">
        <v>331</v>
      </c>
      <c r="BG119" s="450" t="s">
        <v>442</v>
      </c>
      <c r="BH119" s="451"/>
      <c r="BI119" s="502" t="s">
        <v>476</v>
      </c>
      <c r="BJ119" s="503" t="s">
        <v>339</v>
      </c>
      <c r="BK119" s="450" t="s">
        <v>442</v>
      </c>
      <c r="BL119" s="451"/>
      <c r="BM119" s="502" t="s">
        <v>479</v>
      </c>
      <c r="BN119" s="503" t="s">
        <v>347</v>
      </c>
      <c r="BO119" s="450" t="s">
        <v>441</v>
      </c>
      <c r="BP119" s="451"/>
      <c r="BQ119" s="502" t="s">
        <v>483</v>
      </c>
      <c r="BR119" s="503" t="s">
        <v>356</v>
      </c>
      <c r="BS119" s="450" t="s">
        <v>441</v>
      </c>
      <c r="BT119" s="451"/>
      <c r="BU119" s="502" t="s">
        <v>487</v>
      </c>
      <c r="BV119" s="503" t="s">
        <v>365</v>
      </c>
      <c r="BW119" s="450"/>
      <c r="BX119" s="451"/>
      <c r="BY119" s="502"/>
      <c r="BZ119" s="503"/>
      <c r="CA119" s="450" t="s">
        <v>442</v>
      </c>
      <c r="CB119" s="451"/>
      <c r="CC119" s="502" t="s">
        <v>490</v>
      </c>
      <c r="CD119" s="503" t="s">
        <v>373</v>
      </c>
      <c r="CE119" s="450" t="s">
        <v>441</v>
      </c>
      <c r="CF119" s="451"/>
      <c r="CG119" s="502" t="s">
        <v>496</v>
      </c>
      <c r="CH119" s="503" t="s">
        <v>383</v>
      </c>
      <c r="CI119" s="450" t="s">
        <v>442</v>
      </c>
      <c r="CJ119" s="451"/>
      <c r="CK119" s="502" t="s">
        <v>508</v>
      </c>
      <c r="CL119" s="503" t="s">
        <v>396</v>
      </c>
      <c r="CM119" s="450" t="s">
        <v>442</v>
      </c>
      <c r="CN119" s="451"/>
      <c r="CO119" s="502" t="s">
        <v>471</v>
      </c>
      <c r="CP119" s="503" t="s">
        <v>400</v>
      </c>
      <c r="CQ119" s="48"/>
      <c r="CR119" s="48"/>
      <c r="CS119" s="48"/>
      <c r="CT119" s="48"/>
      <c r="CU119" s="48"/>
      <c r="CV119" s="48"/>
      <c r="CW119" s="48"/>
    </row>
    <row r="120" spans="1:101" ht="30" x14ac:dyDescent="0.25">
      <c r="A120" s="514">
        <v>152940</v>
      </c>
      <c r="B120" s="515" t="s">
        <v>637</v>
      </c>
      <c r="C120" s="516" t="s">
        <v>514</v>
      </c>
      <c r="D120" s="514" t="s">
        <v>148</v>
      </c>
      <c r="E120" s="517" t="s">
        <v>289</v>
      </c>
      <c r="F120" s="517" t="s">
        <v>743</v>
      </c>
      <c r="G120" s="517" t="s">
        <v>289</v>
      </c>
      <c r="H120" s="517" t="s">
        <v>289</v>
      </c>
      <c r="I120" s="516" t="s">
        <v>289</v>
      </c>
      <c r="J120" s="517" t="s">
        <v>289</v>
      </c>
      <c r="K120" s="440" t="str">
        <f>IFERROR(VLOOKUP(A120,[4]CalledName!$A:$N,14,FALSE),"")</f>
        <v>No</v>
      </c>
      <c r="L120" s="401" t="str">
        <f>IFERROR(VLOOKUP(A120,[5]YEAR8!$A:$Y,22,FALSE),"")</f>
        <v>4-5</v>
      </c>
      <c r="M120" s="404" t="str">
        <f t="shared" si="14"/>
        <v>M</v>
      </c>
      <c r="N120" s="344">
        <f>IFERROR(VLOOKUP($A120,BHVEXPORT!$A:$I,6,FALSE),"")</f>
        <v>9</v>
      </c>
      <c r="O120" s="344">
        <f>IFERROR(VLOOKUP($A120,BHVEXPORT!$A:$I,4,FALSE),"")</f>
        <v>0</v>
      </c>
      <c r="P120" s="444">
        <f>IFERROR(VLOOKUP($A120,BHVEXPORT!$A:$I,5,FALSE),"")</f>
        <v>0</v>
      </c>
      <c r="Q120" s="497">
        <v>95.65</v>
      </c>
      <c r="R120" s="495">
        <v>0</v>
      </c>
      <c r="S120" s="498">
        <f t="shared" si="15"/>
        <v>1</v>
      </c>
      <c r="T120" s="414">
        <f t="shared" si="16"/>
        <v>13</v>
      </c>
      <c r="U120" s="399">
        <f t="shared" si="17"/>
        <v>0</v>
      </c>
      <c r="V120" s="399">
        <f t="shared" si="18"/>
        <v>0</v>
      </c>
      <c r="W120" s="399">
        <f t="shared" si="19"/>
        <v>0</v>
      </c>
      <c r="X120" s="399">
        <f t="shared" si="20"/>
        <v>0</v>
      </c>
      <c r="Y120" s="399">
        <f t="shared" si="21"/>
        <v>0</v>
      </c>
      <c r="Z120" s="399">
        <f t="shared" si="22"/>
        <v>0</v>
      </c>
      <c r="AA120" s="399">
        <f t="shared" si="23"/>
        <v>0</v>
      </c>
      <c r="AB120" s="399">
        <f t="shared" si="24"/>
        <v>0</v>
      </c>
      <c r="AC120" s="522">
        <f t="shared" si="25"/>
        <v>0</v>
      </c>
      <c r="AD120" s="415"/>
      <c r="AE120" s="453" t="s">
        <v>442</v>
      </c>
      <c r="AF120" s="451"/>
      <c r="AG120" s="502" t="s">
        <v>764</v>
      </c>
      <c r="AH120" s="503" t="s">
        <v>305</v>
      </c>
      <c r="AI120" s="453" t="s">
        <v>441</v>
      </c>
      <c r="AJ120" s="451"/>
      <c r="AK120" s="502" t="s">
        <v>771</v>
      </c>
      <c r="AL120" s="503" t="s">
        <v>440</v>
      </c>
      <c r="AM120" s="453" t="s">
        <v>442</v>
      </c>
      <c r="AN120" s="451"/>
      <c r="AO120" s="502" t="s">
        <v>461</v>
      </c>
      <c r="AP120" s="503" t="s">
        <v>313</v>
      </c>
      <c r="AQ120" s="453" t="s">
        <v>442</v>
      </c>
      <c r="AR120" s="451"/>
      <c r="AS120" s="502" t="s">
        <v>461</v>
      </c>
      <c r="AT120" s="503" t="s">
        <v>324</v>
      </c>
      <c r="AU120" s="453" t="s">
        <v>442</v>
      </c>
      <c r="AV120" s="451"/>
      <c r="AW120" s="502" t="s">
        <v>506</v>
      </c>
      <c r="AX120" s="503" t="s">
        <v>514</v>
      </c>
      <c r="AY120" s="453" t="s">
        <v>442</v>
      </c>
      <c r="AZ120" s="451"/>
      <c r="BA120" s="502" t="s">
        <v>767</v>
      </c>
      <c r="BB120" s="503" t="s">
        <v>327</v>
      </c>
      <c r="BC120" s="453" t="s">
        <v>442</v>
      </c>
      <c r="BD120" s="451"/>
      <c r="BE120" s="502" t="s">
        <v>736</v>
      </c>
      <c r="BF120" s="503" t="s">
        <v>335</v>
      </c>
      <c r="BG120" s="453" t="s">
        <v>442</v>
      </c>
      <c r="BH120" s="451"/>
      <c r="BI120" s="502" t="s">
        <v>477</v>
      </c>
      <c r="BJ120" s="503" t="s">
        <v>343</v>
      </c>
      <c r="BK120" s="453" t="s">
        <v>442</v>
      </c>
      <c r="BL120" s="451"/>
      <c r="BM120" s="502" t="s">
        <v>481</v>
      </c>
      <c r="BN120" s="503" t="s">
        <v>351</v>
      </c>
      <c r="BO120" s="453" t="s">
        <v>442</v>
      </c>
      <c r="BP120" s="451"/>
      <c r="BQ120" s="502" t="s">
        <v>484</v>
      </c>
      <c r="BR120" s="503" t="s">
        <v>362</v>
      </c>
      <c r="BS120" s="453" t="s">
        <v>442</v>
      </c>
      <c r="BT120" s="451"/>
      <c r="BU120" s="502" t="s">
        <v>488</v>
      </c>
      <c r="BV120" s="503" t="s">
        <v>369</v>
      </c>
      <c r="BW120" s="453"/>
      <c r="BX120" s="451"/>
      <c r="BY120" s="502"/>
      <c r="BZ120" s="503"/>
      <c r="CA120" s="453" t="s">
        <v>442</v>
      </c>
      <c r="CB120" s="451"/>
      <c r="CC120" s="502" t="s">
        <v>768</v>
      </c>
      <c r="CD120" s="503" t="s">
        <v>377</v>
      </c>
      <c r="CE120" s="453" t="s">
        <v>442</v>
      </c>
      <c r="CF120" s="451"/>
      <c r="CG120" s="502" t="s">
        <v>737</v>
      </c>
      <c r="CH120" s="503" t="s">
        <v>387</v>
      </c>
      <c r="CI120" s="453" t="s">
        <v>442</v>
      </c>
      <c r="CJ120" s="451"/>
      <c r="CK120" s="502" t="s">
        <v>506</v>
      </c>
      <c r="CL120" s="503" t="s">
        <v>397</v>
      </c>
      <c r="CM120" s="453"/>
      <c r="CN120" s="451"/>
      <c r="CO120" s="502"/>
      <c r="CP120" s="503"/>
      <c r="CQ120" s="48"/>
      <c r="CR120" s="48"/>
      <c r="CS120" s="48"/>
      <c r="CT120" s="48"/>
      <c r="CU120" s="48"/>
      <c r="CV120" s="48"/>
      <c r="CW120" s="48"/>
    </row>
    <row r="121" spans="1:101" ht="30" x14ac:dyDescent="0.25">
      <c r="A121" s="514">
        <v>152744</v>
      </c>
      <c r="B121" s="515" t="s">
        <v>638</v>
      </c>
      <c r="C121" s="516" t="s">
        <v>525</v>
      </c>
      <c r="D121" s="514" t="s">
        <v>148</v>
      </c>
      <c r="E121" s="517" t="s">
        <v>289</v>
      </c>
      <c r="F121" s="517" t="s">
        <v>751</v>
      </c>
      <c r="G121" s="517" t="s">
        <v>289</v>
      </c>
      <c r="H121" s="517" t="s">
        <v>289</v>
      </c>
      <c r="I121" s="516" t="s">
        <v>289</v>
      </c>
      <c r="J121" s="517" t="s">
        <v>289</v>
      </c>
      <c r="K121" s="440" t="str">
        <f>IFERROR(VLOOKUP(A121,[4]CalledName!$A:$N,14,FALSE),"")</f>
        <v>No</v>
      </c>
      <c r="L121" s="401" t="str">
        <f>IFERROR(VLOOKUP(A121,[5]YEAR8!$A:$Y,22,FALSE),"")</f>
        <v>5-6</v>
      </c>
      <c r="M121" s="404" t="str">
        <f t="shared" si="14"/>
        <v>M</v>
      </c>
      <c r="N121" s="344">
        <f>IFERROR(VLOOKUP($A121,BHVEXPORT!$A:$I,6,FALSE),"")</f>
        <v>29</v>
      </c>
      <c r="O121" s="344">
        <f>IFERROR(VLOOKUP($A121,BHVEXPORT!$A:$I,4,FALSE),"")</f>
        <v>0</v>
      </c>
      <c r="P121" s="444">
        <f>IFERROR(VLOOKUP($A121,BHVEXPORT!$A:$I,5,FALSE),"")</f>
        <v>0</v>
      </c>
      <c r="Q121" s="497">
        <v>95.56</v>
      </c>
      <c r="R121" s="495">
        <v>0</v>
      </c>
      <c r="S121" s="498">
        <f t="shared" si="15"/>
        <v>1</v>
      </c>
      <c r="T121" s="414">
        <f t="shared" si="16"/>
        <v>13</v>
      </c>
      <c r="U121" s="399">
        <f t="shared" si="17"/>
        <v>0</v>
      </c>
      <c r="V121" s="399">
        <f t="shared" si="18"/>
        <v>0</v>
      </c>
      <c r="W121" s="399">
        <f t="shared" si="19"/>
        <v>0</v>
      </c>
      <c r="X121" s="399">
        <f t="shared" si="20"/>
        <v>0</v>
      </c>
      <c r="Y121" s="399">
        <f t="shared" si="21"/>
        <v>0</v>
      </c>
      <c r="Z121" s="399">
        <f t="shared" si="22"/>
        <v>0</v>
      </c>
      <c r="AA121" s="399">
        <f t="shared" si="23"/>
        <v>0</v>
      </c>
      <c r="AB121" s="399">
        <f t="shared" si="24"/>
        <v>0</v>
      </c>
      <c r="AC121" s="522">
        <f t="shared" si="25"/>
        <v>0</v>
      </c>
      <c r="AD121" s="415"/>
      <c r="AE121" s="450" t="s">
        <v>442</v>
      </c>
      <c r="AF121" s="451"/>
      <c r="AG121" s="502" t="s">
        <v>764</v>
      </c>
      <c r="AH121" s="503" t="s">
        <v>302</v>
      </c>
      <c r="AI121" s="450" t="s">
        <v>442</v>
      </c>
      <c r="AJ121" s="451"/>
      <c r="AK121" s="502" t="s">
        <v>771</v>
      </c>
      <c r="AL121" s="503" t="s">
        <v>436</v>
      </c>
      <c r="AM121" s="450" t="s">
        <v>442</v>
      </c>
      <c r="AN121" s="451"/>
      <c r="AO121" s="502" t="s">
        <v>460</v>
      </c>
      <c r="AP121" s="503" t="s">
        <v>310</v>
      </c>
      <c r="AQ121" s="450" t="s">
        <v>442</v>
      </c>
      <c r="AR121" s="451"/>
      <c r="AS121" s="502" t="s">
        <v>462</v>
      </c>
      <c r="AT121" s="503" t="s">
        <v>317</v>
      </c>
      <c r="AU121" s="450" t="s">
        <v>442</v>
      </c>
      <c r="AV121" s="451"/>
      <c r="AW121" s="502" t="s">
        <v>737</v>
      </c>
      <c r="AX121" s="503" t="s">
        <v>525</v>
      </c>
      <c r="AY121" s="450"/>
      <c r="AZ121" s="451"/>
      <c r="BA121" s="502"/>
      <c r="BB121" s="503"/>
      <c r="BC121" s="450" t="s">
        <v>442</v>
      </c>
      <c r="BD121" s="451"/>
      <c r="BE121" s="502" t="s">
        <v>473</v>
      </c>
      <c r="BF121" s="503" t="s">
        <v>332</v>
      </c>
      <c r="BG121" s="450" t="s">
        <v>442</v>
      </c>
      <c r="BH121" s="451"/>
      <c r="BI121" s="502" t="s">
        <v>476</v>
      </c>
      <c r="BJ121" s="503" t="s">
        <v>340</v>
      </c>
      <c r="BK121" s="450" t="s">
        <v>442</v>
      </c>
      <c r="BL121" s="451"/>
      <c r="BM121" s="502" t="s">
        <v>480</v>
      </c>
      <c r="BN121" s="503" t="s">
        <v>348</v>
      </c>
      <c r="BO121" s="450" t="s">
        <v>441</v>
      </c>
      <c r="BP121" s="451"/>
      <c r="BQ121" s="502" t="s">
        <v>483</v>
      </c>
      <c r="BR121" s="503" t="s">
        <v>356</v>
      </c>
      <c r="BS121" s="450" t="s">
        <v>442</v>
      </c>
      <c r="BT121" s="451"/>
      <c r="BU121" s="502" t="s">
        <v>487</v>
      </c>
      <c r="BV121" s="503" t="s">
        <v>366</v>
      </c>
      <c r="BW121" s="450"/>
      <c r="BX121" s="451"/>
      <c r="BY121" s="502"/>
      <c r="BZ121" s="503"/>
      <c r="CA121" s="450" t="s">
        <v>442</v>
      </c>
      <c r="CB121" s="451"/>
      <c r="CC121" s="502" t="s">
        <v>491</v>
      </c>
      <c r="CD121" s="503" t="s">
        <v>374</v>
      </c>
      <c r="CE121" s="450" t="s">
        <v>442</v>
      </c>
      <c r="CF121" s="451"/>
      <c r="CG121" s="502" t="s">
        <v>496</v>
      </c>
      <c r="CH121" s="503" t="s">
        <v>384</v>
      </c>
      <c r="CI121" s="450" t="s">
        <v>442</v>
      </c>
      <c r="CJ121" s="451"/>
      <c r="CK121" s="502" t="s">
        <v>503</v>
      </c>
      <c r="CL121" s="503" t="s">
        <v>393</v>
      </c>
      <c r="CM121" s="450" t="s">
        <v>442</v>
      </c>
      <c r="CN121" s="451"/>
      <c r="CO121" s="502" t="s">
        <v>767</v>
      </c>
      <c r="CP121" s="503" t="s">
        <v>401</v>
      </c>
      <c r="CQ121" s="48"/>
      <c r="CR121" s="48"/>
      <c r="CS121" s="48"/>
      <c r="CT121" s="48"/>
      <c r="CU121" s="48"/>
      <c r="CV121" s="48"/>
      <c r="CW121" s="48"/>
    </row>
    <row r="122" spans="1:101" x14ac:dyDescent="0.25">
      <c r="A122" s="514">
        <v>152941</v>
      </c>
      <c r="B122" s="515" t="s">
        <v>639</v>
      </c>
      <c r="C122" s="516" t="s">
        <v>522</v>
      </c>
      <c r="D122" s="514" t="s">
        <v>148</v>
      </c>
      <c r="E122" s="517" t="s">
        <v>289</v>
      </c>
      <c r="F122" s="517" t="s">
        <v>743</v>
      </c>
      <c r="G122" s="517" t="s">
        <v>289</v>
      </c>
      <c r="H122" s="517" t="s">
        <v>289</v>
      </c>
      <c r="I122" s="516" t="s">
        <v>289</v>
      </c>
      <c r="J122" s="517" t="s">
        <v>289</v>
      </c>
      <c r="K122" s="440" t="str">
        <f>IFERROR(VLOOKUP(A122,[4]CalledName!$A:$N,14,FALSE),"")</f>
        <v>No</v>
      </c>
      <c r="L122" s="401" t="str">
        <f>IFERROR(VLOOKUP(A122,[5]YEAR8!$A:$Y,22,FALSE),"")</f>
        <v>5-6</v>
      </c>
      <c r="M122" s="404" t="str">
        <f t="shared" si="14"/>
        <v>M</v>
      </c>
      <c r="N122" s="344">
        <f>IFERROR(VLOOKUP($A122,BHVEXPORT!$A:$I,6,FALSE),"")</f>
        <v>37</v>
      </c>
      <c r="O122" s="344">
        <f>IFERROR(VLOOKUP($A122,BHVEXPORT!$A:$I,4,FALSE),"")</f>
        <v>0</v>
      </c>
      <c r="P122" s="444">
        <f>IFERROR(VLOOKUP($A122,BHVEXPORT!$A:$I,5,FALSE),"")</f>
        <v>1</v>
      </c>
      <c r="Q122" s="497">
        <v>95.65</v>
      </c>
      <c r="R122" s="495">
        <v>0</v>
      </c>
      <c r="S122" s="498">
        <f t="shared" si="15"/>
        <v>4</v>
      </c>
      <c r="T122" s="414">
        <f t="shared" si="16"/>
        <v>10</v>
      </c>
      <c r="U122" s="399">
        <f t="shared" si="17"/>
        <v>0</v>
      </c>
      <c r="V122" s="399">
        <f t="shared" si="18"/>
        <v>0</v>
      </c>
      <c r="W122" s="399">
        <f t="shared" si="19"/>
        <v>0</v>
      </c>
      <c r="X122" s="399">
        <f t="shared" si="20"/>
        <v>0</v>
      </c>
      <c r="Y122" s="399">
        <f t="shared" si="21"/>
        <v>0</v>
      </c>
      <c r="Z122" s="399">
        <f t="shared" si="22"/>
        <v>0</v>
      </c>
      <c r="AA122" s="399">
        <f t="shared" si="23"/>
        <v>0</v>
      </c>
      <c r="AB122" s="399">
        <f t="shared" si="24"/>
        <v>0</v>
      </c>
      <c r="AC122" s="522">
        <f t="shared" si="25"/>
        <v>0</v>
      </c>
      <c r="AD122" s="415"/>
      <c r="AE122" s="450" t="s">
        <v>442</v>
      </c>
      <c r="AF122" s="451"/>
      <c r="AG122" s="502" t="s">
        <v>764</v>
      </c>
      <c r="AH122" s="503" t="s">
        <v>301</v>
      </c>
      <c r="AI122" s="450" t="s">
        <v>442</v>
      </c>
      <c r="AJ122" s="451"/>
      <c r="AK122" s="502" t="s">
        <v>765</v>
      </c>
      <c r="AL122" s="503" t="s">
        <v>434</v>
      </c>
      <c r="AM122" s="450" t="s">
        <v>441</v>
      </c>
      <c r="AN122" s="451"/>
      <c r="AO122" s="502" t="s">
        <v>460</v>
      </c>
      <c r="AP122" s="503" t="s">
        <v>309</v>
      </c>
      <c r="AQ122" s="450" t="s">
        <v>442</v>
      </c>
      <c r="AR122" s="451"/>
      <c r="AS122" s="502" t="s">
        <v>462</v>
      </c>
      <c r="AT122" s="503" t="s">
        <v>317</v>
      </c>
      <c r="AU122" s="450" t="s">
        <v>441</v>
      </c>
      <c r="AV122" s="451"/>
      <c r="AW122" s="502" t="s">
        <v>484</v>
      </c>
      <c r="AX122" s="503" t="s">
        <v>522</v>
      </c>
      <c r="AY122" s="450"/>
      <c r="AZ122" s="451"/>
      <c r="BA122" s="502"/>
      <c r="BB122" s="503"/>
      <c r="BC122" s="450" t="s">
        <v>442</v>
      </c>
      <c r="BD122" s="451"/>
      <c r="BE122" s="502" t="s">
        <v>473</v>
      </c>
      <c r="BF122" s="503" t="s">
        <v>331</v>
      </c>
      <c r="BG122" s="450" t="s">
        <v>442</v>
      </c>
      <c r="BH122" s="451"/>
      <c r="BI122" s="502" t="s">
        <v>476</v>
      </c>
      <c r="BJ122" s="503" t="s">
        <v>339</v>
      </c>
      <c r="BK122" s="450" t="s">
        <v>442</v>
      </c>
      <c r="BL122" s="451"/>
      <c r="BM122" s="502" t="s">
        <v>479</v>
      </c>
      <c r="BN122" s="503" t="s">
        <v>347</v>
      </c>
      <c r="BO122" s="450" t="s">
        <v>442</v>
      </c>
      <c r="BP122" s="451"/>
      <c r="BQ122" s="502" t="s">
        <v>484</v>
      </c>
      <c r="BR122" s="503" t="s">
        <v>357</v>
      </c>
      <c r="BS122" s="450" t="s">
        <v>441</v>
      </c>
      <c r="BT122" s="451"/>
      <c r="BU122" s="502" t="s">
        <v>487</v>
      </c>
      <c r="BV122" s="503" t="s">
        <v>365</v>
      </c>
      <c r="BW122" s="450"/>
      <c r="BX122" s="451"/>
      <c r="BY122" s="502"/>
      <c r="BZ122" s="503"/>
      <c r="CA122" s="450" t="s">
        <v>442</v>
      </c>
      <c r="CB122" s="451"/>
      <c r="CC122" s="502" t="s">
        <v>491</v>
      </c>
      <c r="CD122" s="503" t="s">
        <v>374</v>
      </c>
      <c r="CE122" s="450" t="s">
        <v>441</v>
      </c>
      <c r="CF122" s="451"/>
      <c r="CG122" s="502" t="s">
        <v>496</v>
      </c>
      <c r="CH122" s="503" t="s">
        <v>383</v>
      </c>
      <c r="CI122" s="450" t="s">
        <v>442</v>
      </c>
      <c r="CJ122" s="451"/>
      <c r="CK122" s="502" t="s">
        <v>504</v>
      </c>
      <c r="CL122" s="503" t="s">
        <v>395</v>
      </c>
      <c r="CM122" s="450" t="s">
        <v>442</v>
      </c>
      <c r="CN122" s="451"/>
      <c r="CO122" s="502" t="s">
        <v>471</v>
      </c>
      <c r="CP122" s="503" t="s">
        <v>400</v>
      </c>
      <c r="CQ122" s="48"/>
      <c r="CR122" s="48"/>
      <c r="CS122" s="48"/>
      <c r="CT122" s="48"/>
      <c r="CU122" s="48"/>
      <c r="CV122" s="48"/>
      <c r="CW122" s="48"/>
    </row>
    <row r="123" spans="1:101" x14ac:dyDescent="0.25">
      <c r="A123" s="514">
        <v>152888</v>
      </c>
      <c r="B123" s="515" t="s">
        <v>640</v>
      </c>
      <c r="C123" s="516" t="s">
        <v>525</v>
      </c>
      <c r="D123" s="514" t="s">
        <v>148</v>
      </c>
      <c r="E123" s="517" t="s">
        <v>289</v>
      </c>
      <c r="F123" s="517" t="s">
        <v>745</v>
      </c>
      <c r="G123" s="517" t="s">
        <v>289</v>
      </c>
      <c r="H123" s="517" t="s">
        <v>289</v>
      </c>
      <c r="I123" s="516" t="s">
        <v>289</v>
      </c>
      <c r="J123" s="517" t="s">
        <v>289</v>
      </c>
      <c r="K123" s="440" t="str">
        <f>IFERROR(VLOOKUP(A123,[4]CalledName!$A:$N,14,FALSE),"")</f>
        <v>No</v>
      </c>
      <c r="L123" s="401" t="str">
        <f>IFERROR(VLOOKUP(A123,[5]YEAR8!$A:$Y,22,FALSE),"")</f>
        <v>5-6</v>
      </c>
      <c r="M123" s="404" t="str">
        <f t="shared" si="14"/>
        <v>M</v>
      </c>
      <c r="N123" s="344">
        <f>IFERROR(VLOOKUP($A123,BHVEXPORT!$A:$I,6,FALSE),"")</f>
        <v>23</v>
      </c>
      <c r="O123" s="344">
        <f>IFERROR(VLOOKUP($A123,BHVEXPORT!$A:$I,4,FALSE),"")</f>
        <v>0</v>
      </c>
      <c r="P123" s="444">
        <f>IFERROR(VLOOKUP($A123,BHVEXPORT!$A:$I,5,FALSE),"")</f>
        <v>0</v>
      </c>
      <c r="Q123" s="497">
        <v>100</v>
      </c>
      <c r="R123" s="495">
        <v>0</v>
      </c>
      <c r="S123" s="498">
        <f t="shared" si="15"/>
        <v>0</v>
      </c>
      <c r="T123" s="414">
        <f t="shared" si="16"/>
        <v>14</v>
      </c>
      <c r="U123" s="399">
        <f t="shared" si="17"/>
        <v>0</v>
      </c>
      <c r="V123" s="399">
        <f t="shared" si="18"/>
        <v>0</v>
      </c>
      <c r="W123" s="399">
        <f t="shared" si="19"/>
        <v>0</v>
      </c>
      <c r="X123" s="399">
        <f t="shared" si="20"/>
        <v>0</v>
      </c>
      <c r="Y123" s="399">
        <f t="shared" si="21"/>
        <v>0</v>
      </c>
      <c r="Z123" s="399">
        <f t="shared" si="22"/>
        <v>0</v>
      </c>
      <c r="AA123" s="399">
        <f t="shared" si="23"/>
        <v>0</v>
      </c>
      <c r="AB123" s="399">
        <f t="shared" si="24"/>
        <v>0</v>
      </c>
      <c r="AC123" s="522">
        <f t="shared" si="25"/>
        <v>0</v>
      </c>
      <c r="AD123" s="415"/>
      <c r="AE123" s="452" t="s">
        <v>442</v>
      </c>
      <c r="AF123" s="451"/>
      <c r="AG123" s="502" t="s">
        <v>764</v>
      </c>
      <c r="AH123" s="503" t="s">
        <v>302</v>
      </c>
      <c r="AI123" s="452"/>
      <c r="AJ123" s="451"/>
      <c r="AK123" s="502"/>
      <c r="AL123" s="503"/>
      <c r="AM123" s="452" t="s">
        <v>442</v>
      </c>
      <c r="AN123" s="451"/>
      <c r="AO123" s="502" t="s">
        <v>460</v>
      </c>
      <c r="AP123" s="503" t="s">
        <v>310</v>
      </c>
      <c r="AQ123" s="452" t="s">
        <v>442</v>
      </c>
      <c r="AR123" s="451"/>
      <c r="AS123" s="502" t="s">
        <v>772</v>
      </c>
      <c r="AT123" s="503" t="s">
        <v>318</v>
      </c>
      <c r="AU123" s="452" t="s">
        <v>442</v>
      </c>
      <c r="AV123" s="451"/>
      <c r="AW123" s="502" t="s">
        <v>737</v>
      </c>
      <c r="AX123" s="503" t="s">
        <v>525</v>
      </c>
      <c r="AY123" s="452"/>
      <c r="AZ123" s="451"/>
      <c r="BA123" s="502"/>
      <c r="BB123" s="503"/>
      <c r="BC123" s="452" t="s">
        <v>442</v>
      </c>
      <c r="BD123" s="451"/>
      <c r="BE123" s="502" t="s">
        <v>473</v>
      </c>
      <c r="BF123" s="503" t="s">
        <v>332</v>
      </c>
      <c r="BG123" s="452" t="s">
        <v>442</v>
      </c>
      <c r="BH123" s="451"/>
      <c r="BI123" s="502" t="s">
        <v>476</v>
      </c>
      <c r="BJ123" s="503" t="s">
        <v>340</v>
      </c>
      <c r="BK123" s="452" t="s">
        <v>442</v>
      </c>
      <c r="BL123" s="451"/>
      <c r="BM123" s="502" t="s">
        <v>480</v>
      </c>
      <c r="BN123" s="503" t="s">
        <v>348</v>
      </c>
      <c r="BO123" s="452" t="s">
        <v>442</v>
      </c>
      <c r="BP123" s="451"/>
      <c r="BQ123" s="502" t="s">
        <v>483</v>
      </c>
      <c r="BR123" s="503" t="s">
        <v>356</v>
      </c>
      <c r="BS123" s="452" t="s">
        <v>442</v>
      </c>
      <c r="BT123" s="451"/>
      <c r="BU123" s="502" t="s">
        <v>487</v>
      </c>
      <c r="BV123" s="503" t="s">
        <v>366</v>
      </c>
      <c r="BW123" s="452" t="s">
        <v>442</v>
      </c>
      <c r="BX123" s="451"/>
      <c r="BY123" s="502" t="s">
        <v>481</v>
      </c>
      <c r="BZ123" s="503" t="s">
        <v>381</v>
      </c>
      <c r="CA123" s="452" t="s">
        <v>442</v>
      </c>
      <c r="CB123" s="451"/>
      <c r="CC123" s="502" t="s">
        <v>490</v>
      </c>
      <c r="CD123" s="503" t="s">
        <v>373</v>
      </c>
      <c r="CE123" s="452" t="s">
        <v>442</v>
      </c>
      <c r="CF123" s="451"/>
      <c r="CG123" s="502" t="s">
        <v>496</v>
      </c>
      <c r="CH123" s="503" t="s">
        <v>384</v>
      </c>
      <c r="CI123" s="452" t="s">
        <v>442</v>
      </c>
      <c r="CJ123" s="451"/>
      <c r="CK123" s="502" t="s">
        <v>504</v>
      </c>
      <c r="CL123" s="503" t="s">
        <v>395</v>
      </c>
      <c r="CM123" s="452" t="s">
        <v>442</v>
      </c>
      <c r="CN123" s="451"/>
      <c r="CO123" s="502" t="s">
        <v>767</v>
      </c>
      <c r="CP123" s="503" t="s">
        <v>401</v>
      </c>
      <c r="CQ123" s="48"/>
      <c r="CR123" s="48"/>
      <c r="CS123" s="48"/>
      <c r="CT123" s="48"/>
      <c r="CU123" s="48"/>
      <c r="CV123" s="48"/>
      <c r="CW123" s="48"/>
    </row>
    <row r="124" spans="1:101" x14ac:dyDescent="0.25">
      <c r="A124" s="514">
        <v>152894</v>
      </c>
      <c r="B124" s="515" t="s">
        <v>641</v>
      </c>
      <c r="C124" s="516" t="s">
        <v>540</v>
      </c>
      <c r="D124" s="514" t="s">
        <v>148</v>
      </c>
      <c r="E124" s="517" t="s">
        <v>289</v>
      </c>
      <c r="F124" s="517" t="s">
        <v>743</v>
      </c>
      <c r="G124" s="517" t="s">
        <v>289</v>
      </c>
      <c r="H124" s="517" t="s">
        <v>289</v>
      </c>
      <c r="I124" s="516" t="s">
        <v>289</v>
      </c>
      <c r="J124" s="517" t="s">
        <v>289</v>
      </c>
      <c r="K124" s="440" t="str">
        <f>IFERROR(VLOOKUP(A124,[4]CalledName!$A:$N,14,FALSE),"")</f>
        <v>No</v>
      </c>
      <c r="L124" s="401" t="str">
        <f>IFERROR(VLOOKUP(A124,[5]YEAR8!$A:$Y,22,FALSE),"")</f>
        <v>8-9</v>
      </c>
      <c r="M124" s="404" t="str">
        <f t="shared" si="14"/>
        <v>H</v>
      </c>
      <c r="N124" s="344">
        <f>IFERROR(VLOOKUP($A124,BHVEXPORT!$A:$I,6,FALSE),"")</f>
        <v>16</v>
      </c>
      <c r="O124" s="344">
        <f>IFERROR(VLOOKUP($A124,BHVEXPORT!$A:$I,4,FALSE),"")</f>
        <v>0</v>
      </c>
      <c r="P124" s="444">
        <f>IFERROR(VLOOKUP($A124,BHVEXPORT!$A:$I,5,FALSE),"")</f>
        <v>0</v>
      </c>
      <c r="Q124" s="497">
        <v>91.3</v>
      </c>
      <c r="R124" s="495">
        <v>0</v>
      </c>
      <c r="S124" s="498">
        <f t="shared" si="15"/>
        <v>2</v>
      </c>
      <c r="T124" s="414">
        <f t="shared" si="16"/>
        <v>12</v>
      </c>
      <c r="U124" s="399">
        <f t="shared" si="17"/>
        <v>0</v>
      </c>
      <c r="V124" s="399">
        <f t="shared" si="18"/>
        <v>0</v>
      </c>
      <c r="W124" s="399">
        <f t="shared" si="19"/>
        <v>0</v>
      </c>
      <c r="X124" s="399">
        <f t="shared" si="20"/>
        <v>0</v>
      </c>
      <c r="Y124" s="399">
        <f t="shared" si="21"/>
        <v>0</v>
      </c>
      <c r="Z124" s="399">
        <f t="shared" si="22"/>
        <v>0</v>
      </c>
      <c r="AA124" s="399">
        <f t="shared" si="23"/>
        <v>0</v>
      </c>
      <c r="AB124" s="399">
        <f t="shared" si="24"/>
        <v>0</v>
      </c>
      <c r="AC124" s="522">
        <f t="shared" si="25"/>
        <v>0</v>
      </c>
      <c r="AD124" s="415"/>
      <c r="AE124" s="452" t="s">
        <v>442</v>
      </c>
      <c r="AF124" s="451"/>
      <c r="AG124" s="502" t="s">
        <v>458</v>
      </c>
      <c r="AH124" s="503" t="s">
        <v>308</v>
      </c>
      <c r="AI124" s="452" t="s">
        <v>442</v>
      </c>
      <c r="AJ124" s="451"/>
      <c r="AK124" s="502" t="s">
        <v>769</v>
      </c>
      <c r="AL124" s="503" t="s">
        <v>439</v>
      </c>
      <c r="AM124" s="452" t="s">
        <v>441</v>
      </c>
      <c r="AN124" s="451"/>
      <c r="AO124" s="502" t="s">
        <v>460</v>
      </c>
      <c r="AP124" s="503" t="s">
        <v>316</v>
      </c>
      <c r="AQ124" s="452" t="s">
        <v>442</v>
      </c>
      <c r="AR124" s="451"/>
      <c r="AS124" s="502" t="s">
        <v>467</v>
      </c>
      <c r="AT124" s="503" t="s">
        <v>322</v>
      </c>
      <c r="AU124" s="452" t="s">
        <v>442</v>
      </c>
      <c r="AV124" s="451"/>
      <c r="AW124" s="502" t="s">
        <v>739</v>
      </c>
      <c r="AX124" s="503" t="s">
        <v>540</v>
      </c>
      <c r="AY124" s="452" t="s">
        <v>442</v>
      </c>
      <c r="AZ124" s="451"/>
      <c r="BA124" s="502" t="s">
        <v>472</v>
      </c>
      <c r="BB124" s="503" t="s">
        <v>330</v>
      </c>
      <c r="BC124" s="452" t="s">
        <v>442</v>
      </c>
      <c r="BD124" s="451"/>
      <c r="BE124" s="502" t="s">
        <v>474</v>
      </c>
      <c r="BF124" s="503" t="s">
        <v>338</v>
      </c>
      <c r="BG124" s="452" t="s">
        <v>442</v>
      </c>
      <c r="BH124" s="451"/>
      <c r="BI124" s="502" t="s">
        <v>478</v>
      </c>
      <c r="BJ124" s="503" t="s">
        <v>346</v>
      </c>
      <c r="BK124" s="452" t="s">
        <v>442</v>
      </c>
      <c r="BL124" s="451"/>
      <c r="BM124" s="502" t="s">
        <v>480</v>
      </c>
      <c r="BN124" s="503" t="s">
        <v>354</v>
      </c>
      <c r="BO124" s="452" t="s">
        <v>442</v>
      </c>
      <c r="BP124" s="451"/>
      <c r="BQ124" s="502" t="s">
        <v>482</v>
      </c>
      <c r="BR124" s="503" t="s">
        <v>360</v>
      </c>
      <c r="BS124" s="452" t="s">
        <v>441</v>
      </c>
      <c r="BT124" s="451"/>
      <c r="BU124" s="502" t="s">
        <v>487</v>
      </c>
      <c r="BV124" s="503" t="s">
        <v>372</v>
      </c>
      <c r="BW124" s="452"/>
      <c r="BX124" s="451"/>
      <c r="BY124" s="502"/>
      <c r="BZ124" s="503"/>
      <c r="CA124" s="452" t="s">
        <v>442</v>
      </c>
      <c r="CB124" s="451"/>
      <c r="CC124" s="502" t="s">
        <v>491</v>
      </c>
      <c r="CD124" s="503" t="s">
        <v>378</v>
      </c>
      <c r="CE124" s="452" t="s">
        <v>442</v>
      </c>
      <c r="CF124" s="451"/>
      <c r="CG124" s="502" t="s">
        <v>774</v>
      </c>
      <c r="CH124" s="503" t="s">
        <v>390</v>
      </c>
      <c r="CI124" s="452" t="s">
        <v>442</v>
      </c>
      <c r="CJ124" s="451"/>
      <c r="CK124" s="502" t="s">
        <v>503</v>
      </c>
      <c r="CL124" s="503" t="s">
        <v>394</v>
      </c>
      <c r="CM124" s="452"/>
      <c r="CN124" s="451"/>
      <c r="CO124" s="502"/>
      <c r="CP124" s="503"/>
      <c r="CQ124" s="48"/>
      <c r="CR124" s="48"/>
      <c r="CS124" s="48"/>
      <c r="CT124" s="48"/>
      <c r="CU124" s="48"/>
      <c r="CV124" s="48"/>
      <c r="CW124" s="48"/>
    </row>
    <row r="125" spans="1:101" x14ac:dyDescent="0.25">
      <c r="A125" s="514">
        <v>152784</v>
      </c>
      <c r="B125" s="515" t="s">
        <v>642</v>
      </c>
      <c r="C125" s="516" t="s">
        <v>522</v>
      </c>
      <c r="D125" s="514" t="s">
        <v>288</v>
      </c>
      <c r="E125" s="517" t="s">
        <v>289</v>
      </c>
      <c r="F125" s="517" t="s">
        <v>743</v>
      </c>
      <c r="G125" s="517" t="s">
        <v>289</v>
      </c>
      <c r="H125" s="517" t="s">
        <v>289</v>
      </c>
      <c r="I125" s="516" t="s">
        <v>289</v>
      </c>
      <c r="J125" s="517" t="s">
        <v>289</v>
      </c>
      <c r="K125" s="440" t="str">
        <f>IFERROR(VLOOKUP(A125,[4]CalledName!$A:$N,14,FALSE),"")</f>
        <v>No</v>
      </c>
      <c r="L125" s="401" t="str">
        <f>IFERROR(VLOOKUP(A125,[5]YEAR8!$A:$Y,22,FALSE),"")</f>
        <v>5-6</v>
      </c>
      <c r="M125" s="404" t="str">
        <f t="shared" si="14"/>
        <v>M</v>
      </c>
      <c r="N125" s="344">
        <f>IFERROR(VLOOKUP($A125,BHVEXPORT!$A:$I,6,FALSE),"")</f>
        <v>27</v>
      </c>
      <c r="O125" s="344">
        <f>IFERROR(VLOOKUP($A125,BHVEXPORT!$A:$I,4,FALSE),"")</f>
        <v>1</v>
      </c>
      <c r="P125" s="444">
        <f>IFERROR(VLOOKUP($A125,BHVEXPORT!$A:$I,5,FALSE),"")</f>
        <v>1</v>
      </c>
      <c r="Q125" s="497">
        <v>91.3</v>
      </c>
      <c r="R125" s="495">
        <v>0</v>
      </c>
      <c r="S125" s="498">
        <f t="shared" si="15"/>
        <v>1</v>
      </c>
      <c r="T125" s="414">
        <f t="shared" si="16"/>
        <v>12</v>
      </c>
      <c r="U125" s="399">
        <f t="shared" si="17"/>
        <v>1</v>
      </c>
      <c r="V125" s="399">
        <f t="shared" si="18"/>
        <v>0</v>
      </c>
      <c r="W125" s="399">
        <f t="shared" si="19"/>
        <v>0</v>
      </c>
      <c r="X125" s="399">
        <f t="shared" si="20"/>
        <v>1</v>
      </c>
      <c r="Y125" s="399">
        <f t="shared" si="21"/>
        <v>0</v>
      </c>
      <c r="Z125" s="399">
        <f t="shared" si="22"/>
        <v>0</v>
      </c>
      <c r="AA125" s="399">
        <f t="shared" si="23"/>
        <v>0</v>
      </c>
      <c r="AB125" s="399">
        <f t="shared" si="24"/>
        <v>0</v>
      </c>
      <c r="AC125" s="522">
        <f t="shared" si="25"/>
        <v>1</v>
      </c>
      <c r="AD125" s="415"/>
      <c r="AE125" s="450" t="s">
        <v>442</v>
      </c>
      <c r="AF125" s="451"/>
      <c r="AG125" s="502" t="s">
        <v>764</v>
      </c>
      <c r="AH125" s="503" t="s">
        <v>301</v>
      </c>
      <c r="AI125" s="450" t="s">
        <v>442</v>
      </c>
      <c r="AJ125" s="451"/>
      <c r="AK125" s="502" t="s">
        <v>769</v>
      </c>
      <c r="AL125" s="503" t="s">
        <v>435</v>
      </c>
      <c r="AM125" s="450" t="s">
        <v>442</v>
      </c>
      <c r="AN125" s="451"/>
      <c r="AO125" s="502" t="s">
        <v>460</v>
      </c>
      <c r="AP125" s="503" t="s">
        <v>309</v>
      </c>
      <c r="AQ125" s="450" t="s">
        <v>443</v>
      </c>
      <c r="AR125" s="451"/>
      <c r="AS125" s="502" t="s">
        <v>467</v>
      </c>
      <c r="AT125" s="503" t="s">
        <v>320</v>
      </c>
      <c r="AU125" s="450" t="s">
        <v>442</v>
      </c>
      <c r="AV125" s="451"/>
      <c r="AW125" s="502" t="s">
        <v>484</v>
      </c>
      <c r="AX125" s="503" t="s">
        <v>522</v>
      </c>
      <c r="AY125" s="450"/>
      <c r="AZ125" s="451"/>
      <c r="BA125" s="502"/>
      <c r="BB125" s="503"/>
      <c r="BC125" s="450" t="s">
        <v>442</v>
      </c>
      <c r="BD125" s="451"/>
      <c r="BE125" s="502" t="s">
        <v>473</v>
      </c>
      <c r="BF125" s="503" t="s">
        <v>331</v>
      </c>
      <c r="BG125" s="450" t="s">
        <v>442</v>
      </c>
      <c r="BH125" s="451"/>
      <c r="BI125" s="502" t="s">
        <v>476</v>
      </c>
      <c r="BJ125" s="503" t="s">
        <v>339</v>
      </c>
      <c r="BK125" s="450" t="s">
        <v>442</v>
      </c>
      <c r="BL125" s="451"/>
      <c r="BM125" s="502" t="s">
        <v>479</v>
      </c>
      <c r="BN125" s="503" t="s">
        <v>347</v>
      </c>
      <c r="BO125" s="450" t="s">
        <v>442</v>
      </c>
      <c r="BP125" s="451"/>
      <c r="BQ125" s="502" t="s">
        <v>484</v>
      </c>
      <c r="BR125" s="503" t="s">
        <v>357</v>
      </c>
      <c r="BS125" s="450" t="s">
        <v>442</v>
      </c>
      <c r="BT125" s="451"/>
      <c r="BU125" s="502" t="s">
        <v>487</v>
      </c>
      <c r="BV125" s="503" t="s">
        <v>365</v>
      </c>
      <c r="BW125" s="450"/>
      <c r="BX125" s="451"/>
      <c r="BY125" s="502"/>
      <c r="BZ125" s="503"/>
      <c r="CA125" s="450" t="s">
        <v>441</v>
      </c>
      <c r="CB125" s="451"/>
      <c r="CC125" s="502" t="s">
        <v>492</v>
      </c>
      <c r="CD125" s="503" t="s">
        <v>375</v>
      </c>
      <c r="CE125" s="450" t="s">
        <v>442</v>
      </c>
      <c r="CF125" s="451"/>
      <c r="CG125" s="502" t="s">
        <v>496</v>
      </c>
      <c r="CH125" s="503" t="s">
        <v>383</v>
      </c>
      <c r="CI125" s="450" t="s">
        <v>442</v>
      </c>
      <c r="CJ125" s="451"/>
      <c r="CK125" s="502" t="s">
        <v>506</v>
      </c>
      <c r="CL125" s="503" t="s">
        <v>397</v>
      </c>
      <c r="CM125" s="450" t="s">
        <v>442</v>
      </c>
      <c r="CN125" s="451"/>
      <c r="CO125" s="502" t="s">
        <v>471</v>
      </c>
      <c r="CP125" s="503" t="s">
        <v>400</v>
      </c>
      <c r="CQ125" s="48"/>
      <c r="CR125" s="48"/>
      <c r="CS125" s="48"/>
      <c r="CT125" s="48"/>
      <c r="CU125" s="48"/>
      <c r="CV125" s="48"/>
      <c r="CW125" s="48"/>
    </row>
    <row r="126" spans="1:101" x14ac:dyDescent="0.25">
      <c r="A126" s="514">
        <v>152863</v>
      </c>
      <c r="B126" s="515" t="s">
        <v>643</v>
      </c>
      <c r="C126" s="516" t="s">
        <v>522</v>
      </c>
      <c r="D126" s="514" t="s">
        <v>288</v>
      </c>
      <c r="E126" s="517" t="s">
        <v>289</v>
      </c>
      <c r="F126" s="517" t="s">
        <v>750</v>
      </c>
      <c r="G126" s="517" t="s">
        <v>289</v>
      </c>
      <c r="H126" s="517" t="s">
        <v>289</v>
      </c>
      <c r="I126" s="516" t="s">
        <v>289</v>
      </c>
      <c r="J126" s="517" t="s">
        <v>289</v>
      </c>
      <c r="K126" s="440" t="str">
        <f>IFERROR(VLOOKUP(A126,[4]CalledName!$A:$N,14,FALSE),"")</f>
        <v>Yes</v>
      </c>
      <c r="L126" s="401" t="str">
        <f>IFERROR(VLOOKUP(A126,[5]YEAR8!$A:$Y,22,FALSE),"")</f>
        <v>6-7</v>
      </c>
      <c r="M126" s="404" t="str">
        <f t="shared" si="14"/>
        <v>H</v>
      </c>
      <c r="N126" s="344">
        <f>IFERROR(VLOOKUP($A126,BHVEXPORT!$A:$I,6,FALSE),"")</f>
        <v>40</v>
      </c>
      <c r="O126" s="344">
        <f>IFERROR(VLOOKUP($A126,BHVEXPORT!$A:$I,4,FALSE),"")</f>
        <v>0</v>
      </c>
      <c r="P126" s="444">
        <f>IFERROR(VLOOKUP($A126,BHVEXPORT!$A:$I,5,FALSE),"")</f>
        <v>2</v>
      </c>
      <c r="Q126" s="497">
        <v>100</v>
      </c>
      <c r="R126" s="495">
        <v>0</v>
      </c>
      <c r="S126" s="498">
        <f t="shared" si="15"/>
        <v>5</v>
      </c>
      <c r="T126" s="414">
        <f t="shared" si="16"/>
        <v>9</v>
      </c>
      <c r="U126" s="399">
        <f t="shared" si="17"/>
        <v>0</v>
      </c>
      <c r="V126" s="399">
        <f t="shared" si="18"/>
        <v>0</v>
      </c>
      <c r="W126" s="399">
        <f t="shared" si="19"/>
        <v>0</v>
      </c>
      <c r="X126" s="399">
        <f t="shared" si="20"/>
        <v>0</v>
      </c>
      <c r="Y126" s="399">
        <f t="shared" si="21"/>
        <v>0</v>
      </c>
      <c r="Z126" s="399">
        <f t="shared" si="22"/>
        <v>0</v>
      </c>
      <c r="AA126" s="399">
        <f t="shared" si="23"/>
        <v>0</v>
      </c>
      <c r="AB126" s="399">
        <f t="shared" si="24"/>
        <v>0</v>
      </c>
      <c r="AC126" s="522">
        <f t="shared" si="25"/>
        <v>0</v>
      </c>
      <c r="AD126" s="415"/>
      <c r="AE126" s="450" t="s">
        <v>442</v>
      </c>
      <c r="AF126" s="451"/>
      <c r="AG126" s="502" t="s">
        <v>764</v>
      </c>
      <c r="AH126" s="503" t="s">
        <v>301</v>
      </c>
      <c r="AI126" s="450" t="s">
        <v>442</v>
      </c>
      <c r="AJ126" s="451"/>
      <c r="AK126" s="502" t="s">
        <v>771</v>
      </c>
      <c r="AL126" s="503" t="s">
        <v>436</v>
      </c>
      <c r="AM126" s="450" t="s">
        <v>441</v>
      </c>
      <c r="AN126" s="451"/>
      <c r="AO126" s="502" t="s">
        <v>460</v>
      </c>
      <c r="AP126" s="503" t="s">
        <v>309</v>
      </c>
      <c r="AQ126" s="450" t="s">
        <v>442</v>
      </c>
      <c r="AR126" s="451"/>
      <c r="AS126" s="502" t="s">
        <v>464</v>
      </c>
      <c r="AT126" s="503" t="s">
        <v>319</v>
      </c>
      <c r="AU126" s="450" t="s">
        <v>441</v>
      </c>
      <c r="AV126" s="451"/>
      <c r="AW126" s="502" t="s">
        <v>484</v>
      </c>
      <c r="AX126" s="503" t="s">
        <v>522</v>
      </c>
      <c r="AY126" s="450"/>
      <c r="AZ126" s="451"/>
      <c r="BA126" s="502"/>
      <c r="BB126" s="503"/>
      <c r="BC126" s="450" t="s">
        <v>442</v>
      </c>
      <c r="BD126" s="451"/>
      <c r="BE126" s="502" t="s">
        <v>473</v>
      </c>
      <c r="BF126" s="503" t="s">
        <v>331</v>
      </c>
      <c r="BG126" s="450" t="s">
        <v>441</v>
      </c>
      <c r="BH126" s="451"/>
      <c r="BI126" s="502" t="s">
        <v>476</v>
      </c>
      <c r="BJ126" s="503" t="s">
        <v>339</v>
      </c>
      <c r="BK126" s="450" t="s">
        <v>442</v>
      </c>
      <c r="BL126" s="451"/>
      <c r="BM126" s="502" t="s">
        <v>479</v>
      </c>
      <c r="BN126" s="503" t="s">
        <v>347</v>
      </c>
      <c r="BO126" s="450" t="s">
        <v>441</v>
      </c>
      <c r="BP126" s="451"/>
      <c r="BQ126" s="502" t="s">
        <v>483</v>
      </c>
      <c r="BR126" s="503" t="s">
        <v>356</v>
      </c>
      <c r="BS126" s="450" t="s">
        <v>442</v>
      </c>
      <c r="BT126" s="451"/>
      <c r="BU126" s="502" t="s">
        <v>487</v>
      </c>
      <c r="BV126" s="503" t="s">
        <v>365</v>
      </c>
      <c r="BW126" s="450"/>
      <c r="BX126" s="451"/>
      <c r="BY126" s="502"/>
      <c r="BZ126" s="503"/>
      <c r="CA126" s="450" t="s">
        <v>442</v>
      </c>
      <c r="CB126" s="451"/>
      <c r="CC126" s="502" t="s">
        <v>770</v>
      </c>
      <c r="CD126" s="503" t="s">
        <v>376</v>
      </c>
      <c r="CE126" s="450" t="s">
        <v>441</v>
      </c>
      <c r="CF126" s="451"/>
      <c r="CG126" s="502" t="s">
        <v>496</v>
      </c>
      <c r="CH126" s="503" t="s">
        <v>383</v>
      </c>
      <c r="CI126" s="450" t="s">
        <v>442</v>
      </c>
      <c r="CJ126" s="451"/>
      <c r="CK126" s="502" t="s">
        <v>503</v>
      </c>
      <c r="CL126" s="503" t="s">
        <v>393</v>
      </c>
      <c r="CM126" s="450" t="s">
        <v>442</v>
      </c>
      <c r="CN126" s="451"/>
      <c r="CO126" s="502" t="s">
        <v>471</v>
      </c>
      <c r="CP126" s="503" t="s">
        <v>400</v>
      </c>
      <c r="CQ126" s="48"/>
      <c r="CR126" s="48"/>
      <c r="CS126" s="48"/>
      <c r="CT126" s="48"/>
      <c r="CU126" s="48"/>
      <c r="CV126" s="48"/>
      <c r="CW126" s="48"/>
    </row>
    <row r="127" spans="1:101" ht="30" x14ac:dyDescent="0.25">
      <c r="A127" s="514">
        <v>152813</v>
      </c>
      <c r="B127" s="515" t="s">
        <v>644</v>
      </c>
      <c r="C127" s="516" t="s">
        <v>520</v>
      </c>
      <c r="D127" s="514" t="s">
        <v>148</v>
      </c>
      <c r="E127" s="517" t="s">
        <v>289</v>
      </c>
      <c r="F127" s="517" t="s">
        <v>743</v>
      </c>
      <c r="G127" s="517" t="s">
        <v>289</v>
      </c>
      <c r="H127" s="517" t="s">
        <v>289</v>
      </c>
      <c r="I127" s="516" t="s">
        <v>289</v>
      </c>
      <c r="J127" s="517" t="s">
        <v>289</v>
      </c>
      <c r="K127" s="440" t="str">
        <f>IFERROR(VLOOKUP(A127,[4]CalledName!$A:$N,14,FALSE),"")</f>
        <v>No</v>
      </c>
      <c r="L127" s="401" t="str">
        <f>IFERROR(VLOOKUP(A127,[5]YEAR8!$A:$Y,22,FALSE),"")</f>
        <v>5-6</v>
      </c>
      <c r="M127" s="404" t="str">
        <f t="shared" si="14"/>
        <v>M</v>
      </c>
      <c r="N127" s="344">
        <f>IFERROR(VLOOKUP($A127,BHVEXPORT!$A:$I,6,FALSE),"")</f>
        <v>14</v>
      </c>
      <c r="O127" s="344">
        <f>IFERROR(VLOOKUP($A127,BHVEXPORT!$A:$I,4,FALSE),"")</f>
        <v>0</v>
      </c>
      <c r="P127" s="444">
        <f>IFERROR(VLOOKUP($A127,BHVEXPORT!$A:$I,5,FALSE),"")</f>
        <v>0</v>
      </c>
      <c r="Q127" s="497">
        <v>100</v>
      </c>
      <c r="R127" s="495">
        <v>0</v>
      </c>
      <c r="S127" s="498">
        <f t="shared" si="15"/>
        <v>1</v>
      </c>
      <c r="T127" s="414">
        <f t="shared" si="16"/>
        <v>13</v>
      </c>
      <c r="U127" s="399">
        <f t="shared" si="17"/>
        <v>0</v>
      </c>
      <c r="V127" s="399">
        <f t="shared" si="18"/>
        <v>0</v>
      </c>
      <c r="W127" s="399">
        <f t="shared" si="19"/>
        <v>0</v>
      </c>
      <c r="X127" s="399">
        <f t="shared" si="20"/>
        <v>0</v>
      </c>
      <c r="Y127" s="399">
        <f t="shared" si="21"/>
        <v>0</v>
      </c>
      <c r="Z127" s="399">
        <f t="shared" si="22"/>
        <v>0</v>
      </c>
      <c r="AA127" s="399">
        <f t="shared" si="23"/>
        <v>0</v>
      </c>
      <c r="AB127" s="399">
        <f t="shared" si="24"/>
        <v>0</v>
      </c>
      <c r="AC127" s="522">
        <f t="shared" si="25"/>
        <v>0</v>
      </c>
      <c r="AD127" s="415"/>
      <c r="AE127" s="452" t="s">
        <v>442</v>
      </c>
      <c r="AF127" s="451"/>
      <c r="AG127" s="502" t="s">
        <v>458</v>
      </c>
      <c r="AH127" s="503" t="s">
        <v>307</v>
      </c>
      <c r="AI127" s="452"/>
      <c r="AJ127" s="451"/>
      <c r="AK127" s="502"/>
      <c r="AL127" s="503"/>
      <c r="AM127" s="452" t="s">
        <v>442</v>
      </c>
      <c r="AN127" s="451"/>
      <c r="AO127" s="502" t="s">
        <v>460</v>
      </c>
      <c r="AP127" s="503" t="s">
        <v>315</v>
      </c>
      <c r="AQ127" s="452" t="s">
        <v>442</v>
      </c>
      <c r="AR127" s="451"/>
      <c r="AS127" s="502" t="s">
        <v>465</v>
      </c>
      <c r="AT127" s="503" t="s">
        <v>325</v>
      </c>
      <c r="AU127" s="452" t="s">
        <v>442</v>
      </c>
      <c r="AV127" s="451"/>
      <c r="AW127" s="502" t="s">
        <v>738</v>
      </c>
      <c r="AX127" s="503" t="s">
        <v>520</v>
      </c>
      <c r="AY127" s="452" t="s">
        <v>442</v>
      </c>
      <c r="AZ127" s="451"/>
      <c r="BA127" s="502" t="s">
        <v>471</v>
      </c>
      <c r="BB127" s="503" t="s">
        <v>329</v>
      </c>
      <c r="BC127" s="452" t="s">
        <v>442</v>
      </c>
      <c r="BD127" s="451"/>
      <c r="BE127" s="502" t="s">
        <v>475</v>
      </c>
      <c r="BF127" s="503" t="s">
        <v>337</v>
      </c>
      <c r="BG127" s="452" t="s">
        <v>442</v>
      </c>
      <c r="BH127" s="451"/>
      <c r="BI127" s="502" t="s">
        <v>477</v>
      </c>
      <c r="BJ127" s="503" t="s">
        <v>345</v>
      </c>
      <c r="BK127" s="452" t="s">
        <v>442</v>
      </c>
      <c r="BL127" s="451"/>
      <c r="BM127" s="502" t="s">
        <v>481</v>
      </c>
      <c r="BN127" s="503" t="s">
        <v>353</v>
      </c>
      <c r="BO127" s="452" t="s">
        <v>442</v>
      </c>
      <c r="BP127" s="451"/>
      <c r="BQ127" s="502" t="s">
        <v>484</v>
      </c>
      <c r="BR127" s="503" t="s">
        <v>362</v>
      </c>
      <c r="BS127" s="452" t="s">
        <v>441</v>
      </c>
      <c r="BT127" s="451"/>
      <c r="BU127" s="502" t="s">
        <v>487</v>
      </c>
      <c r="BV127" s="503" t="s">
        <v>371</v>
      </c>
      <c r="BW127" s="452" t="s">
        <v>442</v>
      </c>
      <c r="BX127" s="451"/>
      <c r="BY127" s="502" t="s">
        <v>476</v>
      </c>
      <c r="BZ127" s="503" t="s">
        <v>382</v>
      </c>
      <c r="CA127" s="452" t="s">
        <v>442</v>
      </c>
      <c r="CB127" s="451"/>
      <c r="CC127" s="502" t="s">
        <v>491</v>
      </c>
      <c r="CD127" s="503" t="s">
        <v>378</v>
      </c>
      <c r="CE127" s="452" t="s">
        <v>442</v>
      </c>
      <c r="CF127" s="451"/>
      <c r="CG127" s="502" t="s">
        <v>501</v>
      </c>
      <c r="CH127" s="503" t="s">
        <v>389</v>
      </c>
      <c r="CI127" s="452" t="s">
        <v>442</v>
      </c>
      <c r="CJ127" s="451"/>
      <c r="CK127" s="502" t="s">
        <v>504</v>
      </c>
      <c r="CL127" s="503" t="s">
        <v>395</v>
      </c>
      <c r="CM127" s="452"/>
      <c r="CN127" s="451"/>
      <c r="CO127" s="502"/>
      <c r="CP127" s="503"/>
      <c r="CQ127" s="48"/>
      <c r="CR127" s="48"/>
      <c r="CS127" s="48"/>
      <c r="CT127" s="48"/>
      <c r="CU127" s="48"/>
      <c r="CV127" s="48"/>
      <c r="CW127" s="48"/>
    </row>
    <row r="128" spans="1:101" ht="25.5" x14ac:dyDescent="0.25">
      <c r="A128" s="514">
        <v>152930</v>
      </c>
      <c r="B128" s="515" t="s">
        <v>645</v>
      </c>
      <c r="C128" s="516" t="s">
        <v>522</v>
      </c>
      <c r="D128" s="514" t="s">
        <v>288</v>
      </c>
      <c r="E128" s="517" t="s">
        <v>289</v>
      </c>
      <c r="F128" s="517" t="s">
        <v>743</v>
      </c>
      <c r="G128" s="517" t="s">
        <v>289</v>
      </c>
      <c r="H128" s="517" t="s">
        <v>289</v>
      </c>
      <c r="I128" s="516" t="s">
        <v>289</v>
      </c>
      <c r="J128" s="517" t="s">
        <v>289</v>
      </c>
      <c r="K128" s="440" t="str">
        <f>IFERROR(VLOOKUP(A128,[4]CalledName!$A:$N,14,FALSE),"")</f>
        <v>No</v>
      </c>
      <c r="L128" s="401" t="str">
        <f>IFERROR(VLOOKUP(A128,[5]YEAR8!$A:$Y,22,FALSE),"")</f>
        <v>4-5</v>
      </c>
      <c r="M128" s="404" t="str">
        <f t="shared" si="14"/>
        <v>M</v>
      </c>
      <c r="N128" s="344">
        <f>IFERROR(VLOOKUP($A128,BHVEXPORT!$A:$I,6,FALSE),"")</f>
        <v>29</v>
      </c>
      <c r="O128" s="344">
        <f>IFERROR(VLOOKUP($A128,BHVEXPORT!$A:$I,4,FALSE),"")</f>
        <v>3</v>
      </c>
      <c r="P128" s="444">
        <f>IFERROR(VLOOKUP($A128,BHVEXPORT!$A:$I,5,FALSE),"")</f>
        <v>3</v>
      </c>
      <c r="Q128" s="497">
        <v>91.3</v>
      </c>
      <c r="R128" s="495">
        <v>2</v>
      </c>
      <c r="S128" s="498">
        <f t="shared" si="15"/>
        <v>0</v>
      </c>
      <c r="T128" s="414">
        <f t="shared" si="16"/>
        <v>12</v>
      </c>
      <c r="U128" s="399">
        <f t="shared" si="17"/>
        <v>1</v>
      </c>
      <c r="V128" s="399">
        <f t="shared" si="18"/>
        <v>1</v>
      </c>
      <c r="W128" s="399">
        <f t="shared" si="19"/>
        <v>0</v>
      </c>
      <c r="X128" s="399">
        <f t="shared" si="20"/>
        <v>2</v>
      </c>
      <c r="Y128" s="399">
        <f t="shared" si="21"/>
        <v>0</v>
      </c>
      <c r="Z128" s="399">
        <f t="shared" si="22"/>
        <v>0</v>
      </c>
      <c r="AA128" s="399">
        <f t="shared" si="23"/>
        <v>0</v>
      </c>
      <c r="AB128" s="399">
        <f t="shared" si="24"/>
        <v>0</v>
      </c>
      <c r="AC128" s="522">
        <f t="shared" si="25"/>
        <v>2</v>
      </c>
      <c r="AD128" s="415"/>
      <c r="AE128" s="452" t="s">
        <v>444</v>
      </c>
      <c r="AF128" s="451"/>
      <c r="AG128" s="502" t="s">
        <v>764</v>
      </c>
      <c r="AH128" s="503" t="s">
        <v>301</v>
      </c>
      <c r="AI128" s="452"/>
      <c r="AJ128" s="451"/>
      <c r="AK128" s="502"/>
      <c r="AL128" s="503"/>
      <c r="AM128" s="452" t="s">
        <v>442</v>
      </c>
      <c r="AN128" s="451"/>
      <c r="AO128" s="502" t="s">
        <v>460</v>
      </c>
      <c r="AP128" s="503" t="s">
        <v>309</v>
      </c>
      <c r="AQ128" s="452" t="s">
        <v>442</v>
      </c>
      <c r="AR128" s="451"/>
      <c r="AS128" s="502" t="s">
        <v>464</v>
      </c>
      <c r="AT128" s="503" t="s">
        <v>319</v>
      </c>
      <c r="AU128" s="452" t="s">
        <v>442</v>
      </c>
      <c r="AV128" s="451"/>
      <c r="AW128" s="502" t="s">
        <v>484</v>
      </c>
      <c r="AX128" s="503" t="s">
        <v>522</v>
      </c>
      <c r="AY128" s="452"/>
      <c r="AZ128" s="451"/>
      <c r="BA128" s="502"/>
      <c r="BB128" s="503"/>
      <c r="BC128" s="452" t="s">
        <v>442</v>
      </c>
      <c r="BD128" s="451"/>
      <c r="BE128" s="502" t="s">
        <v>473</v>
      </c>
      <c r="BF128" s="503" t="s">
        <v>331</v>
      </c>
      <c r="BG128" s="452" t="s">
        <v>442</v>
      </c>
      <c r="BH128" s="451"/>
      <c r="BI128" s="502" t="s">
        <v>476</v>
      </c>
      <c r="BJ128" s="503" t="s">
        <v>339</v>
      </c>
      <c r="BK128" s="452" t="s">
        <v>442</v>
      </c>
      <c r="BL128" s="451"/>
      <c r="BM128" s="502" t="s">
        <v>479</v>
      </c>
      <c r="BN128" s="503" t="s">
        <v>347</v>
      </c>
      <c r="BO128" s="452" t="s">
        <v>442</v>
      </c>
      <c r="BP128" s="451"/>
      <c r="BQ128" s="502" t="s">
        <v>483</v>
      </c>
      <c r="BR128" s="503" t="s">
        <v>356</v>
      </c>
      <c r="BS128" s="452" t="s">
        <v>442</v>
      </c>
      <c r="BT128" s="451"/>
      <c r="BU128" s="502" t="s">
        <v>487</v>
      </c>
      <c r="BV128" s="503" t="s">
        <v>365</v>
      </c>
      <c r="BW128" s="452" t="s">
        <v>442</v>
      </c>
      <c r="BX128" s="451"/>
      <c r="BY128" s="502" t="s">
        <v>481</v>
      </c>
      <c r="BZ128" s="503" t="s">
        <v>381</v>
      </c>
      <c r="CA128" s="452" t="s">
        <v>442</v>
      </c>
      <c r="CB128" s="451"/>
      <c r="CC128" s="502" t="s">
        <v>492</v>
      </c>
      <c r="CD128" s="503" t="s">
        <v>375</v>
      </c>
      <c r="CE128" s="452" t="s">
        <v>443</v>
      </c>
      <c r="CF128" s="451"/>
      <c r="CG128" s="502" t="s">
        <v>496</v>
      </c>
      <c r="CH128" s="503" t="s">
        <v>383</v>
      </c>
      <c r="CI128" s="452" t="s">
        <v>442</v>
      </c>
      <c r="CJ128" s="451"/>
      <c r="CK128" s="502" t="s">
        <v>508</v>
      </c>
      <c r="CL128" s="503" t="s">
        <v>396</v>
      </c>
      <c r="CM128" s="452" t="s">
        <v>442</v>
      </c>
      <c r="CN128" s="451"/>
      <c r="CO128" s="502" t="s">
        <v>471</v>
      </c>
      <c r="CP128" s="503" t="s">
        <v>400</v>
      </c>
      <c r="CQ128" s="48"/>
      <c r="CR128" s="48"/>
      <c r="CS128" s="48"/>
      <c r="CT128" s="48"/>
      <c r="CU128" s="48"/>
      <c r="CV128" s="48"/>
      <c r="CW128" s="48"/>
    </row>
    <row r="129" spans="1:101" x14ac:dyDescent="0.25">
      <c r="A129" s="514">
        <v>152802</v>
      </c>
      <c r="B129" s="515" t="s">
        <v>646</v>
      </c>
      <c r="C129" s="516" t="s">
        <v>525</v>
      </c>
      <c r="D129" s="514" t="s">
        <v>288</v>
      </c>
      <c r="E129" s="517" t="s">
        <v>289</v>
      </c>
      <c r="F129" s="517" t="s">
        <v>743</v>
      </c>
      <c r="G129" s="517" t="s">
        <v>289</v>
      </c>
      <c r="H129" s="517" t="s">
        <v>289</v>
      </c>
      <c r="I129" s="516" t="s">
        <v>289</v>
      </c>
      <c r="J129" s="517" t="s">
        <v>289</v>
      </c>
      <c r="K129" s="440" t="str">
        <f>IFERROR(VLOOKUP(A129,[4]CalledName!$A:$N,14,FALSE),"")</f>
        <v>Yes</v>
      </c>
      <c r="L129" s="401" t="str">
        <f>IFERROR(VLOOKUP(A129,[5]YEAR8!$A:$Y,22,FALSE),"")</f>
        <v>4-5</v>
      </c>
      <c r="M129" s="404" t="str">
        <f t="shared" si="14"/>
        <v>M</v>
      </c>
      <c r="N129" s="344">
        <f>IFERROR(VLOOKUP($A129,BHVEXPORT!$A:$I,6,FALSE),"")</f>
        <v>28</v>
      </c>
      <c r="O129" s="344">
        <f>IFERROR(VLOOKUP($A129,BHVEXPORT!$A:$I,4,FALSE),"")</f>
        <v>0</v>
      </c>
      <c r="P129" s="444">
        <f>IFERROR(VLOOKUP($A129,BHVEXPORT!$A:$I,5,FALSE),"")</f>
        <v>0</v>
      </c>
      <c r="Q129" s="497">
        <v>95.56</v>
      </c>
      <c r="R129" s="495">
        <v>0</v>
      </c>
      <c r="S129" s="498">
        <f t="shared" si="15"/>
        <v>2</v>
      </c>
      <c r="T129" s="414">
        <f t="shared" si="16"/>
        <v>12</v>
      </c>
      <c r="U129" s="399">
        <f t="shared" si="17"/>
        <v>0</v>
      </c>
      <c r="V129" s="399">
        <f t="shared" si="18"/>
        <v>0</v>
      </c>
      <c r="W129" s="399">
        <f t="shared" si="19"/>
        <v>0</v>
      </c>
      <c r="X129" s="399">
        <f t="shared" si="20"/>
        <v>0</v>
      </c>
      <c r="Y129" s="399">
        <f t="shared" si="21"/>
        <v>0</v>
      </c>
      <c r="Z129" s="399">
        <f t="shared" si="22"/>
        <v>0</v>
      </c>
      <c r="AA129" s="399">
        <f t="shared" si="23"/>
        <v>0</v>
      </c>
      <c r="AB129" s="399">
        <f t="shared" si="24"/>
        <v>0</v>
      </c>
      <c r="AC129" s="522">
        <f t="shared" si="25"/>
        <v>0</v>
      </c>
      <c r="AD129" s="415"/>
      <c r="AE129" s="450" t="s">
        <v>442</v>
      </c>
      <c r="AF129" s="451"/>
      <c r="AG129" s="502" t="s">
        <v>764</v>
      </c>
      <c r="AH129" s="503" t="s">
        <v>302</v>
      </c>
      <c r="AI129" s="450" t="s">
        <v>442</v>
      </c>
      <c r="AJ129" s="451"/>
      <c r="AK129" s="502" t="s">
        <v>766</v>
      </c>
      <c r="AL129" s="503" t="s">
        <v>433</v>
      </c>
      <c r="AM129" s="450" t="s">
        <v>442</v>
      </c>
      <c r="AN129" s="451"/>
      <c r="AO129" s="502" t="s">
        <v>460</v>
      </c>
      <c r="AP129" s="503" t="s">
        <v>310</v>
      </c>
      <c r="AQ129" s="450" t="s">
        <v>442</v>
      </c>
      <c r="AR129" s="451"/>
      <c r="AS129" s="502" t="s">
        <v>467</v>
      </c>
      <c r="AT129" s="503" t="s">
        <v>320</v>
      </c>
      <c r="AU129" s="450" t="s">
        <v>441</v>
      </c>
      <c r="AV129" s="451"/>
      <c r="AW129" s="502" t="s">
        <v>737</v>
      </c>
      <c r="AX129" s="503" t="s">
        <v>525</v>
      </c>
      <c r="AY129" s="450"/>
      <c r="AZ129" s="451"/>
      <c r="BA129" s="502"/>
      <c r="BB129" s="503"/>
      <c r="BC129" s="450" t="s">
        <v>442</v>
      </c>
      <c r="BD129" s="451"/>
      <c r="BE129" s="502" t="s">
        <v>473</v>
      </c>
      <c r="BF129" s="503" t="s">
        <v>332</v>
      </c>
      <c r="BG129" s="450" t="s">
        <v>442</v>
      </c>
      <c r="BH129" s="451"/>
      <c r="BI129" s="502" t="s">
        <v>476</v>
      </c>
      <c r="BJ129" s="503" t="s">
        <v>340</v>
      </c>
      <c r="BK129" s="450" t="s">
        <v>442</v>
      </c>
      <c r="BL129" s="451"/>
      <c r="BM129" s="502" t="s">
        <v>480</v>
      </c>
      <c r="BN129" s="503" t="s">
        <v>348</v>
      </c>
      <c r="BO129" s="450" t="s">
        <v>442</v>
      </c>
      <c r="BP129" s="451"/>
      <c r="BQ129" s="502" t="s">
        <v>484</v>
      </c>
      <c r="BR129" s="503" t="s">
        <v>357</v>
      </c>
      <c r="BS129" s="450" t="s">
        <v>442</v>
      </c>
      <c r="BT129" s="451"/>
      <c r="BU129" s="502" t="s">
        <v>487</v>
      </c>
      <c r="BV129" s="503" t="s">
        <v>366</v>
      </c>
      <c r="BW129" s="450"/>
      <c r="BX129" s="451"/>
      <c r="BY129" s="502"/>
      <c r="BZ129" s="503"/>
      <c r="CA129" s="450" t="s">
        <v>442</v>
      </c>
      <c r="CB129" s="451"/>
      <c r="CC129" s="502" t="s">
        <v>770</v>
      </c>
      <c r="CD129" s="503" t="s">
        <v>376</v>
      </c>
      <c r="CE129" s="450" t="s">
        <v>442</v>
      </c>
      <c r="CF129" s="451"/>
      <c r="CG129" s="502" t="s">
        <v>496</v>
      </c>
      <c r="CH129" s="503" t="s">
        <v>384</v>
      </c>
      <c r="CI129" s="450" t="s">
        <v>441</v>
      </c>
      <c r="CJ129" s="451"/>
      <c r="CK129" s="502" t="s">
        <v>506</v>
      </c>
      <c r="CL129" s="503" t="s">
        <v>397</v>
      </c>
      <c r="CM129" s="450" t="s">
        <v>442</v>
      </c>
      <c r="CN129" s="451"/>
      <c r="CO129" s="502" t="s">
        <v>767</v>
      </c>
      <c r="CP129" s="503" t="s">
        <v>401</v>
      </c>
      <c r="CQ129" s="48"/>
      <c r="CR129" s="48"/>
      <c r="CS129" s="48"/>
      <c r="CT129" s="48"/>
      <c r="CU129" s="48"/>
      <c r="CV129" s="48"/>
      <c r="CW129" s="48"/>
    </row>
    <row r="130" spans="1:101" x14ac:dyDescent="0.25">
      <c r="A130" s="514">
        <v>152826</v>
      </c>
      <c r="B130" s="515" t="s">
        <v>647</v>
      </c>
      <c r="C130" s="516" t="s">
        <v>512</v>
      </c>
      <c r="D130" s="514" t="s">
        <v>148</v>
      </c>
      <c r="E130" s="517" t="s">
        <v>744</v>
      </c>
      <c r="F130" s="517" t="s">
        <v>761</v>
      </c>
      <c r="G130" s="517" t="s">
        <v>744</v>
      </c>
      <c r="H130" s="517" t="s">
        <v>744</v>
      </c>
      <c r="I130" s="516" t="s">
        <v>289</v>
      </c>
      <c r="J130" s="517" t="s">
        <v>287</v>
      </c>
      <c r="K130" s="440" t="str">
        <f>IFERROR(VLOOKUP(A130,[4]CalledName!$A:$N,14,FALSE),"")</f>
        <v>Yes</v>
      </c>
      <c r="L130" s="401" t="str">
        <f>IFERROR(VLOOKUP(A130,[5]YEAR8!$A:$Y,22,FALSE),"")</f>
        <v>1-2</v>
      </c>
      <c r="M130" s="404" t="str">
        <f t="shared" ref="M130:M193" si="26">IFERROR(VLOOKUP(A130,prioratt,4,FALSE),"")</f>
        <v>H</v>
      </c>
      <c r="N130" s="344">
        <f>IFERROR(VLOOKUP($A130,BHVEXPORT!$A:$I,6,FALSE),"")</f>
        <v>12</v>
      </c>
      <c r="O130" s="344">
        <f>IFERROR(VLOOKUP($A130,BHVEXPORT!$A:$I,4,FALSE),"")</f>
        <v>0</v>
      </c>
      <c r="P130" s="444">
        <f>IFERROR(VLOOKUP($A130,BHVEXPORT!$A:$I,5,FALSE),"")</f>
        <v>2</v>
      </c>
      <c r="Q130" s="497">
        <v>95.65</v>
      </c>
      <c r="R130" s="495">
        <v>5</v>
      </c>
      <c r="S130" s="498">
        <f t="shared" ref="S130:S193" si="27">COUNTIF($AE130:$CP130,"Outstanding")</f>
        <v>1</v>
      </c>
      <c r="T130" s="414">
        <f t="shared" ref="T130:T193" si="28">COUNTIF($AE130:$CP130,"Good")</f>
        <v>13</v>
      </c>
      <c r="U130" s="399">
        <f t="shared" ref="U130:U193" si="29">COUNTIF($AE130:$CP130,"N2Improve - Engagement")</f>
        <v>0</v>
      </c>
      <c r="V130" s="399">
        <f t="shared" ref="V130:V193" si="30">COUNTIF($AE130:$CP130,"N2Improve - Community Conduct")</f>
        <v>0</v>
      </c>
      <c r="W130" s="399">
        <f t="shared" ref="W130:W193" si="31">COUNTIF($AE130:$CP130,"N2Improve - Personal Org.")</f>
        <v>0</v>
      </c>
      <c r="X130" s="399">
        <f t="shared" ref="X130:X193" si="32">SUM(U130:W130)</f>
        <v>0</v>
      </c>
      <c r="Y130" s="399">
        <f t="shared" ref="Y130:Y193" si="33">COUNTIF($AE130:$CP130,"Serious Conc - Engagement")</f>
        <v>0</v>
      </c>
      <c r="Z130" s="399">
        <f t="shared" ref="Z130:Z193" si="34">COUNTIF($AE130:$CP130,"Serious Conc - Comm. Concern")</f>
        <v>0</v>
      </c>
      <c r="AA130" s="399">
        <f t="shared" ref="AA130:AA193" si="35">COUNTIF($AE130:$CP130,"Serious Conc - Personal Org.")</f>
        <v>0</v>
      </c>
      <c r="AB130" s="399">
        <f t="shared" si="24"/>
        <v>0</v>
      </c>
      <c r="AC130" s="522">
        <f t="shared" si="25"/>
        <v>0</v>
      </c>
      <c r="AD130" s="415"/>
      <c r="AE130" s="450" t="s">
        <v>442</v>
      </c>
      <c r="AF130" s="451"/>
      <c r="AG130" s="502" t="s">
        <v>764</v>
      </c>
      <c r="AH130" s="503" t="s">
        <v>304</v>
      </c>
      <c r="AI130" s="450" t="s">
        <v>442</v>
      </c>
      <c r="AJ130" s="451"/>
      <c r="AK130" s="502" t="s">
        <v>766</v>
      </c>
      <c r="AL130" s="503" t="s">
        <v>433</v>
      </c>
      <c r="AM130" s="450" t="s">
        <v>442</v>
      </c>
      <c r="AN130" s="451"/>
      <c r="AO130" s="502" t="s">
        <v>461</v>
      </c>
      <c r="AP130" s="503" t="s">
        <v>312</v>
      </c>
      <c r="AQ130" s="450" t="s">
        <v>442</v>
      </c>
      <c r="AR130" s="451"/>
      <c r="AS130" s="502" t="s">
        <v>467</v>
      </c>
      <c r="AT130" s="503" t="s">
        <v>320</v>
      </c>
      <c r="AU130" s="450" t="s">
        <v>442</v>
      </c>
      <c r="AV130" s="451"/>
      <c r="AW130" s="502" t="s">
        <v>461</v>
      </c>
      <c r="AX130" s="503" t="s">
        <v>512</v>
      </c>
      <c r="AY130" s="450"/>
      <c r="AZ130" s="451"/>
      <c r="BA130" s="502"/>
      <c r="BB130" s="503"/>
      <c r="BC130" s="450" t="s">
        <v>442</v>
      </c>
      <c r="BD130" s="451"/>
      <c r="BE130" s="502" t="s">
        <v>474</v>
      </c>
      <c r="BF130" s="503" t="s">
        <v>334</v>
      </c>
      <c r="BG130" s="450" t="s">
        <v>442</v>
      </c>
      <c r="BH130" s="451"/>
      <c r="BI130" s="502" t="s">
        <v>478</v>
      </c>
      <c r="BJ130" s="503" t="s">
        <v>342</v>
      </c>
      <c r="BK130" s="450" t="s">
        <v>442</v>
      </c>
      <c r="BL130" s="451"/>
      <c r="BM130" s="502" t="s">
        <v>481</v>
      </c>
      <c r="BN130" s="503" t="s">
        <v>350</v>
      </c>
      <c r="BO130" s="450" t="s">
        <v>442</v>
      </c>
      <c r="BP130" s="451"/>
      <c r="BQ130" s="502" t="s">
        <v>486</v>
      </c>
      <c r="BR130" s="503" t="s">
        <v>359</v>
      </c>
      <c r="BS130" s="450" t="s">
        <v>441</v>
      </c>
      <c r="BT130" s="451"/>
      <c r="BU130" s="502" t="s">
        <v>487</v>
      </c>
      <c r="BV130" s="503" t="s">
        <v>368</v>
      </c>
      <c r="BW130" s="450"/>
      <c r="BX130" s="451"/>
      <c r="BY130" s="502"/>
      <c r="BZ130" s="503"/>
      <c r="CA130" s="450" t="s">
        <v>442</v>
      </c>
      <c r="CB130" s="451"/>
      <c r="CC130" s="502" t="s">
        <v>490</v>
      </c>
      <c r="CD130" s="503" t="s">
        <v>373</v>
      </c>
      <c r="CE130" s="450" t="s">
        <v>442</v>
      </c>
      <c r="CF130" s="451"/>
      <c r="CG130" s="502" t="s">
        <v>498</v>
      </c>
      <c r="CH130" s="503" t="s">
        <v>386</v>
      </c>
      <c r="CI130" s="450" t="s">
        <v>442</v>
      </c>
      <c r="CJ130" s="451"/>
      <c r="CK130" s="502" t="s">
        <v>503</v>
      </c>
      <c r="CL130" s="503" t="s">
        <v>399</v>
      </c>
      <c r="CM130" s="450" t="s">
        <v>442</v>
      </c>
      <c r="CN130" s="451"/>
      <c r="CO130" s="502" t="s">
        <v>510</v>
      </c>
      <c r="CP130" s="503" t="s">
        <v>403</v>
      </c>
      <c r="CQ130" s="48"/>
      <c r="CR130" s="48"/>
      <c r="CS130" s="48"/>
      <c r="CT130" s="48"/>
      <c r="CU130" s="48"/>
      <c r="CV130" s="48"/>
      <c r="CW130" s="48"/>
    </row>
    <row r="131" spans="1:101" ht="25.5" x14ac:dyDescent="0.25">
      <c r="A131" s="514">
        <v>152755</v>
      </c>
      <c r="B131" s="515" t="s">
        <v>648</v>
      </c>
      <c r="C131" s="516" t="s">
        <v>558</v>
      </c>
      <c r="D131" s="514" t="s">
        <v>288</v>
      </c>
      <c r="E131" s="517" t="s">
        <v>744</v>
      </c>
      <c r="F131" s="517" t="s">
        <v>745</v>
      </c>
      <c r="G131" s="517" t="s">
        <v>289</v>
      </c>
      <c r="H131" s="517" t="s">
        <v>744</v>
      </c>
      <c r="I131" s="516" t="s">
        <v>289</v>
      </c>
      <c r="J131" s="517" t="s">
        <v>289</v>
      </c>
      <c r="K131" s="440" t="str">
        <f>IFERROR(VLOOKUP(A131,[4]CalledName!$A:$N,14,FALSE),"")</f>
        <v>No</v>
      </c>
      <c r="L131" s="401" t="str">
        <f>IFERROR(VLOOKUP(A131,[5]YEAR8!$A:$Y,22,FALSE),"")</f>
        <v>4-5</v>
      </c>
      <c r="M131" s="404" t="str">
        <f t="shared" si="26"/>
        <v>M</v>
      </c>
      <c r="N131" s="344">
        <f>IFERROR(VLOOKUP($A131,BHVEXPORT!$A:$I,6,FALSE),"")</f>
        <v>15</v>
      </c>
      <c r="O131" s="344">
        <f>IFERROR(VLOOKUP($A131,BHVEXPORT!$A:$I,4,FALSE),"")</f>
        <v>13</v>
      </c>
      <c r="P131" s="444">
        <f>IFERROR(VLOOKUP($A131,BHVEXPORT!$A:$I,5,FALSE),"")</f>
        <v>1</v>
      </c>
      <c r="Q131" s="497">
        <v>88.89</v>
      </c>
      <c r="R131" s="495">
        <v>5</v>
      </c>
      <c r="S131" s="498">
        <f t="shared" si="27"/>
        <v>0</v>
      </c>
      <c r="T131" s="414">
        <f t="shared" si="28"/>
        <v>4</v>
      </c>
      <c r="U131" s="399">
        <f t="shared" si="29"/>
        <v>7</v>
      </c>
      <c r="V131" s="399">
        <f t="shared" si="30"/>
        <v>1</v>
      </c>
      <c r="W131" s="399">
        <f t="shared" si="31"/>
        <v>0</v>
      </c>
      <c r="X131" s="399">
        <f t="shared" si="32"/>
        <v>8</v>
      </c>
      <c r="Y131" s="399">
        <f t="shared" si="33"/>
        <v>1</v>
      </c>
      <c r="Z131" s="399">
        <f t="shared" si="34"/>
        <v>1</v>
      </c>
      <c r="AA131" s="399">
        <f t="shared" si="35"/>
        <v>0</v>
      </c>
      <c r="AB131" s="399">
        <f t="shared" ref="AB131:AB194" si="36">SUM(Y131:AA131)</f>
        <v>2</v>
      </c>
      <c r="AC131" s="522">
        <f t="shared" ref="AC131:AC194" si="37">SUM(X131,AB131)</f>
        <v>10</v>
      </c>
      <c r="AD131" s="415"/>
      <c r="AE131" s="453" t="s">
        <v>443</v>
      </c>
      <c r="AF131" s="451"/>
      <c r="AG131" s="502" t="s">
        <v>458</v>
      </c>
      <c r="AH131" s="503" t="s">
        <v>303</v>
      </c>
      <c r="AI131" s="453" t="s">
        <v>442</v>
      </c>
      <c r="AJ131" s="451"/>
      <c r="AK131" s="502" t="s">
        <v>769</v>
      </c>
      <c r="AL131" s="503" t="s">
        <v>435</v>
      </c>
      <c r="AM131" s="453" t="s">
        <v>444</v>
      </c>
      <c r="AN131" s="451"/>
      <c r="AO131" s="502" t="s">
        <v>460</v>
      </c>
      <c r="AP131" s="503" t="s">
        <v>311</v>
      </c>
      <c r="AQ131" s="453" t="s">
        <v>447</v>
      </c>
      <c r="AR131" s="451"/>
      <c r="AS131" s="502" t="s">
        <v>467</v>
      </c>
      <c r="AT131" s="503" t="s">
        <v>320</v>
      </c>
      <c r="AU131" s="453" t="s">
        <v>446</v>
      </c>
      <c r="AV131" s="451"/>
      <c r="AW131" s="502" t="s">
        <v>736</v>
      </c>
      <c r="AX131" s="503" t="s">
        <v>558</v>
      </c>
      <c r="AY131" s="453"/>
      <c r="AZ131" s="451"/>
      <c r="BA131" s="502"/>
      <c r="BB131" s="503"/>
      <c r="BC131" s="453" t="s">
        <v>442</v>
      </c>
      <c r="BD131" s="451"/>
      <c r="BE131" s="502" t="s">
        <v>473</v>
      </c>
      <c r="BF131" s="503" t="s">
        <v>333</v>
      </c>
      <c r="BG131" s="453" t="s">
        <v>443</v>
      </c>
      <c r="BH131" s="451"/>
      <c r="BI131" s="502" t="s">
        <v>477</v>
      </c>
      <c r="BJ131" s="503" t="s">
        <v>341</v>
      </c>
      <c r="BK131" s="453" t="s">
        <v>442</v>
      </c>
      <c r="BL131" s="451"/>
      <c r="BM131" s="502" t="s">
        <v>481</v>
      </c>
      <c r="BN131" s="503" t="s">
        <v>349</v>
      </c>
      <c r="BO131" s="453" t="s">
        <v>443</v>
      </c>
      <c r="BP131" s="451"/>
      <c r="BQ131" s="502" t="s">
        <v>483</v>
      </c>
      <c r="BR131" s="503" t="s">
        <v>356</v>
      </c>
      <c r="BS131" s="453" t="s">
        <v>443</v>
      </c>
      <c r="BT131" s="451"/>
      <c r="BU131" s="502" t="s">
        <v>487</v>
      </c>
      <c r="BV131" s="503" t="s">
        <v>367</v>
      </c>
      <c r="BW131" s="453"/>
      <c r="BX131" s="451"/>
      <c r="BY131" s="502"/>
      <c r="BZ131" s="503"/>
      <c r="CA131" s="453" t="s">
        <v>442</v>
      </c>
      <c r="CB131" s="451"/>
      <c r="CC131" s="502" t="s">
        <v>492</v>
      </c>
      <c r="CD131" s="503" t="s">
        <v>375</v>
      </c>
      <c r="CE131" s="453" t="s">
        <v>443</v>
      </c>
      <c r="CF131" s="451"/>
      <c r="CG131" s="502" t="s">
        <v>497</v>
      </c>
      <c r="CH131" s="503" t="s">
        <v>385</v>
      </c>
      <c r="CI131" s="453" t="s">
        <v>443</v>
      </c>
      <c r="CJ131" s="451"/>
      <c r="CK131" s="502" t="s">
        <v>503</v>
      </c>
      <c r="CL131" s="503" t="s">
        <v>399</v>
      </c>
      <c r="CM131" s="453" t="s">
        <v>443</v>
      </c>
      <c r="CN131" s="451"/>
      <c r="CO131" s="502" t="s">
        <v>776</v>
      </c>
      <c r="CP131" s="503" t="s">
        <v>402</v>
      </c>
      <c r="CQ131" s="48"/>
      <c r="CR131" s="48"/>
      <c r="CS131" s="48"/>
      <c r="CT131" s="48"/>
      <c r="CU131" s="48"/>
      <c r="CV131" s="48"/>
      <c r="CW131" s="48"/>
    </row>
    <row r="132" spans="1:101" ht="25.5" x14ac:dyDescent="0.25">
      <c r="A132" s="514">
        <v>152898</v>
      </c>
      <c r="B132" s="515" t="s">
        <v>649</v>
      </c>
      <c r="C132" s="516" t="s">
        <v>531</v>
      </c>
      <c r="D132" s="514" t="s">
        <v>288</v>
      </c>
      <c r="E132" s="517" t="s">
        <v>289</v>
      </c>
      <c r="F132" s="517" t="s">
        <v>760</v>
      </c>
      <c r="G132" s="517" t="s">
        <v>289</v>
      </c>
      <c r="H132" s="517" t="s">
        <v>744</v>
      </c>
      <c r="I132" s="516" t="s">
        <v>289</v>
      </c>
      <c r="J132" s="517" t="s">
        <v>287</v>
      </c>
      <c r="K132" s="440" t="str">
        <f>IFERROR(VLOOKUP(A132,[4]CalledName!$A:$N,14,FALSE),"")</f>
        <v>No</v>
      </c>
      <c r="L132" s="401" t="str">
        <f>IFERROR(VLOOKUP(A132,[5]YEAR8!$A:$Y,22,FALSE),"")</f>
        <v>4-5</v>
      </c>
      <c r="M132" s="404" t="str">
        <f t="shared" si="26"/>
        <v>M</v>
      </c>
      <c r="N132" s="344">
        <f>IFERROR(VLOOKUP($A132,BHVEXPORT!$A:$I,6,FALSE),"")</f>
        <v>9</v>
      </c>
      <c r="O132" s="344">
        <f>IFERROR(VLOOKUP($A132,BHVEXPORT!$A:$I,4,FALSE),"")</f>
        <v>14</v>
      </c>
      <c r="P132" s="444">
        <f>IFERROR(VLOOKUP($A132,BHVEXPORT!$A:$I,5,FALSE),"")</f>
        <v>1</v>
      </c>
      <c r="Q132" s="497">
        <v>93.48</v>
      </c>
      <c r="R132" s="495">
        <v>10</v>
      </c>
      <c r="S132" s="498">
        <f t="shared" si="27"/>
        <v>0</v>
      </c>
      <c r="T132" s="414">
        <f t="shared" si="28"/>
        <v>6</v>
      </c>
      <c r="U132" s="399">
        <f t="shared" si="29"/>
        <v>4</v>
      </c>
      <c r="V132" s="399">
        <f t="shared" si="30"/>
        <v>1</v>
      </c>
      <c r="W132" s="399">
        <f t="shared" si="31"/>
        <v>2</v>
      </c>
      <c r="X132" s="399">
        <f t="shared" si="32"/>
        <v>7</v>
      </c>
      <c r="Y132" s="399">
        <f t="shared" si="33"/>
        <v>0</v>
      </c>
      <c r="Z132" s="399">
        <f t="shared" si="34"/>
        <v>1</v>
      </c>
      <c r="AA132" s="399">
        <f t="shared" si="35"/>
        <v>0</v>
      </c>
      <c r="AB132" s="399">
        <f t="shared" si="36"/>
        <v>1</v>
      </c>
      <c r="AC132" s="522">
        <f t="shared" si="37"/>
        <v>8</v>
      </c>
      <c r="AD132" s="415"/>
      <c r="AE132" s="450" t="s">
        <v>443</v>
      </c>
      <c r="AF132" s="451"/>
      <c r="AG132" s="502" t="s">
        <v>459</v>
      </c>
      <c r="AH132" s="503" t="s">
        <v>306</v>
      </c>
      <c r="AI132" s="450" t="s">
        <v>442</v>
      </c>
      <c r="AJ132" s="451"/>
      <c r="AK132" s="502" t="s">
        <v>769</v>
      </c>
      <c r="AL132" s="503" t="s">
        <v>439</v>
      </c>
      <c r="AM132" s="450" t="s">
        <v>444</v>
      </c>
      <c r="AN132" s="451"/>
      <c r="AO132" s="502" t="s">
        <v>460</v>
      </c>
      <c r="AP132" s="503" t="s">
        <v>314</v>
      </c>
      <c r="AQ132" s="450" t="s">
        <v>443</v>
      </c>
      <c r="AR132" s="451"/>
      <c r="AS132" s="502" t="s">
        <v>461</v>
      </c>
      <c r="AT132" s="503" t="s">
        <v>324</v>
      </c>
      <c r="AU132" s="450" t="s">
        <v>442</v>
      </c>
      <c r="AV132" s="451"/>
      <c r="AW132" s="502" t="s">
        <v>510</v>
      </c>
      <c r="AX132" s="503" t="s">
        <v>531</v>
      </c>
      <c r="AY132" s="450" t="s">
        <v>443</v>
      </c>
      <c r="AZ132" s="451"/>
      <c r="BA132" s="502" t="s">
        <v>470</v>
      </c>
      <c r="BB132" s="503" t="s">
        <v>328</v>
      </c>
      <c r="BC132" s="450" t="s">
        <v>447</v>
      </c>
      <c r="BD132" s="451"/>
      <c r="BE132" s="502" t="s">
        <v>473</v>
      </c>
      <c r="BF132" s="503" t="s">
        <v>336</v>
      </c>
      <c r="BG132" s="450" t="s">
        <v>442</v>
      </c>
      <c r="BH132" s="451"/>
      <c r="BI132" s="502" t="s">
        <v>476</v>
      </c>
      <c r="BJ132" s="503" t="s">
        <v>344</v>
      </c>
      <c r="BK132" s="450" t="s">
        <v>442</v>
      </c>
      <c r="BL132" s="451"/>
      <c r="BM132" s="502" t="s">
        <v>481</v>
      </c>
      <c r="BN132" s="503" t="s">
        <v>352</v>
      </c>
      <c r="BO132" s="450" t="s">
        <v>443</v>
      </c>
      <c r="BP132" s="451"/>
      <c r="BQ132" s="502" t="s">
        <v>485</v>
      </c>
      <c r="BR132" s="503" t="s">
        <v>363</v>
      </c>
      <c r="BS132" s="450" t="s">
        <v>442</v>
      </c>
      <c r="BT132" s="451"/>
      <c r="BU132" s="502" t="s">
        <v>488</v>
      </c>
      <c r="BV132" s="503" t="s">
        <v>370</v>
      </c>
      <c r="BW132" s="450"/>
      <c r="BX132" s="451"/>
      <c r="BY132" s="502"/>
      <c r="BZ132" s="503"/>
      <c r="CA132" s="450" t="s">
        <v>442</v>
      </c>
      <c r="CB132" s="451"/>
      <c r="CC132" s="502" t="s">
        <v>495</v>
      </c>
      <c r="CD132" s="503" t="s">
        <v>379</v>
      </c>
      <c r="CE132" s="450" t="s">
        <v>445</v>
      </c>
      <c r="CF132" s="451"/>
      <c r="CG132" s="502" t="s">
        <v>500</v>
      </c>
      <c r="CH132" s="503" t="s">
        <v>388</v>
      </c>
      <c r="CI132" s="450" t="s">
        <v>445</v>
      </c>
      <c r="CJ132" s="451"/>
      <c r="CK132" s="502" t="s">
        <v>503</v>
      </c>
      <c r="CL132" s="503" t="s">
        <v>394</v>
      </c>
      <c r="CM132" s="450"/>
      <c r="CN132" s="451"/>
      <c r="CO132" s="502"/>
      <c r="CP132" s="503"/>
      <c r="CQ132" s="48"/>
      <c r="CR132" s="48"/>
      <c r="CS132" s="48"/>
      <c r="CT132" s="48"/>
      <c r="CU132" s="48"/>
      <c r="CV132" s="48"/>
      <c r="CW132" s="48"/>
    </row>
    <row r="133" spans="1:101" x14ac:dyDescent="0.25">
      <c r="A133" s="514">
        <v>152829</v>
      </c>
      <c r="B133" s="515" t="s">
        <v>650</v>
      </c>
      <c r="C133" s="516" t="s">
        <v>558</v>
      </c>
      <c r="D133" s="514" t="s">
        <v>288</v>
      </c>
      <c r="E133" s="517" t="s">
        <v>289</v>
      </c>
      <c r="F133" s="517" t="s">
        <v>746</v>
      </c>
      <c r="G133" s="517" t="s">
        <v>744</v>
      </c>
      <c r="H133" s="517" t="s">
        <v>289</v>
      </c>
      <c r="I133" s="516" t="s">
        <v>289</v>
      </c>
      <c r="J133" s="517" t="s">
        <v>289</v>
      </c>
      <c r="K133" s="440" t="str">
        <f>IFERROR(VLOOKUP(A133,[4]CalledName!$A:$N,14,FALSE),"")</f>
        <v>No</v>
      </c>
      <c r="L133" s="401" t="str">
        <f>IFERROR(VLOOKUP(A133,[5]YEAR8!$A:$Y,22,FALSE),"")</f>
        <v>7-8</v>
      </c>
      <c r="M133" s="404" t="str">
        <f t="shared" si="26"/>
        <v>H</v>
      </c>
      <c r="N133" s="344">
        <f>IFERROR(VLOOKUP($A133,BHVEXPORT!$A:$I,6,FALSE),"")</f>
        <v>21</v>
      </c>
      <c r="O133" s="344">
        <f>IFERROR(VLOOKUP($A133,BHVEXPORT!$A:$I,4,FALSE),"")</f>
        <v>0</v>
      </c>
      <c r="P133" s="444">
        <f>IFERROR(VLOOKUP($A133,BHVEXPORT!$A:$I,5,FALSE),"")</f>
        <v>1</v>
      </c>
      <c r="Q133" s="497">
        <v>100</v>
      </c>
      <c r="R133" s="495">
        <v>0</v>
      </c>
      <c r="S133" s="498">
        <f t="shared" si="27"/>
        <v>3</v>
      </c>
      <c r="T133" s="414">
        <f t="shared" si="28"/>
        <v>11</v>
      </c>
      <c r="U133" s="399">
        <f t="shared" si="29"/>
        <v>0</v>
      </c>
      <c r="V133" s="399">
        <f t="shared" si="30"/>
        <v>0</v>
      </c>
      <c r="W133" s="399">
        <f t="shared" si="31"/>
        <v>0</v>
      </c>
      <c r="X133" s="399">
        <f t="shared" si="32"/>
        <v>0</v>
      </c>
      <c r="Y133" s="399">
        <f t="shared" si="33"/>
        <v>0</v>
      </c>
      <c r="Z133" s="399">
        <f t="shared" si="34"/>
        <v>0</v>
      </c>
      <c r="AA133" s="399">
        <f t="shared" si="35"/>
        <v>0</v>
      </c>
      <c r="AB133" s="399">
        <f t="shared" si="36"/>
        <v>0</v>
      </c>
      <c r="AC133" s="522">
        <f t="shared" si="37"/>
        <v>0</v>
      </c>
      <c r="AD133" s="415"/>
      <c r="AE133" s="450" t="s">
        <v>442</v>
      </c>
      <c r="AF133" s="451"/>
      <c r="AG133" s="502" t="s">
        <v>458</v>
      </c>
      <c r="AH133" s="503" t="s">
        <v>303</v>
      </c>
      <c r="AI133" s="450" t="s">
        <v>441</v>
      </c>
      <c r="AJ133" s="451"/>
      <c r="AK133" s="502" t="s">
        <v>771</v>
      </c>
      <c r="AL133" s="503" t="s">
        <v>436</v>
      </c>
      <c r="AM133" s="450" t="s">
        <v>442</v>
      </c>
      <c r="AN133" s="451"/>
      <c r="AO133" s="502" t="s">
        <v>460</v>
      </c>
      <c r="AP133" s="503" t="s">
        <v>311</v>
      </c>
      <c r="AQ133" s="450" t="s">
        <v>442</v>
      </c>
      <c r="AR133" s="451"/>
      <c r="AS133" s="502" t="s">
        <v>462</v>
      </c>
      <c r="AT133" s="503" t="s">
        <v>317</v>
      </c>
      <c r="AU133" s="450" t="s">
        <v>441</v>
      </c>
      <c r="AV133" s="451"/>
      <c r="AW133" s="502" t="s">
        <v>736</v>
      </c>
      <c r="AX133" s="503" t="s">
        <v>558</v>
      </c>
      <c r="AY133" s="450"/>
      <c r="AZ133" s="451"/>
      <c r="BA133" s="502"/>
      <c r="BB133" s="503"/>
      <c r="BC133" s="450" t="s">
        <v>442</v>
      </c>
      <c r="BD133" s="451"/>
      <c r="BE133" s="502" t="s">
        <v>473</v>
      </c>
      <c r="BF133" s="503" t="s">
        <v>333</v>
      </c>
      <c r="BG133" s="450" t="s">
        <v>442</v>
      </c>
      <c r="BH133" s="451"/>
      <c r="BI133" s="502" t="s">
        <v>477</v>
      </c>
      <c r="BJ133" s="503" t="s">
        <v>341</v>
      </c>
      <c r="BK133" s="450" t="s">
        <v>442</v>
      </c>
      <c r="BL133" s="451"/>
      <c r="BM133" s="502" t="s">
        <v>481</v>
      </c>
      <c r="BN133" s="503" t="s">
        <v>349</v>
      </c>
      <c r="BO133" s="450" t="s">
        <v>442</v>
      </c>
      <c r="BP133" s="451"/>
      <c r="BQ133" s="502" t="s">
        <v>482</v>
      </c>
      <c r="BR133" s="503" t="s">
        <v>355</v>
      </c>
      <c r="BS133" s="450" t="s">
        <v>442</v>
      </c>
      <c r="BT133" s="451"/>
      <c r="BU133" s="502" t="s">
        <v>487</v>
      </c>
      <c r="BV133" s="503" t="s">
        <v>367</v>
      </c>
      <c r="BW133" s="450"/>
      <c r="BX133" s="451"/>
      <c r="BY133" s="502"/>
      <c r="BZ133" s="503"/>
      <c r="CA133" s="450" t="s">
        <v>441</v>
      </c>
      <c r="CB133" s="451"/>
      <c r="CC133" s="502" t="s">
        <v>492</v>
      </c>
      <c r="CD133" s="503" t="s">
        <v>375</v>
      </c>
      <c r="CE133" s="450" t="s">
        <v>442</v>
      </c>
      <c r="CF133" s="451"/>
      <c r="CG133" s="502" t="s">
        <v>497</v>
      </c>
      <c r="CH133" s="503" t="s">
        <v>385</v>
      </c>
      <c r="CI133" s="450" t="s">
        <v>442</v>
      </c>
      <c r="CJ133" s="451"/>
      <c r="CK133" s="502" t="s">
        <v>503</v>
      </c>
      <c r="CL133" s="503" t="s">
        <v>393</v>
      </c>
      <c r="CM133" s="450" t="s">
        <v>442</v>
      </c>
      <c r="CN133" s="451"/>
      <c r="CO133" s="502" t="s">
        <v>776</v>
      </c>
      <c r="CP133" s="503" t="s">
        <v>402</v>
      </c>
      <c r="CQ133" s="48"/>
      <c r="CR133" s="48"/>
      <c r="CS133" s="48"/>
      <c r="CT133" s="48"/>
      <c r="CU133" s="48"/>
      <c r="CV133" s="48"/>
      <c r="CW133" s="48"/>
    </row>
    <row r="134" spans="1:101" x14ac:dyDescent="0.25">
      <c r="A134" s="514">
        <v>152769</v>
      </c>
      <c r="B134" s="515" t="s">
        <v>651</v>
      </c>
      <c r="C134" s="516" t="s">
        <v>525</v>
      </c>
      <c r="D134" s="514" t="s">
        <v>148</v>
      </c>
      <c r="E134" s="517" t="s">
        <v>289</v>
      </c>
      <c r="F134" s="517" t="s">
        <v>746</v>
      </c>
      <c r="G134" s="517" t="s">
        <v>289</v>
      </c>
      <c r="H134" s="517" t="s">
        <v>289</v>
      </c>
      <c r="I134" s="516" t="s">
        <v>289</v>
      </c>
      <c r="J134" s="517" t="s">
        <v>289</v>
      </c>
      <c r="K134" s="440" t="str">
        <f>IFERROR(VLOOKUP(A134,[4]CalledName!$A:$N,14,FALSE),"")</f>
        <v>No</v>
      </c>
      <c r="L134" s="401" t="str">
        <f>IFERROR(VLOOKUP(A134,[5]YEAR8!$A:$Y,22,FALSE),"")</f>
        <v>5-6</v>
      </c>
      <c r="M134" s="404" t="str">
        <f t="shared" si="26"/>
        <v>M</v>
      </c>
      <c r="N134" s="344">
        <f>IFERROR(VLOOKUP($A134,BHVEXPORT!$A:$I,6,FALSE),"")</f>
        <v>19</v>
      </c>
      <c r="O134" s="344">
        <f>IFERROR(VLOOKUP($A134,BHVEXPORT!$A:$I,4,FALSE),"")</f>
        <v>0</v>
      </c>
      <c r="P134" s="444">
        <f>IFERROR(VLOOKUP($A134,BHVEXPORT!$A:$I,5,FALSE),"")</f>
        <v>0</v>
      </c>
      <c r="Q134" s="497">
        <v>82.22</v>
      </c>
      <c r="R134" s="495">
        <v>0</v>
      </c>
      <c r="S134" s="498">
        <f t="shared" si="27"/>
        <v>1</v>
      </c>
      <c r="T134" s="414">
        <f t="shared" si="28"/>
        <v>13</v>
      </c>
      <c r="U134" s="399">
        <f t="shared" si="29"/>
        <v>0</v>
      </c>
      <c r="V134" s="399">
        <f t="shared" si="30"/>
        <v>0</v>
      </c>
      <c r="W134" s="399">
        <f t="shared" si="31"/>
        <v>0</v>
      </c>
      <c r="X134" s="399">
        <f t="shared" si="32"/>
        <v>0</v>
      </c>
      <c r="Y134" s="399">
        <f t="shared" si="33"/>
        <v>0</v>
      </c>
      <c r="Z134" s="399">
        <f t="shared" si="34"/>
        <v>0</v>
      </c>
      <c r="AA134" s="399">
        <f t="shared" si="35"/>
        <v>0</v>
      </c>
      <c r="AB134" s="399">
        <f t="shared" si="36"/>
        <v>0</v>
      </c>
      <c r="AC134" s="522">
        <f t="shared" si="37"/>
        <v>0</v>
      </c>
      <c r="AD134" s="415"/>
      <c r="AE134" s="453" t="s">
        <v>442</v>
      </c>
      <c r="AF134" s="451"/>
      <c r="AG134" s="502" t="s">
        <v>764</v>
      </c>
      <c r="AH134" s="503" t="s">
        <v>302</v>
      </c>
      <c r="AI134" s="453" t="s">
        <v>442</v>
      </c>
      <c r="AJ134" s="451"/>
      <c r="AK134" s="502" t="s">
        <v>765</v>
      </c>
      <c r="AL134" s="503" t="s">
        <v>434</v>
      </c>
      <c r="AM134" s="453" t="s">
        <v>442</v>
      </c>
      <c r="AN134" s="451"/>
      <c r="AO134" s="502" t="s">
        <v>460</v>
      </c>
      <c r="AP134" s="503" t="s">
        <v>310</v>
      </c>
      <c r="AQ134" s="453" t="s">
        <v>442</v>
      </c>
      <c r="AR134" s="451"/>
      <c r="AS134" s="502" t="s">
        <v>462</v>
      </c>
      <c r="AT134" s="503" t="s">
        <v>317</v>
      </c>
      <c r="AU134" s="453" t="s">
        <v>442</v>
      </c>
      <c r="AV134" s="451"/>
      <c r="AW134" s="502" t="s">
        <v>737</v>
      </c>
      <c r="AX134" s="503" t="s">
        <v>525</v>
      </c>
      <c r="AY134" s="453"/>
      <c r="AZ134" s="451"/>
      <c r="BA134" s="502"/>
      <c r="BB134" s="503"/>
      <c r="BC134" s="453" t="s">
        <v>442</v>
      </c>
      <c r="BD134" s="451"/>
      <c r="BE134" s="502" t="s">
        <v>473</v>
      </c>
      <c r="BF134" s="503" t="s">
        <v>332</v>
      </c>
      <c r="BG134" s="453" t="s">
        <v>442</v>
      </c>
      <c r="BH134" s="451"/>
      <c r="BI134" s="502" t="s">
        <v>476</v>
      </c>
      <c r="BJ134" s="503" t="s">
        <v>340</v>
      </c>
      <c r="BK134" s="453" t="s">
        <v>442</v>
      </c>
      <c r="BL134" s="451"/>
      <c r="BM134" s="502" t="s">
        <v>480</v>
      </c>
      <c r="BN134" s="503" t="s">
        <v>348</v>
      </c>
      <c r="BO134" s="453" t="s">
        <v>442</v>
      </c>
      <c r="BP134" s="451"/>
      <c r="BQ134" s="502" t="s">
        <v>482</v>
      </c>
      <c r="BR134" s="503" t="s">
        <v>355</v>
      </c>
      <c r="BS134" s="453" t="s">
        <v>441</v>
      </c>
      <c r="BT134" s="451"/>
      <c r="BU134" s="502" t="s">
        <v>487</v>
      </c>
      <c r="BV134" s="503" t="s">
        <v>366</v>
      </c>
      <c r="BW134" s="453"/>
      <c r="BX134" s="451"/>
      <c r="BY134" s="502"/>
      <c r="BZ134" s="503"/>
      <c r="CA134" s="453" t="s">
        <v>442</v>
      </c>
      <c r="CB134" s="451"/>
      <c r="CC134" s="502" t="s">
        <v>490</v>
      </c>
      <c r="CD134" s="503" t="s">
        <v>373</v>
      </c>
      <c r="CE134" s="453" t="s">
        <v>442</v>
      </c>
      <c r="CF134" s="451"/>
      <c r="CG134" s="502" t="s">
        <v>496</v>
      </c>
      <c r="CH134" s="503" t="s">
        <v>384</v>
      </c>
      <c r="CI134" s="453" t="s">
        <v>442</v>
      </c>
      <c r="CJ134" s="451"/>
      <c r="CK134" s="502" t="s">
        <v>503</v>
      </c>
      <c r="CL134" s="503" t="s">
        <v>393</v>
      </c>
      <c r="CM134" s="453" t="s">
        <v>442</v>
      </c>
      <c r="CN134" s="451"/>
      <c r="CO134" s="502" t="s">
        <v>767</v>
      </c>
      <c r="CP134" s="503" t="s">
        <v>401</v>
      </c>
      <c r="CQ134" s="48"/>
      <c r="CR134" s="48"/>
      <c r="CS134" s="48"/>
      <c r="CT134" s="48"/>
      <c r="CU134" s="48"/>
      <c r="CV134" s="48"/>
      <c r="CW134" s="48"/>
    </row>
    <row r="135" spans="1:101" x14ac:dyDescent="0.25">
      <c r="A135" s="514">
        <v>152886</v>
      </c>
      <c r="B135" s="515" t="s">
        <v>652</v>
      </c>
      <c r="C135" s="516" t="s">
        <v>525</v>
      </c>
      <c r="D135" s="514" t="s">
        <v>148</v>
      </c>
      <c r="E135" s="517" t="s">
        <v>289</v>
      </c>
      <c r="F135" s="517" t="s">
        <v>762</v>
      </c>
      <c r="G135" s="517" t="s">
        <v>289</v>
      </c>
      <c r="H135" s="517" t="s">
        <v>289</v>
      </c>
      <c r="I135" s="516" t="s">
        <v>289</v>
      </c>
      <c r="J135" s="517" t="s">
        <v>289</v>
      </c>
      <c r="K135" s="440" t="str">
        <f>IFERROR(VLOOKUP(A135,[4]CalledName!$A:$N,14,FALSE),"")</f>
        <v>No</v>
      </c>
      <c r="L135" s="401" t="str">
        <f>IFERROR(VLOOKUP(A135,[5]YEAR8!$A:$Y,22,FALSE),"")</f>
        <v>5-6</v>
      </c>
      <c r="M135" s="404" t="str">
        <f t="shared" si="26"/>
        <v>M</v>
      </c>
      <c r="N135" s="344">
        <f>IFERROR(VLOOKUP($A135,BHVEXPORT!$A:$I,6,FALSE),"")</f>
        <v>22</v>
      </c>
      <c r="O135" s="344">
        <f>IFERROR(VLOOKUP($A135,BHVEXPORT!$A:$I,4,FALSE),"")</f>
        <v>0</v>
      </c>
      <c r="P135" s="444">
        <f>IFERROR(VLOOKUP($A135,BHVEXPORT!$A:$I,5,FALSE),"")</f>
        <v>0</v>
      </c>
      <c r="Q135" s="497">
        <v>100</v>
      </c>
      <c r="R135" s="495">
        <v>0</v>
      </c>
      <c r="S135" s="498">
        <f t="shared" si="27"/>
        <v>2</v>
      </c>
      <c r="T135" s="414">
        <f t="shared" si="28"/>
        <v>12</v>
      </c>
      <c r="U135" s="399">
        <f t="shared" si="29"/>
        <v>0</v>
      </c>
      <c r="V135" s="399">
        <f t="shared" si="30"/>
        <v>0</v>
      </c>
      <c r="W135" s="399">
        <f t="shared" si="31"/>
        <v>0</v>
      </c>
      <c r="X135" s="399">
        <f t="shared" si="32"/>
        <v>0</v>
      </c>
      <c r="Y135" s="399">
        <f t="shared" si="33"/>
        <v>0</v>
      </c>
      <c r="Z135" s="399">
        <f t="shared" si="34"/>
        <v>0</v>
      </c>
      <c r="AA135" s="399">
        <f t="shared" si="35"/>
        <v>0</v>
      </c>
      <c r="AB135" s="399">
        <f t="shared" si="36"/>
        <v>0</v>
      </c>
      <c r="AC135" s="522">
        <f t="shared" si="37"/>
        <v>0</v>
      </c>
      <c r="AD135" s="415"/>
      <c r="AE135" s="453" t="s">
        <v>442</v>
      </c>
      <c r="AF135" s="451"/>
      <c r="AG135" s="502" t="s">
        <v>764</v>
      </c>
      <c r="AH135" s="503" t="s">
        <v>302</v>
      </c>
      <c r="AI135" s="453" t="s">
        <v>442</v>
      </c>
      <c r="AJ135" s="451"/>
      <c r="AK135" s="502" t="s">
        <v>769</v>
      </c>
      <c r="AL135" s="503" t="s">
        <v>435</v>
      </c>
      <c r="AM135" s="453" t="s">
        <v>442</v>
      </c>
      <c r="AN135" s="451"/>
      <c r="AO135" s="502" t="s">
        <v>460</v>
      </c>
      <c r="AP135" s="503" t="s">
        <v>310</v>
      </c>
      <c r="AQ135" s="453" t="s">
        <v>442</v>
      </c>
      <c r="AR135" s="451"/>
      <c r="AS135" s="502" t="s">
        <v>464</v>
      </c>
      <c r="AT135" s="503" t="s">
        <v>319</v>
      </c>
      <c r="AU135" s="453" t="s">
        <v>442</v>
      </c>
      <c r="AV135" s="451"/>
      <c r="AW135" s="502" t="s">
        <v>737</v>
      </c>
      <c r="AX135" s="503" t="s">
        <v>525</v>
      </c>
      <c r="AY135" s="453"/>
      <c r="AZ135" s="451"/>
      <c r="BA135" s="502"/>
      <c r="BB135" s="503"/>
      <c r="BC135" s="453" t="s">
        <v>442</v>
      </c>
      <c r="BD135" s="451"/>
      <c r="BE135" s="502" t="s">
        <v>473</v>
      </c>
      <c r="BF135" s="503" t="s">
        <v>332</v>
      </c>
      <c r="BG135" s="453" t="s">
        <v>442</v>
      </c>
      <c r="BH135" s="451"/>
      <c r="BI135" s="502" t="s">
        <v>476</v>
      </c>
      <c r="BJ135" s="503" t="s">
        <v>340</v>
      </c>
      <c r="BK135" s="453" t="s">
        <v>442</v>
      </c>
      <c r="BL135" s="451"/>
      <c r="BM135" s="502" t="s">
        <v>480</v>
      </c>
      <c r="BN135" s="503" t="s">
        <v>348</v>
      </c>
      <c r="BO135" s="453" t="s">
        <v>442</v>
      </c>
      <c r="BP135" s="451"/>
      <c r="BQ135" s="502" t="s">
        <v>483</v>
      </c>
      <c r="BR135" s="503" t="s">
        <v>356</v>
      </c>
      <c r="BS135" s="453" t="s">
        <v>441</v>
      </c>
      <c r="BT135" s="451"/>
      <c r="BU135" s="502" t="s">
        <v>487</v>
      </c>
      <c r="BV135" s="503" t="s">
        <v>366</v>
      </c>
      <c r="BW135" s="453"/>
      <c r="BX135" s="451"/>
      <c r="BY135" s="502"/>
      <c r="BZ135" s="503"/>
      <c r="CA135" s="453" t="s">
        <v>442</v>
      </c>
      <c r="CB135" s="451"/>
      <c r="CC135" s="502" t="s">
        <v>490</v>
      </c>
      <c r="CD135" s="503" t="s">
        <v>373</v>
      </c>
      <c r="CE135" s="453" t="s">
        <v>441</v>
      </c>
      <c r="CF135" s="451"/>
      <c r="CG135" s="502" t="s">
        <v>496</v>
      </c>
      <c r="CH135" s="503" t="s">
        <v>384</v>
      </c>
      <c r="CI135" s="453" t="s">
        <v>442</v>
      </c>
      <c r="CJ135" s="451"/>
      <c r="CK135" s="502" t="s">
        <v>508</v>
      </c>
      <c r="CL135" s="503" t="s">
        <v>396</v>
      </c>
      <c r="CM135" s="453" t="s">
        <v>442</v>
      </c>
      <c r="CN135" s="451"/>
      <c r="CO135" s="502" t="s">
        <v>767</v>
      </c>
      <c r="CP135" s="503" t="s">
        <v>401</v>
      </c>
      <c r="CQ135" s="48"/>
      <c r="CR135" s="48"/>
      <c r="CS135" s="48"/>
      <c r="CT135" s="48"/>
      <c r="CU135" s="48"/>
      <c r="CV135" s="48"/>
      <c r="CW135" s="48"/>
    </row>
    <row r="136" spans="1:101" x14ac:dyDescent="0.25">
      <c r="A136" s="514">
        <v>152910</v>
      </c>
      <c r="B136" s="515" t="s">
        <v>653</v>
      </c>
      <c r="C136" s="516" t="s">
        <v>531</v>
      </c>
      <c r="D136" s="514" t="s">
        <v>288</v>
      </c>
      <c r="E136" s="517" t="s">
        <v>289</v>
      </c>
      <c r="F136" s="517" t="s">
        <v>743</v>
      </c>
      <c r="G136" s="517" t="s">
        <v>289</v>
      </c>
      <c r="H136" s="517" t="s">
        <v>289</v>
      </c>
      <c r="I136" s="516" t="s">
        <v>289</v>
      </c>
      <c r="J136" s="517" t="s">
        <v>289</v>
      </c>
      <c r="K136" s="440" t="str">
        <f>IFERROR(VLOOKUP(A136,[4]CalledName!$A:$N,14,FALSE),"")</f>
        <v>No</v>
      </c>
      <c r="L136" s="401" t="str">
        <f>IFERROR(VLOOKUP(A136,[5]YEAR8!$A:$Y,22,FALSE),"")</f>
        <v>7-8</v>
      </c>
      <c r="M136" s="404" t="str">
        <f t="shared" si="26"/>
        <v>H</v>
      </c>
      <c r="N136" s="344">
        <f>IFERROR(VLOOKUP($A136,BHVEXPORT!$A:$I,6,FALSE),"")</f>
        <v>23</v>
      </c>
      <c r="O136" s="344">
        <f>IFERROR(VLOOKUP($A136,BHVEXPORT!$A:$I,4,FALSE),"")</f>
        <v>1</v>
      </c>
      <c r="P136" s="444">
        <f>IFERROR(VLOOKUP($A136,BHVEXPORT!$A:$I,5,FALSE),"")</f>
        <v>0</v>
      </c>
      <c r="Q136" s="497">
        <v>95.56</v>
      </c>
      <c r="R136" s="495">
        <v>0</v>
      </c>
      <c r="S136" s="498">
        <f t="shared" si="27"/>
        <v>3</v>
      </c>
      <c r="T136" s="414">
        <f t="shared" si="28"/>
        <v>11</v>
      </c>
      <c r="U136" s="399">
        <f t="shared" si="29"/>
        <v>0</v>
      </c>
      <c r="V136" s="399">
        <f t="shared" si="30"/>
        <v>0</v>
      </c>
      <c r="W136" s="399">
        <f t="shared" si="31"/>
        <v>0</v>
      </c>
      <c r="X136" s="399">
        <f t="shared" si="32"/>
        <v>0</v>
      </c>
      <c r="Y136" s="399">
        <f t="shared" si="33"/>
        <v>0</v>
      </c>
      <c r="Z136" s="399">
        <f t="shared" si="34"/>
        <v>0</v>
      </c>
      <c r="AA136" s="399">
        <f t="shared" si="35"/>
        <v>0</v>
      </c>
      <c r="AB136" s="399">
        <f t="shared" si="36"/>
        <v>0</v>
      </c>
      <c r="AC136" s="522">
        <f t="shared" si="37"/>
        <v>0</v>
      </c>
      <c r="AD136" s="415"/>
      <c r="AE136" s="452" t="s">
        <v>441</v>
      </c>
      <c r="AF136" s="451"/>
      <c r="AG136" s="502" t="s">
        <v>459</v>
      </c>
      <c r="AH136" s="503" t="s">
        <v>306</v>
      </c>
      <c r="AI136" s="452" t="s">
        <v>441</v>
      </c>
      <c r="AJ136" s="451"/>
      <c r="AK136" s="502" t="s">
        <v>771</v>
      </c>
      <c r="AL136" s="503" t="s">
        <v>440</v>
      </c>
      <c r="AM136" s="452" t="s">
        <v>442</v>
      </c>
      <c r="AN136" s="451"/>
      <c r="AO136" s="502" t="s">
        <v>460</v>
      </c>
      <c r="AP136" s="503" t="s">
        <v>314</v>
      </c>
      <c r="AQ136" s="452" t="s">
        <v>442</v>
      </c>
      <c r="AR136" s="451"/>
      <c r="AS136" s="502" t="s">
        <v>773</v>
      </c>
      <c r="AT136" s="503" t="s">
        <v>323</v>
      </c>
      <c r="AU136" s="452" t="s">
        <v>442</v>
      </c>
      <c r="AV136" s="451"/>
      <c r="AW136" s="502" t="s">
        <v>510</v>
      </c>
      <c r="AX136" s="503" t="s">
        <v>531</v>
      </c>
      <c r="AY136" s="452" t="s">
        <v>442</v>
      </c>
      <c r="AZ136" s="451"/>
      <c r="BA136" s="502" t="s">
        <v>470</v>
      </c>
      <c r="BB136" s="503" t="s">
        <v>328</v>
      </c>
      <c r="BC136" s="452" t="s">
        <v>442</v>
      </c>
      <c r="BD136" s="451"/>
      <c r="BE136" s="502" t="s">
        <v>473</v>
      </c>
      <c r="BF136" s="503" t="s">
        <v>336</v>
      </c>
      <c r="BG136" s="452" t="s">
        <v>442</v>
      </c>
      <c r="BH136" s="451"/>
      <c r="BI136" s="502" t="s">
        <v>476</v>
      </c>
      <c r="BJ136" s="503" t="s">
        <v>344</v>
      </c>
      <c r="BK136" s="452" t="s">
        <v>442</v>
      </c>
      <c r="BL136" s="451"/>
      <c r="BM136" s="502" t="s">
        <v>481</v>
      </c>
      <c r="BN136" s="503" t="s">
        <v>352</v>
      </c>
      <c r="BO136" s="452" t="s">
        <v>442</v>
      </c>
      <c r="BP136" s="451"/>
      <c r="BQ136" s="502" t="s">
        <v>482</v>
      </c>
      <c r="BR136" s="503" t="s">
        <v>360</v>
      </c>
      <c r="BS136" s="452" t="s">
        <v>442</v>
      </c>
      <c r="BT136" s="451"/>
      <c r="BU136" s="502" t="s">
        <v>488</v>
      </c>
      <c r="BV136" s="503" t="s">
        <v>370</v>
      </c>
      <c r="BW136" s="452"/>
      <c r="BX136" s="451"/>
      <c r="BY136" s="502"/>
      <c r="BZ136" s="503"/>
      <c r="CA136" s="452" t="s">
        <v>441</v>
      </c>
      <c r="CB136" s="451"/>
      <c r="CC136" s="502" t="s">
        <v>492</v>
      </c>
      <c r="CD136" s="503" t="s">
        <v>380</v>
      </c>
      <c r="CE136" s="452" t="s">
        <v>442</v>
      </c>
      <c r="CF136" s="451"/>
      <c r="CG136" s="502" t="s">
        <v>500</v>
      </c>
      <c r="CH136" s="503" t="s">
        <v>388</v>
      </c>
      <c r="CI136" s="452" t="s">
        <v>442</v>
      </c>
      <c r="CJ136" s="451"/>
      <c r="CK136" s="502" t="s">
        <v>504</v>
      </c>
      <c r="CL136" s="503" t="s">
        <v>392</v>
      </c>
      <c r="CM136" s="452"/>
      <c r="CN136" s="451"/>
      <c r="CO136" s="502"/>
      <c r="CP136" s="503"/>
      <c r="CQ136" s="48"/>
      <c r="CR136" s="48"/>
      <c r="CS136" s="48"/>
      <c r="CT136" s="48"/>
      <c r="CU136" s="48"/>
      <c r="CV136" s="48"/>
      <c r="CW136" s="48"/>
    </row>
    <row r="137" spans="1:101" x14ac:dyDescent="0.25">
      <c r="A137" s="514">
        <v>152841</v>
      </c>
      <c r="B137" s="515" t="s">
        <v>654</v>
      </c>
      <c r="C137" s="516" t="s">
        <v>520</v>
      </c>
      <c r="D137" s="514" t="s">
        <v>288</v>
      </c>
      <c r="E137" s="517" t="s">
        <v>289</v>
      </c>
      <c r="F137" s="517" t="s">
        <v>743</v>
      </c>
      <c r="G137" s="517" t="s">
        <v>289</v>
      </c>
      <c r="H137" s="517" t="s">
        <v>289</v>
      </c>
      <c r="I137" s="516" t="s">
        <v>289</v>
      </c>
      <c r="J137" s="517" t="s">
        <v>289</v>
      </c>
      <c r="K137" s="440" t="str">
        <f>IFERROR(VLOOKUP(A137,[4]CalledName!$A:$N,14,FALSE),"")</f>
        <v>No</v>
      </c>
      <c r="L137" s="401" t="str">
        <f>IFERROR(VLOOKUP(A137,[5]YEAR8!$A:$Y,22,FALSE),"")</f>
        <v>4-5</v>
      </c>
      <c r="M137" s="404" t="str">
        <f t="shared" si="26"/>
        <v>M</v>
      </c>
      <c r="N137" s="344">
        <f>IFERROR(VLOOKUP($A137,BHVEXPORT!$A:$I,6,FALSE),"")</f>
        <v>17</v>
      </c>
      <c r="O137" s="344">
        <f>IFERROR(VLOOKUP($A137,BHVEXPORT!$A:$I,4,FALSE),"")</f>
        <v>0</v>
      </c>
      <c r="P137" s="444">
        <f>IFERROR(VLOOKUP($A137,BHVEXPORT!$A:$I,5,FALSE),"")</f>
        <v>0</v>
      </c>
      <c r="Q137" s="497">
        <v>95.56</v>
      </c>
      <c r="R137" s="495">
        <v>2</v>
      </c>
      <c r="S137" s="498">
        <f t="shared" si="27"/>
        <v>0</v>
      </c>
      <c r="T137" s="414">
        <f t="shared" si="28"/>
        <v>14</v>
      </c>
      <c r="U137" s="399">
        <f t="shared" si="29"/>
        <v>0</v>
      </c>
      <c r="V137" s="399">
        <f t="shared" si="30"/>
        <v>0</v>
      </c>
      <c r="W137" s="399">
        <f t="shared" si="31"/>
        <v>0</v>
      </c>
      <c r="X137" s="399">
        <f t="shared" si="32"/>
        <v>0</v>
      </c>
      <c r="Y137" s="399">
        <f t="shared" si="33"/>
        <v>0</v>
      </c>
      <c r="Z137" s="399">
        <f t="shared" si="34"/>
        <v>0</v>
      </c>
      <c r="AA137" s="399">
        <f t="shared" si="35"/>
        <v>0</v>
      </c>
      <c r="AB137" s="399">
        <f t="shared" si="36"/>
        <v>0</v>
      </c>
      <c r="AC137" s="522">
        <f t="shared" si="37"/>
        <v>0</v>
      </c>
      <c r="AD137" s="415"/>
      <c r="AE137" s="450" t="s">
        <v>442</v>
      </c>
      <c r="AF137" s="451"/>
      <c r="AG137" s="502" t="s">
        <v>458</v>
      </c>
      <c r="AH137" s="503" t="s">
        <v>307</v>
      </c>
      <c r="AI137" s="450" t="s">
        <v>442</v>
      </c>
      <c r="AJ137" s="451"/>
      <c r="AK137" s="502" t="s">
        <v>766</v>
      </c>
      <c r="AL137" s="503" t="s">
        <v>437</v>
      </c>
      <c r="AM137" s="450" t="s">
        <v>442</v>
      </c>
      <c r="AN137" s="451"/>
      <c r="AO137" s="502" t="s">
        <v>460</v>
      </c>
      <c r="AP137" s="503" t="s">
        <v>315</v>
      </c>
      <c r="AQ137" s="450" t="s">
        <v>442</v>
      </c>
      <c r="AR137" s="451"/>
      <c r="AS137" s="502" t="s">
        <v>465</v>
      </c>
      <c r="AT137" s="503" t="s">
        <v>325</v>
      </c>
      <c r="AU137" s="450" t="s">
        <v>442</v>
      </c>
      <c r="AV137" s="451"/>
      <c r="AW137" s="502" t="s">
        <v>738</v>
      </c>
      <c r="AX137" s="503" t="s">
        <v>520</v>
      </c>
      <c r="AY137" s="450" t="s">
        <v>442</v>
      </c>
      <c r="AZ137" s="451"/>
      <c r="BA137" s="502" t="s">
        <v>471</v>
      </c>
      <c r="BB137" s="503" t="s">
        <v>329</v>
      </c>
      <c r="BC137" s="450" t="s">
        <v>442</v>
      </c>
      <c r="BD137" s="451"/>
      <c r="BE137" s="502" t="s">
        <v>475</v>
      </c>
      <c r="BF137" s="503" t="s">
        <v>337</v>
      </c>
      <c r="BG137" s="450" t="s">
        <v>442</v>
      </c>
      <c r="BH137" s="451"/>
      <c r="BI137" s="502" t="s">
        <v>477</v>
      </c>
      <c r="BJ137" s="503" t="s">
        <v>345</v>
      </c>
      <c r="BK137" s="450" t="s">
        <v>442</v>
      </c>
      <c r="BL137" s="451"/>
      <c r="BM137" s="502" t="s">
        <v>481</v>
      </c>
      <c r="BN137" s="503" t="s">
        <v>353</v>
      </c>
      <c r="BO137" s="450" t="s">
        <v>442</v>
      </c>
      <c r="BP137" s="451"/>
      <c r="BQ137" s="502" t="s">
        <v>485</v>
      </c>
      <c r="BR137" s="503" t="s">
        <v>363</v>
      </c>
      <c r="BS137" s="450" t="s">
        <v>442</v>
      </c>
      <c r="BT137" s="451"/>
      <c r="BU137" s="502" t="s">
        <v>487</v>
      </c>
      <c r="BV137" s="503" t="s">
        <v>371</v>
      </c>
      <c r="BW137" s="450"/>
      <c r="BX137" s="451"/>
      <c r="BY137" s="502"/>
      <c r="BZ137" s="503"/>
      <c r="CA137" s="450" t="s">
        <v>442</v>
      </c>
      <c r="CB137" s="451"/>
      <c r="CC137" s="502" t="s">
        <v>495</v>
      </c>
      <c r="CD137" s="503" t="s">
        <v>379</v>
      </c>
      <c r="CE137" s="450" t="s">
        <v>442</v>
      </c>
      <c r="CF137" s="451"/>
      <c r="CG137" s="502" t="s">
        <v>501</v>
      </c>
      <c r="CH137" s="503" t="s">
        <v>389</v>
      </c>
      <c r="CI137" s="450" t="s">
        <v>442</v>
      </c>
      <c r="CJ137" s="451"/>
      <c r="CK137" s="502" t="s">
        <v>504</v>
      </c>
      <c r="CL137" s="503" t="s">
        <v>392</v>
      </c>
      <c r="CM137" s="450"/>
      <c r="CN137" s="451"/>
      <c r="CO137" s="502"/>
      <c r="CP137" s="503"/>
      <c r="CQ137" s="48"/>
      <c r="CR137" s="48"/>
      <c r="CS137" s="48"/>
      <c r="CT137" s="48"/>
      <c r="CU137" s="48"/>
      <c r="CV137" s="48"/>
      <c r="CW137" s="48"/>
    </row>
    <row r="138" spans="1:101" x14ac:dyDescent="0.25">
      <c r="A138" s="514">
        <v>160003</v>
      </c>
      <c r="B138" s="515" t="s">
        <v>655</v>
      </c>
      <c r="C138" s="516" t="s">
        <v>512</v>
      </c>
      <c r="D138" s="514" t="s">
        <v>288</v>
      </c>
      <c r="E138" s="517" t="s">
        <v>289</v>
      </c>
      <c r="F138" s="517" t="s">
        <v>742</v>
      </c>
      <c r="G138" s="517" t="s">
        <v>289</v>
      </c>
      <c r="H138" s="517" t="s">
        <v>744</v>
      </c>
      <c r="I138" s="516" t="s">
        <v>744</v>
      </c>
      <c r="J138" s="517" t="s">
        <v>289</v>
      </c>
      <c r="K138" s="440" t="str">
        <f>IFERROR(VLOOKUP(A138,[4]CalledName!$A:$N,14,FALSE),"")</f>
        <v>No</v>
      </c>
      <c r="L138" s="401" t="str">
        <f>IFERROR(VLOOKUP(A138,[5]YEAR8!$A:$Y,22,FALSE),"")</f>
        <v>4-5</v>
      </c>
      <c r="M138" s="404" t="str">
        <f t="shared" si="26"/>
        <v>M</v>
      </c>
      <c r="N138" s="344">
        <f>IFERROR(VLOOKUP($A138,BHVEXPORT!$A:$I,6,FALSE),"")</f>
        <v>21</v>
      </c>
      <c r="O138" s="344">
        <f>IFERROR(VLOOKUP($A138,BHVEXPORT!$A:$I,4,FALSE),"")</f>
        <v>0</v>
      </c>
      <c r="P138" s="444">
        <f>IFERROR(VLOOKUP($A138,BHVEXPORT!$A:$I,5,FALSE),"")</f>
        <v>0</v>
      </c>
      <c r="Q138" s="497">
        <v>100</v>
      </c>
      <c r="R138" s="495">
        <v>2</v>
      </c>
      <c r="S138" s="498">
        <f t="shared" si="27"/>
        <v>0</v>
      </c>
      <c r="T138" s="414">
        <f t="shared" si="28"/>
        <v>14</v>
      </c>
      <c r="U138" s="399">
        <f t="shared" si="29"/>
        <v>0</v>
      </c>
      <c r="V138" s="399">
        <f t="shared" si="30"/>
        <v>0</v>
      </c>
      <c r="W138" s="399">
        <f t="shared" si="31"/>
        <v>0</v>
      </c>
      <c r="X138" s="399">
        <f t="shared" si="32"/>
        <v>0</v>
      </c>
      <c r="Y138" s="399">
        <f t="shared" si="33"/>
        <v>0</v>
      </c>
      <c r="Z138" s="399">
        <f t="shared" si="34"/>
        <v>0</v>
      </c>
      <c r="AA138" s="399">
        <f t="shared" si="35"/>
        <v>0</v>
      </c>
      <c r="AB138" s="399">
        <f t="shared" si="36"/>
        <v>0</v>
      </c>
      <c r="AC138" s="522">
        <f t="shared" si="37"/>
        <v>0</v>
      </c>
      <c r="AD138" s="415"/>
      <c r="AE138" s="450" t="s">
        <v>442</v>
      </c>
      <c r="AF138" s="451"/>
      <c r="AG138" s="502" t="s">
        <v>764</v>
      </c>
      <c r="AH138" s="503" t="s">
        <v>304</v>
      </c>
      <c r="AI138" s="450" t="s">
        <v>442</v>
      </c>
      <c r="AJ138" s="451"/>
      <c r="AK138" s="502" t="s">
        <v>765</v>
      </c>
      <c r="AL138" s="503" t="s">
        <v>434</v>
      </c>
      <c r="AM138" s="450" t="s">
        <v>442</v>
      </c>
      <c r="AN138" s="451"/>
      <c r="AO138" s="502" t="s">
        <v>461</v>
      </c>
      <c r="AP138" s="503" t="s">
        <v>312</v>
      </c>
      <c r="AQ138" s="450" t="s">
        <v>442</v>
      </c>
      <c r="AR138" s="451"/>
      <c r="AS138" s="502" t="s">
        <v>464</v>
      </c>
      <c r="AT138" s="503" t="s">
        <v>319</v>
      </c>
      <c r="AU138" s="450" t="s">
        <v>442</v>
      </c>
      <c r="AV138" s="451"/>
      <c r="AW138" s="502" t="s">
        <v>461</v>
      </c>
      <c r="AX138" s="503" t="s">
        <v>512</v>
      </c>
      <c r="AY138" s="450"/>
      <c r="AZ138" s="451"/>
      <c r="BA138" s="502"/>
      <c r="BB138" s="503"/>
      <c r="BC138" s="450" t="s">
        <v>442</v>
      </c>
      <c r="BD138" s="451"/>
      <c r="BE138" s="502" t="s">
        <v>474</v>
      </c>
      <c r="BF138" s="503" t="s">
        <v>334</v>
      </c>
      <c r="BG138" s="450" t="s">
        <v>442</v>
      </c>
      <c r="BH138" s="451"/>
      <c r="BI138" s="502" t="s">
        <v>478</v>
      </c>
      <c r="BJ138" s="503" t="s">
        <v>342</v>
      </c>
      <c r="BK138" s="450" t="s">
        <v>442</v>
      </c>
      <c r="BL138" s="451"/>
      <c r="BM138" s="502" t="s">
        <v>481</v>
      </c>
      <c r="BN138" s="503" t="s">
        <v>350</v>
      </c>
      <c r="BO138" s="450" t="s">
        <v>442</v>
      </c>
      <c r="BP138" s="451"/>
      <c r="BQ138" s="502" t="s">
        <v>485</v>
      </c>
      <c r="BR138" s="503" t="s">
        <v>358</v>
      </c>
      <c r="BS138" s="450" t="s">
        <v>442</v>
      </c>
      <c r="BT138" s="451"/>
      <c r="BU138" s="502" t="s">
        <v>487</v>
      </c>
      <c r="BV138" s="503" t="s">
        <v>368</v>
      </c>
      <c r="BW138" s="450"/>
      <c r="BX138" s="451"/>
      <c r="BY138" s="502"/>
      <c r="BZ138" s="503"/>
      <c r="CA138" s="450" t="s">
        <v>442</v>
      </c>
      <c r="CB138" s="451"/>
      <c r="CC138" s="502" t="s">
        <v>770</v>
      </c>
      <c r="CD138" s="503" t="s">
        <v>376</v>
      </c>
      <c r="CE138" s="450" t="s">
        <v>442</v>
      </c>
      <c r="CF138" s="451"/>
      <c r="CG138" s="502" t="s">
        <v>498</v>
      </c>
      <c r="CH138" s="503" t="s">
        <v>386</v>
      </c>
      <c r="CI138" s="450" t="s">
        <v>442</v>
      </c>
      <c r="CJ138" s="451"/>
      <c r="CK138" s="502" t="s">
        <v>503</v>
      </c>
      <c r="CL138" s="503" t="s">
        <v>393</v>
      </c>
      <c r="CM138" s="450" t="s">
        <v>442</v>
      </c>
      <c r="CN138" s="451"/>
      <c r="CO138" s="502" t="s">
        <v>510</v>
      </c>
      <c r="CP138" s="503" t="s">
        <v>403</v>
      </c>
      <c r="CQ138" s="48"/>
      <c r="CR138" s="48"/>
      <c r="CS138" s="48"/>
      <c r="CT138" s="48"/>
      <c r="CU138" s="48"/>
      <c r="CV138" s="48"/>
      <c r="CW138" s="48"/>
    </row>
    <row r="139" spans="1:101" ht="25.5" x14ac:dyDescent="0.25">
      <c r="A139" s="514">
        <v>152947</v>
      </c>
      <c r="B139" s="515" t="s">
        <v>656</v>
      </c>
      <c r="C139" s="516" t="s">
        <v>531</v>
      </c>
      <c r="D139" s="514" t="s">
        <v>148</v>
      </c>
      <c r="E139" s="517" t="s">
        <v>289</v>
      </c>
      <c r="F139" s="517" t="s">
        <v>754</v>
      </c>
      <c r="G139" s="517" t="s">
        <v>744</v>
      </c>
      <c r="H139" s="517" t="s">
        <v>289</v>
      </c>
      <c r="I139" s="516" t="s">
        <v>289</v>
      </c>
      <c r="J139" s="517" t="s">
        <v>289</v>
      </c>
      <c r="K139" s="440" t="str">
        <f>IFERROR(VLOOKUP(A139,[4]CalledName!$A:$N,14,FALSE),"")</f>
        <v>No</v>
      </c>
      <c r="L139" s="401" t="str">
        <f>IFERROR(VLOOKUP(A139,[5]YEAR8!$A:$Y,22,FALSE),"")</f>
        <v>3-4</v>
      </c>
      <c r="M139" s="404" t="str">
        <f t="shared" si="26"/>
        <v>L</v>
      </c>
      <c r="N139" s="344">
        <f>IFERROR(VLOOKUP($A139,BHVEXPORT!$A:$I,6,FALSE),"")</f>
        <v>14</v>
      </c>
      <c r="O139" s="344">
        <f>IFERROR(VLOOKUP($A139,BHVEXPORT!$A:$I,4,FALSE),"")</f>
        <v>1</v>
      </c>
      <c r="P139" s="444">
        <f>IFERROR(VLOOKUP($A139,BHVEXPORT!$A:$I,5,FALSE),"")</f>
        <v>0</v>
      </c>
      <c r="Q139" s="497">
        <v>100</v>
      </c>
      <c r="R139" s="495">
        <v>0</v>
      </c>
      <c r="S139" s="498">
        <f t="shared" si="27"/>
        <v>0</v>
      </c>
      <c r="T139" s="414">
        <f t="shared" si="28"/>
        <v>13</v>
      </c>
      <c r="U139" s="399">
        <f t="shared" si="29"/>
        <v>0</v>
      </c>
      <c r="V139" s="399">
        <f t="shared" si="30"/>
        <v>1</v>
      </c>
      <c r="W139" s="399">
        <f t="shared" si="31"/>
        <v>0</v>
      </c>
      <c r="X139" s="399">
        <f t="shared" si="32"/>
        <v>1</v>
      </c>
      <c r="Y139" s="399">
        <f t="shared" si="33"/>
        <v>0</v>
      </c>
      <c r="Z139" s="399">
        <f t="shared" si="34"/>
        <v>0</v>
      </c>
      <c r="AA139" s="399">
        <f t="shared" si="35"/>
        <v>0</v>
      </c>
      <c r="AB139" s="399">
        <f t="shared" si="36"/>
        <v>0</v>
      </c>
      <c r="AC139" s="522">
        <f t="shared" si="37"/>
        <v>1</v>
      </c>
      <c r="AD139" s="415"/>
      <c r="AE139" s="452" t="s">
        <v>442</v>
      </c>
      <c r="AF139" s="451"/>
      <c r="AG139" s="502" t="s">
        <v>459</v>
      </c>
      <c r="AH139" s="503" t="s">
        <v>306</v>
      </c>
      <c r="AI139" s="452"/>
      <c r="AJ139" s="451"/>
      <c r="AK139" s="502"/>
      <c r="AL139" s="503"/>
      <c r="AM139" s="452" t="s">
        <v>442</v>
      </c>
      <c r="AN139" s="451"/>
      <c r="AO139" s="502" t="s">
        <v>460</v>
      </c>
      <c r="AP139" s="503" t="s">
        <v>314</v>
      </c>
      <c r="AQ139" s="452" t="s">
        <v>442</v>
      </c>
      <c r="AR139" s="451"/>
      <c r="AS139" s="502" t="s">
        <v>465</v>
      </c>
      <c r="AT139" s="503" t="s">
        <v>325</v>
      </c>
      <c r="AU139" s="452" t="s">
        <v>444</v>
      </c>
      <c r="AV139" s="451"/>
      <c r="AW139" s="502" t="s">
        <v>510</v>
      </c>
      <c r="AX139" s="503" t="s">
        <v>531</v>
      </c>
      <c r="AY139" s="452" t="s">
        <v>442</v>
      </c>
      <c r="AZ139" s="451"/>
      <c r="BA139" s="502" t="s">
        <v>470</v>
      </c>
      <c r="BB139" s="503" t="s">
        <v>328</v>
      </c>
      <c r="BC139" s="452" t="s">
        <v>442</v>
      </c>
      <c r="BD139" s="451"/>
      <c r="BE139" s="502" t="s">
        <v>473</v>
      </c>
      <c r="BF139" s="503" t="s">
        <v>336</v>
      </c>
      <c r="BG139" s="452" t="s">
        <v>442</v>
      </c>
      <c r="BH139" s="451"/>
      <c r="BI139" s="502" t="s">
        <v>476</v>
      </c>
      <c r="BJ139" s="503" t="s">
        <v>344</v>
      </c>
      <c r="BK139" s="452" t="s">
        <v>442</v>
      </c>
      <c r="BL139" s="451"/>
      <c r="BM139" s="502" t="s">
        <v>481</v>
      </c>
      <c r="BN139" s="503" t="s">
        <v>352</v>
      </c>
      <c r="BO139" s="452" t="s">
        <v>442</v>
      </c>
      <c r="BP139" s="451"/>
      <c r="BQ139" s="502" t="s">
        <v>484</v>
      </c>
      <c r="BR139" s="503" t="s">
        <v>362</v>
      </c>
      <c r="BS139" s="452" t="s">
        <v>442</v>
      </c>
      <c r="BT139" s="451"/>
      <c r="BU139" s="502" t="s">
        <v>488</v>
      </c>
      <c r="BV139" s="503" t="s">
        <v>370</v>
      </c>
      <c r="BW139" s="452" t="s">
        <v>442</v>
      </c>
      <c r="BX139" s="451"/>
      <c r="BY139" s="502" t="s">
        <v>476</v>
      </c>
      <c r="BZ139" s="503" t="s">
        <v>382</v>
      </c>
      <c r="CA139" s="452" t="s">
        <v>442</v>
      </c>
      <c r="CB139" s="451"/>
      <c r="CC139" s="502" t="s">
        <v>491</v>
      </c>
      <c r="CD139" s="503" t="s">
        <v>378</v>
      </c>
      <c r="CE139" s="452" t="s">
        <v>442</v>
      </c>
      <c r="CF139" s="451"/>
      <c r="CG139" s="502" t="s">
        <v>500</v>
      </c>
      <c r="CH139" s="503" t="s">
        <v>388</v>
      </c>
      <c r="CI139" s="452" t="s">
        <v>442</v>
      </c>
      <c r="CJ139" s="451"/>
      <c r="CK139" s="502" t="s">
        <v>506</v>
      </c>
      <c r="CL139" s="503" t="s">
        <v>397</v>
      </c>
      <c r="CM139" s="452"/>
      <c r="CN139" s="451"/>
      <c r="CO139" s="502"/>
      <c r="CP139" s="503"/>
      <c r="CQ139" s="48"/>
      <c r="CR139" s="48"/>
      <c r="CS139" s="48"/>
      <c r="CT139" s="48"/>
      <c r="CU139" s="48"/>
      <c r="CV139" s="48"/>
      <c r="CW139" s="48"/>
    </row>
    <row r="140" spans="1:101" ht="25.5" x14ac:dyDescent="0.25">
      <c r="A140" s="514">
        <v>152908</v>
      </c>
      <c r="B140" s="515" t="s">
        <v>657</v>
      </c>
      <c r="C140" s="516" t="s">
        <v>514</v>
      </c>
      <c r="D140" s="514" t="s">
        <v>288</v>
      </c>
      <c r="E140" s="517" t="s">
        <v>289</v>
      </c>
      <c r="F140" s="517" t="s">
        <v>745</v>
      </c>
      <c r="G140" s="517" t="s">
        <v>744</v>
      </c>
      <c r="H140" s="517" t="s">
        <v>289</v>
      </c>
      <c r="I140" s="516" t="s">
        <v>289</v>
      </c>
      <c r="J140" s="517" t="s">
        <v>289</v>
      </c>
      <c r="K140" s="440" t="str">
        <f>IFERROR(VLOOKUP(A140,[4]CalledName!$A:$N,14,FALSE),"")</f>
        <v>No</v>
      </c>
      <c r="L140" s="401" t="str">
        <f>IFERROR(VLOOKUP(A140,[5]YEAR8!$A:$Y,22,FALSE),"")</f>
        <v>5-6</v>
      </c>
      <c r="M140" s="404" t="str">
        <f t="shared" si="26"/>
        <v>M</v>
      </c>
      <c r="N140" s="344">
        <f>IFERROR(VLOOKUP($A140,BHVEXPORT!$A:$I,6,FALSE),"")</f>
        <v>9</v>
      </c>
      <c r="O140" s="344">
        <f>IFERROR(VLOOKUP($A140,BHVEXPORT!$A:$I,4,FALSE),"")</f>
        <v>1</v>
      </c>
      <c r="P140" s="444">
        <f>IFERROR(VLOOKUP($A140,BHVEXPORT!$A:$I,5,FALSE),"")</f>
        <v>1</v>
      </c>
      <c r="Q140" s="497">
        <v>100</v>
      </c>
      <c r="R140" s="495">
        <v>3</v>
      </c>
      <c r="S140" s="498">
        <f t="shared" si="27"/>
        <v>1</v>
      </c>
      <c r="T140" s="414">
        <f t="shared" si="28"/>
        <v>11</v>
      </c>
      <c r="U140" s="399">
        <f t="shared" si="29"/>
        <v>1</v>
      </c>
      <c r="V140" s="399">
        <f t="shared" si="30"/>
        <v>1</v>
      </c>
      <c r="W140" s="399">
        <f t="shared" si="31"/>
        <v>0</v>
      </c>
      <c r="X140" s="399">
        <f t="shared" si="32"/>
        <v>2</v>
      </c>
      <c r="Y140" s="399">
        <f t="shared" si="33"/>
        <v>0</v>
      </c>
      <c r="Z140" s="399">
        <f t="shared" si="34"/>
        <v>0</v>
      </c>
      <c r="AA140" s="399">
        <f t="shared" si="35"/>
        <v>0</v>
      </c>
      <c r="AB140" s="399">
        <f t="shared" si="36"/>
        <v>0</v>
      </c>
      <c r="AC140" s="522">
        <f t="shared" si="37"/>
        <v>2</v>
      </c>
      <c r="AD140" s="415"/>
      <c r="AE140" s="450" t="s">
        <v>442</v>
      </c>
      <c r="AF140" s="451"/>
      <c r="AG140" s="502" t="s">
        <v>764</v>
      </c>
      <c r="AH140" s="503" t="s">
        <v>305</v>
      </c>
      <c r="AI140" s="450"/>
      <c r="AJ140" s="451"/>
      <c r="AK140" s="502"/>
      <c r="AL140" s="503"/>
      <c r="AM140" s="450" t="s">
        <v>442</v>
      </c>
      <c r="AN140" s="451"/>
      <c r="AO140" s="502" t="s">
        <v>461</v>
      </c>
      <c r="AP140" s="503" t="s">
        <v>313</v>
      </c>
      <c r="AQ140" s="450" t="s">
        <v>443</v>
      </c>
      <c r="AR140" s="451"/>
      <c r="AS140" s="502" t="s">
        <v>461</v>
      </c>
      <c r="AT140" s="503" t="s">
        <v>324</v>
      </c>
      <c r="AU140" s="450" t="s">
        <v>442</v>
      </c>
      <c r="AV140" s="451"/>
      <c r="AW140" s="502" t="s">
        <v>506</v>
      </c>
      <c r="AX140" s="503" t="s">
        <v>514</v>
      </c>
      <c r="AY140" s="450" t="s">
        <v>442</v>
      </c>
      <c r="AZ140" s="451"/>
      <c r="BA140" s="502" t="s">
        <v>767</v>
      </c>
      <c r="BB140" s="503" t="s">
        <v>327</v>
      </c>
      <c r="BC140" s="450" t="s">
        <v>442</v>
      </c>
      <c r="BD140" s="451"/>
      <c r="BE140" s="502" t="s">
        <v>736</v>
      </c>
      <c r="BF140" s="503" t="s">
        <v>335</v>
      </c>
      <c r="BG140" s="450" t="s">
        <v>442</v>
      </c>
      <c r="BH140" s="451"/>
      <c r="BI140" s="502" t="s">
        <v>477</v>
      </c>
      <c r="BJ140" s="503" t="s">
        <v>343</v>
      </c>
      <c r="BK140" s="450" t="s">
        <v>442</v>
      </c>
      <c r="BL140" s="451"/>
      <c r="BM140" s="502" t="s">
        <v>481</v>
      </c>
      <c r="BN140" s="503" t="s">
        <v>351</v>
      </c>
      <c r="BO140" s="450" t="s">
        <v>444</v>
      </c>
      <c r="BP140" s="451"/>
      <c r="BQ140" s="502" t="s">
        <v>483</v>
      </c>
      <c r="BR140" s="503" t="s">
        <v>361</v>
      </c>
      <c r="BS140" s="450" t="s">
        <v>442</v>
      </c>
      <c r="BT140" s="451"/>
      <c r="BU140" s="502" t="s">
        <v>488</v>
      </c>
      <c r="BV140" s="503" t="s">
        <v>369</v>
      </c>
      <c r="BW140" s="450" t="s">
        <v>442</v>
      </c>
      <c r="BX140" s="451"/>
      <c r="BY140" s="502" t="s">
        <v>476</v>
      </c>
      <c r="BZ140" s="503" t="s">
        <v>382</v>
      </c>
      <c r="CA140" s="450" t="s">
        <v>441</v>
      </c>
      <c r="CB140" s="451"/>
      <c r="CC140" s="502" t="s">
        <v>492</v>
      </c>
      <c r="CD140" s="503" t="s">
        <v>380</v>
      </c>
      <c r="CE140" s="450" t="s">
        <v>442</v>
      </c>
      <c r="CF140" s="451"/>
      <c r="CG140" s="502" t="s">
        <v>737</v>
      </c>
      <c r="CH140" s="503" t="s">
        <v>387</v>
      </c>
      <c r="CI140" s="450" t="s">
        <v>442</v>
      </c>
      <c r="CJ140" s="451"/>
      <c r="CK140" s="502" t="s">
        <v>508</v>
      </c>
      <c r="CL140" s="503" t="s">
        <v>396</v>
      </c>
      <c r="CM140" s="450"/>
      <c r="CN140" s="451"/>
      <c r="CO140" s="502"/>
      <c r="CP140" s="503"/>
      <c r="CQ140" s="48"/>
      <c r="CR140" s="48"/>
      <c r="CS140" s="48"/>
      <c r="CT140" s="48"/>
      <c r="CU140" s="48"/>
      <c r="CV140" s="48"/>
      <c r="CW140" s="48"/>
    </row>
    <row r="141" spans="1:101" x14ac:dyDescent="0.25">
      <c r="A141" s="514">
        <v>152775</v>
      </c>
      <c r="B141" s="515" t="s">
        <v>658</v>
      </c>
      <c r="C141" s="516" t="s">
        <v>520</v>
      </c>
      <c r="D141" s="514" t="s">
        <v>288</v>
      </c>
      <c r="E141" s="517" t="s">
        <v>289</v>
      </c>
      <c r="F141" s="517" t="s">
        <v>743</v>
      </c>
      <c r="G141" s="517" t="s">
        <v>289</v>
      </c>
      <c r="H141" s="517" t="s">
        <v>289</v>
      </c>
      <c r="I141" s="516" t="s">
        <v>289</v>
      </c>
      <c r="J141" s="517" t="s">
        <v>289</v>
      </c>
      <c r="K141" s="440" t="str">
        <f>IFERROR(VLOOKUP(A141,[4]CalledName!$A:$N,14,FALSE),"")</f>
        <v>No</v>
      </c>
      <c r="L141" s="401" t="str">
        <f>IFERROR(VLOOKUP(A141,[5]YEAR8!$A:$Y,22,FALSE),"")</f>
        <v>5-6</v>
      </c>
      <c r="M141" s="404" t="str">
        <f t="shared" si="26"/>
        <v>M</v>
      </c>
      <c r="N141" s="344">
        <f>IFERROR(VLOOKUP($A141,BHVEXPORT!$A:$I,6,FALSE),"")</f>
        <v>26</v>
      </c>
      <c r="O141" s="344">
        <f>IFERROR(VLOOKUP($A141,BHVEXPORT!$A:$I,4,FALSE),"")</f>
        <v>3</v>
      </c>
      <c r="P141" s="444">
        <f>IFERROR(VLOOKUP($A141,BHVEXPORT!$A:$I,5,FALSE),"")</f>
        <v>0</v>
      </c>
      <c r="Q141" s="497">
        <v>95.56</v>
      </c>
      <c r="R141" s="495">
        <v>2</v>
      </c>
      <c r="S141" s="498">
        <f t="shared" si="27"/>
        <v>4</v>
      </c>
      <c r="T141" s="414">
        <f t="shared" si="28"/>
        <v>9</v>
      </c>
      <c r="U141" s="399">
        <f t="shared" si="29"/>
        <v>1</v>
      </c>
      <c r="V141" s="399">
        <f t="shared" si="30"/>
        <v>0</v>
      </c>
      <c r="W141" s="399">
        <f t="shared" si="31"/>
        <v>0</v>
      </c>
      <c r="X141" s="399">
        <f t="shared" si="32"/>
        <v>1</v>
      </c>
      <c r="Y141" s="399">
        <f t="shared" si="33"/>
        <v>0</v>
      </c>
      <c r="Z141" s="399">
        <f t="shared" si="34"/>
        <v>0</v>
      </c>
      <c r="AA141" s="399">
        <f t="shared" si="35"/>
        <v>0</v>
      </c>
      <c r="AB141" s="399">
        <f t="shared" si="36"/>
        <v>0</v>
      </c>
      <c r="AC141" s="522">
        <f t="shared" si="37"/>
        <v>1</v>
      </c>
      <c r="AD141" s="415"/>
      <c r="AE141" s="450" t="s">
        <v>442</v>
      </c>
      <c r="AF141" s="451"/>
      <c r="AG141" s="502" t="s">
        <v>458</v>
      </c>
      <c r="AH141" s="503" t="s">
        <v>307</v>
      </c>
      <c r="AI141" s="450" t="s">
        <v>441</v>
      </c>
      <c r="AJ141" s="451"/>
      <c r="AK141" s="502" t="s">
        <v>765</v>
      </c>
      <c r="AL141" s="503" t="s">
        <v>438</v>
      </c>
      <c r="AM141" s="450" t="s">
        <v>442</v>
      </c>
      <c r="AN141" s="451"/>
      <c r="AO141" s="502" t="s">
        <v>460</v>
      </c>
      <c r="AP141" s="503" t="s">
        <v>315</v>
      </c>
      <c r="AQ141" s="450" t="s">
        <v>443</v>
      </c>
      <c r="AR141" s="451"/>
      <c r="AS141" s="502" t="s">
        <v>461</v>
      </c>
      <c r="AT141" s="503" t="s">
        <v>324</v>
      </c>
      <c r="AU141" s="450" t="s">
        <v>441</v>
      </c>
      <c r="AV141" s="451"/>
      <c r="AW141" s="502" t="s">
        <v>738</v>
      </c>
      <c r="AX141" s="503" t="s">
        <v>520</v>
      </c>
      <c r="AY141" s="450" t="s">
        <v>442</v>
      </c>
      <c r="AZ141" s="451"/>
      <c r="BA141" s="502" t="s">
        <v>471</v>
      </c>
      <c r="BB141" s="503" t="s">
        <v>329</v>
      </c>
      <c r="BC141" s="450" t="s">
        <v>442</v>
      </c>
      <c r="BD141" s="451"/>
      <c r="BE141" s="502" t="s">
        <v>475</v>
      </c>
      <c r="BF141" s="503" t="s">
        <v>337</v>
      </c>
      <c r="BG141" s="450" t="s">
        <v>441</v>
      </c>
      <c r="BH141" s="451"/>
      <c r="BI141" s="502" t="s">
        <v>477</v>
      </c>
      <c r="BJ141" s="503" t="s">
        <v>345</v>
      </c>
      <c r="BK141" s="450" t="s">
        <v>442</v>
      </c>
      <c r="BL141" s="451"/>
      <c r="BM141" s="502" t="s">
        <v>481</v>
      </c>
      <c r="BN141" s="503" t="s">
        <v>353</v>
      </c>
      <c r="BO141" s="450" t="s">
        <v>442</v>
      </c>
      <c r="BP141" s="451"/>
      <c r="BQ141" s="502" t="s">
        <v>483</v>
      </c>
      <c r="BR141" s="503" t="s">
        <v>361</v>
      </c>
      <c r="BS141" s="450" t="s">
        <v>442</v>
      </c>
      <c r="BT141" s="451"/>
      <c r="BU141" s="502" t="s">
        <v>487</v>
      </c>
      <c r="BV141" s="503" t="s">
        <v>371</v>
      </c>
      <c r="BW141" s="450"/>
      <c r="BX141" s="451"/>
      <c r="BY141" s="502"/>
      <c r="BZ141" s="503"/>
      <c r="CA141" s="450" t="s">
        <v>442</v>
      </c>
      <c r="CB141" s="451"/>
      <c r="CC141" s="502" t="s">
        <v>495</v>
      </c>
      <c r="CD141" s="503" t="s">
        <v>379</v>
      </c>
      <c r="CE141" s="450" t="s">
        <v>442</v>
      </c>
      <c r="CF141" s="451"/>
      <c r="CG141" s="502" t="s">
        <v>501</v>
      </c>
      <c r="CH141" s="503" t="s">
        <v>389</v>
      </c>
      <c r="CI141" s="450" t="s">
        <v>441</v>
      </c>
      <c r="CJ141" s="451"/>
      <c r="CK141" s="502" t="s">
        <v>502</v>
      </c>
      <c r="CL141" s="503" t="s">
        <v>391</v>
      </c>
      <c r="CM141" s="450"/>
      <c r="CN141" s="451"/>
      <c r="CO141" s="502"/>
      <c r="CP141" s="503"/>
      <c r="CQ141" s="48"/>
      <c r="CR141" s="48"/>
      <c r="CS141" s="48"/>
      <c r="CT141" s="48"/>
      <c r="CU141" s="48"/>
      <c r="CV141" s="48"/>
      <c r="CW141" s="48"/>
    </row>
    <row r="142" spans="1:101" ht="25.5" x14ac:dyDescent="0.25">
      <c r="A142" s="514">
        <v>160141</v>
      </c>
      <c r="B142" s="515" t="s">
        <v>659</v>
      </c>
      <c r="C142" s="516" t="s">
        <v>540</v>
      </c>
      <c r="D142" s="514" t="s">
        <v>288</v>
      </c>
      <c r="E142" s="517" t="s">
        <v>744</v>
      </c>
      <c r="F142" s="517" t="s">
        <v>745</v>
      </c>
      <c r="G142" s="517" t="s">
        <v>289</v>
      </c>
      <c r="H142" s="517" t="s">
        <v>744</v>
      </c>
      <c r="I142" s="516" t="s">
        <v>289</v>
      </c>
      <c r="J142" s="517" t="s">
        <v>289</v>
      </c>
      <c r="K142" s="440" t="str">
        <f>IFERROR(VLOOKUP(A142,[4]CalledName!$A:$N,14,FALSE),"")</f>
        <v>No</v>
      </c>
      <c r="L142" s="401">
        <f>IFERROR(VLOOKUP(A142,[5]YEAR8!$A:$Y,22,FALSE),"")</f>
        <v>0</v>
      </c>
      <c r="M142" s="404">
        <f t="shared" si="26"/>
        <v>0</v>
      </c>
      <c r="N142" s="344">
        <f>IFERROR(VLOOKUP($A142,BHVEXPORT!$A:$I,6,FALSE),"")</f>
        <v>16</v>
      </c>
      <c r="O142" s="344">
        <f>IFERROR(VLOOKUP($A142,BHVEXPORT!$A:$I,4,FALSE),"")</f>
        <v>11</v>
      </c>
      <c r="P142" s="444">
        <f>IFERROR(VLOOKUP($A142,BHVEXPORT!$A:$I,5,FALSE),"")</f>
        <v>3</v>
      </c>
      <c r="Q142" s="497">
        <v>100</v>
      </c>
      <c r="R142" s="495">
        <v>6</v>
      </c>
      <c r="S142" s="498">
        <f t="shared" si="27"/>
        <v>1</v>
      </c>
      <c r="T142" s="414">
        <f t="shared" si="28"/>
        <v>7</v>
      </c>
      <c r="U142" s="399">
        <f t="shared" si="29"/>
        <v>5</v>
      </c>
      <c r="V142" s="399">
        <f t="shared" si="30"/>
        <v>1</v>
      </c>
      <c r="W142" s="399">
        <f t="shared" si="31"/>
        <v>0</v>
      </c>
      <c r="X142" s="399">
        <f t="shared" si="32"/>
        <v>6</v>
      </c>
      <c r="Y142" s="399">
        <f t="shared" si="33"/>
        <v>0</v>
      </c>
      <c r="Z142" s="399">
        <f t="shared" si="34"/>
        <v>0</v>
      </c>
      <c r="AA142" s="399">
        <f t="shared" si="35"/>
        <v>0</v>
      </c>
      <c r="AB142" s="399">
        <f t="shared" si="36"/>
        <v>0</v>
      </c>
      <c r="AC142" s="522">
        <f t="shared" si="37"/>
        <v>6</v>
      </c>
      <c r="AD142" s="415"/>
      <c r="AE142" s="450" t="s">
        <v>442</v>
      </c>
      <c r="AF142" s="451"/>
      <c r="AG142" s="502" t="s">
        <v>458</v>
      </c>
      <c r="AH142" s="503" t="s">
        <v>308</v>
      </c>
      <c r="AI142" s="450"/>
      <c r="AJ142" s="451"/>
      <c r="AK142" s="502"/>
      <c r="AL142" s="503"/>
      <c r="AM142" s="450" t="s">
        <v>444</v>
      </c>
      <c r="AN142" s="451"/>
      <c r="AO142" s="502" t="s">
        <v>460</v>
      </c>
      <c r="AP142" s="503" t="s">
        <v>316</v>
      </c>
      <c r="AQ142" s="450" t="s">
        <v>443</v>
      </c>
      <c r="AR142" s="451"/>
      <c r="AS142" s="502" t="s">
        <v>773</v>
      </c>
      <c r="AT142" s="503" t="s">
        <v>323</v>
      </c>
      <c r="AU142" s="450" t="s">
        <v>442</v>
      </c>
      <c r="AV142" s="451"/>
      <c r="AW142" s="502" t="s">
        <v>739</v>
      </c>
      <c r="AX142" s="503" t="s">
        <v>540</v>
      </c>
      <c r="AY142" s="450" t="s">
        <v>443</v>
      </c>
      <c r="AZ142" s="451"/>
      <c r="BA142" s="502" t="s">
        <v>472</v>
      </c>
      <c r="BB142" s="503" t="s">
        <v>330</v>
      </c>
      <c r="BC142" s="450" t="s">
        <v>443</v>
      </c>
      <c r="BD142" s="451"/>
      <c r="BE142" s="502" t="s">
        <v>474</v>
      </c>
      <c r="BF142" s="503" t="s">
        <v>338</v>
      </c>
      <c r="BG142" s="450" t="s">
        <v>442</v>
      </c>
      <c r="BH142" s="451"/>
      <c r="BI142" s="502" t="s">
        <v>478</v>
      </c>
      <c r="BJ142" s="503" t="s">
        <v>346</v>
      </c>
      <c r="BK142" s="450" t="s">
        <v>442</v>
      </c>
      <c r="BL142" s="451"/>
      <c r="BM142" s="502" t="s">
        <v>480</v>
      </c>
      <c r="BN142" s="503" t="s">
        <v>354</v>
      </c>
      <c r="BO142" s="450" t="s">
        <v>442</v>
      </c>
      <c r="BP142" s="451"/>
      <c r="BQ142" s="502" t="s">
        <v>483</v>
      </c>
      <c r="BR142" s="503" t="s">
        <v>361</v>
      </c>
      <c r="BS142" s="450" t="s">
        <v>441</v>
      </c>
      <c r="BT142" s="451"/>
      <c r="BU142" s="502" t="s">
        <v>487</v>
      </c>
      <c r="BV142" s="503" t="s">
        <v>372</v>
      </c>
      <c r="BW142" s="450" t="s">
        <v>442</v>
      </c>
      <c r="BX142" s="451"/>
      <c r="BY142" s="502" t="s">
        <v>476</v>
      </c>
      <c r="BZ142" s="503" t="s">
        <v>382</v>
      </c>
      <c r="CA142" s="450" t="s">
        <v>442</v>
      </c>
      <c r="CB142" s="451"/>
      <c r="CC142" s="502" t="s">
        <v>495</v>
      </c>
      <c r="CD142" s="503" t="s">
        <v>379</v>
      </c>
      <c r="CE142" s="450" t="s">
        <v>443</v>
      </c>
      <c r="CF142" s="451"/>
      <c r="CG142" s="502" t="s">
        <v>774</v>
      </c>
      <c r="CH142" s="503" t="s">
        <v>390</v>
      </c>
      <c r="CI142" s="450" t="s">
        <v>443</v>
      </c>
      <c r="CJ142" s="451"/>
      <c r="CK142" s="502" t="s">
        <v>502</v>
      </c>
      <c r="CL142" s="503" t="s">
        <v>391</v>
      </c>
      <c r="CM142" s="450"/>
      <c r="CN142" s="451"/>
      <c r="CO142" s="502"/>
      <c r="CP142" s="503"/>
      <c r="CQ142" s="48"/>
      <c r="CR142" s="48"/>
      <c r="CS142" s="48"/>
      <c r="CT142" s="48"/>
      <c r="CU142" s="48"/>
      <c r="CV142" s="48"/>
      <c r="CW142" s="48"/>
    </row>
    <row r="143" spans="1:101" ht="25.5" x14ac:dyDescent="0.25">
      <c r="A143" s="514">
        <v>152943</v>
      </c>
      <c r="B143" s="515" t="s">
        <v>660</v>
      </c>
      <c r="C143" s="516" t="s">
        <v>540</v>
      </c>
      <c r="D143" s="514" t="s">
        <v>288</v>
      </c>
      <c r="E143" s="517" t="s">
        <v>289</v>
      </c>
      <c r="F143" s="517" t="s">
        <v>743</v>
      </c>
      <c r="G143" s="517" t="s">
        <v>289</v>
      </c>
      <c r="H143" s="517" t="s">
        <v>289</v>
      </c>
      <c r="I143" s="516" t="s">
        <v>289</v>
      </c>
      <c r="J143" s="517" t="s">
        <v>289</v>
      </c>
      <c r="K143" s="440" t="str">
        <f>IFERROR(VLOOKUP(A143,[4]CalledName!$A:$N,14,FALSE),"")</f>
        <v>No</v>
      </c>
      <c r="L143" s="401" t="str">
        <f>IFERROR(VLOOKUP(A143,[5]YEAR8!$A:$Y,22,FALSE),"")</f>
        <v>6-7</v>
      </c>
      <c r="M143" s="404" t="str">
        <f t="shared" si="26"/>
        <v>M</v>
      </c>
      <c r="N143" s="344">
        <f>IFERROR(VLOOKUP($A143,BHVEXPORT!$A:$I,6,FALSE),"")</f>
        <v>9</v>
      </c>
      <c r="O143" s="344">
        <f>IFERROR(VLOOKUP($A143,BHVEXPORT!$A:$I,4,FALSE),"")</f>
        <v>3</v>
      </c>
      <c r="P143" s="444">
        <f>IFERROR(VLOOKUP($A143,BHVEXPORT!$A:$I,5,FALSE),"")</f>
        <v>3</v>
      </c>
      <c r="Q143" s="497">
        <v>93.33</v>
      </c>
      <c r="R143" s="495">
        <v>2</v>
      </c>
      <c r="S143" s="498">
        <f t="shared" si="27"/>
        <v>2</v>
      </c>
      <c r="T143" s="414">
        <f t="shared" si="28"/>
        <v>9</v>
      </c>
      <c r="U143" s="399">
        <f t="shared" si="29"/>
        <v>1</v>
      </c>
      <c r="V143" s="399">
        <f t="shared" si="30"/>
        <v>1</v>
      </c>
      <c r="W143" s="399">
        <f t="shared" si="31"/>
        <v>1</v>
      </c>
      <c r="X143" s="399">
        <f t="shared" si="32"/>
        <v>3</v>
      </c>
      <c r="Y143" s="399">
        <f t="shared" si="33"/>
        <v>0</v>
      </c>
      <c r="Z143" s="399">
        <f t="shared" si="34"/>
        <v>0</v>
      </c>
      <c r="AA143" s="399">
        <f t="shared" si="35"/>
        <v>0</v>
      </c>
      <c r="AB143" s="399">
        <f t="shared" si="36"/>
        <v>0</v>
      </c>
      <c r="AC143" s="522">
        <f t="shared" si="37"/>
        <v>3</v>
      </c>
      <c r="AD143" s="415"/>
      <c r="AE143" s="452" t="s">
        <v>442</v>
      </c>
      <c r="AF143" s="451"/>
      <c r="AG143" s="502" t="s">
        <v>458</v>
      </c>
      <c r="AH143" s="503" t="s">
        <v>308</v>
      </c>
      <c r="AI143" s="452" t="s">
        <v>442</v>
      </c>
      <c r="AJ143" s="451"/>
      <c r="AK143" s="502" t="s">
        <v>771</v>
      </c>
      <c r="AL143" s="503" t="s">
        <v>440</v>
      </c>
      <c r="AM143" s="452" t="s">
        <v>442</v>
      </c>
      <c r="AN143" s="451"/>
      <c r="AO143" s="502" t="s">
        <v>460</v>
      </c>
      <c r="AP143" s="503" t="s">
        <v>316</v>
      </c>
      <c r="AQ143" s="452" t="s">
        <v>445</v>
      </c>
      <c r="AR143" s="451"/>
      <c r="AS143" s="502" t="s">
        <v>773</v>
      </c>
      <c r="AT143" s="503" t="s">
        <v>323</v>
      </c>
      <c r="AU143" s="452" t="s">
        <v>442</v>
      </c>
      <c r="AV143" s="451"/>
      <c r="AW143" s="502" t="s">
        <v>739</v>
      </c>
      <c r="AX143" s="503" t="s">
        <v>540</v>
      </c>
      <c r="AY143" s="452" t="s">
        <v>442</v>
      </c>
      <c r="AZ143" s="451"/>
      <c r="BA143" s="502" t="s">
        <v>472</v>
      </c>
      <c r="BB143" s="503" t="s">
        <v>330</v>
      </c>
      <c r="BC143" s="452" t="s">
        <v>442</v>
      </c>
      <c r="BD143" s="451"/>
      <c r="BE143" s="502" t="s">
        <v>474</v>
      </c>
      <c r="BF143" s="503" t="s">
        <v>338</v>
      </c>
      <c r="BG143" s="452" t="s">
        <v>442</v>
      </c>
      <c r="BH143" s="451"/>
      <c r="BI143" s="502" t="s">
        <v>478</v>
      </c>
      <c r="BJ143" s="503" t="s">
        <v>346</v>
      </c>
      <c r="BK143" s="452" t="s">
        <v>444</v>
      </c>
      <c r="BL143" s="451"/>
      <c r="BM143" s="502" t="s">
        <v>480</v>
      </c>
      <c r="BN143" s="503" t="s">
        <v>354</v>
      </c>
      <c r="BO143" s="452" t="s">
        <v>442</v>
      </c>
      <c r="BP143" s="451"/>
      <c r="BQ143" s="502" t="s">
        <v>483</v>
      </c>
      <c r="BR143" s="503" t="s">
        <v>361</v>
      </c>
      <c r="BS143" s="452" t="s">
        <v>442</v>
      </c>
      <c r="BT143" s="451"/>
      <c r="BU143" s="502" t="s">
        <v>487</v>
      </c>
      <c r="BV143" s="503" t="s">
        <v>372</v>
      </c>
      <c r="BW143" s="452"/>
      <c r="BX143" s="451"/>
      <c r="BY143" s="502"/>
      <c r="BZ143" s="503"/>
      <c r="CA143" s="452" t="s">
        <v>441</v>
      </c>
      <c r="CB143" s="451"/>
      <c r="CC143" s="502" t="s">
        <v>492</v>
      </c>
      <c r="CD143" s="503" t="s">
        <v>380</v>
      </c>
      <c r="CE143" s="452" t="s">
        <v>443</v>
      </c>
      <c r="CF143" s="451"/>
      <c r="CG143" s="502" t="s">
        <v>774</v>
      </c>
      <c r="CH143" s="503" t="s">
        <v>390</v>
      </c>
      <c r="CI143" s="452" t="s">
        <v>441</v>
      </c>
      <c r="CJ143" s="451"/>
      <c r="CK143" s="502" t="s">
        <v>504</v>
      </c>
      <c r="CL143" s="503" t="s">
        <v>392</v>
      </c>
      <c r="CM143" s="452"/>
      <c r="CN143" s="451"/>
      <c r="CO143" s="502"/>
      <c r="CP143" s="503"/>
      <c r="CQ143" s="48"/>
      <c r="CR143" s="48"/>
      <c r="CS143" s="48"/>
      <c r="CT143" s="48"/>
      <c r="CU143" s="48"/>
      <c r="CV143" s="48"/>
      <c r="CW143" s="48"/>
    </row>
    <row r="144" spans="1:101" x14ac:dyDescent="0.25">
      <c r="A144" s="514">
        <v>152795</v>
      </c>
      <c r="B144" s="515" t="s">
        <v>661</v>
      </c>
      <c r="C144" s="516" t="s">
        <v>558</v>
      </c>
      <c r="D144" s="514" t="s">
        <v>288</v>
      </c>
      <c r="E144" s="517" t="s">
        <v>289</v>
      </c>
      <c r="F144" s="517" t="s">
        <v>743</v>
      </c>
      <c r="G144" s="517" t="s">
        <v>289</v>
      </c>
      <c r="H144" s="517" t="s">
        <v>289</v>
      </c>
      <c r="I144" s="516" t="s">
        <v>289</v>
      </c>
      <c r="J144" s="517" t="s">
        <v>289</v>
      </c>
      <c r="K144" s="440" t="str">
        <f>IFERROR(VLOOKUP(A144,[4]CalledName!$A:$N,14,FALSE),"")</f>
        <v>No</v>
      </c>
      <c r="L144" s="401" t="str">
        <f>IFERROR(VLOOKUP(A144,[5]YEAR8!$A:$Y,22,FALSE),"")</f>
        <v>7-8</v>
      </c>
      <c r="M144" s="404" t="str">
        <f t="shared" si="26"/>
        <v>H</v>
      </c>
      <c r="N144" s="344">
        <f>IFERROR(VLOOKUP($A144,BHVEXPORT!$A:$I,6,FALSE),"")</f>
        <v>24</v>
      </c>
      <c r="O144" s="344">
        <f>IFERROR(VLOOKUP($A144,BHVEXPORT!$A:$I,4,FALSE),"")</f>
        <v>0</v>
      </c>
      <c r="P144" s="444">
        <f>IFERROR(VLOOKUP($A144,BHVEXPORT!$A:$I,5,FALSE),"")</f>
        <v>1</v>
      </c>
      <c r="Q144" s="497">
        <v>100</v>
      </c>
      <c r="R144" s="495">
        <v>0</v>
      </c>
      <c r="S144" s="498">
        <f t="shared" si="27"/>
        <v>1</v>
      </c>
      <c r="T144" s="414">
        <f t="shared" si="28"/>
        <v>13</v>
      </c>
      <c r="U144" s="399">
        <f t="shared" si="29"/>
        <v>0</v>
      </c>
      <c r="V144" s="399">
        <f t="shared" si="30"/>
        <v>0</v>
      </c>
      <c r="W144" s="399">
        <f t="shared" si="31"/>
        <v>0</v>
      </c>
      <c r="X144" s="399">
        <f t="shared" si="32"/>
        <v>0</v>
      </c>
      <c r="Y144" s="399">
        <f t="shared" si="33"/>
        <v>0</v>
      </c>
      <c r="Z144" s="399">
        <f t="shared" si="34"/>
        <v>0</v>
      </c>
      <c r="AA144" s="399">
        <f t="shared" si="35"/>
        <v>0</v>
      </c>
      <c r="AB144" s="399">
        <f t="shared" si="36"/>
        <v>0</v>
      </c>
      <c r="AC144" s="522">
        <f t="shared" si="37"/>
        <v>0</v>
      </c>
      <c r="AD144" s="415"/>
      <c r="AE144" s="450" t="s">
        <v>442</v>
      </c>
      <c r="AF144" s="451"/>
      <c r="AG144" s="502" t="s">
        <v>458</v>
      </c>
      <c r="AH144" s="503" t="s">
        <v>303</v>
      </c>
      <c r="AI144" s="450"/>
      <c r="AJ144" s="451"/>
      <c r="AK144" s="502"/>
      <c r="AL144" s="503"/>
      <c r="AM144" s="450" t="s">
        <v>442</v>
      </c>
      <c r="AN144" s="451"/>
      <c r="AO144" s="502" t="s">
        <v>460</v>
      </c>
      <c r="AP144" s="503" t="s">
        <v>311</v>
      </c>
      <c r="AQ144" s="450" t="s">
        <v>442</v>
      </c>
      <c r="AR144" s="451"/>
      <c r="AS144" s="502" t="s">
        <v>772</v>
      </c>
      <c r="AT144" s="503" t="s">
        <v>318</v>
      </c>
      <c r="AU144" s="450" t="s">
        <v>442</v>
      </c>
      <c r="AV144" s="451"/>
      <c r="AW144" s="502" t="s">
        <v>736</v>
      </c>
      <c r="AX144" s="503" t="s">
        <v>558</v>
      </c>
      <c r="AY144" s="450"/>
      <c r="AZ144" s="451"/>
      <c r="BA144" s="502"/>
      <c r="BB144" s="503"/>
      <c r="BC144" s="450" t="s">
        <v>442</v>
      </c>
      <c r="BD144" s="451"/>
      <c r="BE144" s="502" t="s">
        <v>473</v>
      </c>
      <c r="BF144" s="503" t="s">
        <v>333</v>
      </c>
      <c r="BG144" s="450" t="s">
        <v>442</v>
      </c>
      <c r="BH144" s="451"/>
      <c r="BI144" s="502" t="s">
        <v>477</v>
      </c>
      <c r="BJ144" s="503" t="s">
        <v>341</v>
      </c>
      <c r="BK144" s="450" t="s">
        <v>442</v>
      </c>
      <c r="BL144" s="451"/>
      <c r="BM144" s="502" t="s">
        <v>481</v>
      </c>
      <c r="BN144" s="503" t="s">
        <v>349</v>
      </c>
      <c r="BO144" s="450" t="s">
        <v>442</v>
      </c>
      <c r="BP144" s="451"/>
      <c r="BQ144" s="502" t="s">
        <v>483</v>
      </c>
      <c r="BR144" s="503" t="s">
        <v>356</v>
      </c>
      <c r="BS144" s="450" t="s">
        <v>442</v>
      </c>
      <c r="BT144" s="451"/>
      <c r="BU144" s="502" t="s">
        <v>487</v>
      </c>
      <c r="BV144" s="503" t="s">
        <v>367</v>
      </c>
      <c r="BW144" s="450" t="s">
        <v>442</v>
      </c>
      <c r="BX144" s="451"/>
      <c r="BY144" s="502" t="s">
        <v>481</v>
      </c>
      <c r="BZ144" s="503" t="s">
        <v>381</v>
      </c>
      <c r="CA144" s="450" t="s">
        <v>441</v>
      </c>
      <c r="CB144" s="451"/>
      <c r="CC144" s="502" t="s">
        <v>492</v>
      </c>
      <c r="CD144" s="503" t="s">
        <v>375</v>
      </c>
      <c r="CE144" s="450" t="s">
        <v>442</v>
      </c>
      <c r="CF144" s="451"/>
      <c r="CG144" s="502" t="s">
        <v>497</v>
      </c>
      <c r="CH144" s="503" t="s">
        <v>385</v>
      </c>
      <c r="CI144" s="450" t="s">
        <v>442</v>
      </c>
      <c r="CJ144" s="451"/>
      <c r="CK144" s="502" t="s">
        <v>503</v>
      </c>
      <c r="CL144" s="503" t="s">
        <v>394</v>
      </c>
      <c r="CM144" s="450" t="s">
        <v>442</v>
      </c>
      <c r="CN144" s="451"/>
      <c r="CO144" s="502" t="s">
        <v>776</v>
      </c>
      <c r="CP144" s="503" t="s">
        <v>402</v>
      </c>
      <c r="CQ144" s="48"/>
      <c r="CR144" s="48"/>
      <c r="CS144" s="48"/>
      <c r="CT144" s="48"/>
      <c r="CU144" s="48"/>
      <c r="CV144" s="48"/>
      <c r="CW144" s="48"/>
    </row>
    <row r="145" spans="1:101" x14ac:dyDescent="0.25">
      <c r="A145" s="514">
        <v>152790</v>
      </c>
      <c r="B145" s="515" t="s">
        <v>662</v>
      </c>
      <c r="C145" s="516" t="s">
        <v>512</v>
      </c>
      <c r="D145" s="514" t="s">
        <v>288</v>
      </c>
      <c r="E145" s="517" t="s">
        <v>744</v>
      </c>
      <c r="F145" s="517" t="s">
        <v>745</v>
      </c>
      <c r="G145" s="517" t="s">
        <v>289</v>
      </c>
      <c r="H145" s="517" t="s">
        <v>744</v>
      </c>
      <c r="I145" s="516" t="s">
        <v>289</v>
      </c>
      <c r="J145" s="517" t="s">
        <v>289</v>
      </c>
      <c r="K145" s="440" t="str">
        <f>IFERROR(VLOOKUP(A145,[4]CalledName!$A:$N,14,FALSE),"")</f>
        <v>No</v>
      </c>
      <c r="L145" s="401" t="str">
        <f>IFERROR(VLOOKUP(A145,[5]YEAR8!$A:$Y,22,FALSE),"")</f>
        <v>5-6</v>
      </c>
      <c r="M145" s="404" t="str">
        <f t="shared" si="26"/>
        <v>H</v>
      </c>
      <c r="N145" s="344">
        <f>IFERROR(VLOOKUP($A145,BHVEXPORT!$A:$I,6,FALSE),"")</f>
        <v>20</v>
      </c>
      <c r="O145" s="344">
        <f>IFERROR(VLOOKUP($A145,BHVEXPORT!$A:$I,4,FALSE),"")</f>
        <v>0</v>
      </c>
      <c r="P145" s="444">
        <f>IFERROR(VLOOKUP($A145,BHVEXPORT!$A:$I,5,FALSE),"")</f>
        <v>0</v>
      </c>
      <c r="Q145" s="497">
        <v>100</v>
      </c>
      <c r="R145" s="495">
        <v>0</v>
      </c>
      <c r="S145" s="498">
        <f t="shared" si="27"/>
        <v>1</v>
      </c>
      <c r="T145" s="414">
        <f t="shared" si="28"/>
        <v>13</v>
      </c>
      <c r="U145" s="399">
        <f t="shared" si="29"/>
        <v>0</v>
      </c>
      <c r="V145" s="399">
        <f t="shared" si="30"/>
        <v>0</v>
      </c>
      <c r="W145" s="399">
        <f t="shared" si="31"/>
        <v>0</v>
      </c>
      <c r="X145" s="399">
        <f t="shared" si="32"/>
        <v>0</v>
      </c>
      <c r="Y145" s="399">
        <f t="shared" si="33"/>
        <v>0</v>
      </c>
      <c r="Z145" s="399">
        <f t="shared" si="34"/>
        <v>0</v>
      </c>
      <c r="AA145" s="399">
        <f t="shared" si="35"/>
        <v>0</v>
      </c>
      <c r="AB145" s="399">
        <f t="shared" si="36"/>
        <v>0</v>
      </c>
      <c r="AC145" s="522">
        <f t="shared" si="37"/>
        <v>0</v>
      </c>
      <c r="AD145" s="415"/>
      <c r="AE145" s="450" t="s">
        <v>442</v>
      </c>
      <c r="AF145" s="451"/>
      <c r="AG145" s="502" t="s">
        <v>764</v>
      </c>
      <c r="AH145" s="503" t="s">
        <v>304</v>
      </c>
      <c r="AI145" s="450" t="s">
        <v>442</v>
      </c>
      <c r="AJ145" s="451"/>
      <c r="AK145" s="502" t="s">
        <v>769</v>
      </c>
      <c r="AL145" s="503" t="s">
        <v>435</v>
      </c>
      <c r="AM145" s="450" t="s">
        <v>442</v>
      </c>
      <c r="AN145" s="451"/>
      <c r="AO145" s="502" t="s">
        <v>461</v>
      </c>
      <c r="AP145" s="503" t="s">
        <v>312</v>
      </c>
      <c r="AQ145" s="450" t="s">
        <v>442</v>
      </c>
      <c r="AR145" s="451"/>
      <c r="AS145" s="502" t="s">
        <v>462</v>
      </c>
      <c r="AT145" s="503" t="s">
        <v>317</v>
      </c>
      <c r="AU145" s="450" t="s">
        <v>442</v>
      </c>
      <c r="AV145" s="451"/>
      <c r="AW145" s="502" t="s">
        <v>461</v>
      </c>
      <c r="AX145" s="503" t="s">
        <v>512</v>
      </c>
      <c r="AY145" s="450"/>
      <c r="AZ145" s="451"/>
      <c r="BA145" s="502"/>
      <c r="BB145" s="503"/>
      <c r="BC145" s="450" t="s">
        <v>442</v>
      </c>
      <c r="BD145" s="451"/>
      <c r="BE145" s="502" t="s">
        <v>474</v>
      </c>
      <c r="BF145" s="503" t="s">
        <v>334</v>
      </c>
      <c r="BG145" s="450" t="s">
        <v>442</v>
      </c>
      <c r="BH145" s="451"/>
      <c r="BI145" s="502" t="s">
        <v>478</v>
      </c>
      <c r="BJ145" s="503" t="s">
        <v>342</v>
      </c>
      <c r="BK145" s="450" t="s">
        <v>442</v>
      </c>
      <c r="BL145" s="451"/>
      <c r="BM145" s="502" t="s">
        <v>481</v>
      </c>
      <c r="BN145" s="503" t="s">
        <v>350</v>
      </c>
      <c r="BO145" s="450" t="s">
        <v>442</v>
      </c>
      <c r="BP145" s="451"/>
      <c r="BQ145" s="502" t="s">
        <v>484</v>
      </c>
      <c r="BR145" s="503" t="s">
        <v>357</v>
      </c>
      <c r="BS145" s="450" t="s">
        <v>442</v>
      </c>
      <c r="BT145" s="451"/>
      <c r="BU145" s="502" t="s">
        <v>487</v>
      </c>
      <c r="BV145" s="503" t="s">
        <v>368</v>
      </c>
      <c r="BW145" s="450"/>
      <c r="BX145" s="451"/>
      <c r="BY145" s="502"/>
      <c r="BZ145" s="503"/>
      <c r="CA145" s="450" t="s">
        <v>442</v>
      </c>
      <c r="CB145" s="451"/>
      <c r="CC145" s="502" t="s">
        <v>770</v>
      </c>
      <c r="CD145" s="503" t="s">
        <v>376</v>
      </c>
      <c r="CE145" s="450" t="s">
        <v>441</v>
      </c>
      <c r="CF145" s="451"/>
      <c r="CG145" s="502" t="s">
        <v>498</v>
      </c>
      <c r="CH145" s="503" t="s">
        <v>386</v>
      </c>
      <c r="CI145" s="450" t="s">
        <v>442</v>
      </c>
      <c r="CJ145" s="451"/>
      <c r="CK145" s="502" t="s">
        <v>503</v>
      </c>
      <c r="CL145" s="503" t="s">
        <v>393</v>
      </c>
      <c r="CM145" s="450" t="s">
        <v>442</v>
      </c>
      <c r="CN145" s="451"/>
      <c r="CO145" s="502" t="s">
        <v>510</v>
      </c>
      <c r="CP145" s="503" t="s">
        <v>403</v>
      </c>
      <c r="CQ145" s="48"/>
      <c r="CR145" s="48"/>
      <c r="CS145" s="48"/>
      <c r="CT145" s="48"/>
      <c r="CU145" s="48"/>
      <c r="CV145" s="48"/>
      <c r="CW145" s="48"/>
    </row>
    <row r="146" spans="1:101" x14ac:dyDescent="0.25">
      <c r="A146" s="514">
        <v>152776</v>
      </c>
      <c r="B146" s="515" t="s">
        <v>663</v>
      </c>
      <c r="C146" s="516" t="s">
        <v>520</v>
      </c>
      <c r="D146" s="514" t="s">
        <v>148</v>
      </c>
      <c r="E146" s="517" t="s">
        <v>289</v>
      </c>
      <c r="F146" s="517" t="s">
        <v>743</v>
      </c>
      <c r="G146" s="517" t="s">
        <v>289</v>
      </c>
      <c r="H146" s="517" t="s">
        <v>289</v>
      </c>
      <c r="I146" s="516" t="s">
        <v>289</v>
      </c>
      <c r="J146" s="517" t="s">
        <v>289</v>
      </c>
      <c r="K146" s="440" t="str">
        <f>IFERROR(VLOOKUP(A146,[4]CalledName!$A:$N,14,FALSE),"")</f>
        <v>No</v>
      </c>
      <c r="L146" s="401" t="str">
        <f>IFERROR(VLOOKUP(A146,[5]YEAR8!$A:$Y,22,FALSE),"")</f>
        <v>3-4</v>
      </c>
      <c r="M146" s="404" t="str">
        <f t="shared" si="26"/>
        <v>M</v>
      </c>
      <c r="N146" s="344">
        <f>IFERROR(VLOOKUP($A146,BHVEXPORT!$A:$I,6,FALSE),"")</f>
        <v>14</v>
      </c>
      <c r="O146" s="344">
        <f>IFERROR(VLOOKUP($A146,BHVEXPORT!$A:$I,4,FALSE),"")</f>
        <v>0</v>
      </c>
      <c r="P146" s="444">
        <f>IFERROR(VLOOKUP($A146,BHVEXPORT!$A:$I,5,FALSE),"")</f>
        <v>0</v>
      </c>
      <c r="Q146" s="497">
        <v>95.65</v>
      </c>
      <c r="R146" s="495">
        <v>0</v>
      </c>
      <c r="S146" s="498">
        <f t="shared" si="27"/>
        <v>1</v>
      </c>
      <c r="T146" s="414">
        <f t="shared" si="28"/>
        <v>13</v>
      </c>
      <c r="U146" s="399">
        <f t="shared" si="29"/>
        <v>0</v>
      </c>
      <c r="V146" s="399">
        <f t="shared" si="30"/>
        <v>0</v>
      </c>
      <c r="W146" s="399">
        <f t="shared" si="31"/>
        <v>0</v>
      </c>
      <c r="X146" s="399">
        <f t="shared" si="32"/>
        <v>0</v>
      </c>
      <c r="Y146" s="399">
        <f t="shared" si="33"/>
        <v>0</v>
      </c>
      <c r="Z146" s="399">
        <f t="shared" si="34"/>
        <v>0</v>
      </c>
      <c r="AA146" s="399">
        <f t="shared" si="35"/>
        <v>0</v>
      </c>
      <c r="AB146" s="399">
        <f t="shared" si="36"/>
        <v>0</v>
      </c>
      <c r="AC146" s="522">
        <f t="shared" si="37"/>
        <v>0</v>
      </c>
      <c r="AD146" s="415"/>
      <c r="AE146" s="452" t="s">
        <v>442</v>
      </c>
      <c r="AF146" s="451"/>
      <c r="AG146" s="502" t="s">
        <v>458</v>
      </c>
      <c r="AH146" s="503" t="s">
        <v>307</v>
      </c>
      <c r="AI146" s="452" t="s">
        <v>442</v>
      </c>
      <c r="AJ146" s="451"/>
      <c r="AK146" s="502" t="s">
        <v>769</v>
      </c>
      <c r="AL146" s="503" t="s">
        <v>439</v>
      </c>
      <c r="AM146" s="452" t="s">
        <v>442</v>
      </c>
      <c r="AN146" s="451"/>
      <c r="AO146" s="502" t="s">
        <v>460</v>
      </c>
      <c r="AP146" s="503" t="s">
        <v>315</v>
      </c>
      <c r="AQ146" s="452" t="s">
        <v>442</v>
      </c>
      <c r="AR146" s="451"/>
      <c r="AS146" s="502" t="s">
        <v>465</v>
      </c>
      <c r="AT146" s="503" t="s">
        <v>325</v>
      </c>
      <c r="AU146" s="452" t="s">
        <v>442</v>
      </c>
      <c r="AV146" s="451"/>
      <c r="AW146" s="502" t="s">
        <v>738</v>
      </c>
      <c r="AX146" s="503" t="s">
        <v>520</v>
      </c>
      <c r="AY146" s="452" t="s">
        <v>442</v>
      </c>
      <c r="AZ146" s="451"/>
      <c r="BA146" s="502" t="s">
        <v>471</v>
      </c>
      <c r="BB146" s="503" t="s">
        <v>329</v>
      </c>
      <c r="BC146" s="452" t="s">
        <v>442</v>
      </c>
      <c r="BD146" s="451"/>
      <c r="BE146" s="502" t="s">
        <v>475</v>
      </c>
      <c r="BF146" s="503" t="s">
        <v>337</v>
      </c>
      <c r="BG146" s="452" t="s">
        <v>442</v>
      </c>
      <c r="BH146" s="451"/>
      <c r="BI146" s="502" t="s">
        <v>477</v>
      </c>
      <c r="BJ146" s="503" t="s">
        <v>345</v>
      </c>
      <c r="BK146" s="452" t="s">
        <v>442</v>
      </c>
      <c r="BL146" s="451"/>
      <c r="BM146" s="502" t="s">
        <v>481</v>
      </c>
      <c r="BN146" s="503" t="s">
        <v>353</v>
      </c>
      <c r="BO146" s="452" t="s">
        <v>442</v>
      </c>
      <c r="BP146" s="451"/>
      <c r="BQ146" s="502" t="s">
        <v>485</v>
      </c>
      <c r="BR146" s="503" t="s">
        <v>363</v>
      </c>
      <c r="BS146" s="452" t="s">
        <v>441</v>
      </c>
      <c r="BT146" s="451"/>
      <c r="BU146" s="502" t="s">
        <v>487</v>
      </c>
      <c r="BV146" s="503" t="s">
        <v>371</v>
      </c>
      <c r="BW146" s="452"/>
      <c r="BX146" s="451"/>
      <c r="BY146" s="502"/>
      <c r="BZ146" s="503"/>
      <c r="CA146" s="452" t="s">
        <v>442</v>
      </c>
      <c r="CB146" s="451"/>
      <c r="CC146" s="502" t="s">
        <v>768</v>
      </c>
      <c r="CD146" s="503" t="s">
        <v>377</v>
      </c>
      <c r="CE146" s="452" t="s">
        <v>442</v>
      </c>
      <c r="CF146" s="451"/>
      <c r="CG146" s="502" t="s">
        <v>501</v>
      </c>
      <c r="CH146" s="503" t="s">
        <v>389</v>
      </c>
      <c r="CI146" s="452" t="s">
        <v>442</v>
      </c>
      <c r="CJ146" s="451"/>
      <c r="CK146" s="502" t="s">
        <v>775</v>
      </c>
      <c r="CL146" s="503" t="s">
        <v>398</v>
      </c>
      <c r="CM146" s="452"/>
      <c r="CN146" s="451"/>
      <c r="CO146" s="502"/>
      <c r="CP146" s="503"/>
      <c r="CQ146" s="48"/>
      <c r="CR146" s="48"/>
      <c r="CS146" s="48"/>
      <c r="CT146" s="48"/>
      <c r="CU146" s="48"/>
      <c r="CV146" s="48"/>
      <c r="CW146" s="48"/>
    </row>
    <row r="147" spans="1:101" x14ac:dyDescent="0.25">
      <c r="A147" s="514">
        <v>152808</v>
      </c>
      <c r="B147" s="515" t="s">
        <v>664</v>
      </c>
      <c r="C147" s="516" t="s">
        <v>558</v>
      </c>
      <c r="D147" s="514" t="s">
        <v>288</v>
      </c>
      <c r="E147" s="517" t="s">
        <v>289</v>
      </c>
      <c r="F147" s="517" t="s">
        <v>743</v>
      </c>
      <c r="G147" s="517" t="s">
        <v>289</v>
      </c>
      <c r="H147" s="517" t="s">
        <v>289</v>
      </c>
      <c r="I147" s="516" t="s">
        <v>289</v>
      </c>
      <c r="J147" s="517" t="s">
        <v>289</v>
      </c>
      <c r="K147" s="440" t="str">
        <f>IFERROR(VLOOKUP(A147,[4]CalledName!$A:$N,14,FALSE),"")</f>
        <v>No</v>
      </c>
      <c r="L147" s="401" t="str">
        <f>IFERROR(VLOOKUP(A147,[5]YEAR8!$A:$Y,22,FALSE),"")</f>
        <v>6-7</v>
      </c>
      <c r="M147" s="404" t="str">
        <f t="shared" si="26"/>
        <v>H</v>
      </c>
      <c r="N147" s="344">
        <f>IFERROR(VLOOKUP($A147,BHVEXPORT!$A:$I,6,FALSE),"")</f>
        <v>27</v>
      </c>
      <c r="O147" s="344">
        <f>IFERROR(VLOOKUP($A147,BHVEXPORT!$A:$I,4,FALSE),"")</f>
        <v>0</v>
      </c>
      <c r="P147" s="444">
        <f>IFERROR(VLOOKUP($A147,BHVEXPORT!$A:$I,5,FALSE),"")</f>
        <v>1</v>
      </c>
      <c r="Q147" s="497">
        <v>100</v>
      </c>
      <c r="R147" s="495">
        <v>0</v>
      </c>
      <c r="S147" s="498">
        <f t="shared" si="27"/>
        <v>3</v>
      </c>
      <c r="T147" s="414">
        <f t="shared" si="28"/>
        <v>11</v>
      </c>
      <c r="U147" s="399">
        <f t="shared" si="29"/>
        <v>0</v>
      </c>
      <c r="V147" s="399">
        <f t="shared" si="30"/>
        <v>0</v>
      </c>
      <c r="W147" s="399">
        <f t="shared" si="31"/>
        <v>0</v>
      </c>
      <c r="X147" s="399">
        <f t="shared" si="32"/>
        <v>0</v>
      </c>
      <c r="Y147" s="399">
        <f t="shared" si="33"/>
        <v>0</v>
      </c>
      <c r="Z147" s="399">
        <f t="shared" si="34"/>
        <v>0</v>
      </c>
      <c r="AA147" s="399">
        <f t="shared" si="35"/>
        <v>0</v>
      </c>
      <c r="AB147" s="399">
        <f t="shared" si="36"/>
        <v>0</v>
      </c>
      <c r="AC147" s="522">
        <f t="shared" si="37"/>
        <v>0</v>
      </c>
      <c r="AD147" s="415"/>
      <c r="AE147" s="450" t="s">
        <v>442</v>
      </c>
      <c r="AF147" s="451"/>
      <c r="AG147" s="502" t="s">
        <v>458</v>
      </c>
      <c r="AH147" s="503" t="s">
        <v>303</v>
      </c>
      <c r="AI147" s="450" t="s">
        <v>442</v>
      </c>
      <c r="AJ147" s="451"/>
      <c r="AK147" s="502" t="s">
        <v>766</v>
      </c>
      <c r="AL147" s="503" t="s">
        <v>433</v>
      </c>
      <c r="AM147" s="450" t="s">
        <v>442</v>
      </c>
      <c r="AN147" s="451"/>
      <c r="AO147" s="502" t="s">
        <v>460</v>
      </c>
      <c r="AP147" s="503" t="s">
        <v>311</v>
      </c>
      <c r="AQ147" s="450" t="s">
        <v>442</v>
      </c>
      <c r="AR147" s="451"/>
      <c r="AS147" s="502" t="s">
        <v>772</v>
      </c>
      <c r="AT147" s="503" t="s">
        <v>318</v>
      </c>
      <c r="AU147" s="450" t="s">
        <v>442</v>
      </c>
      <c r="AV147" s="451"/>
      <c r="AW147" s="502" t="s">
        <v>736</v>
      </c>
      <c r="AX147" s="503" t="s">
        <v>558</v>
      </c>
      <c r="AY147" s="450"/>
      <c r="AZ147" s="451"/>
      <c r="BA147" s="502"/>
      <c r="BB147" s="503"/>
      <c r="BC147" s="450" t="s">
        <v>442</v>
      </c>
      <c r="BD147" s="451"/>
      <c r="BE147" s="502" t="s">
        <v>473</v>
      </c>
      <c r="BF147" s="503" t="s">
        <v>333</v>
      </c>
      <c r="BG147" s="450" t="s">
        <v>441</v>
      </c>
      <c r="BH147" s="451"/>
      <c r="BI147" s="502" t="s">
        <v>477</v>
      </c>
      <c r="BJ147" s="503" t="s">
        <v>341</v>
      </c>
      <c r="BK147" s="450" t="s">
        <v>442</v>
      </c>
      <c r="BL147" s="451"/>
      <c r="BM147" s="502" t="s">
        <v>481</v>
      </c>
      <c r="BN147" s="503" t="s">
        <v>349</v>
      </c>
      <c r="BO147" s="450" t="s">
        <v>441</v>
      </c>
      <c r="BP147" s="451"/>
      <c r="BQ147" s="502" t="s">
        <v>483</v>
      </c>
      <c r="BR147" s="503" t="s">
        <v>356</v>
      </c>
      <c r="BS147" s="450" t="s">
        <v>442</v>
      </c>
      <c r="BT147" s="451"/>
      <c r="BU147" s="502" t="s">
        <v>487</v>
      </c>
      <c r="BV147" s="503" t="s">
        <v>367</v>
      </c>
      <c r="BW147" s="450"/>
      <c r="BX147" s="451"/>
      <c r="BY147" s="502"/>
      <c r="BZ147" s="503"/>
      <c r="CA147" s="450" t="s">
        <v>441</v>
      </c>
      <c r="CB147" s="451"/>
      <c r="CC147" s="502" t="s">
        <v>492</v>
      </c>
      <c r="CD147" s="503" t="s">
        <v>375</v>
      </c>
      <c r="CE147" s="450" t="s">
        <v>442</v>
      </c>
      <c r="CF147" s="451"/>
      <c r="CG147" s="502" t="s">
        <v>497</v>
      </c>
      <c r="CH147" s="503" t="s">
        <v>385</v>
      </c>
      <c r="CI147" s="450" t="s">
        <v>442</v>
      </c>
      <c r="CJ147" s="451"/>
      <c r="CK147" s="502" t="s">
        <v>504</v>
      </c>
      <c r="CL147" s="503" t="s">
        <v>392</v>
      </c>
      <c r="CM147" s="450" t="s">
        <v>442</v>
      </c>
      <c r="CN147" s="451"/>
      <c r="CO147" s="502" t="s">
        <v>776</v>
      </c>
      <c r="CP147" s="503" t="s">
        <v>402</v>
      </c>
      <c r="CQ147" s="48"/>
      <c r="CR147" s="48"/>
      <c r="CS147" s="48"/>
      <c r="CT147" s="48"/>
      <c r="CU147" s="48"/>
      <c r="CV147" s="48"/>
      <c r="CW147" s="48"/>
    </row>
    <row r="148" spans="1:101" x14ac:dyDescent="0.25">
      <c r="A148" s="514">
        <v>152832</v>
      </c>
      <c r="B148" s="515" t="s">
        <v>665</v>
      </c>
      <c r="C148" s="516" t="s">
        <v>520</v>
      </c>
      <c r="D148" s="514" t="s">
        <v>148</v>
      </c>
      <c r="E148" s="517" t="s">
        <v>289</v>
      </c>
      <c r="F148" s="517" t="s">
        <v>745</v>
      </c>
      <c r="G148" s="517" t="s">
        <v>289</v>
      </c>
      <c r="H148" s="517" t="s">
        <v>289</v>
      </c>
      <c r="I148" s="516" t="s">
        <v>289</v>
      </c>
      <c r="J148" s="517" t="s">
        <v>289</v>
      </c>
      <c r="K148" s="440" t="str">
        <f>IFERROR(VLOOKUP(A148,[4]CalledName!$A:$N,14,FALSE),"")</f>
        <v>No</v>
      </c>
      <c r="L148" s="401" t="str">
        <f>IFERROR(VLOOKUP(A148,[5]YEAR8!$A:$Y,22,FALSE),"")</f>
        <v>6-7</v>
      </c>
      <c r="M148" s="404" t="str">
        <f t="shared" si="26"/>
        <v>H</v>
      </c>
      <c r="N148" s="344">
        <f>IFERROR(VLOOKUP($A148,BHVEXPORT!$A:$I,6,FALSE),"")</f>
        <v>18</v>
      </c>
      <c r="O148" s="344">
        <f>IFERROR(VLOOKUP($A148,BHVEXPORT!$A:$I,4,FALSE),"")</f>
        <v>0</v>
      </c>
      <c r="P148" s="444">
        <f>IFERROR(VLOOKUP($A148,BHVEXPORT!$A:$I,5,FALSE),"")</f>
        <v>0</v>
      </c>
      <c r="Q148" s="497">
        <v>100</v>
      </c>
      <c r="R148" s="495">
        <v>0</v>
      </c>
      <c r="S148" s="498">
        <f t="shared" si="27"/>
        <v>3</v>
      </c>
      <c r="T148" s="414">
        <f t="shared" si="28"/>
        <v>11</v>
      </c>
      <c r="U148" s="399">
        <f t="shared" si="29"/>
        <v>0</v>
      </c>
      <c r="V148" s="399">
        <f t="shared" si="30"/>
        <v>0</v>
      </c>
      <c r="W148" s="399">
        <f t="shared" si="31"/>
        <v>0</v>
      </c>
      <c r="X148" s="399">
        <f t="shared" si="32"/>
        <v>0</v>
      </c>
      <c r="Y148" s="399">
        <f t="shared" si="33"/>
        <v>0</v>
      </c>
      <c r="Z148" s="399">
        <f t="shared" si="34"/>
        <v>0</v>
      </c>
      <c r="AA148" s="399">
        <f t="shared" si="35"/>
        <v>0</v>
      </c>
      <c r="AB148" s="399">
        <f t="shared" si="36"/>
        <v>0</v>
      </c>
      <c r="AC148" s="522">
        <f t="shared" si="37"/>
        <v>0</v>
      </c>
      <c r="AD148" s="415"/>
      <c r="AE148" s="450" t="s">
        <v>442</v>
      </c>
      <c r="AF148" s="451"/>
      <c r="AG148" s="502" t="s">
        <v>458</v>
      </c>
      <c r="AH148" s="503" t="s">
        <v>307</v>
      </c>
      <c r="AI148" s="450" t="s">
        <v>441</v>
      </c>
      <c r="AJ148" s="451"/>
      <c r="AK148" s="502" t="s">
        <v>771</v>
      </c>
      <c r="AL148" s="503" t="s">
        <v>440</v>
      </c>
      <c r="AM148" s="450" t="s">
        <v>442</v>
      </c>
      <c r="AN148" s="451"/>
      <c r="AO148" s="502" t="s">
        <v>460</v>
      </c>
      <c r="AP148" s="503" t="s">
        <v>315</v>
      </c>
      <c r="AQ148" s="450" t="s">
        <v>442</v>
      </c>
      <c r="AR148" s="451"/>
      <c r="AS148" s="502" t="s">
        <v>461</v>
      </c>
      <c r="AT148" s="503" t="s">
        <v>324</v>
      </c>
      <c r="AU148" s="450" t="s">
        <v>441</v>
      </c>
      <c r="AV148" s="451"/>
      <c r="AW148" s="502" t="s">
        <v>738</v>
      </c>
      <c r="AX148" s="503" t="s">
        <v>520</v>
      </c>
      <c r="AY148" s="450" t="s">
        <v>442</v>
      </c>
      <c r="AZ148" s="451"/>
      <c r="BA148" s="502" t="s">
        <v>471</v>
      </c>
      <c r="BB148" s="503" t="s">
        <v>329</v>
      </c>
      <c r="BC148" s="450" t="s">
        <v>442</v>
      </c>
      <c r="BD148" s="451"/>
      <c r="BE148" s="502" t="s">
        <v>475</v>
      </c>
      <c r="BF148" s="503" t="s">
        <v>337</v>
      </c>
      <c r="BG148" s="450" t="s">
        <v>442</v>
      </c>
      <c r="BH148" s="451"/>
      <c r="BI148" s="502" t="s">
        <v>477</v>
      </c>
      <c r="BJ148" s="503" t="s">
        <v>345</v>
      </c>
      <c r="BK148" s="450" t="s">
        <v>442</v>
      </c>
      <c r="BL148" s="451"/>
      <c r="BM148" s="502" t="s">
        <v>481</v>
      </c>
      <c r="BN148" s="503" t="s">
        <v>353</v>
      </c>
      <c r="BO148" s="450" t="s">
        <v>441</v>
      </c>
      <c r="BP148" s="451"/>
      <c r="BQ148" s="502" t="s">
        <v>482</v>
      </c>
      <c r="BR148" s="503" t="s">
        <v>360</v>
      </c>
      <c r="BS148" s="450" t="s">
        <v>442</v>
      </c>
      <c r="BT148" s="451"/>
      <c r="BU148" s="502" t="s">
        <v>487</v>
      </c>
      <c r="BV148" s="503" t="s">
        <v>371</v>
      </c>
      <c r="BW148" s="450"/>
      <c r="BX148" s="451"/>
      <c r="BY148" s="502"/>
      <c r="BZ148" s="503"/>
      <c r="CA148" s="450" t="s">
        <v>442</v>
      </c>
      <c r="CB148" s="451"/>
      <c r="CC148" s="502" t="s">
        <v>768</v>
      </c>
      <c r="CD148" s="503" t="s">
        <v>377</v>
      </c>
      <c r="CE148" s="450" t="s">
        <v>442</v>
      </c>
      <c r="CF148" s="451"/>
      <c r="CG148" s="502" t="s">
        <v>501</v>
      </c>
      <c r="CH148" s="503" t="s">
        <v>389</v>
      </c>
      <c r="CI148" s="450" t="s">
        <v>442</v>
      </c>
      <c r="CJ148" s="451"/>
      <c r="CK148" s="502" t="s">
        <v>502</v>
      </c>
      <c r="CL148" s="503" t="s">
        <v>391</v>
      </c>
      <c r="CM148" s="450"/>
      <c r="CN148" s="451"/>
      <c r="CO148" s="502"/>
      <c r="CP148" s="503"/>
      <c r="CQ148" s="48"/>
      <c r="CR148" s="48"/>
      <c r="CS148" s="48"/>
      <c r="CT148" s="48"/>
      <c r="CU148" s="48"/>
      <c r="CV148" s="48"/>
      <c r="CW148" s="48"/>
    </row>
    <row r="149" spans="1:101" x14ac:dyDescent="0.25">
      <c r="A149" s="514">
        <v>160006</v>
      </c>
      <c r="B149" s="515" t="s">
        <v>666</v>
      </c>
      <c r="C149" s="516" t="s">
        <v>540</v>
      </c>
      <c r="D149" s="514" t="s">
        <v>148</v>
      </c>
      <c r="E149" s="517" t="s">
        <v>289</v>
      </c>
      <c r="F149" s="517" t="s">
        <v>743</v>
      </c>
      <c r="G149" s="517" t="s">
        <v>289</v>
      </c>
      <c r="H149" s="517" t="s">
        <v>289</v>
      </c>
      <c r="I149" s="516" t="s">
        <v>289</v>
      </c>
      <c r="J149" s="517" t="s">
        <v>289</v>
      </c>
      <c r="K149" s="440" t="str">
        <f>IFERROR(VLOOKUP(A149,[4]CalledName!$A:$N,14,FALSE),"")</f>
        <v>No</v>
      </c>
      <c r="L149" s="401" t="str">
        <f>IFERROR(VLOOKUP(A149,[5]YEAR8!$A:$Y,22,FALSE),"")</f>
        <v>6-7</v>
      </c>
      <c r="M149" s="404" t="str">
        <f t="shared" si="26"/>
        <v>H</v>
      </c>
      <c r="N149" s="344">
        <f>IFERROR(VLOOKUP($A149,BHVEXPORT!$A:$I,6,FALSE),"")</f>
        <v>22</v>
      </c>
      <c r="O149" s="344">
        <f>IFERROR(VLOOKUP($A149,BHVEXPORT!$A:$I,4,FALSE),"")</f>
        <v>0</v>
      </c>
      <c r="P149" s="444">
        <f>IFERROR(VLOOKUP($A149,BHVEXPORT!$A:$I,5,FALSE),"")</f>
        <v>0</v>
      </c>
      <c r="Q149" s="497">
        <v>100</v>
      </c>
      <c r="R149" s="495">
        <v>0</v>
      </c>
      <c r="S149" s="498">
        <f t="shared" si="27"/>
        <v>3</v>
      </c>
      <c r="T149" s="414">
        <f t="shared" si="28"/>
        <v>11</v>
      </c>
      <c r="U149" s="399">
        <f t="shared" si="29"/>
        <v>0</v>
      </c>
      <c r="V149" s="399">
        <f t="shared" si="30"/>
        <v>0</v>
      </c>
      <c r="W149" s="399">
        <f t="shared" si="31"/>
        <v>0</v>
      </c>
      <c r="X149" s="399">
        <f t="shared" si="32"/>
        <v>0</v>
      </c>
      <c r="Y149" s="399">
        <f t="shared" si="33"/>
        <v>0</v>
      </c>
      <c r="Z149" s="399">
        <f t="shared" si="34"/>
        <v>0</v>
      </c>
      <c r="AA149" s="399">
        <f t="shared" si="35"/>
        <v>0</v>
      </c>
      <c r="AB149" s="399">
        <f t="shared" si="36"/>
        <v>0</v>
      </c>
      <c r="AC149" s="522">
        <f t="shared" si="37"/>
        <v>0</v>
      </c>
      <c r="AD149" s="415"/>
      <c r="AE149" s="452" t="s">
        <v>442</v>
      </c>
      <c r="AF149" s="451"/>
      <c r="AG149" s="502" t="s">
        <v>458</v>
      </c>
      <c r="AH149" s="503" t="s">
        <v>308</v>
      </c>
      <c r="AI149" s="452" t="s">
        <v>442</v>
      </c>
      <c r="AJ149" s="451"/>
      <c r="AK149" s="502" t="s">
        <v>766</v>
      </c>
      <c r="AL149" s="503" t="s">
        <v>437</v>
      </c>
      <c r="AM149" s="452" t="s">
        <v>441</v>
      </c>
      <c r="AN149" s="451"/>
      <c r="AO149" s="502" t="s">
        <v>460</v>
      </c>
      <c r="AP149" s="503" t="s">
        <v>316</v>
      </c>
      <c r="AQ149" s="452" t="s">
        <v>442</v>
      </c>
      <c r="AR149" s="451"/>
      <c r="AS149" s="502" t="s">
        <v>467</v>
      </c>
      <c r="AT149" s="503" t="s">
        <v>322</v>
      </c>
      <c r="AU149" s="452" t="s">
        <v>442</v>
      </c>
      <c r="AV149" s="451"/>
      <c r="AW149" s="502" t="s">
        <v>739</v>
      </c>
      <c r="AX149" s="503" t="s">
        <v>540</v>
      </c>
      <c r="AY149" s="452" t="s">
        <v>442</v>
      </c>
      <c r="AZ149" s="451"/>
      <c r="BA149" s="502" t="s">
        <v>472</v>
      </c>
      <c r="BB149" s="503" t="s">
        <v>330</v>
      </c>
      <c r="BC149" s="452" t="s">
        <v>442</v>
      </c>
      <c r="BD149" s="451"/>
      <c r="BE149" s="502" t="s">
        <v>474</v>
      </c>
      <c r="BF149" s="503" t="s">
        <v>338</v>
      </c>
      <c r="BG149" s="452" t="s">
        <v>442</v>
      </c>
      <c r="BH149" s="451"/>
      <c r="BI149" s="502" t="s">
        <v>478</v>
      </c>
      <c r="BJ149" s="503" t="s">
        <v>346</v>
      </c>
      <c r="BK149" s="452" t="s">
        <v>442</v>
      </c>
      <c r="BL149" s="451"/>
      <c r="BM149" s="502" t="s">
        <v>480</v>
      </c>
      <c r="BN149" s="503" t="s">
        <v>354</v>
      </c>
      <c r="BO149" s="452" t="s">
        <v>441</v>
      </c>
      <c r="BP149" s="451"/>
      <c r="BQ149" s="502" t="s">
        <v>483</v>
      </c>
      <c r="BR149" s="503" t="s">
        <v>361</v>
      </c>
      <c r="BS149" s="452" t="s">
        <v>441</v>
      </c>
      <c r="BT149" s="451"/>
      <c r="BU149" s="502" t="s">
        <v>487</v>
      </c>
      <c r="BV149" s="503" t="s">
        <v>372</v>
      </c>
      <c r="BW149" s="452"/>
      <c r="BX149" s="451"/>
      <c r="BY149" s="502"/>
      <c r="BZ149" s="503"/>
      <c r="CA149" s="452" t="s">
        <v>442</v>
      </c>
      <c r="CB149" s="451"/>
      <c r="CC149" s="502" t="s">
        <v>768</v>
      </c>
      <c r="CD149" s="503" t="s">
        <v>377</v>
      </c>
      <c r="CE149" s="452" t="s">
        <v>442</v>
      </c>
      <c r="CF149" s="451"/>
      <c r="CG149" s="502" t="s">
        <v>774</v>
      </c>
      <c r="CH149" s="503" t="s">
        <v>390</v>
      </c>
      <c r="CI149" s="452" t="s">
        <v>442</v>
      </c>
      <c r="CJ149" s="451"/>
      <c r="CK149" s="502" t="s">
        <v>502</v>
      </c>
      <c r="CL149" s="503" t="s">
        <v>391</v>
      </c>
      <c r="CM149" s="452"/>
      <c r="CN149" s="451"/>
      <c r="CO149" s="502"/>
      <c r="CP149" s="503"/>
      <c r="CQ149" s="48"/>
      <c r="CR149" s="48"/>
      <c r="CS149" s="48"/>
      <c r="CT149" s="48"/>
      <c r="CU149" s="48"/>
      <c r="CV149" s="48"/>
      <c r="CW149" s="48"/>
    </row>
    <row r="150" spans="1:101" x14ac:dyDescent="0.25">
      <c r="A150" s="514">
        <v>152846</v>
      </c>
      <c r="B150" s="515" t="s">
        <v>667</v>
      </c>
      <c r="C150" s="516" t="s">
        <v>558</v>
      </c>
      <c r="D150" s="514" t="s">
        <v>288</v>
      </c>
      <c r="E150" s="517" t="s">
        <v>289</v>
      </c>
      <c r="F150" s="517" t="s">
        <v>743</v>
      </c>
      <c r="G150" s="517" t="s">
        <v>289</v>
      </c>
      <c r="H150" s="517" t="s">
        <v>289</v>
      </c>
      <c r="I150" s="516" t="s">
        <v>289</v>
      </c>
      <c r="J150" s="517" t="s">
        <v>289</v>
      </c>
      <c r="K150" s="440" t="str">
        <f>IFERROR(VLOOKUP(A150,[4]CalledName!$A:$N,14,FALSE),"")</f>
        <v>Yes</v>
      </c>
      <c r="L150" s="401" t="str">
        <f>IFERROR(VLOOKUP(A150,[5]YEAR8!$A:$Y,22,FALSE),"")</f>
        <v>6-7</v>
      </c>
      <c r="M150" s="404" t="str">
        <f t="shared" si="26"/>
        <v>H</v>
      </c>
      <c r="N150" s="344">
        <f>IFERROR(VLOOKUP($A150,BHVEXPORT!$A:$I,6,FALSE),"")</f>
        <v>21</v>
      </c>
      <c r="O150" s="344">
        <f>IFERROR(VLOOKUP($A150,BHVEXPORT!$A:$I,4,FALSE),"")</f>
        <v>1</v>
      </c>
      <c r="P150" s="444">
        <f>IFERROR(VLOOKUP($A150,BHVEXPORT!$A:$I,5,FALSE),"")</f>
        <v>3</v>
      </c>
      <c r="Q150" s="497">
        <v>97.78</v>
      </c>
      <c r="R150" s="495">
        <v>3</v>
      </c>
      <c r="S150" s="498">
        <f t="shared" si="27"/>
        <v>1</v>
      </c>
      <c r="T150" s="414">
        <f t="shared" si="28"/>
        <v>12</v>
      </c>
      <c r="U150" s="399">
        <f t="shared" si="29"/>
        <v>1</v>
      </c>
      <c r="V150" s="399">
        <f t="shared" si="30"/>
        <v>0</v>
      </c>
      <c r="W150" s="399">
        <f t="shared" si="31"/>
        <v>0</v>
      </c>
      <c r="X150" s="399">
        <f t="shared" si="32"/>
        <v>1</v>
      </c>
      <c r="Y150" s="399">
        <f t="shared" si="33"/>
        <v>0</v>
      </c>
      <c r="Z150" s="399">
        <f t="shared" si="34"/>
        <v>0</v>
      </c>
      <c r="AA150" s="399">
        <f t="shared" si="35"/>
        <v>0</v>
      </c>
      <c r="AB150" s="399">
        <f t="shared" si="36"/>
        <v>0</v>
      </c>
      <c r="AC150" s="522">
        <f t="shared" si="37"/>
        <v>1</v>
      </c>
      <c r="AD150" s="415"/>
      <c r="AE150" s="452" t="s">
        <v>442</v>
      </c>
      <c r="AF150" s="451"/>
      <c r="AG150" s="502" t="s">
        <v>458</v>
      </c>
      <c r="AH150" s="503" t="s">
        <v>303</v>
      </c>
      <c r="AI150" s="452" t="s">
        <v>442</v>
      </c>
      <c r="AJ150" s="451"/>
      <c r="AK150" s="502" t="s">
        <v>765</v>
      </c>
      <c r="AL150" s="503" t="s">
        <v>434</v>
      </c>
      <c r="AM150" s="452" t="s">
        <v>442</v>
      </c>
      <c r="AN150" s="451"/>
      <c r="AO150" s="502" t="s">
        <v>460</v>
      </c>
      <c r="AP150" s="503" t="s">
        <v>311</v>
      </c>
      <c r="AQ150" s="452" t="s">
        <v>442</v>
      </c>
      <c r="AR150" s="451"/>
      <c r="AS150" s="502" t="s">
        <v>772</v>
      </c>
      <c r="AT150" s="503" t="s">
        <v>318</v>
      </c>
      <c r="AU150" s="452" t="s">
        <v>442</v>
      </c>
      <c r="AV150" s="451"/>
      <c r="AW150" s="502" t="s">
        <v>736</v>
      </c>
      <c r="AX150" s="503" t="s">
        <v>558</v>
      </c>
      <c r="AY150" s="452"/>
      <c r="AZ150" s="451"/>
      <c r="BA150" s="502"/>
      <c r="BB150" s="503"/>
      <c r="BC150" s="452" t="s">
        <v>442</v>
      </c>
      <c r="BD150" s="451"/>
      <c r="BE150" s="502" t="s">
        <v>473</v>
      </c>
      <c r="BF150" s="503" t="s">
        <v>333</v>
      </c>
      <c r="BG150" s="452" t="s">
        <v>442</v>
      </c>
      <c r="BH150" s="451"/>
      <c r="BI150" s="502" t="s">
        <v>477</v>
      </c>
      <c r="BJ150" s="503" t="s">
        <v>341</v>
      </c>
      <c r="BK150" s="452" t="s">
        <v>442</v>
      </c>
      <c r="BL150" s="451"/>
      <c r="BM150" s="502" t="s">
        <v>481</v>
      </c>
      <c r="BN150" s="503" t="s">
        <v>349</v>
      </c>
      <c r="BO150" s="452" t="s">
        <v>442</v>
      </c>
      <c r="BP150" s="451"/>
      <c r="BQ150" s="502" t="s">
        <v>484</v>
      </c>
      <c r="BR150" s="503" t="s">
        <v>357</v>
      </c>
      <c r="BS150" s="452" t="s">
        <v>443</v>
      </c>
      <c r="BT150" s="451"/>
      <c r="BU150" s="502" t="s">
        <v>487</v>
      </c>
      <c r="BV150" s="503" t="s">
        <v>367</v>
      </c>
      <c r="BW150" s="452"/>
      <c r="BX150" s="451"/>
      <c r="BY150" s="502"/>
      <c r="BZ150" s="503"/>
      <c r="CA150" s="452" t="s">
        <v>441</v>
      </c>
      <c r="CB150" s="451"/>
      <c r="CC150" s="502" t="s">
        <v>492</v>
      </c>
      <c r="CD150" s="503" t="s">
        <v>375</v>
      </c>
      <c r="CE150" s="452" t="s">
        <v>442</v>
      </c>
      <c r="CF150" s="451"/>
      <c r="CG150" s="502" t="s">
        <v>497</v>
      </c>
      <c r="CH150" s="503" t="s">
        <v>385</v>
      </c>
      <c r="CI150" s="452" t="s">
        <v>442</v>
      </c>
      <c r="CJ150" s="451"/>
      <c r="CK150" s="502" t="s">
        <v>503</v>
      </c>
      <c r="CL150" s="503" t="s">
        <v>393</v>
      </c>
      <c r="CM150" s="452" t="s">
        <v>442</v>
      </c>
      <c r="CN150" s="451"/>
      <c r="CO150" s="502" t="s">
        <v>776</v>
      </c>
      <c r="CP150" s="503" t="s">
        <v>402</v>
      </c>
      <c r="CQ150" s="48"/>
      <c r="CR150" s="48"/>
      <c r="CS150" s="48"/>
      <c r="CT150" s="48"/>
      <c r="CU150" s="48"/>
      <c r="CV150" s="48"/>
      <c r="CW150" s="48"/>
    </row>
    <row r="151" spans="1:101" x14ac:dyDescent="0.25">
      <c r="A151" s="514">
        <v>152817</v>
      </c>
      <c r="B151" s="515" t="s">
        <v>668</v>
      </c>
      <c r="C151" s="516" t="s">
        <v>558</v>
      </c>
      <c r="D151" s="514" t="s">
        <v>148</v>
      </c>
      <c r="E151" s="517" t="s">
        <v>289</v>
      </c>
      <c r="F151" s="517" t="s">
        <v>742</v>
      </c>
      <c r="G151" s="517" t="s">
        <v>744</v>
      </c>
      <c r="H151" s="517" t="s">
        <v>289</v>
      </c>
      <c r="I151" s="516" t="s">
        <v>289</v>
      </c>
      <c r="J151" s="517" t="s">
        <v>289</v>
      </c>
      <c r="K151" s="440" t="str">
        <f>IFERROR(VLOOKUP(A151,[4]CalledName!$A:$N,14,FALSE),"")</f>
        <v>No</v>
      </c>
      <c r="L151" s="401" t="str">
        <f>IFERROR(VLOOKUP(A151,[5]YEAR8!$A:$Y,22,FALSE),"")</f>
        <v>4-5</v>
      </c>
      <c r="M151" s="404" t="str">
        <f t="shared" si="26"/>
        <v>M</v>
      </c>
      <c r="N151" s="344">
        <f>IFERROR(VLOOKUP($A151,BHVEXPORT!$A:$I,6,FALSE),"")</f>
        <v>28</v>
      </c>
      <c r="O151" s="344">
        <f>IFERROR(VLOOKUP($A151,BHVEXPORT!$A:$I,4,FALSE),"")</f>
        <v>0</v>
      </c>
      <c r="P151" s="444">
        <f>IFERROR(VLOOKUP($A151,BHVEXPORT!$A:$I,5,FALSE),"")</f>
        <v>1</v>
      </c>
      <c r="Q151" s="497">
        <v>100</v>
      </c>
      <c r="R151" s="495">
        <v>1</v>
      </c>
      <c r="S151" s="498">
        <f t="shared" si="27"/>
        <v>2</v>
      </c>
      <c r="T151" s="414">
        <f t="shared" si="28"/>
        <v>12</v>
      </c>
      <c r="U151" s="399">
        <f t="shared" si="29"/>
        <v>0</v>
      </c>
      <c r="V151" s="399">
        <f t="shared" si="30"/>
        <v>0</v>
      </c>
      <c r="W151" s="399">
        <f t="shared" si="31"/>
        <v>0</v>
      </c>
      <c r="X151" s="399">
        <f t="shared" si="32"/>
        <v>0</v>
      </c>
      <c r="Y151" s="399">
        <f t="shared" si="33"/>
        <v>0</v>
      </c>
      <c r="Z151" s="399">
        <f t="shared" si="34"/>
        <v>0</v>
      </c>
      <c r="AA151" s="399">
        <f t="shared" si="35"/>
        <v>0</v>
      </c>
      <c r="AB151" s="399">
        <f t="shared" si="36"/>
        <v>0</v>
      </c>
      <c r="AC151" s="522">
        <f t="shared" si="37"/>
        <v>0</v>
      </c>
      <c r="AD151" s="415"/>
      <c r="AE151" s="450" t="s">
        <v>442</v>
      </c>
      <c r="AF151" s="451"/>
      <c r="AG151" s="502" t="s">
        <v>458</v>
      </c>
      <c r="AH151" s="503" t="s">
        <v>303</v>
      </c>
      <c r="AI151" s="450" t="s">
        <v>442</v>
      </c>
      <c r="AJ151" s="451"/>
      <c r="AK151" s="502" t="s">
        <v>769</v>
      </c>
      <c r="AL151" s="503" t="s">
        <v>435</v>
      </c>
      <c r="AM151" s="450" t="s">
        <v>442</v>
      </c>
      <c r="AN151" s="451"/>
      <c r="AO151" s="502" t="s">
        <v>460</v>
      </c>
      <c r="AP151" s="503" t="s">
        <v>311</v>
      </c>
      <c r="AQ151" s="450" t="s">
        <v>442</v>
      </c>
      <c r="AR151" s="451"/>
      <c r="AS151" s="502" t="s">
        <v>467</v>
      </c>
      <c r="AT151" s="503" t="s">
        <v>320</v>
      </c>
      <c r="AU151" s="450" t="s">
        <v>442</v>
      </c>
      <c r="AV151" s="451"/>
      <c r="AW151" s="502" t="s">
        <v>736</v>
      </c>
      <c r="AX151" s="503" t="s">
        <v>558</v>
      </c>
      <c r="AY151" s="450"/>
      <c r="AZ151" s="451"/>
      <c r="BA151" s="502"/>
      <c r="BB151" s="503"/>
      <c r="BC151" s="450" t="s">
        <v>442</v>
      </c>
      <c r="BD151" s="451"/>
      <c r="BE151" s="502" t="s">
        <v>473</v>
      </c>
      <c r="BF151" s="503" t="s">
        <v>333</v>
      </c>
      <c r="BG151" s="450" t="s">
        <v>441</v>
      </c>
      <c r="BH151" s="451"/>
      <c r="BI151" s="502" t="s">
        <v>477</v>
      </c>
      <c r="BJ151" s="503" t="s">
        <v>341</v>
      </c>
      <c r="BK151" s="450" t="s">
        <v>442</v>
      </c>
      <c r="BL151" s="451"/>
      <c r="BM151" s="502" t="s">
        <v>481</v>
      </c>
      <c r="BN151" s="503" t="s">
        <v>349</v>
      </c>
      <c r="BO151" s="450" t="s">
        <v>442</v>
      </c>
      <c r="BP151" s="451"/>
      <c r="BQ151" s="502" t="s">
        <v>484</v>
      </c>
      <c r="BR151" s="503" t="s">
        <v>357</v>
      </c>
      <c r="BS151" s="450" t="s">
        <v>442</v>
      </c>
      <c r="BT151" s="451"/>
      <c r="BU151" s="502" t="s">
        <v>487</v>
      </c>
      <c r="BV151" s="503" t="s">
        <v>367</v>
      </c>
      <c r="BW151" s="450"/>
      <c r="BX151" s="451"/>
      <c r="BY151" s="502"/>
      <c r="BZ151" s="503"/>
      <c r="CA151" s="450" t="s">
        <v>442</v>
      </c>
      <c r="CB151" s="451"/>
      <c r="CC151" s="502" t="s">
        <v>491</v>
      </c>
      <c r="CD151" s="503" t="s">
        <v>374</v>
      </c>
      <c r="CE151" s="450" t="s">
        <v>442</v>
      </c>
      <c r="CF151" s="451"/>
      <c r="CG151" s="502" t="s">
        <v>497</v>
      </c>
      <c r="CH151" s="503" t="s">
        <v>385</v>
      </c>
      <c r="CI151" s="450" t="s">
        <v>441</v>
      </c>
      <c r="CJ151" s="451"/>
      <c r="CK151" s="502" t="s">
        <v>503</v>
      </c>
      <c r="CL151" s="503" t="s">
        <v>399</v>
      </c>
      <c r="CM151" s="450" t="s">
        <v>442</v>
      </c>
      <c r="CN151" s="451"/>
      <c r="CO151" s="502" t="s">
        <v>776</v>
      </c>
      <c r="CP151" s="503" t="s">
        <v>402</v>
      </c>
      <c r="CQ151" s="48"/>
      <c r="CR151" s="48"/>
      <c r="CS151" s="48"/>
      <c r="CT151" s="48"/>
      <c r="CU151" s="48"/>
      <c r="CV151" s="48"/>
      <c r="CW151" s="48"/>
    </row>
    <row r="152" spans="1:101" x14ac:dyDescent="0.25">
      <c r="A152" s="514">
        <v>152766</v>
      </c>
      <c r="B152" s="515" t="s">
        <v>669</v>
      </c>
      <c r="C152" s="516" t="s">
        <v>531</v>
      </c>
      <c r="D152" s="514" t="s">
        <v>288</v>
      </c>
      <c r="E152" s="517" t="s">
        <v>744</v>
      </c>
      <c r="F152" s="517" t="s">
        <v>753</v>
      </c>
      <c r="G152" s="517" t="s">
        <v>289</v>
      </c>
      <c r="H152" s="517" t="s">
        <v>744</v>
      </c>
      <c r="I152" s="516" t="s">
        <v>289</v>
      </c>
      <c r="J152" s="517" t="s">
        <v>289</v>
      </c>
      <c r="K152" s="440" t="str">
        <f>IFERROR(VLOOKUP(A152,[4]CalledName!$A:$N,14,FALSE),"")</f>
        <v>No</v>
      </c>
      <c r="L152" s="401" t="str">
        <f>IFERROR(VLOOKUP(A152,[5]YEAR8!$A:$Y,22,FALSE),"")</f>
        <v>4-5</v>
      </c>
      <c r="M152" s="404" t="str">
        <f t="shared" si="26"/>
        <v>M</v>
      </c>
      <c r="N152" s="344">
        <f>IFERROR(VLOOKUP($A152,BHVEXPORT!$A:$I,6,FALSE),"")</f>
        <v>23</v>
      </c>
      <c r="O152" s="344">
        <f>IFERROR(VLOOKUP($A152,BHVEXPORT!$A:$I,4,FALSE),"")</f>
        <v>3</v>
      </c>
      <c r="P152" s="444">
        <f>IFERROR(VLOOKUP($A152,BHVEXPORT!$A:$I,5,FALSE),"")</f>
        <v>0</v>
      </c>
      <c r="Q152" s="497">
        <v>100</v>
      </c>
      <c r="R152" s="495">
        <v>1</v>
      </c>
      <c r="S152" s="498">
        <f t="shared" si="27"/>
        <v>1</v>
      </c>
      <c r="T152" s="414">
        <f t="shared" si="28"/>
        <v>13</v>
      </c>
      <c r="U152" s="399">
        <f t="shared" si="29"/>
        <v>0</v>
      </c>
      <c r="V152" s="399">
        <f t="shared" si="30"/>
        <v>0</v>
      </c>
      <c r="W152" s="399">
        <f t="shared" si="31"/>
        <v>0</v>
      </c>
      <c r="X152" s="399">
        <f t="shared" si="32"/>
        <v>0</v>
      </c>
      <c r="Y152" s="399">
        <f t="shared" si="33"/>
        <v>0</v>
      </c>
      <c r="Z152" s="399">
        <f t="shared" si="34"/>
        <v>0</v>
      </c>
      <c r="AA152" s="399">
        <f t="shared" si="35"/>
        <v>0</v>
      </c>
      <c r="AB152" s="399">
        <f t="shared" si="36"/>
        <v>0</v>
      </c>
      <c r="AC152" s="522">
        <f t="shared" si="37"/>
        <v>0</v>
      </c>
      <c r="AD152" s="415"/>
      <c r="AE152" s="450" t="s">
        <v>442</v>
      </c>
      <c r="AF152" s="451"/>
      <c r="AG152" s="502" t="s">
        <v>459</v>
      </c>
      <c r="AH152" s="503" t="s">
        <v>306</v>
      </c>
      <c r="AI152" s="450" t="s">
        <v>442</v>
      </c>
      <c r="AJ152" s="451"/>
      <c r="AK152" s="502" t="s">
        <v>766</v>
      </c>
      <c r="AL152" s="503" t="s">
        <v>437</v>
      </c>
      <c r="AM152" s="450" t="s">
        <v>442</v>
      </c>
      <c r="AN152" s="451"/>
      <c r="AO152" s="502" t="s">
        <v>460</v>
      </c>
      <c r="AP152" s="503" t="s">
        <v>314</v>
      </c>
      <c r="AQ152" s="450" t="s">
        <v>442</v>
      </c>
      <c r="AR152" s="451"/>
      <c r="AS152" s="502" t="s">
        <v>461</v>
      </c>
      <c r="AT152" s="503" t="s">
        <v>324</v>
      </c>
      <c r="AU152" s="450" t="s">
        <v>442</v>
      </c>
      <c r="AV152" s="451"/>
      <c r="AW152" s="502" t="s">
        <v>510</v>
      </c>
      <c r="AX152" s="503" t="s">
        <v>531</v>
      </c>
      <c r="AY152" s="450" t="s">
        <v>442</v>
      </c>
      <c r="AZ152" s="451"/>
      <c r="BA152" s="502" t="s">
        <v>470</v>
      </c>
      <c r="BB152" s="503" t="s">
        <v>328</v>
      </c>
      <c r="BC152" s="450" t="s">
        <v>441</v>
      </c>
      <c r="BD152" s="451"/>
      <c r="BE152" s="502" t="s">
        <v>473</v>
      </c>
      <c r="BF152" s="503" t="s">
        <v>336</v>
      </c>
      <c r="BG152" s="450" t="s">
        <v>442</v>
      </c>
      <c r="BH152" s="451"/>
      <c r="BI152" s="502" t="s">
        <v>476</v>
      </c>
      <c r="BJ152" s="503" t="s">
        <v>344</v>
      </c>
      <c r="BK152" s="450" t="s">
        <v>442</v>
      </c>
      <c r="BL152" s="451"/>
      <c r="BM152" s="502" t="s">
        <v>481</v>
      </c>
      <c r="BN152" s="503" t="s">
        <v>352</v>
      </c>
      <c r="BO152" s="450" t="s">
        <v>442</v>
      </c>
      <c r="BP152" s="451"/>
      <c r="BQ152" s="502" t="s">
        <v>484</v>
      </c>
      <c r="BR152" s="503" t="s">
        <v>362</v>
      </c>
      <c r="BS152" s="450" t="s">
        <v>442</v>
      </c>
      <c r="BT152" s="451"/>
      <c r="BU152" s="502" t="s">
        <v>488</v>
      </c>
      <c r="BV152" s="503" t="s">
        <v>370</v>
      </c>
      <c r="BW152" s="450"/>
      <c r="BX152" s="451"/>
      <c r="BY152" s="502"/>
      <c r="BZ152" s="503"/>
      <c r="CA152" s="450" t="s">
        <v>442</v>
      </c>
      <c r="CB152" s="451"/>
      <c r="CC152" s="502" t="s">
        <v>492</v>
      </c>
      <c r="CD152" s="503" t="s">
        <v>380</v>
      </c>
      <c r="CE152" s="450" t="s">
        <v>442</v>
      </c>
      <c r="CF152" s="451"/>
      <c r="CG152" s="502" t="s">
        <v>500</v>
      </c>
      <c r="CH152" s="503" t="s">
        <v>388</v>
      </c>
      <c r="CI152" s="450" t="s">
        <v>442</v>
      </c>
      <c r="CJ152" s="451"/>
      <c r="CK152" s="502" t="s">
        <v>504</v>
      </c>
      <c r="CL152" s="503" t="s">
        <v>395</v>
      </c>
      <c r="CM152" s="450"/>
      <c r="CN152" s="451"/>
      <c r="CO152" s="502"/>
      <c r="CP152" s="503"/>
      <c r="CQ152" s="48"/>
      <c r="CR152" s="48"/>
      <c r="CS152" s="48"/>
      <c r="CT152" s="48"/>
      <c r="CU152" s="48"/>
      <c r="CV152" s="48"/>
      <c r="CW152" s="48"/>
    </row>
    <row r="153" spans="1:101" x14ac:dyDescent="0.25">
      <c r="A153" s="514">
        <v>152796</v>
      </c>
      <c r="B153" s="515" t="s">
        <v>670</v>
      </c>
      <c r="C153" s="516" t="s">
        <v>520</v>
      </c>
      <c r="D153" s="514" t="s">
        <v>148</v>
      </c>
      <c r="E153" s="517" t="s">
        <v>289</v>
      </c>
      <c r="F153" s="517" t="s">
        <v>743</v>
      </c>
      <c r="G153" s="517" t="s">
        <v>289</v>
      </c>
      <c r="H153" s="517" t="s">
        <v>289</v>
      </c>
      <c r="I153" s="516" t="s">
        <v>289</v>
      </c>
      <c r="J153" s="517" t="s">
        <v>289</v>
      </c>
      <c r="K153" s="440" t="str">
        <f>IFERROR(VLOOKUP(A153,[4]CalledName!$A:$N,14,FALSE),"")</f>
        <v>No</v>
      </c>
      <c r="L153" s="401" t="str">
        <f>IFERROR(VLOOKUP(A153,[5]YEAR8!$A:$Y,22,FALSE),"")</f>
        <v>5-6</v>
      </c>
      <c r="M153" s="404" t="str">
        <f t="shared" si="26"/>
        <v>M</v>
      </c>
      <c r="N153" s="344">
        <f>IFERROR(VLOOKUP($A153,BHVEXPORT!$A:$I,6,FALSE),"")</f>
        <v>14</v>
      </c>
      <c r="O153" s="344">
        <f>IFERROR(VLOOKUP($A153,BHVEXPORT!$A:$I,4,FALSE),"")</f>
        <v>0</v>
      </c>
      <c r="P153" s="444">
        <f>IFERROR(VLOOKUP($A153,BHVEXPORT!$A:$I,5,FALSE),"")</f>
        <v>1</v>
      </c>
      <c r="Q153" s="497">
        <v>100</v>
      </c>
      <c r="R153" s="495">
        <v>0</v>
      </c>
      <c r="S153" s="498">
        <f t="shared" si="27"/>
        <v>1</v>
      </c>
      <c r="T153" s="414">
        <f t="shared" si="28"/>
        <v>13</v>
      </c>
      <c r="U153" s="399">
        <f t="shared" si="29"/>
        <v>0</v>
      </c>
      <c r="V153" s="399">
        <f t="shared" si="30"/>
        <v>0</v>
      </c>
      <c r="W153" s="399">
        <f t="shared" si="31"/>
        <v>0</v>
      </c>
      <c r="X153" s="399">
        <f t="shared" si="32"/>
        <v>0</v>
      </c>
      <c r="Y153" s="399">
        <f t="shared" si="33"/>
        <v>0</v>
      </c>
      <c r="Z153" s="399">
        <f t="shared" si="34"/>
        <v>0</v>
      </c>
      <c r="AA153" s="399">
        <f t="shared" si="35"/>
        <v>0</v>
      </c>
      <c r="AB153" s="399">
        <f t="shared" si="36"/>
        <v>0</v>
      </c>
      <c r="AC153" s="522">
        <f t="shared" si="37"/>
        <v>0</v>
      </c>
      <c r="AD153" s="415"/>
      <c r="AE153" s="452" t="s">
        <v>442</v>
      </c>
      <c r="AF153" s="451"/>
      <c r="AG153" s="502" t="s">
        <v>458</v>
      </c>
      <c r="AH153" s="503" t="s">
        <v>307</v>
      </c>
      <c r="AI153" s="452"/>
      <c r="AJ153" s="451"/>
      <c r="AK153" s="502"/>
      <c r="AL153" s="503"/>
      <c r="AM153" s="452" t="s">
        <v>442</v>
      </c>
      <c r="AN153" s="451"/>
      <c r="AO153" s="502" t="s">
        <v>460</v>
      </c>
      <c r="AP153" s="503" t="s">
        <v>315</v>
      </c>
      <c r="AQ153" s="452" t="s">
        <v>442</v>
      </c>
      <c r="AR153" s="451"/>
      <c r="AS153" s="502" t="s">
        <v>773</v>
      </c>
      <c r="AT153" s="503" t="s">
        <v>323</v>
      </c>
      <c r="AU153" s="452" t="s">
        <v>442</v>
      </c>
      <c r="AV153" s="451"/>
      <c r="AW153" s="502" t="s">
        <v>738</v>
      </c>
      <c r="AX153" s="503" t="s">
        <v>520</v>
      </c>
      <c r="AY153" s="452" t="s">
        <v>442</v>
      </c>
      <c r="AZ153" s="451"/>
      <c r="BA153" s="502" t="s">
        <v>471</v>
      </c>
      <c r="BB153" s="503" t="s">
        <v>329</v>
      </c>
      <c r="BC153" s="452" t="s">
        <v>442</v>
      </c>
      <c r="BD153" s="451"/>
      <c r="BE153" s="502" t="s">
        <v>475</v>
      </c>
      <c r="BF153" s="503" t="s">
        <v>337</v>
      </c>
      <c r="BG153" s="452" t="s">
        <v>442</v>
      </c>
      <c r="BH153" s="451"/>
      <c r="BI153" s="502" t="s">
        <v>477</v>
      </c>
      <c r="BJ153" s="503" t="s">
        <v>345</v>
      </c>
      <c r="BK153" s="452" t="s">
        <v>442</v>
      </c>
      <c r="BL153" s="451"/>
      <c r="BM153" s="502" t="s">
        <v>481</v>
      </c>
      <c r="BN153" s="503" t="s">
        <v>353</v>
      </c>
      <c r="BO153" s="452" t="s">
        <v>442</v>
      </c>
      <c r="BP153" s="451"/>
      <c r="BQ153" s="502" t="s">
        <v>484</v>
      </c>
      <c r="BR153" s="503" t="s">
        <v>362</v>
      </c>
      <c r="BS153" s="452" t="s">
        <v>441</v>
      </c>
      <c r="BT153" s="451"/>
      <c r="BU153" s="502" t="s">
        <v>487</v>
      </c>
      <c r="BV153" s="503" t="s">
        <v>371</v>
      </c>
      <c r="BW153" s="452" t="s">
        <v>442</v>
      </c>
      <c r="BX153" s="451"/>
      <c r="BY153" s="502" t="s">
        <v>476</v>
      </c>
      <c r="BZ153" s="503" t="s">
        <v>382</v>
      </c>
      <c r="CA153" s="452" t="s">
        <v>442</v>
      </c>
      <c r="CB153" s="451"/>
      <c r="CC153" s="502" t="s">
        <v>768</v>
      </c>
      <c r="CD153" s="503" t="s">
        <v>377</v>
      </c>
      <c r="CE153" s="452" t="s">
        <v>442</v>
      </c>
      <c r="CF153" s="451"/>
      <c r="CG153" s="502" t="s">
        <v>501</v>
      </c>
      <c r="CH153" s="503" t="s">
        <v>389</v>
      </c>
      <c r="CI153" s="452" t="s">
        <v>442</v>
      </c>
      <c r="CJ153" s="451"/>
      <c r="CK153" s="502" t="s">
        <v>504</v>
      </c>
      <c r="CL153" s="503" t="s">
        <v>395</v>
      </c>
      <c r="CM153" s="452"/>
      <c r="CN153" s="451"/>
      <c r="CO153" s="502"/>
      <c r="CP153" s="503"/>
      <c r="CQ153" s="48"/>
      <c r="CR153" s="48"/>
      <c r="CS153" s="48"/>
      <c r="CT153" s="48"/>
      <c r="CU153" s="48"/>
      <c r="CV153" s="48"/>
      <c r="CW153" s="48"/>
    </row>
    <row r="154" spans="1:101" x14ac:dyDescent="0.25">
      <c r="A154" s="514">
        <v>152743</v>
      </c>
      <c r="B154" s="515" t="s">
        <v>671</v>
      </c>
      <c r="C154" s="516" t="s">
        <v>520</v>
      </c>
      <c r="D154" s="514" t="s">
        <v>148</v>
      </c>
      <c r="E154" s="517" t="s">
        <v>744</v>
      </c>
      <c r="F154" s="517" t="s">
        <v>743</v>
      </c>
      <c r="G154" s="517" t="s">
        <v>289</v>
      </c>
      <c r="H154" s="517" t="s">
        <v>744</v>
      </c>
      <c r="I154" s="516" t="s">
        <v>289</v>
      </c>
      <c r="J154" s="517" t="s">
        <v>289</v>
      </c>
      <c r="K154" s="440" t="str">
        <f>IFERROR(VLOOKUP(A154,[4]CalledName!$A:$N,14,FALSE),"")</f>
        <v>No</v>
      </c>
      <c r="L154" s="401" t="str">
        <f>IFERROR(VLOOKUP(A154,[5]YEAR8!$A:$Y,22,FALSE),"")</f>
        <v>5-6</v>
      </c>
      <c r="M154" s="404" t="str">
        <f t="shared" si="26"/>
        <v>M</v>
      </c>
      <c r="N154" s="344">
        <f>IFERROR(VLOOKUP($A154,BHVEXPORT!$A:$I,6,FALSE),"")</f>
        <v>16</v>
      </c>
      <c r="O154" s="344">
        <f>IFERROR(VLOOKUP($A154,BHVEXPORT!$A:$I,4,FALSE),"")</f>
        <v>0</v>
      </c>
      <c r="P154" s="444">
        <f>IFERROR(VLOOKUP($A154,BHVEXPORT!$A:$I,5,FALSE),"")</f>
        <v>0</v>
      </c>
      <c r="Q154" s="497">
        <v>78.260000000000005</v>
      </c>
      <c r="R154" s="495">
        <v>1</v>
      </c>
      <c r="S154" s="498">
        <f t="shared" si="27"/>
        <v>0</v>
      </c>
      <c r="T154" s="414">
        <f t="shared" si="28"/>
        <v>14</v>
      </c>
      <c r="U154" s="399">
        <f t="shared" si="29"/>
        <v>0</v>
      </c>
      <c r="V154" s="399">
        <f t="shared" si="30"/>
        <v>0</v>
      </c>
      <c r="W154" s="399">
        <f t="shared" si="31"/>
        <v>0</v>
      </c>
      <c r="X154" s="399">
        <f t="shared" si="32"/>
        <v>0</v>
      </c>
      <c r="Y154" s="399">
        <f t="shared" si="33"/>
        <v>0</v>
      </c>
      <c r="Z154" s="399">
        <f t="shared" si="34"/>
        <v>0</v>
      </c>
      <c r="AA154" s="399">
        <f t="shared" si="35"/>
        <v>0</v>
      </c>
      <c r="AB154" s="399">
        <f t="shared" si="36"/>
        <v>0</v>
      </c>
      <c r="AC154" s="522">
        <f t="shared" si="37"/>
        <v>0</v>
      </c>
      <c r="AD154" s="415"/>
      <c r="AE154" s="450" t="s">
        <v>442</v>
      </c>
      <c r="AF154" s="451"/>
      <c r="AG154" s="502" t="s">
        <v>458</v>
      </c>
      <c r="AH154" s="503" t="s">
        <v>307</v>
      </c>
      <c r="AI154" s="450" t="s">
        <v>442</v>
      </c>
      <c r="AJ154" s="451"/>
      <c r="AK154" s="502" t="s">
        <v>766</v>
      </c>
      <c r="AL154" s="503" t="s">
        <v>437</v>
      </c>
      <c r="AM154" s="450" t="s">
        <v>442</v>
      </c>
      <c r="AN154" s="451"/>
      <c r="AO154" s="502" t="s">
        <v>460</v>
      </c>
      <c r="AP154" s="503" t="s">
        <v>315</v>
      </c>
      <c r="AQ154" s="450" t="s">
        <v>442</v>
      </c>
      <c r="AR154" s="451"/>
      <c r="AS154" s="502" t="s">
        <v>461</v>
      </c>
      <c r="AT154" s="503" t="s">
        <v>324</v>
      </c>
      <c r="AU154" s="450" t="s">
        <v>442</v>
      </c>
      <c r="AV154" s="451"/>
      <c r="AW154" s="502" t="s">
        <v>738</v>
      </c>
      <c r="AX154" s="503" t="s">
        <v>520</v>
      </c>
      <c r="AY154" s="450" t="s">
        <v>442</v>
      </c>
      <c r="AZ154" s="451"/>
      <c r="BA154" s="502" t="s">
        <v>471</v>
      </c>
      <c r="BB154" s="503" t="s">
        <v>329</v>
      </c>
      <c r="BC154" s="450" t="s">
        <v>442</v>
      </c>
      <c r="BD154" s="451"/>
      <c r="BE154" s="502" t="s">
        <v>475</v>
      </c>
      <c r="BF154" s="503" t="s">
        <v>337</v>
      </c>
      <c r="BG154" s="450" t="s">
        <v>442</v>
      </c>
      <c r="BH154" s="451"/>
      <c r="BI154" s="502" t="s">
        <v>477</v>
      </c>
      <c r="BJ154" s="503" t="s">
        <v>345</v>
      </c>
      <c r="BK154" s="450" t="s">
        <v>442</v>
      </c>
      <c r="BL154" s="451"/>
      <c r="BM154" s="502" t="s">
        <v>481</v>
      </c>
      <c r="BN154" s="503" t="s">
        <v>353</v>
      </c>
      <c r="BO154" s="450" t="s">
        <v>442</v>
      </c>
      <c r="BP154" s="451"/>
      <c r="BQ154" s="502" t="s">
        <v>485</v>
      </c>
      <c r="BR154" s="503" t="s">
        <v>363</v>
      </c>
      <c r="BS154" s="450" t="s">
        <v>442</v>
      </c>
      <c r="BT154" s="451"/>
      <c r="BU154" s="502" t="s">
        <v>487</v>
      </c>
      <c r="BV154" s="503" t="s">
        <v>371</v>
      </c>
      <c r="BW154" s="450"/>
      <c r="BX154" s="451"/>
      <c r="BY154" s="502"/>
      <c r="BZ154" s="503"/>
      <c r="CA154" s="450" t="s">
        <v>442</v>
      </c>
      <c r="CB154" s="451"/>
      <c r="CC154" s="502" t="s">
        <v>491</v>
      </c>
      <c r="CD154" s="503" t="s">
        <v>378</v>
      </c>
      <c r="CE154" s="450" t="s">
        <v>442</v>
      </c>
      <c r="CF154" s="451"/>
      <c r="CG154" s="502" t="s">
        <v>501</v>
      </c>
      <c r="CH154" s="503" t="s">
        <v>389</v>
      </c>
      <c r="CI154" s="450" t="s">
        <v>442</v>
      </c>
      <c r="CJ154" s="451"/>
      <c r="CK154" s="502" t="s">
        <v>508</v>
      </c>
      <c r="CL154" s="503" t="s">
        <v>396</v>
      </c>
      <c r="CM154" s="450"/>
      <c r="CN154" s="451"/>
      <c r="CO154" s="502"/>
      <c r="CP154" s="503"/>
      <c r="CQ154" s="48"/>
      <c r="CR154" s="48"/>
      <c r="CS154" s="48"/>
      <c r="CT154" s="48"/>
      <c r="CU154" s="48"/>
      <c r="CV154" s="48"/>
      <c r="CW154" s="48"/>
    </row>
    <row r="155" spans="1:101" x14ac:dyDescent="0.25">
      <c r="A155" s="514">
        <v>152770</v>
      </c>
      <c r="B155" s="515" t="s">
        <v>672</v>
      </c>
      <c r="C155" s="516" t="s">
        <v>558</v>
      </c>
      <c r="D155" s="514" t="s">
        <v>148</v>
      </c>
      <c r="E155" s="517" t="s">
        <v>289</v>
      </c>
      <c r="F155" s="517" t="s">
        <v>743</v>
      </c>
      <c r="G155" s="517" t="s">
        <v>289</v>
      </c>
      <c r="H155" s="517" t="s">
        <v>289</v>
      </c>
      <c r="I155" s="516" t="s">
        <v>289</v>
      </c>
      <c r="J155" s="517" t="s">
        <v>289</v>
      </c>
      <c r="K155" s="440" t="str">
        <f>IFERROR(VLOOKUP(A155,[4]CalledName!$A:$N,14,FALSE),"")</f>
        <v>No</v>
      </c>
      <c r="L155" s="401" t="str">
        <f>IFERROR(VLOOKUP(A155,[5]YEAR8!$A:$Y,22,FALSE),"")</f>
        <v>7-8</v>
      </c>
      <c r="M155" s="404" t="str">
        <f t="shared" si="26"/>
        <v>H</v>
      </c>
      <c r="N155" s="344">
        <f>IFERROR(VLOOKUP($A155,BHVEXPORT!$A:$I,6,FALSE),"")</f>
        <v>27</v>
      </c>
      <c r="O155" s="344">
        <f>IFERROR(VLOOKUP($A155,BHVEXPORT!$A:$I,4,FALSE),"")</f>
        <v>0</v>
      </c>
      <c r="P155" s="444">
        <f>IFERROR(VLOOKUP($A155,BHVEXPORT!$A:$I,5,FALSE),"")</f>
        <v>0</v>
      </c>
      <c r="Q155" s="497">
        <v>95.56</v>
      </c>
      <c r="R155" s="495">
        <v>2</v>
      </c>
      <c r="S155" s="498">
        <f t="shared" si="27"/>
        <v>2</v>
      </c>
      <c r="T155" s="414">
        <f t="shared" si="28"/>
        <v>12</v>
      </c>
      <c r="U155" s="399">
        <f t="shared" si="29"/>
        <v>0</v>
      </c>
      <c r="V155" s="399">
        <f t="shared" si="30"/>
        <v>0</v>
      </c>
      <c r="W155" s="399">
        <f t="shared" si="31"/>
        <v>0</v>
      </c>
      <c r="X155" s="399">
        <f t="shared" si="32"/>
        <v>0</v>
      </c>
      <c r="Y155" s="399">
        <f t="shared" si="33"/>
        <v>0</v>
      </c>
      <c r="Z155" s="399">
        <f t="shared" si="34"/>
        <v>0</v>
      </c>
      <c r="AA155" s="399">
        <f t="shared" si="35"/>
        <v>0</v>
      </c>
      <c r="AB155" s="399">
        <f t="shared" si="36"/>
        <v>0</v>
      </c>
      <c r="AC155" s="522">
        <f t="shared" si="37"/>
        <v>0</v>
      </c>
      <c r="AD155" s="415"/>
      <c r="AE155" s="450" t="s">
        <v>441</v>
      </c>
      <c r="AF155" s="451"/>
      <c r="AG155" s="502" t="s">
        <v>458</v>
      </c>
      <c r="AH155" s="503" t="s">
        <v>303</v>
      </c>
      <c r="AI155" s="450" t="s">
        <v>441</v>
      </c>
      <c r="AJ155" s="451"/>
      <c r="AK155" s="502" t="s">
        <v>771</v>
      </c>
      <c r="AL155" s="503" t="s">
        <v>436</v>
      </c>
      <c r="AM155" s="450" t="s">
        <v>442</v>
      </c>
      <c r="AN155" s="451"/>
      <c r="AO155" s="502" t="s">
        <v>460</v>
      </c>
      <c r="AP155" s="503" t="s">
        <v>311</v>
      </c>
      <c r="AQ155" s="450" t="s">
        <v>442</v>
      </c>
      <c r="AR155" s="451"/>
      <c r="AS155" s="502" t="s">
        <v>772</v>
      </c>
      <c r="AT155" s="503" t="s">
        <v>318</v>
      </c>
      <c r="AU155" s="450" t="s">
        <v>442</v>
      </c>
      <c r="AV155" s="451"/>
      <c r="AW155" s="502" t="s">
        <v>736</v>
      </c>
      <c r="AX155" s="503" t="s">
        <v>558</v>
      </c>
      <c r="AY155" s="450"/>
      <c r="AZ155" s="451"/>
      <c r="BA155" s="502"/>
      <c r="BB155" s="503"/>
      <c r="BC155" s="450" t="s">
        <v>442</v>
      </c>
      <c r="BD155" s="451"/>
      <c r="BE155" s="502" t="s">
        <v>473</v>
      </c>
      <c r="BF155" s="503" t="s">
        <v>333</v>
      </c>
      <c r="BG155" s="450" t="s">
        <v>442</v>
      </c>
      <c r="BH155" s="451"/>
      <c r="BI155" s="502" t="s">
        <v>477</v>
      </c>
      <c r="BJ155" s="503" t="s">
        <v>341</v>
      </c>
      <c r="BK155" s="450" t="s">
        <v>442</v>
      </c>
      <c r="BL155" s="451"/>
      <c r="BM155" s="502" t="s">
        <v>481</v>
      </c>
      <c r="BN155" s="503" t="s">
        <v>349</v>
      </c>
      <c r="BO155" s="450" t="s">
        <v>442</v>
      </c>
      <c r="BP155" s="451"/>
      <c r="BQ155" s="502" t="s">
        <v>483</v>
      </c>
      <c r="BR155" s="503" t="s">
        <v>356</v>
      </c>
      <c r="BS155" s="450" t="s">
        <v>442</v>
      </c>
      <c r="BT155" s="451"/>
      <c r="BU155" s="502" t="s">
        <v>487</v>
      </c>
      <c r="BV155" s="503" t="s">
        <v>367</v>
      </c>
      <c r="BW155" s="450"/>
      <c r="BX155" s="451"/>
      <c r="BY155" s="502"/>
      <c r="BZ155" s="503"/>
      <c r="CA155" s="450" t="s">
        <v>442</v>
      </c>
      <c r="CB155" s="451"/>
      <c r="CC155" s="502" t="s">
        <v>491</v>
      </c>
      <c r="CD155" s="503" t="s">
        <v>374</v>
      </c>
      <c r="CE155" s="450" t="s">
        <v>442</v>
      </c>
      <c r="CF155" s="451"/>
      <c r="CG155" s="502" t="s">
        <v>497</v>
      </c>
      <c r="CH155" s="503" t="s">
        <v>385</v>
      </c>
      <c r="CI155" s="450" t="s">
        <v>442</v>
      </c>
      <c r="CJ155" s="451"/>
      <c r="CK155" s="502" t="s">
        <v>502</v>
      </c>
      <c r="CL155" s="503" t="s">
        <v>391</v>
      </c>
      <c r="CM155" s="450" t="s">
        <v>442</v>
      </c>
      <c r="CN155" s="451"/>
      <c r="CO155" s="502" t="s">
        <v>776</v>
      </c>
      <c r="CP155" s="503" t="s">
        <v>402</v>
      </c>
      <c r="CQ155" s="48"/>
      <c r="CR155" s="48"/>
      <c r="CS155" s="48"/>
      <c r="CT155" s="48"/>
      <c r="CU155" s="48"/>
      <c r="CV155" s="48"/>
      <c r="CW155" s="48"/>
    </row>
    <row r="156" spans="1:101" x14ac:dyDescent="0.25">
      <c r="A156" s="514">
        <v>160000</v>
      </c>
      <c r="B156" s="515" t="s">
        <v>673</v>
      </c>
      <c r="C156" s="516" t="s">
        <v>531</v>
      </c>
      <c r="D156" s="514" t="s">
        <v>148</v>
      </c>
      <c r="E156" s="517" t="s">
        <v>289</v>
      </c>
      <c r="F156" s="517" t="s">
        <v>743</v>
      </c>
      <c r="G156" s="517" t="s">
        <v>289</v>
      </c>
      <c r="H156" s="517" t="s">
        <v>289</v>
      </c>
      <c r="I156" s="516" t="s">
        <v>289</v>
      </c>
      <c r="J156" s="517" t="s">
        <v>289</v>
      </c>
      <c r="K156" s="440" t="str">
        <f>IFERROR(VLOOKUP(A156,[4]CalledName!$A:$N,14,FALSE),"")</f>
        <v>No</v>
      </c>
      <c r="L156" s="401" t="str">
        <f>IFERROR(VLOOKUP(A156,[5]YEAR8!$A:$Y,22,FALSE),"")</f>
        <v>6-7</v>
      </c>
      <c r="M156" s="404" t="str">
        <f t="shared" si="26"/>
        <v>H</v>
      </c>
      <c r="N156" s="344">
        <f>IFERROR(VLOOKUP($A156,BHVEXPORT!$A:$I,6,FALSE),"")</f>
        <v>20</v>
      </c>
      <c r="O156" s="344">
        <f>IFERROR(VLOOKUP($A156,BHVEXPORT!$A:$I,4,FALSE),"")</f>
        <v>0</v>
      </c>
      <c r="P156" s="444">
        <f>IFERROR(VLOOKUP($A156,BHVEXPORT!$A:$I,5,FALSE),"")</f>
        <v>0</v>
      </c>
      <c r="Q156" s="497">
        <v>100</v>
      </c>
      <c r="R156" s="495">
        <v>0</v>
      </c>
      <c r="S156" s="498">
        <f t="shared" si="27"/>
        <v>0</v>
      </c>
      <c r="T156" s="414">
        <f t="shared" si="28"/>
        <v>14</v>
      </c>
      <c r="U156" s="399">
        <f t="shared" si="29"/>
        <v>0</v>
      </c>
      <c r="V156" s="399">
        <f t="shared" si="30"/>
        <v>0</v>
      </c>
      <c r="W156" s="399">
        <f t="shared" si="31"/>
        <v>0</v>
      </c>
      <c r="X156" s="399">
        <f t="shared" si="32"/>
        <v>0</v>
      </c>
      <c r="Y156" s="399">
        <f t="shared" si="33"/>
        <v>0</v>
      </c>
      <c r="Z156" s="399">
        <f t="shared" si="34"/>
        <v>0</v>
      </c>
      <c r="AA156" s="399">
        <f t="shared" si="35"/>
        <v>0</v>
      </c>
      <c r="AB156" s="399">
        <f t="shared" si="36"/>
        <v>0</v>
      </c>
      <c r="AC156" s="522">
        <f t="shared" si="37"/>
        <v>0</v>
      </c>
      <c r="AD156" s="415"/>
      <c r="AE156" s="452" t="s">
        <v>442</v>
      </c>
      <c r="AF156" s="451"/>
      <c r="AG156" s="502" t="s">
        <v>459</v>
      </c>
      <c r="AH156" s="503" t="s">
        <v>306</v>
      </c>
      <c r="AI156" s="452" t="s">
        <v>442</v>
      </c>
      <c r="AJ156" s="451"/>
      <c r="AK156" s="502" t="s">
        <v>765</v>
      </c>
      <c r="AL156" s="503" t="s">
        <v>438</v>
      </c>
      <c r="AM156" s="452" t="s">
        <v>442</v>
      </c>
      <c r="AN156" s="451"/>
      <c r="AO156" s="502" t="s">
        <v>460</v>
      </c>
      <c r="AP156" s="503" t="s">
        <v>314</v>
      </c>
      <c r="AQ156" s="452" t="s">
        <v>442</v>
      </c>
      <c r="AR156" s="451"/>
      <c r="AS156" s="502" t="s">
        <v>773</v>
      </c>
      <c r="AT156" s="503" t="s">
        <v>323</v>
      </c>
      <c r="AU156" s="452" t="s">
        <v>442</v>
      </c>
      <c r="AV156" s="451"/>
      <c r="AW156" s="502" t="s">
        <v>510</v>
      </c>
      <c r="AX156" s="503" t="s">
        <v>531</v>
      </c>
      <c r="AY156" s="452" t="s">
        <v>442</v>
      </c>
      <c r="AZ156" s="451"/>
      <c r="BA156" s="502" t="s">
        <v>470</v>
      </c>
      <c r="BB156" s="503" t="s">
        <v>328</v>
      </c>
      <c r="BC156" s="452" t="s">
        <v>442</v>
      </c>
      <c r="BD156" s="451"/>
      <c r="BE156" s="502" t="s">
        <v>473</v>
      </c>
      <c r="BF156" s="503" t="s">
        <v>336</v>
      </c>
      <c r="BG156" s="452" t="s">
        <v>442</v>
      </c>
      <c r="BH156" s="451"/>
      <c r="BI156" s="502" t="s">
        <v>476</v>
      </c>
      <c r="BJ156" s="503" t="s">
        <v>344</v>
      </c>
      <c r="BK156" s="452" t="s">
        <v>442</v>
      </c>
      <c r="BL156" s="451"/>
      <c r="BM156" s="502" t="s">
        <v>481</v>
      </c>
      <c r="BN156" s="503" t="s">
        <v>352</v>
      </c>
      <c r="BO156" s="452" t="s">
        <v>442</v>
      </c>
      <c r="BP156" s="451"/>
      <c r="BQ156" s="502" t="s">
        <v>482</v>
      </c>
      <c r="BR156" s="503" t="s">
        <v>360</v>
      </c>
      <c r="BS156" s="452" t="s">
        <v>442</v>
      </c>
      <c r="BT156" s="451"/>
      <c r="BU156" s="502" t="s">
        <v>488</v>
      </c>
      <c r="BV156" s="503" t="s">
        <v>370</v>
      </c>
      <c r="BW156" s="452"/>
      <c r="BX156" s="451"/>
      <c r="BY156" s="502"/>
      <c r="BZ156" s="503"/>
      <c r="CA156" s="452" t="s">
        <v>442</v>
      </c>
      <c r="CB156" s="451"/>
      <c r="CC156" s="502" t="s">
        <v>491</v>
      </c>
      <c r="CD156" s="503" t="s">
        <v>378</v>
      </c>
      <c r="CE156" s="452" t="s">
        <v>442</v>
      </c>
      <c r="CF156" s="451"/>
      <c r="CG156" s="502" t="s">
        <v>500</v>
      </c>
      <c r="CH156" s="503" t="s">
        <v>388</v>
      </c>
      <c r="CI156" s="452" t="s">
        <v>442</v>
      </c>
      <c r="CJ156" s="451"/>
      <c r="CK156" s="502" t="s">
        <v>503</v>
      </c>
      <c r="CL156" s="503" t="s">
        <v>394</v>
      </c>
      <c r="CM156" s="452"/>
      <c r="CN156" s="451"/>
      <c r="CO156" s="502"/>
      <c r="CP156" s="503"/>
      <c r="CQ156" s="48"/>
      <c r="CR156" s="48"/>
      <c r="CS156" s="48"/>
      <c r="CT156" s="48"/>
      <c r="CU156" s="48"/>
      <c r="CV156" s="48"/>
      <c r="CW156" s="48"/>
    </row>
    <row r="157" spans="1:101" x14ac:dyDescent="0.25">
      <c r="A157" s="514">
        <v>152920</v>
      </c>
      <c r="B157" s="515" t="s">
        <v>674</v>
      </c>
      <c r="C157" s="516" t="s">
        <v>531</v>
      </c>
      <c r="D157" s="514" t="s">
        <v>148</v>
      </c>
      <c r="E157" s="517" t="s">
        <v>289</v>
      </c>
      <c r="F157" s="517" t="s">
        <v>745</v>
      </c>
      <c r="G157" s="517" t="s">
        <v>744</v>
      </c>
      <c r="H157" s="517" t="s">
        <v>289</v>
      </c>
      <c r="I157" s="516" t="s">
        <v>289</v>
      </c>
      <c r="J157" s="517" t="s">
        <v>289</v>
      </c>
      <c r="K157" s="440" t="str">
        <f>IFERROR(VLOOKUP(A157,[4]CalledName!$A:$N,14,FALSE),"")</f>
        <v>No</v>
      </c>
      <c r="L157" s="401" t="str">
        <f>IFERROR(VLOOKUP(A157,[5]YEAR8!$A:$Y,22,FALSE),"")</f>
        <v>4-5</v>
      </c>
      <c r="M157" s="404" t="str">
        <f t="shared" si="26"/>
        <v>M</v>
      </c>
      <c r="N157" s="344">
        <f>IFERROR(VLOOKUP($A157,BHVEXPORT!$A:$I,6,FALSE),"")</f>
        <v>14</v>
      </c>
      <c r="O157" s="344">
        <f>IFERROR(VLOOKUP($A157,BHVEXPORT!$A:$I,4,FALSE),"")</f>
        <v>2</v>
      </c>
      <c r="P157" s="444">
        <f>IFERROR(VLOOKUP($A157,BHVEXPORT!$A:$I,5,FALSE),"")</f>
        <v>1</v>
      </c>
      <c r="Q157" s="497">
        <v>100</v>
      </c>
      <c r="R157" s="495">
        <v>2</v>
      </c>
      <c r="S157" s="498">
        <f t="shared" si="27"/>
        <v>0</v>
      </c>
      <c r="T157" s="414">
        <f t="shared" si="28"/>
        <v>14</v>
      </c>
      <c r="U157" s="399">
        <f t="shared" si="29"/>
        <v>0</v>
      </c>
      <c r="V157" s="399">
        <f t="shared" si="30"/>
        <v>0</v>
      </c>
      <c r="W157" s="399">
        <f t="shared" si="31"/>
        <v>0</v>
      </c>
      <c r="X157" s="399">
        <f t="shared" si="32"/>
        <v>0</v>
      </c>
      <c r="Y157" s="399">
        <f t="shared" si="33"/>
        <v>0</v>
      </c>
      <c r="Z157" s="399">
        <f t="shared" si="34"/>
        <v>0</v>
      </c>
      <c r="AA157" s="399">
        <f t="shared" si="35"/>
        <v>0</v>
      </c>
      <c r="AB157" s="399">
        <f t="shared" si="36"/>
        <v>0</v>
      </c>
      <c r="AC157" s="522">
        <f t="shared" si="37"/>
        <v>0</v>
      </c>
      <c r="AD157" s="415"/>
      <c r="AE157" s="452" t="s">
        <v>442</v>
      </c>
      <c r="AF157" s="451"/>
      <c r="AG157" s="502" t="s">
        <v>459</v>
      </c>
      <c r="AH157" s="503" t="s">
        <v>306</v>
      </c>
      <c r="AI157" s="452" t="s">
        <v>442</v>
      </c>
      <c r="AJ157" s="451"/>
      <c r="AK157" s="502" t="s">
        <v>769</v>
      </c>
      <c r="AL157" s="503" t="s">
        <v>439</v>
      </c>
      <c r="AM157" s="452" t="s">
        <v>442</v>
      </c>
      <c r="AN157" s="451"/>
      <c r="AO157" s="502" t="s">
        <v>460</v>
      </c>
      <c r="AP157" s="503" t="s">
        <v>314</v>
      </c>
      <c r="AQ157" s="452" t="s">
        <v>442</v>
      </c>
      <c r="AR157" s="451"/>
      <c r="AS157" s="502" t="s">
        <v>461</v>
      </c>
      <c r="AT157" s="503" t="s">
        <v>324</v>
      </c>
      <c r="AU157" s="452" t="s">
        <v>442</v>
      </c>
      <c r="AV157" s="451"/>
      <c r="AW157" s="502" t="s">
        <v>510</v>
      </c>
      <c r="AX157" s="503" t="s">
        <v>531</v>
      </c>
      <c r="AY157" s="452" t="s">
        <v>442</v>
      </c>
      <c r="AZ157" s="451"/>
      <c r="BA157" s="502" t="s">
        <v>470</v>
      </c>
      <c r="BB157" s="503" t="s">
        <v>328</v>
      </c>
      <c r="BC157" s="452" t="s">
        <v>442</v>
      </c>
      <c r="BD157" s="451"/>
      <c r="BE157" s="502" t="s">
        <v>473</v>
      </c>
      <c r="BF157" s="503" t="s">
        <v>336</v>
      </c>
      <c r="BG157" s="452" t="s">
        <v>442</v>
      </c>
      <c r="BH157" s="451"/>
      <c r="BI157" s="502" t="s">
        <v>476</v>
      </c>
      <c r="BJ157" s="503" t="s">
        <v>344</v>
      </c>
      <c r="BK157" s="452" t="s">
        <v>442</v>
      </c>
      <c r="BL157" s="451"/>
      <c r="BM157" s="502" t="s">
        <v>481</v>
      </c>
      <c r="BN157" s="503" t="s">
        <v>352</v>
      </c>
      <c r="BO157" s="452" t="s">
        <v>442</v>
      </c>
      <c r="BP157" s="451"/>
      <c r="BQ157" s="502" t="s">
        <v>484</v>
      </c>
      <c r="BR157" s="503" t="s">
        <v>362</v>
      </c>
      <c r="BS157" s="452" t="s">
        <v>442</v>
      </c>
      <c r="BT157" s="451"/>
      <c r="BU157" s="502" t="s">
        <v>488</v>
      </c>
      <c r="BV157" s="503" t="s">
        <v>370</v>
      </c>
      <c r="BW157" s="452"/>
      <c r="BX157" s="451"/>
      <c r="BY157" s="502"/>
      <c r="BZ157" s="503"/>
      <c r="CA157" s="452" t="s">
        <v>442</v>
      </c>
      <c r="CB157" s="451"/>
      <c r="CC157" s="502" t="s">
        <v>491</v>
      </c>
      <c r="CD157" s="503" t="s">
        <v>378</v>
      </c>
      <c r="CE157" s="452" t="s">
        <v>442</v>
      </c>
      <c r="CF157" s="451"/>
      <c r="CG157" s="502" t="s">
        <v>500</v>
      </c>
      <c r="CH157" s="503" t="s">
        <v>388</v>
      </c>
      <c r="CI157" s="452" t="s">
        <v>442</v>
      </c>
      <c r="CJ157" s="451"/>
      <c r="CK157" s="502" t="s">
        <v>508</v>
      </c>
      <c r="CL157" s="503" t="s">
        <v>396</v>
      </c>
      <c r="CM157" s="452"/>
      <c r="CN157" s="451"/>
      <c r="CO157" s="502"/>
      <c r="CP157" s="503"/>
      <c r="CQ157" s="48"/>
      <c r="CR157" s="48"/>
      <c r="CS157" s="48"/>
      <c r="CT157" s="48"/>
      <c r="CU157" s="48"/>
      <c r="CV157" s="48"/>
      <c r="CW157" s="48"/>
    </row>
    <row r="158" spans="1:101" x14ac:dyDescent="0.25">
      <c r="A158" s="514">
        <v>152746</v>
      </c>
      <c r="B158" s="515" t="s">
        <v>675</v>
      </c>
      <c r="C158" s="516" t="s">
        <v>558</v>
      </c>
      <c r="D158" s="514" t="s">
        <v>288</v>
      </c>
      <c r="E158" s="517" t="s">
        <v>289</v>
      </c>
      <c r="F158" s="517" t="s">
        <v>743</v>
      </c>
      <c r="G158" s="517" t="s">
        <v>289</v>
      </c>
      <c r="H158" s="517" t="s">
        <v>289</v>
      </c>
      <c r="I158" s="516" t="s">
        <v>289</v>
      </c>
      <c r="J158" s="517" t="s">
        <v>289</v>
      </c>
      <c r="K158" s="440" t="str">
        <f>IFERROR(VLOOKUP(A158,[4]CalledName!$A:$N,14,FALSE),"")</f>
        <v>No</v>
      </c>
      <c r="L158" s="401" t="str">
        <f>IFERROR(VLOOKUP(A158,[5]YEAR8!$A:$Y,22,FALSE),"")</f>
        <v>4-5</v>
      </c>
      <c r="M158" s="404" t="str">
        <f t="shared" si="26"/>
        <v>M</v>
      </c>
      <c r="N158" s="344">
        <f>IFERROR(VLOOKUP($A158,BHVEXPORT!$A:$I,6,FALSE),"")</f>
        <v>22</v>
      </c>
      <c r="O158" s="344">
        <f>IFERROR(VLOOKUP($A158,BHVEXPORT!$A:$I,4,FALSE),"")</f>
        <v>0</v>
      </c>
      <c r="P158" s="444">
        <f>IFERROR(VLOOKUP($A158,BHVEXPORT!$A:$I,5,FALSE),"")</f>
        <v>1</v>
      </c>
      <c r="Q158" s="497">
        <v>91.11</v>
      </c>
      <c r="R158" s="495">
        <v>0</v>
      </c>
      <c r="S158" s="498">
        <f t="shared" si="27"/>
        <v>3</v>
      </c>
      <c r="T158" s="414">
        <f t="shared" si="28"/>
        <v>11</v>
      </c>
      <c r="U158" s="399">
        <f t="shared" si="29"/>
        <v>0</v>
      </c>
      <c r="V158" s="399">
        <f t="shared" si="30"/>
        <v>0</v>
      </c>
      <c r="W158" s="399">
        <f t="shared" si="31"/>
        <v>0</v>
      </c>
      <c r="X158" s="399">
        <f t="shared" si="32"/>
        <v>0</v>
      </c>
      <c r="Y158" s="399">
        <f t="shared" si="33"/>
        <v>0</v>
      </c>
      <c r="Z158" s="399">
        <f t="shared" si="34"/>
        <v>0</v>
      </c>
      <c r="AA158" s="399">
        <f t="shared" si="35"/>
        <v>0</v>
      </c>
      <c r="AB158" s="399">
        <f t="shared" si="36"/>
        <v>0</v>
      </c>
      <c r="AC158" s="522">
        <f t="shared" si="37"/>
        <v>0</v>
      </c>
      <c r="AD158" s="415"/>
      <c r="AE158" s="452" t="s">
        <v>442</v>
      </c>
      <c r="AF158" s="451"/>
      <c r="AG158" s="502" t="s">
        <v>458</v>
      </c>
      <c r="AH158" s="503" t="s">
        <v>303</v>
      </c>
      <c r="AI158" s="452"/>
      <c r="AJ158" s="451"/>
      <c r="AK158" s="502"/>
      <c r="AL158" s="503"/>
      <c r="AM158" s="452" t="s">
        <v>442</v>
      </c>
      <c r="AN158" s="451"/>
      <c r="AO158" s="502" t="s">
        <v>460</v>
      </c>
      <c r="AP158" s="503" t="s">
        <v>311</v>
      </c>
      <c r="AQ158" s="452" t="s">
        <v>442</v>
      </c>
      <c r="AR158" s="451"/>
      <c r="AS158" s="502" t="s">
        <v>772</v>
      </c>
      <c r="AT158" s="503" t="s">
        <v>318</v>
      </c>
      <c r="AU158" s="452" t="s">
        <v>441</v>
      </c>
      <c r="AV158" s="451"/>
      <c r="AW158" s="502" t="s">
        <v>736</v>
      </c>
      <c r="AX158" s="503" t="s">
        <v>558</v>
      </c>
      <c r="AY158" s="452"/>
      <c r="AZ158" s="451"/>
      <c r="BA158" s="502"/>
      <c r="BB158" s="503"/>
      <c r="BC158" s="452" t="s">
        <v>442</v>
      </c>
      <c r="BD158" s="451"/>
      <c r="BE158" s="502" t="s">
        <v>473</v>
      </c>
      <c r="BF158" s="503" t="s">
        <v>333</v>
      </c>
      <c r="BG158" s="452" t="s">
        <v>441</v>
      </c>
      <c r="BH158" s="451"/>
      <c r="BI158" s="502" t="s">
        <v>477</v>
      </c>
      <c r="BJ158" s="503" t="s">
        <v>341</v>
      </c>
      <c r="BK158" s="452" t="s">
        <v>442</v>
      </c>
      <c r="BL158" s="451"/>
      <c r="BM158" s="502" t="s">
        <v>481</v>
      </c>
      <c r="BN158" s="503" t="s">
        <v>349</v>
      </c>
      <c r="BO158" s="452" t="s">
        <v>442</v>
      </c>
      <c r="BP158" s="451"/>
      <c r="BQ158" s="502" t="s">
        <v>484</v>
      </c>
      <c r="BR158" s="503" t="s">
        <v>357</v>
      </c>
      <c r="BS158" s="452" t="s">
        <v>442</v>
      </c>
      <c r="BT158" s="451"/>
      <c r="BU158" s="502" t="s">
        <v>487</v>
      </c>
      <c r="BV158" s="503" t="s">
        <v>367</v>
      </c>
      <c r="BW158" s="452" t="s">
        <v>442</v>
      </c>
      <c r="BX158" s="451"/>
      <c r="BY158" s="502" t="s">
        <v>481</v>
      </c>
      <c r="BZ158" s="503" t="s">
        <v>381</v>
      </c>
      <c r="CA158" s="452" t="s">
        <v>441</v>
      </c>
      <c r="CB158" s="451"/>
      <c r="CC158" s="502" t="s">
        <v>492</v>
      </c>
      <c r="CD158" s="503" t="s">
        <v>375</v>
      </c>
      <c r="CE158" s="452" t="s">
        <v>442</v>
      </c>
      <c r="CF158" s="451"/>
      <c r="CG158" s="502" t="s">
        <v>497</v>
      </c>
      <c r="CH158" s="503" t="s">
        <v>385</v>
      </c>
      <c r="CI158" s="452" t="s">
        <v>442</v>
      </c>
      <c r="CJ158" s="451"/>
      <c r="CK158" s="502" t="s">
        <v>503</v>
      </c>
      <c r="CL158" s="503" t="s">
        <v>394</v>
      </c>
      <c r="CM158" s="452" t="s">
        <v>442</v>
      </c>
      <c r="CN158" s="451"/>
      <c r="CO158" s="502" t="s">
        <v>776</v>
      </c>
      <c r="CP158" s="503" t="s">
        <v>402</v>
      </c>
      <c r="CQ158" s="48"/>
      <c r="CR158" s="48"/>
      <c r="CS158" s="48"/>
      <c r="CT158" s="48"/>
      <c r="CU158" s="48"/>
      <c r="CV158" s="48"/>
      <c r="CW158" s="48"/>
    </row>
    <row r="159" spans="1:101" x14ac:dyDescent="0.25">
      <c r="A159" s="514">
        <v>100358</v>
      </c>
      <c r="B159" s="515" t="s">
        <v>676</v>
      </c>
      <c r="C159" s="516" t="s">
        <v>520</v>
      </c>
      <c r="D159" s="514" t="s">
        <v>148</v>
      </c>
      <c r="E159" s="517" t="s">
        <v>289</v>
      </c>
      <c r="F159" s="517" t="s">
        <v>743</v>
      </c>
      <c r="G159" s="517" t="s">
        <v>289</v>
      </c>
      <c r="H159" s="517" t="s">
        <v>289</v>
      </c>
      <c r="I159" s="516" t="s">
        <v>289</v>
      </c>
      <c r="J159" s="517" t="s">
        <v>289</v>
      </c>
      <c r="K159" s="440" t="str">
        <f>IFERROR(VLOOKUP(A159,[4]CalledName!$A:$N,14,FALSE),"")</f>
        <v>Yes</v>
      </c>
      <c r="L159" s="401" t="str">
        <f>IFERROR(VLOOKUP(A159,[5]YEAR8!$A:$Y,22,FALSE),"")</f>
        <v>5-6</v>
      </c>
      <c r="M159" s="404" t="str">
        <f t="shared" si="26"/>
        <v>M</v>
      </c>
      <c r="N159" s="344">
        <f>IFERROR(VLOOKUP($A159,BHVEXPORT!$A:$I,6,FALSE),"")</f>
        <v>22</v>
      </c>
      <c r="O159" s="344">
        <f>IFERROR(VLOOKUP($A159,BHVEXPORT!$A:$I,4,FALSE),"")</f>
        <v>0</v>
      </c>
      <c r="P159" s="444">
        <f>IFERROR(VLOOKUP($A159,BHVEXPORT!$A:$I,5,FALSE),"")</f>
        <v>0</v>
      </c>
      <c r="Q159" s="497">
        <v>100</v>
      </c>
      <c r="R159" s="495">
        <v>0</v>
      </c>
      <c r="S159" s="498">
        <f t="shared" si="27"/>
        <v>1</v>
      </c>
      <c r="T159" s="414">
        <f t="shared" si="28"/>
        <v>13</v>
      </c>
      <c r="U159" s="399">
        <f t="shared" si="29"/>
        <v>0</v>
      </c>
      <c r="V159" s="399">
        <f t="shared" si="30"/>
        <v>0</v>
      </c>
      <c r="W159" s="399">
        <f t="shared" si="31"/>
        <v>0</v>
      </c>
      <c r="X159" s="399">
        <f t="shared" si="32"/>
        <v>0</v>
      </c>
      <c r="Y159" s="399">
        <f t="shared" si="33"/>
        <v>0</v>
      </c>
      <c r="Z159" s="399">
        <f t="shared" si="34"/>
        <v>0</v>
      </c>
      <c r="AA159" s="399">
        <f t="shared" si="35"/>
        <v>0</v>
      </c>
      <c r="AB159" s="399">
        <f t="shared" si="36"/>
        <v>0</v>
      </c>
      <c r="AC159" s="522">
        <f t="shared" si="37"/>
        <v>0</v>
      </c>
      <c r="AD159" s="415"/>
      <c r="AE159" s="450" t="s">
        <v>442</v>
      </c>
      <c r="AF159" s="451"/>
      <c r="AG159" s="502" t="s">
        <v>458</v>
      </c>
      <c r="AH159" s="503" t="s">
        <v>307</v>
      </c>
      <c r="AI159" s="450" t="s">
        <v>442</v>
      </c>
      <c r="AJ159" s="451"/>
      <c r="AK159" s="502" t="s">
        <v>765</v>
      </c>
      <c r="AL159" s="503" t="s">
        <v>438</v>
      </c>
      <c r="AM159" s="450" t="s">
        <v>442</v>
      </c>
      <c r="AN159" s="451"/>
      <c r="AO159" s="502" t="s">
        <v>460</v>
      </c>
      <c r="AP159" s="503" t="s">
        <v>315</v>
      </c>
      <c r="AQ159" s="450" t="s">
        <v>442</v>
      </c>
      <c r="AR159" s="451"/>
      <c r="AS159" s="502" t="s">
        <v>461</v>
      </c>
      <c r="AT159" s="503" t="s">
        <v>324</v>
      </c>
      <c r="AU159" s="450" t="s">
        <v>442</v>
      </c>
      <c r="AV159" s="451"/>
      <c r="AW159" s="502" t="s">
        <v>738</v>
      </c>
      <c r="AX159" s="503" t="s">
        <v>520</v>
      </c>
      <c r="AY159" s="450" t="s">
        <v>442</v>
      </c>
      <c r="AZ159" s="451"/>
      <c r="BA159" s="502" t="s">
        <v>471</v>
      </c>
      <c r="BB159" s="503" t="s">
        <v>329</v>
      </c>
      <c r="BC159" s="450" t="s">
        <v>442</v>
      </c>
      <c r="BD159" s="451"/>
      <c r="BE159" s="502" t="s">
        <v>475</v>
      </c>
      <c r="BF159" s="503" t="s">
        <v>337</v>
      </c>
      <c r="BG159" s="450" t="s">
        <v>442</v>
      </c>
      <c r="BH159" s="451"/>
      <c r="BI159" s="502" t="s">
        <v>477</v>
      </c>
      <c r="BJ159" s="503" t="s">
        <v>345</v>
      </c>
      <c r="BK159" s="450" t="s">
        <v>442</v>
      </c>
      <c r="BL159" s="451"/>
      <c r="BM159" s="502" t="s">
        <v>481</v>
      </c>
      <c r="BN159" s="503" t="s">
        <v>353</v>
      </c>
      <c r="BO159" s="450" t="s">
        <v>442</v>
      </c>
      <c r="BP159" s="451"/>
      <c r="BQ159" s="502" t="s">
        <v>484</v>
      </c>
      <c r="BR159" s="503" t="s">
        <v>362</v>
      </c>
      <c r="BS159" s="450" t="s">
        <v>441</v>
      </c>
      <c r="BT159" s="451"/>
      <c r="BU159" s="502" t="s">
        <v>487</v>
      </c>
      <c r="BV159" s="503" t="s">
        <v>371</v>
      </c>
      <c r="BW159" s="450"/>
      <c r="BX159" s="451"/>
      <c r="BY159" s="502"/>
      <c r="BZ159" s="503"/>
      <c r="CA159" s="450" t="s">
        <v>442</v>
      </c>
      <c r="CB159" s="451"/>
      <c r="CC159" s="502" t="s">
        <v>491</v>
      </c>
      <c r="CD159" s="503" t="s">
        <v>378</v>
      </c>
      <c r="CE159" s="450" t="s">
        <v>442</v>
      </c>
      <c r="CF159" s="451"/>
      <c r="CG159" s="502" t="s">
        <v>501</v>
      </c>
      <c r="CH159" s="503" t="s">
        <v>389</v>
      </c>
      <c r="CI159" s="450" t="s">
        <v>442</v>
      </c>
      <c r="CJ159" s="451"/>
      <c r="CK159" s="502" t="s">
        <v>506</v>
      </c>
      <c r="CL159" s="503" t="s">
        <v>397</v>
      </c>
      <c r="CM159" s="450"/>
      <c r="CN159" s="451"/>
      <c r="CO159" s="502"/>
      <c r="CP159" s="503"/>
      <c r="CQ159" s="48"/>
      <c r="CR159" s="48"/>
      <c r="CS159" s="48"/>
      <c r="CT159" s="48"/>
      <c r="CU159" s="48"/>
      <c r="CV159" s="48"/>
      <c r="CW159" s="48"/>
    </row>
    <row r="160" spans="1:101" x14ac:dyDescent="0.25">
      <c r="A160" s="514">
        <v>152862</v>
      </c>
      <c r="B160" s="515" t="s">
        <v>677</v>
      </c>
      <c r="C160" s="516" t="s">
        <v>512</v>
      </c>
      <c r="D160" s="514" t="s">
        <v>288</v>
      </c>
      <c r="E160" s="517" t="s">
        <v>744</v>
      </c>
      <c r="F160" s="517" t="s">
        <v>743</v>
      </c>
      <c r="G160" s="517" t="s">
        <v>289</v>
      </c>
      <c r="H160" s="517" t="s">
        <v>744</v>
      </c>
      <c r="I160" s="516" t="s">
        <v>289</v>
      </c>
      <c r="J160" s="517" t="s">
        <v>146</v>
      </c>
      <c r="K160" s="440" t="str">
        <f>IFERROR(VLOOKUP(A160,[4]CalledName!$A:$N,14,FALSE),"")</f>
        <v>No</v>
      </c>
      <c r="L160" s="401" t="str">
        <f>IFERROR(VLOOKUP(A160,[5]YEAR8!$A:$Y,22,FALSE),"")</f>
        <v>3-4</v>
      </c>
      <c r="M160" s="404" t="str">
        <f t="shared" si="26"/>
        <v>M</v>
      </c>
      <c r="N160" s="344">
        <f>IFERROR(VLOOKUP($A160,BHVEXPORT!$A:$I,6,FALSE),"")</f>
        <v>12</v>
      </c>
      <c r="O160" s="344">
        <f>IFERROR(VLOOKUP($A160,BHVEXPORT!$A:$I,4,FALSE),"")</f>
        <v>2</v>
      </c>
      <c r="P160" s="444">
        <f>IFERROR(VLOOKUP($A160,BHVEXPORT!$A:$I,5,FALSE),"")</f>
        <v>1</v>
      </c>
      <c r="Q160" s="497">
        <v>95.65</v>
      </c>
      <c r="R160" s="495">
        <v>0</v>
      </c>
      <c r="S160" s="498">
        <f t="shared" si="27"/>
        <v>0</v>
      </c>
      <c r="T160" s="414">
        <f t="shared" si="28"/>
        <v>12</v>
      </c>
      <c r="U160" s="399">
        <f t="shared" si="29"/>
        <v>2</v>
      </c>
      <c r="V160" s="399">
        <f t="shared" si="30"/>
        <v>0</v>
      </c>
      <c r="W160" s="399">
        <f t="shared" si="31"/>
        <v>0</v>
      </c>
      <c r="X160" s="399">
        <f t="shared" si="32"/>
        <v>2</v>
      </c>
      <c r="Y160" s="399">
        <f t="shared" si="33"/>
        <v>0</v>
      </c>
      <c r="Z160" s="399">
        <f t="shared" si="34"/>
        <v>0</v>
      </c>
      <c r="AA160" s="399">
        <f t="shared" si="35"/>
        <v>0</v>
      </c>
      <c r="AB160" s="399">
        <f t="shared" si="36"/>
        <v>0</v>
      </c>
      <c r="AC160" s="522">
        <f t="shared" si="37"/>
        <v>2</v>
      </c>
      <c r="AD160" s="415"/>
      <c r="AE160" s="452" t="s">
        <v>442</v>
      </c>
      <c r="AF160" s="451"/>
      <c r="AG160" s="502" t="s">
        <v>764</v>
      </c>
      <c r="AH160" s="503" t="s">
        <v>304</v>
      </c>
      <c r="AI160" s="452" t="s">
        <v>442</v>
      </c>
      <c r="AJ160" s="451"/>
      <c r="AK160" s="502" t="s">
        <v>771</v>
      </c>
      <c r="AL160" s="503" t="s">
        <v>436</v>
      </c>
      <c r="AM160" s="452" t="s">
        <v>442</v>
      </c>
      <c r="AN160" s="451"/>
      <c r="AO160" s="502" t="s">
        <v>461</v>
      </c>
      <c r="AP160" s="503" t="s">
        <v>312</v>
      </c>
      <c r="AQ160" s="452" t="s">
        <v>443</v>
      </c>
      <c r="AR160" s="451"/>
      <c r="AS160" s="502" t="s">
        <v>467</v>
      </c>
      <c r="AT160" s="503" t="s">
        <v>320</v>
      </c>
      <c r="AU160" s="452" t="s">
        <v>443</v>
      </c>
      <c r="AV160" s="451"/>
      <c r="AW160" s="502" t="s">
        <v>461</v>
      </c>
      <c r="AX160" s="503" t="s">
        <v>512</v>
      </c>
      <c r="AY160" s="452"/>
      <c r="AZ160" s="451"/>
      <c r="BA160" s="502"/>
      <c r="BB160" s="503"/>
      <c r="BC160" s="452" t="s">
        <v>442</v>
      </c>
      <c r="BD160" s="451"/>
      <c r="BE160" s="502" t="s">
        <v>474</v>
      </c>
      <c r="BF160" s="503" t="s">
        <v>334</v>
      </c>
      <c r="BG160" s="452" t="s">
        <v>442</v>
      </c>
      <c r="BH160" s="451"/>
      <c r="BI160" s="502" t="s">
        <v>478</v>
      </c>
      <c r="BJ160" s="503" t="s">
        <v>342</v>
      </c>
      <c r="BK160" s="452" t="s">
        <v>442</v>
      </c>
      <c r="BL160" s="451"/>
      <c r="BM160" s="502" t="s">
        <v>481</v>
      </c>
      <c r="BN160" s="503" t="s">
        <v>350</v>
      </c>
      <c r="BO160" s="452" t="s">
        <v>442</v>
      </c>
      <c r="BP160" s="451"/>
      <c r="BQ160" s="502" t="s">
        <v>485</v>
      </c>
      <c r="BR160" s="503" t="s">
        <v>358</v>
      </c>
      <c r="BS160" s="452" t="s">
        <v>442</v>
      </c>
      <c r="BT160" s="451"/>
      <c r="BU160" s="502" t="s">
        <v>487</v>
      </c>
      <c r="BV160" s="503" t="s">
        <v>368</v>
      </c>
      <c r="BW160" s="452"/>
      <c r="BX160" s="451"/>
      <c r="BY160" s="502"/>
      <c r="BZ160" s="503"/>
      <c r="CA160" s="452" t="s">
        <v>442</v>
      </c>
      <c r="CB160" s="451"/>
      <c r="CC160" s="502" t="s">
        <v>770</v>
      </c>
      <c r="CD160" s="503" t="s">
        <v>376</v>
      </c>
      <c r="CE160" s="452" t="s">
        <v>442</v>
      </c>
      <c r="CF160" s="451"/>
      <c r="CG160" s="502" t="s">
        <v>498</v>
      </c>
      <c r="CH160" s="503" t="s">
        <v>386</v>
      </c>
      <c r="CI160" s="452" t="s">
        <v>442</v>
      </c>
      <c r="CJ160" s="451"/>
      <c r="CK160" s="502" t="s">
        <v>508</v>
      </c>
      <c r="CL160" s="503" t="s">
        <v>396</v>
      </c>
      <c r="CM160" s="452" t="s">
        <v>442</v>
      </c>
      <c r="CN160" s="451"/>
      <c r="CO160" s="502" t="s">
        <v>510</v>
      </c>
      <c r="CP160" s="503" t="s">
        <v>403</v>
      </c>
      <c r="CQ160" s="48"/>
      <c r="CR160" s="48"/>
      <c r="CS160" s="48"/>
      <c r="CT160" s="48"/>
      <c r="CU160" s="48"/>
      <c r="CV160" s="48"/>
      <c r="CW160" s="48"/>
    </row>
    <row r="161" spans="1:101" ht="25.5" x14ac:dyDescent="0.25">
      <c r="A161" s="514">
        <v>152931</v>
      </c>
      <c r="B161" s="515" t="s">
        <v>678</v>
      </c>
      <c r="C161" s="516" t="s">
        <v>522</v>
      </c>
      <c r="D161" s="514" t="s">
        <v>288</v>
      </c>
      <c r="E161" s="517" t="s">
        <v>289</v>
      </c>
      <c r="F161" s="517" t="s">
        <v>743</v>
      </c>
      <c r="G161" s="517" t="s">
        <v>289</v>
      </c>
      <c r="H161" s="517" t="s">
        <v>289</v>
      </c>
      <c r="I161" s="516" t="s">
        <v>289</v>
      </c>
      <c r="J161" s="517" t="s">
        <v>287</v>
      </c>
      <c r="K161" s="440" t="str">
        <f>IFERROR(VLOOKUP(A161,[4]CalledName!$A:$N,14,FALSE),"")</f>
        <v>No</v>
      </c>
      <c r="L161" s="401" t="str">
        <f>IFERROR(VLOOKUP(A161,[5]YEAR8!$A:$Y,22,FALSE),"")</f>
        <v>4-5</v>
      </c>
      <c r="M161" s="404" t="str">
        <f t="shared" si="26"/>
        <v>M</v>
      </c>
      <c r="N161" s="344">
        <f>IFERROR(VLOOKUP($A161,BHVEXPORT!$A:$I,6,FALSE),"")</f>
        <v>19</v>
      </c>
      <c r="O161" s="344">
        <f>IFERROR(VLOOKUP($A161,BHVEXPORT!$A:$I,4,FALSE),"")</f>
        <v>5</v>
      </c>
      <c r="P161" s="444">
        <f>IFERROR(VLOOKUP($A161,BHVEXPORT!$A:$I,5,FALSE),"")</f>
        <v>2</v>
      </c>
      <c r="Q161" s="497">
        <v>65.22</v>
      </c>
      <c r="R161" s="495">
        <v>2</v>
      </c>
      <c r="S161" s="498">
        <f t="shared" si="27"/>
        <v>0</v>
      </c>
      <c r="T161" s="414">
        <f t="shared" si="28"/>
        <v>8</v>
      </c>
      <c r="U161" s="399">
        <f t="shared" si="29"/>
        <v>1</v>
      </c>
      <c r="V161" s="399">
        <f t="shared" si="30"/>
        <v>2</v>
      </c>
      <c r="W161" s="399">
        <f t="shared" si="31"/>
        <v>0</v>
      </c>
      <c r="X161" s="399">
        <f t="shared" si="32"/>
        <v>3</v>
      </c>
      <c r="Y161" s="399">
        <f t="shared" si="33"/>
        <v>0</v>
      </c>
      <c r="Z161" s="399">
        <f t="shared" si="34"/>
        <v>1</v>
      </c>
      <c r="AA161" s="399">
        <f t="shared" si="35"/>
        <v>0</v>
      </c>
      <c r="AB161" s="399">
        <f t="shared" si="36"/>
        <v>1</v>
      </c>
      <c r="AC161" s="522">
        <f t="shared" si="37"/>
        <v>4</v>
      </c>
      <c r="AD161" s="415"/>
      <c r="AE161" s="452" t="s">
        <v>442</v>
      </c>
      <c r="AF161" s="451"/>
      <c r="AG161" s="502" t="s">
        <v>764</v>
      </c>
      <c r="AH161" s="503" t="s">
        <v>301</v>
      </c>
      <c r="AI161" s="452" t="s">
        <v>442</v>
      </c>
      <c r="AJ161" s="451"/>
      <c r="AK161" s="502" t="s">
        <v>766</v>
      </c>
      <c r="AL161" s="503" t="s">
        <v>433</v>
      </c>
      <c r="AM161" s="452" t="s">
        <v>444</v>
      </c>
      <c r="AN161" s="451"/>
      <c r="AO161" s="502" t="s">
        <v>460</v>
      </c>
      <c r="AP161" s="503" t="s">
        <v>309</v>
      </c>
      <c r="AQ161" s="452" t="s">
        <v>444</v>
      </c>
      <c r="AR161" s="451"/>
      <c r="AS161" s="502" t="s">
        <v>467</v>
      </c>
      <c r="AT161" s="503" t="s">
        <v>320</v>
      </c>
      <c r="AU161" s="452" t="s">
        <v>447</v>
      </c>
      <c r="AV161" s="451"/>
      <c r="AW161" s="502" t="s">
        <v>484</v>
      </c>
      <c r="AX161" s="503" t="s">
        <v>522</v>
      </c>
      <c r="AY161" s="452"/>
      <c r="AZ161" s="451"/>
      <c r="BA161" s="502"/>
      <c r="BB161" s="503"/>
      <c r="BC161" s="452" t="s">
        <v>778</v>
      </c>
      <c r="BD161" s="451"/>
      <c r="BE161" s="502" t="s">
        <v>473</v>
      </c>
      <c r="BF161" s="503" t="s">
        <v>331</v>
      </c>
      <c r="BG161" s="452" t="s">
        <v>442</v>
      </c>
      <c r="BH161" s="451"/>
      <c r="BI161" s="502" t="s">
        <v>476</v>
      </c>
      <c r="BJ161" s="503" t="s">
        <v>339</v>
      </c>
      <c r="BK161" s="452" t="s">
        <v>442</v>
      </c>
      <c r="BL161" s="451"/>
      <c r="BM161" s="502" t="s">
        <v>479</v>
      </c>
      <c r="BN161" s="503" t="s">
        <v>347</v>
      </c>
      <c r="BO161" s="452" t="s">
        <v>442</v>
      </c>
      <c r="BP161" s="451"/>
      <c r="BQ161" s="502" t="s">
        <v>485</v>
      </c>
      <c r="BR161" s="503" t="s">
        <v>358</v>
      </c>
      <c r="BS161" s="452" t="s">
        <v>443</v>
      </c>
      <c r="BT161" s="451"/>
      <c r="BU161" s="502" t="s">
        <v>487</v>
      </c>
      <c r="BV161" s="503" t="s">
        <v>365</v>
      </c>
      <c r="BW161" s="452"/>
      <c r="BX161" s="451"/>
      <c r="BY161" s="502"/>
      <c r="BZ161" s="503"/>
      <c r="CA161" s="452" t="s">
        <v>442</v>
      </c>
      <c r="CB161" s="451"/>
      <c r="CC161" s="502" t="s">
        <v>492</v>
      </c>
      <c r="CD161" s="503" t="s">
        <v>375</v>
      </c>
      <c r="CE161" s="452" t="s">
        <v>442</v>
      </c>
      <c r="CF161" s="451"/>
      <c r="CG161" s="502" t="s">
        <v>496</v>
      </c>
      <c r="CH161" s="503" t="s">
        <v>383</v>
      </c>
      <c r="CI161" s="452" t="s">
        <v>442</v>
      </c>
      <c r="CJ161" s="451"/>
      <c r="CK161" s="502" t="s">
        <v>503</v>
      </c>
      <c r="CL161" s="503" t="s">
        <v>399</v>
      </c>
      <c r="CM161" s="452" t="s">
        <v>778</v>
      </c>
      <c r="CN161" s="451"/>
      <c r="CO161" s="502" t="s">
        <v>471</v>
      </c>
      <c r="CP161" s="503" t="s">
        <v>400</v>
      </c>
      <c r="CQ161" s="48"/>
      <c r="CR161" s="48"/>
      <c r="CS161" s="48"/>
      <c r="CT161" s="48"/>
      <c r="CU161" s="48"/>
      <c r="CV161" s="48"/>
      <c r="CW161" s="48"/>
    </row>
    <row r="162" spans="1:101" x14ac:dyDescent="0.25">
      <c r="A162" s="514">
        <v>152938</v>
      </c>
      <c r="B162" s="515" t="s">
        <v>679</v>
      </c>
      <c r="C162" s="516" t="s">
        <v>512</v>
      </c>
      <c r="D162" s="514" t="s">
        <v>148</v>
      </c>
      <c r="E162" s="517" t="s">
        <v>289</v>
      </c>
      <c r="F162" s="517" t="s">
        <v>743</v>
      </c>
      <c r="G162" s="517" t="s">
        <v>289</v>
      </c>
      <c r="H162" s="517" t="s">
        <v>289</v>
      </c>
      <c r="I162" s="516" t="s">
        <v>289</v>
      </c>
      <c r="J162" s="517" t="s">
        <v>289</v>
      </c>
      <c r="K162" s="440" t="str">
        <f>IFERROR(VLOOKUP(A162,[4]CalledName!$A:$N,14,FALSE),"")</f>
        <v>No</v>
      </c>
      <c r="L162" s="401" t="str">
        <f>IFERROR(VLOOKUP(A162,[5]YEAR8!$A:$Y,22,FALSE),"")</f>
        <v>7-8</v>
      </c>
      <c r="M162" s="404" t="str">
        <f t="shared" si="26"/>
        <v>H</v>
      </c>
      <c r="N162" s="344">
        <f>IFERROR(VLOOKUP($A162,BHVEXPORT!$A:$I,6,FALSE),"")</f>
        <v>15</v>
      </c>
      <c r="O162" s="344">
        <f>IFERROR(VLOOKUP($A162,BHVEXPORT!$A:$I,4,FALSE),"")</f>
        <v>0</v>
      </c>
      <c r="P162" s="444">
        <f>IFERROR(VLOOKUP($A162,BHVEXPORT!$A:$I,5,FALSE),"")</f>
        <v>0</v>
      </c>
      <c r="Q162" s="497">
        <v>95.65</v>
      </c>
      <c r="R162" s="495">
        <v>0</v>
      </c>
      <c r="S162" s="498">
        <f t="shared" si="27"/>
        <v>1</v>
      </c>
      <c r="T162" s="414">
        <f t="shared" si="28"/>
        <v>13</v>
      </c>
      <c r="U162" s="399">
        <f t="shared" si="29"/>
        <v>0</v>
      </c>
      <c r="V162" s="399">
        <f t="shared" si="30"/>
        <v>0</v>
      </c>
      <c r="W162" s="399">
        <f t="shared" si="31"/>
        <v>0</v>
      </c>
      <c r="X162" s="399">
        <f t="shared" si="32"/>
        <v>0</v>
      </c>
      <c r="Y162" s="399">
        <f t="shared" si="33"/>
        <v>0</v>
      </c>
      <c r="Z162" s="399">
        <f t="shared" si="34"/>
        <v>0</v>
      </c>
      <c r="AA162" s="399">
        <f t="shared" si="35"/>
        <v>0</v>
      </c>
      <c r="AB162" s="399">
        <f t="shared" si="36"/>
        <v>0</v>
      </c>
      <c r="AC162" s="522">
        <f t="shared" si="37"/>
        <v>0</v>
      </c>
      <c r="AD162" s="415"/>
      <c r="AE162" s="450" t="s">
        <v>442</v>
      </c>
      <c r="AF162" s="451"/>
      <c r="AG162" s="502" t="s">
        <v>764</v>
      </c>
      <c r="AH162" s="503" t="s">
        <v>304</v>
      </c>
      <c r="AI162" s="450"/>
      <c r="AJ162" s="451"/>
      <c r="AK162" s="502"/>
      <c r="AL162" s="503"/>
      <c r="AM162" s="450" t="s">
        <v>442</v>
      </c>
      <c r="AN162" s="451"/>
      <c r="AO162" s="502" t="s">
        <v>461</v>
      </c>
      <c r="AP162" s="503" t="s">
        <v>312</v>
      </c>
      <c r="AQ162" s="450" t="s">
        <v>442</v>
      </c>
      <c r="AR162" s="451"/>
      <c r="AS162" s="502" t="s">
        <v>462</v>
      </c>
      <c r="AT162" s="503" t="s">
        <v>317</v>
      </c>
      <c r="AU162" s="450" t="s">
        <v>442</v>
      </c>
      <c r="AV162" s="451"/>
      <c r="AW162" s="502" t="s">
        <v>461</v>
      </c>
      <c r="AX162" s="503" t="s">
        <v>512</v>
      </c>
      <c r="AY162" s="450"/>
      <c r="AZ162" s="451"/>
      <c r="BA162" s="502"/>
      <c r="BB162" s="503"/>
      <c r="BC162" s="450" t="s">
        <v>442</v>
      </c>
      <c r="BD162" s="451"/>
      <c r="BE162" s="502" t="s">
        <v>474</v>
      </c>
      <c r="BF162" s="503" t="s">
        <v>334</v>
      </c>
      <c r="BG162" s="450" t="s">
        <v>442</v>
      </c>
      <c r="BH162" s="451"/>
      <c r="BI162" s="502" t="s">
        <v>478</v>
      </c>
      <c r="BJ162" s="503" t="s">
        <v>342</v>
      </c>
      <c r="BK162" s="450" t="s">
        <v>442</v>
      </c>
      <c r="BL162" s="451"/>
      <c r="BM162" s="502" t="s">
        <v>481</v>
      </c>
      <c r="BN162" s="503" t="s">
        <v>350</v>
      </c>
      <c r="BO162" s="450" t="s">
        <v>442</v>
      </c>
      <c r="BP162" s="451"/>
      <c r="BQ162" s="502" t="s">
        <v>482</v>
      </c>
      <c r="BR162" s="503" t="s">
        <v>355</v>
      </c>
      <c r="BS162" s="450" t="s">
        <v>441</v>
      </c>
      <c r="BT162" s="451"/>
      <c r="BU162" s="502" t="s">
        <v>487</v>
      </c>
      <c r="BV162" s="503" t="s">
        <v>368</v>
      </c>
      <c r="BW162" s="450" t="s">
        <v>442</v>
      </c>
      <c r="BX162" s="451"/>
      <c r="BY162" s="502" t="s">
        <v>481</v>
      </c>
      <c r="BZ162" s="503" t="s">
        <v>381</v>
      </c>
      <c r="CA162" s="450" t="s">
        <v>442</v>
      </c>
      <c r="CB162" s="451"/>
      <c r="CC162" s="502" t="s">
        <v>491</v>
      </c>
      <c r="CD162" s="503" t="s">
        <v>374</v>
      </c>
      <c r="CE162" s="450" t="s">
        <v>442</v>
      </c>
      <c r="CF162" s="451"/>
      <c r="CG162" s="502" t="s">
        <v>498</v>
      </c>
      <c r="CH162" s="503" t="s">
        <v>386</v>
      </c>
      <c r="CI162" s="450" t="s">
        <v>442</v>
      </c>
      <c r="CJ162" s="451"/>
      <c r="CK162" s="502" t="s">
        <v>503</v>
      </c>
      <c r="CL162" s="503" t="s">
        <v>393</v>
      </c>
      <c r="CM162" s="450" t="s">
        <v>442</v>
      </c>
      <c r="CN162" s="451"/>
      <c r="CO162" s="502" t="s">
        <v>510</v>
      </c>
      <c r="CP162" s="503" t="s">
        <v>403</v>
      </c>
      <c r="CQ162" s="48"/>
      <c r="CR162" s="48"/>
      <c r="CS162" s="48"/>
      <c r="CT162" s="48"/>
      <c r="CU162" s="48"/>
      <c r="CV162" s="48"/>
      <c r="CW162" s="48"/>
    </row>
    <row r="163" spans="1:101" x14ac:dyDescent="0.25">
      <c r="A163" s="514">
        <v>152935</v>
      </c>
      <c r="B163" s="515" t="s">
        <v>680</v>
      </c>
      <c r="C163" s="516" t="s">
        <v>540</v>
      </c>
      <c r="D163" s="514" t="s">
        <v>148</v>
      </c>
      <c r="E163" s="517" t="s">
        <v>289</v>
      </c>
      <c r="F163" s="517" t="s">
        <v>743</v>
      </c>
      <c r="G163" s="517" t="s">
        <v>289</v>
      </c>
      <c r="H163" s="517" t="s">
        <v>289</v>
      </c>
      <c r="I163" s="516" t="s">
        <v>289</v>
      </c>
      <c r="J163" s="517" t="s">
        <v>289</v>
      </c>
      <c r="K163" s="440" t="str">
        <f>IFERROR(VLOOKUP(A163,[4]CalledName!$A:$N,14,FALSE),"")</f>
        <v>No</v>
      </c>
      <c r="L163" s="401" t="str">
        <f>IFERROR(VLOOKUP(A163,[5]YEAR8!$A:$Y,22,FALSE),"")</f>
        <v>7-8</v>
      </c>
      <c r="M163" s="404" t="str">
        <f t="shared" si="26"/>
        <v>H</v>
      </c>
      <c r="N163" s="344">
        <f>IFERROR(VLOOKUP($A163,BHVEXPORT!$A:$I,6,FALSE),"")</f>
        <v>21</v>
      </c>
      <c r="O163" s="344">
        <f>IFERROR(VLOOKUP($A163,BHVEXPORT!$A:$I,4,FALSE),"")</f>
        <v>0</v>
      </c>
      <c r="P163" s="444">
        <f>IFERROR(VLOOKUP($A163,BHVEXPORT!$A:$I,5,FALSE),"")</f>
        <v>0</v>
      </c>
      <c r="Q163" s="497">
        <v>82.61</v>
      </c>
      <c r="R163" s="495">
        <v>0</v>
      </c>
      <c r="S163" s="498">
        <f t="shared" si="27"/>
        <v>1</v>
      </c>
      <c r="T163" s="414">
        <f t="shared" si="28"/>
        <v>13</v>
      </c>
      <c r="U163" s="399">
        <f t="shared" si="29"/>
        <v>0</v>
      </c>
      <c r="V163" s="399">
        <f t="shared" si="30"/>
        <v>0</v>
      </c>
      <c r="W163" s="399">
        <f t="shared" si="31"/>
        <v>0</v>
      </c>
      <c r="X163" s="399">
        <f t="shared" si="32"/>
        <v>0</v>
      </c>
      <c r="Y163" s="399">
        <f t="shared" si="33"/>
        <v>0</v>
      </c>
      <c r="Z163" s="399">
        <f t="shared" si="34"/>
        <v>0</v>
      </c>
      <c r="AA163" s="399">
        <f t="shared" si="35"/>
        <v>0</v>
      </c>
      <c r="AB163" s="399">
        <f t="shared" si="36"/>
        <v>0</v>
      </c>
      <c r="AC163" s="522">
        <f t="shared" si="37"/>
        <v>0</v>
      </c>
      <c r="AD163" s="415"/>
      <c r="AE163" s="450" t="s">
        <v>442</v>
      </c>
      <c r="AF163" s="451"/>
      <c r="AG163" s="502" t="s">
        <v>458</v>
      </c>
      <c r="AH163" s="503" t="s">
        <v>308</v>
      </c>
      <c r="AI163" s="450" t="s">
        <v>442</v>
      </c>
      <c r="AJ163" s="451"/>
      <c r="AK163" s="502" t="s">
        <v>765</v>
      </c>
      <c r="AL163" s="503" t="s">
        <v>438</v>
      </c>
      <c r="AM163" s="450" t="s">
        <v>442</v>
      </c>
      <c r="AN163" s="451"/>
      <c r="AO163" s="502" t="s">
        <v>460</v>
      </c>
      <c r="AP163" s="503" t="s">
        <v>316</v>
      </c>
      <c r="AQ163" s="450" t="s">
        <v>442</v>
      </c>
      <c r="AR163" s="451"/>
      <c r="AS163" s="502" t="s">
        <v>467</v>
      </c>
      <c r="AT163" s="503" t="s">
        <v>322</v>
      </c>
      <c r="AU163" s="450" t="s">
        <v>442</v>
      </c>
      <c r="AV163" s="451"/>
      <c r="AW163" s="502" t="s">
        <v>739</v>
      </c>
      <c r="AX163" s="503" t="s">
        <v>540</v>
      </c>
      <c r="AY163" s="450" t="s">
        <v>442</v>
      </c>
      <c r="AZ163" s="451"/>
      <c r="BA163" s="502" t="s">
        <v>472</v>
      </c>
      <c r="BB163" s="503" t="s">
        <v>330</v>
      </c>
      <c r="BC163" s="450" t="s">
        <v>442</v>
      </c>
      <c r="BD163" s="451"/>
      <c r="BE163" s="502" t="s">
        <v>474</v>
      </c>
      <c r="BF163" s="503" t="s">
        <v>338</v>
      </c>
      <c r="BG163" s="450" t="s">
        <v>442</v>
      </c>
      <c r="BH163" s="451"/>
      <c r="BI163" s="502" t="s">
        <v>478</v>
      </c>
      <c r="BJ163" s="503" t="s">
        <v>346</v>
      </c>
      <c r="BK163" s="450" t="s">
        <v>442</v>
      </c>
      <c r="BL163" s="451"/>
      <c r="BM163" s="502" t="s">
        <v>480</v>
      </c>
      <c r="BN163" s="503" t="s">
        <v>354</v>
      </c>
      <c r="BO163" s="450" t="s">
        <v>442</v>
      </c>
      <c r="BP163" s="451"/>
      <c r="BQ163" s="502" t="s">
        <v>482</v>
      </c>
      <c r="BR163" s="503" t="s">
        <v>360</v>
      </c>
      <c r="BS163" s="450" t="s">
        <v>441</v>
      </c>
      <c r="BT163" s="451"/>
      <c r="BU163" s="502" t="s">
        <v>487</v>
      </c>
      <c r="BV163" s="503" t="s">
        <v>372</v>
      </c>
      <c r="BW163" s="450"/>
      <c r="BX163" s="451"/>
      <c r="BY163" s="502"/>
      <c r="BZ163" s="503"/>
      <c r="CA163" s="450" t="s">
        <v>442</v>
      </c>
      <c r="CB163" s="451"/>
      <c r="CC163" s="502" t="s">
        <v>768</v>
      </c>
      <c r="CD163" s="503" t="s">
        <v>377</v>
      </c>
      <c r="CE163" s="450" t="s">
        <v>442</v>
      </c>
      <c r="CF163" s="451"/>
      <c r="CG163" s="502" t="s">
        <v>774</v>
      </c>
      <c r="CH163" s="503" t="s">
        <v>390</v>
      </c>
      <c r="CI163" s="450" t="s">
        <v>442</v>
      </c>
      <c r="CJ163" s="451"/>
      <c r="CK163" s="502" t="s">
        <v>503</v>
      </c>
      <c r="CL163" s="503" t="s">
        <v>393</v>
      </c>
      <c r="CM163" s="450"/>
      <c r="CN163" s="451"/>
      <c r="CO163" s="502"/>
      <c r="CP163" s="503"/>
      <c r="CQ163" s="48"/>
      <c r="CR163" s="48"/>
      <c r="CS163" s="48"/>
      <c r="CT163" s="48"/>
      <c r="CU163" s="48"/>
      <c r="CV163" s="48"/>
      <c r="CW163" s="48"/>
    </row>
    <row r="164" spans="1:101" x14ac:dyDescent="0.25">
      <c r="A164" s="514">
        <v>152793</v>
      </c>
      <c r="B164" s="515" t="s">
        <v>681</v>
      </c>
      <c r="C164" s="516" t="s">
        <v>520</v>
      </c>
      <c r="D164" s="514" t="s">
        <v>288</v>
      </c>
      <c r="E164" s="517" t="s">
        <v>744</v>
      </c>
      <c r="F164" s="517" t="s">
        <v>753</v>
      </c>
      <c r="G164" s="517" t="s">
        <v>289</v>
      </c>
      <c r="H164" s="517" t="s">
        <v>744</v>
      </c>
      <c r="I164" s="516" t="s">
        <v>289</v>
      </c>
      <c r="J164" s="517" t="s">
        <v>289</v>
      </c>
      <c r="K164" s="440" t="str">
        <f>IFERROR(VLOOKUP(A164,[4]CalledName!$A:$N,14,FALSE),"")</f>
        <v>No</v>
      </c>
      <c r="L164" s="401" t="str">
        <f>IFERROR(VLOOKUP(A164,[5]YEAR8!$A:$Y,22,FALSE),"")</f>
        <v>1-2</v>
      </c>
      <c r="M164" s="404" t="str">
        <f t="shared" si="26"/>
        <v>H</v>
      </c>
      <c r="N164" s="344">
        <f>IFERROR(VLOOKUP($A164,BHVEXPORT!$A:$I,6,FALSE),"")</f>
        <v>20</v>
      </c>
      <c r="O164" s="344">
        <f>IFERROR(VLOOKUP($A164,BHVEXPORT!$A:$I,4,FALSE),"")</f>
        <v>0</v>
      </c>
      <c r="P164" s="444">
        <f>IFERROR(VLOOKUP($A164,BHVEXPORT!$A:$I,5,FALSE),"")</f>
        <v>0</v>
      </c>
      <c r="Q164" s="497">
        <v>95.65</v>
      </c>
      <c r="R164" s="495">
        <v>2</v>
      </c>
      <c r="S164" s="498">
        <f t="shared" si="27"/>
        <v>1</v>
      </c>
      <c r="T164" s="414">
        <f t="shared" si="28"/>
        <v>13</v>
      </c>
      <c r="U164" s="399">
        <f t="shared" si="29"/>
        <v>0</v>
      </c>
      <c r="V164" s="399">
        <f t="shared" si="30"/>
        <v>0</v>
      </c>
      <c r="W164" s="399">
        <f t="shared" si="31"/>
        <v>0</v>
      </c>
      <c r="X164" s="399">
        <f t="shared" si="32"/>
        <v>0</v>
      </c>
      <c r="Y164" s="399">
        <f t="shared" si="33"/>
        <v>0</v>
      </c>
      <c r="Z164" s="399">
        <f t="shared" si="34"/>
        <v>0</v>
      </c>
      <c r="AA164" s="399">
        <f t="shared" si="35"/>
        <v>0</v>
      </c>
      <c r="AB164" s="399">
        <f t="shared" si="36"/>
        <v>0</v>
      </c>
      <c r="AC164" s="522">
        <f t="shared" si="37"/>
        <v>0</v>
      </c>
      <c r="AD164" s="415"/>
      <c r="AE164" s="450" t="s">
        <v>442</v>
      </c>
      <c r="AF164" s="451"/>
      <c r="AG164" s="502" t="s">
        <v>458</v>
      </c>
      <c r="AH164" s="503" t="s">
        <v>307</v>
      </c>
      <c r="AI164" s="450" t="s">
        <v>442</v>
      </c>
      <c r="AJ164" s="451"/>
      <c r="AK164" s="502" t="s">
        <v>769</v>
      </c>
      <c r="AL164" s="503" t="s">
        <v>439</v>
      </c>
      <c r="AM164" s="450" t="s">
        <v>442</v>
      </c>
      <c r="AN164" s="451"/>
      <c r="AO164" s="502" t="s">
        <v>460</v>
      </c>
      <c r="AP164" s="503" t="s">
        <v>315</v>
      </c>
      <c r="AQ164" s="450" t="s">
        <v>442</v>
      </c>
      <c r="AR164" s="451"/>
      <c r="AS164" s="502" t="s">
        <v>462</v>
      </c>
      <c r="AT164" s="503" t="s">
        <v>326</v>
      </c>
      <c r="AU164" s="450" t="s">
        <v>442</v>
      </c>
      <c r="AV164" s="451"/>
      <c r="AW164" s="502" t="s">
        <v>738</v>
      </c>
      <c r="AX164" s="503" t="s">
        <v>520</v>
      </c>
      <c r="AY164" s="450" t="s">
        <v>442</v>
      </c>
      <c r="AZ164" s="451"/>
      <c r="BA164" s="502" t="s">
        <v>471</v>
      </c>
      <c r="BB164" s="503" t="s">
        <v>329</v>
      </c>
      <c r="BC164" s="450" t="s">
        <v>442</v>
      </c>
      <c r="BD164" s="451"/>
      <c r="BE164" s="502" t="s">
        <v>475</v>
      </c>
      <c r="BF164" s="503" t="s">
        <v>337</v>
      </c>
      <c r="BG164" s="450" t="s">
        <v>442</v>
      </c>
      <c r="BH164" s="451"/>
      <c r="BI164" s="502" t="s">
        <v>477</v>
      </c>
      <c r="BJ164" s="503" t="s">
        <v>345</v>
      </c>
      <c r="BK164" s="450" t="s">
        <v>442</v>
      </c>
      <c r="BL164" s="451"/>
      <c r="BM164" s="502" t="s">
        <v>481</v>
      </c>
      <c r="BN164" s="503" t="s">
        <v>353</v>
      </c>
      <c r="BO164" s="450" t="s">
        <v>442</v>
      </c>
      <c r="BP164" s="451"/>
      <c r="BQ164" s="502" t="s">
        <v>485</v>
      </c>
      <c r="BR164" s="503" t="s">
        <v>363</v>
      </c>
      <c r="BS164" s="450" t="s">
        <v>442</v>
      </c>
      <c r="BT164" s="451"/>
      <c r="BU164" s="502" t="s">
        <v>487</v>
      </c>
      <c r="BV164" s="503" t="s">
        <v>371</v>
      </c>
      <c r="BW164" s="450"/>
      <c r="BX164" s="451"/>
      <c r="BY164" s="502"/>
      <c r="BZ164" s="503"/>
      <c r="CA164" s="450" t="s">
        <v>441</v>
      </c>
      <c r="CB164" s="451"/>
      <c r="CC164" s="502" t="s">
        <v>492</v>
      </c>
      <c r="CD164" s="503" t="s">
        <v>380</v>
      </c>
      <c r="CE164" s="450" t="s">
        <v>442</v>
      </c>
      <c r="CF164" s="451"/>
      <c r="CG164" s="502" t="s">
        <v>501</v>
      </c>
      <c r="CH164" s="503" t="s">
        <v>389</v>
      </c>
      <c r="CI164" s="450" t="s">
        <v>442</v>
      </c>
      <c r="CJ164" s="451"/>
      <c r="CK164" s="502" t="s">
        <v>503</v>
      </c>
      <c r="CL164" s="503" t="s">
        <v>399</v>
      </c>
      <c r="CM164" s="450"/>
      <c r="CN164" s="451"/>
      <c r="CO164" s="502"/>
      <c r="CP164" s="503"/>
      <c r="CQ164" s="48"/>
      <c r="CR164" s="48"/>
      <c r="CS164" s="48"/>
      <c r="CT164" s="48"/>
      <c r="CU164" s="48"/>
      <c r="CV164" s="48"/>
      <c r="CW164" s="48"/>
    </row>
    <row r="165" spans="1:101" x14ac:dyDescent="0.25">
      <c r="A165" s="514">
        <v>152897</v>
      </c>
      <c r="B165" s="515" t="s">
        <v>682</v>
      </c>
      <c r="C165" s="516" t="s">
        <v>531</v>
      </c>
      <c r="D165" s="514" t="s">
        <v>148</v>
      </c>
      <c r="E165" s="517" t="s">
        <v>289</v>
      </c>
      <c r="F165" s="517" t="s">
        <v>753</v>
      </c>
      <c r="G165" s="517" t="s">
        <v>744</v>
      </c>
      <c r="H165" s="517" t="s">
        <v>289</v>
      </c>
      <c r="I165" s="516" t="s">
        <v>289</v>
      </c>
      <c r="J165" s="517" t="s">
        <v>289</v>
      </c>
      <c r="K165" s="440" t="str">
        <f>IFERROR(VLOOKUP(A165,[4]CalledName!$A:$N,14,FALSE),"")</f>
        <v>No</v>
      </c>
      <c r="L165" s="401" t="str">
        <f>IFERROR(VLOOKUP(A165,[5]YEAR8!$A:$Y,22,FALSE),"")</f>
        <v>5-6</v>
      </c>
      <c r="M165" s="404" t="str">
        <f t="shared" si="26"/>
        <v>M</v>
      </c>
      <c r="N165" s="344">
        <f>IFERROR(VLOOKUP($A165,BHVEXPORT!$A:$I,6,FALSE),"")</f>
        <v>17</v>
      </c>
      <c r="O165" s="344">
        <f>IFERROR(VLOOKUP($A165,BHVEXPORT!$A:$I,4,FALSE),"")</f>
        <v>0</v>
      </c>
      <c r="P165" s="444">
        <f>IFERROR(VLOOKUP($A165,BHVEXPORT!$A:$I,5,FALSE),"")</f>
        <v>0</v>
      </c>
      <c r="Q165" s="497">
        <v>100</v>
      </c>
      <c r="R165" s="495">
        <v>2</v>
      </c>
      <c r="S165" s="498">
        <f t="shared" si="27"/>
        <v>0</v>
      </c>
      <c r="T165" s="414">
        <f t="shared" si="28"/>
        <v>14</v>
      </c>
      <c r="U165" s="399">
        <f t="shared" si="29"/>
        <v>0</v>
      </c>
      <c r="V165" s="399">
        <f t="shared" si="30"/>
        <v>0</v>
      </c>
      <c r="W165" s="399">
        <f t="shared" si="31"/>
        <v>0</v>
      </c>
      <c r="X165" s="399">
        <f t="shared" si="32"/>
        <v>0</v>
      </c>
      <c r="Y165" s="399">
        <f t="shared" si="33"/>
        <v>0</v>
      </c>
      <c r="Z165" s="399">
        <f t="shared" si="34"/>
        <v>0</v>
      </c>
      <c r="AA165" s="399">
        <f t="shared" si="35"/>
        <v>0</v>
      </c>
      <c r="AB165" s="399">
        <f t="shared" si="36"/>
        <v>0</v>
      </c>
      <c r="AC165" s="522">
        <f t="shared" si="37"/>
        <v>0</v>
      </c>
      <c r="AD165" s="415"/>
      <c r="AE165" s="452" t="s">
        <v>442</v>
      </c>
      <c r="AF165" s="451"/>
      <c r="AG165" s="502" t="s">
        <v>459</v>
      </c>
      <c r="AH165" s="503" t="s">
        <v>306</v>
      </c>
      <c r="AI165" s="452" t="s">
        <v>442</v>
      </c>
      <c r="AJ165" s="451"/>
      <c r="AK165" s="502" t="s">
        <v>771</v>
      </c>
      <c r="AL165" s="503" t="s">
        <v>440</v>
      </c>
      <c r="AM165" s="452" t="s">
        <v>442</v>
      </c>
      <c r="AN165" s="451"/>
      <c r="AO165" s="502" t="s">
        <v>460</v>
      </c>
      <c r="AP165" s="503" t="s">
        <v>314</v>
      </c>
      <c r="AQ165" s="452" t="s">
        <v>442</v>
      </c>
      <c r="AR165" s="451"/>
      <c r="AS165" s="502" t="s">
        <v>773</v>
      </c>
      <c r="AT165" s="503" t="s">
        <v>323</v>
      </c>
      <c r="AU165" s="452" t="s">
        <v>442</v>
      </c>
      <c r="AV165" s="451"/>
      <c r="AW165" s="502" t="s">
        <v>510</v>
      </c>
      <c r="AX165" s="503" t="s">
        <v>531</v>
      </c>
      <c r="AY165" s="452" t="s">
        <v>442</v>
      </c>
      <c r="AZ165" s="451"/>
      <c r="BA165" s="502" t="s">
        <v>470</v>
      </c>
      <c r="BB165" s="503" t="s">
        <v>328</v>
      </c>
      <c r="BC165" s="452" t="s">
        <v>442</v>
      </c>
      <c r="BD165" s="451"/>
      <c r="BE165" s="502" t="s">
        <v>473</v>
      </c>
      <c r="BF165" s="503" t="s">
        <v>336</v>
      </c>
      <c r="BG165" s="452" t="s">
        <v>442</v>
      </c>
      <c r="BH165" s="451"/>
      <c r="BI165" s="502" t="s">
        <v>476</v>
      </c>
      <c r="BJ165" s="503" t="s">
        <v>344</v>
      </c>
      <c r="BK165" s="452" t="s">
        <v>442</v>
      </c>
      <c r="BL165" s="451"/>
      <c r="BM165" s="502" t="s">
        <v>481</v>
      </c>
      <c r="BN165" s="503" t="s">
        <v>352</v>
      </c>
      <c r="BO165" s="452" t="s">
        <v>442</v>
      </c>
      <c r="BP165" s="451"/>
      <c r="BQ165" s="502" t="s">
        <v>483</v>
      </c>
      <c r="BR165" s="503" t="s">
        <v>361</v>
      </c>
      <c r="BS165" s="452" t="s">
        <v>442</v>
      </c>
      <c r="BT165" s="451"/>
      <c r="BU165" s="502" t="s">
        <v>488</v>
      </c>
      <c r="BV165" s="503" t="s">
        <v>370</v>
      </c>
      <c r="BW165" s="452"/>
      <c r="BX165" s="451"/>
      <c r="BY165" s="502"/>
      <c r="BZ165" s="503"/>
      <c r="CA165" s="452" t="s">
        <v>442</v>
      </c>
      <c r="CB165" s="451"/>
      <c r="CC165" s="502" t="s">
        <v>768</v>
      </c>
      <c r="CD165" s="503" t="s">
        <v>377</v>
      </c>
      <c r="CE165" s="452" t="s">
        <v>442</v>
      </c>
      <c r="CF165" s="451"/>
      <c r="CG165" s="502" t="s">
        <v>500</v>
      </c>
      <c r="CH165" s="503" t="s">
        <v>388</v>
      </c>
      <c r="CI165" s="452" t="s">
        <v>442</v>
      </c>
      <c r="CJ165" s="451"/>
      <c r="CK165" s="502" t="s">
        <v>504</v>
      </c>
      <c r="CL165" s="503" t="s">
        <v>395</v>
      </c>
      <c r="CM165" s="452"/>
      <c r="CN165" s="451"/>
      <c r="CO165" s="502"/>
      <c r="CP165" s="503"/>
      <c r="CQ165" s="48"/>
      <c r="CR165" s="48"/>
      <c r="CS165" s="48"/>
      <c r="CT165" s="48"/>
      <c r="CU165" s="48"/>
      <c r="CV165" s="48"/>
      <c r="CW165" s="48"/>
    </row>
    <row r="166" spans="1:101" x14ac:dyDescent="0.25">
      <c r="A166" s="514">
        <v>152801</v>
      </c>
      <c r="B166" s="515" t="s">
        <v>683</v>
      </c>
      <c r="C166" s="516" t="s">
        <v>520</v>
      </c>
      <c r="D166" s="514" t="s">
        <v>288</v>
      </c>
      <c r="E166" s="517" t="s">
        <v>289</v>
      </c>
      <c r="F166" s="517" t="s">
        <v>745</v>
      </c>
      <c r="G166" s="517" t="s">
        <v>744</v>
      </c>
      <c r="H166" s="517" t="s">
        <v>289</v>
      </c>
      <c r="I166" s="516" t="s">
        <v>289</v>
      </c>
      <c r="J166" s="517" t="s">
        <v>289</v>
      </c>
      <c r="K166" s="440" t="str">
        <f>IFERROR(VLOOKUP(A166,[4]CalledName!$A:$N,14,FALSE),"")</f>
        <v>No</v>
      </c>
      <c r="L166" s="401" t="str">
        <f>IFERROR(VLOOKUP(A166,[5]YEAR8!$A:$Y,22,FALSE),"")</f>
        <v>6-7</v>
      </c>
      <c r="M166" s="404" t="str">
        <f t="shared" si="26"/>
        <v>H</v>
      </c>
      <c r="N166" s="344">
        <f>IFERROR(VLOOKUP($A166,BHVEXPORT!$A:$I,6,FALSE),"")</f>
        <v>16</v>
      </c>
      <c r="O166" s="344">
        <f>IFERROR(VLOOKUP($A166,BHVEXPORT!$A:$I,4,FALSE),"")</f>
        <v>0</v>
      </c>
      <c r="P166" s="444">
        <f>IFERROR(VLOOKUP($A166,BHVEXPORT!$A:$I,5,FALSE),"")</f>
        <v>0</v>
      </c>
      <c r="Q166" s="497">
        <v>100</v>
      </c>
      <c r="R166" s="495">
        <v>6</v>
      </c>
      <c r="S166" s="498">
        <f t="shared" si="27"/>
        <v>1</v>
      </c>
      <c r="T166" s="414">
        <f t="shared" si="28"/>
        <v>13</v>
      </c>
      <c r="U166" s="399">
        <f t="shared" si="29"/>
        <v>0</v>
      </c>
      <c r="V166" s="399">
        <f t="shared" si="30"/>
        <v>0</v>
      </c>
      <c r="W166" s="399">
        <f t="shared" si="31"/>
        <v>0</v>
      </c>
      <c r="X166" s="399">
        <f t="shared" si="32"/>
        <v>0</v>
      </c>
      <c r="Y166" s="399">
        <f t="shared" si="33"/>
        <v>0</v>
      </c>
      <c r="Z166" s="399">
        <f t="shared" si="34"/>
        <v>0</v>
      </c>
      <c r="AA166" s="399">
        <f t="shared" si="35"/>
        <v>0</v>
      </c>
      <c r="AB166" s="399">
        <f t="shared" si="36"/>
        <v>0</v>
      </c>
      <c r="AC166" s="522">
        <f t="shared" si="37"/>
        <v>0</v>
      </c>
      <c r="AD166" s="415"/>
      <c r="AE166" s="450" t="s">
        <v>442</v>
      </c>
      <c r="AF166" s="451"/>
      <c r="AG166" s="502" t="s">
        <v>458</v>
      </c>
      <c r="AH166" s="503" t="s">
        <v>307</v>
      </c>
      <c r="AI166" s="450" t="s">
        <v>442</v>
      </c>
      <c r="AJ166" s="451"/>
      <c r="AK166" s="502" t="s">
        <v>771</v>
      </c>
      <c r="AL166" s="503" t="s">
        <v>440</v>
      </c>
      <c r="AM166" s="450" t="s">
        <v>442</v>
      </c>
      <c r="AN166" s="451"/>
      <c r="AO166" s="502" t="s">
        <v>460</v>
      </c>
      <c r="AP166" s="503" t="s">
        <v>315</v>
      </c>
      <c r="AQ166" s="450" t="s">
        <v>442</v>
      </c>
      <c r="AR166" s="451"/>
      <c r="AS166" s="502" t="s">
        <v>773</v>
      </c>
      <c r="AT166" s="503" t="s">
        <v>323</v>
      </c>
      <c r="AU166" s="450" t="s">
        <v>442</v>
      </c>
      <c r="AV166" s="451"/>
      <c r="AW166" s="502" t="s">
        <v>738</v>
      </c>
      <c r="AX166" s="503" t="s">
        <v>520</v>
      </c>
      <c r="AY166" s="450" t="s">
        <v>442</v>
      </c>
      <c r="AZ166" s="451"/>
      <c r="BA166" s="502" t="s">
        <v>471</v>
      </c>
      <c r="BB166" s="503" t="s">
        <v>329</v>
      </c>
      <c r="BC166" s="450" t="s">
        <v>442</v>
      </c>
      <c r="BD166" s="451"/>
      <c r="BE166" s="502" t="s">
        <v>475</v>
      </c>
      <c r="BF166" s="503" t="s">
        <v>337</v>
      </c>
      <c r="BG166" s="450" t="s">
        <v>442</v>
      </c>
      <c r="BH166" s="451"/>
      <c r="BI166" s="502" t="s">
        <v>477</v>
      </c>
      <c r="BJ166" s="503" t="s">
        <v>345</v>
      </c>
      <c r="BK166" s="450" t="s">
        <v>442</v>
      </c>
      <c r="BL166" s="451"/>
      <c r="BM166" s="502" t="s">
        <v>481</v>
      </c>
      <c r="BN166" s="503" t="s">
        <v>353</v>
      </c>
      <c r="BO166" s="450" t="s">
        <v>442</v>
      </c>
      <c r="BP166" s="451"/>
      <c r="BQ166" s="502" t="s">
        <v>482</v>
      </c>
      <c r="BR166" s="503" t="s">
        <v>360</v>
      </c>
      <c r="BS166" s="450" t="s">
        <v>442</v>
      </c>
      <c r="BT166" s="451"/>
      <c r="BU166" s="502" t="s">
        <v>487</v>
      </c>
      <c r="BV166" s="503" t="s">
        <v>371</v>
      </c>
      <c r="BW166" s="450"/>
      <c r="BX166" s="451"/>
      <c r="BY166" s="502"/>
      <c r="BZ166" s="503"/>
      <c r="CA166" s="450" t="s">
        <v>441</v>
      </c>
      <c r="CB166" s="451"/>
      <c r="CC166" s="502" t="s">
        <v>492</v>
      </c>
      <c r="CD166" s="503" t="s">
        <v>380</v>
      </c>
      <c r="CE166" s="450" t="s">
        <v>442</v>
      </c>
      <c r="CF166" s="451"/>
      <c r="CG166" s="502" t="s">
        <v>501</v>
      </c>
      <c r="CH166" s="503" t="s">
        <v>389</v>
      </c>
      <c r="CI166" s="450" t="s">
        <v>442</v>
      </c>
      <c r="CJ166" s="451"/>
      <c r="CK166" s="502" t="s">
        <v>504</v>
      </c>
      <c r="CL166" s="503" t="s">
        <v>392</v>
      </c>
      <c r="CM166" s="450"/>
      <c r="CN166" s="451"/>
      <c r="CO166" s="502"/>
      <c r="CP166" s="503"/>
      <c r="CQ166" s="48"/>
      <c r="CR166" s="48"/>
      <c r="CS166" s="48"/>
      <c r="CT166" s="48"/>
      <c r="CU166" s="48"/>
      <c r="CV166" s="48"/>
      <c r="CW166" s="48"/>
    </row>
    <row r="167" spans="1:101" x14ac:dyDescent="0.25">
      <c r="A167" s="514">
        <v>152869</v>
      </c>
      <c r="B167" s="515" t="s">
        <v>684</v>
      </c>
      <c r="C167" s="516" t="s">
        <v>522</v>
      </c>
      <c r="D167" s="514" t="s">
        <v>148</v>
      </c>
      <c r="E167" s="517" t="s">
        <v>289</v>
      </c>
      <c r="F167" s="517" t="s">
        <v>743</v>
      </c>
      <c r="G167" s="517" t="s">
        <v>289</v>
      </c>
      <c r="H167" s="517" t="s">
        <v>289</v>
      </c>
      <c r="I167" s="516" t="s">
        <v>289</v>
      </c>
      <c r="J167" s="517" t="s">
        <v>289</v>
      </c>
      <c r="K167" s="440" t="str">
        <f>IFERROR(VLOOKUP(A167,[4]CalledName!$A:$N,14,FALSE),"")</f>
        <v>No</v>
      </c>
      <c r="L167" s="401" t="str">
        <f>IFERROR(VLOOKUP(A167,[5]YEAR8!$A:$Y,22,FALSE),"")</f>
        <v>3-4</v>
      </c>
      <c r="M167" s="404" t="str">
        <f t="shared" si="26"/>
        <v>M</v>
      </c>
      <c r="N167" s="344">
        <f>IFERROR(VLOOKUP($A167,BHVEXPORT!$A:$I,6,FALSE),"")</f>
        <v>28</v>
      </c>
      <c r="O167" s="344">
        <f>IFERROR(VLOOKUP($A167,BHVEXPORT!$A:$I,4,FALSE),"")</f>
        <v>0</v>
      </c>
      <c r="P167" s="444">
        <f>IFERROR(VLOOKUP($A167,BHVEXPORT!$A:$I,5,FALSE),"")</f>
        <v>1</v>
      </c>
      <c r="Q167" s="497">
        <v>84.78</v>
      </c>
      <c r="R167" s="495">
        <v>0</v>
      </c>
      <c r="S167" s="498">
        <f t="shared" si="27"/>
        <v>2</v>
      </c>
      <c r="T167" s="414">
        <f t="shared" si="28"/>
        <v>12</v>
      </c>
      <c r="U167" s="399">
        <f t="shared" si="29"/>
        <v>0</v>
      </c>
      <c r="V167" s="399">
        <f t="shared" si="30"/>
        <v>0</v>
      </c>
      <c r="W167" s="399">
        <f t="shared" si="31"/>
        <v>0</v>
      </c>
      <c r="X167" s="399">
        <f t="shared" si="32"/>
        <v>0</v>
      </c>
      <c r="Y167" s="399">
        <f t="shared" si="33"/>
        <v>0</v>
      </c>
      <c r="Z167" s="399">
        <f t="shared" si="34"/>
        <v>0</v>
      </c>
      <c r="AA167" s="399">
        <f t="shared" si="35"/>
        <v>0</v>
      </c>
      <c r="AB167" s="399">
        <f t="shared" si="36"/>
        <v>0</v>
      </c>
      <c r="AC167" s="522">
        <f t="shared" si="37"/>
        <v>0</v>
      </c>
      <c r="AD167" s="415"/>
      <c r="AE167" s="452" t="s">
        <v>442</v>
      </c>
      <c r="AF167" s="451"/>
      <c r="AG167" s="502" t="s">
        <v>764</v>
      </c>
      <c r="AH167" s="503" t="s">
        <v>301</v>
      </c>
      <c r="AI167" s="452" t="s">
        <v>442</v>
      </c>
      <c r="AJ167" s="451"/>
      <c r="AK167" s="502" t="s">
        <v>765</v>
      </c>
      <c r="AL167" s="503" t="s">
        <v>434</v>
      </c>
      <c r="AM167" s="452" t="s">
        <v>441</v>
      </c>
      <c r="AN167" s="451"/>
      <c r="AO167" s="502" t="s">
        <v>460</v>
      </c>
      <c r="AP167" s="503" t="s">
        <v>309</v>
      </c>
      <c r="AQ167" s="452" t="s">
        <v>442</v>
      </c>
      <c r="AR167" s="451"/>
      <c r="AS167" s="502" t="s">
        <v>464</v>
      </c>
      <c r="AT167" s="503" t="s">
        <v>319</v>
      </c>
      <c r="AU167" s="452" t="s">
        <v>441</v>
      </c>
      <c r="AV167" s="451"/>
      <c r="AW167" s="502" t="s">
        <v>484</v>
      </c>
      <c r="AX167" s="503" t="s">
        <v>522</v>
      </c>
      <c r="AY167" s="452"/>
      <c r="AZ167" s="451"/>
      <c r="BA167" s="502"/>
      <c r="BB167" s="503"/>
      <c r="BC167" s="452" t="s">
        <v>442</v>
      </c>
      <c r="BD167" s="451"/>
      <c r="BE167" s="502" t="s">
        <v>473</v>
      </c>
      <c r="BF167" s="503" t="s">
        <v>331</v>
      </c>
      <c r="BG167" s="452" t="s">
        <v>442</v>
      </c>
      <c r="BH167" s="451"/>
      <c r="BI167" s="502" t="s">
        <v>476</v>
      </c>
      <c r="BJ167" s="503" t="s">
        <v>339</v>
      </c>
      <c r="BK167" s="452" t="s">
        <v>442</v>
      </c>
      <c r="BL167" s="451"/>
      <c r="BM167" s="502" t="s">
        <v>479</v>
      </c>
      <c r="BN167" s="503" t="s">
        <v>347</v>
      </c>
      <c r="BO167" s="452" t="s">
        <v>442</v>
      </c>
      <c r="BP167" s="451"/>
      <c r="BQ167" s="502" t="s">
        <v>485</v>
      </c>
      <c r="BR167" s="503" t="s">
        <v>358</v>
      </c>
      <c r="BS167" s="452" t="s">
        <v>442</v>
      </c>
      <c r="BT167" s="451"/>
      <c r="BU167" s="502" t="s">
        <v>487</v>
      </c>
      <c r="BV167" s="503" t="s">
        <v>365</v>
      </c>
      <c r="BW167" s="452"/>
      <c r="BX167" s="451"/>
      <c r="BY167" s="502"/>
      <c r="BZ167" s="503"/>
      <c r="CA167" s="452" t="s">
        <v>442</v>
      </c>
      <c r="CB167" s="451"/>
      <c r="CC167" s="502" t="s">
        <v>491</v>
      </c>
      <c r="CD167" s="503" t="s">
        <v>374</v>
      </c>
      <c r="CE167" s="452" t="s">
        <v>442</v>
      </c>
      <c r="CF167" s="451"/>
      <c r="CG167" s="502" t="s">
        <v>496</v>
      </c>
      <c r="CH167" s="503" t="s">
        <v>383</v>
      </c>
      <c r="CI167" s="452" t="s">
        <v>442</v>
      </c>
      <c r="CJ167" s="451"/>
      <c r="CK167" s="502" t="s">
        <v>504</v>
      </c>
      <c r="CL167" s="503" t="s">
        <v>395</v>
      </c>
      <c r="CM167" s="452" t="s">
        <v>442</v>
      </c>
      <c r="CN167" s="451"/>
      <c r="CO167" s="502" t="s">
        <v>471</v>
      </c>
      <c r="CP167" s="503" t="s">
        <v>400</v>
      </c>
      <c r="CQ167" s="48"/>
      <c r="CR167" s="48"/>
      <c r="CS167" s="48"/>
      <c r="CT167" s="48"/>
      <c r="CU167" s="48"/>
      <c r="CV167" s="48"/>
      <c r="CW167" s="48"/>
    </row>
    <row r="168" spans="1:101" x14ac:dyDescent="0.25">
      <c r="A168" s="514">
        <v>152946</v>
      </c>
      <c r="B168" s="515" t="s">
        <v>685</v>
      </c>
      <c r="C168" s="516" t="s">
        <v>520</v>
      </c>
      <c r="D168" s="514" t="s">
        <v>148</v>
      </c>
      <c r="E168" s="517" t="s">
        <v>289</v>
      </c>
      <c r="F168" s="517" t="s">
        <v>743</v>
      </c>
      <c r="G168" s="517" t="s">
        <v>289</v>
      </c>
      <c r="H168" s="517" t="s">
        <v>289</v>
      </c>
      <c r="I168" s="516" t="s">
        <v>289</v>
      </c>
      <c r="J168" s="517" t="s">
        <v>289</v>
      </c>
      <c r="K168" s="440" t="str">
        <f>IFERROR(VLOOKUP(A168,[4]CalledName!$A:$N,14,FALSE),"")</f>
        <v>No</v>
      </c>
      <c r="L168" s="401" t="str">
        <f>IFERROR(VLOOKUP(A168,[5]YEAR8!$A:$Y,22,FALSE),"")</f>
        <v>5-6</v>
      </c>
      <c r="M168" s="404" t="str">
        <f t="shared" si="26"/>
        <v>H</v>
      </c>
      <c r="N168" s="344">
        <f>IFERROR(VLOOKUP($A168,BHVEXPORT!$A:$I,6,FALSE),"")</f>
        <v>17</v>
      </c>
      <c r="O168" s="344">
        <f>IFERROR(VLOOKUP($A168,BHVEXPORT!$A:$I,4,FALSE),"")</f>
        <v>0</v>
      </c>
      <c r="P168" s="444">
        <f>IFERROR(VLOOKUP($A168,BHVEXPORT!$A:$I,5,FALSE),"")</f>
        <v>0</v>
      </c>
      <c r="Q168" s="497">
        <v>97.83</v>
      </c>
      <c r="R168" s="495">
        <v>1</v>
      </c>
      <c r="S168" s="498">
        <f t="shared" si="27"/>
        <v>1</v>
      </c>
      <c r="T168" s="414">
        <f t="shared" si="28"/>
        <v>13</v>
      </c>
      <c r="U168" s="399">
        <f t="shared" si="29"/>
        <v>0</v>
      </c>
      <c r="V168" s="399">
        <f t="shared" si="30"/>
        <v>0</v>
      </c>
      <c r="W168" s="399">
        <f t="shared" si="31"/>
        <v>0</v>
      </c>
      <c r="X168" s="399">
        <f t="shared" si="32"/>
        <v>0</v>
      </c>
      <c r="Y168" s="399">
        <f t="shared" si="33"/>
        <v>0</v>
      </c>
      <c r="Z168" s="399">
        <f t="shared" si="34"/>
        <v>0</v>
      </c>
      <c r="AA168" s="399">
        <f t="shared" si="35"/>
        <v>0</v>
      </c>
      <c r="AB168" s="399">
        <f t="shared" si="36"/>
        <v>0</v>
      </c>
      <c r="AC168" s="522">
        <f t="shared" si="37"/>
        <v>0</v>
      </c>
      <c r="AD168" s="415"/>
      <c r="AE168" s="450" t="s">
        <v>442</v>
      </c>
      <c r="AF168" s="451"/>
      <c r="AG168" s="502" t="s">
        <v>458</v>
      </c>
      <c r="AH168" s="503" t="s">
        <v>307</v>
      </c>
      <c r="AI168" s="450"/>
      <c r="AJ168" s="451"/>
      <c r="AK168" s="502"/>
      <c r="AL168" s="503"/>
      <c r="AM168" s="450" t="s">
        <v>442</v>
      </c>
      <c r="AN168" s="451"/>
      <c r="AO168" s="502" t="s">
        <v>460</v>
      </c>
      <c r="AP168" s="503" t="s">
        <v>315</v>
      </c>
      <c r="AQ168" s="450" t="s">
        <v>442</v>
      </c>
      <c r="AR168" s="451"/>
      <c r="AS168" s="502" t="s">
        <v>461</v>
      </c>
      <c r="AT168" s="503" t="s">
        <v>324</v>
      </c>
      <c r="AU168" s="450" t="s">
        <v>442</v>
      </c>
      <c r="AV168" s="451"/>
      <c r="AW168" s="502" t="s">
        <v>738</v>
      </c>
      <c r="AX168" s="503" t="s">
        <v>520</v>
      </c>
      <c r="AY168" s="450" t="s">
        <v>442</v>
      </c>
      <c r="AZ168" s="451"/>
      <c r="BA168" s="502" t="s">
        <v>471</v>
      </c>
      <c r="BB168" s="503" t="s">
        <v>329</v>
      </c>
      <c r="BC168" s="450" t="s">
        <v>442</v>
      </c>
      <c r="BD168" s="451"/>
      <c r="BE168" s="502" t="s">
        <v>475</v>
      </c>
      <c r="BF168" s="503" t="s">
        <v>337</v>
      </c>
      <c r="BG168" s="450" t="s">
        <v>441</v>
      </c>
      <c r="BH168" s="451"/>
      <c r="BI168" s="502" t="s">
        <v>477</v>
      </c>
      <c r="BJ168" s="503" t="s">
        <v>345</v>
      </c>
      <c r="BK168" s="450" t="s">
        <v>442</v>
      </c>
      <c r="BL168" s="451"/>
      <c r="BM168" s="502" t="s">
        <v>481</v>
      </c>
      <c r="BN168" s="503" t="s">
        <v>353</v>
      </c>
      <c r="BO168" s="450" t="s">
        <v>442</v>
      </c>
      <c r="BP168" s="451"/>
      <c r="BQ168" s="502" t="s">
        <v>484</v>
      </c>
      <c r="BR168" s="503" t="s">
        <v>362</v>
      </c>
      <c r="BS168" s="450" t="s">
        <v>442</v>
      </c>
      <c r="BT168" s="451"/>
      <c r="BU168" s="502" t="s">
        <v>487</v>
      </c>
      <c r="BV168" s="503" t="s">
        <v>371</v>
      </c>
      <c r="BW168" s="450" t="s">
        <v>442</v>
      </c>
      <c r="BX168" s="451"/>
      <c r="BY168" s="502" t="s">
        <v>476</v>
      </c>
      <c r="BZ168" s="503" t="s">
        <v>382</v>
      </c>
      <c r="CA168" s="450" t="s">
        <v>442</v>
      </c>
      <c r="CB168" s="451"/>
      <c r="CC168" s="502" t="s">
        <v>491</v>
      </c>
      <c r="CD168" s="503" t="s">
        <v>378</v>
      </c>
      <c r="CE168" s="450" t="s">
        <v>442</v>
      </c>
      <c r="CF168" s="451"/>
      <c r="CG168" s="502" t="s">
        <v>501</v>
      </c>
      <c r="CH168" s="503" t="s">
        <v>389</v>
      </c>
      <c r="CI168" s="450" t="s">
        <v>442</v>
      </c>
      <c r="CJ168" s="451"/>
      <c r="CK168" s="502" t="s">
        <v>508</v>
      </c>
      <c r="CL168" s="503" t="s">
        <v>396</v>
      </c>
      <c r="CM168" s="450"/>
      <c r="CN168" s="451"/>
      <c r="CO168" s="502"/>
      <c r="CP168" s="503"/>
      <c r="CQ168" s="48"/>
      <c r="CR168" s="48"/>
      <c r="CS168" s="48"/>
      <c r="CT168" s="48"/>
      <c r="CU168" s="48"/>
      <c r="CV168" s="48"/>
      <c r="CW168" s="48"/>
    </row>
    <row r="169" spans="1:101" x14ac:dyDescent="0.25">
      <c r="A169" s="514">
        <v>152759</v>
      </c>
      <c r="B169" s="515" t="s">
        <v>686</v>
      </c>
      <c r="C169" s="516" t="s">
        <v>514</v>
      </c>
      <c r="D169" s="514" t="s">
        <v>288</v>
      </c>
      <c r="E169" s="517" t="s">
        <v>289</v>
      </c>
      <c r="F169" s="517" t="s">
        <v>745</v>
      </c>
      <c r="G169" s="517" t="s">
        <v>744</v>
      </c>
      <c r="H169" s="517" t="s">
        <v>289</v>
      </c>
      <c r="I169" s="516" t="s">
        <v>289</v>
      </c>
      <c r="J169" s="517" t="s">
        <v>289</v>
      </c>
      <c r="K169" s="440" t="str">
        <f>IFERROR(VLOOKUP(A169,[4]CalledName!$A:$N,14,FALSE),"")</f>
        <v>No</v>
      </c>
      <c r="L169" s="401" t="str">
        <f>IFERROR(VLOOKUP(A169,[5]YEAR8!$A:$Y,22,FALSE),"")</f>
        <v>4-5</v>
      </c>
      <c r="M169" s="404" t="str">
        <f t="shared" si="26"/>
        <v>M</v>
      </c>
      <c r="N169" s="344">
        <f>IFERROR(VLOOKUP($A169,BHVEXPORT!$A:$I,6,FALSE),"")</f>
        <v>11</v>
      </c>
      <c r="O169" s="344">
        <f>IFERROR(VLOOKUP($A169,BHVEXPORT!$A:$I,4,FALSE),"")</f>
        <v>0</v>
      </c>
      <c r="P169" s="444">
        <f>IFERROR(VLOOKUP($A169,BHVEXPORT!$A:$I,5,FALSE),"")</f>
        <v>0</v>
      </c>
      <c r="Q169" s="497">
        <v>100</v>
      </c>
      <c r="R169" s="495">
        <v>0</v>
      </c>
      <c r="S169" s="498">
        <f t="shared" si="27"/>
        <v>2</v>
      </c>
      <c r="T169" s="414">
        <f t="shared" si="28"/>
        <v>12</v>
      </c>
      <c r="U169" s="399">
        <f t="shared" si="29"/>
        <v>0</v>
      </c>
      <c r="V169" s="399">
        <f t="shared" si="30"/>
        <v>0</v>
      </c>
      <c r="W169" s="399">
        <f t="shared" si="31"/>
        <v>0</v>
      </c>
      <c r="X169" s="399">
        <f t="shared" si="32"/>
        <v>0</v>
      </c>
      <c r="Y169" s="399">
        <f t="shared" si="33"/>
        <v>0</v>
      </c>
      <c r="Z169" s="399">
        <f t="shared" si="34"/>
        <v>0</v>
      </c>
      <c r="AA169" s="399">
        <f t="shared" si="35"/>
        <v>0</v>
      </c>
      <c r="AB169" s="399">
        <f t="shared" si="36"/>
        <v>0</v>
      </c>
      <c r="AC169" s="522">
        <f t="shared" si="37"/>
        <v>0</v>
      </c>
      <c r="AD169" s="415"/>
      <c r="AE169" s="450" t="s">
        <v>442</v>
      </c>
      <c r="AF169" s="451"/>
      <c r="AG169" s="502" t="s">
        <v>764</v>
      </c>
      <c r="AH169" s="503" t="s">
        <v>305</v>
      </c>
      <c r="AI169" s="450" t="s">
        <v>442</v>
      </c>
      <c r="AJ169" s="451"/>
      <c r="AK169" s="502" t="s">
        <v>766</v>
      </c>
      <c r="AL169" s="503" t="s">
        <v>437</v>
      </c>
      <c r="AM169" s="450" t="s">
        <v>442</v>
      </c>
      <c r="AN169" s="451"/>
      <c r="AO169" s="502" t="s">
        <v>461</v>
      </c>
      <c r="AP169" s="503" t="s">
        <v>313</v>
      </c>
      <c r="AQ169" s="450" t="s">
        <v>442</v>
      </c>
      <c r="AR169" s="451"/>
      <c r="AS169" s="502" t="s">
        <v>465</v>
      </c>
      <c r="AT169" s="503" t="s">
        <v>325</v>
      </c>
      <c r="AU169" s="450" t="s">
        <v>442</v>
      </c>
      <c r="AV169" s="451"/>
      <c r="AW169" s="502" t="s">
        <v>506</v>
      </c>
      <c r="AX169" s="503" t="s">
        <v>514</v>
      </c>
      <c r="AY169" s="450" t="s">
        <v>442</v>
      </c>
      <c r="AZ169" s="451"/>
      <c r="BA169" s="502" t="s">
        <v>767</v>
      </c>
      <c r="BB169" s="503" t="s">
        <v>327</v>
      </c>
      <c r="BC169" s="450" t="s">
        <v>442</v>
      </c>
      <c r="BD169" s="451"/>
      <c r="BE169" s="502" t="s">
        <v>736</v>
      </c>
      <c r="BF169" s="503" t="s">
        <v>335</v>
      </c>
      <c r="BG169" s="450" t="s">
        <v>442</v>
      </c>
      <c r="BH169" s="451"/>
      <c r="BI169" s="502" t="s">
        <v>477</v>
      </c>
      <c r="BJ169" s="503" t="s">
        <v>343</v>
      </c>
      <c r="BK169" s="450" t="s">
        <v>442</v>
      </c>
      <c r="BL169" s="451"/>
      <c r="BM169" s="502" t="s">
        <v>481</v>
      </c>
      <c r="BN169" s="503" t="s">
        <v>351</v>
      </c>
      <c r="BO169" s="450" t="s">
        <v>441</v>
      </c>
      <c r="BP169" s="451"/>
      <c r="BQ169" s="502" t="s">
        <v>483</v>
      </c>
      <c r="BR169" s="503" t="s">
        <v>361</v>
      </c>
      <c r="BS169" s="450" t="s">
        <v>442</v>
      </c>
      <c r="BT169" s="451"/>
      <c r="BU169" s="502" t="s">
        <v>488</v>
      </c>
      <c r="BV169" s="503" t="s">
        <v>369</v>
      </c>
      <c r="BW169" s="450"/>
      <c r="BX169" s="451"/>
      <c r="BY169" s="502"/>
      <c r="BZ169" s="503"/>
      <c r="CA169" s="450" t="s">
        <v>441</v>
      </c>
      <c r="CB169" s="451"/>
      <c r="CC169" s="502" t="s">
        <v>495</v>
      </c>
      <c r="CD169" s="503" t="s">
        <v>379</v>
      </c>
      <c r="CE169" s="450" t="s">
        <v>442</v>
      </c>
      <c r="CF169" s="451"/>
      <c r="CG169" s="502" t="s">
        <v>737</v>
      </c>
      <c r="CH169" s="503" t="s">
        <v>387</v>
      </c>
      <c r="CI169" s="450" t="s">
        <v>442</v>
      </c>
      <c r="CJ169" s="451"/>
      <c r="CK169" s="502" t="s">
        <v>504</v>
      </c>
      <c r="CL169" s="503" t="s">
        <v>395</v>
      </c>
      <c r="CM169" s="450"/>
      <c r="CN169" s="451"/>
      <c r="CO169" s="502"/>
      <c r="CP169" s="503"/>
      <c r="CQ169" s="48"/>
      <c r="CR169" s="48"/>
      <c r="CS169" s="48"/>
      <c r="CT169" s="48"/>
      <c r="CU169" s="48"/>
      <c r="CV169" s="48"/>
      <c r="CW169" s="48"/>
    </row>
    <row r="170" spans="1:101" x14ac:dyDescent="0.25">
      <c r="A170" s="514">
        <v>152821</v>
      </c>
      <c r="B170" s="515" t="s">
        <v>687</v>
      </c>
      <c r="C170" s="516" t="s">
        <v>558</v>
      </c>
      <c r="D170" s="514" t="s">
        <v>148</v>
      </c>
      <c r="E170" s="517" t="s">
        <v>289</v>
      </c>
      <c r="F170" s="517" t="s">
        <v>754</v>
      </c>
      <c r="G170" s="517" t="s">
        <v>289</v>
      </c>
      <c r="H170" s="517" t="s">
        <v>289</v>
      </c>
      <c r="I170" s="516" t="s">
        <v>289</v>
      </c>
      <c r="J170" s="517" t="s">
        <v>289</v>
      </c>
      <c r="K170" s="440" t="str">
        <f>IFERROR(VLOOKUP(A170,[4]CalledName!$A:$N,14,FALSE),"")</f>
        <v>No</v>
      </c>
      <c r="L170" s="401" t="str">
        <f>IFERROR(VLOOKUP(A170,[5]YEAR8!$A:$Y,22,FALSE),"")</f>
        <v>2-3</v>
      </c>
      <c r="M170" s="404" t="str">
        <f t="shared" si="26"/>
        <v>M</v>
      </c>
      <c r="N170" s="344">
        <f>IFERROR(VLOOKUP($A170,BHVEXPORT!$A:$I,6,FALSE),"")</f>
        <v>17</v>
      </c>
      <c r="O170" s="344">
        <f>IFERROR(VLOOKUP($A170,BHVEXPORT!$A:$I,4,FALSE),"")</f>
        <v>0</v>
      </c>
      <c r="P170" s="444">
        <f>IFERROR(VLOOKUP($A170,BHVEXPORT!$A:$I,5,FALSE),"")</f>
        <v>1</v>
      </c>
      <c r="Q170" s="497">
        <v>91.11</v>
      </c>
      <c r="R170" s="495">
        <v>2</v>
      </c>
      <c r="S170" s="498">
        <f t="shared" si="27"/>
        <v>1</v>
      </c>
      <c r="T170" s="414">
        <f t="shared" si="28"/>
        <v>13</v>
      </c>
      <c r="U170" s="399">
        <f t="shared" si="29"/>
        <v>0</v>
      </c>
      <c r="V170" s="399">
        <f t="shared" si="30"/>
        <v>0</v>
      </c>
      <c r="W170" s="399">
        <f t="shared" si="31"/>
        <v>0</v>
      </c>
      <c r="X170" s="399">
        <f t="shared" si="32"/>
        <v>0</v>
      </c>
      <c r="Y170" s="399">
        <f t="shared" si="33"/>
        <v>0</v>
      </c>
      <c r="Z170" s="399">
        <f t="shared" si="34"/>
        <v>0</v>
      </c>
      <c r="AA170" s="399">
        <f t="shared" si="35"/>
        <v>0</v>
      </c>
      <c r="AB170" s="399">
        <f t="shared" si="36"/>
        <v>0</v>
      </c>
      <c r="AC170" s="522">
        <f t="shared" si="37"/>
        <v>0</v>
      </c>
      <c r="AD170" s="415"/>
      <c r="AE170" s="450" t="s">
        <v>442</v>
      </c>
      <c r="AF170" s="451"/>
      <c r="AG170" s="502" t="s">
        <v>458</v>
      </c>
      <c r="AH170" s="503" t="s">
        <v>303</v>
      </c>
      <c r="AI170" s="450" t="s">
        <v>442</v>
      </c>
      <c r="AJ170" s="451"/>
      <c r="AK170" s="502" t="s">
        <v>766</v>
      </c>
      <c r="AL170" s="503" t="s">
        <v>433</v>
      </c>
      <c r="AM170" s="450" t="s">
        <v>442</v>
      </c>
      <c r="AN170" s="451"/>
      <c r="AO170" s="502" t="s">
        <v>460</v>
      </c>
      <c r="AP170" s="503" t="s">
        <v>311</v>
      </c>
      <c r="AQ170" s="450" t="s">
        <v>442</v>
      </c>
      <c r="AR170" s="451"/>
      <c r="AS170" s="502" t="s">
        <v>777</v>
      </c>
      <c r="AT170" s="503" t="s">
        <v>321</v>
      </c>
      <c r="AU170" s="450" t="s">
        <v>442</v>
      </c>
      <c r="AV170" s="451"/>
      <c r="AW170" s="502" t="s">
        <v>736</v>
      </c>
      <c r="AX170" s="503" t="s">
        <v>558</v>
      </c>
      <c r="AY170" s="450"/>
      <c r="AZ170" s="451"/>
      <c r="BA170" s="502"/>
      <c r="BB170" s="503"/>
      <c r="BC170" s="450" t="s">
        <v>442</v>
      </c>
      <c r="BD170" s="451"/>
      <c r="BE170" s="502" t="s">
        <v>473</v>
      </c>
      <c r="BF170" s="503" t="s">
        <v>333</v>
      </c>
      <c r="BG170" s="450" t="s">
        <v>441</v>
      </c>
      <c r="BH170" s="451"/>
      <c r="BI170" s="502" t="s">
        <v>477</v>
      </c>
      <c r="BJ170" s="503" t="s">
        <v>341</v>
      </c>
      <c r="BK170" s="450" t="s">
        <v>442</v>
      </c>
      <c r="BL170" s="451"/>
      <c r="BM170" s="502" t="s">
        <v>481</v>
      </c>
      <c r="BN170" s="503" t="s">
        <v>349</v>
      </c>
      <c r="BO170" s="450" t="s">
        <v>442</v>
      </c>
      <c r="BP170" s="451"/>
      <c r="BQ170" s="502" t="s">
        <v>485</v>
      </c>
      <c r="BR170" s="503" t="s">
        <v>358</v>
      </c>
      <c r="BS170" s="450" t="s">
        <v>442</v>
      </c>
      <c r="BT170" s="451"/>
      <c r="BU170" s="502" t="s">
        <v>487</v>
      </c>
      <c r="BV170" s="503" t="s">
        <v>367</v>
      </c>
      <c r="BW170" s="450"/>
      <c r="BX170" s="451"/>
      <c r="BY170" s="502"/>
      <c r="BZ170" s="503"/>
      <c r="CA170" s="450" t="s">
        <v>442</v>
      </c>
      <c r="CB170" s="451"/>
      <c r="CC170" s="502" t="s">
        <v>491</v>
      </c>
      <c r="CD170" s="503" t="s">
        <v>374</v>
      </c>
      <c r="CE170" s="450" t="s">
        <v>442</v>
      </c>
      <c r="CF170" s="451"/>
      <c r="CG170" s="502" t="s">
        <v>497</v>
      </c>
      <c r="CH170" s="503" t="s">
        <v>385</v>
      </c>
      <c r="CI170" s="450" t="s">
        <v>442</v>
      </c>
      <c r="CJ170" s="451"/>
      <c r="CK170" s="502" t="s">
        <v>503</v>
      </c>
      <c r="CL170" s="503" t="s">
        <v>399</v>
      </c>
      <c r="CM170" s="450" t="s">
        <v>442</v>
      </c>
      <c r="CN170" s="451"/>
      <c r="CO170" s="502" t="s">
        <v>776</v>
      </c>
      <c r="CP170" s="503" t="s">
        <v>402</v>
      </c>
      <c r="CQ170" s="48"/>
      <c r="CR170" s="48"/>
      <c r="CS170" s="48"/>
      <c r="CT170" s="48"/>
      <c r="CU170" s="48"/>
      <c r="CV170" s="48"/>
      <c r="CW170" s="48"/>
    </row>
    <row r="171" spans="1:101" x14ac:dyDescent="0.25">
      <c r="A171" s="514">
        <v>152926</v>
      </c>
      <c r="B171" s="515" t="s">
        <v>688</v>
      </c>
      <c r="C171" s="516" t="s">
        <v>522</v>
      </c>
      <c r="D171" s="514" t="s">
        <v>148</v>
      </c>
      <c r="E171" s="517" t="s">
        <v>744</v>
      </c>
      <c r="F171" s="517" t="s">
        <v>743</v>
      </c>
      <c r="G171" s="517" t="s">
        <v>744</v>
      </c>
      <c r="H171" s="517" t="s">
        <v>744</v>
      </c>
      <c r="I171" s="516" t="s">
        <v>289</v>
      </c>
      <c r="J171" s="517" t="s">
        <v>289</v>
      </c>
      <c r="K171" s="440" t="str">
        <f>IFERROR(VLOOKUP(A171,[4]CalledName!$A:$N,14,FALSE),"")</f>
        <v>No</v>
      </c>
      <c r="L171" s="401" t="str">
        <f>IFERROR(VLOOKUP(A171,[5]YEAR8!$A:$Y,22,FALSE),"")</f>
        <v>5-6</v>
      </c>
      <c r="M171" s="404" t="str">
        <f t="shared" si="26"/>
        <v>M</v>
      </c>
      <c r="N171" s="344">
        <f>IFERROR(VLOOKUP($A171,BHVEXPORT!$A:$I,6,FALSE),"")</f>
        <v>23</v>
      </c>
      <c r="O171" s="344">
        <f>IFERROR(VLOOKUP($A171,BHVEXPORT!$A:$I,4,FALSE),"")</f>
        <v>0</v>
      </c>
      <c r="P171" s="444">
        <f>IFERROR(VLOOKUP($A171,BHVEXPORT!$A:$I,5,FALSE),"")</f>
        <v>1</v>
      </c>
      <c r="Q171" s="497">
        <v>89.13</v>
      </c>
      <c r="R171" s="495">
        <v>5</v>
      </c>
      <c r="S171" s="498">
        <f t="shared" si="27"/>
        <v>1</v>
      </c>
      <c r="T171" s="414">
        <f t="shared" si="28"/>
        <v>12</v>
      </c>
      <c r="U171" s="399">
        <f t="shared" si="29"/>
        <v>0</v>
      </c>
      <c r="V171" s="399">
        <f t="shared" si="30"/>
        <v>0</v>
      </c>
      <c r="W171" s="399">
        <f t="shared" si="31"/>
        <v>1</v>
      </c>
      <c r="X171" s="399">
        <f t="shared" si="32"/>
        <v>1</v>
      </c>
      <c r="Y171" s="399">
        <f t="shared" si="33"/>
        <v>0</v>
      </c>
      <c r="Z171" s="399">
        <f t="shared" si="34"/>
        <v>0</v>
      </c>
      <c r="AA171" s="399">
        <f t="shared" si="35"/>
        <v>0</v>
      </c>
      <c r="AB171" s="399">
        <f t="shared" si="36"/>
        <v>0</v>
      </c>
      <c r="AC171" s="522">
        <f t="shared" si="37"/>
        <v>1</v>
      </c>
      <c r="AD171" s="415"/>
      <c r="AE171" s="450" t="s">
        <v>442</v>
      </c>
      <c r="AF171" s="451"/>
      <c r="AG171" s="502" t="s">
        <v>764</v>
      </c>
      <c r="AH171" s="503" t="s">
        <v>301</v>
      </c>
      <c r="AI171" s="450" t="s">
        <v>442</v>
      </c>
      <c r="AJ171" s="451"/>
      <c r="AK171" s="502" t="s">
        <v>769</v>
      </c>
      <c r="AL171" s="503" t="s">
        <v>435</v>
      </c>
      <c r="AM171" s="450" t="s">
        <v>442</v>
      </c>
      <c r="AN171" s="451"/>
      <c r="AO171" s="502" t="s">
        <v>460</v>
      </c>
      <c r="AP171" s="503" t="s">
        <v>309</v>
      </c>
      <c r="AQ171" s="450" t="s">
        <v>442</v>
      </c>
      <c r="AR171" s="451"/>
      <c r="AS171" s="502" t="s">
        <v>772</v>
      </c>
      <c r="AT171" s="503" t="s">
        <v>318</v>
      </c>
      <c r="AU171" s="450" t="s">
        <v>441</v>
      </c>
      <c r="AV171" s="451"/>
      <c r="AW171" s="502" t="s">
        <v>484</v>
      </c>
      <c r="AX171" s="503" t="s">
        <v>522</v>
      </c>
      <c r="AY171" s="450"/>
      <c r="AZ171" s="451"/>
      <c r="BA171" s="502"/>
      <c r="BB171" s="503"/>
      <c r="BC171" s="450" t="s">
        <v>442</v>
      </c>
      <c r="BD171" s="451"/>
      <c r="BE171" s="502" t="s">
        <v>473</v>
      </c>
      <c r="BF171" s="503" t="s">
        <v>331</v>
      </c>
      <c r="BG171" s="450" t="s">
        <v>442</v>
      </c>
      <c r="BH171" s="451"/>
      <c r="BI171" s="502" t="s">
        <v>476</v>
      </c>
      <c r="BJ171" s="503" t="s">
        <v>339</v>
      </c>
      <c r="BK171" s="450" t="s">
        <v>442</v>
      </c>
      <c r="BL171" s="451"/>
      <c r="BM171" s="502" t="s">
        <v>479</v>
      </c>
      <c r="BN171" s="503" t="s">
        <v>347</v>
      </c>
      <c r="BO171" s="450" t="s">
        <v>442</v>
      </c>
      <c r="BP171" s="451"/>
      <c r="BQ171" s="502" t="s">
        <v>485</v>
      </c>
      <c r="BR171" s="503" t="s">
        <v>358</v>
      </c>
      <c r="BS171" s="450" t="s">
        <v>442</v>
      </c>
      <c r="BT171" s="451"/>
      <c r="BU171" s="502" t="s">
        <v>487</v>
      </c>
      <c r="BV171" s="503" t="s">
        <v>365</v>
      </c>
      <c r="BW171" s="450"/>
      <c r="BX171" s="451"/>
      <c r="BY171" s="502"/>
      <c r="BZ171" s="503"/>
      <c r="CA171" s="450" t="s">
        <v>442</v>
      </c>
      <c r="CB171" s="451"/>
      <c r="CC171" s="502" t="s">
        <v>491</v>
      </c>
      <c r="CD171" s="503" t="s">
        <v>374</v>
      </c>
      <c r="CE171" s="450" t="s">
        <v>445</v>
      </c>
      <c r="CF171" s="451"/>
      <c r="CG171" s="502" t="s">
        <v>496</v>
      </c>
      <c r="CH171" s="503" t="s">
        <v>383</v>
      </c>
      <c r="CI171" s="450" t="s">
        <v>442</v>
      </c>
      <c r="CJ171" s="451"/>
      <c r="CK171" s="502" t="s">
        <v>508</v>
      </c>
      <c r="CL171" s="503" t="s">
        <v>396</v>
      </c>
      <c r="CM171" s="450" t="s">
        <v>442</v>
      </c>
      <c r="CN171" s="451"/>
      <c r="CO171" s="502" t="s">
        <v>471</v>
      </c>
      <c r="CP171" s="503" t="s">
        <v>400</v>
      </c>
      <c r="CQ171" s="48"/>
      <c r="CR171" s="48"/>
      <c r="CS171" s="48"/>
      <c r="CT171" s="48"/>
      <c r="CU171" s="48"/>
      <c r="CV171" s="48"/>
      <c r="CW171" s="48"/>
    </row>
    <row r="172" spans="1:101" x14ac:dyDescent="0.25">
      <c r="A172" s="514">
        <v>152842</v>
      </c>
      <c r="B172" s="515" t="s">
        <v>689</v>
      </c>
      <c r="C172" s="516" t="s">
        <v>540</v>
      </c>
      <c r="D172" s="514" t="s">
        <v>148</v>
      </c>
      <c r="E172" s="517" t="s">
        <v>289</v>
      </c>
      <c r="F172" s="517" t="s">
        <v>760</v>
      </c>
      <c r="G172" s="517" t="s">
        <v>289</v>
      </c>
      <c r="H172" s="517" t="s">
        <v>289</v>
      </c>
      <c r="I172" s="516" t="s">
        <v>289</v>
      </c>
      <c r="J172" s="517" t="s">
        <v>289</v>
      </c>
      <c r="K172" s="440" t="str">
        <f>IFERROR(VLOOKUP(A172,[4]CalledName!$A:$N,14,FALSE),"")</f>
        <v>No</v>
      </c>
      <c r="L172" s="401" t="str">
        <f>IFERROR(VLOOKUP(A172,[5]YEAR8!$A:$Y,22,FALSE),"")</f>
        <v>4-5</v>
      </c>
      <c r="M172" s="404" t="str">
        <f t="shared" si="26"/>
        <v>H</v>
      </c>
      <c r="N172" s="344">
        <f>IFERROR(VLOOKUP($A172,BHVEXPORT!$A:$I,6,FALSE),"")</f>
        <v>15</v>
      </c>
      <c r="O172" s="344">
        <f>IFERROR(VLOOKUP($A172,BHVEXPORT!$A:$I,4,FALSE),"")</f>
        <v>0</v>
      </c>
      <c r="P172" s="444">
        <f>IFERROR(VLOOKUP($A172,BHVEXPORT!$A:$I,5,FALSE),"")</f>
        <v>1</v>
      </c>
      <c r="Q172" s="497">
        <v>86.96</v>
      </c>
      <c r="R172" s="495">
        <v>2</v>
      </c>
      <c r="S172" s="498">
        <f t="shared" si="27"/>
        <v>1</v>
      </c>
      <c r="T172" s="414">
        <f t="shared" si="28"/>
        <v>13</v>
      </c>
      <c r="U172" s="399">
        <f t="shared" si="29"/>
        <v>0</v>
      </c>
      <c r="V172" s="399">
        <f t="shared" si="30"/>
        <v>0</v>
      </c>
      <c r="W172" s="399">
        <f t="shared" si="31"/>
        <v>0</v>
      </c>
      <c r="X172" s="399">
        <f t="shared" si="32"/>
        <v>0</v>
      </c>
      <c r="Y172" s="399">
        <f t="shared" si="33"/>
        <v>0</v>
      </c>
      <c r="Z172" s="399">
        <f t="shared" si="34"/>
        <v>0</v>
      </c>
      <c r="AA172" s="399">
        <f t="shared" si="35"/>
        <v>0</v>
      </c>
      <c r="AB172" s="399">
        <f t="shared" si="36"/>
        <v>0</v>
      </c>
      <c r="AC172" s="522">
        <f t="shared" si="37"/>
        <v>0</v>
      </c>
      <c r="AD172" s="415"/>
      <c r="AE172" s="450" t="s">
        <v>442</v>
      </c>
      <c r="AF172" s="451"/>
      <c r="AG172" s="502" t="s">
        <v>458</v>
      </c>
      <c r="AH172" s="503" t="s">
        <v>308</v>
      </c>
      <c r="AI172" s="450" t="s">
        <v>442</v>
      </c>
      <c r="AJ172" s="451"/>
      <c r="AK172" s="502" t="s">
        <v>769</v>
      </c>
      <c r="AL172" s="503" t="s">
        <v>439</v>
      </c>
      <c r="AM172" s="450" t="s">
        <v>442</v>
      </c>
      <c r="AN172" s="451"/>
      <c r="AO172" s="502" t="s">
        <v>460</v>
      </c>
      <c r="AP172" s="503" t="s">
        <v>316</v>
      </c>
      <c r="AQ172" s="450" t="s">
        <v>442</v>
      </c>
      <c r="AR172" s="451"/>
      <c r="AS172" s="502" t="s">
        <v>461</v>
      </c>
      <c r="AT172" s="503" t="s">
        <v>324</v>
      </c>
      <c r="AU172" s="450" t="s">
        <v>442</v>
      </c>
      <c r="AV172" s="451"/>
      <c r="AW172" s="502" t="s">
        <v>739</v>
      </c>
      <c r="AX172" s="503" t="s">
        <v>540</v>
      </c>
      <c r="AY172" s="450" t="s">
        <v>442</v>
      </c>
      <c r="AZ172" s="451"/>
      <c r="BA172" s="502" t="s">
        <v>472</v>
      </c>
      <c r="BB172" s="503" t="s">
        <v>330</v>
      </c>
      <c r="BC172" s="450" t="s">
        <v>442</v>
      </c>
      <c r="BD172" s="451"/>
      <c r="BE172" s="502" t="s">
        <v>474</v>
      </c>
      <c r="BF172" s="503" t="s">
        <v>338</v>
      </c>
      <c r="BG172" s="450" t="s">
        <v>442</v>
      </c>
      <c r="BH172" s="451"/>
      <c r="BI172" s="502" t="s">
        <v>478</v>
      </c>
      <c r="BJ172" s="503" t="s">
        <v>346</v>
      </c>
      <c r="BK172" s="450" t="s">
        <v>442</v>
      </c>
      <c r="BL172" s="451"/>
      <c r="BM172" s="502" t="s">
        <v>480</v>
      </c>
      <c r="BN172" s="503" t="s">
        <v>354</v>
      </c>
      <c r="BO172" s="450" t="s">
        <v>442</v>
      </c>
      <c r="BP172" s="451"/>
      <c r="BQ172" s="502" t="s">
        <v>484</v>
      </c>
      <c r="BR172" s="503" t="s">
        <v>362</v>
      </c>
      <c r="BS172" s="450" t="s">
        <v>441</v>
      </c>
      <c r="BT172" s="451"/>
      <c r="BU172" s="502" t="s">
        <v>487</v>
      </c>
      <c r="BV172" s="503" t="s">
        <v>372</v>
      </c>
      <c r="BW172" s="450"/>
      <c r="BX172" s="451"/>
      <c r="BY172" s="502"/>
      <c r="BZ172" s="503"/>
      <c r="CA172" s="450" t="s">
        <v>442</v>
      </c>
      <c r="CB172" s="451"/>
      <c r="CC172" s="502" t="s">
        <v>768</v>
      </c>
      <c r="CD172" s="503" t="s">
        <v>377</v>
      </c>
      <c r="CE172" s="450" t="s">
        <v>442</v>
      </c>
      <c r="CF172" s="451"/>
      <c r="CG172" s="502" t="s">
        <v>774</v>
      </c>
      <c r="CH172" s="503" t="s">
        <v>390</v>
      </c>
      <c r="CI172" s="450" t="s">
        <v>442</v>
      </c>
      <c r="CJ172" s="451"/>
      <c r="CK172" s="502" t="s">
        <v>508</v>
      </c>
      <c r="CL172" s="503" t="s">
        <v>396</v>
      </c>
      <c r="CM172" s="450"/>
      <c r="CN172" s="451"/>
      <c r="CO172" s="502"/>
      <c r="CP172" s="503"/>
      <c r="CQ172" s="48"/>
      <c r="CR172" s="48"/>
      <c r="CS172" s="48"/>
      <c r="CT172" s="48"/>
      <c r="CU172" s="48"/>
      <c r="CV172" s="48"/>
      <c r="CW172" s="48"/>
    </row>
    <row r="173" spans="1:101" x14ac:dyDescent="0.25">
      <c r="A173" s="514">
        <v>152893</v>
      </c>
      <c r="B173" s="515" t="s">
        <v>690</v>
      </c>
      <c r="C173" s="516" t="s">
        <v>512</v>
      </c>
      <c r="D173" s="514" t="s">
        <v>148</v>
      </c>
      <c r="E173" s="517" t="s">
        <v>289</v>
      </c>
      <c r="F173" s="517" t="s">
        <v>743</v>
      </c>
      <c r="G173" s="517" t="s">
        <v>744</v>
      </c>
      <c r="H173" s="517" t="s">
        <v>289</v>
      </c>
      <c r="I173" s="516" t="s">
        <v>289</v>
      </c>
      <c r="J173" s="517" t="s">
        <v>289</v>
      </c>
      <c r="K173" s="440" t="str">
        <f>IFERROR(VLOOKUP(A173,[4]CalledName!$A:$N,14,FALSE),"")</f>
        <v>No</v>
      </c>
      <c r="L173" s="401" t="str">
        <f>IFERROR(VLOOKUP(A173,[5]YEAR8!$A:$Y,22,FALSE),"")</f>
        <v/>
      </c>
      <c r="M173" s="404" t="str">
        <f t="shared" si="26"/>
        <v/>
      </c>
      <c r="N173" s="344">
        <f>IFERROR(VLOOKUP($A173,BHVEXPORT!$A:$I,6,FALSE),"")</f>
        <v>14</v>
      </c>
      <c r="O173" s="344">
        <f>IFERROR(VLOOKUP($A173,BHVEXPORT!$A:$I,4,FALSE),"")</f>
        <v>0</v>
      </c>
      <c r="P173" s="444">
        <f>IFERROR(VLOOKUP($A173,BHVEXPORT!$A:$I,5,FALSE),"")</f>
        <v>0</v>
      </c>
      <c r="Q173" s="497">
        <v>82.61</v>
      </c>
      <c r="R173" s="495">
        <v>0</v>
      </c>
      <c r="S173" s="498">
        <f t="shared" si="27"/>
        <v>3</v>
      </c>
      <c r="T173" s="414">
        <f t="shared" si="28"/>
        <v>11</v>
      </c>
      <c r="U173" s="399">
        <f t="shared" si="29"/>
        <v>0</v>
      </c>
      <c r="V173" s="399">
        <f t="shared" si="30"/>
        <v>0</v>
      </c>
      <c r="W173" s="399">
        <f t="shared" si="31"/>
        <v>0</v>
      </c>
      <c r="X173" s="399">
        <f t="shared" si="32"/>
        <v>0</v>
      </c>
      <c r="Y173" s="399">
        <f t="shared" si="33"/>
        <v>0</v>
      </c>
      <c r="Z173" s="399">
        <f t="shared" si="34"/>
        <v>0</v>
      </c>
      <c r="AA173" s="399">
        <f t="shared" si="35"/>
        <v>0</v>
      </c>
      <c r="AB173" s="399">
        <f t="shared" si="36"/>
        <v>0</v>
      </c>
      <c r="AC173" s="522">
        <f t="shared" si="37"/>
        <v>0</v>
      </c>
      <c r="AD173" s="415"/>
      <c r="AE173" s="450" t="s">
        <v>442</v>
      </c>
      <c r="AF173" s="451"/>
      <c r="AG173" s="502" t="s">
        <v>764</v>
      </c>
      <c r="AH173" s="503" t="s">
        <v>304</v>
      </c>
      <c r="AI173" s="450" t="s">
        <v>442</v>
      </c>
      <c r="AJ173" s="451"/>
      <c r="AK173" s="502" t="s">
        <v>771</v>
      </c>
      <c r="AL173" s="503" t="s">
        <v>436</v>
      </c>
      <c r="AM173" s="450" t="s">
        <v>442</v>
      </c>
      <c r="AN173" s="451"/>
      <c r="AO173" s="502" t="s">
        <v>461</v>
      </c>
      <c r="AP173" s="503" t="s">
        <v>312</v>
      </c>
      <c r="AQ173" s="450" t="s">
        <v>442</v>
      </c>
      <c r="AR173" s="451"/>
      <c r="AS173" s="502" t="s">
        <v>462</v>
      </c>
      <c r="AT173" s="503" t="s">
        <v>317</v>
      </c>
      <c r="AU173" s="450" t="s">
        <v>442</v>
      </c>
      <c r="AV173" s="451"/>
      <c r="AW173" s="502" t="s">
        <v>461</v>
      </c>
      <c r="AX173" s="503" t="s">
        <v>512</v>
      </c>
      <c r="AY173" s="450"/>
      <c r="AZ173" s="451"/>
      <c r="BA173" s="502"/>
      <c r="BB173" s="503"/>
      <c r="BC173" s="450" t="s">
        <v>442</v>
      </c>
      <c r="BD173" s="451"/>
      <c r="BE173" s="502" t="s">
        <v>474</v>
      </c>
      <c r="BF173" s="503" t="s">
        <v>334</v>
      </c>
      <c r="BG173" s="450" t="s">
        <v>442</v>
      </c>
      <c r="BH173" s="451"/>
      <c r="BI173" s="502" t="s">
        <v>478</v>
      </c>
      <c r="BJ173" s="503" t="s">
        <v>342</v>
      </c>
      <c r="BK173" s="450" t="s">
        <v>442</v>
      </c>
      <c r="BL173" s="451"/>
      <c r="BM173" s="502" t="s">
        <v>481</v>
      </c>
      <c r="BN173" s="503" t="s">
        <v>350</v>
      </c>
      <c r="BO173" s="450" t="s">
        <v>441</v>
      </c>
      <c r="BP173" s="451"/>
      <c r="BQ173" s="502" t="s">
        <v>483</v>
      </c>
      <c r="BR173" s="503" t="s">
        <v>356</v>
      </c>
      <c r="BS173" s="450" t="s">
        <v>442</v>
      </c>
      <c r="BT173" s="451"/>
      <c r="BU173" s="502" t="s">
        <v>487</v>
      </c>
      <c r="BV173" s="503" t="s">
        <v>368</v>
      </c>
      <c r="BW173" s="450"/>
      <c r="BX173" s="451"/>
      <c r="BY173" s="502"/>
      <c r="BZ173" s="503"/>
      <c r="CA173" s="450" t="s">
        <v>442</v>
      </c>
      <c r="CB173" s="451"/>
      <c r="CC173" s="502" t="s">
        <v>768</v>
      </c>
      <c r="CD173" s="503" t="s">
        <v>377</v>
      </c>
      <c r="CE173" s="450" t="s">
        <v>441</v>
      </c>
      <c r="CF173" s="451"/>
      <c r="CG173" s="502" t="s">
        <v>498</v>
      </c>
      <c r="CH173" s="503" t="s">
        <v>386</v>
      </c>
      <c r="CI173" s="450" t="s">
        <v>442</v>
      </c>
      <c r="CJ173" s="451"/>
      <c r="CK173" s="502" t="s">
        <v>504</v>
      </c>
      <c r="CL173" s="503" t="s">
        <v>392</v>
      </c>
      <c r="CM173" s="450" t="s">
        <v>441</v>
      </c>
      <c r="CN173" s="451"/>
      <c r="CO173" s="502" t="s">
        <v>510</v>
      </c>
      <c r="CP173" s="503" t="s">
        <v>403</v>
      </c>
      <c r="CQ173" s="48"/>
      <c r="CR173" s="48"/>
      <c r="CS173" s="48"/>
      <c r="CT173" s="48"/>
      <c r="CU173" s="48"/>
      <c r="CV173" s="48"/>
      <c r="CW173" s="48"/>
    </row>
    <row r="174" spans="1:101" x14ac:dyDescent="0.25">
      <c r="A174" s="514">
        <v>152927</v>
      </c>
      <c r="B174" s="515" t="s">
        <v>691</v>
      </c>
      <c r="C174" s="516" t="s">
        <v>558</v>
      </c>
      <c r="D174" s="514" t="s">
        <v>148</v>
      </c>
      <c r="E174" s="517" t="s">
        <v>289</v>
      </c>
      <c r="F174" s="517" t="s">
        <v>747</v>
      </c>
      <c r="G174" s="517" t="s">
        <v>744</v>
      </c>
      <c r="H174" s="517" t="s">
        <v>289</v>
      </c>
      <c r="I174" s="516" t="s">
        <v>289</v>
      </c>
      <c r="J174" s="517" t="s">
        <v>289</v>
      </c>
      <c r="K174" s="440" t="str">
        <f>IFERROR(VLOOKUP(A174,[4]CalledName!$A:$N,14,FALSE),"")</f>
        <v>Yes</v>
      </c>
      <c r="L174" s="401" t="str">
        <f>IFERROR(VLOOKUP(A174,[5]YEAR8!$A:$Y,22,FALSE),"")</f>
        <v>3-4</v>
      </c>
      <c r="M174" s="404" t="str">
        <f t="shared" si="26"/>
        <v>M</v>
      </c>
      <c r="N174" s="344">
        <f>IFERROR(VLOOKUP($A174,BHVEXPORT!$A:$I,6,FALSE),"")</f>
        <v>25</v>
      </c>
      <c r="O174" s="344">
        <f>IFERROR(VLOOKUP($A174,BHVEXPORT!$A:$I,4,FALSE),"")</f>
        <v>0</v>
      </c>
      <c r="P174" s="444">
        <f>IFERROR(VLOOKUP($A174,BHVEXPORT!$A:$I,5,FALSE),"")</f>
        <v>1</v>
      </c>
      <c r="Q174" s="497">
        <v>100</v>
      </c>
      <c r="R174" s="495">
        <v>1</v>
      </c>
      <c r="S174" s="498">
        <f t="shared" si="27"/>
        <v>3</v>
      </c>
      <c r="T174" s="414">
        <f t="shared" si="28"/>
        <v>11</v>
      </c>
      <c r="U174" s="399">
        <f t="shared" si="29"/>
        <v>0</v>
      </c>
      <c r="V174" s="399">
        <f t="shared" si="30"/>
        <v>0</v>
      </c>
      <c r="W174" s="399">
        <f t="shared" si="31"/>
        <v>0</v>
      </c>
      <c r="X174" s="399">
        <f t="shared" si="32"/>
        <v>0</v>
      </c>
      <c r="Y174" s="399">
        <f t="shared" si="33"/>
        <v>0</v>
      </c>
      <c r="Z174" s="399">
        <f t="shared" si="34"/>
        <v>0</v>
      </c>
      <c r="AA174" s="399">
        <f t="shared" si="35"/>
        <v>0</v>
      </c>
      <c r="AB174" s="399">
        <f t="shared" si="36"/>
        <v>0</v>
      </c>
      <c r="AC174" s="522">
        <f t="shared" si="37"/>
        <v>0</v>
      </c>
      <c r="AD174" s="415"/>
      <c r="AE174" s="450" t="s">
        <v>441</v>
      </c>
      <c r="AF174" s="451"/>
      <c r="AG174" s="502" t="s">
        <v>458</v>
      </c>
      <c r="AH174" s="503" t="s">
        <v>303</v>
      </c>
      <c r="AI174" s="450" t="s">
        <v>442</v>
      </c>
      <c r="AJ174" s="451"/>
      <c r="AK174" s="502" t="s">
        <v>765</v>
      </c>
      <c r="AL174" s="503" t="s">
        <v>434</v>
      </c>
      <c r="AM174" s="450" t="s">
        <v>442</v>
      </c>
      <c r="AN174" s="451"/>
      <c r="AO174" s="502" t="s">
        <v>460</v>
      </c>
      <c r="AP174" s="503" t="s">
        <v>311</v>
      </c>
      <c r="AQ174" s="450" t="s">
        <v>442</v>
      </c>
      <c r="AR174" s="451"/>
      <c r="AS174" s="502" t="s">
        <v>467</v>
      </c>
      <c r="AT174" s="503" t="s">
        <v>320</v>
      </c>
      <c r="AU174" s="450" t="s">
        <v>442</v>
      </c>
      <c r="AV174" s="451"/>
      <c r="AW174" s="502" t="s">
        <v>736</v>
      </c>
      <c r="AX174" s="503" t="s">
        <v>558</v>
      </c>
      <c r="AY174" s="450"/>
      <c r="AZ174" s="451"/>
      <c r="BA174" s="502"/>
      <c r="BB174" s="503"/>
      <c r="BC174" s="450" t="s">
        <v>442</v>
      </c>
      <c r="BD174" s="451"/>
      <c r="BE174" s="502" t="s">
        <v>473</v>
      </c>
      <c r="BF174" s="503" t="s">
        <v>333</v>
      </c>
      <c r="BG174" s="450" t="s">
        <v>442</v>
      </c>
      <c r="BH174" s="451"/>
      <c r="BI174" s="502" t="s">
        <v>477</v>
      </c>
      <c r="BJ174" s="503" t="s">
        <v>341</v>
      </c>
      <c r="BK174" s="450" t="s">
        <v>442</v>
      </c>
      <c r="BL174" s="451"/>
      <c r="BM174" s="502" t="s">
        <v>481</v>
      </c>
      <c r="BN174" s="503" t="s">
        <v>349</v>
      </c>
      <c r="BO174" s="450" t="s">
        <v>442</v>
      </c>
      <c r="BP174" s="451"/>
      <c r="BQ174" s="502" t="s">
        <v>484</v>
      </c>
      <c r="BR174" s="503" t="s">
        <v>357</v>
      </c>
      <c r="BS174" s="450" t="s">
        <v>441</v>
      </c>
      <c r="BT174" s="451"/>
      <c r="BU174" s="502" t="s">
        <v>487</v>
      </c>
      <c r="BV174" s="503" t="s">
        <v>367</v>
      </c>
      <c r="BW174" s="450"/>
      <c r="BX174" s="451"/>
      <c r="BY174" s="502"/>
      <c r="BZ174" s="503"/>
      <c r="CA174" s="450" t="s">
        <v>441</v>
      </c>
      <c r="CB174" s="451"/>
      <c r="CC174" s="502" t="s">
        <v>491</v>
      </c>
      <c r="CD174" s="503" t="s">
        <v>374</v>
      </c>
      <c r="CE174" s="450" t="s">
        <v>442</v>
      </c>
      <c r="CF174" s="451"/>
      <c r="CG174" s="502" t="s">
        <v>497</v>
      </c>
      <c r="CH174" s="503" t="s">
        <v>385</v>
      </c>
      <c r="CI174" s="450" t="s">
        <v>442</v>
      </c>
      <c r="CJ174" s="451"/>
      <c r="CK174" s="502" t="s">
        <v>503</v>
      </c>
      <c r="CL174" s="503" t="s">
        <v>394</v>
      </c>
      <c r="CM174" s="450" t="s">
        <v>442</v>
      </c>
      <c r="CN174" s="451"/>
      <c r="CO174" s="502" t="s">
        <v>776</v>
      </c>
      <c r="CP174" s="503" t="s">
        <v>402</v>
      </c>
      <c r="CQ174" s="48"/>
      <c r="CR174" s="48"/>
      <c r="CS174" s="48"/>
      <c r="CT174" s="48"/>
      <c r="CU174" s="48"/>
      <c r="CV174" s="48"/>
      <c r="CW174" s="48"/>
    </row>
    <row r="175" spans="1:101" x14ac:dyDescent="0.25">
      <c r="A175" s="514">
        <v>152904</v>
      </c>
      <c r="B175" s="515" t="s">
        <v>692</v>
      </c>
      <c r="C175" s="516" t="s">
        <v>540</v>
      </c>
      <c r="D175" s="514" t="s">
        <v>288</v>
      </c>
      <c r="E175" s="517" t="s">
        <v>289</v>
      </c>
      <c r="F175" s="517" t="s">
        <v>743</v>
      </c>
      <c r="G175" s="517" t="s">
        <v>289</v>
      </c>
      <c r="H175" s="517" t="s">
        <v>289</v>
      </c>
      <c r="I175" s="516" t="s">
        <v>289</v>
      </c>
      <c r="J175" s="517" t="s">
        <v>287</v>
      </c>
      <c r="K175" s="440" t="str">
        <f>IFERROR(VLOOKUP(A175,[4]CalledName!$A:$N,14,FALSE),"")</f>
        <v>No</v>
      </c>
      <c r="L175" s="401" t="str">
        <f>IFERROR(VLOOKUP(A175,[5]YEAR8!$A:$Y,22,FALSE),"")</f>
        <v>3-4</v>
      </c>
      <c r="M175" s="404" t="str">
        <f t="shared" si="26"/>
        <v>M</v>
      </c>
      <c r="N175" s="344">
        <f>IFERROR(VLOOKUP($A175,BHVEXPORT!$A:$I,6,FALSE),"")</f>
        <v>21</v>
      </c>
      <c r="O175" s="344">
        <f>IFERROR(VLOOKUP($A175,BHVEXPORT!$A:$I,4,FALSE),"")</f>
        <v>0</v>
      </c>
      <c r="P175" s="444">
        <f>IFERROR(VLOOKUP($A175,BHVEXPORT!$A:$I,5,FALSE),"")</f>
        <v>0</v>
      </c>
      <c r="Q175" s="497">
        <v>100</v>
      </c>
      <c r="R175" s="495">
        <v>0</v>
      </c>
      <c r="S175" s="498">
        <f t="shared" si="27"/>
        <v>1</v>
      </c>
      <c r="T175" s="414">
        <f t="shared" si="28"/>
        <v>13</v>
      </c>
      <c r="U175" s="399">
        <f t="shared" si="29"/>
        <v>0</v>
      </c>
      <c r="V175" s="399">
        <f t="shared" si="30"/>
        <v>0</v>
      </c>
      <c r="W175" s="399">
        <f t="shared" si="31"/>
        <v>0</v>
      </c>
      <c r="X175" s="399">
        <f t="shared" si="32"/>
        <v>0</v>
      </c>
      <c r="Y175" s="399">
        <f t="shared" si="33"/>
        <v>0</v>
      </c>
      <c r="Z175" s="399">
        <f t="shared" si="34"/>
        <v>0</v>
      </c>
      <c r="AA175" s="399">
        <f t="shared" si="35"/>
        <v>0</v>
      </c>
      <c r="AB175" s="399">
        <f t="shared" si="36"/>
        <v>0</v>
      </c>
      <c r="AC175" s="522">
        <f t="shared" si="37"/>
        <v>0</v>
      </c>
      <c r="AD175" s="415"/>
      <c r="AE175" s="452" t="s">
        <v>442</v>
      </c>
      <c r="AF175" s="451"/>
      <c r="AG175" s="502" t="s">
        <v>458</v>
      </c>
      <c r="AH175" s="503" t="s">
        <v>308</v>
      </c>
      <c r="AI175" s="452" t="s">
        <v>442</v>
      </c>
      <c r="AJ175" s="451"/>
      <c r="AK175" s="502" t="s">
        <v>771</v>
      </c>
      <c r="AL175" s="503" t="s">
        <v>440</v>
      </c>
      <c r="AM175" s="452" t="s">
        <v>442</v>
      </c>
      <c r="AN175" s="451"/>
      <c r="AO175" s="502" t="s">
        <v>460</v>
      </c>
      <c r="AP175" s="503" t="s">
        <v>316</v>
      </c>
      <c r="AQ175" s="452" t="s">
        <v>442</v>
      </c>
      <c r="AR175" s="451"/>
      <c r="AS175" s="502" t="s">
        <v>465</v>
      </c>
      <c r="AT175" s="503" t="s">
        <v>325</v>
      </c>
      <c r="AU175" s="452" t="s">
        <v>442</v>
      </c>
      <c r="AV175" s="451"/>
      <c r="AW175" s="502" t="s">
        <v>739</v>
      </c>
      <c r="AX175" s="503" t="s">
        <v>540</v>
      </c>
      <c r="AY175" s="452" t="s">
        <v>442</v>
      </c>
      <c r="AZ175" s="451"/>
      <c r="BA175" s="502" t="s">
        <v>472</v>
      </c>
      <c r="BB175" s="503" t="s">
        <v>330</v>
      </c>
      <c r="BC175" s="452" t="s">
        <v>442</v>
      </c>
      <c r="BD175" s="451"/>
      <c r="BE175" s="502" t="s">
        <v>474</v>
      </c>
      <c r="BF175" s="503" t="s">
        <v>338</v>
      </c>
      <c r="BG175" s="452" t="s">
        <v>442</v>
      </c>
      <c r="BH175" s="451"/>
      <c r="BI175" s="502" t="s">
        <v>478</v>
      </c>
      <c r="BJ175" s="503" t="s">
        <v>346</v>
      </c>
      <c r="BK175" s="452" t="s">
        <v>442</v>
      </c>
      <c r="BL175" s="451"/>
      <c r="BM175" s="502" t="s">
        <v>480</v>
      </c>
      <c r="BN175" s="503" t="s">
        <v>354</v>
      </c>
      <c r="BO175" s="452" t="s">
        <v>442</v>
      </c>
      <c r="BP175" s="451"/>
      <c r="BQ175" s="502" t="s">
        <v>485</v>
      </c>
      <c r="BR175" s="503" t="s">
        <v>363</v>
      </c>
      <c r="BS175" s="452" t="s">
        <v>442</v>
      </c>
      <c r="BT175" s="451"/>
      <c r="BU175" s="502" t="s">
        <v>487</v>
      </c>
      <c r="BV175" s="503" t="s">
        <v>372</v>
      </c>
      <c r="BW175" s="452"/>
      <c r="BX175" s="451"/>
      <c r="BY175" s="502"/>
      <c r="BZ175" s="503"/>
      <c r="CA175" s="452" t="s">
        <v>441</v>
      </c>
      <c r="CB175" s="451"/>
      <c r="CC175" s="502" t="s">
        <v>492</v>
      </c>
      <c r="CD175" s="503" t="s">
        <v>380</v>
      </c>
      <c r="CE175" s="452" t="s">
        <v>442</v>
      </c>
      <c r="CF175" s="451"/>
      <c r="CG175" s="502" t="s">
        <v>774</v>
      </c>
      <c r="CH175" s="503" t="s">
        <v>390</v>
      </c>
      <c r="CI175" s="452" t="s">
        <v>442</v>
      </c>
      <c r="CJ175" s="451"/>
      <c r="CK175" s="502" t="s">
        <v>504</v>
      </c>
      <c r="CL175" s="503" t="s">
        <v>395</v>
      </c>
      <c r="CM175" s="452"/>
      <c r="CN175" s="451"/>
      <c r="CO175" s="502"/>
      <c r="CP175" s="503"/>
      <c r="CQ175" s="48"/>
      <c r="CR175" s="48"/>
      <c r="CS175" s="48"/>
      <c r="CT175" s="48"/>
      <c r="CU175" s="48"/>
      <c r="CV175" s="48"/>
      <c r="CW175" s="48"/>
    </row>
    <row r="176" spans="1:101" x14ac:dyDescent="0.25">
      <c r="A176" s="514">
        <v>152858</v>
      </c>
      <c r="B176" s="515" t="s">
        <v>693</v>
      </c>
      <c r="C176" s="516" t="s">
        <v>540</v>
      </c>
      <c r="D176" s="514" t="s">
        <v>148</v>
      </c>
      <c r="E176" s="517" t="s">
        <v>289</v>
      </c>
      <c r="F176" s="517" t="s">
        <v>743</v>
      </c>
      <c r="G176" s="517" t="s">
        <v>289</v>
      </c>
      <c r="H176" s="517" t="s">
        <v>289</v>
      </c>
      <c r="I176" s="516" t="s">
        <v>289</v>
      </c>
      <c r="J176" s="517" t="s">
        <v>289</v>
      </c>
      <c r="K176" s="440" t="str">
        <f>IFERROR(VLOOKUP(A176,[4]CalledName!$A:$N,14,FALSE),"")</f>
        <v>No</v>
      </c>
      <c r="L176" s="401" t="str">
        <f>IFERROR(VLOOKUP(A176,[5]YEAR8!$A:$Y,22,FALSE),"")</f>
        <v>6-7</v>
      </c>
      <c r="M176" s="404" t="str">
        <f t="shared" si="26"/>
        <v>H</v>
      </c>
      <c r="N176" s="344">
        <f>IFERROR(VLOOKUP($A176,BHVEXPORT!$A:$I,6,FALSE),"")</f>
        <v>16</v>
      </c>
      <c r="O176" s="344">
        <f>IFERROR(VLOOKUP($A176,BHVEXPORT!$A:$I,4,FALSE),"")</f>
        <v>0</v>
      </c>
      <c r="P176" s="444">
        <f>IFERROR(VLOOKUP($A176,BHVEXPORT!$A:$I,5,FALSE),"")</f>
        <v>1</v>
      </c>
      <c r="Q176" s="497">
        <v>78.260000000000005</v>
      </c>
      <c r="R176" s="495">
        <v>0</v>
      </c>
      <c r="S176" s="498">
        <f t="shared" si="27"/>
        <v>2</v>
      </c>
      <c r="T176" s="414">
        <f t="shared" si="28"/>
        <v>12</v>
      </c>
      <c r="U176" s="399">
        <f t="shared" si="29"/>
        <v>0</v>
      </c>
      <c r="V176" s="399">
        <f t="shared" si="30"/>
        <v>0</v>
      </c>
      <c r="W176" s="399">
        <f t="shared" si="31"/>
        <v>0</v>
      </c>
      <c r="X176" s="399">
        <f t="shared" si="32"/>
        <v>0</v>
      </c>
      <c r="Y176" s="399">
        <f t="shared" si="33"/>
        <v>0</v>
      </c>
      <c r="Z176" s="399">
        <f t="shared" si="34"/>
        <v>0</v>
      </c>
      <c r="AA176" s="399">
        <f t="shared" si="35"/>
        <v>0</v>
      </c>
      <c r="AB176" s="399">
        <f t="shared" si="36"/>
        <v>0</v>
      </c>
      <c r="AC176" s="522">
        <f t="shared" si="37"/>
        <v>0</v>
      </c>
      <c r="AD176" s="415"/>
      <c r="AE176" s="452" t="s">
        <v>442</v>
      </c>
      <c r="AF176" s="451"/>
      <c r="AG176" s="502" t="s">
        <v>458</v>
      </c>
      <c r="AH176" s="503" t="s">
        <v>308</v>
      </c>
      <c r="AI176" s="452"/>
      <c r="AJ176" s="451"/>
      <c r="AK176" s="502"/>
      <c r="AL176" s="503"/>
      <c r="AM176" s="452" t="s">
        <v>441</v>
      </c>
      <c r="AN176" s="451"/>
      <c r="AO176" s="502" t="s">
        <v>460</v>
      </c>
      <c r="AP176" s="503" t="s">
        <v>316</v>
      </c>
      <c r="AQ176" s="452" t="s">
        <v>442</v>
      </c>
      <c r="AR176" s="451"/>
      <c r="AS176" s="502" t="s">
        <v>773</v>
      </c>
      <c r="AT176" s="503" t="s">
        <v>323</v>
      </c>
      <c r="AU176" s="452" t="s">
        <v>442</v>
      </c>
      <c r="AV176" s="451"/>
      <c r="AW176" s="502" t="s">
        <v>739</v>
      </c>
      <c r="AX176" s="503" t="s">
        <v>540</v>
      </c>
      <c r="AY176" s="452" t="s">
        <v>442</v>
      </c>
      <c r="AZ176" s="451"/>
      <c r="BA176" s="502" t="s">
        <v>472</v>
      </c>
      <c r="BB176" s="503" t="s">
        <v>330</v>
      </c>
      <c r="BC176" s="452" t="s">
        <v>442</v>
      </c>
      <c r="BD176" s="451"/>
      <c r="BE176" s="502" t="s">
        <v>474</v>
      </c>
      <c r="BF176" s="503" t="s">
        <v>338</v>
      </c>
      <c r="BG176" s="452" t="s">
        <v>442</v>
      </c>
      <c r="BH176" s="451"/>
      <c r="BI176" s="502" t="s">
        <v>478</v>
      </c>
      <c r="BJ176" s="503" t="s">
        <v>346</v>
      </c>
      <c r="BK176" s="452" t="s">
        <v>442</v>
      </c>
      <c r="BL176" s="451"/>
      <c r="BM176" s="502" t="s">
        <v>480</v>
      </c>
      <c r="BN176" s="503" t="s">
        <v>354</v>
      </c>
      <c r="BO176" s="452" t="s">
        <v>442</v>
      </c>
      <c r="BP176" s="451"/>
      <c r="BQ176" s="502" t="s">
        <v>483</v>
      </c>
      <c r="BR176" s="503" t="s">
        <v>361</v>
      </c>
      <c r="BS176" s="452" t="s">
        <v>441</v>
      </c>
      <c r="BT176" s="451"/>
      <c r="BU176" s="502" t="s">
        <v>487</v>
      </c>
      <c r="BV176" s="503" t="s">
        <v>372</v>
      </c>
      <c r="BW176" s="452" t="s">
        <v>442</v>
      </c>
      <c r="BX176" s="451"/>
      <c r="BY176" s="502" t="s">
        <v>476</v>
      </c>
      <c r="BZ176" s="503" t="s">
        <v>382</v>
      </c>
      <c r="CA176" s="452" t="s">
        <v>442</v>
      </c>
      <c r="CB176" s="451"/>
      <c r="CC176" s="502" t="s">
        <v>768</v>
      </c>
      <c r="CD176" s="503" t="s">
        <v>377</v>
      </c>
      <c r="CE176" s="452" t="s">
        <v>442</v>
      </c>
      <c r="CF176" s="451"/>
      <c r="CG176" s="502" t="s">
        <v>774</v>
      </c>
      <c r="CH176" s="503" t="s">
        <v>390</v>
      </c>
      <c r="CI176" s="452" t="s">
        <v>442</v>
      </c>
      <c r="CJ176" s="451"/>
      <c r="CK176" s="502" t="s">
        <v>502</v>
      </c>
      <c r="CL176" s="503" t="s">
        <v>391</v>
      </c>
      <c r="CM176" s="452"/>
      <c r="CN176" s="451"/>
      <c r="CO176" s="502"/>
      <c r="CP176" s="503"/>
      <c r="CQ176" s="48"/>
      <c r="CR176" s="48"/>
      <c r="CS176" s="48"/>
      <c r="CT176" s="48"/>
      <c r="CU176" s="48"/>
      <c r="CV176" s="48"/>
      <c r="CW176" s="48"/>
    </row>
    <row r="177" spans="1:101" ht="25.5" x14ac:dyDescent="0.25">
      <c r="A177" s="514">
        <v>152785</v>
      </c>
      <c r="B177" s="515" t="s">
        <v>694</v>
      </c>
      <c r="C177" s="516" t="s">
        <v>531</v>
      </c>
      <c r="D177" s="514" t="s">
        <v>148</v>
      </c>
      <c r="E177" s="517" t="s">
        <v>289</v>
      </c>
      <c r="F177" s="517" t="s">
        <v>743</v>
      </c>
      <c r="G177" s="517" t="s">
        <v>289</v>
      </c>
      <c r="H177" s="517" t="s">
        <v>289</v>
      </c>
      <c r="I177" s="516" t="s">
        <v>289</v>
      </c>
      <c r="J177" s="517" t="s">
        <v>289</v>
      </c>
      <c r="K177" s="440" t="str">
        <f>IFERROR(VLOOKUP(A177,[4]CalledName!$A:$N,14,FALSE),"")</f>
        <v>No</v>
      </c>
      <c r="L177" s="401" t="str">
        <f>IFERROR(VLOOKUP(A177,[5]YEAR8!$A:$Y,22,FALSE),"")</f>
        <v>4-5</v>
      </c>
      <c r="M177" s="404" t="str">
        <f t="shared" si="26"/>
        <v>M</v>
      </c>
      <c r="N177" s="344">
        <f>IFERROR(VLOOKUP($A177,BHVEXPORT!$A:$I,6,FALSE),"")</f>
        <v>16</v>
      </c>
      <c r="O177" s="344">
        <f>IFERROR(VLOOKUP($A177,BHVEXPORT!$A:$I,4,FALSE),"")</f>
        <v>1</v>
      </c>
      <c r="P177" s="444">
        <f>IFERROR(VLOOKUP($A177,BHVEXPORT!$A:$I,5,FALSE),"")</f>
        <v>1</v>
      </c>
      <c r="Q177" s="497">
        <v>100</v>
      </c>
      <c r="R177" s="495">
        <v>1</v>
      </c>
      <c r="S177" s="498">
        <f t="shared" si="27"/>
        <v>1</v>
      </c>
      <c r="T177" s="414">
        <f t="shared" si="28"/>
        <v>11</v>
      </c>
      <c r="U177" s="399">
        <f t="shared" si="29"/>
        <v>0</v>
      </c>
      <c r="V177" s="399">
        <f t="shared" si="30"/>
        <v>2</v>
      </c>
      <c r="W177" s="399">
        <f t="shared" si="31"/>
        <v>0</v>
      </c>
      <c r="X177" s="399">
        <f t="shared" si="32"/>
        <v>2</v>
      </c>
      <c r="Y177" s="399">
        <f t="shared" si="33"/>
        <v>0</v>
      </c>
      <c r="Z177" s="399">
        <f t="shared" si="34"/>
        <v>0</v>
      </c>
      <c r="AA177" s="399">
        <f t="shared" si="35"/>
        <v>0</v>
      </c>
      <c r="AB177" s="399">
        <f t="shared" si="36"/>
        <v>0</v>
      </c>
      <c r="AC177" s="522">
        <f t="shared" si="37"/>
        <v>2</v>
      </c>
      <c r="AD177" s="415"/>
      <c r="AE177" s="450" t="s">
        <v>442</v>
      </c>
      <c r="AF177" s="451"/>
      <c r="AG177" s="502" t="s">
        <v>459</v>
      </c>
      <c r="AH177" s="503" t="s">
        <v>306</v>
      </c>
      <c r="AI177" s="450"/>
      <c r="AJ177" s="451"/>
      <c r="AK177" s="502"/>
      <c r="AL177" s="503"/>
      <c r="AM177" s="450" t="s">
        <v>442</v>
      </c>
      <c r="AN177" s="451"/>
      <c r="AO177" s="502" t="s">
        <v>460</v>
      </c>
      <c r="AP177" s="503" t="s">
        <v>314</v>
      </c>
      <c r="AQ177" s="450" t="s">
        <v>442</v>
      </c>
      <c r="AR177" s="451"/>
      <c r="AS177" s="502" t="s">
        <v>773</v>
      </c>
      <c r="AT177" s="503" t="s">
        <v>323</v>
      </c>
      <c r="AU177" s="450" t="s">
        <v>442</v>
      </c>
      <c r="AV177" s="451"/>
      <c r="AW177" s="502" t="s">
        <v>510</v>
      </c>
      <c r="AX177" s="503" t="s">
        <v>531</v>
      </c>
      <c r="AY177" s="450" t="s">
        <v>442</v>
      </c>
      <c r="AZ177" s="451"/>
      <c r="BA177" s="502" t="s">
        <v>470</v>
      </c>
      <c r="BB177" s="503" t="s">
        <v>328</v>
      </c>
      <c r="BC177" s="450" t="s">
        <v>444</v>
      </c>
      <c r="BD177" s="451"/>
      <c r="BE177" s="502" t="s">
        <v>473</v>
      </c>
      <c r="BF177" s="503" t="s">
        <v>336</v>
      </c>
      <c r="BG177" s="450" t="s">
        <v>442</v>
      </c>
      <c r="BH177" s="451"/>
      <c r="BI177" s="502" t="s">
        <v>476</v>
      </c>
      <c r="BJ177" s="503" t="s">
        <v>344</v>
      </c>
      <c r="BK177" s="450" t="s">
        <v>442</v>
      </c>
      <c r="BL177" s="451"/>
      <c r="BM177" s="502" t="s">
        <v>481</v>
      </c>
      <c r="BN177" s="503" t="s">
        <v>352</v>
      </c>
      <c r="BO177" s="450" t="s">
        <v>442</v>
      </c>
      <c r="BP177" s="451"/>
      <c r="BQ177" s="502" t="s">
        <v>484</v>
      </c>
      <c r="BR177" s="503" t="s">
        <v>362</v>
      </c>
      <c r="BS177" s="450" t="s">
        <v>442</v>
      </c>
      <c r="BT177" s="451"/>
      <c r="BU177" s="502" t="s">
        <v>488</v>
      </c>
      <c r="BV177" s="503" t="s">
        <v>370</v>
      </c>
      <c r="BW177" s="450" t="s">
        <v>442</v>
      </c>
      <c r="BX177" s="451"/>
      <c r="BY177" s="502" t="s">
        <v>476</v>
      </c>
      <c r="BZ177" s="503" t="s">
        <v>382</v>
      </c>
      <c r="CA177" s="450" t="s">
        <v>444</v>
      </c>
      <c r="CB177" s="451"/>
      <c r="CC177" s="502" t="s">
        <v>491</v>
      </c>
      <c r="CD177" s="503" t="s">
        <v>378</v>
      </c>
      <c r="CE177" s="450" t="s">
        <v>442</v>
      </c>
      <c r="CF177" s="451"/>
      <c r="CG177" s="502" t="s">
        <v>500</v>
      </c>
      <c r="CH177" s="503" t="s">
        <v>388</v>
      </c>
      <c r="CI177" s="450" t="s">
        <v>441</v>
      </c>
      <c r="CJ177" s="451"/>
      <c r="CK177" s="502" t="s">
        <v>503</v>
      </c>
      <c r="CL177" s="503" t="s">
        <v>399</v>
      </c>
      <c r="CM177" s="450"/>
      <c r="CN177" s="451"/>
      <c r="CO177" s="502"/>
      <c r="CP177" s="503"/>
      <c r="CQ177" s="48"/>
      <c r="CR177" s="48"/>
      <c r="CS177" s="48"/>
      <c r="CT177" s="48"/>
      <c r="CU177" s="48"/>
      <c r="CV177" s="48"/>
      <c r="CW177" s="48"/>
    </row>
    <row r="178" spans="1:101" x14ac:dyDescent="0.25">
      <c r="A178" s="514">
        <v>152871</v>
      </c>
      <c r="B178" s="515" t="s">
        <v>695</v>
      </c>
      <c r="C178" s="516" t="s">
        <v>525</v>
      </c>
      <c r="D178" s="514" t="s">
        <v>148</v>
      </c>
      <c r="E178" s="517" t="s">
        <v>744</v>
      </c>
      <c r="F178" s="517" t="s">
        <v>743</v>
      </c>
      <c r="G178" s="517" t="s">
        <v>289</v>
      </c>
      <c r="H178" s="517" t="s">
        <v>744</v>
      </c>
      <c r="I178" s="516" t="s">
        <v>289</v>
      </c>
      <c r="J178" s="517" t="s">
        <v>289</v>
      </c>
      <c r="K178" s="440" t="str">
        <f>IFERROR(VLOOKUP(A178,[4]CalledName!$A:$N,14,FALSE),"")</f>
        <v>No</v>
      </c>
      <c r="L178" s="401" t="str">
        <f>IFERROR(VLOOKUP(A178,[5]YEAR8!$A:$Y,22,FALSE),"")</f>
        <v>6-7</v>
      </c>
      <c r="M178" s="404" t="str">
        <f t="shared" si="26"/>
        <v>H</v>
      </c>
      <c r="N178" s="344">
        <f>IFERROR(VLOOKUP($A178,BHVEXPORT!$A:$I,6,FALSE),"")</f>
        <v>18</v>
      </c>
      <c r="O178" s="344">
        <f>IFERROR(VLOOKUP($A178,BHVEXPORT!$A:$I,4,FALSE),"")</f>
        <v>0</v>
      </c>
      <c r="P178" s="444">
        <f>IFERROR(VLOOKUP($A178,BHVEXPORT!$A:$I,5,FALSE),"")</f>
        <v>1</v>
      </c>
      <c r="Q178" s="497">
        <v>71.739999999999995</v>
      </c>
      <c r="R178" s="495">
        <v>0</v>
      </c>
      <c r="S178" s="498">
        <f t="shared" si="27"/>
        <v>3</v>
      </c>
      <c r="T178" s="414">
        <f t="shared" si="28"/>
        <v>11</v>
      </c>
      <c r="U178" s="399">
        <f t="shared" si="29"/>
        <v>0</v>
      </c>
      <c r="V178" s="399">
        <f t="shared" si="30"/>
        <v>0</v>
      </c>
      <c r="W178" s="399">
        <f t="shared" si="31"/>
        <v>0</v>
      </c>
      <c r="X178" s="399">
        <f t="shared" si="32"/>
        <v>0</v>
      </c>
      <c r="Y178" s="399">
        <f t="shared" si="33"/>
        <v>0</v>
      </c>
      <c r="Z178" s="399">
        <f t="shared" si="34"/>
        <v>0</v>
      </c>
      <c r="AA178" s="399">
        <f t="shared" si="35"/>
        <v>0</v>
      </c>
      <c r="AB178" s="399">
        <f t="shared" si="36"/>
        <v>0</v>
      </c>
      <c r="AC178" s="522">
        <f t="shared" si="37"/>
        <v>0</v>
      </c>
      <c r="AD178" s="415"/>
      <c r="AE178" s="452" t="s">
        <v>442</v>
      </c>
      <c r="AF178" s="451"/>
      <c r="AG178" s="502" t="s">
        <v>764</v>
      </c>
      <c r="AH178" s="503" t="s">
        <v>302</v>
      </c>
      <c r="AI178" s="452" t="s">
        <v>442</v>
      </c>
      <c r="AJ178" s="451"/>
      <c r="AK178" s="502" t="s">
        <v>771</v>
      </c>
      <c r="AL178" s="503" t="s">
        <v>436</v>
      </c>
      <c r="AM178" s="452" t="s">
        <v>442</v>
      </c>
      <c r="AN178" s="451"/>
      <c r="AO178" s="502" t="s">
        <v>460</v>
      </c>
      <c r="AP178" s="503" t="s">
        <v>310</v>
      </c>
      <c r="AQ178" s="452" t="s">
        <v>442</v>
      </c>
      <c r="AR178" s="451"/>
      <c r="AS178" s="502" t="s">
        <v>462</v>
      </c>
      <c r="AT178" s="503" t="s">
        <v>317</v>
      </c>
      <c r="AU178" s="452" t="s">
        <v>441</v>
      </c>
      <c r="AV178" s="451"/>
      <c r="AW178" s="502" t="s">
        <v>737</v>
      </c>
      <c r="AX178" s="503" t="s">
        <v>525</v>
      </c>
      <c r="AY178" s="452"/>
      <c r="AZ178" s="451"/>
      <c r="BA178" s="502"/>
      <c r="BB178" s="503"/>
      <c r="BC178" s="452" t="s">
        <v>442</v>
      </c>
      <c r="BD178" s="451"/>
      <c r="BE178" s="502" t="s">
        <v>473</v>
      </c>
      <c r="BF178" s="503" t="s">
        <v>332</v>
      </c>
      <c r="BG178" s="452" t="s">
        <v>442</v>
      </c>
      <c r="BH178" s="451"/>
      <c r="BI178" s="502" t="s">
        <v>476</v>
      </c>
      <c r="BJ178" s="503" t="s">
        <v>340</v>
      </c>
      <c r="BK178" s="452" t="s">
        <v>441</v>
      </c>
      <c r="BL178" s="451"/>
      <c r="BM178" s="502" t="s">
        <v>480</v>
      </c>
      <c r="BN178" s="503" t="s">
        <v>348</v>
      </c>
      <c r="BO178" s="452" t="s">
        <v>442</v>
      </c>
      <c r="BP178" s="451"/>
      <c r="BQ178" s="502" t="s">
        <v>483</v>
      </c>
      <c r="BR178" s="503" t="s">
        <v>356</v>
      </c>
      <c r="BS178" s="452" t="s">
        <v>442</v>
      </c>
      <c r="BT178" s="451"/>
      <c r="BU178" s="502" t="s">
        <v>487</v>
      </c>
      <c r="BV178" s="503" t="s">
        <v>366</v>
      </c>
      <c r="BW178" s="452"/>
      <c r="BX178" s="451"/>
      <c r="BY178" s="502"/>
      <c r="BZ178" s="503"/>
      <c r="CA178" s="452" t="s">
        <v>442</v>
      </c>
      <c r="CB178" s="451"/>
      <c r="CC178" s="502" t="s">
        <v>490</v>
      </c>
      <c r="CD178" s="503" t="s">
        <v>373</v>
      </c>
      <c r="CE178" s="452" t="s">
        <v>442</v>
      </c>
      <c r="CF178" s="451"/>
      <c r="CG178" s="502" t="s">
        <v>496</v>
      </c>
      <c r="CH178" s="503" t="s">
        <v>384</v>
      </c>
      <c r="CI178" s="452" t="s">
        <v>441</v>
      </c>
      <c r="CJ178" s="451"/>
      <c r="CK178" s="502" t="s">
        <v>502</v>
      </c>
      <c r="CL178" s="503" t="s">
        <v>391</v>
      </c>
      <c r="CM178" s="452" t="s">
        <v>442</v>
      </c>
      <c r="CN178" s="451"/>
      <c r="CO178" s="502" t="s">
        <v>767</v>
      </c>
      <c r="CP178" s="503" t="s">
        <v>401</v>
      </c>
      <c r="CQ178" s="48"/>
      <c r="CR178" s="48"/>
      <c r="CS178" s="48"/>
      <c r="CT178" s="48"/>
      <c r="CU178" s="48"/>
      <c r="CV178" s="48"/>
      <c r="CW178" s="48"/>
    </row>
    <row r="179" spans="1:101" x14ac:dyDescent="0.25">
      <c r="A179" s="514">
        <v>152891</v>
      </c>
      <c r="B179" s="515" t="s">
        <v>696</v>
      </c>
      <c r="C179" s="516" t="s">
        <v>522</v>
      </c>
      <c r="D179" s="514" t="s">
        <v>148</v>
      </c>
      <c r="E179" s="517" t="s">
        <v>289</v>
      </c>
      <c r="F179" s="517" t="s">
        <v>743</v>
      </c>
      <c r="G179" s="517" t="s">
        <v>289</v>
      </c>
      <c r="H179" s="517" t="s">
        <v>289</v>
      </c>
      <c r="I179" s="516" t="s">
        <v>289</v>
      </c>
      <c r="J179" s="517" t="s">
        <v>287</v>
      </c>
      <c r="K179" s="440" t="str">
        <f>IFERROR(VLOOKUP(A179,[4]CalledName!$A:$N,14,FALSE),"")</f>
        <v>No</v>
      </c>
      <c r="L179" s="401" t="str">
        <f>IFERROR(VLOOKUP(A179,[5]YEAR8!$A:$Y,22,FALSE),"")</f>
        <v/>
      </c>
      <c r="M179" s="404" t="str">
        <f t="shared" si="26"/>
        <v/>
      </c>
      <c r="N179" s="344">
        <f>IFERROR(VLOOKUP($A179,BHVEXPORT!$A:$I,6,FALSE),"")</f>
        <v>22</v>
      </c>
      <c r="O179" s="344">
        <f>IFERROR(VLOOKUP($A179,BHVEXPORT!$A:$I,4,FALSE),"")</f>
        <v>0</v>
      </c>
      <c r="P179" s="444">
        <f>IFERROR(VLOOKUP($A179,BHVEXPORT!$A:$I,5,FALSE),"")</f>
        <v>2</v>
      </c>
      <c r="Q179" s="497">
        <v>100</v>
      </c>
      <c r="R179" s="495">
        <v>4</v>
      </c>
      <c r="S179" s="498">
        <f t="shared" si="27"/>
        <v>0</v>
      </c>
      <c r="T179" s="414">
        <f t="shared" si="28"/>
        <v>13</v>
      </c>
      <c r="U179" s="399">
        <f t="shared" si="29"/>
        <v>0</v>
      </c>
      <c r="V179" s="399">
        <f t="shared" si="30"/>
        <v>0</v>
      </c>
      <c r="W179" s="399">
        <f t="shared" si="31"/>
        <v>0</v>
      </c>
      <c r="X179" s="399">
        <f t="shared" si="32"/>
        <v>0</v>
      </c>
      <c r="Y179" s="399">
        <f t="shared" si="33"/>
        <v>0</v>
      </c>
      <c r="Z179" s="399">
        <f t="shared" si="34"/>
        <v>0</v>
      </c>
      <c r="AA179" s="399">
        <f t="shared" si="35"/>
        <v>0</v>
      </c>
      <c r="AB179" s="399">
        <f t="shared" si="36"/>
        <v>0</v>
      </c>
      <c r="AC179" s="522">
        <f t="shared" si="37"/>
        <v>0</v>
      </c>
      <c r="AD179" s="415"/>
      <c r="AE179" s="452" t="s">
        <v>442</v>
      </c>
      <c r="AF179" s="451"/>
      <c r="AG179" s="502" t="s">
        <v>764</v>
      </c>
      <c r="AH179" s="503" t="s">
        <v>301</v>
      </c>
      <c r="AI179" s="452" t="s">
        <v>442</v>
      </c>
      <c r="AJ179" s="451"/>
      <c r="AK179" s="502" t="s">
        <v>771</v>
      </c>
      <c r="AL179" s="503" t="s">
        <v>436</v>
      </c>
      <c r="AM179" s="452" t="s">
        <v>442</v>
      </c>
      <c r="AN179" s="451"/>
      <c r="AO179" s="502" t="s">
        <v>460</v>
      </c>
      <c r="AP179" s="503" t="s">
        <v>309</v>
      </c>
      <c r="AQ179" s="452" t="s">
        <v>442</v>
      </c>
      <c r="AR179" s="451"/>
      <c r="AS179" s="502" t="s">
        <v>777</v>
      </c>
      <c r="AT179" s="503" t="s">
        <v>321</v>
      </c>
      <c r="AU179" s="452" t="s">
        <v>442</v>
      </c>
      <c r="AV179" s="451"/>
      <c r="AW179" s="502" t="s">
        <v>484</v>
      </c>
      <c r="AX179" s="503" t="s">
        <v>522</v>
      </c>
      <c r="AY179" s="452"/>
      <c r="AZ179" s="451"/>
      <c r="BA179" s="502"/>
      <c r="BB179" s="503"/>
      <c r="BC179" s="452" t="s">
        <v>442</v>
      </c>
      <c r="BD179" s="451"/>
      <c r="BE179" s="502" t="s">
        <v>473</v>
      </c>
      <c r="BF179" s="503" t="s">
        <v>331</v>
      </c>
      <c r="BG179" s="452" t="s">
        <v>442</v>
      </c>
      <c r="BH179" s="451"/>
      <c r="BI179" s="502" t="s">
        <v>476</v>
      </c>
      <c r="BJ179" s="503" t="s">
        <v>339</v>
      </c>
      <c r="BK179" s="452" t="s">
        <v>442</v>
      </c>
      <c r="BL179" s="451"/>
      <c r="BM179" s="502" t="s">
        <v>479</v>
      </c>
      <c r="BN179" s="503" t="s">
        <v>347</v>
      </c>
      <c r="BO179" s="452" t="s">
        <v>442</v>
      </c>
      <c r="BP179" s="451"/>
      <c r="BQ179" s="502" t="s">
        <v>486</v>
      </c>
      <c r="BR179" s="503" t="s">
        <v>359</v>
      </c>
      <c r="BS179" s="452" t="s">
        <v>442</v>
      </c>
      <c r="BT179" s="451"/>
      <c r="BU179" s="502" t="s">
        <v>487</v>
      </c>
      <c r="BV179" s="503" t="s">
        <v>365</v>
      </c>
      <c r="BW179" s="452"/>
      <c r="BX179" s="451"/>
      <c r="BY179" s="502"/>
      <c r="BZ179" s="503"/>
      <c r="CA179" s="452" t="s">
        <v>442</v>
      </c>
      <c r="CB179" s="451"/>
      <c r="CC179" s="502" t="s">
        <v>491</v>
      </c>
      <c r="CD179" s="503" t="s">
        <v>374</v>
      </c>
      <c r="CE179" s="452" t="s">
        <v>442</v>
      </c>
      <c r="CF179" s="451"/>
      <c r="CG179" s="502" t="s">
        <v>496</v>
      </c>
      <c r="CH179" s="503" t="s">
        <v>383</v>
      </c>
      <c r="CI179" s="452" t="s">
        <v>442</v>
      </c>
      <c r="CJ179" s="451"/>
      <c r="CK179" s="502" t="s">
        <v>775</v>
      </c>
      <c r="CL179" s="503" t="s">
        <v>398</v>
      </c>
      <c r="CM179" s="452"/>
      <c r="CN179" s="451"/>
      <c r="CO179" s="502" t="s">
        <v>471</v>
      </c>
      <c r="CP179" s="503" t="s">
        <v>400</v>
      </c>
      <c r="CQ179" s="48"/>
      <c r="CR179" s="48"/>
      <c r="CS179" s="48"/>
      <c r="CT179" s="48"/>
      <c r="CU179" s="48"/>
      <c r="CV179" s="48"/>
      <c r="CW179" s="48"/>
    </row>
    <row r="180" spans="1:101" x14ac:dyDescent="0.25">
      <c r="A180" s="514">
        <v>152856</v>
      </c>
      <c r="B180" s="515" t="s">
        <v>697</v>
      </c>
      <c r="C180" s="516" t="s">
        <v>531</v>
      </c>
      <c r="D180" s="514" t="s">
        <v>148</v>
      </c>
      <c r="E180" s="517" t="s">
        <v>289</v>
      </c>
      <c r="F180" s="517" t="s">
        <v>760</v>
      </c>
      <c r="G180" s="517" t="s">
        <v>744</v>
      </c>
      <c r="H180" s="517" t="s">
        <v>289</v>
      </c>
      <c r="I180" s="516" t="s">
        <v>289</v>
      </c>
      <c r="J180" s="517" t="s">
        <v>289</v>
      </c>
      <c r="K180" s="440" t="str">
        <f>IFERROR(VLOOKUP(A180,[4]CalledName!$A:$N,14,FALSE),"")</f>
        <v>Yes</v>
      </c>
      <c r="L180" s="401" t="str">
        <f>IFERROR(VLOOKUP(A180,[5]YEAR8!$A:$Y,22,FALSE),"")</f>
        <v>5-6</v>
      </c>
      <c r="M180" s="404" t="str">
        <f t="shared" si="26"/>
        <v>H</v>
      </c>
      <c r="N180" s="344">
        <f>IFERROR(VLOOKUP($A180,BHVEXPORT!$A:$I,6,FALSE),"")</f>
        <v>21</v>
      </c>
      <c r="O180" s="344">
        <f>IFERROR(VLOOKUP($A180,BHVEXPORT!$A:$I,4,FALSE),"")</f>
        <v>0</v>
      </c>
      <c r="P180" s="444">
        <f>IFERROR(VLOOKUP($A180,BHVEXPORT!$A:$I,5,FALSE),"")</f>
        <v>0</v>
      </c>
      <c r="Q180" s="497">
        <v>100</v>
      </c>
      <c r="R180" s="495">
        <v>2</v>
      </c>
      <c r="S180" s="498">
        <f t="shared" si="27"/>
        <v>2</v>
      </c>
      <c r="T180" s="414">
        <f t="shared" si="28"/>
        <v>12</v>
      </c>
      <c r="U180" s="399">
        <f t="shared" si="29"/>
        <v>0</v>
      </c>
      <c r="V180" s="399">
        <f t="shared" si="30"/>
        <v>0</v>
      </c>
      <c r="W180" s="399">
        <f t="shared" si="31"/>
        <v>0</v>
      </c>
      <c r="X180" s="399">
        <f t="shared" si="32"/>
        <v>0</v>
      </c>
      <c r="Y180" s="399">
        <f t="shared" si="33"/>
        <v>0</v>
      </c>
      <c r="Z180" s="399">
        <f t="shared" si="34"/>
        <v>0</v>
      </c>
      <c r="AA180" s="399">
        <f t="shared" si="35"/>
        <v>0</v>
      </c>
      <c r="AB180" s="399">
        <f t="shared" si="36"/>
        <v>0</v>
      </c>
      <c r="AC180" s="522">
        <f t="shared" si="37"/>
        <v>0</v>
      </c>
      <c r="AD180" s="415"/>
      <c r="AE180" s="452" t="s">
        <v>442</v>
      </c>
      <c r="AF180" s="451"/>
      <c r="AG180" s="502" t="s">
        <v>459</v>
      </c>
      <c r="AH180" s="503" t="s">
        <v>306</v>
      </c>
      <c r="AI180" s="452" t="s">
        <v>442</v>
      </c>
      <c r="AJ180" s="451"/>
      <c r="AK180" s="502" t="s">
        <v>766</v>
      </c>
      <c r="AL180" s="503" t="s">
        <v>437</v>
      </c>
      <c r="AM180" s="452" t="s">
        <v>442</v>
      </c>
      <c r="AN180" s="451"/>
      <c r="AO180" s="502" t="s">
        <v>460</v>
      </c>
      <c r="AP180" s="503" t="s">
        <v>314</v>
      </c>
      <c r="AQ180" s="452" t="s">
        <v>442</v>
      </c>
      <c r="AR180" s="451"/>
      <c r="AS180" s="502" t="s">
        <v>773</v>
      </c>
      <c r="AT180" s="503" t="s">
        <v>323</v>
      </c>
      <c r="AU180" s="452" t="s">
        <v>441</v>
      </c>
      <c r="AV180" s="451"/>
      <c r="AW180" s="502" t="s">
        <v>510</v>
      </c>
      <c r="AX180" s="503" t="s">
        <v>531</v>
      </c>
      <c r="AY180" s="452" t="s">
        <v>442</v>
      </c>
      <c r="AZ180" s="451"/>
      <c r="BA180" s="502" t="s">
        <v>470</v>
      </c>
      <c r="BB180" s="503" t="s">
        <v>328</v>
      </c>
      <c r="BC180" s="452" t="s">
        <v>441</v>
      </c>
      <c r="BD180" s="451"/>
      <c r="BE180" s="502" t="s">
        <v>473</v>
      </c>
      <c r="BF180" s="503" t="s">
        <v>336</v>
      </c>
      <c r="BG180" s="452" t="s">
        <v>442</v>
      </c>
      <c r="BH180" s="451"/>
      <c r="BI180" s="502" t="s">
        <v>476</v>
      </c>
      <c r="BJ180" s="503" t="s">
        <v>344</v>
      </c>
      <c r="BK180" s="452" t="s">
        <v>442</v>
      </c>
      <c r="BL180" s="451"/>
      <c r="BM180" s="502" t="s">
        <v>481</v>
      </c>
      <c r="BN180" s="503" t="s">
        <v>352</v>
      </c>
      <c r="BO180" s="452" t="s">
        <v>442</v>
      </c>
      <c r="BP180" s="451"/>
      <c r="BQ180" s="502" t="s">
        <v>484</v>
      </c>
      <c r="BR180" s="503" t="s">
        <v>362</v>
      </c>
      <c r="BS180" s="452" t="s">
        <v>442</v>
      </c>
      <c r="BT180" s="451"/>
      <c r="BU180" s="502" t="s">
        <v>488</v>
      </c>
      <c r="BV180" s="503" t="s">
        <v>370</v>
      </c>
      <c r="BW180" s="452"/>
      <c r="BX180" s="451"/>
      <c r="BY180" s="502"/>
      <c r="BZ180" s="503"/>
      <c r="CA180" s="452" t="s">
        <v>442</v>
      </c>
      <c r="CB180" s="451"/>
      <c r="CC180" s="502" t="s">
        <v>491</v>
      </c>
      <c r="CD180" s="503" t="s">
        <v>378</v>
      </c>
      <c r="CE180" s="452" t="s">
        <v>442</v>
      </c>
      <c r="CF180" s="451"/>
      <c r="CG180" s="502" t="s">
        <v>500</v>
      </c>
      <c r="CH180" s="503" t="s">
        <v>388</v>
      </c>
      <c r="CI180" s="452" t="s">
        <v>442</v>
      </c>
      <c r="CJ180" s="451"/>
      <c r="CK180" s="502" t="s">
        <v>502</v>
      </c>
      <c r="CL180" s="503" t="s">
        <v>391</v>
      </c>
      <c r="CM180" s="452"/>
      <c r="CN180" s="451"/>
      <c r="CO180" s="502"/>
      <c r="CP180" s="503"/>
      <c r="CQ180" s="48"/>
      <c r="CR180" s="48"/>
      <c r="CS180" s="48"/>
      <c r="CT180" s="48"/>
      <c r="CU180" s="48"/>
      <c r="CV180" s="48"/>
      <c r="CW180" s="48"/>
    </row>
    <row r="181" spans="1:101" x14ac:dyDescent="0.25">
      <c r="A181" s="514">
        <v>152913</v>
      </c>
      <c r="B181" s="515" t="s">
        <v>698</v>
      </c>
      <c r="C181" s="516" t="s">
        <v>520</v>
      </c>
      <c r="D181" s="514" t="s">
        <v>288</v>
      </c>
      <c r="E181" s="517" t="s">
        <v>289</v>
      </c>
      <c r="F181" s="517" t="s">
        <v>747</v>
      </c>
      <c r="G181" s="517" t="s">
        <v>289</v>
      </c>
      <c r="H181" s="517" t="s">
        <v>289</v>
      </c>
      <c r="I181" s="516" t="s">
        <v>289</v>
      </c>
      <c r="J181" s="517" t="s">
        <v>289</v>
      </c>
      <c r="K181" s="440" t="str">
        <f>IFERROR(VLOOKUP(A181,[4]CalledName!$A:$N,14,FALSE),"")</f>
        <v>No</v>
      </c>
      <c r="L181" s="401" t="str">
        <f>IFERROR(VLOOKUP(A181,[5]YEAR8!$A:$Y,22,FALSE),"")</f>
        <v>7-8</v>
      </c>
      <c r="M181" s="404" t="str">
        <f t="shared" si="26"/>
        <v>H</v>
      </c>
      <c r="N181" s="344">
        <f>IFERROR(VLOOKUP($A181,BHVEXPORT!$A:$I,6,FALSE),"")</f>
        <v>22</v>
      </c>
      <c r="O181" s="344">
        <f>IFERROR(VLOOKUP($A181,BHVEXPORT!$A:$I,4,FALSE),"")</f>
        <v>0</v>
      </c>
      <c r="P181" s="444">
        <f>IFERROR(VLOOKUP($A181,BHVEXPORT!$A:$I,5,FALSE),"")</f>
        <v>0</v>
      </c>
      <c r="Q181" s="497">
        <v>100</v>
      </c>
      <c r="R181" s="495">
        <v>1</v>
      </c>
      <c r="S181" s="498">
        <f t="shared" si="27"/>
        <v>2</v>
      </c>
      <c r="T181" s="414">
        <f t="shared" si="28"/>
        <v>12</v>
      </c>
      <c r="U181" s="399">
        <f t="shared" si="29"/>
        <v>0</v>
      </c>
      <c r="V181" s="399">
        <f t="shared" si="30"/>
        <v>0</v>
      </c>
      <c r="W181" s="399">
        <f t="shared" si="31"/>
        <v>0</v>
      </c>
      <c r="X181" s="399">
        <f t="shared" si="32"/>
        <v>0</v>
      </c>
      <c r="Y181" s="399">
        <f t="shared" si="33"/>
        <v>0</v>
      </c>
      <c r="Z181" s="399">
        <f t="shared" si="34"/>
        <v>0</v>
      </c>
      <c r="AA181" s="399">
        <f t="shared" si="35"/>
        <v>0</v>
      </c>
      <c r="AB181" s="399">
        <f t="shared" si="36"/>
        <v>0</v>
      </c>
      <c r="AC181" s="522">
        <f t="shared" si="37"/>
        <v>0</v>
      </c>
      <c r="AD181" s="415"/>
      <c r="AE181" s="450" t="s">
        <v>442</v>
      </c>
      <c r="AF181" s="451"/>
      <c r="AG181" s="502" t="s">
        <v>458</v>
      </c>
      <c r="AH181" s="503" t="s">
        <v>307</v>
      </c>
      <c r="AI181" s="450" t="s">
        <v>442</v>
      </c>
      <c r="AJ181" s="451"/>
      <c r="AK181" s="502" t="s">
        <v>765</v>
      </c>
      <c r="AL181" s="503" t="s">
        <v>438</v>
      </c>
      <c r="AM181" s="450" t="s">
        <v>442</v>
      </c>
      <c r="AN181" s="451"/>
      <c r="AO181" s="502" t="s">
        <v>460</v>
      </c>
      <c r="AP181" s="503" t="s">
        <v>315</v>
      </c>
      <c r="AQ181" s="450" t="s">
        <v>442</v>
      </c>
      <c r="AR181" s="451"/>
      <c r="AS181" s="502" t="s">
        <v>773</v>
      </c>
      <c r="AT181" s="503" t="s">
        <v>323</v>
      </c>
      <c r="AU181" s="450" t="s">
        <v>442</v>
      </c>
      <c r="AV181" s="451"/>
      <c r="AW181" s="502" t="s">
        <v>738</v>
      </c>
      <c r="AX181" s="503" t="s">
        <v>520</v>
      </c>
      <c r="AY181" s="450" t="s">
        <v>442</v>
      </c>
      <c r="AZ181" s="451"/>
      <c r="BA181" s="502" t="s">
        <v>471</v>
      </c>
      <c r="BB181" s="503" t="s">
        <v>329</v>
      </c>
      <c r="BC181" s="450" t="s">
        <v>442</v>
      </c>
      <c r="BD181" s="451"/>
      <c r="BE181" s="502" t="s">
        <v>475</v>
      </c>
      <c r="BF181" s="503" t="s">
        <v>337</v>
      </c>
      <c r="BG181" s="450" t="s">
        <v>442</v>
      </c>
      <c r="BH181" s="451"/>
      <c r="BI181" s="502" t="s">
        <v>477</v>
      </c>
      <c r="BJ181" s="503" t="s">
        <v>345</v>
      </c>
      <c r="BK181" s="450" t="s">
        <v>442</v>
      </c>
      <c r="BL181" s="451"/>
      <c r="BM181" s="502" t="s">
        <v>481</v>
      </c>
      <c r="BN181" s="503" t="s">
        <v>353</v>
      </c>
      <c r="BO181" s="450" t="s">
        <v>442</v>
      </c>
      <c r="BP181" s="451"/>
      <c r="BQ181" s="502" t="s">
        <v>482</v>
      </c>
      <c r="BR181" s="503" t="s">
        <v>360</v>
      </c>
      <c r="BS181" s="450" t="s">
        <v>441</v>
      </c>
      <c r="BT181" s="451"/>
      <c r="BU181" s="502" t="s">
        <v>487</v>
      </c>
      <c r="BV181" s="503" t="s">
        <v>371</v>
      </c>
      <c r="BW181" s="450"/>
      <c r="BX181" s="451"/>
      <c r="BY181" s="502"/>
      <c r="BZ181" s="503"/>
      <c r="CA181" s="450" t="s">
        <v>441</v>
      </c>
      <c r="CB181" s="451"/>
      <c r="CC181" s="502" t="s">
        <v>495</v>
      </c>
      <c r="CD181" s="503" t="s">
        <v>379</v>
      </c>
      <c r="CE181" s="450" t="s">
        <v>442</v>
      </c>
      <c r="CF181" s="451"/>
      <c r="CG181" s="502" t="s">
        <v>501</v>
      </c>
      <c r="CH181" s="503" t="s">
        <v>389</v>
      </c>
      <c r="CI181" s="450" t="s">
        <v>442</v>
      </c>
      <c r="CJ181" s="451"/>
      <c r="CK181" s="502" t="s">
        <v>503</v>
      </c>
      <c r="CL181" s="503" t="s">
        <v>393</v>
      </c>
      <c r="CM181" s="450"/>
      <c r="CN181" s="451"/>
      <c r="CO181" s="502"/>
      <c r="CP181" s="503"/>
      <c r="CQ181" s="48"/>
      <c r="CR181" s="48"/>
      <c r="CS181" s="48"/>
      <c r="CT181" s="48"/>
      <c r="CU181" s="48"/>
      <c r="CV181" s="48"/>
      <c r="CW181" s="48"/>
    </row>
    <row r="182" spans="1:101" x14ac:dyDescent="0.25">
      <c r="A182" s="514">
        <v>152936</v>
      </c>
      <c r="B182" s="515" t="s">
        <v>699</v>
      </c>
      <c r="C182" s="516" t="s">
        <v>558</v>
      </c>
      <c r="D182" s="514" t="s">
        <v>148</v>
      </c>
      <c r="E182" s="517" t="s">
        <v>289</v>
      </c>
      <c r="F182" s="517" t="s">
        <v>743</v>
      </c>
      <c r="G182" s="517" t="s">
        <v>744</v>
      </c>
      <c r="H182" s="517" t="s">
        <v>289</v>
      </c>
      <c r="I182" s="516" t="s">
        <v>289</v>
      </c>
      <c r="J182" s="517" t="s">
        <v>289</v>
      </c>
      <c r="K182" s="440" t="str">
        <f>IFERROR(VLOOKUP(A182,[4]CalledName!$A:$N,14,FALSE),"")</f>
        <v>No</v>
      </c>
      <c r="L182" s="401" t="str">
        <f>IFERROR(VLOOKUP(A182,[5]YEAR8!$A:$Y,22,FALSE),"")</f>
        <v>8-9</v>
      </c>
      <c r="M182" s="404" t="str">
        <f t="shared" si="26"/>
        <v>H</v>
      </c>
      <c r="N182" s="344">
        <f>IFERROR(VLOOKUP($A182,BHVEXPORT!$A:$I,6,FALSE),"")</f>
        <v>23</v>
      </c>
      <c r="O182" s="344">
        <f>IFERROR(VLOOKUP($A182,BHVEXPORT!$A:$I,4,FALSE),"")</f>
        <v>0</v>
      </c>
      <c r="P182" s="444">
        <f>IFERROR(VLOOKUP($A182,BHVEXPORT!$A:$I,5,FALSE),"")</f>
        <v>1</v>
      </c>
      <c r="Q182" s="497">
        <v>100</v>
      </c>
      <c r="R182" s="495">
        <v>0</v>
      </c>
      <c r="S182" s="498">
        <f t="shared" si="27"/>
        <v>3</v>
      </c>
      <c r="T182" s="414">
        <f t="shared" si="28"/>
        <v>11</v>
      </c>
      <c r="U182" s="399">
        <f t="shared" si="29"/>
        <v>0</v>
      </c>
      <c r="V182" s="399">
        <f t="shared" si="30"/>
        <v>0</v>
      </c>
      <c r="W182" s="399">
        <f t="shared" si="31"/>
        <v>0</v>
      </c>
      <c r="X182" s="399">
        <f t="shared" si="32"/>
        <v>0</v>
      </c>
      <c r="Y182" s="399">
        <f t="shared" si="33"/>
        <v>0</v>
      </c>
      <c r="Z182" s="399">
        <f t="shared" si="34"/>
        <v>0</v>
      </c>
      <c r="AA182" s="399">
        <f t="shared" si="35"/>
        <v>0</v>
      </c>
      <c r="AB182" s="399">
        <f t="shared" si="36"/>
        <v>0</v>
      </c>
      <c r="AC182" s="522">
        <f t="shared" si="37"/>
        <v>0</v>
      </c>
      <c r="AD182" s="415"/>
      <c r="AE182" s="452" t="s">
        <v>442</v>
      </c>
      <c r="AF182" s="451"/>
      <c r="AG182" s="502" t="s">
        <v>458</v>
      </c>
      <c r="AH182" s="503" t="s">
        <v>303</v>
      </c>
      <c r="AI182" s="452" t="s">
        <v>442</v>
      </c>
      <c r="AJ182" s="451"/>
      <c r="AK182" s="502" t="s">
        <v>769</v>
      </c>
      <c r="AL182" s="503" t="s">
        <v>435</v>
      </c>
      <c r="AM182" s="452" t="s">
        <v>442</v>
      </c>
      <c r="AN182" s="451"/>
      <c r="AO182" s="502" t="s">
        <v>460</v>
      </c>
      <c r="AP182" s="503" t="s">
        <v>311</v>
      </c>
      <c r="AQ182" s="452" t="s">
        <v>442</v>
      </c>
      <c r="AR182" s="451"/>
      <c r="AS182" s="502" t="s">
        <v>462</v>
      </c>
      <c r="AT182" s="503" t="s">
        <v>317</v>
      </c>
      <c r="AU182" s="452" t="s">
        <v>442</v>
      </c>
      <c r="AV182" s="451"/>
      <c r="AW182" s="502" t="s">
        <v>736</v>
      </c>
      <c r="AX182" s="503" t="s">
        <v>558</v>
      </c>
      <c r="AY182" s="452"/>
      <c r="AZ182" s="451"/>
      <c r="BA182" s="502"/>
      <c r="BB182" s="503"/>
      <c r="BC182" s="452" t="s">
        <v>442</v>
      </c>
      <c r="BD182" s="451"/>
      <c r="BE182" s="502" t="s">
        <v>473</v>
      </c>
      <c r="BF182" s="503" t="s">
        <v>333</v>
      </c>
      <c r="BG182" s="452" t="s">
        <v>441</v>
      </c>
      <c r="BH182" s="451"/>
      <c r="BI182" s="502" t="s">
        <v>477</v>
      </c>
      <c r="BJ182" s="503" t="s">
        <v>341</v>
      </c>
      <c r="BK182" s="452" t="s">
        <v>442</v>
      </c>
      <c r="BL182" s="451"/>
      <c r="BM182" s="502" t="s">
        <v>481</v>
      </c>
      <c r="BN182" s="503" t="s">
        <v>349</v>
      </c>
      <c r="BO182" s="452" t="s">
        <v>441</v>
      </c>
      <c r="BP182" s="451"/>
      <c r="BQ182" s="502" t="s">
        <v>482</v>
      </c>
      <c r="BR182" s="503" t="s">
        <v>355</v>
      </c>
      <c r="BS182" s="452" t="s">
        <v>441</v>
      </c>
      <c r="BT182" s="451"/>
      <c r="BU182" s="502" t="s">
        <v>487</v>
      </c>
      <c r="BV182" s="503" t="s">
        <v>367</v>
      </c>
      <c r="BW182" s="452"/>
      <c r="BX182" s="451"/>
      <c r="BY182" s="502"/>
      <c r="BZ182" s="503"/>
      <c r="CA182" s="452" t="s">
        <v>442</v>
      </c>
      <c r="CB182" s="451"/>
      <c r="CC182" s="502" t="s">
        <v>490</v>
      </c>
      <c r="CD182" s="503" t="s">
        <v>373</v>
      </c>
      <c r="CE182" s="452" t="s">
        <v>442</v>
      </c>
      <c r="CF182" s="451"/>
      <c r="CG182" s="502" t="s">
        <v>497</v>
      </c>
      <c r="CH182" s="503" t="s">
        <v>385</v>
      </c>
      <c r="CI182" s="452" t="s">
        <v>442</v>
      </c>
      <c r="CJ182" s="451"/>
      <c r="CK182" s="502" t="s">
        <v>502</v>
      </c>
      <c r="CL182" s="503" t="s">
        <v>391</v>
      </c>
      <c r="CM182" s="452" t="s">
        <v>442</v>
      </c>
      <c r="CN182" s="451"/>
      <c r="CO182" s="502" t="s">
        <v>776</v>
      </c>
      <c r="CP182" s="503" t="s">
        <v>402</v>
      </c>
      <c r="CQ182" s="48"/>
      <c r="CR182" s="48"/>
      <c r="CS182" s="48"/>
      <c r="CT182" s="48"/>
      <c r="CU182" s="48"/>
      <c r="CV182" s="48"/>
      <c r="CW182" s="48"/>
    </row>
    <row r="183" spans="1:101" x14ac:dyDescent="0.25">
      <c r="A183" s="514">
        <v>160007</v>
      </c>
      <c r="B183" s="515" t="s">
        <v>700</v>
      </c>
      <c r="C183" s="516" t="s">
        <v>531</v>
      </c>
      <c r="D183" s="514" t="s">
        <v>148</v>
      </c>
      <c r="E183" s="517" t="s">
        <v>744</v>
      </c>
      <c r="F183" s="517" t="s">
        <v>763</v>
      </c>
      <c r="G183" s="517" t="s">
        <v>289</v>
      </c>
      <c r="H183" s="517" t="s">
        <v>744</v>
      </c>
      <c r="I183" s="516" t="s">
        <v>289</v>
      </c>
      <c r="J183" s="517" t="s">
        <v>289</v>
      </c>
      <c r="K183" s="440" t="str">
        <f>IFERROR(VLOOKUP(A183,[4]CalledName!$A:$N,14,FALSE),"")</f>
        <v>No</v>
      </c>
      <c r="L183" s="401" t="str">
        <f>IFERROR(VLOOKUP(A183,[5]YEAR8!$A:$Y,22,FALSE),"")</f>
        <v>6-7</v>
      </c>
      <c r="M183" s="404" t="str">
        <f t="shared" si="26"/>
        <v>H</v>
      </c>
      <c r="N183" s="344">
        <f>IFERROR(VLOOKUP($A183,BHVEXPORT!$A:$I,6,FALSE),"")</f>
        <v>25</v>
      </c>
      <c r="O183" s="344">
        <f>IFERROR(VLOOKUP($A183,BHVEXPORT!$A:$I,4,FALSE),"")</f>
        <v>1</v>
      </c>
      <c r="P183" s="444">
        <f>IFERROR(VLOOKUP($A183,BHVEXPORT!$A:$I,5,FALSE),"")</f>
        <v>0</v>
      </c>
      <c r="Q183" s="497">
        <v>100</v>
      </c>
      <c r="R183" s="495">
        <v>1</v>
      </c>
      <c r="S183" s="498">
        <f t="shared" si="27"/>
        <v>1</v>
      </c>
      <c r="T183" s="414">
        <f t="shared" si="28"/>
        <v>13</v>
      </c>
      <c r="U183" s="399">
        <f t="shared" si="29"/>
        <v>0</v>
      </c>
      <c r="V183" s="399">
        <f t="shared" si="30"/>
        <v>0</v>
      </c>
      <c r="W183" s="399">
        <f t="shared" si="31"/>
        <v>0</v>
      </c>
      <c r="X183" s="399">
        <f t="shared" si="32"/>
        <v>0</v>
      </c>
      <c r="Y183" s="399">
        <f t="shared" si="33"/>
        <v>0</v>
      </c>
      <c r="Z183" s="399">
        <f t="shared" si="34"/>
        <v>0</v>
      </c>
      <c r="AA183" s="399">
        <f t="shared" si="35"/>
        <v>0</v>
      </c>
      <c r="AB183" s="399">
        <f t="shared" si="36"/>
        <v>0</v>
      </c>
      <c r="AC183" s="522">
        <f t="shared" si="37"/>
        <v>0</v>
      </c>
      <c r="AD183" s="415"/>
      <c r="AE183" s="452" t="s">
        <v>442</v>
      </c>
      <c r="AF183" s="451"/>
      <c r="AG183" s="502" t="s">
        <v>459</v>
      </c>
      <c r="AH183" s="503" t="s">
        <v>306</v>
      </c>
      <c r="AI183" s="452" t="s">
        <v>442</v>
      </c>
      <c r="AJ183" s="451"/>
      <c r="AK183" s="502" t="s">
        <v>765</v>
      </c>
      <c r="AL183" s="503" t="s">
        <v>438</v>
      </c>
      <c r="AM183" s="452" t="s">
        <v>442</v>
      </c>
      <c r="AN183" s="451"/>
      <c r="AO183" s="502" t="s">
        <v>460</v>
      </c>
      <c r="AP183" s="503" t="s">
        <v>314</v>
      </c>
      <c r="AQ183" s="452" t="s">
        <v>442</v>
      </c>
      <c r="AR183" s="451"/>
      <c r="AS183" s="502" t="s">
        <v>467</v>
      </c>
      <c r="AT183" s="503" t="s">
        <v>322</v>
      </c>
      <c r="AU183" s="452" t="s">
        <v>442</v>
      </c>
      <c r="AV183" s="451"/>
      <c r="AW183" s="502" t="s">
        <v>510</v>
      </c>
      <c r="AX183" s="503" t="s">
        <v>531</v>
      </c>
      <c r="AY183" s="452" t="s">
        <v>442</v>
      </c>
      <c r="AZ183" s="451"/>
      <c r="BA183" s="502" t="s">
        <v>470</v>
      </c>
      <c r="BB183" s="503" t="s">
        <v>328</v>
      </c>
      <c r="BC183" s="452" t="s">
        <v>442</v>
      </c>
      <c r="BD183" s="451"/>
      <c r="BE183" s="502" t="s">
        <v>473</v>
      </c>
      <c r="BF183" s="503" t="s">
        <v>336</v>
      </c>
      <c r="BG183" s="452" t="s">
        <v>442</v>
      </c>
      <c r="BH183" s="451"/>
      <c r="BI183" s="502" t="s">
        <v>476</v>
      </c>
      <c r="BJ183" s="503" t="s">
        <v>344</v>
      </c>
      <c r="BK183" s="452" t="s">
        <v>442</v>
      </c>
      <c r="BL183" s="451"/>
      <c r="BM183" s="502" t="s">
        <v>481</v>
      </c>
      <c r="BN183" s="503" t="s">
        <v>352</v>
      </c>
      <c r="BO183" s="452" t="s">
        <v>441</v>
      </c>
      <c r="BP183" s="451"/>
      <c r="BQ183" s="502" t="s">
        <v>482</v>
      </c>
      <c r="BR183" s="503" t="s">
        <v>360</v>
      </c>
      <c r="BS183" s="452" t="s">
        <v>442</v>
      </c>
      <c r="BT183" s="451"/>
      <c r="BU183" s="502" t="s">
        <v>488</v>
      </c>
      <c r="BV183" s="503" t="s">
        <v>370</v>
      </c>
      <c r="BW183" s="452"/>
      <c r="BX183" s="451"/>
      <c r="BY183" s="502"/>
      <c r="BZ183" s="503"/>
      <c r="CA183" s="452" t="s">
        <v>442</v>
      </c>
      <c r="CB183" s="451"/>
      <c r="CC183" s="502" t="s">
        <v>768</v>
      </c>
      <c r="CD183" s="503" t="s">
        <v>377</v>
      </c>
      <c r="CE183" s="452" t="s">
        <v>442</v>
      </c>
      <c r="CF183" s="451"/>
      <c r="CG183" s="502" t="s">
        <v>500</v>
      </c>
      <c r="CH183" s="503" t="s">
        <v>388</v>
      </c>
      <c r="CI183" s="452" t="s">
        <v>442</v>
      </c>
      <c r="CJ183" s="451"/>
      <c r="CK183" s="502" t="s">
        <v>503</v>
      </c>
      <c r="CL183" s="503" t="s">
        <v>394</v>
      </c>
      <c r="CM183" s="452"/>
      <c r="CN183" s="451"/>
      <c r="CO183" s="502"/>
      <c r="CP183" s="503"/>
      <c r="CQ183" s="48"/>
      <c r="CR183" s="48"/>
      <c r="CS183" s="48"/>
      <c r="CT183" s="48"/>
      <c r="CU183" s="48"/>
      <c r="CV183" s="48"/>
      <c r="CW183" s="48"/>
    </row>
    <row r="184" spans="1:101" x14ac:dyDescent="0.25">
      <c r="A184" s="514">
        <v>152948</v>
      </c>
      <c r="B184" s="515" t="s">
        <v>701</v>
      </c>
      <c r="C184" s="516" t="s">
        <v>512</v>
      </c>
      <c r="D184" s="514" t="s">
        <v>288</v>
      </c>
      <c r="E184" s="517" t="s">
        <v>289</v>
      </c>
      <c r="F184" s="517" t="s">
        <v>745</v>
      </c>
      <c r="G184" s="517" t="s">
        <v>744</v>
      </c>
      <c r="H184" s="517" t="s">
        <v>289</v>
      </c>
      <c r="I184" s="516" t="s">
        <v>289</v>
      </c>
      <c r="J184" s="517" t="s">
        <v>289</v>
      </c>
      <c r="K184" s="440" t="str">
        <f>IFERROR(VLOOKUP(A184,[4]CalledName!$A:$N,14,FALSE),"")</f>
        <v>No</v>
      </c>
      <c r="L184" s="401" t="str">
        <f>IFERROR(VLOOKUP(A184,[5]YEAR8!$A:$Y,22,FALSE),"")</f>
        <v>3-4</v>
      </c>
      <c r="M184" s="404" t="str">
        <f t="shared" si="26"/>
        <v>M</v>
      </c>
      <c r="N184" s="344">
        <f>IFERROR(VLOOKUP($A184,BHVEXPORT!$A:$I,6,FALSE),"")</f>
        <v>17</v>
      </c>
      <c r="O184" s="344">
        <f>IFERROR(VLOOKUP($A184,BHVEXPORT!$A:$I,4,FALSE),"")</f>
        <v>2</v>
      </c>
      <c r="P184" s="444">
        <f>IFERROR(VLOOKUP($A184,BHVEXPORT!$A:$I,5,FALSE),"")</f>
        <v>0</v>
      </c>
      <c r="Q184" s="497">
        <v>100</v>
      </c>
      <c r="R184" s="495">
        <v>3</v>
      </c>
      <c r="S184" s="498">
        <f t="shared" si="27"/>
        <v>0</v>
      </c>
      <c r="T184" s="414">
        <f t="shared" si="28"/>
        <v>12</v>
      </c>
      <c r="U184" s="399">
        <f t="shared" si="29"/>
        <v>2</v>
      </c>
      <c r="V184" s="399">
        <f t="shared" si="30"/>
        <v>0</v>
      </c>
      <c r="W184" s="399">
        <f t="shared" si="31"/>
        <v>0</v>
      </c>
      <c r="X184" s="399">
        <f t="shared" si="32"/>
        <v>2</v>
      </c>
      <c r="Y184" s="399">
        <f t="shared" si="33"/>
        <v>0</v>
      </c>
      <c r="Z184" s="399">
        <f t="shared" si="34"/>
        <v>0</v>
      </c>
      <c r="AA184" s="399">
        <f t="shared" si="35"/>
        <v>0</v>
      </c>
      <c r="AB184" s="399">
        <f t="shared" si="36"/>
        <v>0</v>
      </c>
      <c r="AC184" s="522">
        <f t="shared" si="37"/>
        <v>2</v>
      </c>
      <c r="AD184" s="415"/>
      <c r="AE184" s="452" t="s">
        <v>442</v>
      </c>
      <c r="AF184" s="451"/>
      <c r="AG184" s="502" t="s">
        <v>764</v>
      </c>
      <c r="AH184" s="503" t="s">
        <v>304</v>
      </c>
      <c r="AI184" s="452" t="s">
        <v>442</v>
      </c>
      <c r="AJ184" s="451"/>
      <c r="AK184" s="502" t="s">
        <v>766</v>
      </c>
      <c r="AL184" s="503" t="s">
        <v>433</v>
      </c>
      <c r="AM184" s="452" t="s">
        <v>442</v>
      </c>
      <c r="AN184" s="451"/>
      <c r="AO184" s="502" t="s">
        <v>461</v>
      </c>
      <c r="AP184" s="503" t="s">
        <v>312</v>
      </c>
      <c r="AQ184" s="452" t="s">
        <v>442</v>
      </c>
      <c r="AR184" s="451"/>
      <c r="AS184" s="502" t="s">
        <v>467</v>
      </c>
      <c r="AT184" s="503" t="s">
        <v>320</v>
      </c>
      <c r="AU184" s="452" t="s">
        <v>443</v>
      </c>
      <c r="AV184" s="451"/>
      <c r="AW184" s="502" t="s">
        <v>461</v>
      </c>
      <c r="AX184" s="503" t="s">
        <v>512</v>
      </c>
      <c r="AY184" s="452"/>
      <c r="AZ184" s="451"/>
      <c r="BA184" s="502"/>
      <c r="BB184" s="503"/>
      <c r="BC184" s="452" t="s">
        <v>442</v>
      </c>
      <c r="BD184" s="451"/>
      <c r="BE184" s="502" t="s">
        <v>474</v>
      </c>
      <c r="BF184" s="503" t="s">
        <v>334</v>
      </c>
      <c r="BG184" s="452" t="s">
        <v>442</v>
      </c>
      <c r="BH184" s="451"/>
      <c r="BI184" s="502" t="s">
        <v>478</v>
      </c>
      <c r="BJ184" s="503" t="s">
        <v>342</v>
      </c>
      <c r="BK184" s="452" t="s">
        <v>442</v>
      </c>
      <c r="BL184" s="451"/>
      <c r="BM184" s="502" t="s">
        <v>481</v>
      </c>
      <c r="BN184" s="503" t="s">
        <v>350</v>
      </c>
      <c r="BO184" s="452" t="s">
        <v>442</v>
      </c>
      <c r="BP184" s="451"/>
      <c r="BQ184" s="502" t="s">
        <v>484</v>
      </c>
      <c r="BR184" s="503" t="s">
        <v>357</v>
      </c>
      <c r="BS184" s="452" t="s">
        <v>442</v>
      </c>
      <c r="BT184" s="451"/>
      <c r="BU184" s="502" t="s">
        <v>487</v>
      </c>
      <c r="BV184" s="503" t="s">
        <v>368</v>
      </c>
      <c r="BW184" s="452"/>
      <c r="BX184" s="451"/>
      <c r="BY184" s="502"/>
      <c r="BZ184" s="503"/>
      <c r="CA184" s="452" t="s">
        <v>442</v>
      </c>
      <c r="CB184" s="451"/>
      <c r="CC184" s="502" t="s">
        <v>770</v>
      </c>
      <c r="CD184" s="503" t="s">
        <v>376</v>
      </c>
      <c r="CE184" s="452" t="s">
        <v>442</v>
      </c>
      <c r="CF184" s="451"/>
      <c r="CG184" s="502" t="s">
        <v>498</v>
      </c>
      <c r="CH184" s="503" t="s">
        <v>386</v>
      </c>
      <c r="CI184" s="452" t="s">
        <v>442</v>
      </c>
      <c r="CJ184" s="451"/>
      <c r="CK184" s="502" t="s">
        <v>504</v>
      </c>
      <c r="CL184" s="503" t="s">
        <v>395</v>
      </c>
      <c r="CM184" s="452" t="s">
        <v>443</v>
      </c>
      <c r="CN184" s="451"/>
      <c r="CO184" s="502" t="s">
        <v>510</v>
      </c>
      <c r="CP184" s="503" t="s">
        <v>403</v>
      </c>
      <c r="CQ184" s="48"/>
      <c r="CR184" s="48"/>
      <c r="CS184" s="48"/>
      <c r="CT184" s="48"/>
      <c r="CU184" s="48"/>
      <c r="CV184" s="48"/>
      <c r="CW184" s="48"/>
    </row>
    <row r="185" spans="1:101" x14ac:dyDescent="0.25">
      <c r="A185" s="514">
        <v>152754</v>
      </c>
      <c r="B185" s="515" t="s">
        <v>702</v>
      </c>
      <c r="C185" s="516" t="s">
        <v>531</v>
      </c>
      <c r="D185" s="514" t="s">
        <v>288</v>
      </c>
      <c r="E185" s="517" t="s">
        <v>289</v>
      </c>
      <c r="F185" s="517" t="s">
        <v>742</v>
      </c>
      <c r="G185" s="517" t="s">
        <v>744</v>
      </c>
      <c r="H185" s="517" t="s">
        <v>289</v>
      </c>
      <c r="I185" s="516" t="s">
        <v>289</v>
      </c>
      <c r="J185" s="517" t="s">
        <v>289</v>
      </c>
      <c r="K185" s="440" t="str">
        <f>IFERROR(VLOOKUP(A185,[4]CalledName!$A:$N,14,FALSE),"")</f>
        <v>No</v>
      </c>
      <c r="L185" s="401" t="str">
        <f>IFERROR(VLOOKUP(A185,[5]YEAR8!$A:$Y,22,FALSE),"")</f>
        <v>7-8</v>
      </c>
      <c r="M185" s="404" t="str">
        <f t="shared" si="26"/>
        <v>H</v>
      </c>
      <c r="N185" s="344">
        <f>IFERROR(VLOOKUP($A185,BHVEXPORT!$A:$I,6,FALSE),"")</f>
        <v>17</v>
      </c>
      <c r="O185" s="344">
        <f>IFERROR(VLOOKUP($A185,BHVEXPORT!$A:$I,4,FALSE),"")</f>
        <v>2</v>
      </c>
      <c r="P185" s="444">
        <f>IFERROR(VLOOKUP($A185,BHVEXPORT!$A:$I,5,FALSE),"")</f>
        <v>1</v>
      </c>
      <c r="Q185" s="497">
        <v>95.56</v>
      </c>
      <c r="R185" s="495">
        <v>0</v>
      </c>
      <c r="S185" s="498">
        <f t="shared" si="27"/>
        <v>1</v>
      </c>
      <c r="T185" s="414">
        <f t="shared" si="28"/>
        <v>13</v>
      </c>
      <c r="U185" s="399">
        <f t="shared" si="29"/>
        <v>0</v>
      </c>
      <c r="V185" s="399">
        <f t="shared" si="30"/>
        <v>0</v>
      </c>
      <c r="W185" s="399">
        <f t="shared" si="31"/>
        <v>0</v>
      </c>
      <c r="X185" s="399">
        <f t="shared" si="32"/>
        <v>0</v>
      </c>
      <c r="Y185" s="399">
        <f t="shared" si="33"/>
        <v>0</v>
      </c>
      <c r="Z185" s="399">
        <f t="shared" si="34"/>
        <v>0</v>
      </c>
      <c r="AA185" s="399">
        <f t="shared" si="35"/>
        <v>0</v>
      </c>
      <c r="AB185" s="399">
        <f t="shared" si="36"/>
        <v>0</v>
      </c>
      <c r="AC185" s="522">
        <f t="shared" si="37"/>
        <v>0</v>
      </c>
      <c r="AD185" s="415"/>
      <c r="AE185" s="452" t="s">
        <v>442</v>
      </c>
      <c r="AF185" s="451"/>
      <c r="AG185" s="502" t="s">
        <v>459</v>
      </c>
      <c r="AH185" s="503" t="s">
        <v>306</v>
      </c>
      <c r="AI185" s="452" t="s">
        <v>442</v>
      </c>
      <c r="AJ185" s="451"/>
      <c r="AK185" s="502" t="s">
        <v>769</v>
      </c>
      <c r="AL185" s="503" t="s">
        <v>439</v>
      </c>
      <c r="AM185" s="452" t="s">
        <v>442</v>
      </c>
      <c r="AN185" s="451"/>
      <c r="AO185" s="502" t="s">
        <v>460</v>
      </c>
      <c r="AP185" s="503" t="s">
        <v>314</v>
      </c>
      <c r="AQ185" s="452" t="s">
        <v>442</v>
      </c>
      <c r="AR185" s="451"/>
      <c r="AS185" s="502" t="s">
        <v>467</v>
      </c>
      <c r="AT185" s="503" t="s">
        <v>322</v>
      </c>
      <c r="AU185" s="452" t="s">
        <v>442</v>
      </c>
      <c r="AV185" s="451"/>
      <c r="AW185" s="502" t="s">
        <v>510</v>
      </c>
      <c r="AX185" s="503" t="s">
        <v>531</v>
      </c>
      <c r="AY185" s="452" t="s">
        <v>442</v>
      </c>
      <c r="AZ185" s="451"/>
      <c r="BA185" s="502" t="s">
        <v>470</v>
      </c>
      <c r="BB185" s="503" t="s">
        <v>328</v>
      </c>
      <c r="BC185" s="452" t="s">
        <v>442</v>
      </c>
      <c r="BD185" s="451"/>
      <c r="BE185" s="502" t="s">
        <v>473</v>
      </c>
      <c r="BF185" s="503" t="s">
        <v>336</v>
      </c>
      <c r="BG185" s="452" t="s">
        <v>442</v>
      </c>
      <c r="BH185" s="451"/>
      <c r="BI185" s="502" t="s">
        <v>476</v>
      </c>
      <c r="BJ185" s="503" t="s">
        <v>344</v>
      </c>
      <c r="BK185" s="452" t="s">
        <v>442</v>
      </c>
      <c r="BL185" s="451"/>
      <c r="BM185" s="502" t="s">
        <v>481</v>
      </c>
      <c r="BN185" s="503" t="s">
        <v>352</v>
      </c>
      <c r="BO185" s="452" t="s">
        <v>442</v>
      </c>
      <c r="BP185" s="451"/>
      <c r="BQ185" s="502" t="s">
        <v>483</v>
      </c>
      <c r="BR185" s="503" t="s">
        <v>361</v>
      </c>
      <c r="BS185" s="452" t="s">
        <v>442</v>
      </c>
      <c r="BT185" s="451"/>
      <c r="BU185" s="502" t="s">
        <v>488</v>
      </c>
      <c r="BV185" s="503" t="s">
        <v>370</v>
      </c>
      <c r="BW185" s="452"/>
      <c r="BX185" s="451"/>
      <c r="BY185" s="502"/>
      <c r="BZ185" s="503"/>
      <c r="CA185" s="452" t="s">
        <v>441</v>
      </c>
      <c r="CB185" s="451"/>
      <c r="CC185" s="502" t="s">
        <v>492</v>
      </c>
      <c r="CD185" s="503" t="s">
        <v>380</v>
      </c>
      <c r="CE185" s="452" t="s">
        <v>442</v>
      </c>
      <c r="CF185" s="451"/>
      <c r="CG185" s="502" t="s">
        <v>500</v>
      </c>
      <c r="CH185" s="503" t="s">
        <v>388</v>
      </c>
      <c r="CI185" s="452" t="s">
        <v>442</v>
      </c>
      <c r="CJ185" s="451"/>
      <c r="CK185" s="502" t="s">
        <v>504</v>
      </c>
      <c r="CL185" s="503" t="s">
        <v>392</v>
      </c>
      <c r="CM185" s="452"/>
      <c r="CN185" s="451"/>
      <c r="CO185" s="502"/>
      <c r="CP185" s="503"/>
      <c r="CQ185" s="48"/>
      <c r="CR185" s="48"/>
      <c r="CS185" s="48"/>
      <c r="CT185" s="48"/>
      <c r="CU185" s="48"/>
      <c r="CV185" s="48"/>
      <c r="CW185" s="48"/>
    </row>
    <row r="186" spans="1:101" x14ac:dyDescent="0.25">
      <c r="A186" s="514">
        <v>152903</v>
      </c>
      <c r="B186" s="515" t="s">
        <v>703</v>
      </c>
      <c r="C186" s="516" t="s">
        <v>531</v>
      </c>
      <c r="D186" s="514" t="s">
        <v>148</v>
      </c>
      <c r="E186" s="517" t="s">
        <v>744</v>
      </c>
      <c r="F186" s="517" t="s">
        <v>753</v>
      </c>
      <c r="G186" s="517" t="s">
        <v>289</v>
      </c>
      <c r="H186" s="517" t="s">
        <v>744</v>
      </c>
      <c r="I186" s="516" t="s">
        <v>289</v>
      </c>
      <c r="J186" s="517" t="s">
        <v>289</v>
      </c>
      <c r="K186" s="440" t="str">
        <f>IFERROR(VLOOKUP(A186,[4]CalledName!$A:$N,14,FALSE),"")</f>
        <v>No</v>
      </c>
      <c r="L186" s="401" t="str">
        <f>IFERROR(VLOOKUP(A186,[5]YEAR8!$A:$Y,22,FALSE),"")</f>
        <v>7-8</v>
      </c>
      <c r="M186" s="404" t="str">
        <f t="shared" si="26"/>
        <v>H</v>
      </c>
      <c r="N186" s="344">
        <f>IFERROR(VLOOKUP($A186,BHVEXPORT!$A:$I,6,FALSE),"")</f>
        <v>18</v>
      </c>
      <c r="O186" s="344">
        <f>IFERROR(VLOOKUP($A186,BHVEXPORT!$A:$I,4,FALSE),"")</f>
        <v>0</v>
      </c>
      <c r="P186" s="444">
        <f>IFERROR(VLOOKUP($A186,BHVEXPORT!$A:$I,5,FALSE),"")</f>
        <v>0</v>
      </c>
      <c r="Q186" s="497">
        <v>100</v>
      </c>
      <c r="R186" s="495">
        <v>1</v>
      </c>
      <c r="S186" s="498">
        <f t="shared" si="27"/>
        <v>1</v>
      </c>
      <c r="T186" s="414">
        <f t="shared" si="28"/>
        <v>13</v>
      </c>
      <c r="U186" s="399">
        <f t="shared" si="29"/>
        <v>0</v>
      </c>
      <c r="V186" s="399">
        <f t="shared" si="30"/>
        <v>0</v>
      </c>
      <c r="W186" s="399">
        <f t="shared" si="31"/>
        <v>0</v>
      </c>
      <c r="X186" s="399">
        <f t="shared" si="32"/>
        <v>0</v>
      </c>
      <c r="Y186" s="399">
        <f t="shared" si="33"/>
        <v>0</v>
      </c>
      <c r="Z186" s="399">
        <f t="shared" si="34"/>
        <v>0</v>
      </c>
      <c r="AA186" s="399">
        <f t="shared" si="35"/>
        <v>0</v>
      </c>
      <c r="AB186" s="399">
        <f t="shared" si="36"/>
        <v>0</v>
      </c>
      <c r="AC186" s="522">
        <f t="shared" si="37"/>
        <v>0</v>
      </c>
      <c r="AD186" s="415"/>
      <c r="AE186" s="450" t="s">
        <v>442</v>
      </c>
      <c r="AF186" s="451"/>
      <c r="AG186" s="502" t="s">
        <v>459</v>
      </c>
      <c r="AH186" s="503" t="s">
        <v>306</v>
      </c>
      <c r="AI186" s="450" t="s">
        <v>441</v>
      </c>
      <c r="AJ186" s="451"/>
      <c r="AK186" s="502" t="s">
        <v>771</v>
      </c>
      <c r="AL186" s="503" t="s">
        <v>440</v>
      </c>
      <c r="AM186" s="450" t="s">
        <v>442</v>
      </c>
      <c r="AN186" s="451"/>
      <c r="AO186" s="502" t="s">
        <v>460</v>
      </c>
      <c r="AP186" s="503" t="s">
        <v>314</v>
      </c>
      <c r="AQ186" s="450" t="s">
        <v>442</v>
      </c>
      <c r="AR186" s="451"/>
      <c r="AS186" s="502" t="s">
        <v>461</v>
      </c>
      <c r="AT186" s="503" t="s">
        <v>324</v>
      </c>
      <c r="AU186" s="450" t="s">
        <v>442</v>
      </c>
      <c r="AV186" s="451"/>
      <c r="AW186" s="502" t="s">
        <v>510</v>
      </c>
      <c r="AX186" s="503" t="s">
        <v>531</v>
      </c>
      <c r="AY186" s="450" t="s">
        <v>442</v>
      </c>
      <c r="AZ186" s="451"/>
      <c r="BA186" s="502" t="s">
        <v>470</v>
      </c>
      <c r="BB186" s="503" t="s">
        <v>328</v>
      </c>
      <c r="BC186" s="450" t="s">
        <v>442</v>
      </c>
      <c r="BD186" s="451"/>
      <c r="BE186" s="502" t="s">
        <v>473</v>
      </c>
      <c r="BF186" s="503" t="s">
        <v>336</v>
      </c>
      <c r="BG186" s="450" t="s">
        <v>442</v>
      </c>
      <c r="BH186" s="451"/>
      <c r="BI186" s="502" t="s">
        <v>476</v>
      </c>
      <c r="BJ186" s="503" t="s">
        <v>344</v>
      </c>
      <c r="BK186" s="450" t="s">
        <v>442</v>
      </c>
      <c r="BL186" s="451"/>
      <c r="BM186" s="502" t="s">
        <v>481</v>
      </c>
      <c r="BN186" s="503" t="s">
        <v>352</v>
      </c>
      <c r="BO186" s="450" t="s">
        <v>442</v>
      </c>
      <c r="BP186" s="451"/>
      <c r="BQ186" s="502" t="s">
        <v>482</v>
      </c>
      <c r="BR186" s="503" t="s">
        <v>360</v>
      </c>
      <c r="BS186" s="450" t="s">
        <v>442</v>
      </c>
      <c r="BT186" s="451"/>
      <c r="BU186" s="502" t="s">
        <v>488</v>
      </c>
      <c r="BV186" s="503" t="s">
        <v>370</v>
      </c>
      <c r="BW186" s="450"/>
      <c r="BX186" s="451"/>
      <c r="BY186" s="502"/>
      <c r="BZ186" s="503"/>
      <c r="CA186" s="450" t="s">
        <v>442</v>
      </c>
      <c r="CB186" s="451"/>
      <c r="CC186" s="502" t="s">
        <v>768</v>
      </c>
      <c r="CD186" s="503" t="s">
        <v>377</v>
      </c>
      <c r="CE186" s="450" t="s">
        <v>442</v>
      </c>
      <c r="CF186" s="451"/>
      <c r="CG186" s="502" t="s">
        <v>500</v>
      </c>
      <c r="CH186" s="503" t="s">
        <v>388</v>
      </c>
      <c r="CI186" s="450" t="s">
        <v>442</v>
      </c>
      <c r="CJ186" s="451"/>
      <c r="CK186" s="502" t="s">
        <v>503</v>
      </c>
      <c r="CL186" s="503" t="s">
        <v>394</v>
      </c>
      <c r="CM186" s="450"/>
      <c r="CN186" s="451"/>
      <c r="CO186" s="502"/>
      <c r="CP186" s="503"/>
      <c r="CQ186" s="48"/>
      <c r="CR186" s="48"/>
      <c r="CS186" s="48"/>
      <c r="CT186" s="48"/>
      <c r="CU186" s="48"/>
      <c r="CV186" s="48"/>
      <c r="CW186" s="48"/>
    </row>
    <row r="187" spans="1:101" ht="25.5" x14ac:dyDescent="0.25">
      <c r="A187" s="514">
        <v>152836</v>
      </c>
      <c r="B187" s="515" t="s">
        <v>704</v>
      </c>
      <c r="C187" s="516" t="s">
        <v>540</v>
      </c>
      <c r="D187" s="514" t="s">
        <v>288</v>
      </c>
      <c r="E187" s="517" t="s">
        <v>289</v>
      </c>
      <c r="F187" s="517" t="s">
        <v>743</v>
      </c>
      <c r="G187" s="517" t="s">
        <v>744</v>
      </c>
      <c r="H187" s="517" t="s">
        <v>289</v>
      </c>
      <c r="I187" s="516" t="s">
        <v>289</v>
      </c>
      <c r="J187" s="517" t="s">
        <v>287</v>
      </c>
      <c r="K187" s="440" t="str">
        <f>IFERROR(VLOOKUP(A187,[4]CalledName!$A:$N,14,FALSE),"")</f>
        <v>No</v>
      </c>
      <c r="L187" s="401" t="str">
        <f>IFERROR(VLOOKUP(A187,[5]YEAR8!$A:$Y,22,FALSE),"")</f>
        <v>2-3</v>
      </c>
      <c r="M187" s="404" t="str">
        <f t="shared" si="26"/>
        <v>M</v>
      </c>
      <c r="N187" s="344">
        <f>IFERROR(VLOOKUP($A187,BHVEXPORT!$A:$I,6,FALSE),"")</f>
        <v>6</v>
      </c>
      <c r="O187" s="344">
        <f>IFERROR(VLOOKUP($A187,BHVEXPORT!$A:$I,4,FALSE),"")</f>
        <v>19</v>
      </c>
      <c r="P187" s="444">
        <f>IFERROR(VLOOKUP($A187,BHVEXPORT!$A:$I,5,FALSE),"")</f>
        <v>2</v>
      </c>
      <c r="Q187" s="497">
        <v>55.81</v>
      </c>
      <c r="R187" s="495">
        <v>7</v>
      </c>
      <c r="S187" s="498">
        <f t="shared" si="27"/>
        <v>0</v>
      </c>
      <c r="T187" s="414">
        <f t="shared" si="28"/>
        <v>7</v>
      </c>
      <c r="U187" s="399">
        <f t="shared" si="29"/>
        <v>2</v>
      </c>
      <c r="V187" s="399">
        <f t="shared" si="30"/>
        <v>2</v>
      </c>
      <c r="W187" s="399">
        <f t="shared" si="31"/>
        <v>0</v>
      </c>
      <c r="X187" s="399">
        <f t="shared" si="32"/>
        <v>4</v>
      </c>
      <c r="Y187" s="399">
        <f t="shared" si="33"/>
        <v>0</v>
      </c>
      <c r="Z187" s="399">
        <f t="shared" si="34"/>
        <v>3</v>
      </c>
      <c r="AA187" s="399">
        <f t="shared" si="35"/>
        <v>0</v>
      </c>
      <c r="AB187" s="399">
        <f t="shared" si="36"/>
        <v>3</v>
      </c>
      <c r="AC187" s="522">
        <f t="shared" si="37"/>
        <v>7</v>
      </c>
      <c r="AD187" s="415"/>
      <c r="AE187" s="450" t="s">
        <v>442</v>
      </c>
      <c r="AF187" s="451"/>
      <c r="AG187" s="502" t="s">
        <v>458</v>
      </c>
      <c r="AH187" s="503" t="s">
        <v>308</v>
      </c>
      <c r="AI187" s="450" t="s">
        <v>442</v>
      </c>
      <c r="AJ187" s="451"/>
      <c r="AK187" s="502" t="s">
        <v>766</v>
      </c>
      <c r="AL187" s="503" t="s">
        <v>437</v>
      </c>
      <c r="AM187" s="450" t="s">
        <v>447</v>
      </c>
      <c r="AN187" s="451"/>
      <c r="AO187" s="502" t="s">
        <v>460</v>
      </c>
      <c r="AP187" s="503" t="s">
        <v>316</v>
      </c>
      <c r="AQ187" s="450" t="s">
        <v>444</v>
      </c>
      <c r="AR187" s="451"/>
      <c r="AS187" s="502" t="s">
        <v>462</v>
      </c>
      <c r="AT187" s="503" t="s">
        <v>326</v>
      </c>
      <c r="AU187" s="450" t="s">
        <v>442</v>
      </c>
      <c r="AV187" s="451"/>
      <c r="AW187" s="502" t="s">
        <v>739</v>
      </c>
      <c r="AX187" s="503" t="s">
        <v>540</v>
      </c>
      <c r="AY187" s="450" t="s">
        <v>447</v>
      </c>
      <c r="AZ187" s="451"/>
      <c r="BA187" s="502" t="s">
        <v>472</v>
      </c>
      <c r="BB187" s="503" t="s">
        <v>330</v>
      </c>
      <c r="BC187" s="450" t="s">
        <v>447</v>
      </c>
      <c r="BD187" s="451"/>
      <c r="BE187" s="502" t="s">
        <v>474</v>
      </c>
      <c r="BF187" s="503" t="s">
        <v>338</v>
      </c>
      <c r="BG187" s="450" t="s">
        <v>444</v>
      </c>
      <c r="BH187" s="451"/>
      <c r="BI187" s="502" t="s">
        <v>478</v>
      </c>
      <c r="BJ187" s="503" t="s">
        <v>346</v>
      </c>
      <c r="BK187" s="450" t="s">
        <v>442</v>
      </c>
      <c r="BL187" s="451"/>
      <c r="BM187" s="502" t="s">
        <v>480</v>
      </c>
      <c r="BN187" s="503" t="s">
        <v>354</v>
      </c>
      <c r="BO187" s="450" t="s">
        <v>442</v>
      </c>
      <c r="BP187" s="451"/>
      <c r="BQ187" s="502" t="s">
        <v>486</v>
      </c>
      <c r="BR187" s="503" t="s">
        <v>364</v>
      </c>
      <c r="BS187" s="450" t="s">
        <v>443</v>
      </c>
      <c r="BT187" s="451"/>
      <c r="BU187" s="502" t="s">
        <v>487</v>
      </c>
      <c r="BV187" s="503" t="s">
        <v>372</v>
      </c>
      <c r="BW187" s="450"/>
      <c r="BX187" s="451"/>
      <c r="BY187" s="502"/>
      <c r="BZ187" s="503"/>
      <c r="CA187" s="450" t="s">
        <v>442</v>
      </c>
      <c r="CB187" s="451"/>
      <c r="CC187" s="502" t="s">
        <v>492</v>
      </c>
      <c r="CD187" s="503" t="s">
        <v>380</v>
      </c>
      <c r="CE187" s="450" t="s">
        <v>443</v>
      </c>
      <c r="CF187" s="451"/>
      <c r="CG187" s="502" t="s">
        <v>774</v>
      </c>
      <c r="CH187" s="503" t="s">
        <v>390</v>
      </c>
      <c r="CI187" s="450" t="s">
        <v>442</v>
      </c>
      <c r="CJ187" s="451"/>
      <c r="CK187" s="502" t="s">
        <v>775</v>
      </c>
      <c r="CL187" s="503" t="s">
        <v>398</v>
      </c>
      <c r="CM187" s="450"/>
      <c r="CN187" s="451"/>
      <c r="CO187" s="502"/>
      <c r="CP187" s="503"/>
      <c r="CQ187" s="48"/>
      <c r="CR187" s="48"/>
      <c r="CS187" s="48"/>
      <c r="CT187" s="48"/>
      <c r="CU187" s="48"/>
      <c r="CV187" s="48"/>
      <c r="CW187" s="48"/>
    </row>
    <row r="188" spans="1:101" x14ac:dyDescent="0.25">
      <c r="A188" s="514">
        <v>152819</v>
      </c>
      <c r="B188" s="515" t="s">
        <v>705</v>
      </c>
      <c r="C188" s="516" t="s">
        <v>514</v>
      </c>
      <c r="D188" s="514" t="s">
        <v>148</v>
      </c>
      <c r="E188" s="517" t="s">
        <v>744</v>
      </c>
      <c r="F188" s="517" t="s">
        <v>751</v>
      </c>
      <c r="G188" s="517" t="s">
        <v>289</v>
      </c>
      <c r="H188" s="517" t="s">
        <v>744</v>
      </c>
      <c r="I188" s="516" t="s">
        <v>289</v>
      </c>
      <c r="J188" s="517" t="s">
        <v>289</v>
      </c>
      <c r="K188" s="440" t="str">
        <f>IFERROR(VLOOKUP(A188,[4]CalledName!$A:$N,14,FALSE),"")</f>
        <v>No</v>
      </c>
      <c r="L188" s="401" t="str">
        <f>IFERROR(VLOOKUP(A188,[5]YEAR8!$A:$Y,22,FALSE),"")</f>
        <v>3-4</v>
      </c>
      <c r="M188" s="404" t="str">
        <f t="shared" si="26"/>
        <v>H</v>
      </c>
      <c r="N188" s="344">
        <f>IFERROR(VLOOKUP($A188,BHVEXPORT!$A:$I,6,FALSE),"")</f>
        <v>17</v>
      </c>
      <c r="O188" s="344">
        <f>IFERROR(VLOOKUP($A188,BHVEXPORT!$A:$I,4,FALSE),"")</f>
        <v>1</v>
      </c>
      <c r="P188" s="444">
        <f>IFERROR(VLOOKUP($A188,BHVEXPORT!$A:$I,5,FALSE),"")</f>
        <v>0</v>
      </c>
      <c r="Q188" s="497">
        <v>86.96</v>
      </c>
      <c r="R188" s="495">
        <v>1</v>
      </c>
      <c r="S188" s="498">
        <f t="shared" si="27"/>
        <v>0</v>
      </c>
      <c r="T188" s="414">
        <f t="shared" si="28"/>
        <v>14</v>
      </c>
      <c r="U188" s="399">
        <f t="shared" si="29"/>
        <v>0</v>
      </c>
      <c r="V188" s="399">
        <f t="shared" si="30"/>
        <v>0</v>
      </c>
      <c r="W188" s="399">
        <f t="shared" si="31"/>
        <v>0</v>
      </c>
      <c r="X188" s="399">
        <f t="shared" si="32"/>
        <v>0</v>
      </c>
      <c r="Y188" s="399">
        <f t="shared" si="33"/>
        <v>0</v>
      </c>
      <c r="Z188" s="399">
        <f t="shared" si="34"/>
        <v>0</v>
      </c>
      <c r="AA188" s="399">
        <f t="shared" si="35"/>
        <v>0</v>
      </c>
      <c r="AB188" s="399">
        <f t="shared" si="36"/>
        <v>0</v>
      </c>
      <c r="AC188" s="522">
        <f t="shared" si="37"/>
        <v>0</v>
      </c>
      <c r="AD188" s="415"/>
      <c r="AE188" s="450" t="s">
        <v>442</v>
      </c>
      <c r="AF188" s="451"/>
      <c r="AG188" s="502" t="s">
        <v>764</v>
      </c>
      <c r="AH188" s="503" t="s">
        <v>305</v>
      </c>
      <c r="AI188" s="450" t="s">
        <v>442</v>
      </c>
      <c r="AJ188" s="451"/>
      <c r="AK188" s="502" t="s">
        <v>765</v>
      </c>
      <c r="AL188" s="503" t="s">
        <v>438</v>
      </c>
      <c r="AM188" s="450" t="s">
        <v>442</v>
      </c>
      <c r="AN188" s="451"/>
      <c r="AO188" s="502" t="s">
        <v>461</v>
      </c>
      <c r="AP188" s="503" t="s">
        <v>313</v>
      </c>
      <c r="AQ188" s="450" t="s">
        <v>442</v>
      </c>
      <c r="AR188" s="451"/>
      <c r="AS188" s="502" t="s">
        <v>461</v>
      </c>
      <c r="AT188" s="503" t="s">
        <v>324</v>
      </c>
      <c r="AU188" s="450" t="s">
        <v>442</v>
      </c>
      <c r="AV188" s="451"/>
      <c r="AW188" s="502" t="s">
        <v>506</v>
      </c>
      <c r="AX188" s="503" t="s">
        <v>514</v>
      </c>
      <c r="AY188" s="450" t="s">
        <v>442</v>
      </c>
      <c r="AZ188" s="451"/>
      <c r="BA188" s="502" t="s">
        <v>767</v>
      </c>
      <c r="BB188" s="503" t="s">
        <v>327</v>
      </c>
      <c r="BC188" s="450" t="s">
        <v>442</v>
      </c>
      <c r="BD188" s="451"/>
      <c r="BE188" s="502" t="s">
        <v>736</v>
      </c>
      <c r="BF188" s="503" t="s">
        <v>335</v>
      </c>
      <c r="BG188" s="450" t="s">
        <v>442</v>
      </c>
      <c r="BH188" s="451"/>
      <c r="BI188" s="502" t="s">
        <v>477</v>
      </c>
      <c r="BJ188" s="503" t="s">
        <v>343</v>
      </c>
      <c r="BK188" s="450" t="s">
        <v>442</v>
      </c>
      <c r="BL188" s="451"/>
      <c r="BM188" s="502" t="s">
        <v>481</v>
      </c>
      <c r="BN188" s="503" t="s">
        <v>351</v>
      </c>
      <c r="BO188" s="450" t="s">
        <v>442</v>
      </c>
      <c r="BP188" s="451"/>
      <c r="BQ188" s="502" t="s">
        <v>485</v>
      </c>
      <c r="BR188" s="503" t="s">
        <v>363</v>
      </c>
      <c r="BS188" s="450" t="s">
        <v>442</v>
      </c>
      <c r="BT188" s="451"/>
      <c r="BU188" s="502" t="s">
        <v>488</v>
      </c>
      <c r="BV188" s="503" t="s">
        <v>369</v>
      </c>
      <c r="BW188" s="450"/>
      <c r="BX188" s="451"/>
      <c r="BY188" s="502"/>
      <c r="BZ188" s="503"/>
      <c r="CA188" s="450" t="s">
        <v>442</v>
      </c>
      <c r="CB188" s="451"/>
      <c r="CC188" s="502" t="s">
        <v>491</v>
      </c>
      <c r="CD188" s="503" t="s">
        <v>378</v>
      </c>
      <c r="CE188" s="450" t="s">
        <v>442</v>
      </c>
      <c r="CF188" s="451"/>
      <c r="CG188" s="502" t="s">
        <v>737</v>
      </c>
      <c r="CH188" s="503" t="s">
        <v>387</v>
      </c>
      <c r="CI188" s="450" t="s">
        <v>442</v>
      </c>
      <c r="CJ188" s="451"/>
      <c r="CK188" s="502" t="s">
        <v>775</v>
      </c>
      <c r="CL188" s="503" t="s">
        <v>398</v>
      </c>
      <c r="CM188" s="450"/>
      <c r="CN188" s="451"/>
      <c r="CO188" s="502"/>
      <c r="CP188" s="503"/>
      <c r="CQ188" s="48"/>
      <c r="CR188" s="48"/>
      <c r="CS188" s="48"/>
      <c r="CT188" s="48"/>
      <c r="CU188" s="48"/>
      <c r="CV188" s="48"/>
      <c r="CW188" s="48"/>
    </row>
    <row r="189" spans="1:101" x14ac:dyDescent="0.25">
      <c r="A189" s="514">
        <v>152742</v>
      </c>
      <c r="B189" s="515" t="s">
        <v>706</v>
      </c>
      <c r="C189" s="516" t="s">
        <v>558</v>
      </c>
      <c r="D189" s="514" t="s">
        <v>288</v>
      </c>
      <c r="E189" s="517" t="s">
        <v>289</v>
      </c>
      <c r="F189" s="517" t="s">
        <v>742</v>
      </c>
      <c r="G189" s="517" t="s">
        <v>744</v>
      </c>
      <c r="H189" s="517" t="s">
        <v>289</v>
      </c>
      <c r="I189" s="516" t="s">
        <v>289</v>
      </c>
      <c r="J189" s="517" t="s">
        <v>289</v>
      </c>
      <c r="K189" s="440" t="str">
        <f>IFERROR(VLOOKUP(A189,[4]CalledName!$A:$N,14,FALSE),"")</f>
        <v>No</v>
      </c>
      <c r="L189" s="401" t="str">
        <f>IFERROR(VLOOKUP(A189,[5]YEAR8!$A:$Y,22,FALSE),"")</f>
        <v>5-6</v>
      </c>
      <c r="M189" s="404" t="str">
        <f t="shared" si="26"/>
        <v>H</v>
      </c>
      <c r="N189" s="344">
        <f>IFERROR(VLOOKUP($A189,BHVEXPORT!$A:$I,6,FALSE),"")</f>
        <v>17</v>
      </c>
      <c r="O189" s="344">
        <f>IFERROR(VLOOKUP($A189,BHVEXPORT!$A:$I,4,FALSE),"")</f>
        <v>0</v>
      </c>
      <c r="P189" s="444">
        <f>IFERROR(VLOOKUP($A189,BHVEXPORT!$A:$I,5,FALSE),"")</f>
        <v>1</v>
      </c>
      <c r="Q189" s="497">
        <v>100</v>
      </c>
      <c r="R189" s="495">
        <v>1</v>
      </c>
      <c r="S189" s="498">
        <f t="shared" si="27"/>
        <v>0</v>
      </c>
      <c r="T189" s="414">
        <f t="shared" si="28"/>
        <v>13</v>
      </c>
      <c r="U189" s="399">
        <f t="shared" si="29"/>
        <v>1</v>
      </c>
      <c r="V189" s="399">
        <f t="shared" si="30"/>
        <v>0</v>
      </c>
      <c r="W189" s="399">
        <f t="shared" si="31"/>
        <v>0</v>
      </c>
      <c r="X189" s="399">
        <f t="shared" si="32"/>
        <v>1</v>
      </c>
      <c r="Y189" s="399">
        <f t="shared" si="33"/>
        <v>0</v>
      </c>
      <c r="Z189" s="399">
        <f t="shared" si="34"/>
        <v>0</v>
      </c>
      <c r="AA189" s="399">
        <f t="shared" si="35"/>
        <v>0</v>
      </c>
      <c r="AB189" s="399">
        <f t="shared" si="36"/>
        <v>0</v>
      </c>
      <c r="AC189" s="522">
        <f t="shared" si="37"/>
        <v>1</v>
      </c>
      <c r="AD189" s="415"/>
      <c r="AE189" s="450" t="s">
        <v>442</v>
      </c>
      <c r="AF189" s="451"/>
      <c r="AG189" s="502" t="s">
        <v>458</v>
      </c>
      <c r="AH189" s="503" t="s">
        <v>303</v>
      </c>
      <c r="AI189" s="450" t="s">
        <v>442</v>
      </c>
      <c r="AJ189" s="451"/>
      <c r="AK189" s="502" t="s">
        <v>771</v>
      </c>
      <c r="AL189" s="503" t="s">
        <v>436</v>
      </c>
      <c r="AM189" s="450" t="s">
        <v>442</v>
      </c>
      <c r="AN189" s="451"/>
      <c r="AO189" s="502" t="s">
        <v>460</v>
      </c>
      <c r="AP189" s="503" t="s">
        <v>311</v>
      </c>
      <c r="AQ189" s="450" t="s">
        <v>442</v>
      </c>
      <c r="AR189" s="451"/>
      <c r="AS189" s="502" t="s">
        <v>464</v>
      </c>
      <c r="AT189" s="503" t="s">
        <v>319</v>
      </c>
      <c r="AU189" s="450" t="s">
        <v>442</v>
      </c>
      <c r="AV189" s="451"/>
      <c r="AW189" s="502" t="s">
        <v>736</v>
      </c>
      <c r="AX189" s="503" t="s">
        <v>558</v>
      </c>
      <c r="AY189" s="450"/>
      <c r="AZ189" s="451"/>
      <c r="BA189" s="502"/>
      <c r="BB189" s="503"/>
      <c r="BC189" s="450" t="s">
        <v>442</v>
      </c>
      <c r="BD189" s="451"/>
      <c r="BE189" s="502" t="s">
        <v>473</v>
      </c>
      <c r="BF189" s="503" t="s">
        <v>333</v>
      </c>
      <c r="BG189" s="450" t="s">
        <v>443</v>
      </c>
      <c r="BH189" s="451"/>
      <c r="BI189" s="502" t="s">
        <v>477</v>
      </c>
      <c r="BJ189" s="503" t="s">
        <v>341</v>
      </c>
      <c r="BK189" s="450" t="s">
        <v>442</v>
      </c>
      <c r="BL189" s="451"/>
      <c r="BM189" s="502" t="s">
        <v>481</v>
      </c>
      <c r="BN189" s="503" t="s">
        <v>349</v>
      </c>
      <c r="BO189" s="450" t="s">
        <v>442</v>
      </c>
      <c r="BP189" s="451"/>
      <c r="BQ189" s="502" t="s">
        <v>483</v>
      </c>
      <c r="BR189" s="503" t="s">
        <v>356</v>
      </c>
      <c r="BS189" s="450" t="s">
        <v>442</v>
      </c>
      <c r="BT189" s="451"/>
      <c r="BU189" s="502" t="s">
        <v>487</v>
      </c>
      <c r="BV189" s="503" t="s">
        <v>367</v>
      </c>
      <c r="BW189" s="450"/>
      <c r="BX189" s="451"/>
      <c r="BY189" s="502"/>
      <c r="BZ189" s="503"/>
      <c r="CA189" s="450" t="s">
        <v>442</v>
      </c>
      <c r="CB189" s="451"/>
      <c r="CC189" s="502" t="s">
        <v>770</v>
      </c>
      <c r="CD189" s="503" t="s">
        <v>376</v>
      </c>
      <c r="CE189" s="450" t="s">
        <v>442</v>
      </c>
      <c r="CF189" s="451"/>
      <c r="CG189" s="502" t="s">
        <v>497</v>
      </c>
      <c r="CH189" s="503" t="s">
        <v>385</v>
      </c>
      <c r="CI189" s="450" t="s">
        <v>442</v>
      </c>
      <c r="CJ189" s="451"/>
      <c r="CK189" s="502" t="s">
        <v>506</v>
      </c>
      <c r="CL189" s="503" t="s">
        <v>397</v>
      </c>
      <c r="CM189" s="450" t="s">
        <v>442</v>
      </c>
      <c r="CN189" s="451"/>
      <c r="CO189" s="502" t="s">
        <v>776</v>
      </c>
      <c r="CP189" s="503" t="s">
        <v>402</v>
      </c>
      <c r="CQ189" s="48"/>
      <c r="CR189" s="48"/>
      <c r="CS189" s="48"/>
      <c r="CT189" s="48"/>
      <c r="CU189" s="48"/>
      <c r="CV189" s="48"/>
      <c r="CW189" s="48"/>
    </row>
    <row r="190" spans="1:101" x14ac:dyDescent="0.25">
      <c r="A190" s="514">
        <v>152866</v>
      </c>
      <c r="B190" s="515" t="s">
        <v>707</v>
      </c>
      <c r="C190" s="516" t="s">
        <v>531</v>
      </c>
      <c r="D190" s="514" t="s">
        <v>288</v>
      </c>
      <c r="E190" s="517" t="s">
        <v>289</v>
      </c>
      <c r="F190" s="517" t="s">
        <v>743</v>
      </c>
      <c r="G190" s="517" t="s">
        <v>289</v>
      </c>
      <c r="H190" s="517" t="s">
        <v>289</v>
      </c>
      <c r="I190" s="516" t="s">
        <v>289</v>
      </c>
      <c r="J190" s="517" t="s">
        <v>289</v>
      </c>
      <c r="K190" s="440" t="str">
        <f>IFERROR(VLOOKUP(A190,[4]CalledName!$A:$N,14,FALSE),"")</f>
        <v>Yes</v>
      </c>
      <c r="L190" s="401" t="str">
        <f>IFERROR(VLOOKUP(A190,[5]YEAR8!$A:$Y,22,FALSE),"")</f>
        <v>7-8</v>
      </c>
      <c r="M190" s="404" t="str">
        <f t="shared" si="26"/>
        <v>H</v>
      </c>
      <c r="N190" s="344">
        <f>IFERROR(VLOOKUP($A190,BHVEXPORT!$A:$I,6,FALSE),"")</f>
        <v>19</v>
      </c>
      <c r="O190" s="344">
        <f>IFERROR(VLOOKUP($A190,BHVEXPORT!$A:$I,4,FALSE),"")</f>
        <v>0</v>
      </c>
      <c r="P190" s="444">
        <f>IFERROR(VLOOKUP($A190,BHVEXPORT!$A:$I,5,FALSE),"")</f>
        <v>0</v>
      </c>
      <c r="Q190" s="497">
        <v>86.67</v>
      </c>
      <c r="R190" s="495">
        <v>1</v>
      </c>
      <c r="S190" s="498">
        <f t="shared" si="27"/>
        <v>2</v>
      </c>
      <c r="T190" s="414">
        <f t="shared" si="28"/>
        <v>12</v>
      </c>
      <c r="U190" s="399">
        <f t="shared" si="29"/>
        <v>0</v>
      </c>
      <c r="V190" s="399">
        <f t="shared" si="30"/>
        <v>0</v>
      </c>
      <c r="W190" s="399">
        <f t="shared" si="31"/>
        <v>0</v>
      </c>
      <c r="X190" s="399">
        <f t="shared" si="32"/>
        <v>0</v>
      </c>
      <c r="Y190" s="399">
        <f t="shared" si="33"/>
        <v>0</v>
      </c>
      <c r="Z190" s="399">
        <f t="shared" si="34"/>
        <v>0</v>
      </c>
      <c r="AA190" s="399">
        <f t="shared" si="35"/>
        <v>0</v>
      </c>
      <c r="AB190" s="399">
        <f t="shared" si="36"/>
        <v>0</v>
      </c>
      <c r="AC190" s="522">
        <f t="shared" si="37"/>
        <v>0</v>
      </c>
      <c r="AD190" s="415"/>
      <c r="AE190" s="452" t="s">
        <v>441</v>
      </c>
      <c r="AF190" s="451"/>
      <c r="AG190" s="502" t="s">
        <v>459</v>
      </c>
      <c r="AH190" s="503" t="s">
        <v>306</v>
      </c>
      <c r="AI190" s="452"/>
      <c r="AJ190" s="451"/>
      <c r="AK190" s="502"/>
      <c r="AL190" s="503"/>
      <c r="AM190" s="452" t="s">
        <v>442</v>
      </c>
      <c r="AN190" s="451"/>
      <c r="AO190" s="502" t="s">
        <v>460</v>
      </c>
      <c r="AP190" s="503" t="s">
        <v>314</v>
      </c>
      <c r="AQ190" s="452" t="s">
        <v>442</v>
      </c>
      <c r="AR190" s="451"/>
      <c r="AS190" s="502" t="s">
        <v>467</v>
      </c>
      <c r="AT190" s="503" t="s">
        <v>322</v>
      </c>
      <c r="AU190" s="452" t="s">
        <v>442</v>
      </c>
      <c r="AV190" s="451"/>
      <c r="AW190" s="502" t="s">
        <v>510</v>
      </c>
      <c r="AX190" s="503" t="s">
        <v>531</v>
      </c>
      <c r="AY190" s="452" t="s">
        <v>442</v>
      </c>
      <c r="AZ190" s="451"/>
      <c r="BA190" s="502" t="s">
        <v>470</v>
      </c>
      <c r="BB190" s="503" t="s">
        <v>328</v>
      </c>
      <c r="BC190" s="452" t="s">
        <v>442</v>
      </c>
      <c r="BD190" s="451"/>
      <c r="BE190" s="502" t="s">
        <v>473</v>
      </c>
      <c r="BF190" s="503" t="s">
        <v>336</v>
      </c>
      <c r="BG190" s="452" t="s">
        <v>442</v>
      </c>
      <c r="BH190" s="451"/>
      <c r="BI190" s="502" t="s">
        <v>476</v>
      </c>
      <c r="BJ190" s="503" t="s">
        <v>344</v>
      </c>
      <c r="BK190" s="452" t="s">
        <v>442</v>
      </c>
      <c r="BL190" s="451"/>
      <c r="BM190" s="502" t="s">
        <v>481</v>
      </c>
      <c r="BN190" s="503" t="s">
        <v>352</v>
      </c>
      <c r="BO190" s="452" t="s">
        <v>442</v>
      </c>
      <c r="BP190" s="451"/>
      <c r="BQ190" s="502" t="s">
        <v>482</v>
      </c>
      <c r="BR190" s="503" t="s">
        <v>360</v>
      </c>
      <c r="BS190" s="452" t="s">
        <v>442</v>
      </c>
      <c r="BT190" s="451"/>
      <c r="BU190" s="502" t="s">
        <v>488</v>
      </c>
      <c r="BV190" s="503" t="s">
        <v>370</v>
      </c>
      <c r="BW190" s="452" t="s">
        <v>442</v>
      </c>
      <c r="BX190" s="451"/>
      <c r="BY190" s="502" t="s">
        <v>476</v>
      </c>
      <c r="BZ190" s="503" t="s">
        <v>382</v>
      </c>
      <c r="CA190" s="452" t="s">
        <v>441</v>
      </c>
      <c r="CB190" s="451"/>
      <c r="CC190" s="502" t="s">
        <v>495</v>
      </c>
      <c r="CD190" s="503" t="s">
        <v>379</v>
      </c>
      <c r="CE190" s="452" t="s">
        <v>442</v>
      </c>
      <c r="CF190" s="451"/>
      <c r="CG190" s="502" t="s">
        <v>500</v>
      </c>
      <c r="CH190" s="503" t="s">
        <v>388</v>
      </c>
      <c r="CI190" s="452" t="s">
        <v>442</v>
      </c>
      <c r="CJ190" s="451"/>
      <c r="CK190" s="502" t="s">
        <v>503</v>
      </c>
      <c r="CL190" s="503" t="s">
        <v>393</v>
      </c>
      <c r="CM190" s="452"/>
      <c r="CN190" s="451"/>
      <c r="CO190" s="502"/>
      <c r="CP190" s="503"/>
      <c r="CQ190" s="48"/>
      <c r="CR190" s="48"/>
      <c r="CS190" s="48"/>
      <c r="CT190" s="48"/>
      <c r="CU190" s="48"/>
      <c r="CV190" s="48"/>
      <c r="CW190" s="48"/>
    </row>
    <row r="191" spans="1:101" x14ac:dyDescent="0.25">
      <c r="A191" s="514">
        <v>152822</v>
      </c>
      <c r="B191" s="515" t="s">
        <v>708</v>
      </c>
      <c r="C191" s="516" t="s">
        <v>525</v>
      </c>
      <c r="D191" s="514" t="s">
        <v>148</v>
      </c>
      <c r="E191" s="517" t="s">
        <v>289</v>
      </c>
      <c r="F191" s="517" t="s">
        <v>745</v>
      </c>
      <c r="G191" s="517" t="s">
        <v>744</v>
      </c>
      <c r="H191" s="517" t="s">
        <v>289</v>
      </c>
      <c r="I191" s="516" t="s">
        <v>289</v>
      </c>
      <c r="J191" s="517" t="s">
        <v>289</v>
      </c>
      <c r="K191" s="440" t="str">
        <f>IFERROR(VLOOKUP(A191,[4]CalledName!$A:$N,14,FALSE),"")</f>
        <v>No</v>
      </c>
      <c r="L191" s="401" t="str">
        <f>IFERROR(VLOOKUP(A191,[5]YEAR8!$A:$Y,22,FALSE),"")</f>
        <v>5-6</v>
      </c>
      <c r="M191" s="404" t="str">
        <f t="shared" si="26"/>
        <v>M</v>
      </c>
      <c r="N191" s="344">
        <f>IFERROR(VLOOKUP($A191,BHVEXPORT!$A:$I,6,FALSE),"")</f>
        <v>25</v>
      </c>
      <c r="O191" s="344">
        <f>IFERROR(VLOOKUP($A191,BHVEXPORT!$A:$I,4,FALSE),"")</f>
        <v>0</v>
      </c>
      <c r="P191" s="444">
        <f>IFERROR(VLOOKUP($A191,BHVEXPORT!$A:$I,5,FALSE),"")</f>
        <v>0</v>
      </c>
      <c r="Q191" s="497">
        <v>100</v>
      </c>
      <c r="R191" s="495">
        <v>0</v>
      </c>
      <c r="S191" s="498">
        <f t="shared" si="27"/>
        <v>1</v>
      </c>
      <c r="T191" s="414">
        <f t="shared" si="28"/>
        <v>13</v>
      </c>
      <c r="U191" s="399">
        <f t="shared" si="29"/>
        <v>0</v>
      </c>
      <c r="V191" s="399">
        <f t="shared" si="30"/>
        <v>0</v>
      </c>
      <c r="W191" s="399">
        <f t="shared" si="31"/>
        <v>0</v>
      </c>
      <c r="X191" s="399">
        <f t="shared" si="32"/>
        <v>0</v>
      </c>
      <c r="Y191" s="399">
        <f t="shared" si="33"/>
        <v>0</v>
      </c>
      <c r="Z191" s="399">
        <f t="shared" si="34"/>
        <v>0</v>
      </c>
      <c r="AA191" s="399">
        <f t="shared" si="35"/>
        <v>0</v>
      </c>
      <c r="AB191" s="399">
        <f t="shared" si="36"/>
        <v>0</v>
      </c>
      <c r="AC191" s="522">
        <f t="shared" si="37"/>
        <v>0</v>
      </c>
      <c r="AD191" s="415"/>
      <c r="AE191" s="452" t="s">
        <v>442</v>
      </c>
      <c r="AF191" s="451"/>
      <c r="AG191" s="502" t="s">
        <v>764</v>
      </c>
      <c r="AH191" s="503" t="s">
        <v>302</v>
      </c>
      <c r="AI191" s="452"/>
      <c r="AJ191" s="451"/>
      <c r="AK191" s="502"/>
      <c r="AL191" s="503"/>
      <c r="AM191" s="452" t="s">
        <v>442</v>
      </c>
      <c r="AN191" s="451"/>
      <c r="AO191" s="502" t="s">
        <v>460</v>
      </c>
      <c r="AP191" s="503" t="s">
        <v>310</v>
      </c>
      <c r="AQ191" s="452" t="s">
        <v>442</v>
      </c>
      <c r="AR191" s="451"/>
      <c r="AS191" s="502" t="s">
        <v>464</v>
      </c>
      <c r="AT191" s="503" t="s">
        <v>319</v>
      </c>
      <c r="AU191" s="452" t="s">
        <v>442</v>
      </c>
      <c r="AV191" s="451"/>
      <c r="AW191" s="502" t="s">
        <v>737</v>
      </c>
      <c r="AX191" s="503" t="s">
        <v>525</v>
      </c>
      <c r="AY191" s="452"/>
      <c r="AZ191" s="451"/>
      <c r="BA191" s="502"/>
      <c r="BB191" s="503"/>
      <c r="BC191" s="452" t="s">
        <v>442</v>
      </c>
      <c r="BD191" s="451"/>
      <c r="BE191" s="502" t="s">
        <v>473</v>
      </c>
      <c r="BF191" s="503" t="s">
        <v>332</v>
      </c>
      <c r="BG191" s="452" t="s">
        <v>442</v>
      </c>
      <c r="BH191" s="451"/>
      <c r="BI191" s="502" t="s">
        <v>476</v>
      </c>
      <c r="BJ191" s="503" t="s">
        <v>340</v>
      </c>
      <c r="BK191" s="452" t="s">
        <v>442</v>
      </c>
      <c r="BL191" s="451"/>
      <c r="BM191" s="502" t="s">
        <v>480</v>
      </c>
      <c r="BN191" s="503" t="s">
        <v>348</v>
      </c>
      <c r="BO191" s="452" t="s">
        <v>442</v>
      </c>
      <c r="BP191" s="451"/>
      <c r="BQ191" s="502" t="s">
        <v>482</v>
      </c>
      <c r="BR191" s="503" t="s">
        <v>355</v>
      </c>
      <c r="BS191" s="452" t="s">
        <v>442</v>
      </c>
      <c r="BT191" s="451"/>
      <c r="BU191" s="502" t="s">
        <v>487</v>
      </c>
      <c r="BV191" s="503" t="s">
        <v>366</v>
      </c>
      <c r="BW191" s="452" t="s">
        <v>442</v>
      </c>
      <c r="BX191" s="451"/>
      <c r="BY191" s="502" t="s">
        <v>481</v>
      </c>
      <c r="BZ191" s="503" t="s">
        <v>381</v>
      </c>
      <c r="CA191" s="452" t="s">
        <v>442</v>
      </c>
      <c r="CB191" s="451"/>
      <c r="CC191" s="502" t="s">
        <v>490</v>
      </c>
      <c r="CD191" s="503" t="s">
        <v>373</v>
      </c>
      <c r="CE191" s="452" t="s">
        <v>441</v>
      </c>
      <c r="CF191" s="451"/>
      <c r="CG191" s="502" t="s">
        <v>496</v>
      </c>
      <c r="CH191" s="503" t="s">
        <v>384</v>
      </c>
      <c r="CI191" s="452" t="s">
        <v>442</v>
      </c>
      <c r="CJ191" s="451"/>
      <c r="CK191" s="502" t="s">
        <v>504</v>
      </c>
      <c r="CL191" s="503" t="s">
        <v>395</v>
      </c>
      <c r="CM191" s="452" t="s">
        <v>442</v>
      </c>
      <c r="CN191" s="451"/>
      <c r="CO191" s="502" t="s">
        <v>767</v>
      </c>
      <c r="CP191" s="503" t="s">
        <v>401</v>
      </c>
      <c r="CQ191" s="48"/>
      <c r="CR191" s="48"/>
      <c r="CS191" s="48"/>
      <c r="CT191" s="48"/>
      <c r="CU191" s="48"/>
      <c r="CV191" s="48"/>
      <c r="CW191" s="48"/>
    </row>
    <row r="192" spans="1:101" x14ac:dyDescent="0.25">
      <c r="A192" s="514">
        <v>152933</v>
      </c>
      <c r="B192" s="515" t="s">
        <v>709</v>
      </c>
      <c r="C192" s="516" t="s">
        <v>558</v>
      </c>
      <c r="D192" s="514" t="s">
        <v>148</v>
      </c>
      <c r="E192" s="517" t="s">
        <v>289</v>
      </c>
      <c r="F192" s="517" t="s">
        <v>747</v>
      </c>
      <c r="G192" s="517" t="s">
        <v>744</v>
      </c>
      <c r="H192" s="517" t="s">
        <v>289</v>
      </c>
      <c r="I192" s="516" t="s">
        <v>289</v>
      </c>
      <c r="J192" s="517" t="s">
        <v>289</v>
      </c>
      <c r="K192" s="440" t="str">
        <f>IFERROR(VLOOKUP(A192,[4]CalledName!$A:$N,14,FALSE),"")</f>
        <v>No</v>
      </c>
      <c r="L192" s="401" t="str">
        <f>IFERROR(VLOOKUP(A192,[5]YEAR8!$A:$Y,22,FALSE),"")</f>
        <v>5-6</v>
      </c>
      <c r="M192" s="404" t="str">
        <f t="shared" si="26"/>
        <v>H</v>
      </c>
      <c r="N192" s="344">
        <f>IFERROR(VLOOKUP($A192,BHVEXPORT!$A:$I,6,FALSE),"")</f>
        <v>21</v>
      </c>
      <c r="O192" s="344">
        <f>IFERROR(VLOOKUP($A192,BHVEXPORT!$A:$I,4,FALSE),"")</f>
        <v>0</v>
      </c>
      <c r="P192" s="444">
        <f>IFERROR(VLOOKUP($A192,BHVEXPORT!$A:$I,5,FALSE),"")</f>
        <v>1</v>
      </c>
      <c r="Q192" s="497">
        <v>97.78</v>
      </c>
      <c r="R192" s="495">
        <v>0</v>
      </c>
      <c r="S192" s="498">
        <f t="shared" si="27"/>
        <v>0</v>
      </c>
      <c r="T192" s="414">
        <f t="shared" si="28"/>
        <v>14</v>
      </c>
      <c r="U192" s="399">
        <f t="shared" si="29"/>
        <v>0</v>
      </c>
      <c r="V192" s="399">
        <f t="shared" si="30"/>
        <v>0</v>
      </c>
      <c r="W192" s="399">
        <f t="shared" si="31"/>
        <v>0</v>
      </c>
      <c r="X192" s="399">
        <f t="shared" si="32"/>
        <v>0</v>
      </c>
      <c r="Y192" s="399">
        <f t="shared" si="33"/>
        <v>0</v>
      </c>
      <c r="Z192" s="399">
        <f t="shared" si="34"/>
        <v>0</v>
      </c>
      <c r="AA192" s="399">
        <f t="shared" si="35"/>
        <v>0</v>
      </c>
      <c r="AB192" s="399">
        <f t="shared" si="36"/>
        <v>0</v>
      </c>
      <c r="AC192" s="522">
        <f t="shared" si="37"/>
        <v>0</v>
      </c>
      <c r="AD192" s="415"/>
      <c r="AE192" s="452" t="s">
        <v>442</v>
      </c>
      <c r="AF192" s="451"/>
      <c r="AG192" s="502" t="s">
        <v>458</v>
      </c>
      <c r="AH192" s="503" t="s">
        <v>303</v>
      </c>
      <c r="AI192" s="452"/>
      <c r="AJ192" s="451"/>
      <c r="AK192" s="502"/>
      <c r="AL192" s="503"/>
      <c r="AM192" s="452" t="s">
        <v>442</v>
      </c>
      <c r="AN192" s="451"/>
      <c r="AO192" s="502" t="s">
        <v>460</v>
      </c>
      <c r="AP192" s="503" t="s">
        <v>311</v>
      </c>
      <c r="AQ192" s="452" t="s">
        <v>442</v>
      </c>
      <c r="AR192" s="451"/>
      <c r="AS192" s="502" t="s">
        <v>772</v>
      </c>
      <c r="AT192" s="503" t="s">
        <v>318</v>
      </c>
      <c r="AU192" s="452" t="s">
        <v>442</v>
      </c>
      <c r="AV192" s="451"/>
      <c r="AW192" s="502" t="s">
        <v>736</v>
      </c>
      <c r="AX192" s="503" t="s">
        <v>558</v>
      </c>
      <c r="AY192" s="452"/>
      <c r="AZ192" s="451"/>
      <c r="BA192" s="502"/>
      <c r="BB192" s="503"/>
      <c r="BC192" s="452" t="s">
        <v>442</v>
      </c>
      <c r="BD192" s="451"/>
      <c r="BE192" s="502" t="s">
        <v>473</v>
      </c>
      <c r="BF192" s="503" t="s">
        <v>333</v>
      </c>
      <c r="BG192" s="452" t="s">
        <v>442</v>
      </c>
      <c r="BH192" s="451"/>
      <c r="BI192" s="502" t="s">
        <v>477</v>
      </c>
      <c r="BJ192" s="503" t="s">
        <v>341</v>
      </c>
      <c r="BK192" s="452" t="s">
        <v>442</v>
      </c>
      <c r="BL192" s="451"/>
      <c r="BM192" s="502" t="s">
        <v>481</v>
      </c>
      <c r="BN192" s="503" t="s">
        <v>349</v>
      </c>
      <c r="BO192" s="452" t="s">
        <v>442</v>
      </c>
      <c r="BP192" s="451"/>
      <c r="BQ192" s="502" t="s">
        <v>484</v>
      </c>
      <c r="BR192" s="503" t="s">
        <v>357</v>
      </c>
      <c r="BS192" s="452" t="s">
        <v>442</v>
      </c>
      <c r="BT192" s="451"/>
      <c r="BU192" s="502" t="s">
        <v>487</v>
      </c>
      <c r="BV192" s="503" t="s">
        <v>367</v>
      </c>
      <c r="BW192" s="452" t="s">
        <v>442</v>
      </c>
      <c r="BX192" s="451"/>
      <c r="BY192" s="502" t="s">
        <v>481</v>
      </c>
      <c r="BZ192" s="503" t="s">
        <v>381</v>
      </c>
      <c r="CA192" s="452" t="s">
        <v>442</v>
      </c>
      <c r="CB192" s="451"/>
      <c r="CC192" s="502" t="s">
        <v>491</v>
      </c>
      <c r="CD192" s="503" t="s">
        <v>374</v>
      </c>
      <c r="CE192" s="452" t="s">
        <v>442</v>
      </c>
      <c r="CF192" s="451"/>
      <c r="CG192" s="502" t="s">
        <v>497</v>
      </c>
      <c r="CH192" s="503" t="s">
        <v>385</v>
      </c>
      <c r="CI192" s="452" t="s">
        <v>442</v>
      </c>
      <c r="CJ192" s="451"/>
      <c r="CK192" s="502" t="s">
        <v>504</v>
      </c>
      <c r="CL192" s="503" t="s">
        <v>392</v>
      </c>
      <c r="CM192" s="452" t="s">
        <v>442</v>
      </c>
      <c r="CN192" s="451"/>
      <c r="CO192" s="502" t="s">
        <v>776</v>
      </c>
      <c r="CP192" s="503" t="s">
        <v>402</v>
      </c>
      <c r="CQ192" s="48"/>
      <c r="CR192" s="48"/>
      <c r="CS192" s="48"/>
      <c r="CT192" s="48"/>
      <c r="CU192" s="48"/>
      <c r="CV192" s="48"/>
      <c r="CW192" s="48"/>
    </row>
    <row r="193" spans="1:140" ht="30" x14ac:dyDescent="0.25">
      <c r="A193" s="514">
        <v>152778</v>
      </c>
      <c r="B193" s="515" t="s">
        <v>710</v>
      </c>
      <c r="C193" s="516" t="s">
        <v>514</v>
      </c>
      <c r="D193" s="514" t="s">
        <v>148</v>
      </c>
      <c r="E193" s="517" t="s">
        <v>289</v>
      </c>
      <c r="F193" s="515" t="s">
        <v>748</v>
      </c>
      <c r="G193" s="517" t="s">
        <v>744</v>
      </c>
      <c r="H193" s="517" t="s">
        <v>289</v>
      </c>
      <c r="I193" s="516" t="s">
        <v>289</v>
      </c>
      <c r="J193" s="517" t="s">
        <v>289</v>
      </c>
      <c r="K193" s="440" t="str">
        <f>IFERROR(VLOOKUP(A193,[4]CalledName!$A:$N,14,FALSE),"")</f>
        <v>No</v>
      </c>
      <c r="L193" s="401" t="str">
        <f>IFERROR(VLOOKUP(A193,[5]YEAR8!$A:$Y,22,FALSE),"")</f>
        <v>6-7</v>
      </c>
      <c r="M193" s="404" t="str">
        <f t="shared" si="26"/>
        <v>H</v>
      </c>
      <c r="N193" s="344">
        <f>IFERROR(VLOOKUP($A193,BHVEXPORT!$A:$I,6,FALSE),"")</f>
        <v>7</v>
      </c>
      <c r="O193" s="344">
        <f>IFERROR(VLOOKUP($A193,BHVEXPORT!$A:$I,4,FALSE),"")</f>
        <v>1</v>
      </c>
      <c r="P193" s="444">
        <f>IFERROR(VLOOKUP($A193,BHVEXPORT!$A:$I,5,FALSE),"")</f>
        <v>1</v>
      </c>
      <c r="Q193" s="497">
        <v>100</v>
      </c>
      <c r="R193" s="495">
        <v>0</v>
      </c>
      <c r="S193" s="498">
        <f t="shared" si="27"/>
        <v>0</v>
      </c>
      <c r="T193" s="414">
        <f t="shared" si="28"/>
        <v>14</v>
      </c>
      <c r="U193" s="399">
        <f t="shared" si="29"/>
        <v>0</v>
      </c>
      <c r="V193" s="399">
        <f t="shared" si="30"/>
        <v>0</v>
      </c>
      <c r="W193" s="399">
        <f t="shared" si="31"/>
        <v>0</v>
      </c>
      <c r="X193" s="399">
        <f t="shared" si="32"/>
        <v>0</v>
      </c>
      <c r="Y193" s="399">
        <f t="shared" si="33"/>
        <v>0</v>
      </c>
      <c r="Z193" s="399">
        <f t="shared" si="34"/>
        <v>0</v>
      </c>
      <c r="AA193" s="399">
        <f t="shared" si="35"/>
        <v>0</v>
      </c>
      <c r="AB193" s="399">
        <f t="shared" si="36"/>
        <v>0</v>
      </c>
      <c r="AC193" s="522">
        <f t="shared" si="37"/>
        <v>0</v>
      </c>
      <c r="AD193" s="415"/>
      <c r="AE193" s="452" t="s">
        <v>442</v>
      </c>
      <c r="AF193" s="451"/>
      <c r="AG193" s="502" t="s">
        <v>764</v>
      </c>
      <c r="AH193" s="503" t="s">
        <v>305</v>
      </c>
      <c r="AI193" s="452" t="s">
        <v>442</v>
      </c>
      <c r="AJ193" s="451"/>
      <c r="AK193" s="502" t="s">
        <v>769</v>
      </c>
      <c r="AL193" s="503" t="s">
        <v>439</v>
      </c>
      <c r="AM193" s="452" t="s">
        <v>442</v>
      </c>
      <c r="AN193" s="451"/>
      <c r="AO193" s="502" t="s">
        <v>461</v>
      </c>
      <c r="AP193" s="503" t="s">
        <v>313</v>
      </c>
      <c r="AQ193" s="452" t="s">
        <v>442</v>
      </c>
      <c r="AR193" s="451"/>
      <c r="AS193" s="502" t="s">
        <v>467</v>
      </c>
      <c r="AT193" s="503" t="s">
        <v>322</v>
      </c>
      <c r="AU193" s="452" t="s">
        <v>442</v>
      </c>
      <c r="AV193" s="451"/>
      <c r="AW193" s="502" t="s">
        <v>506</v>
      </c>
      <c r="AX193" s="503" t="s">
        <v>514</v>
      </c>
      <c r="AY193" s="452" t="s">
        <v>442</v>
      </c>
      <c r="AZ193" s="451"/>
      <c r="BA193" s="502" t="s">
        <v>767</v>
      </c>
      <c r="BB193" s="503" t="s">
        <v>327</v>
      </c>
      <c r="BC193" s="452" t="s">
        <v>442</v>
      </c>
      <c r="BD193" s="451"/>
      <c r="BE193" s="502" t="s">
        <v>736</v>
      </c>
      <c r="BF193" s="503" t="s">
        <v>335</v>
      </c>
      <c r="BG193" s="452" t="s">
        <v>442</v>
      </c>
      <c r="BH193" s="451"/>
      <c r="BI193" s="502" t="s">
        <v>477</v>
      </c>
      <c r="BJ193" s="503" t="s">
        <v>343</v>
      </c>
      <c r="BK193" s="452" t="s">
        <v>442</v>
      </c>
      <c r="BL193" s="451"/>
      <c r="BM193" s="502" t="s">
        <v>481</v>
      </c>
      <c r="BN193" s="503" t="s">
        <v>351</v>
      </c>
      <c r="BO193" s="452" t="s">
        <v>442</v>
      </c>
      <c r="BP193" s="451"/>
      <c r="BQ193" s="502" t="s">
        <v>484</v>
      </c>
      <c r="BR193" s="503" t="s">
        <v>362</v>
      </c>
      <c r="BS193" s="452" t="s">
        <v>442</v>
      </c>
      <c r="BT193" s="451"/>
      <c r="BU193" s="502" t="s">
        <v>488</v>
      </c>
      <c r="BV193" s="503" t="s">
        <v>369</v>
      </c>
      <c r="BW193" s="452"/>
      <c r="BX193" s="451"/>
      <c r="BY193" s="502"/>
      <c r="BZ193" s="503"/>
      <c r="CA193" s="452" t="s">
        <v>442</v>
      </c>
      <c r="CB193" s="451"/>
      <c r="CC193" s="502" t="s">
        <v>491</v>
      </c>
      <c r="CD193" s="503" t="s">
        <v>378</v>
      </c>
      <c r="CE193" s="452" t="s">
        <v>442</v>
      </c>
      <c r="CF193" s="451"/>
      <c r="CG193" s="502" t="s">
        <v>737</v>
      </c>
      <c r="CH193" s="503" t="s">
        <v>387</v>
      </c>
      <c r="CI193" s="452" t="s">
        <v>442</v>
      </c>
      <c r="CJ193" s="451"/>
      <c r="CK193" s="502" t="s">
        <v>504</v>
      </c>
      <c r="CL193" s="503" t="s">
        <v>392</v>
      </c>
      <c r="CM193" s="452"/>
      <c r="CN193" s="451"/>
      <c r="CO193" s="502"/>
      <c r="CP193" s="503"/>
      <c r="CQ193" s="48"/>
      <c r="CR193" s="48"/>
      <c r="CS193" s="48"/>
      <c r="CT193" s="48"/>
      <c r="CU193" s="48"/>
      <c r="CV193" s="48"/>
      <c r="CW193" s="48"/>
    </row>
    <row r="194" spans="1:140" ht="30" x14ac:dyDescent="0.25">
      <c r="A194" s="514">
        <v>152781</v>
      </c>
      <c r="B194" s="515" t="s">
        <v>711</v>
      </c>
      <c r="C194" s="516" t="s">
        <v>531</v>
      </c>
      <c r="D194" s="514" t="s">
        <v>148</v>
      </c>
      <c r="E194" s="517" t="s">
        <v>289</v>
      </c>
      <c r="F194" s="515" t="s">
        <v>749</v>
      </c>
      <c r="G194" s="517" t="s">
        <v>289</v>
      </c>
      <c r="H194" s="517" t="s">
        <v>744</v>
      </c>
      <c r="I194" s="516" t="s">
        <v>289</v>
      </c>
      <c r="J194" s="517" t="s">
        <v>289</v>
      </c>
      <c r="K194" s="440" t="str">
        <f>IFERROR(VLOOKUP(A194,[4]CalledName!$A:$N,14,FALSE),"")</f>
        <v>No</v>
      </c>
      <c r="L194" s="401" t="str">
        <f>IFERROR(VLOOKUP(A194,[5]YEAR8!$A:$Y,22,FALSE),"")</f>
        <v>6-7</v>
      </c>
      <c r="M194" s="404" t="str">
        <f t="shared" ref="M194:M216" si="38">IFERROR(VLOOKUP(A194,prioratt,4,FALSE),"")</f>
        <v>H</v>
      </c>
      <c r="N194" s="344">
        <f>IFERROR(VLOOKUP($A194,BHVEXPORT!$A:$I,6,FALSE),"")</f>
        <v>18</v>
      </c>
      <c r="O194" s="344">
        <f>IFERROR(VLOOKUP($A194,BHVEXPORT!$A:$I,4,FALSE),"")</f>
        <v>0</v>
      </c>
      <c r="P194" s="444">
        <f>IFERROR(VLOOKUP($A194,BHVEXPORT!$A:$I,5,FALSE),"")</f>
        <v>0</v>
      </c>
      <c r="Q194" s="497">
        <v>97.83</v>
      </c>
      <c r="R194" s="495">
        <v>1</v>
      </c>
      <c r="S194" s="498">
        <f t="shared" ref="S194:S216" si="39">COUNTIF($AE194:$CP194,"Outstanding")</f>
        <v>2</v>
      </c>
      <c r="T194" s="414">
        <f t="shared" ref="T194:T216" si="40">COUNTIF($AE194:$CP194,"Good")</f>
        <v>12</v>
      </c>
      <c r="U194" s="399">
        <f t="shared" ref="U194:U216" si="41">COUNTIF($AE194:$CP194,"N2Improve - Engagement")</f>
        <v>0</v>
      </c>
      <c r="V194" s="399">
        <f t="shared" ref="V194:V216" si="42">COUNTIF($AE194:$CP194,"N2Improve - Community Conduct")</f>
        <v>0</v>
      </c>
      <c r="W194" s="399">
        <f t="shared" ref="W194:W216" si="43">COUNTIF($AE194:$CP194,"N2Improve - Personal Org.")</f>
        <v>0</v>
      </c>
      <c r="X194" s="399">
        <f t="shared" ref="X194:X231" si="44">SUM(U194:W194)</f>
        <v>0</v>
      </c>
      <c r="Y194" s="399">
        <f t="shared" ref="Y194:Y216" si="45">COUNTIF($AE194:$CP194,"Serious Conc - Engagement")</f>
        <v>0</v>
      </c>
      <c r="Z194" s="399">
        <f t="shared" ref="Z194:Z216" si="46">COUNTIF($AE194:$CP194,"Serious Conc - Comm. Concern")</f>
        <v>0</v>
      </c>
      <c r="AA194" s="399">
        <f t="shared" ref="AA194:AA216" si="47">COUNTIF($AE194:$CP194,"Serious Conc - Personal Org.")</f>
        <v>0</v>
      </c>
      <c r="AB194" s="399">
        <f t="shared" si="36"/>
        <v>0</v>
      </c>
      <c r="AC194" s="522">
        <f t="shared" si="37"/>
        <v>0</v>
      </c>
      <c r="AD194" s="415"/>
      <c r="AE194" s="450" t="s">
        <v>441</v>
      </c>
      <c r="AF194" s="451"/>
      <c r="AG194" s="502" t="s">
        <v>459</v>
      </c>
      <c r="AH194" s="503" t="s">
        <v>306</v>
      </c>
      <c r="AI194" s="450" t="s">
        <v>442</v>
      </c>
      <c r="AJ194" s="451"/>
      <c r="AK194" s="502" t="s">
        <v>766</v>
      </c>
      <c r="AL194" s="503" t="s">
        <v>437</v>
      </c>
      <c r="AM194" s="450" t="s">
        <v>442</v>
      </c>
      <c r="AN194" s="451"/>
      <c r="AO194" s="502" t="s">
        <v>460</v>
      </c>
      <c r="AP194" s="503" t="s">
        <v>314</v>
      </c>
      <c r="AQ194" s="450" t="s">
        <v>442</v>
      </c>
      <c r="AR194" s="451"/>
      <c r="AS194" s="502" t="s">
        <v>773</v>
      </c>
      <c r="AT194" s="503" t="s">
        <v>323</v>
      </c>
      <c r="AU194" s="450" t="s">
        <v>441</v>
      </c>
      <c r="AV194" s="451"/>
      <c r="AW194" s="502" t="s">
        <v>510</v>
      </c>
      <c r="AX194" s="503" t="s">
        <v>531</v>
      </c>
      <c r="AY194" s="450" t="s">
        <v>442</v>
      </c>
      <c r="AZ194" s="451"/>
      <c r="BA194" s="502" t="s">
        <v>470</v>
      </c>
      <c r="BB194" s="503" t="s">
        <v>328</v>
      </c>
      <c r="BC194" s="450" t="s">
        <v>442</v>
      </c>
      <c r="BD194" s="451"/>
      <c r="BE194" s="502" t="s">
        <v>473</v>
      </c>
      <c r="BF194" s="503" t="s">
        <v>336</v>
      </c>
      <c r="BG194" s="450" t="s">
        <v>442</v>
      </c>
      <c r="BH194" s="451"/>
      <c r="BI194" s="502" t="s">
        <v>476</v>
      </c>
      <c r="BJ194" s="503" t="s">
        <v>344</v>
      </c>
      <c r="BK194" s="450" t="s">
        <v>442</v>
      </c>
      <c r="BL194" s="451"/>
      <c r="BM194" s="502" t="s">
        <v>481</v>
      </c>
      <c r="BN194" s="503" t="s">
        <v>352</v>
      </c>
      <c r="BO194" s="450" t="s">
        <v>442</v>
      </c>
      <c r="BP194" s="451"/>
      <c r="BQ194" s="502" t="s">
        <v>483</v>
      </c>
      <c r="BR194" s="503" t="s">
        <v>361</v>
      </c>
      <c r="BS194" s="450" t="s">
        <v>442</v>
      </c>
      <c r="BT194" s="451"/>
      <c r="BU194" s="502" t="s">
        <v>488</v>
      </c>
      <c r="BV194" s="503" t="s">
        <v>370</v>
      </c>
      <c r="BW194" s="450"/>
      <c r="BX194" s="451"/>
      <c r="BY194" s="502"/>
      <c r="BZ194" s="503"/>
      <c r="CA194" s="450" t="s">
        <v>442</v>
      </c>
      <c r="CB194" s="451"/>
      <c r="CC194" s="502" t="s">
        <v>768</v>
      </c>
      <c r="CD194" s="503" t="s">
        <v>377</v>
      </c>
      <c r="CE194" s="450" t="s">
        <v>442</v>
      </c>
      <c r="CF194" s="451"/>
      <c r="CG194" s="502" t="s">
        <v>500</v>
      </c>
      <c r="CH194" s="503" t="s">
        <v>388</v>
      </c>
      <c r="CI194" s="450" t="s">
        <v>442</v>
      </c>
      <c r="CJ194" s="451"/>
      <c r="CK194" s="502" t="s">
        <v>504</v>
      </c>
      <c r="CL194" s="503" t="s">
        <v>395</v>
      </c>
      <c r="CM194" s="450"/>
      <c r="CN194" s="451"/>
      <c r="CO194" s="502"/>
      <c r="CP194" s="503"/>
      <c r="CQ194" s="48"/>
      <c r="CR194" s="48"/>
      <c r="CS194" s="48"/>
      <c r="CT194" s="48"/>
      <c r="CU194" s="48"/>
      <c r="CV194" s="48"/>
      <c r="CW194" s="48"/>
    </row>
    <row r="195" spans="1:140" x14ac:dyDescent="0.25">
      <c r="A195" s="514">
        <v>152937</v>
      </c>
      <c r="B195" s="515" t="s">
        <v>712</v>
      </c>
      <c r="C195" s="516" t="s">
        <v>525</v>
      </c>
      <c r="D195" s="514" t="s">
        <v>288</v>
      </c>
      <c r="E195" s="517" t="s">
        <v>289</v>
      </c>
      <c r="F195" s="517" t="s">
        <v>743</v>
      </c>
      <c r="G195" s="517" t="s">
        <v>289</v>
      </c>
      <c r="H195" s="517" t="s">
        <v>289</v>
      </c>
      <c r="I195" s="516" t="s">
        <v>289</v>
      </c>
      <c r="J195" s="517" t="s">
        <v>289</v>
      </c>
      <c r="K195" s="440" t="str">
        <f>IFERROR(VLOOKUP(A195,[4]CalledName!$A:$N,14,FALSE),"")</f>
        <v>No</v>
      </c>
      <c r="L195" s="401" t="str">
        <f>IFERROR(VLOOKUP(A195,[5]YEAR8!$A:$Y,22,FALSE),"")</f>
        <v>4-5</v>
      </c>
      <c r="M195" s="404" t="str">
        <f t="shared" si="38"/>
        <v>M</v>
      </c>
      <c r="N195" s="344">
        <f>IFERROR(VLOOKUP($A195,BHVEXPORT!$A:$I,6,FALSE),"")</f>
        <v>25</v>
      </c>
      <c r="O195" s="344">
        <f>IFERROR(VLOOKUP($A195,BHVEXPORT!$A:$I,4,FALSE),"")</f>
        <v>0</v>
      </c>
      <c r="P195" s="444">
        <f>IFERROR(VLOOKUP($A195,BHVEXPORT!$A:$I,5,FALSE),"")</f>
        <v>0</v>
      </c>
      <c r="Q195" s="497">
        <v>100</v>
      </c>
      <c r="R195" s="495">
        <v>0</v>
      </c>
      <c r="S195" s="498">
        <f t="shared" si="39"/>
        <v>2</v>
      </c>
      <c r="T195" s="414">
        <f t="shared" si="40"/>
        <v>12</v>
      </c>
      <c r="U195" s="399">
        <f t="shared" si="41"/>
        <v>0</v>
      </c>
      <c r="V195" s="399">
        <f t="shared" si="42"/>
        <v>0</v>
      </c>
      <c r="W195" s="399">
        <f t="shared" si="43"/>
        <v>0</v>
      </c>
      <c r="X195" s="399">
        <f t="shared" si="44"/>
        <v>0</v>
      </c>
      <c r="Y195" s="399">
        <f t="shared" si="45"/>
        <v>0</v>
      </c>
      <c r="Z195" s="399">
        <f t="shared" si="46"/>
        <v>0</v>
      </c>
      <c r="AA195" s="399">
        <f t="shared" si="47"/>
        <v>0</v>
      </c>
      <c r="AB195" s="399">
        <f t="shared" ref="AB195:AB231" si="48">SUM(Y195:AA195)</f>
        <v>0</v>
      </c>
      <c r="AC195" s="522">
        <f t="shared" ref="AC195:AC231" si="49">SUM(X195,AB195)</f>
        <v>0</v>
      </c>
      <c r="AD195" s="415"/>
      <c r="AE195" s="452" t="s">
        <v>442</v>
      </c>
      <c r="AF195" s="451"/>
      <c r="AG195" s="502" t="s">
        <v>764</v>
      </c>
      <c r="AH195" s="503" t="s">
        <v>302</v>
      </c>
      <c r="AI195" s="452" t="s">
        <v>442</v>
      </c>
      <c r="AJ195" s="451"/>
      <c r="AK195" s="502" t="s">
        <v>766</v>
      </c>
      <c r="AL195" s="503" t="s">
        <v>433</v>
      </c>
      <c r="AM195" s="452" t="s">
        <v>442</v>
      </c>
      <c r="AN195" s="451"/>
      <c r="AO195" s="502" t="s">
        <v>460</v>
      </c>
      <c r="AP195" s="503" t="s">
        <v>310</v>
      </c>
      <c r="AQ195" s="452" t="s">
        <v>442</v>
      </c>
      <c r="AR195" s="451"/>
      <c r="AS195" s="502" t="s">
        <v>464</v>
      </c>
      <c r="AT195" s="503" t="s">
        <v>319</v>
      </c>
      <c r="AU195" s="452" t="s">
        <v>442</v>
      </c>
      <c r="AV195" s="451"/>
      <c r="AW195" s="502" t="s">
        <v>737</v>
      </c>
      <c r="AX195" s="503" t="s">
        <v>525</v>
      </c>
      <c r="AY195" s="452"/>
      <c r="AZ195" s="451"/>
      <c r="BA195" s="502"/>
      <c r="BB195" s="503"/>
      <c r="BC195" s="452" t="s">
        <v>442</v>
      </c>
      <c r="BD195" s="451"/>
      <c r="BE195" s="502" t="s">
        <v>473</v>
      </c>
      <c r="BF195" s="503" t="s">
        <v>332</v>
      </c>
      <c r="BG195" s="452" t="s">
        <v>442</v>
      </c>
      <c r="BH195" s="451"/>
      <c r="BI195" s="502" t="s">
        <v>476</v>
      </c>
      <c r="BJ195" s="503" t="s">
        <v>340</v>
      </c>
      <c r="BK195" s="452" t="s">
        <v>442</v>
      </c>
      <c r="BL195" s="451"/>
      <c r="BM195" s="502" t="s">
        <v>480</v>
      </c>
      <c r="BN195" s="503" t="s">
        <v>348</v>
      </c>
      <c r="BO195" s="452" t="s">
        <v>442</v>
      </c>
      <c r="BP195" s="451"/>
      <c r="BQ195" s="502" t="s">
        <v>484</v>
      </c>
      <c r="BR195" s="503" t="s">
        <v>357</v>
      </c>
      <c r="BS195" s="452" t="s">
        <v>442</v>
      </c>
      <c r="BT195" s="451"/>
      <c r="BU195" s="502" t="s">
        <v>487</v>
      </c>
      <c r="BV195" s="503" t="s">
        <v>366</v>
      </c>
      <c r="BW195" s="452"/>
      <c r="BX195" s="451"/>
      <c r="BY195" s="502"/>
      <c r="BZ195" s="503"/>
      <c r="CA195" s="452" t="s">
        <v>441</v>
      </c>
      <c r="CB195" s="451"/>
      <c r="CC195" s="502" t="s">
        <v>492</v>
      </c>
      <c r="CD195" s="503" t="s">
        <v>375</v>
      </c>
      <c r="CE195" s="452" t="s">
        <v>442</v>
      </c>
      <c r="CF195" s="451"/>
      <c r="CG195" s="502" t="s">
        <v>496</v>
      </c>
      <c r="CH195" s="503" t="s">
        <v>384</v>
      </c>
      <c r="CI195" s="452" t="s">
        <v>441</v>
      </c>
      <c r="CJ195" s="451"/>
      <c r="CK195" s="502" t="s">
        <v>775</v>
      </c>
      <c r="CL195" s="503" t="s">
        <v>398</v>
      </c>
      <c r="CM195" s="452" t="s">
        <v>442</v>
      </c>
      <c r="CN195" s="451"/>
      <c r="CO195" s="502" t="s">
        <v>767</v>
      </c>
      <c r="CP195" s="503" t="s">
        <v>401</v>
      </c>
      <c r="CQ195" s="48"/>
      <c r="CR195" s="48"/>
      <c r="CS195" s="48"/>
      <c r="CT195" s="48"/>
      <c r="CU195" s="48"/>
      <c r="CV195" s="48"/>
      <c r="CW195" s="48"/>
    </row>
    <row r="196" spans="1:140" ht="25.5" x14ac:dyDescent="0.25">
      <c r="A196" s="514">
        <v>152877</v>
      </c>
      <c r="B196" s="515" t="s">
        <v>713</v>
      </c>
      <c r="C196" s="516" t="s">
        <v>558</v>
      </c>
      <c r="D196" s="514" t="s">
        <v>288</v>
      </c>
      <c r="E196" s="517" t="s">
        <v>289</v>
      </c>
      <c r="F196" s="517" t="s">
        <v>745</v>
      </c>
      <c r="G196" s="517" t="s">
        <v>289</v>
      </c>
      <c r="H196" s="517" t="s">
        <v>289</v>
      </c>
      <c r="I196" s="516" t="s">
        <v>289</v>
      </c>
      <c r="J196" s="517" t="s">
        <v>289</v>
      </c>
      <c r="K196" s="440" t="str">
        <f>IFERROR(VLOOKUP(A196,[4]CalledName!$A:$N,14,FALSE),"")</f>
        <v>No</v>
      </c>
      <c r="L196" s="401" t="str">
        <f>IFERROR(VLOOKUP(A196,[5]YEAR8!$A:$Y,22,FALSE),"")</f>
        <v>5-6</v>
      </c>
      <c r="M196" s="404" t="str">
        <f t="shared" si="38"/>
        <v>H</v>
      </c>
      <c r="N196" s="344">
        <f>IFERROR(VLOOKUP($A196,BHVEXPORT!$A:$I,6,FALSE),"")</f>
        <v>14</v>
      </c>
      <c r="O196" s="344">
        <f>IFERROR(VLOOKUP($A196,BHVEXPORT!$A:$I,4,FALSE),"")</f>
        <v>4</v>
      </c>
      <c r="P196" s="444">
        <f>IFERROR(VLOOKUP($A196,BHVEXPORT!$A:$I,5,FALSE),"")</f>
        <v>1</v>
      </c>
      <c r="Q196" s="497">
        <v>95.56</v>
      </c>
      <c r="R196" s="495">
        <v>4</v>
      </c>
      <c r="S196" s="498">
        <f t="shared" si="39"/>
        <v>1</v>
      </c>
      <c r="T196" s="414">
        <f t="shared" si="40"/>
        <v>9</v>
      </c>
      <c r="U196" s="399">
        <f t="shared" si="41"/>
        <v>3</v>
      </c>
      <c r="V196" s="399">
        <f t="shared" si="42"/>
        <v>1</v>
      </c>
      <c r="W196" s="399">
        <f t="shared" si="43"/>
        <v>0</v>
      </c>
      <c r="X196" s="399">
        <f t="shared" si="44"/>
        <v>4</v>
      </c>
      <c r="Y196" s="399">
        <f t="shared" si="45"/>
        <v>0</v>
      </c>
      <c r="Z196" s="399">
        <f t="shared" si="46"/>
        <v>0</v>
      </c>
      <c r="AA196" s="399">
        <f t="shared" si="47"/>
        <v>0</v>
      </c>
      <c r="AB196" s="399">
        <f t="shared" si="48"/>
        <v>0</v>
      </c>
      <c r="AC196" s="522">
        <f t="shared" si="49"/>
        <v>4</v>
      </c>
      <c r="AD196" s="415"/>
      <c r="AE196" s="452" t="s">
        <v>443</v>
      </c>
      <c r="AF196" s="451"/>
      <c r="AG196" s="502" t="s">
        <v>458</v>
      </c>
      <c r="AH196" s="503" t="s">
        <v>303</v>
      </c>
      <c r="AI196" s="452" t="s">
        <v>442</v>
      </c>
      <c r="AJ196" s="451"/>
      <c r="AK196" s="502" t="s">
        <v>766</v>
      </c>
      <c r="AL196" s="503" t="s">
        <v>433</v>
      </c>
      <c r="AM196" s="452" t="s">
        <v>444</v>
      </c>
      <c r="AN196" s="451"/>
      <c r="AO196" s="502" t="s">
        <v>460</v>
      </c>
      <c r="AP196" s="503" t="s">
        <v>311</v>
      </c>
      <c r="AQ196" s="452" t="s">
        <v>442</v>
      </c>
      <c r="AR196" s="451"/>
      <c r="AS196" s="502" t="s">
        <v>462</v>
      </c>
      <c r="AT196" s="503" t="s">
        <v>317</v>
      </c>
      <c r="AU196" s="452" t="s">
        <v>442</v>
      </c>
      <c r="AV196" s="451"/>
      <c r="AW196" s="502" t="s">
        <v>736</v>
      </c>
      <c r="AX196" s="503" t="s">
        <v>558</v>
      </c>
      <c r="AY196" s="452"/>
      <c r="AZ196" s="451"/>
      <c r="BA196" s="502"/>
      <c r="BB196" s="503"/>
      <c r="BC196" s="452" t="s">
        <v>442</v>
      </c>
      <c r="BD196" s="451"/>
      <c r="BE196" s="502" t="s">
        <v>473</v>
      </c>
      <c r="BF196" s="503" t="s">
        <v>333</v>
      </c>
      <c r="BG196" s="452" t="s">
        <v>443</v>
      </c>
      <c r="BH196" s="451"/>
      <c r="BI196" s="502" t="s">
        <v>477</v>
      </c>
      <c r="BJ196" s="503" t="s">
        <v>341</v>
      </c>
      <c r="BK196" s="452" t="s">
        <v>442</v>
      </c>
      <c r="BL196" s="451"/>
      <c r="BM196" s="502" t="s">
        <v>481</v>
      </c>
      <c r="BN196" s="503" t="s">
        <v>349</v>
      </c>
      <c r="BO196" s="452" t="s">
        <v>442</v>
      </c>
      <c r="BP196" s="451"/>
      <c r="BQ196" s="502" t="s">
        <v>484</v>
      </c>
      <c r="BR196" s="503" t="s">
        <v>357</v>
      </c>
      <c r="BS196" s="452" t="s">
        <v>443</v>
      </c>
      <c r="BT196" s="451"/>
      <c r="BU196" s="502" t="s">
        <v>487</v>
      </c>
      <c r="BV196" s="503" t="s">
        <v>367</v>
      </c>
      <c r="BW196" s="452"/>
      <c r="BX196" s="451"/>
      <c r="BY196" s="502"/>
      <c r="BZ196" s="503"/>
      <c r="CA196" s="452" t="s">
        <v>441</v>
      </c>
      <c r="CB196" s="451"/>
      <c r="CC196" s="502" t="s">
        <v>492</v>
      </c>
      <c r="CD196" s="503" t="s">
        <v>375</v>
      </c>
      <c r="CE196" s="452" t="s">
        <v>442</v>
      </c>
      <c r="CF196" s="451"/>
      <c r="CG196" s="502" t="s">
        <v>497</v>
      </c>
      <c r="CH196" s="503" t="s">
        <v>385</v>
      </c>
      <c r="CI196" s="452" t="s">
        <v>442</v>
      </c>
      <c r="CJ196" s="451"/>
      <c r="CK196" s="502" t="s">
        <v>508</v>
      </c>
      <c r="CL196" s="503" t="s">
        <v>396</v>
      </c>
      <c r="CM196" s="452" t="s">
        <v>442</v>
      </c>
      <c r="CN196" s="451"/>
      <c r="CO196" s="502" t="s">
        <v>776</v>
      </c>
      <c r="CP196" s="503" t="s">
        <v>402</v>
      </c>
      <c r="CQ196" s="48"/>
      <c r="CR196" s="48"/>
      <c r="CS196" s="48"/>
      <c r="CT196" s="48"/>
      <c r="CU196" s="48"/>
      <c r="CV196" s="48"/>
      <c r="CW196" s="48"/>
    </row>
    <row r="197" spans="1:140" x14ac:dyDescent="0.25">
      <c r="A197" s="514">
        <v>160004</v>
      </c>
      <c r="B197" s="515" t="s">
        <v>714</v>
      </c>
      <c r="C197" s="516" t="s">
        <v>512</v>
      </c>
      <c r="D197" s="514" t="s">
        <v>288</v>
      </c>
      <c r="E197" s="517" t="s">
        <v>289</v>
      </c>
      <c r="F197" s="517" t="s">
        <v>760</v>
      </c>
      <c r="G197" s="517" t="s">
        <v>289</v>
      </c>
      <c r="H197" s="517" t="s">
        <v>289</v>
      </c>
      <c r="I197" s="516" t="s">
        <v>289</v>
      </c>
      <c r="J197" s="517" t="s">
        <v>289</v>
      </c>
      <c r="K197" s="440" t="str">
        <f>IFERROR(VLOOKUP(A197,[4]CalledName!$A:$N,14,FALSE),"")</f>
        <v>No</v>
      </c>
      <c r="L197" s="401" t="str">
        <f>IFERROR(VLOOKUP(A197,[5]YEAR8!$A:$Y,22,FALSE),"")</f>
        <v>8-9</v>
      </c>
      <c r="M197" s="404" t="str">
        <f t="shared" si="38"/>
        <v>H</v>
      </c>
      <c r="N197" s="344">
        <f>IFERROR(VLOOKUP($A197,BHVEXPORT!$A:$I,6,FALSE),"")</f>
        <v>20</v>
      </c>
      <c r="O197" s="344">
        <f>IFERROR(VLOOKUP($A197,BHVEXPORT!$A:$I,4,FALSE),"")</f>
        <v>0</v>
      </c>
      <c r="P197" s="444">
        <f>IFERROR(VLOOKUP($A197,BHVEXPORT!$A:$I,5,FALSE),"")</f>
        <v>1</v>
      </c>
      <c r="Q197" s="497">
        <v>100</v>
      </c>
      <c r="R197" s="495">
        <v>0</v>
      </c>
      <c r="S197" s="498">
        <f t="shared" si="39"/>
        <v>2</v>
      </c>
      <c r="T197" s="414">
        <f t="shared" si="40"/>
        <v>12</v>
      </c>
      <c r="U197" s="399">
        <f t="shared" si="41"/>
        <v>0</v>
      </c>
      <c r="V197" s="399">
        <f t="shared" si="42"/>
        <v>0</v>
      </c>
      <c r="W197" s="399">
        <f t="shared" si="43"/>
        <v>0</v>
      </c>
      <c r="X197" s="399">
        <f t="shared" si="44"/>
        <v>0</v>
      </c>
      <c r="Y197" s="399">
        <f t="shared" si="45"/>
        <v>0</v>
      </c>
      <c r="Z197" s="399">
        <f t="shared" si="46"/>
        <v>0</v>
      </c>
      <c r="AA197" s="399">
        <f t="shared" si="47"/>
        <v>0</v>
      </c>
      <c r="AB197" s="399">
        <f t="shared" si="48"/>
        <v>0</v>
      </c>
      <c r="AC197" s="522">
        <f t="shared" si="49"/>
        <v>0</v>
      </c>
      <c r="AD197" s="415"/>
      <c r="AE197" s="450" t="s">
        <v>442</v>
      </c>
      <c r="AF197" s="451"/>
      <c r="AG197" s="502" t="s">
        <v>764</v>
      </c>
      <c r="AH197" s="503" t="s">
        <v>304</v>
      </c>
      <c r="AI197" s="450" t="s">
        <v>442</v>
      </c>
      <c r="AJ197" s="451"/>
      <c r="AK197" s="502" t="s">
        <v>765</v>
      </c>
      <c r="AL197" s="503" t="s">
        <v>434</v>
      </c>
      <c r="AM197" s="450" t="s">
        <v>442</v>
      </c>
      <c r="AN197" s="451"/>
      <c r="AO197" s="502" t="s">
        <v>461</v>
      </c>
      <c r="AP197" s="503" t="s">
        <v>312</v>
      </c>
      <c r="AQ197" s="450" t="s">
        <v>442</v>
      </c>
      <c r="AR197" s="451"/>
      <c r="AS197" s="502" t="s">
        <v>462</v>
      </c>
      <c r="AT197" s="503" t="s">
        <v>317</v>
      </c>
      <c r="AU197" s="450" t="s">
        <v>442</v>
      </c>
      <c r="AV197" s="451"/>
      <c r="AW197" s="502" t="s">
        <v>461</v>
      </c>
      <c r="AX197" s="503" t="s">
        <v>512</v>
      </c>
      <c r="AY197" s="450"/>
      <c r="AZ197" s="451"/>
      <c r="BA197" s="502"/>
      <c r="BB197" s="503"/>
      <c r="BC197" s="450" t="s">
        <v>442</v>
      </c>
      <c r="BD197" s="451"/>
      <c r="BE197" s="502" t="s">
        <v>474</v>
      </c>
      <c r="BF197" s="503" t="s">
        <v>334</v>
      </c>
      <c r="BG197" s="450" t="s">
        <v>442</v>
      </c>
      <c r="BH197" s="451"/>
      <c r="BI197" s="502" t="s">
        <v>478</v>
      </c>
      <c r="BJ197" s="503" t="s">
        <v>342</v>
      </c>
      <c r="BK197" s="450" t="s">
        <v>442</v>
      </c>
      <c r="BL197" s="451"/>
      <c r="BM197" s="502" t="s">
        <v>481</v>
      </c>
      <c r="BN197" s="503" t="s">
        <v>350</v>
      </c>
      <c r="BO197" s="450" t="s">
        <v>442</v>
      </c>
      <c r="BP197" s="451"/>
      <c r="BQ197" s="502" t="s">
        <v>482</v>
      </c>
      <c r="BR197" s="503" t="s">
        <v>355</v>
      </c>
      <c r="BS197" s="450" t="s">
        <v>441</v>
      </c>
      <c r="BT197" s="451"/>
      <c r="BU197" s="502" t="s">
        <v>487</v>
      </c>
      <c r="BV197" s="503" t="s">
        <v>368</v>
      </c>
      <c r="BW197" s="450"/>
      <c r="BX197" s="451"/>
      <c r="BY197" s="502"/>
      <c r="BZ197" s="503"/>
      <c r="CA197" s="450" t="s">
        <v>441</v>
      </c>
      <c r="CB197" s="451"/>
      <c r="CC197" s="502" t="s">
        <v>492</v>
      </c>
      <c r="CD197" s="503" t="s">
        <v>375</v>
      </c>
      <c r="CE197" s="450" t="s">
        <v>442</v>
      </c>
      <c r="CF197" s="451"/>
      <c r="CG197" s="502" t="s">
        <v>498</v>
      </c>
      <c r="CH197" s="503" t="s">
        <v>386</v>
      </c>
      <c r="CI197" s="450" t="s">
        <v>442</v>
      </c>
      <c r="CJ197" s="451"/>
      <c r="CK197" s="502" t="s">
        <v>503</v>
      </c>
      <c r="CL197" s="503" t="s">
        <v>393</v>
      </c>
      <c r="CM197" s="450" t="s">
        <v>442</v>
      </c>
      <c r="CN197" s="451"/>
      <c r="CO197" s="502" t="s">
        <v>510</v>
      </c>
      <c r="CP197" s="503" t="s">
        <v>403</v>
      </c>
      <c r="CQ197" s="48"/>
      <c r="CR197" s="48"/>
      <c r="CS197" s="48"/>
      <c r="CT197" s="48"/>
      <c r="CU197" s="48"/>
      <c r="CV197" s="48"/>
      <c r="CW197" s="48"/>
      <c r="EJ197" s="75"/>
    </row>
    <row r="198" spans="1:140" ht="25.5" x14ac:dyDescent="0.25">
      <c r="A198" s="514">
        <v>152945</v>
      </c>
      <c r="B198" s="515" t="s">
        <v>715</v>
      </c>
      <c r="C198" s="516" t="s">
        <v>520</v>
      </c>
      <c r="D198" s="514" t="s">
        <v>288</v>
      </c>
      <c r="E198" s="517" t="s">
        <v>289</v>
      </c>
      <c r="F198" s="517" t="s">
        <v>745</v>
      </c>
      <c r="G198" s="517" t="s">
        <v>289</v>
      </c>
      <c r="H198" s="517" t="s">
        <v>289</v>
      </c>
      <c r="I198" s="516" t="s">
        <v>289</v>
      </c>
      <c r="J198" s="517" t="s">
        <v>289</v>
      </c>
      <c r="K198" s="440" t="str">
        <f>IFERROR(VLOOKUP(A198,[4]CalledName!$A:$N,14,FALSE),"")</f>
        <v>No</v>
      </c>
      <c r="L198" s="401" t="str">
        <f>IFERROR(VLOOKUP(A198,[5]YEAR8!$A:$Y,22,FALSE),"")</f>
        <v>6-7</v>
      </c>
      <c r="M198" s="404" t="str">
        <f t="shared" si="38"/>
        <v>H</v>
      </c>
      <c r="N198" s="344">
        <f>IFERROR(VLOOKUP($A198,BHVEXPORT!$A:$I,6,FALSE),"")</f>
        <v>20</v>
      </c>
      <c r="O198" s="344">
        <f>IFERROR(VLOOKUP($A198,BHVEXPORT!$A:$I,4,FALSE),"")</f>
        <v>1</v>
      </c>
      <c r="P198" s="444">
        <f>IFERROR(VLOOKUP($A198,BHVEXPORT!$A:$I,5,FALSE),"")</f>
        <v>0</v>
      </c>
      <c r="Q198" s="497">
        <v>100</v>
      </c>
      <c r="R198" s="495">
        <v>3</v>
      </c>
      <c r="S198" s="498">
        <f t="shared" si="39"/>
        <v>1</v>
      </c>
      <c r="T198" s="414">
        <f t="shared" si="40"/>
        <v>12</v>
      </c>
      <c r="U198" s="399">
        <f t="shared" si="41"/>
        <v>0</v>
      </c>
      <c r="V198" s="399">
        <f t="shared" si="42"/>
        <v>1</v>
      </c>
      <c r="W198" s="399">
        <f t="shared" si="43"/>
        <v>0</v>
      </c>
      <c r="X198" s="399">
        <f t="shared" si="44"/>
        <v>1</v>
      </c>
      <c r="Y198" s="399">
        <f t="shared" si="45"/>
        <v>0</v>
      </c>
      <c r="Z198" s="399">
        <f t="shared" si="46"/>
        <v>0</v>
      </c>
      <c r="AA198" s="399">
        <f t="shared" si="47"/>
        <v>0</v>
      </c>
      <c r="AB198" s="399">
        <f t="shared" si="48"/>
        <v>0</v>
      </c>
      <c r="AC198" s="522">
        <f t="shared" si="49"/>
        <v>1</v>
      </c>
      <c r="AD198" s="415"/>
      <c r="AE198" s="450" t="s">
        <v>442</v>
      </c>
      <c r="AF198" s="451"/>
      <c r="AG198" s="502" t="s">
        <v>458</v>
      </c>
      <c r="AH198" s="503" t="s">
        <v>307</v>
      </c>
      <c r="AI198" s="450" t="s">
        <v>442</v>
      </c>
      <c r="AJ198" s="451"/>
      <c r="AK198" s="502" t="s">
        <v>769</v>
      </c>
      <c r="AL198" s="503" t="s">
        <v>439</v>
      </c>
      <c r="AM198" s="450" t="s">
        <v>442</v>
      </c>
      <c r="AN198" s="451"/>
      <c r="AO198" s="502" t="s">
        <v>460</v>
      </c>
      <c r="AP198" s="503" t="s">
        <v>315</v>
      </c>
      <c r="AQ198" s="450" t="s">
        <v>442</v>
      </c>
      <c r="AR198" s="451"/>
      <c r="AS198" s="502" t="s">
        <v>773</v>
      </c>
      <c r="AT198" s="503" t="s">
        <v>323</v>
      </c>
      <c r="AU198" s="450" t="s">
        <v>442</v>
      </c>
      <c r="AV198" s="451"/>
      <c r="AW198" s="502" t="s">
        <v>738</v>
      </c>
      <c r="AX198" s="503" t="s">
        <v>520</v>
      </c>
      <c r="AY198" s="450" t="s">
        <v>442</v>
      </c>
      <c r="AZ198" s="451"/>
      <c r="BA198" s="502" t="s">
        <v>471</v>
      </c>
      <c r="BB198" s="503" t="s">
        <v>329</v>
      </c>
      <c r="BC198" s="450" t="s">
        <v>442</v>
      </c>
      <c r="BD198" s="451"/>
      <c r="BE198" s="502" t="s">
        <v>475</v>
      </c>
      <c r="BF198" s="503" t="s">
        <v>337</v>
      </c>
      <c r="BG198" s="450" t="s">
        <v>442</v>
      </c>
      <c r="BH198" s="451"/>
      <c r="BI198" s="502" t="s">
        <v>477</v>
      </c>
      <c r="BJ198" s="503" t="s">
        <v>345</v>
      </c>
      <c r="BK198" s="450" t="s">
        <v>442</v>
      </c>
      <c r="BL198" s="451"/>
      <c r="BM198" s="502" t="s">
        <v>481</v>
      </c>
      <c r="BN198" s="503" t="s">
        <v>353</v>
      </c>
      <c r="BO198" s="450" t="s">
        <v>444</v>
      </c>
      <c r="BP198" s="451"/>
      <c r="BQ198" s="502" t="s">
        <v>483</v>
      </c>
      <c r="BR198" s="503" t="s">
        <v>361</v>
      </c>
      <c r="BS198" s="450" t="s">
        <v>442</v>
      </c>
      <c r="BT198" s="451"/>
      <c r="BU198" s="502" t="s">
        <v>487</v>
      </c>
      <c r="BV198" s="503" t="s">
        <v>371</v>
      </c>
      <c r="BW198" s="450"/>
      <c r="BX198" s="451"/>
      <c r="BY198" s="502"/>
      <c r="BZ198" s="503"/>
      <c r="CA198" s="450" t="s">
        <v>441</v>
      </c>
      <c r="CB198" s="451"/>
      <c r="CC198" s="502" t="s">
        <v>495</v>
      </c>
      <c r="CD198" s="503" t="s">
        <v>379</v>
      </c>
      <c r="CE198" s="450" t="s">
        <v>442</v>
      </c>
      <c r="CF198" s="451"/>
      <c r="CG198" s="502" t="s">
        <v>501</v>
      </c>
      <c r="CH198" s="503" t="s">
        <v>389</v>
      </c>
      <c r="CI198" s="450" t="s">
        <v>442</v>
      </c>
      <c r="CJ198" s="451"/>
      <c r="CK198" s="502" t="s">
        <v>503</v>
      </c>
      <c r="CL198" s="503" t="s">
        <v>393</v>
      </c>
      <c r="CM198" s="450"/>
      <c r="CN198" s="451"/>
      <c r="CO198" s="502"/>
      <c r="CP198" s="503"/>
      <c r="CQ198" s="48"/>
      <c r="CR198" s="48"/>
      <c r="CS198" s="48"/>
      <c r="CT198" s="48"/>
      <c r="CU198" s="48"/>
      <c r="CV198" s="48"/>
      <c r="CW198" s="48"/>
    </row>
    <row r="199" spans="1:140" x14ac:dyDescent="0.25">
      <c r="A199" s="514">
        <v>152765</v>
      </c>
      <c r="B199" s="515" t="s">
        <v>716</v>
      </c>
      <c r="C199" s="516" t="s">
        <v>558</v>
      </c>
      <c r="D199" s="514" t="s">
        <v>288</v>
      </c>
      <c r="E199" s="517" t="s">
        <v>289</v>
      </c>
      <c r="F199" s="517" t="s">
        <v>754</v>
      </c>
      <c r="G199" s="517" t="s">
        <v>744</v>
      </c>
      <c r="H199" s="517" t="s">
        <v>289</v>
      </c>
      <c r="I199" s="516" t="s">
        <v>289</v>
      </c>
      <c r="J199" s="517" t="s">
        <v>289</v>
      </c>
      <c r="K199" s="440" t="str">
        <f>IFERROR(VLOOKUP(A199,[4]CalledName!$A:$N,14,FALSE),"")</f>
        <v>No</v>
      </c>
      <c r="L199" s="401" t="str">
        <f>IFERROR(VLOOKUP(A199,[5]YEAR8!$A:$Y,22,FALSE),"")</f>
        <v>6-7</v>
      </c>
      <c r="M199" s="404" t="str">
        <f t="shared" si="38"/>
        <v>H</v>
      </c>
      <c r="N199" s="344">
        <f>IFERROR(VLOOKUP($A199,BHVEXPORT!$A:$I,6,FALSE),"")</f>
        <v>16</v>
      </c>
      <c r="O199" s="344">
        <f>IFERROR(VLOOKUP($A199,BHVEXPORT!$A:$I,4,FALSE),"")</f>
        <v>1</v>
      </c>
      <c r="P199" s="444">
        <f>IFERROR(VLOOKUP($A199,BHVEXPORT!$A:$I,5,FALSE),"")</f>
        <v>0</v>
      </c>
      <c r="Q199" s="497">
        <v>77.78</v>
      </c>
      <c r="R199" s="495">
        <v>0</v>
      </c>
      <c r="S199" s="498">
        <f t="shared" si="39"/>
        <v>0</v>
      </c>
      <c r="T199" s="414">
        <f t="shared" si="40"/>
        <v>14</v>
      </c>
      <c r="U199" s="399">
        <f t="shared" si="41"/>
        <v>0</v>
      </c>
      <c r="V199" s="399">
        <f t="shared" si="42"/>
        <v>0</v>
      </c>
      <c r="W199" s="399">
        <f t="shared" si="43"/>
        <v>0</v>
      </c>
      <c r="X199" s="399">
        <f t="shared" si="44"/>
        <v>0</v>
      </c>
      <c r="Y199" s="399">
        <f t="shared" si="45"/>
        <v>0</v>
      </c>
      <c r="Z199" s="399">
        <f t="shared" si="46"/>
        <v>0</v>
      </c>
      <c r="AA199" s="399">
        <f t="shared" si="47"/>
        <v>0</v>
      </c>
      <c r="AB199" s="399">
        <f t="shared" si="48"/>
        <v>0</v>
      </c>
      <c r="AC199" s="522">
        <f t="shared" si="49"/>
        <v>0</v>
      </c>
      <c r="AD199" s="415"/>
      <c r="AE199" s="452" t="s">
        <v>442</v>
      </c>
      <c r="AF199" s="451"/>
      <c r="AG199" s="502" t="s">
        <v>458</v>
      </c>
      <c r="AH199" s="503" t="s">
        <v>303</v>
      </c>
      <c r="AI199" s="452" t="s">
        <v>442</v>
      </c>
      <c r="AJ199" s="451"/>
      <c r="AK199" s="502" t="s">
        <v>765</v>
      </c>
      <c r="AL199" s="503" t="s">
        <v>434</v>
      </c>
      <c r="AM199" s="452" t="s">
        <v>442</v>
      </c>
      <c r="AN199" s="451"/>
      <c r="AO199" s="502" t="s">
        <v>460</v>
      </c>
      <c r="AP199" s="503" t="s">
        <v>311</v>
      </c>
      <c r="AQ199" s="452" t="s">
        <v>442</v>
      </c>
      <c r="AR199" s="451"/>
      <c r="AS199" s="502" t="s">
        <v>772</v>
      </c>
      <c r="AT199" s="503" t="s">
        <v>318</v>
      </c>
      <c r="AU199" s="452" t="s">
        <v>442</v>
      </c>
      <c r="AV199" s="451"/>
      <c r="AW199" s="502" t="s">
        <v>736</v>
      </c>
      <c r="AX199" s="503" t="s">
        <v>558</v>
      </c>
      <c r="AY199" s="452"/>
      <c r="AZ199" s="451"/>
      <c r="BA199" s="502"/>
      <c r="BB199" s="503"/>
      <c r="BC199" s="452" t="s">
        <v>442</v>
      </c>
      <c r="BD199" s="451"/>
      <c r="BE199" s="502" t="s">
        <v>473</v>
      </c>
      <c r="BF199" s="503" t="s">
        <v>333</v>
      </c>
      <c r="BG199" s="452" t="s">
        <v>442</v>
      </c>
      <c r="BH199" s="451"/>
      <c r="BI199" s="502" t="s">
        <v>477</v>
      </c>
      <c r="BJ199" s="503" t="s">
        <v>341</v>
      </c>
      <c r="BK199" s="452" t="s">
        <v>442</v>
      </c>
      <c r="BL199" s="451"/>
      <c r="BM199" s="502" t="s">
        <v>481</v>
      </c>
      <c r="BN199" s="503" t="s">
        <v>349</v>
      </c>
      <c r="BO199" s="452" t="s">
        <v>442</v>
      </c>
      <c r="BP199" s="451"/>
      <c r="BQ199" s="502" t="s">
        <v>484</v>
      </c>
      <c r="BR199" s="503" t="s">
        <v>357</v>
      </c>
      <c r="BS199" s="452" t="s">
        <v>442</v>
      </c>
      <c r="BT199" s="451"/>
      <c r="BU199" s="502" t="s">
        <v>487</v>
      </c>
      <c r="BV199" s="503" t="s">
        <v>367</v>
      </c>
      <c r="BW199" s="452"/>
      <c r="BX199" s="451"/>
      <c r="BY199" s="502"/>
      <c r="BZ199" s="503"/>
      <c r="CA199" s="452" t="s">
        <v>442</v>
      </c>
      <c r="CB199" s="451"/>
      <c r="CC199" s="502" t="s">
        <v>770</v>
      </c>
      <c r="CD199" s="503" t="s">
        <v>376</v>
      </c>
      <c r="CE199" s="452" t="s">
        <v>442</v>
      </c>
      <c r="CF199" s="451"/>
      <c r="CG199" s="502" t="s">
        <v>497</v>
      </c>
      <c r="CH199" s="503" t="s">
        <v>385</v>
      </c>
      <c r="CI199" s="452" t="s">
        <v>442</v>
      </c>
      <c r="CJ199" s="451"/>
      <c r="CK199" s="502" t="s">
        <v>502</v>
      </c>
      <c r="CL199" s="503" t="s">
        <v>391</v>
      </c>
      <c r="CM199" s="452" t="s">
        <v>442</v>
      </c>
      <c r="CN199" s="451"/>
      <c r="CO199" s="502" t="s">
        <v>776</v>
      </c>
      <c r="CP199" s="503" t="s">
        <v>402</v>
      </c>
      <c r="CQ199" s="48"/>
      <c r="CR199" s="48"/>
      <c r="CS199" s="48"/>
      <c r="CT199" s="48"/>
      <c r="CU199" s="48"/>
      <c r="CV199" s="48"/>
      <c r="CW199" s="48"/>
      <c r="EJ199" s="75"/>
    </row>
    <row r="200" spans="1:140" x14ac:dyDescent="0.25">
      <c r="A200" s="514">
        <v>152899</v>
      </c>
      <c r="B200" s="515" t="s">
        <v>717</v>
      </c>
      <c r="C200" s="516" t="s">
        <v>531</v>
      </c>
      <c r="D200" s="514" t="s">
        <v>148</v>
      </c>
      <c r="E200" s="517" t="s">
        <v>289</v>
      </c>
      <c r="F200" s="517" t="s">
        <v>745</v>
      </c>
      <c r="G200" s="517" t="s">
        <v>744</v>
      </c>
      <c r="H200" s="517" t="s">
        <v>289</v>
      </c>
      <c r="I200" s="516" t="s">
        <v>289</v>
      </c>
      <c r="J200" s="517" t="s">
        <v>289</v>
      </c>
      <c r="K200" s="440" t="str">
        <f>IFERROR(VLOOKUP(A200,[4]CalledName!$A:$N,14,FALSE),"")</f>
        <v>No</v>
      </c>
      <c r="L200" s="401" t="str">
        <f>IFERROR(VLOOKUP(A200,[5]YEAR8!$A:$Y,22,FALSE),"")</f>
        <v>6-7</v>
      </c>
      <c r="M200" s="404" t="str">
        <f t="shared" si="38"/>
        <v>H</v>
      </c>
      <c r="N200" s="344">
        <f>IFERROR(VLOOKUP($A200,BHVEXPORT!$A:$I,6,FALSE),"")</f>
        <v>17</v>
      </c>
      <c r="O200" s="344">
        <f>IFERROR(VLOOKUP($A200,BHVEXPORT!$A:$I,4,FALSE),"")</f>
        <v>0</v>
      </c>
      <c r="P200" s="444">
        <f>IFERROR(VLOOKUP($A200,BHVEXPORT!$A:$I,5,FALSE),"")</f>
        <v>1</v>
      </c>
      <c r="Q200" s="497">
        <v>100</v>
      </c>
      <c r="R200" s="495">
        <v>1</v>
      </c>
      <c r="S200" s="498">
        <f t="shared" si="39"/>
        <v>2</v>
      </c>
      <c r="T200" s="414">
        <f t="shared" si="40"/>
        <v>12</v>
      </c>
      <c r="U200" s="399">
        <f t="shared" si="41"/>
        <v>0</v>
      </c>
      <c r="V200" s="399">
        <f t="shared" si="42"/>
        <v>0</v>
      </c>
      <c r="W200" s="399">
        <f t="shared" si="43"/>
        <v>0</v>
      </c>
      <c r="X200" s="399">
        <f t="shared" si="44"/>
        <v>0</v>
      </c>
      <c r="Y200" s="399">
        <f t="shared" si="45"/>
        <v>0</v>
      </c>
      <c r="Z200" s="399">
        <f t="shared" si="46"/>
        <v>0</v>
      </c>
      <c r="AA200" s="399">
        <f t="shared" si="47"/>
        <v>0</v>
      </c>
      <c r="AB200" s="399">
        <f t="shared" si="48"/>
        <v>0</v>
      </c>
      <c r="AC200" s="522">
        <f t="shared" si="49"/>
        <v>0</v>
      </c>
      <c r="AD200" s="415"/>
      <c r="AE200" s="450" t="s">
        <v>441</v>
      </c>
      <c r="AF200" s="451"/>
      <c r="AG200" s="502" t="s">
        <v>459</v>
      </c>
      <c r="AH200" s="503" t="s">
        <v>306</v>
      </c>
      <c r="AI200" s="450" t="s">
        <v>441</v>
      </c>
      <c r="AJ200" s="451"/>
      <c r="AK200" s="502" t="s">
        <v>765</v>
      </c>
      <c r="AL200" s="503" t="s">
        <v>438</v>
      </c>
      <c r="AM200" s="450" t="s">
        <v>442</v>
      </c>
      <c r="AN200" s="451"/>
      <c r="AO200" s="502" t="s">
        <v>460</v>
      </c>
      <c r="AP200" s="503" t="s">
        <v>314</v>
      </c>
      <c r="AQ200" s="450" t="s">
        <v>442</v>
      </c>
      <c r="AR200" s="451"/>
      <c r="AS200" s="502" t="s">
        <v>467</v>
      </c>
      <c r="AT200" s="503" t="s">
        <v>322</v>
      </c>
      <c r="AU200" s="450" t="s">
        <v>442</v>
      </c>
      <c r="AV200" s="451"/>
      <c r="AW200" s="502" t="s">
        <v>510</v>
      </c>
      <c r="AX200" s="503" t="s">
        <v>531</v>
      </c>
      <c r="AY200" s="450" t="s">
        <v>442</v>
      </c>
      <c r="AZ200" s="451"/>
      <c r="BA200" s="502" t="s">
        <v>470</v>
      </c>
      <c r="BB200" s="503" t="s">
        <v>328</v>
      </c>
      <c r="BC200" s="450" t="s">
        <v>442</v>
      </c>
      <c r="BD200" s="451"/>
      <c r="BE200" s="502" t="s">
        <v>473</v>
      </c>
      <c r="BF200" s="503" t="s">
        <v>336</v>
      </c>
      <c r="BG200" s="450" t="s">
        <v>442</v>
      </c>
      <c r="BH200" s="451"/>
      <c r="BI200" s="502" t="s">
        <v>476</v>
      </c>
      <c r="BJ200" s="503" t="s">
        <v>344</v>
      </c>
      <c r="BK200" s="450" t="s">
        <v>442</v>
      </c>
      <c r="BL200" s="451"/>
      <c r="BM200" s="502" t="s">
        <v>481</v>
      </c>
      <c r="BN200" s="503" t="s">
        <v>352</v>
      </c>
      <c r="BO200" s="450" t="s">
        <v>442</v>
      </c>
      <c r="BP200" s="451"/>
      <c r="BQ200" s="502" t="s">
        <v>482</v>
      </c>
      <c r="BR200" s="503" t="s">
        <v>360</v>
      </c>
      <c r="BS200" s="450" t="s">
        <v>442</v>
      </c>
      <c r="BT200" s="451"/>
      <c r="BU200" s="502" t="s">
        <v>488</v>
      </c>
      <c r="BV200" s="503" t="s">
        <v>370</v>
      </c>
      <c r="BW200" s="450"/>
      <c r="BX200" s="451"/>
      <c r="BY200" s="502"/>
      <c r="BZ200" s="503"/>
      <c r="CA200" s="450" t="s">
        <v>442</v>
      </c>
      <c r="CB200" s="451"/>
      <c r="CC200" s="502" t="s">
        <v>768</v>
      </c>
      <c r="CD200" s="503" t="s">
        <v>377</v>
      </c>
      <c r="CE200" s="450" t="s">
        <v>442</v>
      </c>
      <c r="CF200" s="451"/>
      <c r="CG200" s="502" t="s">
        <v>500</v>
      </c>
      <c r="CH200" s="503" t="s">
        <v>388</v>
      </c>
      <c r="CI200" s="450" t="s">
        <v>442</v>
      </c>
      <c r="CJ200" s="451"/>
      <c r="CK200" s="502" t="s">
        <v>502</v>
      </c>
      <c r="CL200" s="503" t="s">
        <v>391</v>
      </c>
      <c r="CM200" s="450"/>
      <c r="CN200" s="451"/>
      <c r="CO200" s="502"/>
      <c r="CP200" s="503"/>
      <c r="CQ200" s="48"/>
      <c r="CR200" s="48"/>
      <c r="CS200" s="48"/>
      <c r="CT200" s="48"/>
      <c r="CU200" s="48"/>
      <c r="CV200" s="48"/>
      <c r="CW200" s="48"/>
      <c r="EJ200" s="75"/>
    </row>
    <row r="201" spans="1:140" x14ac:dyDescent="0.25">
      <c r="A201" s="514">
        <v>152824</v>
      </c>
      <c r="B201" s="515" t="s">
        <v>718</v>
      </c>
      <c r="C201" s="516" t="s">
        <v>514</v>
      </c>
      <c r="D201" s="514" t="s">
        <v>148</v>
      </c>
      <c r="E201" s="517" t="s">
        <v>289</v>
      </c>
      <c r="F201" s="517" t="s">
        <v>754</v>
      </c>
      <c r="G201" s="517" t="s">
        <v>744</v>
      </c>
      <c r="H201" s="517" t="s">
        <v>744</v>
      </c>
      <c r="I201" s="516" t="s">
        <v>289</v>
      </c>
      <c r="J201" s="517" t="s">
        <v>289</v>
      </c>
      <c r="K201" s="440" t="str">
        <f>IFERROR(VLOOKUP(A201,[4]CalledName!$A:$N,14,FALSE),"")</f>
        <v>No</v>
      </c>
      <c r="L201" s="401" t="str">
        <f>IFERROR(VLOOKUP(A201,[5]YEAR8!$A:$Y,22,FALSE),"")</f>
        <v>4-5</v>
      </c>
      <c r="M201" s="404" t="str">
        <f t="shared" si="38"/>
        <v>H</v>
      </c>
      <c r="N201" s="344">
        <f>IFERROR(VLOOKUP($A201,BHVEXPORT!$A:$I,6,FALSE),"")</f>
        <v>16</v>
      </c>
      <c r="O201" s="344">
        <f>IFERROR(VLOOKUP($A201,BHVEXPORT!$A:$I,4,FALSE),"")</f>
        <v>1</v>
      </c>
      <c r="P201" s="444">
        <f>IFERROR(VLOOKUP($A201,BHVEXPORT!$A:$I,5,FALSE),"")</f>
        <v>0</v>
      </c>
      <c r="Q201" s="497">
        <v>89.13</v>
      </c>
      <c r="R201" s="495">
        <v>0</v>
      </c>
      <c r="S201" s="498">
        <f t="shared" si="39"/>
        <v>0</v>
      </c>
      <c r="T201" s="414">
        <f t="shared" si="40"/>
        <v>13</v>
      </c>
      <c r="U201" s="399">
        <f t="shared" si="41"/>
        <v>0</v>
      </c>
      <c r="V201" s="399">
        <f t="shared" si="42"/>
        <v>0</v>
      </c>
      <c r="W201" s="399">
        <f t="shared" si="43"/>
        <v>0</v>
      </c>
      <c r="X201" s="399">
        <f t="shared" si="44"/>
        <v>0</v>
      </c>
      <c r="Y201" s="399">
        <f t="shared" si="45"/>
        <v>0</v>
      </c>
      <c r="Z201" s="399">
        <f t="shared" si="46"/>
        <v>0</v>
      </c>
      <c r="AA201" s="399">
        <f t="shared" si="47"/>
        <v>0</v>
      </c>
      <c r="AB201" s="399">
        <f t="shared" si="48"/>
        <v>0</v>
      </c>
      <c r="AC201" s="522">
        <f t="shared" si="49"/>
        <v>0</v>
      </c>
      <c r="AD201" s="415"/>
      <c r="AE201" s="450" t="s">
        <v>442</v>
      </c>
      <c r="AF201" s="451"/>
      <c r="AG201" s="502" t="s">
        <v>764</v>
      </c>
      <c r="AH201" s="503" t="s">
        <v>305</v>
      </c>
      <c r="AI201" s="450" t="s">
        <v>442</v>
      </c>
      <c r="AJ201" s="451"/>
      <c r="AK201" s="502" t="s">
        <v>771</v>
      </c>
      <c r="AL201" s="503" t="s">
        <v>440</v>
      </c>
      <c r="AM201" s="450" t="s">
        <v>442</v>
      </c>
      <c r="AN201" s="451"/>
      <c r="AO201" s="502" t="s">
        <v>461</v>
      </c>
      <c r="AP201" s="503" t="s">
        <v>313</v>
      </c>
      <c r="AQ201" s="450" t="s">
        <v>442</v>
      </c>
      <c r="AR201" s="451"/>
      <c r="AS201" s="502" t="s">
        <v>461</v>
      </c>
      <c r="AT201" s="503" t="s">
        <v>324</v>
      </c>
      <c r="AU201" s="450" t="s">
        <v>442</v>
      </c>
      <c r="AV201" s="451"/>
      <c r="AW201" s="502" t="s">
        <v>506</v>
      </c>
      <c r="AX201" s="503" t="s">
        <v>514</v>
      </c>
      <c r="AY201" s="450" t="s">
        <v>442</v>
      </c>
      <c r="AZ201" s="451"/>
      <c r="BA201" s="502" t="s">
        <v>767</v>
      </c>
      <c r="BB201" s="503" t="s">
        <v>327</v>
      </c>
      <c r="BC201" s="450" t="s">
        <v>442</v>
      </c>
      <c r="BD201" s="451"/>
      <c r="BE201" s="502" t="s">
        <v>736</v>
      </c>
      <c r="BF201" s="503" t="s">
        <v>335</v>
      </c>
      <c r="BG201" s="450" t="s">
        <v>442</v>
      </c>
      <c r="BH201" s="451"/>
      <c r="BI201" s="502" t="s">
        <v>477</v>
      </c>
      <c r="BJ201" s="503" t="s">
        <v>343</v>
      </c>
      <c r="BK201" s="450" t="s">
        <v>442</v>
      </c>
      <c r="BL201" s="451"/>
      <c r="BM201" s="502" t="s">
        <v>481</v>
      </c>
      <c r="BN201" s="503" t="s">
        <v>351</v>
      </c>
      <c r="BO201" s="450" t="s">
        <v>442</v>
      </c>
      <c r="BP201" s="451"/>
      <c r="BQ201" s="502" t="s">
        <v>485</v>
      </c>
      <c r="BR201" s="503" t="s">
        <v>363</v>
      </c>
      <c r="BS201" s="450"/>
      <c r="BT201" s="451"/>
      <c r="BU201" s="502" t="s">
        <v>488</v>
      </c>
      <c r="BV201" s="503" t="s">
        <v>369</v>
      </c>
      <c r="BW201" s="450"/>
      <c r="BX201" s="451"/>
      <c r="BY201" s="502"/>
      <c r="BZ201" s="503"/>
      <c r="CA201" s="450" t="s">
        <v>442</v>
      </c>
      <c r="CB201" s="451"/>
      <c r="CC201" s="502" t="s">
        <v>491</v>
      </c>
      <c r="CD201" s="503" t="s">
        <v>378</v>
      </c>
      <c r="CE201" s="450" t="s">
        <v>442</v>
      </c>
      <c r="CF201" s="451"/>
      <c r="CG201" s="502" t="s">
        <v>737</v>
      </c>
      <c r="CH201" s="503" t="s">
        <v>387</v>
      </c>
      <c r="CI201" s="450" t="s">
        <v>442</v>
      </c>
      <c r="CJ201" s="451"/>
      <c r="CK201" s="502" t="s">
        <v>775</v>
      </c>
      <c r="CL201" s="503" t="s">
        <v>398</v>
      </c>
      <c r="CM201" s="450"/>
      <c r="CN201" s="451"/>
      <c r="CO201" s="502"/>
      <c r="CP201" s="503"/>
      <c r="CQ201" s="48"/>
      <c r="CR201" s="48"/>
      <c r="CS201" s="48"/>
      <c r="CT201" s="48"/>
      <c r="CU201" s="48"/>
      <c r="CV201" s="48"/>
      <c r="CW201" s="48"/>
      <c r="EJ201" s="75"/>
    </row>
    <row r="202" spans="1:140" x14ac:dyDescent="0.25">
      <c r="A202" s="514">
        <v>152833</v>
      </c>
      <c r="B202" s="515" t="s">
        <v>719</v>
      </c>
      <c r="C202" s="516" t="s">
        <v>540</v>
      </c>
      <c r="D202" s="514" t="s">
        <v>148</v>
      </c>
      <c r="E202" s="517" t="s">
        <v>289</v>
      </c>
      <c r="F202" s="517" t="s">
        <v>743</v>
      </c>
      <c r="G202" s="517" t="s">
        <v>289</v>
      </c>
      <c r="H202" s="517" t="s">
        <v>289</v>
      </c>
      <c r="I202" s="516" t="s">
        <v>289</v>
      </c>
      <c r="J202" s="517" t="s">
        <v>289</v>
      </c>
      <c r="K202" s="440" t="str">
        <f>IFERROR(VLOOKUP(A202,[4]CalledName!$A:$N,14,FALSE),"")</f>
        <v>Yes</v>
      </c>
      <c r="L202" s="401" t="str">
        <f>IFERROR(VLOOKUP(A202,[5]YEAR8!$A:$Y,22,FALSE),"")</f>
        <v>3-4</v>
      </c>
      <c r="M202" s="404" t="str">
        <f t="shared" si="38"/>
        <v>M</v>
      </c>
      <c r="N202" s="344">
        <f>IFERROR(VLOOKUP($A202,BHVEXPORT!$A:$I,6,FALSE),"")</f>
        <v>22</v>
      </c>
      <c r="O202" s="344">
        <f>IFERROR(VLOOKUP($A202,BHVEXPORT!$A:$I,4,FALSE),"")</f>
        <v>0</v>
      </c>
      <c r="P202" s="444">
        <f>IFERROR(VLOOKUP($A202,BHVEXPORT!$A:$I,5,FALSE),"")</f>
        <v>0</v>
      </c>
      <c r="Q202" s="497">
        <v>95.65</v>
      </c>
      <c r="R202" s="495">
        <v>3</v>
      </c>
      <c r="S202" s="498">
        <f t="shared" si="39"/>
        <v>2</v>
      </c>
      <c r="T202" s="414">
        <f t="shared" si="40"/>
        <v>12</v>
      </c>
      <c r="U202" s="399">
        <f t="shared" si="41"/>
        <v>0</v>
      </c>
      <c r="V202" s="399">
        <f t="shared" si="42"/>
        <v>0</v>
      </c>
      <c r="W202" s="399">
        <f t="shared" si="43"/>
        <v>0</v>
      </c>
      <c r="X202" s="399">
        <f t="shared" si="44"/>
        <v>0</v>
      </c>
      <c r="Y202" s="399">
        <f t="shared" si="45"/>
        <v>0</v>
      </c>
      <c r="Z202" s="399">
        <f t="shared" si="46"/>
        <v>0</v>
      </c>
      <c r="AA202" s="399">
        <f t="shared" si="47"/>
        <v>0</v>
      </c>
      <c r="AB202" s="399">
        <f t="shared" si="48"/>
        <v>0</v>
      </c>
      <c r="AC202" s="522">
        <f t="shared" si="49"/>
        <v>0</v>
      </c>
      <c r="AD202" s="415"/>
      <c r="AE202" s="452" t="s">
        <v>442</v>
      </c>
      <c r="AF202" s="451"/>
      <c r="AG202" s="502" t="s">
        <v>458</v>
      </c>
      <c r="AH202" s="503" t="s">
        <v>308</v>
      </c>
      <c r="AI202" s="452" t="s">
        <v>441</v>
      </c>
      <c r="AJ202" s="451"/>
      <c r="AK202" s="502" t="s">
        <v>765</v>
      </c>
      <c r="AL202" s="503" t="s">
        <v>438</v>
      </c>
      <c r="AM202" s="452" t="s">
        <v>442</v>
      </c>
      <c r="AN202" s="451"/>
      <c r="AO202" s="502" t="s">
        <v>460</v>
      </c>
      <c r="AP202" s="503" t="s">
        <v>316</v>
      </c>
      <c r="AQ202" s="452" t="s">
        <v>442</v>
      </c>
      <c r="AR202" s="451"/>
      <c r="AS202" s="502" t="s">
        <v>465</v>
      </c>
      <c r="AT202" s="503" t="s">
        <v>325</v>
      </c>
      <c r="AU202" s="452" t="s">
        <v>442</v>
      </c>
      <c r="AV202" s="451"/>
      <c r="AW202" s="502" t="s">
        <v>739</v>
      </c>
      <c r="AX202" s="503" t="s">
        <v>540</v>
      </c>
      <c r="AY202" s="452" t="s">
        <v>442</v>
      </c>
      <c r="AZ202" s="451"/>
      <c r="BA202" s="502" t="s">
        <v>472</v>
      </c>
      <c r="BB202" s="503" t="s">
        <v>330</v>
      </c>
      <c r="BC202" s="452" t="s">
        <v>442</v>
      </c>
      <c r="BD202" s="451"/>
      <c r="BE202" s="502" t="s">
        <v>474</v>
      </c>
      <c r="BF202" s="503" t="s">
        <v>338</v>
      </c>
      <c r="BG202" s="452" t="s">
        <v>442</v>
      </c>
      <c r="BH202" s="451"/>
      <c r="BI202" s="502" t="s">
        <v>478</v>
      </c>
      <c r="BJ202" s="503" t="s">
        <v>346</v>
      </c>
      <c r="BK202" s="452" t="s">
        <v>442</v>
      </c>
      <c r="BL202" s="451"/>
      <c r="BM202" s="502" t="s">
        <v>480</v>
      </c>
      <c r="BN202" s="503" t="s">
        <v>354</v>
      </c>
      <c r="BO202" s="452" t="s">
        <v>442</v>
      </c>
      <c r="BP202" s="451"/>
      <c r="BQ202" s="502" t="s">
        <v>484</v>
      </c>
      <c r="BR202" s="503" t="s">
        <v>362</v>
      </c>
      <c r="BS202" s="452" t="s">
        <v>441</v>
      </c>
      <c r="BT202" s="451"/>
      <c r="BU202" s="502" t="s">
        <v>487</v>
      </c>
      <c r="BV202" s="503" t="s">
        <v>372</v>
      </c>
      <c r="BW202" s="452"/>
      <c r="BX202" s="451"/>
      <c r="BY202" s="502"/>
      <c r="BZ202" s="503"/>
      <c r="CA202" s="452" t="s">
        <v>442</v>
      </c>
      <c r="CB202" s="451"/>
      <c r="CC202" s="502" t="s">
        <v>768</v>
      </c>
      <c r="CD202" s="503" t="s">
        <v>377</v>
      </c>
      <c r="CE202" s="452" t="s">
        <v>442</v>
      </c>
      <c r="CF202" s="451"/>
      <c r="CG202" s="502" t="s">
        <v>774</v>
      </c>
      <c r="CH202" s="503" t="s">
        <v>390</v>
      </c>
      <c r="CI202" s="452" t="s">
        <v>442</v>
      </c>
      <c r="CJ202" s="451"/>
      <c r="CK202" s="502" t="s">
        <v>504</v>
      </c>
      <c r="CL202" s="503" t="s">
        <v>395</v>
      </c>
      <c r="CM202" s="452"/>
      <c r="CN202" s="451"/>
      <c r="CO202" s="502"/>
      <c r="CP202" s="503"/>
      <c r="CQ202" s="48"/>
      <c r="CR202" s="48"/>
      <c r="CS202" s="48"/>
      <c r="CT202" s="48"/>
      <c r="CU202" s="48"/>
      <c r="CV202" s="48"/>
      <c r="CW202" s="48"/>
      <c r="EJ202" s="75"/>
    </row>
    <row r="203" spans="1:140" x14ac:dyDescent="0.25">
      <c r="A203" s="514">
        <v>152870</v>
      </c>
      <c r="B203" s="515" t="s">
        <v>720</v>
      </c>
      <c r="C203" s="516" t="s">
        <v>540</v>
      </c>
      <c r="D203" s="514" t="s">
        <v>288</v>
      </c>
      <c r="E203" s="517" t="s">
        <v>289</v>
      </c>
      <c r="F203" s="517" t="s">
        <v>743</v>
      </c>
      <c r="G203" s="517" t="s">
        <v>289</v>
      </c>
      <c r="H203" s="517" t="s">
        <v>289</v>
      </c>
      <c r="I203" s="516" t="s">
        <v>289</v>
      </c>
      <c r="J203" s="517" t="s">
        <v>289</v>
      </c>
      <c r="K203" s="440" t="str">
        <f>IFERROR(VLOOKUP(A203,[4]CalledName!$A:$N,14,FALSE),"")</f>
        <v>No</v>
      </c>
      <c r="L203" s="401" t="str">
        <f>IFERROR(VLOOKUP(A203,[5]YEAR8!$A:$Y,22,FALSE),"")</f>
        <v>6-7</v>
      </c>
      <c r="M203" s="404" t="str">
        <f t="shared" si="38"/>
        <v>H</v>
      </c>
      <c r="N203" s="344">
        <f>IFERROR(VLOOKUP($A203,BHVEXPORT!$A:$I,6,FALSE),"")</f>
        <v>22</v>
      </c>
      <c r="O203" s="344">
        <f>IFERROR(VLOOKUP($A203,BHVEXPORT!$A:$I,4,FALSE),"")</f>
        <v>0</v>
      </c>
      <c r="P203" s="444">
        <f>IFERROR(VLOOKUP($A203,BHVEXPORT!$A:$I,5,FALSE),"")</f>
        <v>1</v>
      </c>
      <c r="Q203" s="497">
        <v>100</v>
      </c>
      <c r="R203" s="495">
        <v>0</v>
      </c>
      <c r="S203" s="498">
        <f t="shared" si="39"/>
        <v>0</v>
      </c>
      <c r="T203" s="414">
        <f t="shared" si="40"/>
        <v>14</v>
      </c>
      <c r="U203" s="399">
        <f t="shared" si="41"/>
        <v>0</v>
      </c>
      <c r="V203" s="399">
        <f t="shared" si="42"/>
        <v>0</v>
      </c>
      <c r="W203" s="399">
        <f t="shared" si="43"/>
        <v>0</v>
      </c>
      <c r="X203" s="399">
        <f t="shared" si="44"/>
        <v>0</v>
      </c>
      <c r="Y203" s="399">
        <f t="shared" si="45"/>
        <v>0</v>
      </c>
      <c r="Z203" s="399">
        <f t="shared" si="46"/>
        <v>0</v>
      </c>
      <c r="AA203" s="399">
        <f t="shared" si="47"/>
        <v>0</v>
      </c>
      <c r="AB203" s="399">
        <f t="shared" si="48"/>
        <v>0</v>
      </c>
      <c r="AC203" s="522">
        <f t="shared" si="49"/>
        <v>0</v>
      </c>
      <c r="AD203" s="415"/>
      <c r="AE203" s="450" t="s">
        <v>442</v>
      </c>
      <c r="AF203" s="451"/>
      <c r="AG203" s="502" t="s">
        <v>458</v>
      </c>
      <c r="AH203" s="503" t="s">
        <v>308</v>
      </c>
      <c r="AI203" s="450" t="s">
        <v>442</v>
      </c>
      <c r="AJ203" s="451"/>
      <c r="AK203" s="502" t="s">
        <v>769</v>
      </c>
      <c r="AL203" s="503" t="s">
        <v>439</v>
      </c>
      <c r="AM203" s="450" t="s">
        <v>442</v>
      </c>
      <c r="AN203" s="451"/>
      <c r="AO203" s="502" t="s">
        <v>460</v>
      </c>
      <c r="AP203" s="503" t="s">
        <v>316</v>
      </c>
      <c r="AQ203" s="450" t="s">
        <v>442</v>
      </c>
      <c r="AR203" s="451"/>
      <c r="AS203" s="502" t="s">
        <v>773</v>
      </c>
      <c r="AT203" s="503" t="s">
        <v>323</v>
      </c>
      <c r="AU203" s="450" t="s">
        <v>442</v>
      </c>
      <c r="AV203" s="451"/>
      <c r="AW203" s="502" t="s">
        <v>739</v>
      </c>
      <c r="AX203" s="503" t="s">
        <v>540</v>
      </c>
      <c r="AY203" s="450" t="s">
        <v>442</v>
      </c>
      <c r="AZ203" s="451"/>
      <c r="BA203" s="502" t="s">
        <v>472</v>
      </c>
      <c r="BB203" s="503" t="s">
        <v>330</v>
      </c>
      <c r="BC203" s="450" t="s">
        <v>442</v>
      </c>
      <c r="BD203" s="451"/>
      <c r="BE203" s="502" t="s">
        <v>474</v>
      </c>
      <c r="BF203" s="503" t="s">
        <v>338</v>
      </c>
      <c r="BG203" s="450" t="s">
        <v>442</v>
      </c>
      <c r="BH203" s="451"/>
      <c r="BI203" s="502" t="s">
        <v>478</v>
      </c>
      <c r="BJ203" s="503" t="s">
        <v>346</v>
      </c>
      <c r="BK203" s="450" t="s">
        <v>442</v>
      </c>
      <c r="BL203" s="451"/>
      <c r="BM203" s="502" t="s">
        <v>480</v>
      </c>
      <c r="BN203" s="503" t="s">
        <v>354</v>
      </c>
      <c r="BO203" s="450" t="s">
        <v>442</v>
      </c>
      <c r="BP203" s="451"/>
      <c r="BQ203" s="502" t="s">
        <v>483</v>
      </c>
      <c r="BR203" s="503" t="s">
        <v>361</v>
      </c>
      <c r="BS203" s="450" t="s">
        <v>442</v>
      </c>
      <c r="BT203" s="451"/>
      <c r="BU203" s="502" t="s">
        <v>487</v>
      </c>
      <c r="BV203" s="503" t="s">
        <v>372</v>
      </c>
      <c r="BW203" s="450"/>
      <c r="BX203" s="451"/>
      <c r="BY203" s="502"/>
      <c r="BZ203" s="503"/>
      <c r="CA203" s="450" t="s">
        <v>442</v>
      </c>
      <c r="CB203" s="451"/>
      <c r="CC203" s="502" t="s">
        <v>495</v>
      </c>
      <c r="CD203" s="503" t="s">
        <v>379</v>
      </c>
      <c r="CE203" s="450" t="s">
        <v>442</v>
      </c>
      <c r="CF203" s="451"/>
      <c r="CG203" s="502" t="s">
        <v>774</v>
      </c>
      <c r="CH203" s="503" t="s">
        <v>390</v>
      </c>
      <c r="CI203" s="450" t="s">
        <v>442</v>
      </c>
      <c r="CJ203" s="451"/>
      <c r="CK203" s="502" t="s">
        <v>503</v>
      </c>
      <c r="CL203" s="503" t="s">
        <v>394</v>
      </c>
      <c r="CM203" s="450"/>
      <c r="CN203" s="451"/>
      <c r="CO203" s="502"/>
      <c r="CP203" s="503"/>
      <c r="CQ203" s="48"/>
      <c r="CR203" s="48"/>
      <c r="CS203" s="48"/>
      <c r="CT203" s="48"/>
      <c r="CU203" s="48"/>
      <c r="CV203" s="48"/>
      <c r="CW203" s="48"/>
    </row>
    <row r="204" spans="1:140" ht="25.5" x14ac:dyDescent="0.25">
      <c r="A204" s="514">
        <v>152944</v>
      </c>
      <c r="B204" s="515" t="s">
        <v>721</v>
      </c>
      <c r="C204" s="516" t="s">
        <v>522</v>
      </c>
      <c r="D204" s="514" t="s">
        <v>288</v>
      </c>
      <c r="E204" s="517" t="s">
        <v>289</v>
      </c>
      <c r="F204" s="517" t="s">
        <v>743</v>
      </c>
      <c r="G204" s="517" t="s">
        <v>744</v>
      </c>
      <c r="H204" s="517" t="s">
        <v>289</v>
      </c>
      <c r="I204" s="516" t="s">
        <v>289</v>
      </c>
      <c r="J204" s="517" t="s">
        <v>289</v>
      </c>
      <c r="K204" s="440" t="str">
        <f>IFERROR(VLOOKUP(A204,[4]CalledName!$A:$N,14,FALSE),"")</f>
        <v>Yes</v>
      </c>
      <c r="L204" s="401" t="str">
        <f>IFERROR(VLOOKUP(A204,[5]YEAR8!$A:$Y,22,FALSE),"")</f>
        <v>2-3</v>
      </c>
      <c r="M204" s="404" t="str">
        <f t="shared" si="38"/>
        <v>M</v>
      </c>
      <c r="N204" s="344">
        <f>IFERROR(VLOOKUP($A204,BHVEXPORT!$A:$I,6,FALSE),"")</f>
        <v>15</v>
      </c>
      <c r="O204" s="344">
        <f>IFERROR(VLOOKUP($A204,BHVEXPORT!$A:$I,4,FALSE),"")</f>
        <v>24</v>
      </c>
      <c r="P204" s="444">
        <f>IFERROR(VLOOKUP($A204,BHVEXPORT!$A:$I,5,FALSE),"")</f>
        <v>4</v>
      </c>
      <c r="Q204" s="497">
        <v>86.96</v>
      </c>
      <c r="R204" s="495">
        <v>9</v>
      </c>
      <c r="S204" s="498">
        <f t="shared" si="39"/>
        <v>0</v>
      </c>
      <c r="T204" s="414">
        <f t="shared" si="40"/>
        <v>3</v>
      </c>
      <c r="U204" s="399">
        <f t="shared" si="41"/>
        <v>3</v>
      </c>
      <c r="V204" s="399">
        <f t="shared" si="42"/>
        <v>6</v>
      </c>
      <c r="W204" s="399">
        <f t="shared" si="43"/>
        <v>2</v>
      </c>
      <c r="X204" s="399">
        <f t="shared" si="44"/>
        <v>11</v>
      </c>
      <c r="Y204" s="399">
        <f t="shared" si="45"/>
        <v>0</v>
      </c>
      <c r="Z204" s="399">
        <f t="shared" si="46"/>
        <v>0</v>
      </c>
      <c r="AA204" s="399">
        <f t="shared" si="47"/>
        <v>0</v>
      </c>
      <c r="AB204" s="399">
        <f t="shared" si="48"/>
        <v>0</v>
      </c>
      <c r="AC204" s="522">
        <f t="shared" si="49"/>
        <v>11</v>
      </c>
      <c r="AD204" s="415"/>
      <c r="AE204" s="452" t="s">
        <v>442</v>
      </c>
      <c r="AF204" s="451"/>
      <c r="AG204" s="502" t="s">
        <v>764</v>
      </c>
      <c r="AH204" s="503" t="s">
        <v>301</v>
      </c>
      <c r="AI204" s="452"/>
      <c r="AJ204" s="451"/>
      <c r="AK204" s="502"/>
      <c r="AL204" s="503"/>
      <c r="AM204" s="452" t="s">
        <v>444</v>
      </c>
      <c r="AN204" s="451"/>
      <c r="AO204" s="502" t="s">
        <v>460</v>
      </c>
      <c r="AP204" s="503" t="s">
        <v>309</v>
      </c>
      <c r="AQ204" s="452" t="s">
        <v>444</v>
      </c>
      <c r="AR204" s="451"/>
      <c r="AS204" s="502" t="s">
        <v>467</v>
      </c>
      <c r="AT204" s="503" t="s">
        <v>320</v>
      </c>
      <c r="AU204" s="452" t="s">
        <v>444</v>
      </c>
      <c r="AV204" s="451"/>
      <c r="AW204" s="502" t="s">
        <v>484</v>
      </c>
      <c r="AX204" s="503" t="s">
        <v>522</v>
      </c>
      <c r="AY204" s="452"/>
      <c r="AZ204" s="451"/>
      <c r="BA204" s="502"/>
      <c r="BB204" s="503"/>
      <c r="BC204" s="452" t="s">
        <v>444</v>
      </c>
      <c r="BD204" s="451"/>
      <c r="BE204" s="502" t="s">
        <v>473</v>
      </c>
      <c r="BF204" s="503" t="s">
        <v>331</v>
      </c>
      <c r="BG204" s="452" t="s">
        <v>443</v>
      </c>
      <c r="BH204" s="451"/>
      <c r="BI204" s="502" t="s">
        <v>476</v>
      </c>
      <c r="BJ204" s="503" t="s">
        <v>339</v>
      </c>
      <c r="BK204" s="452" t="s">
        <v>444</v>
      </c>
      <c r="BL204" s="451"/>
      <c r="BM204" s="502" t="s">
        <v>479</v>
      </c>
      <c r="BN204" s="503" t="s">
        <v>347</v>
      </c>
      <c r="BO204" s="452" t="s">
        <v>444</v>
      </c>
      <c r="BP204" s="451"/>
      <c r="BQ204" s="502" t="s">
        <v>486</v>
      </c>
      <c r="BR204" s="503" t="s">
        <v>359</v>
      </c>
      <c r="BS204" s="452" t="s">
        <v>443</v>
      </c>
      <c r="BT204" s="451"/>
      <c r="BU204" s="502" t="s">
        <v>487</v>
      </c>
      <c r="BV204" s="503" t="s">
        <v>365</v>
      </c>
      <c r="BW204" s="452" t="s">
        <v>442</v>
      </c>
      <c r="BX204" s="451"/>
      <c r="BY204" s="502" t="s">
        <v>481</v>
      </c>
      <c r="BZ204" s="503" t="s">
        <v>381</v>
      </c>
      <c r="CA204" s="452" t="s">
        <v>445</v>
      </c>
      <c r="CB204" s="451"/>
      <c r="CC204" s="502" t="s">
        <v>770</v>
      </c>
      <c r="CD204" s="503" t="s">
        <v>376</v>
      </c>
      <c r="CE204" s="452" t="s">
        <v>445</v>
      </c>
      <c r="CF204" s="451"/>
      <c r="CG204" s="502" t="s">
        <v>496</v>
      </c>
      <c r="CH204" s="503" t="s">
        <v>383</v>
      </c>
      <c r="CI204" s="452" t="s">
        <v>442</v>
      </c>
      <c r="CJ204" s="451"/>
      <c r="CK204" s="502" t="s">
        <v>775</v>
      </c>
      <c r="CL204" s="503" t="s">
        <v>398</v>
      </c>
      <c r="CM204" s="452" t="s">
        <v>443</v>
      </c>
      <c r="CN204" s="451"/>
      <c r="CO204" s="502" t="s">
        <v>471</v>
      </c>
      <c r="CP204" s="503" t="s">
        <v>400</v>
      </c>
      <c r="CQ204" s="48"/>
      <c r="CR204" s="48"/>
      <c r="CS204" s="48"/>
      <c r="CT204" s="48"/>
      <c r="CU204" s="48"/>
      <c r="CV204" s="48"/>
      <c r="CW204" s="48"/>
    </row>
    <row r="205" spans="1:140" s="51" customFormat="1" x14ac:dyDescent="0.25">
      <c r="A205" s="514">
        <v>152806</v>
      </c>
      <c r="B205" s="515" t="s">
        <v>722</v>
      </c>
      <c r="C205" s="516" t="s">
        <v>558</v>
      </c>
      <c r="D205" s="514" t="s">
        <v>148</v>
      </c>
      <c r="E205" s="517" t="s">
        <v>289</v>
      </c>
      <c r="F205" s="517" t="s">
        <v>743</v>
      </c>
      <c r="G205" s="517" t="s">
        <v>289</v>
      </c>
      <c r="H205" s="517" t="s">
        <v>744</v>
      </c>
      <c r="I205" s="516" t="s">
        <v>289</v>
      </c>
      <c r="J205" s="517" t="s">
        <v>287</v>
      </c>
      <c r="K205" s="440" t="str">
        <f>IFERROR(VLOOKUP(A205,[4]CalledName!$A:$N,14,FALSE),"")</f>
        <v>No</v>
      </c>
      <c r="L205" s="401" t="str">
        <f>IFERROR(VLOOKUP(A205,[5]YEAR8!$A:$Y,22,FALSE),"")</f>
        <v>2-3</v>
      </c>
      <c r="M205" s="404" t="str">
        <f t="shared" si="38"/>
        <v>H</v>
      </c>
      <c r="N205" s="344">
        <f>IFERROR(VLOOKUP($A205,BHVEXPORT!$A:$I,6,FALSE),"")</f>
        <v>20</v>
      </c>
      <c r="O205" s="344">
        <f>IFERROR(VLOOKUP($A205,BHVEXPORT!$A:$I,4,FALSE),"")</f>
        <v>3</v>
      </c>
      <c r="P205" s="444">
        <f>IFERROR(VLOOKUP($A205,BHVEXPORT!$A:$I,5,FALSE),"")</f>
        <v>1</v>
      </c>
      <c r="Q205" s="497">
        <v>97.78</v>
      </c>
      <c r="R205" s="495">
        <v>2</v>
      </c>
      <c r="S205" s="498">
        <f t="shared" si="39"/>
        <v>0</v>
      </c>
      <c r="T205" s="414">
        <f t="shared" si="40"/>
        <v>14</v>
      </c>
      <c r="U205" s="399">
        <f t="shared" si="41"/>
        <v>0</v>
      </c>
      <c r="V205" s="399">
        <f t="shared" si="42"/>
        <v>0</v>
      </c>
      <c r="W205" s="399">
        <f t="shared" si="43"/>
        <v>0</v>
      </c>
      <c r="X205" s="399">
        <f t="shared" si="44"/>
        <v>0</v>
      </c>
      <c r="Y205" s="399">
        <f t="shared" si="45"/>
        <v>0</v>
      </c>
      <c r="Z205" s="399">
        <f t="shared" si="46"/>
        <v>0</v>
      </c>
      <c r="AA205" s="399">
        <f t="shared" si="47"/>
        <v>0</v>
      </c>
      <c r="AB205" s="399">
        <f t="shared" si="48"/>
        <v>0</v>
      </c>
      <c r="AC205" s="522">
        <f t="shared" si="49"/>
        <v>0</v>
      </c>
      <c r="AD205" s="415"/>
      <c r="AE205" s="450" t="s">
        <v>442</v>
      </c>
      <c r="AF205" s="451"/>
      <c r="AG205" s="502" t="s">
        <v>458</v>
      </c>
      <c r="AH205" s="503" t="s">
        <v>303</v>
      </c>
      <c r="AI205" s="450" t="s">
        <v>442</v>
      </c>
      <c r="AJ205" s="451"/>
      <c r="AK205" s="502" t="s">
        <v>769</v>
      </c>
      <c r="AL205" s="503" t="s">
        <v>435</v>
      </c>
      <c r="AM205" s="450" t="s">
        <v>442</v>
      </c>
      <c r="AN205" s="451"/>
      <c r="AO205" s="502" t="s">
        <v>460</v>
      </c>
      <c r="AP205" s="503" t="s">
        <v>311</v>
      </c>
      <c r="AQ205" s="450" t="s">
        <v>442</v>
      </c>
      <c r="AR205" s="451"/>
      <c r="AS205" s="502" t="s">
        <v>467</v>
      </c>
      <c r="AT205" s="503" t="s">
        <v>320</v>
      </c>
      <c r="AU205" s="450" t="s">
        <v>442</v>
      </c>
      <c r="AV205" s="451"/>
      <c r="AW205" s="502" t="s">
        <v>736</v>
      </c>
      <c r="AX205" s="503" t="s">
        <v>558</v>
      </c>
      <c r="AY205" s="450"/>
      <c r="AZ205" s="451"/>
      <c r="BA205" s="502"/>
      <c r="BB205" s="503"/>
      <c r="BC205" s="450" t="s">
        <v>442</v>
      </c>
      <c r="BD205" s="451"/>
      <c r="BE205" s="502" t="s">
        <v>473</v>
      </c>
      <c r="BF205" s="503" t="s">
        <v>333</v>
      </c>
      <c r="BG205" s="450" t="s">
        <v>442</v>
      </c>
      <c r="BH205" s="451"/>
      <c r="BI205" s="502" t="s">
        <v>477</v>
      </c>
      <c r="BJ205" s="503" t="s">
        <v>341</v>
      </c>
      <c r="BK205" s="450" t="s">
        <v>442</v>
      </c>
      <c r="BL205" s="451"/>
      <c r="BM205" s="502" t="s">
        <v>481</v>
      </c>
      <c r="BN205" s="503" t="s">
        <v>349</v>
      </c>
      <c r="BO205" s="450" t="s">
        <v>442</v>
      </c>
      <c r="BP205" s="451"/>
      <c r="BQ205" s="502" t="s">
        <v>486</v>
      </c>
      <c r="BR205" s="503" t="s">
        <v>359</v>
      </c>
      <c r="BS205" s="450" t="s">
        <v>442</v>
      </c>
      <c r="BT205" s="451"/>
      <c r="BU205" s="502" t="s">
        <v>487</v>
      </c>
      <c r="BV205" s="503" t="s">
        <v>367</v>
      </c>
      <c r="BW205" s="450"/>
      <c r="BX205" s="451"/>
      <c r="BY205" s="502"/>
      <c r="BZ205" s="503"/>
      <c r="CA205" s="450" t="s">
        <v>442</v>
      </c>
      <c r="CB205" s="451"/>
      <c r="CC205" s="502" t="s">
        <v>491</v>
      </c>
      <c r="CD205" s="503" t="s">
        <v>374</v>
      </c>
      <c r="CE205" s="450" t="s">
        <v>442</v>
      </c>
      <c r="CF205" s="451"/>
      <c r="CG205" s="502" t="s">
        <v>497</v>
      </c>
      <c r="CH205" s="503" t="s">
        <v>385</v>
      </c>
      <c r="CI205" s="450" t="s">
        <v>442</v>
      </c>
      <c r="CJ205" s="451"/>
      <c r="CK205" s="502" t="s">
        <v>775</v>
      </c>
      <c r="CL205" s="503" t="s">
        <v>398</v>
      </c>
      <c r="CM205" s="450" t="s">
        <v>442</v>
      </c>
      <c r="CN205" s="451"/>
      <c r="CO205" s="502" t="s">
        <v>776</v>
      </c>
      <c r="CP205" s="503" t="s">
        <v>402</v>
      </c>
      <c r="CQ205" s="48"/>
      <c r="CR205" s="48"/>
      <c r="CS205" s="48"/>
      <c r="CT205" s="48"/>
      <c r="CU205" s="48"/>
      <c r="CV205" s="48"/>
      <c r="CW205" s="48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</row>
    <row r="206" spans="1:140" s="3" customFormat="1" x14ac:dyDescent="0.25">
      <c r="A206" s="514">
        <v>152942</v>
      </c>
      <c r="B206" s="515" t="s">
        <v>723</v>
      </c>
      <c r="C206" s="516" t="s">
        <v>558</v>
      </c>
      <c r="D206" s="514" t="s">
        <v>288</v>
      </c>
      <c r="E206" s="517" t="s">
        <v>744</v>
      </c>
      <c r="F206" s="517" t="s">
        <v>743</v>
      </c>
      <c r="G206" s="517" t="s">
        <v>289</v>
      </c>
      <c r="H206" s="517" t="s">
        <v>744</v>
      </c>
      <c r="I206" s="516" t="s">
        <v>289</v>
      </c>
      <c r="J206" s="517" t="s">
        <v>289</v>
      </c>
      <c r="K206" s="440" t="str">
        <f>IFERROR(VLOOKUP(A206,[4]CalledName!$A:$N,14,FALSE),"")</f>
        <v>Yes</v>
      </c>
      <c r="L206" s="401" t="str">
        <f>IFERROR(VLOOKUP(A206,[5]YEAR8!$A:$Y,22,FALSE),"")</f>
        <v>5-6</v>
      </c>
      <c r="M206" s="404" t="str">
        <f t="shared" si="38"/>
        <v>H</v>
      </c>
      <c r="N206" s="344">
        <f>IFERROR(VLOOKUP($A206,BHVEXPORT!$A:$I,6,FALSE),"")</f>
        <v>22</v>
      </c>
      <c r="O206" s="344">
        <f>IFERROR(VLOOKUP($A206,BHVEXPORT!$A:$I,4,FALSE),"")</f>
        <v>1</v>
      </c>
      <c r="P206" s="444">
        <f>IFERROR(VLOOKUP($A206,BHVEXPORT!$A:$I,5,FALSE),"")</f>
        <v>1</v>
      </c>
      <c r="Q206" s="497">
        <v>100</v>
      </c>
      <c r="R206" s="495">
        <v>1</v>
      </c>
      <c r="S206" s="498">
        <f t="shared" si="39"/>
        <v>3</v>
      </c>
      <c r="T206" s="414">
        <f t="shared" si="40"/>
        <v>11</v>
      </c>
      <c r="U206" s="399">
        <f t="shared" si="41"/>
        <v>0</v>
      </c>
      <c r="V206" s="399">
        <f t="shared" si="42"/>
        <v>0</v>
      </c>
      <c r="W206" s="399">
        <f t="shared" si="43"/>
        <v>0</v>
      </c>
      <c r="X206" s="399">
        <f t="shared" si="44"/>
        <v>0</v>
      </c>
      <c r="Y206" s="399">
        <f t="shared" si="45"/>
        <v>0</v>
      </c>
      <c r="Z206" s="399">
        <f t="shared" si="46"/>
        <v>0</v>
      </c>
      <c r="AA206" s="399">
        <f t="shared" si="47"/>
        <v>0</v>
      </c>
      <c r="AB206" s="399">
        <f t="shared" si="48"/>
        <v>0</v>
      </c>
      <c r="AC206" s="522">
        <f t="shared" si="49"/>
        <v>0</v>
      </c>
      <c r="AD206" s="415"/>
      <c r="AE206" s="453" t="s">
        <v>442</v>
      </c>
      <c r="AF206" s="451"/>
      <c r="AG206" s="502" t="s">
        <v>458</v>
      </c>
      <c r="AH206" s="503" t="s">
        <v>303</v>
      </c>
      <c r="AI206" s="453" t="s">
        <v>442</v>
      </c>
      <c r="AJ206" s="451"/>
      <c r="AK206" s="502" t="s">
        <v>771</v>
      </c>
      <c r="AL206" s="503" t="s">
        <v>436</v>
      </c>
      <c r="AM206" s="453" t="s">
        <v>441</v>
      </c>
      <c r="AN206" s="451"/>
      <c r="AO206" s="502" t="s">
        <v>460</v>
      </c>
      <c r="AP206" s="503" t="s">
        <v>311</v>
      </c>
      <c r="AQ206" s="453" t="s">
        <v>442</v>
      </c>
      <c r="AR206" s="451"/>
      <c r="AS206" s="502" t="s">
        <v>464</v>
      </c>
      <c r="AT206" s="503" t="s">
        <v>319</v>
      </c>
      <c r="AU206" s="453" t="s">
        <v>442</v>
      </c>
      <c r="AV206" s="451"/>
      <c r="AW206" s="502" t="s">
        <v>736</v>
      </c>
      <c r="AX206" s="503" t="s">
        <v>558</v>
      </c>
      <c r="AY206" s="453"/>
      <c r="AZ206" s="451"/>
      <c r="BA206" s="502"/>
      <c r="BB206" s="503"/>
      <c r="BC206" s="453" t="s">
        <v>441</v>
      </c>
      <c r="BD206" s="451"/>
      <c r="BE206" s="502" t="s">
        <v>473</v>
      </c>
      <c r="BF206" s="503" t="s">
        <v>333</v>
      </c>
      <c r="BG206" s="453" t="s">
        <v>441</v>
      </c>
      <c r="BH206" s="451"/>
      <c r="BI206" s="502" t="s">
        <v>477</v>
      </c>
      <c r="BJ206" s="503" t="s">
        <v>341</v>
      </c>
      <c r="BK206" s="453" t="s">
        <v>442</v>
      </c>
      <c r="BL206" s="451"/>
      <c r="BM206" s="502" t="s">
        <v>481</v>
      </c>
      <c r="BN206" s="503" t="s">
        <v>349</v>
      </c>
      <c r="BO206" s="453" t="s">
        <v>442</v>
      </c>
      <c r="BP206" s="451"/>
      <c r="BQ206" s="502" t="s">
        <v>483</v>
      </c>
      <c r="BR206" s="503" t="s">
        <v>356</v>
      </c>
      <c r="BS206" s="453" t="s">
        <v>442</v>
      </c>
      <c r="BT206" s="451"/>
      <c r="BU206" s="502" t="s">
        <v>487</v>
      </c>
      <c r="BV206" s="503" t="s">
        <v>367</v>
      </c>
      <c r="BW206" s="453"/>
      <c r="BX206" s="451"/>
      <c r="BY206" s="502"/>
      <c r="BZ206" s="503"/>
      <c r="CA206" s="453" t="s">
        <v>442</v>
      </c>
      <c r="CB206" s="451"/>
      <c r="CC206" s="502" t="s">
        <v>770</v>
      </c>
      <c r="CD206" s="503" t="s">
        <v>376</v>
      </c>
      <c r="CE206" s="453" t="s">
        <v>442</v>
      </c>
      <c r="CF206" s="451"/>
      <c r="CG206" s="502" t="s">
        <v>497</v>
      </c>
      <c r="CH206" s="503" t="s">
        <v>385</v>
      </c>
      <c r="CI206" s="453" t="s">
        <v>442</v>
      </c>
      <c r="CJ206" s="451"/>
      <c r="CK206" s="502" t="s">
        <v>508</v>
      </c>
      <c r="CL206" s="503" t="s">
        <v>396</v>
      </c>
      <c r="CM206" s="453" t="s">
        <v>442</v>
      </c>
      <c r="CN206" s="451"/>
      <c r="CO206" s="502" t="s">
        <v>776</v>
      </c>
      <c r="CP206" s="503" t="s">
        <v>402</v>
      </c>
      <c r="CQ206" s="48"/>
      <c r="CR206" s="48"/>
      <c r="CS206" s="48"/>
      <c r="CT206" s="48"/>
      <c r="CU206" s="48"/>
      <c r="CV206" s="48"/>
      <c r="CW206" s="48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</row>
    <row r="207" spans="1:140" s="3" customFormat="1" ht="25.5" x14ac:dyDescent="0.25">
      <c r="A207" s="514">
        <v>152828</v>
      </c>
      <c r="B207" s="515" t="s">
        <v>724</v>
      </c>
      <c r="C207" s="516" t="s">
        <v>531</v>
      </c>
      <c r="D207" s="514" t="s">
        <v>288</v>
      </c>
      <c r="E207" s="517" t="s">
        <v>289</v>
      </c>
      <c r="F207" s="517" t="s">
        <v>743</v>
      </c>
      <c r="G207" s="517" t="s">
        <v>744</v>
      </c>
      <c r="H207" s="517" t="s">
        <v>744</v>
      </c>
      <c r="I207" s="516" t="s">
        <v>289</v>
      </c>
      <c r="J207" s="517" t="s">
        <v>287</v>
      </c>
      <c r="K207" s="440" t="str">
        <f>IFERROR(VLOOKUP(A207,[4]CalledName!$A:$N,14,FALSE),"")</f>
        <v>No</v>
      </c>
      <c r="L207" s="401" t="str">
        <f>IFERROR(VLOOKUP(A207,[5]YEAR8!$A:$Y,22,FALSE),"")</f>
        <v>3-4</v>
      </c>
      <c r="M207" s="404" t="str">
        <f t="shared" si="38"/>
        <v>M</v>
      </c>
      <c r="N207" s="344">
        <f>IFERROR(VLOOKUP($A207,BHVEXPORT!$A:$I,6,FALSE),"")</f>
        <v>8</v>
      </c>
      <c r="O207" s="344">
        <f>IFERROR(VLOOKUP($A207,BHVEXPORT!$A:$I,4,FALSE),"")</f>
        <v>10</v>
      </c>
      <c r="P207" s="444">
        <f>IFERROR(VLOOKUP($A207,BHVEXPORT!$A:$I,5,FALSE),"")</f>
        <v>4</v>
      </c>
      <c r="Q207" s="497">
        <v>95.56</v>
      </c>
      <c r="R207" s="495">
        <v>2</v>
      </c>
      <c r="S207" s="498">
        <f t="shared" si="39"/>
        <v>0</v>
      </c>
      <c r="T207" s="414">
        <f t="shared" si="40"/>
        <v>6</v>
      </c>
      <c r="U207" s="399">
        <f t="shared" si="41"/>
        <v>6</v>
      </c>
      <c r="V207" s="399">
        <f t="shared" si="42"/>
        <v>0</v>
      </c>
      <c r="W207" s="399">
        <f t="shared" si="43"/>
        <v>1</v>
      </c>
      <c r="X207" s="399">
        <f t="shared" si="44"/>
        <v>7</v>
      </c>
      <c r="Y207" s="399">
        <f t="shared" si="45"/>
        <v>0</v>
      </c>
      <c r="Z207" s="399">
        <f t="shared" si="46"/>
        <v>1</v>
      </c>
      <c r="AA207" s="399">
        <f t="shared" si="47"/>
        <v>0</v>
      </c>
      <c r="AB207" s="399">
        <f t="shared" si="48"/>
        <v>1</v>
      </c>
      <c r="AC207" s="522">
        <f t="shared" si="49"/>
        <v>8</v>
      </c>
      <c r="AD207" s="415"/>
      <c r="AE207" s="450" t="s">
        <v>443</v>
      </c>
      <c r="AF207" s="451"/>
      <c r="AG207" s="502" t="s">
        <v>459</v>
      </c>
      <c r="AH207" s="503" t="s">
        <v>306</v>
      </c>
      <c r="AI207" s="450" t="s">
        <v>443</v>
      </c>
      <c r="AJ207" s="451"/>
      <c r="AK207" s="502" t="s">
        <v>769</v>
      </c>
      <c r="AL207" s="503" t="s">
        <v>439</v>
      </c>
      <c r="AM207" s="450" t="s">
        <v>447</v>
      </c>
      <c r="AN207" s="451"/>
      <c r="AO207" s="502" t="s">
        <v>460</v>
      </c>
      <c r="AP207" s="503" t="s">
        <v>314</v>
      </c>
      <c r="AQ207" s="450" t="s">
        <v>443</v>
      </c>
      <c r="AR207" s="451"/>
      <c r="AS207" s="502" t="s">
        <v>465</v>
      </c>
      <c r="AT207" s="503" t="s">
        <v>325</v>
      </c>
      <c r="AU207" s="450" t="s">
        <v>442</v>
      </c>
      <c r="AV207" s="451"/>
      <c r="AW207" s="502" t="s">
        <v>510</v>
      </c>
      <c r="AX207" s="503" t="s">
        <v>531</v>
      </c>
      <c r="AY207" s="450" t="s">
        <v>443</v>
      </c>
      <c r="AZ207" s="451"/>
      <c r="BA207" s="502" t="s">
        <v>470</v>
      </c>
      <c r="BB207" s="503" t="s">
        <v>328</v>
      </c>
      <c r="BC207" s="450" t="s">
        <v>443</v>
      </c>
      <c r="BD207" s="451"/>
      <c r="BE207" s="502" t="s">
        <v>473</v>
      </c>
      <c r="BF207" s="503" t="s">
        <v>336</v>
      </c>
      <c r="BG207" s="450" t="s">
        <v>443</v>
      </c>
      <c r="BH207" s="451"/>
      <c r="BI207" s="502" t="s">
        <v>476</v>
      </c>
      <c r="BJ207" s="503" t="s">
        <v>344</v>
      </c>
      <c r="BK207" s="450" t="s">
        <v>442</v>
      </c>
      <c r="BL207" s="451"/>
      <c r="BM207" s="502" t="s">
        <v>481</v>
      </c>
      <c r="BN207" s="503" t="s">
        <v>352</v>
      </c>
      <c r="BO207" s="450" t="s">
        <v>442</v>
      </c>
      <c r="BP207" s="451"/>
      <c r="BQ207" s="502" t="s">
        <v>485</v>
      </c>
      <c r="BR207" s="503" t="s">
        <v>363</v>
      </c>
      <c r="BS207" s="450" t="s">
        <v>442</v>
      </c>
      <c r="BT207" s="451"/>
      <c r="BU207" s="502" t="s">
        <v>488</v>
      </c>
      <c r="BV207" s="503" t="s">
        <v>370</v>
      </c>
      <c r="BW207" s="450"/>
      <c r="BX207" s="451"/>
      <c r="BY207" s="502"/>
      <c r="BZ207" s="503"/>
      <c r="CA207" s="450" t="s">
        <v>442</v>
      </c>
      <c r="CB207" s="451"/>
      <c r="CC207" s="502" t="s">
        <v>492</v>
      </c>
      <c r="CD207" s="503" t="s">
        <v>380</v>
      </c>
      <c r="CE207" s="450" t="s">
        <v>445</v>
      </c>
      <c r="CF207" s="451"/>
      <c r="CG207" s="502" t="s">
        <v>500</v>
      </c>
      <c r="CH207" s="503" t="s">
        <v>388</v>
      </c>
      <c r="CI207" s="450" t="s">
        <v>442</v>
      </c>
      <c r="CJ207" s="451"/>
      <c r="CK207" s="502" t="s">
        <v>508</v>
      </c>
      <c r="CL207" s="503" t="s">
        <v>396</v>
      </c>
      <c r="CM207" s="450"/>
      <c r="CN207" s="451"/>
      <c r="CO207" s="502"/>
      <c r="CP207" s="503"/>
      <c r="CQ207" s="48"/>
      <c r="CR207" s="48"/>
      <c r="CS207" s="48"/>
      <c r="CT207" s="48"/>
      <c r="CU207" s="48"/>
      <c r="CV207" s="48"/>
      <c r="CW207" s="48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</row>
    <row r="208" spans="1:140" s="3" customFormat="1" x14ac:dyDescent="0.25">
      <c r="A208" s="514">
        <v>152951</v>
      </c>
      <c r="B208" s="515" t="s">
        <v>725</v>
      </c>
      <c r="C208" s="516" t="s">
        <v>558</v>
      </c>
      <c r="D208" s="514" t="s">
        <v>288</v>
      </c>
      <c r="E208" s="517" t="s">
        <v>289</v>
      </c>
      <c r="F208" s="517" t="s">
        <v>743</v>
      </c>
      <c r="G208" s="517" t="s">
        <v>289</v>
      </c>
      <c r="H208" s="517" t="s">
        <v>289</v>
      </c>
      <c r="I208" s="516" t="s">
        <v>289</v>
      </c>
      <c r="J208" s="517" t="s">
        <v>289</v>
      </c>
      <c r="K208" s="440" t="str">
        <f>IFERROR(VLOOKUP(A208,[4]CalledName!$A:$N,14,FALSE),"")</f>
        <v>No</v>
      </c>
      <c r="L208" s="401" t="str">
        <f>IFERROR(VLOOKUP(A208,[5]YEAR8!$A:$Y,22,FALSE),"")</f>
        <v>7-8</v>
      </c>
      <c r="M208" s="404" t="str">
        <f t="shared" si="38"/>
        <v>H</v>
      </c>
      <c r="N208" s="344">
        <f>IFERROR(VLOOKUP($A208,BHVEXPORT!$A:$I,6,FALSE),"")</f>
        <v>26</v>
      </c>
      <c r="O208" s="344">
        <f>IFERROR(VLOOKUP($A208,BHVEXPORT!$A:$I,4,FALSE),"")</f>
        <v>0</v>
      </c>
      <c r="P208" s="444">
        <f>IFERROR(VLOOKUP($A208,BHVEXPORT!$A:$I,5,FALSE),"")</f>
        <v>1</v>
      </c>
      <c r="Q208" s="497">
        <v>100</v>
      </c>
      <c r="R208" s="495">
        <v>0</v>
      </c>
      <c r="S208" s="498">
        <f t="shared" si="39"/>
        <v>8</v>
      </c>
      <c r="T208" s="414">
        <f t="shared" si="40"/>
        <v>6</v>
      </c>
      <c r="U208" s="399">
        <f t="shared" si="41"/>
        <v>0</v>
      </c>
      <c r="V208" s="399">
        <f t="shared" si="42"/>
        <v>0</v>
      </c>
      <c r="W208" s="399">
        <f t="shared" si="43"/>
        <v>0</v>
      </c>
      <c r="X208" s="399">
        <f t="shared" si="44"/>
        <v>0</v>
      </c>
      <c r="Y208" s="399">
        <f t="shared" si="45"/>
        <v>0</v>
      </c>
      <c r="Z208" s="399">
        <f t="shared" si="46"/>
        <v>0</v>
      </c>
      <c r="AA208" s="399">
        <f t="shared" si="47"/>
        <v>0</v>
      </c>
      <c r="AB208" s="399">
        <f t="shared" si="48"/>
        <v>0</v>
      </c>
      <c r="AC208" s="522">
        <f t="shared" si="49"/>
        <v>0</v>
      </c>
      <c r="AD208" s="415"/>
      <c r="AE208" s="450" t="s">
        <v>442</v>
      </c>
      <c r="AF208" s="451"/>
      <c r="AG208" s="502" t="s">
        <v>458</v>
      </c>
      <c r="AH208" s="503" t="s">
        <v>303</v>
      </c>
      <c r="AI208" s="450"/>
      <c r="AJ208" s="451"/>
      <c r="AK208" s="502"/>
      <c r="AL208" s="503"/>
      <c r="AM208" s="450" t="s">
        <v>441</v>
      </c>
      <c r="AN208" s="451"/>
      <c r="AO208" s="502" t="s">
        <v>460</v>
      </c>
      <c r="AP208" s="503" t="s">
        <v>311</v>
      </c>
      <c r="AQ208" s="450" t="s">
        <v>442</v>
      </c>
      <c r="AR208" s="451"/>
      <c r="AS208" s="502" t="s">
        <v>462</v>
      </c>
      <c r="AT208" s="503" t="s">
        <v>317</v>
      </c>
      <c r="AU208" s="450" t="s">
        <v>441</v>
      </c>
      <c r="AV208" s="451"/>
      <c r="AW208" s="502" t="s">
        <v>736</v>
      </c>
      <c r="AX208" s="503" t="s">
        <v>558</v>
      </c>
      <c r="AY208" s="450"/>
      <c r="AZ208" s="451"/>
      <c r="BA208" s="502"/>
      <c r="BB208" s="503"/>
      <c r="BC208" s="450" t="s">
        <v>441</v>
      </c>
      <c r="BD208" s="451"/>
      <c r="BE208" s="502" t="s">
        <v>473</v>
      </c>
      <c r="BF208" s="503" t="s">
        <v>333</v>
      </c>
      <c r="BG208" s="450" t="s">
        <v>441</v>
      </c>
      <c r="BH208" s="451"/>
      <c r="BI208" s="502" t="s">
        <v>477</v>
      </c>
      <c r="BJ208" s="503" t="s">
        <v>341</v>
      </c>
      <c r="BK208" s="450" t="s">
        <v>442</v>
      </c>
      <c r="BL208" s="451"/>
      <c r="BM208" s="502" t="s">
        <v>481</v>
      </c>
      <c r="BN208" s="503" t="s">
        <v>349</v>
      </c>
      <c r="BO208" s="450" t="s">
        <v>442</v>
      </c>
      <c r="BP208" s="451"/>
      <c r="BQ208" s="502" t="s">
        <v>482</v>
      </c>
      <c r="BR208" s="503" t="s">
        <v>355</v>
      </c>
      <c r="BS208" s="450" t="s">
        <v>441</v>
      </c>
      <c r="BT208" s="451"/>
      <c r="BU208" s="502" t="s">
        <v>487</v>
      </c>
      <c r="BV208" s="503" t="s">
        <v>367</v>
      </c>
      <c r="BW208" s="450" t="s">
        <v>441</v>
      </c>
      <c r="BX208" s="451"/>
      <c r="BY208" s="502" t="s">
        <v>481</v>
      </c>
      <c r="BZ208" s="503" t="s">
        <v>381</v>
      </c>
      <c r="CA208" s="450" t="s">
        <v>441</v>
      </c>
      <c r="CB208" s="451"/>
      <c r="CC208" s="502" t="s">
        <v>492</v>
      </c>
      <c r="CD208" s="503" t="s">
        <v>375</v>
      </c>
      <c r="CE208" s="450" t="s">
        <v>442</v>
      </c>
      <c r="CF208" s="451"/>
      <c r="CG208" s="502" t="s">
        <v>497</v>
      </c>
      <c r="CH208" s="503" t="s">
        <v>385</v>
      </c>
      <c r="CI208" s="450" t="s">
        <v>441</v>
      </c>
      <c r="CJ208" s="451"/>
      <c r="CK208" s="502" t="s">
        <v>504</v>
      </c>
      <c r="CL208" s="503" t="s">
        <v>392</v>
      </c>
      <c r="CM208" s="450" t="s">
        <v>442</v>
      </c>
      <c r="CN208" s="451"/>
      <c r="CO208" s="502" t="s">
        <v>776</v>
      </c>
      <c r="CP208" s="503" t="s">
        <v>402</v>
      </c>
      <c r="CQ208" s="48"/>
      <c r="CR208" s="48"/>
      <c r="CS208" s="48"/>
      <c r="CT208" s="48"/>
      <c r="CU208" s="48"/>
      <c r="CV208" s="48"/>
      <c r="CW208" s="4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</row>
    <row r="209" spans="1:139" s="53" customFormat="1" ht="25.5" x14ac:dyDescent="0.25">
      <c r="A209" s="514">
        <v>152752</v>
      </c>
      <c r="B209" s="515" t="s">
        <v>726</v>
      </c>
      <c r="C209" s="516" t="s">
        <v>522</v>
      </c>
      <c r="D209" s="514" t="s">
        <v>288</v>
      </c>
      <c r="E209" s="517" t="s">
        <v>289</v>
      </c>
      <c r="F209" s="517" t="s">
        <v>743</v>
      </c>
      <c r="G209" s="517" t="s">
        <v>744</v>
      </c>
      <c r="H209" s="517" t="s">
        <v>289</v>
      </c>
      <c r="I209" s="516" t="s">
        <v>289</v>
      </c>
      <c r="J209" s="517" t="s">
        <v>146</v>
      </c>
      <c r="K209" s="440" t="str">
        <f>IFERROR(VLOOKUP(A209,[4]CalledName!$A:$N,14,FALSE),"")</f>
        <v>No</v>
      </c>
      <c r="L209" s="401" t="str">
        <f>IFERROR(VLOOKUP(A209,[5]YEAR8!$A:$Y,22,FALSE),"")</f>
        <v>1-2</v>
      </c>
      <c r="M209" s="404" t="str">
        <f t="shared" si="38"/>
        <v>M</v>
      </c>
      <c r="N209" s="344">
        <f>IFERROR(VLOOKUP($A209,BHVEXPORT!$A:$I,6,FALSE),"")</f>
        <v>14</v>
      </c>
      <c r="O209" s="344">
        <f>IFERROR(VLOOKUP($A209,BHVEXPORT!$A:$I,4,FALSE),"")</f>
        <v>15</v>
      </c>
      <c r="P209" s="444">
        <f>IFERROR(VLOOKUP($A209,BHVEXPORT!$A:$I,5,FALSE),"")</f>
        <v>4</v>
      </c>
      <c r="Q209" s="497">
        <v>93.48</v>
      </c>
      <c r="R209" s="495">
        <v>6</v>
      </c>
      <c r="S209" s="498">
        <f t="shared" si="39"/>
        <v>0</v>
      </c>
      <c r="T209" s="414">
        <f t="shared" si="40"/>
        <v>5</v>
      </c>
      <c r="U209" s="399">
        <f t="shared" si="41"/>
        <v>2</v>
      </c>
      <c r="V209" s="399">
        <f t="shared" si="42"/>
        <v>2</v>
      </c>
      <c r="W209" s="399">
        <f t="shared" si="43"/>
        <v>2</v>
      </c>
      <c r="X209" s="399">
        <f t="shared" si="44"/>
        <v>6</v>
      </c>
      <c r="Y209" s="399">
        <f t="shared" si="45"/>
        <v>1</v>
      </c>
      <c r="Z209" s="399">
        <f t="shared" si="46"/>
        <v>0</v>
      </c>
      <c r="AA209" s="399">
        <f t="shared" si="47"/>
        <v>0</v>
      </c>
      <c r="AB209" s="399">
        <f t="shared" si="48"/>
        <v>1</v>
      </c>
      <c r="AC209" s="522">
        <f t="shared" si="49"/>
        <v>7</v>
      </c>
      <c r="AD209" s="415"/>
      <c r="AE209" s="450" t="s">
        <v>442</v>
      </c>
      <c r="AF209" s="451"/>
      <c r="AG209" s="502" t="s">
        <v>764</v>
      </c>
      <c r="AH209" s="503" t="s">
        <v>301</v>
      </c>
      <c r="AI209" s="450" t="s">
        <v>442</v>
      </c>
      <c r="AJ209" s="451"/>
      <c r="AK209" s="502" t="s">
        <v>766</v>
      </c>
      <c r="AL209" s="503" t="s">
        <v>433</v>
      </c>
      <c r="AM209" s="450" t="s">
        <v>444</v>
      </c>
      <c r="AN209" s="451"/>
      <c r="AO209" s="502" t="s">
        <v>460</v>
      </c>
      <c r="AP209" s="503" t="s">
        <v>309</v>
      </c>
      <c r="AQ209" s="450" t="s">
        <v>443</v>
      </c>
      <c r="AR209" s="451"/>
      <c r="AS209" s="502" t="s">
        <v>777</v>
      </c>
      <c r="AT209" s="503" t="s">
        <v>321</v>
      </c>
      <c r="AU209" s="450" t="s">
        <v>445</v>
      </c>
      <c r="AV209" s="451"/>
      <c r="AW209" s="502" t="s">
        <v>484</v>
      </c>
      <c r="AX209" s="503" t="s">
        <v>522</v>
      </c>
      <c r="AY209" s="450"/>
      <c r="AZ209" s="451"/>
      <c r="BA209" s="502"/>
      <c r="BB209" s="503"/>
      <c r="BC209" s="450" t="s">
        <v>443</v>
      </c>
      <c r="BD209" s="451"/>
      <c r="BE209" s="502" t="s">
        <v>473</v>
      </c>
      <c r="BF209" s="503" t="s">
        <v>331</v>
      </c>
      <c r="BG209" s="450" t="s">
        <v>778</v>
      </c>
      <c r="BH209" s="451"/>
      <c r="BI209" s="502" t="s">
        <v>476</v>
      </c>
      <c r="BJ209" s="503" t="s">
        <v>339</v>
      </c>
      <c r="BK209" s="450" t="s">
        <v>442</v>
      </c>
      <c r="BL209" s="451"/>
      <c r="BM209" s="502" t="s">
        <v>479</v>
      </c>
      <c r="BN209" s="503" t="s">
        <v>347</v>
      </c>
      <c r="BO209" s="450" t="s">
        <v>444</v>
      </c>
      <c r="BP209" s="451"/>
      <c r="BQ209" s="502" t="s">
        <v>486</v>
      </c>
      <c r="BR209" s="503" t="s">
        <v>359</v>
      </c>
      <c r="BS209" s="450" t="s">
        <v>442</v>
      </c>
      <c r="BT209" s="451"/>
      <c r="BU209" s="502" t="s">
        <v>487</v>
      </c>
      <c r="BV209" s="503" t="s">
        <v>365</v>
      </c>
      <c r="BW209" s="450"/>
      <c r="BX209" s="451"/>
      <c r="BY209" s="502"/>
      <c r="BZ209" s="503"/>
      <c r="CA209" s="450" t="s">
        <v>442</v>
      </c>
      <c r="CB209" s="451"/>
      <c r="CC209" s="502" t="s">
        <v>770</v>
      </c>
      <c r="CD209" s="503" t="s">
        <v>376</v>
      </c>
      <c r="CE209" s="450" t="s">
        <v>445</v>
      </c>
      <c r="CF209" s="451"/>
      <c r="CG209" s="502" t="s">
        <v>496</v>
      </c>
      <c r="CH209" s="503" t="s">
        <v>383</v>
      </c>
      <c r="CI209" s="450" t="s">
        <v>446</v>
      </c>
      <c r="CJ209" s="451"/>
      <c r="CK209" s="502" t="s">
        <v>503</v>
      </c>
      <c r="CL209" s="503" t="s">
        <v>399</v>
      </c>
      <c r="CM209" s="450"/>
      <c r="CN209" s="451"/>
      <c r="CO209" s="502" t="s">
        <v>471</v>
      </c>
      <c r="CP209" s="503" t="s">
        <v>400</v>
      </c>
      <c r="CQ209" s="48"/>
      <c r="CR209" s="48"/>
      <c r="CS209" s="48"/>
      <c r="CT209" s="48"/>
      <c r="CU209" s="48"/>
      <c r="CV209" s="48"/>
      <c r="CW209" s="48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</row>
    <row r="210" spans="1:139" x14ac:dyDescent="0.25">
      <c r="A210" s="514">
        <v>152950</v>
      </c>
      <c r="B210" s="515" t="s">
        <v>727</v>
      </c>
      <c r="C210" s="516" t="s">
        <v>531</v>
      </c>
      <c r="D210" s="514" t="s">
        <v>288</v>
      </c>
      <c r="E210" s="517" t="s">
        <v>289</v>
      </c>
      <c r="F210" s="517" t="s">
        <v>757</v>
      </c>
      <c r="G210" s="517" t="s">
        <v>744</v>
      </c>
      <c r="H210" s="517" t="s">
        <v>289</v>
      </c>
      <c r="I210" s="516" t="s">
        <v>289</v>
      </c>
      <c r="J210" s="517" t="s">
        <v>289</v>
      </c>
      <c r="K210" s="440" t="str">
        <f>IFERROR(VLOOKUP(A210,[4]CalledName!$A:$N,14,FALSE),"")</f>
        <v>No</v>
      </c>
      <c r="L210" s="401" t="str">
        <f>IFERROR(VLOOKUP(A210,[5]YEAR8!$A:$Y,22,FALSE),"")</f>
        <v>6-7</v>
      </c>
      <c r="M210" s="404" t="str">
        <f t="shared" si="38"/>
        <v>H</v>
      </c>
      <c r="N210" s="344">
        <f>IFERROR(VLOOKUP($A210,BHVEXPORT!$A:$I,6,FALSE),"")</f>
        <v>13</v>
      </c>
      <c r="O210" s="344">
        <f>IFERROR(VLOOKUP($A210,BHVEXPORT!$A:$I,4,FALSE),"")</f>
        <v>6</v>
      </c>
      <c r="P210" s="444">
        <f>IFERROR(VLOOKUP($A210,BHVEXPORT!$A:$I,5,FALSE),"")</f>
        <v>4</v>
      </c>
      <c r="Q210" s="497">
        <v>100</v>
      </c>
      <c r="R210" s="495">
        <v>2</v>
      </c>
      <c r="S210" s="498">
        <f t="shared" si="39"/>
        <v>2</v>
      </c>
      <c r="T210" s="414">
        <f t="shared" si="40"/>
        <v>9</v>
      </c>
      <c r="U210" s="399">
        <f t="shared" si="41"/>
        <v>2</v>
      </c>
      <c r="V210" s="399">
        <f t="shared" si="42"/>
        <v>0</v>
      </c>
      <c r="W210" s="399">
        <f t="shared" si="43"/>
        <v>1</v>
      </c>
      <c r="X210" s="399">
        <f t="shared" si="44"/>
        <v>3</v>
      </c>
      <c r="Y210" s="399">
        <f t="shared" si="45"/>
        <v>0</v>
      </c>
      <c r="Z210" s="399">
        <f t="shared" si="46"/>
        <v>0</v>
      </c>
      <c r="AA210" s="399">
        <f t="shared" si="47"/>
        <v>0</v>
      </c>
      <c r="AB210" s="399">
        <f t="shared" si="48"/>
        <v>0</v>
      </c>
      <c r="AC210" s="522">
        <f t="shared" si="49"/>
        <v>3</v>
      </c>
      <c r="AD210" s="415"/>
      <c r="AE210" s="450" t="s">
        <v>442</v>
      </c>
      <c r="AF210" s="451"/>
      <c r="AG210" s="502" t="s">
        <v>459</v>
      </c>
      <c r="AH210" s="503" t="s">
        <v>306</v>
      </c>
      <c r="AI210" s="450" t="s">
        <v>441</v>
      </c>
      <c r="AJ210" s="451"/>
      <c r="AK210" s="502" t="s">
        <v>771</v>
      </c>
      <c r="AL210" s="503" t="s">
        <v>440</v>
      </c>
      <c r="AM210" s="450" t="s">
        <v>442</v>
      </c>
      <c r="AN210" s="451"/>
      <c r="AO210" s="502" t="s">
        <v>460</v>
      </c>
      <c r="AP210" s="503" t="s">
        <v>314</v>
      </c>
      <c r="AQ210" s="450" t="s">
        <v>445</v>
      </c>
      <c r="AR210" s="451"/>
      <c r="AS210" s="502" t="s">
        <v>773</v>
      </c>
      <c r="AT210" s="503" t="s">
        <v>323</v>
      </c>
      <c r="AU210" s="450" t="s">
        <v>443</v>
      </c>
      <c r="AV210" s="451"/>
      <c r="AW210" s="502" t="s">
        <v>510</v>
      </c>
      <c r="AX210" s="503" t="s">
        <v>531</v>
      </c>
      <c r="AY210" s="450" t="s">
        <v>442</v>
      </c>
      <c r="AZ210" s="451"/>
      <c r="BA210" s="502" t="s">
        <v>470</v>
      </c>
      <c r="BB210" s="503" t="s">
        <v>328</v>
      </c>
      <c r="BC210" s="450" t="s">
        <v>442</v>
      </c>
      <c r="BD210" s="451"/>
      <c r="BE210" s="502" t="s">
        <v>473</v>
      </c>
      <c r="BF210" s="503" t="s">
        <v>336</v>
      </c>
      <c r="BG210" s="450" t="s">
        <v>442</v>
      </c>
      <c r="BH210" s="451"/>
      <c r="BI210" s="502" t="s">
        <v>476</v>
      </c>
      <c r="BJ210" s="503" t="s">
        <v>344</v>
      </c>
      <c r="BK210" s="450" t="s">
        <v>442</v>
      </c>
      <c r="BL210" s="451"/>
      <c r="BM210" s="502" t="s">
        <v>481</v>
      </c>
      <c r="BN210" s="503" t="s">
        <v>352</v>
      </c>
      <c r="BO210" s="450" t="s">
        <v>442</v>
      </c>
      <c r="BP210" s="451"/>
      <c r="BQ210" s="502" t="s">
        <v>483</v>
      </c>
      <c r="BR210" s="503" t="s">
        <v>361</v>
      </c>
      <c r="BS210" s="450" t="s">
        <v>442</v>
      </c>
      <c r="BT210" s="451"/>
      <c r="BU210" s="502" t="s">
        <v>488</v>
      </c>
      <c r="BV210" s="503" t="s">
        <v>370</v>
      </c>
      <c r="BW210" s="450"/>
      <c r="BX210" s="451"/>
      <c r="BY210" s="502"/>
      <c r="BZ210" s="503"/>
      <c r="CA210" s="450" t="s">
        <v>441</v>
      </c>
      <c r="CB210" s="451"/>
      <c r="CC210" s="502" t="s">
        <v>492</v>
      </c>
      <c r="CD210" s="503" t="s">
        <v>380</v>
      </c>
      <c r="CE210" s="450" t="s">
        <v>443</v>
      </c>
      <c r="CF210" s="451"/>
      <c r="CG210" s="502" t="s">
        <v>500</v>
      </c>
      <c r="CH210" s="503" t="s">
        <v>388</v>
      </c>
      <c r="CI210" s="450" t="s">
        <v>442</v>
      </c>
      <c r="CJ210" s="451"/>
      <c r="CK210" s="502" t="s">
        <v>504</v>
      </c>
      <c r="CL210" s="503" t="s">
        <v>392</v>
      </c>
      <c r="CM210" s="450"/>
      <c r="CN210" s="451"/>
      <c r="CO210" s="502"/>
      <c r="CP210" s="503"/>
      <c r="CQ210" s="48"/>
      <c r="CR210" s="48"/>
      <c r="CS210" s="48"/>
      <c r="CT210" s="48"/>
      <c r="CU210" s="48"/>
      <c r="CV210" s="48"/>
      <c r="CW210" s="48"/>
    </row>
    <row r="211" spans="1:139" ht="25.5" x14ac:dyDescent="0.25">
      <c r="A211" s="514">
        <v>152820</v>
      </c>
      <c r="B211" s="515" t="s">
        <v>728</v>
      </c>
      <c r="C211" s="516" t="s">
        <v>531</v>
      </c>
      <c r="D211" s="514" t="s">
        <v>288</v>
      </c>
      <c r="E211" s="517" t="s">
        <v>744</v>
      </c>
      <c r="F211" s="517" t="s">
        <v>754</v>
      </c>
      <c r="G211" s="517" t="s">
        <v>289</v>
      </c>
      <c r="H211" s="517" t="s">
        <v>744</v>
      </c>
      <c r="I211" s="516" t="s">
        <v>289</v>
      </c>
      <c r="J211" s="517" t="s">
        <v>289</v>
      </c>
      <c r="K211" s="440" t="str">
        <f>IFERROR(VLOOKUP(A211,[4]CalledName!$A:$N,14,FALSE),"")</f>
        <v>No</v>
      </c>
      <c r="L211" s="401" t="str">
        <f>IFERROR(VLOOKUP(A211,[5]YEAR8!$A:$Y,22,FALSE),"")</f>
        <v>4-5</v>
      </c>
      <c r="M211" s="404" t="str">
        <f t="shared" si="38"/>
        <v>M</v>
      </c>
      <c r="N211" s="344">
        <f>IFERROR(VLOOKUP($A211,BHVEXPORT!$A:$I,6,FALSE),"")</f>
        <v>13</v>
      </c>
      <c r="O211" s="344">
        <f>IFERROR(VLOOKUP($A211,BHVEXPORT!$A:$I,4,FALSE),"")</f>
        <v>4</v>
      </c>
      <c r="P211" s="444">
        <f>IFERROR(VLOOKUP($A211,BHVEXPORT!$A:$I,5,FALSE),"")</f>
        <v>1</v>
      </c>
      <c r="Q211" s="497">
        <v>100</v>
      </c>
      <c r="R211" s="495">
        <v>0</v>
      </c>
      <c r="S211" s="498">
        <f t="shared" si="39"/>
        <v>0</v>
      </c>
      <c r="T211" s="414">
        <f t="shared" si="40"/>
        <v>9</v>
      </c>
      <c r="U211" s="399">
        <f t="shared" si="41"/>
        <v>2</v>
      </c>
      <c r="V211" s="399">
        <f t="shared" si="42"/>
        <v>3</v>
      </c>
      <c r="W211" s="399">
        <f t="shared" si="43"/>
        <v>0</v>
      </c>
      <c r="X211" s="399">
        <f t="shared" si="44"/>
        <v>5</v>
      </c>
      <c r="Y211" s="399">
        <f t="shared" si="45"/>
        <v>0</v>
      </c>
      <c r="Z211" s="399">
        <f t="shared" si="46"/>
        <v>0</v>
      </c>
      <c r="AA211" s="399">
        <f t="shared" si="47"/>
        <v>0</v>
      </c>
      <c r="AB211" s="399">
        <f t="shared" si="48"/>
        <v>0</v>
      </c>
      <c r="AC211" s="522">
        <f t="shared" si="49"/>
        <v>5</v>
      </c>
      <c r="AD211" s="415"/>
      <c r="AE211" s="450" t="s">
        <v>444</v>
      </c>
      <c r="AF211" s="451"/>
      <c r="AG211" s="502" t="s">
        <v>459</v>
      </c>
      <c r="AH211" s="503" t="s">
        <v>306</v>
      </c>
      <c r="AI211" s="450"/>
      <c r="AJ211" s="451"/>
      <c r="AK211" s="502"/>
      <c r="AL211" s="503"/>
      <c r="AM211" s="450" t="s">
        <v>442</v>
      </c>
      <c r="AN211" s="451"/>
      <c r="AO211" s="502" t="s">
        <v>460</v>
      </c>
      <c r="AP211" s="503" t="s">
        <v>314</v>
      </c>
      <c r="AQ211" s="450" t="s">
        <v>443</v>
      </c>
      <c r="AR211" s="451"/>
      <c r="AS211" s="502" t="s">
        <v>465</v>
      </c>
      <c r="AT211" s="503" t="s">
        <v>325</v>
      </c>
      <c r="AU211" s="450" t="s">
        <v>442</v>
      </c>
      <c r="AV211" s="451"/>
      <c r="AW211" s="502" t="s">
        <v>510</v>
      </c>
      <c r="AX211" s="503" t="s">
        <v>531</v>
      </c>
      <c r="AY211" s="450" t="s">
        <v>442</v>
      </c>
      <c r="AZ211" s="451"/>
      <c r="BA211" s="502" t="s">
        <v>470</v>
      </c>
      <c r="BB211" s="503" t="s">
        <v>328</v>
      </c>
      <c r="BC211" s="450" t="s">
        <v>442</v>
      </c>
      <c r="BD211" s="451"/>
      <c r="BE211" s="502" t="s">
        <v>473</v>
      </c>
      <c r="BF211" s="503" t="s">
        <v>336</v>
      </c>
      <c r="BG211" s="450" t="s">
        <v>442</v>
      </c>
      <c r="BH211" s="451"/>
      <c r="BI211" s="502" t="s">
        <v>476</v>
      </c>
      <c r="BJ211" s="503" t="s">
        <v>344</v>
      </c>
      <c r="BK211" s="450" t="s">
        <v>442</v>
      </c>
      <c r="BL211" s="451"/>
      <c r="BM211" s="502" t="s">
        <v>481</v>
      </c>
      <c r="BN211" s="503" t="s">
        <v>352</v>
      </c>
      <c r="BO211" s="450" t="s">
        <v>444</v>
      </c>
      <c r="BP211" s="451"/>
      <c r="BQ211" s="502" t="s">
        <v>483</v>
      </c>
      <c r="BR211" s="503" t="s">
        <v>361</v>
      </c>
      <c r="BS211" s="450" t="s">
        <v>442</v>
      </c>
      <c r="BT211" s="451"/>
      <c r="BU211" s="502" t="s">
        <v>488</v>
      </c>
      <c r="BV211" s="503" t="s">
        <v>370</v>
      </c>
      <c r="BW211" s="450" t="s">
        <v>442</v>
      </c>
      <c r="BX211" s="451"/>
      <c r="BY211" s="502" t="s">
        <v>476</v>
      </c>
      <c r="BZ211" s="503" t="s">
        <v>382</v>
      </c>
      <c r="CA211" s="450" t="s">
        <v>442</v>
      </c>
      <c r="CB211" s="451"/>
      <c r="CC211" s="502" t="s">
        <v>495</v>
      </c>
      <c r="CD211" s="503" t="s">
        <v>379</v>
      </c>
      <c r="CE211" s="450" t="s">
        <v>443</v>
      </c>
      <c r="CF211" s="451"/>
      <c r="CG211" s="502" t="s">
        <v>500</v>
      </c>
      <c r="CH211" s="503" t="s">
        <v>388</v>
      </c>
      <c r="CI211" s="450" t="s">
        <v>444</v>
      </c>
      <c r="CJ211" s="451"/>
      <c r="CK211" s="502" t="s">
        <v>506</v>
      </c>
      <c r="CL211" s="503" t="s">
        <v>397</v>
      </c>
      <c r="CM211" s="450"/>
      <c r="CN211" s="451"/>
      <c r="CO211" s="502"/>
      <c r="CP211" s="503"/>
      <c r="CQ211" s="48"/>
      <c r="CR211" s="48"/>
      <c r="CS211" s="48"/>
      <c r="CT211" s="48"/>
      <c r="CU211" s="48"/>
      <c r="CV211" s="48"/>
      <c r="CW211" s="48"/>
    </row>
    <row r="212" spans="1:139" x14ac:dyDescent="0.25">
      <c r="A212" s="514">
        <v>152917</v>
      </c>
      <c r="B212" s="515" t="s">
        <v>729</v>
      </c>
      <c r="C212" s="516" t="s">
        <v>520</v>
      </c>
      <c r="D212" s="514" t="s">
        <v>288</v>
      </c>
      <c r="E212" s="517" t="s">
        <v>289</v>
      </c>
      <c r="F212" s="517" t="s">
        <v>745</v>
      </c>
      <c r="G212" s="517" t="s">
        <v>289</v>
      </c>
      <c r="H212" s="517" t="s">
        <v>289</v>
      </c>
      <c r="I212" s="516" t="s">
        <v>289</v>
      </c>
      <c r="J212" s="517" t="s">
        <v>289</v>
      </c>
      <c r="K212" s="440" t="str">
        <f>IFERROR(VLOOKUP(A212,[4]CalledName!$A:$N,14,FALSE),"")</f>
        <v>No</v>
      </c>
      <c r="L212" s="401" t="str">
        <f>IFERROR(VLOOKUP(A212,[5]YEAR8!$A:$Y,22,FALSE),"")</f>
        <v>4-5</v>
      </c>
      <c r="M212" s="404" t="str">
        <f t="shared" si="38"/>
        <v>M</v>
      </c>
      <c r="N212" s="344">
        <f>IFERROR(VLOOKUP($A212,BHVEXPORT!$A:$I,6,FALSE),"")</f>
        <v>20</v>
      </c>
      <c r="O212" s="344">
        <f>IFERROR(VLOOKUP($A212,BHVEXPORT!$A:$I,4,FALSE),"")</f>
        <v>0</v>
      </c>
      <c r="P212" s="444">
        <f>IFERROR(VLOOKUP($A212,BHVEXPORT!$A:$I,5,FALSE),"")</f>
        <v>0</v>
      </c>
      <c r="Q212" s="497">
        <v>100</v>
      </c>
      <c r="R212" s="495">
        <v>1</v>
      </c>
      <c r="S212" s="498">
        <f t="shared" si="39"/>
        <v>2</v>
      </c>
      <c r="T212" s="414">
        <f t="shared" si="40"/>
        <v>12</v>
      </c>
      <c r="U212" s="399">
        <f t="shared" si="41"/>
        <v>0</v>
      </c>
      <c r="V212" s="399">
        <f t="shared" si="42"/>
        <v>0</v>
      </c>
      <c r="W212" s="399">
        <f t="shared" si="43"/>
        <v>0</v>
      </c>
      <c r="X212" s="399">
        <f t="shared" si="44"/>
        <v>0</v>
      </c>
      <c r="Y212" s="399">
        <f t="shared" si="45"/>
        <v>0</v>
      </c>
      <c r="Z212" s="399">
        <f t="shared" si="46"/>
        <v>0</v>
      </c>
      <c r="AA212" s="399">
        <f t="shared" si="47"/>
        <v>0</v>
      </c>
      <c r="AB212" s="399">
        <f t="shared" si="48"/>
        <v>0</v>
      </c>
      <c r="AC212" s="522">
        <f t="shared" si="49"/>
        <v>0</v>
      </c>
      <c r="AD212" s="415"/>
      <c r="AE212" s="450" t="s">
        <v>442</v>
      </c>
      <c r="AF212" s="451"/>
      <c r="AG212" s="502" t="s">
        <v>458</v>
      </c>
      <c r="AH212" s="503" t="s">
        <v>307</v>
      </c>
      <c r="AI212" s="450" t="s">
        <v>442</v>
      </c>
      <c r="AJ212" s="451"/>
      <c r="AK212" s="502" t="s">
        <v>771</v>
      </c>
      <c r="AL212" s="503" t="s">
        <v>440</v>
      </c>
      <c r="AM212" s="450" t="s">
        <v>442</v>
      </c>
      <c r="AN212" s="451"/>
      <c r="AO212" s="502" t="s">
        <v>460</v>
      </c>
      <c r="AP212" s="503" t="s">
        <v>315</v>
      </c>
      <c r="AQ212" s="450" t="s">
        <v>442</v>
      </c>
      <c r="AR212" s="451"/>
      <c r="AS212" s="502" t="s">
        <v>461</v>
      </c>
      <c r="AT212" s="503" t="s">
        <v>324</v>
      </c>
      <c r="AU212" s="450" t="s">
        <v>442</v>
      </c>
      <c r="AV212" s="451"/>
      <c r="AW212" s="502" t="s">
        <v>738</v>
      </c>
      <c r="AX212" s="503" t="s">
        <v>520</v>
      </c>
      <c r="AY212" s="450" t="s">
        <v>442</v>
      </c>
      <c r="AZ212" s="451"/>
      <c r="BA212" s="502" t="s">
        <v>471</v>
      </c>
      <c r="BB212" s="503" t="s">
        <v>329</v>
      </c>
      <c r="BC212" s="450" t="s">
        <v>442</v>
      </c>
      <c r="BD212" s="451"/>
      <c r="BE212" s="502" t="s">
        <v>475</v>
      </c>
      <c r="BF212" s="503" t="s">
        <v>337</v>
      </c>
      <c r="BG212" s="450" t="s">
        <v>442</v>
      </c>
      <c r="BH212" s="451"/>
      <c r="BI212" s="502" t="s">
        <v>477</v>
      </c>
      <c r="BJ212" s="503" t="s">
        <v>345</v>
      </c>
      <c r="BK212" s="450" t="s">
        <v>442</v>
      </c>
      <c r="BL212" s="451"/>
      <c r="BM212" s="502" t="s">
        <v>481</v>
      </c>
      <c r="BN212" s="503" t="s">
        <v>353</v>
      </c>
      <c r="BO212" s="450" t="s">
        <v>441</v>
      </c>
      <c r="BP212" s="451"/>
      <c r="BQ212" s="502" t="s">
        <v>483</v>
      </c>
      <c r="BR212" s="503" t="s">
        <v>361</v>
      </c>
      <c r="BS212" s="450" t="s">
        <v>442</v>
      </c>
      <c r="BT212" s="451"/>
      <c r="BU212" s="502" t="s">
        <v>487</v>
      </c>
      <c r="BV212" s="503" t="s">
        <v>371</v>
      </c>
      <c r="BW212" s="450"/>
      <c r="BX212" s="451"/>
      <c r="BY212" s="502"/>
      <c r="BZ212" s="503"/>
      <c r="CA212" s="450" t="s">
        <v>441</v>
      </c>
      <c r="CB212" s="451"/>
      <c r="CC212" s="502" t="s">
        <v>495</v>
      </c>
      <c r="CD212" s="503" t="s">
        <v>379</v>
      </c>
      <c r="CE212" s="450" t="s">
        <v>442</v>
      </c>
      <c r="CF212" s="451"/>
      <c r="CG212" s="502" t="s">
        <v>501</v>
      </c>
      <c r="CH212" s="503" t="s">
        <v>389</v>
      </c>
      <c r="CI212" s="450" t="s">
        <v>442</v>
      </c>
      <c r="CJ212" s="451"/>
      <c r="CK212" s="502" t="s">
        <v>504</v>
      </c>
      <c r="CL212" s="503" t="s">
        <v>395</v>
      </c>
      <c r="CM212" s="450"/>
      <c r="CN212" s="451"/>
      <c r="CO212" s="502"/>
      <c r="CP212" s="503"/>
      <c r="CQ212" s="48"/>
      <c r="CR212" s="48"/>
      <c r="CS212" s="48"/>
      <c r="CT212" s="48"/>
      <c r="CU212" s="48"/>
      <c r="CV212" s="48"/>
      <c r="CW212" s="48"/>
    </row>
    <row r="213" spans="1:139" ht="25.5" x14ac:dyDescent="0.25">
      <c r="A213" s="514">
        <v>152868</v>
      </c>
      <c r="B213" s="515" t="s">
        <v>730</v>
      </c>
      <c r="C213" s="516" t="s">
        <v>525</v>
      </c>
      <c r="D213" s="514" t="s">
        <v>148</v>
      </c>
      <c r="E213" s="517" t="s">
        <v>744</v>
      </c>
      <c r="F213" s="517" t="s">
        <v>745</v>
      </c>
      <c r="G213" s="517" t="s">
        <v>289</v>
      </c>
      <c r="H213" s="517" t="s">
        <v>744</v>
      </c>
      <c r="I213" s="516" t="s">
        <v>289</v>
      </c>
      <c r="J213" s="517" t="s">
        <v>289</v>
      </c>
      <c r="K213" s="440" t="str">
        <f>IFERROR(VLOOKUP(A213,[4]CalledName!$A:$N,14,FALSE),"")</f>
        <v>No</v>
      </c>
      <c r="L213" s="401" t="str">
        <f>IFERROR(VLOOKUP(A213,[5]YEAR8!$A:$Y,22,FALSE),"")</f>
        <v>7-8</v>
      </c>
      <c r="M213" s="404" t="str">
        <f t="shared" si="38"/>
        <v>H</v>
      </c>
      <c r="N213" s="344">
        <f>IFERROR(VLOOKUP($A213,BHVEXPORT!$A:$I,6,FALSE),"")</f>
        <v>18</v>
      </c>
      <c r="O213" s="344">
        <f>IFERROR(VLOOKUP($A213,BHVEXPORT!$A:$I,4,FALSE),"")</f>
        <v>4</v>
      </c>
      <c r="P213" s="444">
        <f>IFERROR(VLOOKUP($A213,BHVEXPORT!$A:$I,5,FALSE),"")</f>
        <v>1</v>
      </c>
      <c r="Q213" s="497">
        <v>100</v>
      </c>
      <c r="R213" s="495">
        <v>5</v>
      </c>
      <c r="S213" s="498">
        <f t="shared" si="39"/>
        <v>0</v>
      </c>
      <c r="T213" s="414">
        <f t="shared" si="40"/>
        <v>10</v>
      </c>
      <c r="U213" s="399">
        <f t="shared" si="41"/>
        <v>2</v>
      </c>
      <c r="V213" s="399">
        <f t="shared" si="42"/>
        <v>2</v>
      </c>
      <c r="W213" s="399">
        <f t="shared" si="43"/>
        <v>0</v>
      </c>
      <c r="X213" s="399">
        <f t="shared" si="44"/>
        <v>4</v>
      </c>
      <c r="Y213" s="399">
        <f t="shared" si="45"/>
        <v>0</v>
      </c>
      <c r="Z213" s="399">
        <f t="shared" si="46"/>
        <v>0</v>
      </c>
      <c r="AA213" s="399">
        <f t="shared" si="47"/>
        <v>0</v>
      </c>
      <c r="AB213" s="399">
        <f t="shared" si="48"/>
        <v>0</v>
      </c>
      <c r="AC213" s="522">
        <f t="shared" si="49"/>
        <v>4</v>
      </c>
      <c r="AD213" s="415"/>
      <c r="AE213" s="450" t="s">
        <v>442</v>
      </c>
      <c r="AF213" s="451"/>
      <c r="AG213" s="502" t="s">
        <v>764</v>
      </c>
      <c r="AH213" s="503" t="s">
        <v>302</v>
      </c>
      <c r="AI213" s="450" t="s">
        <v>442</v>
      </c>
      <c r="AJ213" s="451"/>
      <c r="AK213" s="502" t="s">
        <v>766</v>
      </c>
      <c r="AL213" s="503" t="s">
        <v>433</v>
      </c>
      <c r="AM213" s="450" t="s">
        <v>442</v>
      </c>
      <c r="AN213" s="451"/>
      <c r="AO213" s="502" t="s">
        <v>460</v>
      </c>
      <c r="AP213" s="503" t="s">
        <v>310</v>
      </c>
      <c r="AQ213" s="450" t="s">
        <v>442</v>
      </c>
      <c r="AR213" s="451"/>
      <c r="AS213" s="502" t="s">
        <v>772</v>
      </c>
      <c r="AT213" s="503" t="s">
        <v>318</v>
      </c>
      <c r="AU213" s="450" t="s">
        <v>444</v>
      </c>
      <c r="AV213" s="451"/>
      <c r="AW213" s="502" t="s">
        <v>737</v>
      </c>
      <c r="AX213" s="503" t="s">
        <v>525</v>
      </c>
      <c r="AY213" s="450"/>
      <c r="AZ213" s="451"/>
      <c r="BA213" s="502"/>
      <c r="BB213" s="503"/>
      <c r="BC213" s="450" t="s">
        <v>444</v>
      </c>
      <c r="BD213" s="451"/>
      <c r="BE213" s="502" t="s">
        <v>473</v>
      </c>
      <c r="BF213" s="503" t="s">
        <v>332</v>
      </c>
      <c r="BG213" s="450" t="s">
        <v>442</v>
      </c>
      <c r="BH213" s="451"/>
      <c r="BI213" s="502" t="s">
        <v>476</v>
      </c>
      <c r="BJ213" s="503" t="s">
        <v>340</v>
      </c>
      <c r="BK213" s="450" t="s">
        <v>442</v>
      </c>
      <c r="BL213" s="451"/>
      <c r="BM213" s="502" t="s">
        <v>480</v>
      </c>
      <c r="BN213" s="503" t="s">
        <v>348</v>
      </c>
      <c r="BO213" s="450" t="s">
        <v>442</v>
      </c>
      <c r="BP213" s="451"/>
      <c r="BQ213" s="502" t="s">
        <v>482</v>
      </c>
      <c r="BR213" s="503" t="s">
        <v>355</v>
      </c>
      <c r="BS213" s="450" t="s">
        <v>443</v>
      </c>
      <c r="BT213" s="451"/>
      <c r="BU213" s="502" t="s">
        <v>487</v>
      </c>
      <c r="BV213" s="503" t="s">
        <v>366</v>
      </c>
      <c r="BW213" s="450"/>
      <c r="BX213" s="451"/>
      <c r="BY213" s="502"/>
      <c r="BZ213" s="503"/>
      <c r="CA213" s="450" t="s">
        <v>442</v>
      </c>
      <c r="CB213" s="451"/>
      <c r="CC213" s="502" t="s">
        <v>490</v>
      </c>
      <c r="CD213" s="503" t="s">
        <v>373</v>
      </c>
      <c r="CE213" s="450" t="s">
        <v>442</v>
      </c>
      <c r="CF213" s="451"/>
      <c r="CG213" s="502" t="s">
        <v>496</v>
      </c>
      <c r="CH213" s="503" t="s">
        <v>384</v>
      </c>
      <c r="CI213" s="450" t="s">
        <v>443</v>
      </c>
      <c r="CJ213" s="451"/>
      <c r="CK213" s="502" t="s">
        <v>502</v>
      </c>
      <c r="CL213" s="503" t="s">
        <v>391</v>
      </c>
      <c r="CM213" s="450" t="s">
        <v>442</v>
      </c>
      <c r="CN213" s="451"/>
      <c r="CO213" s="502" t="s">
        <v>767</v>
      </c>
      <c r="CP213" s="503" t="s">
        <v>401</v>
      </c>
      <c r="CQ213" s="48"/>
      <c r="CR213" s="48"/>
      <c r="CS213" s="48"/>
      <c r="CT213" s="48"/>
      <c r="CU213" s="48"/>
      <c r="CV213" s="48"/>
      <c r="CW213" s="48"/>
    </row>
    <row r="214" spans="1:139" x14ac:dyDescent="0.25">
      <c r="A214" s="514">
        <v>152767</v>
      </c>
      <c r="B214" s="515" t="s">
        <v>731</v>
      </c>
      <c r="C214" s="516" t="s">
        <v>540</v>
      </c>
      <c r="D214" s="514" t="s">
        <v>148</v>
      </c>
      <c r="E214" s="517" t="s">
        <v>289</v>
      </c>
      <c r="F214" s="517" t="s">
        <v>743</v>
      </c>
      <c r="G214" s="517" t="s">
        <v>289</v>
      </c>
      <c r="H214" s="517" t="s">
        <v>289</v>
      </c>
      <c r="I214" s="516" t="s">
        <v>289</v>
      </c>
      <c r="J214" s="517" t="s">
        <v>289</v>
      </c>
      <c r="K214" s="440" t="str">
        <f>IFERROR(VLOOKUP(A214,[4]CalledName!$A:$N,14,FALSE),"")</f>
        <v>No</v>
      </c>
      <c r="L214" s="401" t="str">
        <f>IFERROR(VLOOKUP(A214,[5]YEAR8!$A:$Y,22,FALSE),"")</f>
        <v>2-3</v>
      </c>
      <c r="M214" s="404" t="str">
        <f t="shared" si="38"/>
        <v>M</v>
      </c>
      <c r="N214" s="344">
        <f>IFERROR(VLOOKUP($A214,BHVEXPORT!$A:$I,6,FALSE),"")</f>
        <v>24</v>
      </c>
      <c r="O214" s="344">
        <f>IFERROR(VLOOKUP($A214,BHVEXPORT!$A:$I,4,FALSE),"")</f>
        <v>0</v>
      </c>
      <c r="P214" s="444">
        <f>IFERROR(VLOOKUP($A214,BHVEXPORT!$A:$I,5,FALSE),"")</f>
        <v>0</v>
      </c>
      <c r="Q214" s="497">
        <v>100</v>
      </c>
      <c r="R214" s="495">
        <v>0</v>
      </c>
      <c r="S214" s="498">
        <f t="shared" si="39"/>
        <v>0</v>
      </c>
      <c r="T214" s="414">
        <f t="shared" si="40"/>
        <v>14</v>
      </c>
      <c r="U214" s="399">
        <f t="shared" si="41"/>
        <v>0</v>
      </c>
      <c r="V214" s="399">
        <f t="shared" si="42"/>
        <v>0</v>
      </c>
      <c r="W214" s="399">
        <f t="shared" si="43"/>
        <v>0</v>
      </c>
      <c r="X214" s="399">
        <f t="shared" si="44"/>
        <v>0</v>
      </c>
      <c r="Y214" s="399">
        <f t="shared" si="45"/>
        <v>0</v>
      </c>
      <c r="Z214" s="399">
        <f t="shared" si="46"/>
        <v>0</v>
      </c>
      <c r="AA214" s="399">
        <f t="shared" si="47"/>
        <v>0</v>
      </c>
      <c r="AB214" s="399">
        <f t="shared" si="48"/>
        <v>0</v>
      </c>
      <c r="AC214" s="522">
        <f t="shared" si="49"/>
        <v>0</v>
      </c>
      <c r="AD214" s="415"/>
      <c r="AE214" s="450" t="s">
        <v>442</v>
      </c>
      <c r="AF214" s="451"/>
      <c r="AG214" s="502" t="s">
        <v>458</v>
      </c>
      <c r="AH214" s="503" t="s">
        <v>308</v>
      </c>
      <c r="AI214" s="450" t="s">
        <v>442</v>
      </c>
      <c r="AJ214" s="451"/>
      <c r="AK214" s="502" t="s">
        <v>771</v>
      </c>
      <c r="AL214" s="503" t="s">
        <v>440</v>
      </c>
      <c r="AM214" s="450" t="s">
        <v>442</v>
      </c>
      <c r="AN214" s="451"/>
      <c r="AO214" s="502" t="s">
        <v>460</v>
      </c>
      <c r="AP214" s="503" t="s">
        <v>316</v>
      </c>
      <c r="AQ214" s="450" t="s">
        <v>442</v>
      </c>
      <c r="AR214" s="451"/>
      <c r="AS214" s="502" t="s">
        <v>462</v>
      </c>
      <c r="AT214" s="503" t="s">
        <v>326</v>
      </c>
      <c r="AU214" s="450" t="s">
        <v>442</v>
      </c>
      <c r="AV214" s="451"/>
      <c r="AW214" s="502" t="s">
        <v>739</v>
      </c>
      <c r="AX214" s="503" t="s">
        <v>540</v>
      </c>
      <c r="AY214" s="450" t="s">
        <v>442</v>
      </c>
      <c r="AZ214" s="451"/>
      <c r="BA214" s="502" t="s">
        <v>472</v>
      </c>
      <c r="BB214" s="503" t="s">
        <v>330</v>
      </c>
      <c r="BC214" s="450" t="s">
        <v>442</v>
      </c>
      <c r="BD214" s="451"/>
      <c r="BE214" s="502" t="s">
        <v>474</v>
      </c>
      <c r="BF214" s="503" t="s">
        <v>338</v>
      </c>
      <c r="BG214" s="450" t="s">
        <v>442</v>
      </c>
      <c r="BH214" s="451"/>
      <c r="BI214" s="502" t="s">
        <v>478</v>
      </c>
      <c r="BJ214" s="503" t="s">
        <v>346</v>
      </c>
      <c r="BK214" s="450" t="s">
        <v>442</v>
      </c>
      <c r="BL214" s="451"/>
      <c r="BM214" s="502" t="s">
        <v>480</v>
      </c>
      <c r="BN214" s="503" t="s">
        <v>354</v>
      </c>
      <c r="BO214" s="450" t="s">
        <v>442</v>
      </c>
      <c r="BP214" s="451"/>
      <c r="BQ214" s="502" t="s">
        <v>485</v>
      </c>
      <c r="BR214" s="503" t="s">
        <v>363</v>
      </c>
      <c r="BS214" s="450" t="s">
        <v>442</v>
      </c>
      <c r="BT214" s="451"/>
      <c r="BU214" s="502" t="s">
        <v>487</v>
      </c>
      <c r="BV214" s="503" t="s">
        <v>372</v>
      </c>
      <c r="BW214" s="450"/>
      <c r="BX214" s="451"/>
      <c r="BY214" s="502"/>
      <c r="BZ214" s="503"/>
      <c r="CA214" s="450" t="s">
        <v>442</v>
      </c>
      <c r="CB214" s="451"/>
      <c r="CC214" s="502" t="s">
        <v>491</v>
      </c>
      <c r="CD214" s="503" t="s">
        <v>378</v>
      </c>
      <c r="CE214" s="450" t="s">
        <v>442</v>
      </c>
      <c r="CF214" s="451"/>
      <c r="CG214" s="502" t="s">
        <v>774</v>
      </c>
      <c r="CH214" s="503" t="s">
        <v>390</v>
      </c>
      <c r="CI214" s="450" t="s">
        <v>442</v>
      </c>
      <c r="CJ214" s="451"/>
      <c r="CK214" s="502" t="s">
        <v>775</v>
      </c>
      <c r="CL214" s="503" t="s">
        <v>398</v>
      </c>
      <c r="CM214" s="450"/>
      <c r="CN214" s="451"/>
      <c r="CO214" s="502"/>
      <c r="CP214" s="503"/>
      <c r="CQ214" s="48"/>
      <c r="CR214" s="48"/>
      <c r="CS214" s="48"/>
      <c r="CT214" s="48"/>
      <c r="CU214" s="48"/>
      <c r="CV214" s="48"/>
      <c r="CW214" s="48"/>
    </row>
    <row r="215" spans="1:139" x14ac:dyDescent="0.25">
      <c r="A215" s="514">
        <v>152906</v>
      </c>
      <c r="B215" s="515" t="s">
        <v>732</v>
      </c>
      <c r="C215" s="516" t="s">
        <v>531</v>
      </c>
      <c r="D215" s="514" t="s">
        <v>288</v>
      </c>
      <c r="E215" s="517" t="s">
        <v>289</v>
      </c>
      <c r="F215" s="517" t="s">
        <v>754</v>
      </c>
      <c r="G215" s="517" t="s">
        <v>289</v>
      </c>
      <c r="H215" s="517" t="s">
        <v>289</v>
      </c>
      <c r="I215" s="516" t="s">
        <v>289</v>
      </c>
      <c r="J215" s="517" t="s">
        <v>289</v>
      </c>
      <c r="K215" s="440" t="str">
        <f>IFERROR(VLOOKUP(A215,[4]CalledName!$A:$N,14,FALSE),"")</f>
        <v>No</v>
      </c>
      <c r="L215" s="401" t="str">
        <f>IFERROR(VLOOKUP(A215,[5]YEAR8!$A:$Y,22,FALSE),"")</f>
        <v>2-3</v>
      </c>
      <c r="M215" s="404" t="str">
        <f t="shared" si="38"/>
        <v>H</v>
      </c>
      <c r="N215" s="344">
        <f>IFERROR(VLOOKUP($A215,BHVEXPORT!$A:$I,6,FALSE),"")</f>
        <v>13</v>
      </c>
      <c r="O215" s="344">
        <f>IFERROR(VLOOKUP($A215,BHVEXPORT!$A:$I,4,FALSE),"")</f>
        <v>0</v>
      </c>
      <c r="P215" s="444">
        <f>IFERROR(VLOOKUP($A215,BHVEXPORT!$A:$I,5,FALSE),"")</f>
        <v>1</v>
      </c>
      <c r="Q215" s="497">
        <v>91.11</v>
      </c>
      <c r="R215" s="495">
        <v>0</v>
      </c>
      <c r="S215" s="498">
        <f t="shared" si="39"/>
        <v>1</v>
      </c>
      <c r="T215" s="414">
        <f t="shared" si="40"/>
        <v>13</v>
      </c>
      <c r="U215" s="399">
        <f t="shared" si="41"/>
        <v>0</v>
      </c>
      <c r="V215" s="399">
        <f t="shared" si="42"/>
        <v>0</v>
      </c>
      <c r="W215" s="399">
        <f t="shared" si="43"/>
        <v>0</v>
      </c>
      <c r="X215" s="399">
        <f t="shared" si="44"/>
        <v>0</v>
      </c>
      <c r="Y215" s="399">
        <f t="shared" si="45"/>
        <v>0</v>
      </c>
      <c r="Z215" s="399">
        <f t="shared" si="46"/>
        <v>0</v>
      </c>
      <c r="AA215" s="399">
        <f t="shared" si="47"/>
        <v>0</v>
      </c>
      <c r="AB215" s="399">
        <f t="shared" si="48"/>
        <v>0</v>
      </c>
      <c r="AC215" s="522">
        <f t="shared" si="49"/>
        <v>0</v>
      </c>
      <c r="AD215" s="415"/>
      <c r="AE215" s="450" t="s">
        <v>442</v>
      </c>
      <c r="AF215" s="451"/>
      <c r="AG215" s="502" t="s">
        <v>459</v>
      </c>
      <c r="AH215" s="503" t="s">
        <v>306</v>
      </c>
      <c r="AI215" s="450" t="s">
        <v>442</v>
      </c>
      <c r="AJ215" s="451"/>
      <c r="AK215" s="502" t="s">
        <v>766</v>
      </c>
      <c r="AL215" s="503" t="s">
        <v>437</v>
      </c>
      <c r="AM215" s="450" t="s">
        <v>442</v>
      </c>
      <c r="AN215" s="451"/>
      <c r="AO215" s="502" t="s">
        <v>460</v>
      </c>
      <c r="AP215" s="503" t="s">
        <v>314</v>
      </c>
      <c r="AQ215" s="450" t="s">
        <v>442</v>
      </c>
      <c r="AR215" s="451"/>
      <c r="AS215" s="502" t="s">
        <v>465</v>
      </c>
      <c r="AT215" s="503" t="s">
        <v>325</v>
      </c>
      <c r="AU215" s="450" t="s">
        <v>442</v>
      </c>
      <c r="AV215" s="451"/>
      <c r="AW215" s="502" t="s">
        <v>510</v>
      </c>
      <c r="AX215" s="503" t="s">
        <v>531</v>
      </c>
      <c r="AY215" s="450" t="s">
        <v>442</v>
      </c>
      <c r="AZ215" s="451"/>
      <c r="BA215" s="502" t="s">
        <v>470</v>
      </c>
      <c r="BB215" s="503" t="s">
        <v>328</v>
      </c>
      <c r="BC215" s="450" t="s">
        <v>442</v>
      </c>
      <c r="BD215" s="451"/>
      <c r="BE215" s="502" t="s">
        <v>473</v>
      </c>
      <c r="BF215" s="503" t="s">
        <v>336</v>
      </c>
      <c r="BG215" s="450" t="s">
        <v>442</v>
      </c>
      <c r="BH215" s="451"/>
      <c r="BI215" s="502" t="s">
        <v>476</v>
      </c>
      <c r="BJ215" s="503" t="s">
        <v>344</v>
      </c>
      <c r="BK215" s="450" t="s">
        <v>442</v>
      </c>
      <c r="BL215" s="451"/>
      <c r="BM215" s="502" t="s">
        <v>481</v>
      </c>
      <c r="BN215" s="503" t="s">
        <v>352</v>
      </c>
      <c r="BO215" s="450" t="s">
        <v>442</v>
      </c>
      <c r="BP215" s="451"/>
      <c r="BQ215" s="502" t="s">
        <v>485</v>
      </c>
      <c r="BR215" s="503" t="s">
        <v>363</v>
      </c>
      <c r="BS215" s="450" t="s">
        <v>442</v>
      </c>
      <c r="BT215" s="451"/>
      <c r="BU215" s="502" t="s">
        <v>488</v>
      </c>
      <c r="BV215" s="503" t="s">
        <v>370</v>
      </c>
      <c r="BW215" s="450"/>
      <c r="BX215" s="451"/>
      <c r="BY215" s="502"/>
      <c r="BZ215" s="503"/>
      <c r="CA215" s="450" t="s">
        <v>441</v>
      </c>
      <c r="CB215" s="451"/>
      <c r="CC215" s="502" t="s">
        <v>492</v>
      </c>
      <c r="CD215" s="503" t="s">
        <v>380</v>
      </c>
      <c r="CE215" s="450" t="s">
        <v>442</v>
      </c>
      <c r="CF215" s="451"/>
      <c r="CG215" s="502" t="s">
        <v>500</v>
      </c>
      <c r="CH215" s="503" t="s">
        <v>388</v>
      </c>
      <c r="CI215" s="450" t="s">
        <v>442</v>
      </c>
      <c r="CJ215" s="451"/>
      <c r="CK215" s="502" t="s">
        <v>504</v>
      </c>
      <c r="CL215" s="503" t="s">
        <v>395</v>
      </c>
      <c r="CM215" s="450"/>
      <c r="CN215" s="451"/>
      <c r="CO215" s="502"/>
      <c r="CP215" s="503"/>
      <c r="CQ215" s="48"/>
      <c r="CR215" s="48"/>
      <c r="CS215" s="48"/>
      <c r="CT215" s="48"/>
      <c r="CU215" s="48"/>
      <c r="CV215" s="48"/>
      <c r="CW215" s="48"/>
    </row>
    <row r="216" spans="1:139" x14ac:dyDescent="0.25">
      <c r="A216" s="514">
        <v>152844</v>
      </c>
      <c r="B216" s="515" t="s">
        <v>733</v>
      </c>
      <c r="C216" s="516" t="s">
        <v>512</v>
      </c>
      <c r="D216" s="514" t="s">
        <v>288</v>
      </c>
      <c r="E216" s="517" t="s">
        <v>289</v>
      </c>
      <c r="F216" s="517" t="s">
        <v>753</v>
      </c>
      <c r="G216" s="517" t="s">
        <v>289</v>
      </c>
      <c r="H216" s="517" t="s">
        <v>289</v>
      </c>
      <c r="I216" s="516" t="s">
        <v>289</v>
      </c>
      <c r="J216" s="517" t="s">
        <v>289</v>
      </c>
      <c r="K216" s="440" t="str">
        <f>IFERROR(VLOOKUP(A216,[4]CalledName!$A:$N,14,FALSE),"")</f>
        <v>No</v>
      </c>
      <c r="L216" s="401" t="str">
        <f>IFERROR(VLOOKUP(A216,[5]YEAR8!$A:$Y,22,FALSE),"")</f>
        <v>5-6</v>
      </c>
      <c r="M216" s="404" t="str">
        <f t="shared" si="38"/>
        <v>H</v>
      </c>
      <c r="N216" s="344">
        <f>IFERROR(VLOOKUP($A216,BHVEXPORT!$A:$I,6,FALSE),"")</f>
        <v>8</v>
      </c>
      <c r="O216" s="344">
        <f>IFERROR(VLOOKUP($A216,BHVEXPORT!$A:$I,4,FALSE),"")</f>
        <v>2</v>
      </c>
      <c r="P216" s="444">
        <f>IFERROR(VLOOKUP($A216,BHVEXPORT!$A:$I,5,FALSE),"")</f>
        <v>0</v>
      </c>
      <c r="Q216" s="497">
        <v>73.91</v>
      </c>
      <c r="R216" s="495">
        <v>5</v>
      </c>
      <c r="S216" s="498">
        <f t="shared" si="39"/>
        <v>0</v>
      </c>
      <c r="T216" s="414">
        <f t="shared" si="40"/>
        <v>11</v>
      </c>
      <c r="U216" s="399">
        <f t="shared" si="41"/>
        <v>3</v>
      </c>
      <c r="V216" s="399">
        <f t="shared" si="42"/>
        <v>0</v>
      </c>
      <c r="W216" s="399">
        <f t="shared" si="43"/>
        <v>0</v>
      </c>
      <c r="X216" s="399">
        <f t="shared" si="44"/>
        <v>3</v>
      </c>
      <c r="Y216" s="399">
        <f t="shared" si="45"/>
        <v>0</v>
      </c>
      <c r="Z216" s="399">
        <f t="shared" si="46"/>
        <v>0</v>
      </c>
      <c r="AA216" s="399">
        <f t="shared" si="47"/>
        <v>0</v>
      </c>
      <c r="AB216" s="399">
        <f t="shared" si="48"/>
        <v>0</v>
      </c>
      <c r="AC216" s="522">
        <f t="shared" si="49"/>
        <v>3</v>
      </c>
      <c r="AD216" s="415"/>
      <c r="AE216" s="450" t="s">
        <v>442</v>
      </c>
      <c r="AF216" s="451"/>
      <c r="AG216" s="502" t="s">
        <v>764</v>
      </c>
      <c r="AH216" s="503" t="s">
        <v>304</v>
      </c>
      <c r="AI216" s="450" t="s">
        <v>442</v>
      </c>
      <c r="AJ216" s="451"/>
      <c r="AK216" s="502" t="s">
        <v>769</v>
      </c>
      <c r="AL216" s="503" t="s">
        <v>435</v>
      </c>
      <c r="AM216" s="450" t="s">
        <v>442</v>
      </c>
      <c r="AN216" s="451"/>
      <c r="AO216" s="502" t="s">
        <v>461</v>
      </c>
      <c r="AP216" s="503" t="s">
        <v>312</v>
      </c>
      <c r="AQ216" s="450" t="s">
        <v>442</v>
      </c>
      <c r="AR216" s="451"/>
      <c r="AS216" s="502" t="s">
        <v>464</v>
      </c>
      <c r="AT216" s="503" t="s">
        <v>319</v>
      </c>
      <c r="AU216" s="450" t="s">
        <v>442</v>
      </c>
      <c r="AV216" s="451"/>
      <c r="AW216" s="502" t="s">
        <v>461</v>
      </c>
      <c r="AX216" s="503" t="s">
        <v>512</v>
      </c>
      <c r="AY216" s="450"/>
      <c r="AZ216" s="451"/>
      <c r="BA216" s="502"/>
      <c r="BB216" s="503"/>
      <c r="BC216" s="450" t="s">
        <v>443</v>
      </c>
      <c r="BD216" s="451"/>
      <c r="BE216" s="502" t="s">
        <v>474</v>
      </c>
      <c r="BF216" s="503" t="s">
        <v>334</v>
      </c>
      <c r="BG216" s="450" t="s">
        <v>442</v>
      </c>
      <c r="BH216" s="451"/>
      <c r="BI216" s="502" t="s">
        <v>478</v>
      </c>
      <c r="BJ216" s="503" t="s">
        <v>342</v>
      </c>
      <c r="BK216" s="450" t="s">
        <v>442</v>
      </c>
      <c r="BL216" s="451"/>
      <c r="BM216" s="502" t="s">
        <v>481</v>
      </c>
      <c r="BN216" s="503" t="s">
        <v>350</v>
      </c>
      <c r="BO216" s="450" t="s">
        <v>443</v>
      </c>
      <c r="BP216" s="451"/>
      <c r="BQ216" s="502" t="s">
        <v>483</v>
      </c>
      <c r="BR216" s="503" t="s">
        <v>356</v>
      </c>
      <c r="BS216" s="450" t="s">
        <v>442</v>
      </c>
      <c r="BT216" s="451"/>
      <c r="BU216" s="502" t="s">
        <v>487</v>
      </c>
      <c r="BV216" s="503" t="s">
        <v>368</v>
      </c>
      <c r="BW216" s="450"/>
      <c r="BX216" s="451"/>
      <c r="BY216" s="502"/>
      <c r="BZ216" s="503"/>
      <c r="CA216" s="450" t="s">
        <v>442</v>
      </c>
      <c r="CB216" s="451"/>
      <c r="CC216" s="502" t="s">
        <v>770</v>
      </c>
      <c r="CD216" s="503" t="s">
        <v>376</v>
      </c>
      <c r="CE216" s="450" t="s">
        <v>442</v>
      </c>
      <c r="CF216" s="451"/>
      <c r="CG216" s="502" t="s">
        <v>498</v>
      </c>
      <c r="CH216" s="503" t="s">
        <v>386</v>
      </c>
      <c r="CI216" s="450" t="s">
        <v>442</v>
      </c>
      <c r="CJ216" s="451"/>
      <c r="CK216" s="502" t="s">
        <v>502</v>
      </c>
      <c r="CL216" s="503" t="s">
        <v>391</v>
      </c>
      <c r="CM216" s="450" t="s">
        <v>443</v>
      </c>
      <c r="CN216" s="451"/>
      <c r="CO216" s="502" t="s">
        <v>510</v>
      </c>
      <c r="CP216" s="503" t="s">
        <v>403</v>
      </c>
      <c r="CQ216" s="48"/>
      <c r="CR216" s="48"/>
      <c r="CS216" s="48"/>
      <c r="CT216" s="48"/>
      <c r="CU216" s="48"/>
      <c r="CV216" s="48"/>
      <c r="CW216" s="48"/>
    </row>
    <row r="217" spans="1:139" x14ac:dyDescent="0.25">
      <c r="A217" s="394"/>
      <c r="B217" s="499"/>
      <c r="C217" s="436"/>
      <c r="D217" s="394"/>
      <c r="E217" s="395"/>
      <c r="F217" s="395"/>
      <c r="G217" s="395"/>
      <c r="H217" s="395"/>
      <c r="I217" s="436"/>
      <c r="J217" s="395"/>
      <c r="K217" s="440" t="str">
        <f>IFERROR(VLOOKUP(A217,[4]CalledName!$A:$N,14,FALSE),"")</f>
        <v/>
      </c>
      <c r="L217" s="401" t="str">
        <f>IFERROR(VLOOKUP(A217,[5]YEAR8!$A:$Y,22,FALSE),"")</f>
        <v/>
      </c>
      <c r="M217" s="404" t="str">
        <f t="shared" ref="M217:M231" si="50">IFERROR(VLOOKUP(A217,prioratt,4,FALSE),"")</f>
        <v/>
      </c>
      <c r="N217" s="344" t="str">
        <f>IFERROR(VLOOKUP($A217,BHVEXPORT!$A:$I,6,FALSE),"")</f>
        <v/>
      </c>
      <c r="O217" s="344" t="str">
        <f>IFERROR(VLOOKUP($A217,BHVEXPORT!$A:$I,4,FALSE),"")</f>
        <v/>
      </c>
      <c r="P217" s="444" t="str">
        <f>IFERROR(VLOOKUP($A217,BHVEXPORT!$A:$I,5,FALSE),"")</f>
        <v/>
      </c>
      <c r="Q217" s="497"/>
      <c r="R217" s="495"/>
      <c r="S217" s="498">
        <f t="shared" ref="S217:S231" si="51">COUNTIF($AE217:$CP217,"Outstanding")</f>
        <v>0</v>
      </c>
      <c r="T217" s="414">
        <f t="shared" ref="T217:T231" si="52">COUNTIF($AE217:$CP217,"Good")</f>
        <v>0</v>
      </c>
      <c r="U217" s="399">
        <f t="shared" ref="U217:U231" si="53">COUNTIF($AE217:$CP217,"N2Improve - Engagement")</f>
        <v>0</v>
      </c>
      <c r="V217" s="399">
        <f t="shared" ref="V217:V231" si="54">COUNTIF($AE217:$CP217,"N2Improve - Community Conduct")</f>
        <v>0</v>
      </c>
      <c r="W217" s="399">
        <f t="shared" ref="W217:W231" si="55">COUNTIF($AE217:$CP217,"N2Improve - Personal Org.")</f>
        <v>0</v>
      </c>
      <c r="X217" s="399">
        <f t="shared" si="44"/>
        <v>0</v>
      </c>
      <c r="Y217" s="399">
        <f t="shared" ref="Y217:Y231" si="56">COUNTIF($AE217:$CP217,"Serious Conc - Engagement")</f>
        <v>0</v>
      </c>
      <c r="Z217" s="399">
        <f t="shared" ref="Z217:Z231" si="57">COUNTIF($AE217:$CP217,"Serious Conc - Comm. Concern")</f>
        <v>0</v>
      </c>
      <c r="AA217" s="399">
        <f t="shared" ref="AA217:AA231" si="58">COUNTIF($AE217:$CP217,"Serious Conc - Personal Org.")</f>
        <v>0</v>
      </c>
      <c r="AB217" s="399">
        <f t="shared" si="48"/>
        <v>0</v>
      </c>
      <c r="AC217" s="522">
        <f t="shared" si="49"/>
        <v>0</v>
      </c>
      <c r="AD217" s="415"/>
      <c r="AE217" s="450"/>
      <c r="AF217" s="451"/>
      <c r="AG217" s="502"/>
      <c r="AH217" s="503"/>
      <c r="AI217" s="450"/>
      <c r="AJ217" s="451"/>
      <c r="AK217" s="502"/>
      <c r="AL217" s="503"/>
      <c r="AM217" s="450"/>
      <c r="AN217" s="451"/>
      <c r="AO217" s="502"/>
      <c r="AP217" s="503"/>
      <c r="AQ217" s="450"/>
      <c r="AR217" s="451"/>
      <c r="AS217" s="502"/>
      <c r="AT217" s="503"/>
      <c r="AU217" s="450"/>
      <c r="AV217" s="451"/>
      <c r="AW217" s="502"/>
      <c r="AX217" s="503"/>
      <c r="AY217" s="450"/>
      <c r="AZ217" s="451"/>
      <c r="BA217" s="502"/>
      <c r="BB217" s="503"/>
      <c r="BC217" s="450"/>
      <c r="BD217" s="451"/>
      <c r="BE217" s="502"/>
      <c r="BF217" s="503"/>
      <c r="BG217" s="450"/>
      <c r="BH217" s="451"/>
      <c r="BI217" s="502"/>
      <c r="BJ217" s="503"/>
      <c r="BK217" s="450"/>
      <c r="BL217" s="451"/>
      <c r="BM217" s="502"/>
      <c r="BN217" s="503"/>
      <c r="BO217" s="450"/>
      <c r="BP217" s="451"/>
      <c r="BQ217" s="502"/>
      <c r="BR217" s="503"/>
      <c r="BS217" s="450"/>
      <c r="BT217" s="451"/>
      <c r="BU217" s="502"/>
      <c r="BV217" s="503"/>
      <c r="BW217" s="450"/>
      <c r="BX217" s="451"/>
      <c r="BY217" s="502"/>
      <c r="BZ217" s="503"/>
      <c r="CA217" s="450"/>
      <c r="CB217" s="451"/>
      <c r="CC217" s="502"/>
      <c r="CD217" s="503"/>
      <c r="CE217" s="450"/>
      <c r="CF217" s="451"/>
      <c r="CG217" s="502"/>
      <c r="CH217" s="503"/>
      <c r="CI217" s="450"/>
      <c r="CJ217" s="451"/>
      <c r="CK217" s="502"/>
      <c r="CL217" s="503"/>
      <c r="CM217" s="450"/>
      <c r="CN217" s="451"/>
      <c r="CO217" s="502"/>
      <c r="CP217" s="503"/>
      <c r="CQ217" s="48"/>
      <c r="CR217" s="48"/>
      <c r="CS217" s="48"/>
      <c r="CT217" s="48"/>
      <c r="CU217" s="48"/>
      <c r="CV217" s="48"/>
      <c r="CW217" s="48"/>
    </row>
    <row r="218" spans="1:139" x14ac:dyDescent="0.25">
      <c r="A218" s="394"/>
      <c r="B218" s="499"/>
      <c r="C218" s="436"/>
      <c r="D218" s="394"/>
      <c r="E218" s="395"/>
      <c r="F218" s="395"/>
      <c r="G218" s="395"/>
      <c r="H218" s="395"/>
      <c r="I218" s="436"/>
      <c r="J218" s="395"/>
      <c r="K218" s="440" t="str">
        <f>IFERROR(VLOOKUP(A218,[4]CalledName!$A:$N,14,FALSE),"")</f>
        <v/>
      </c>
      <c r="L218" s="401" t="str">
        <f>IFERROR(VLOOKUP(A218,[5]YEAR8!$A:$Y,22,FALSE),"")</f>
        <v/>
      </c>
      <c r="M218" s="404" t="str">
        <f t="shared" si="50"/>
        <v/>
      </c>
      <c r="N218" s="344" t="str">
        <f>IFERROR(VLOOKUP($A218,BHVEXPORT!$A:$I,6,FALSE),"")</f>
        <v/>
      </c>
      <c r="O218" s="344" t="str">
        <f>IFERROR(VLOOKUP($A218,BHVEXPORT!$A:$I,4,FALSE),"")</f>
        <v/>
      </c>
      <c r="P218" s="444" t="str">
        <f>IFERROR(VLOOKUP($A218,BHVEXPORT!$A:$I,5,FALSE),"")</f>
        <v/>
      </c>
      <c r="Q218" s="497"/>
      <c r="R218" s="495"/>
      <c r="S218" s="498">
        <f t="shared" si="51"/>
        <v>0</v>
      </c>
      <c r="T218" s="414">
        <f t="shared" si="52"/>
        <v>0</v>
      </c>
      <c r="U218" s="399">
        <f t="shared" si="53"/>
        <v>0</v>
      </c>
      <c r="V218" s="399">
        <f t="shared" si="54"/>
        <v>0</v>
      </c>
      <c r="W218" s="399">
        <f t="shared" si="55"/>
        <v>0</v>
      </c>
      <c r="X218" s="399">
        <f t="shared" si="44"/>
        <v>0</v>
      </c>
      <c r="Y218" s="399">
        <f t="shared" si="56"/>
        <v>0</v>
      </c>
      <c r="Z218" s="399">
        <f t="shared" si="57"/>
        <v>0</v>
      </c>
      <c r="AA218" s="399">
        <f t="shared" si="58"/>
        <v>0</v>
      </c>
      <c r="AB218" s="399">
        <f t="shared" si="48"/>
        <v>0</v>
      </c>
      <c r="AC218" s="522">
        <f t="shared" si="49"/>
        <v>0</v>
      </c>
      <c r="AD218" s="415"/>
      <c r="AE218" s="450"/>
      <c r="AF218" s="451"/>
      <c r="AG218" s="502"/>
      <c r="AH218" s="503"/>
      <c r="AI218" s="450"/>
      <c r="AJ218" s="451"/>
      <c r="AK218" s="502"/>
      <c r="AL218" s="503"/>
      <c r="AM218" s="450"/>
      <c r="AN218" s="451"/>
      <c r="AO218" s="502"/>
      <c r="AP218" s="503"/>
      <c r="AQ218" s="450"/>
      <c r="AR218" s="451"/>
      <c r="AS218" s="502"/>
      <c r="AT218" s="503"/>
      <c r="AU218" s="450"/>
      <c r="AV218" s="451"/>
      <c r="AW218" s="502"/>
      <c r="AX218" s="503"/>
      <c r="AY218" s="450"/>
      <c r="AZ218" s="451"/>
      <c r="BA218" s="502"/>
      <c r="BB218" s="503"/>
      <c r="BC218" s="450"/>
      <c r="BD218" s="451"/>
      <c r="BE218" s="502"/>
      <c r="BF218" s="503"/>
      <c r="BG218" s="450"/>
      <c r="BH218" s="451"/>
      <c r="BI218" s="502"/>
      <c r="BJ218" s="503"/>
      <c r="BK218" s="450"/>
      <c r="BL218" s="451"/>
      <c r="BM218" s="502"/>
      <c r="BN218" s="503"/>
      <c r="BO218" s="450"/>
      <c r="BP218" s="451"/>
      <c r="BQ218" s="502"/>
      <c r="BR218" s="503"/>
      <c r="BS218" s="450"/>
      <c r="BT218" s="451"/>
      <c r="BU218" s="502"/>
      <c r="BV218" s="503"/>
      <c r="BW218" s="450"/>
      <c r="BX218" s="451"/>
      <c r="BY218" s="502"/>
      <c r="BZ218" s="503"/>
      <c r="CA218" s="450"/>
      <c r="CB218" s="451"/>
      <c r="CC218" s="502"/>
      <c r="CD218" s="503"/>
      <c r="CE218" s="450"/>
      <c r="CF218" s="451"/>
      <c r="CG218" s="502"/>
      <c r="CH218" s="503"/>
      <c r="CI218" s="450"/>
      <c r="CJ218" s="451"/>
      <c r="CK218" s="502"/>
      <c r="CL218" s="503"/>
      <c r="CM218" s="450"/>
      <c r="CN218" s="451"/>
      <c r="CO218" s="502"/>
      <c r="CP218" s="503"/>
      <c r="CQ218" s="48"/>
      <c r="CR218" s="48"/>
      <c r="CS218" s="48"/>
      <c r="CT218" s="48"/>
      <c r="CU218" s="48"/>
      <c r="CV218" s="48"/>
      <c r="CW218" s="48"/>
    </row>
    <row r="219" spans="1:139" x14ac:dyDescent="0.25">
      <c r="A219" s="394"/>
      <c r="B219" s="499"/>
      <c r="C219" s="436"/>
      <c r="D219" s="394"/>
      <c r="E219" s="395"/>
      <c r="F219" s="395"/>
      <c r="G219" s="395"/>
      <c r="H219" s="395"/>
      <c r="I219" s="436"/>
      <c r="J219" s="395"/>
      <c r="K219" s="440" t="str">
        <f>IFERROR(VLOOKUP(A219,[4]CalledName!$A:$N,14,FALSE),"")</f>
        <v/>
      </c>
      <c r="L219" s="401" t="str">
        <f>IFERROR(VLOOKUP(A219,[5]YEAR8!$A:$Y,22,FALSE),"")</f>
        <v/>
      </c>
      <c r="M219" s="404" t="str">
        <f t="shared" si="50"/>
        <v/>
      </c>
      <c r="N219" s="344" t="str">
        <f>IFERROR(VLOOKUP($A219,BHVEXPORT!$A:$I,6,FALSE),"")</f>
        <v/>
      </c>
      <c r="O219" s="344" t="str">
        <f>IFERROR(VLOOKUP($A219,BHVEXPORT!$A:$I,4,FALSE),"")</f>
        <v/>
      </c>
      <c r="P219" s="444" t="str">
        <f>IFERROR(VLOOKUP($A219,BHVEXPORT!$A:$I,5,FALSE),"")</f>
        <v/>
      </c>
      <c r="Q219" s="497"/>
      <c r="R219" s="495"/>
      <c r="S219" s="498">
        <f t="shared" si="51"/>
        <v>0</v>
      </c>
      <c r="T219" s="414">
        <f t="shared" si="52"/>
        <v>0</v>
      </c>
      <c r="U219" s="399">
        <f t="shared" si="53"/>
        <v>0</v>
      </c>
      <c r="V219" s="399">
        <f t="shared" si="54"/>
        <v>0</v>
      </c>
      <c r="W219" s="399">
        <f t="shared" si="55"/>
        <v>0</v>
      </c>
      <c r="X219" s="399">
        <f t="shared" si="44"/>
        <v>0</v>
      </c>
      <c r="Y219" s="399">
        <f t="shared" si="56"/>
        <v>0</v>
      </c>
      <c r="Z219" s="399">
        <f t="shared" si="57"/>
        <v>0</v>
      </c>
      <c r="AA219" s="399">
        <f t="shared" si="58"/>
        <v>0</v>
      </c>
      <c r="AB219" s="399">
        <f t="shared" si="48"/>
        <v>0</v>
      </c>
      <c r="AC219" s="522">
        <f t="shared" si="49"/>
        <v>0</v>
      </c>
      <c r="AD219" s="415"/>
      <c r="AE219" s="450"/>
      <c r="AF219" s="451"/>
      <c r="AG219" s="502"/>
      <c r="AH219" s="503"/>
      <c r="AI219" s="450"/>
      <c r="AJ219" s="451"/>
      <c r="AK219" s="502"/>
      <c r="AL219" s="503"/>
      <c r="AM219" s="450"/>
      <c r="AN219" s="451"/>
      <c r="AO219" s="502"/>
      <c r="AP219" s="503"/>
      <c r="AQ219" s="450"/>
      <c r="AR219" s="451"/>
      <c r="AS219" s="502"/>
      <c r="AT219" s="503"/>
      <c r="AU219" s="450"/>
      <c r="AV219" s="451"/>
      <c r="AW219" s="502"/>
      <c r="AX219" s="503"/>
      <c r="AY219" s="450"/>
      <c r="AZ219" s="451"/>
      <c r="BA219" s="502"/>
      <c r="BB219" s="503"/>
      <c r="BC219" s="450"/>
      <c r="BD219" s="451"/>
      <c r="BE219" s="502"/>
      <c r="BF219" s="503"/>
      <c r="BG219" s="450"/>
      <c r="BH219" s="451"/>
      <c r="BI219" s="502"/>
      <c r="BJ219" s="503"/>
      <c r="BK219" s="450"/>
      <c r="BL219" s="451"/>
      <c r="BM219" s="502"/>
      <c r="BN219" s="503"/>
      <c r="BO219" s="450"/>
      <c r="BP219" s="451"/>
      <c r="BQ219" s="502"/>
      <c r="BR219" s="503"/>
      <c r="BS219" s="450"/>
      <c r="BT219" s="451"/>
      <c r="BU219" s="502"/>
      <c r="BV219" s="503"/>
      <c r="BW219" s="450"/>
      <c r="BX219" s="451"/>
      <c r="BY219" s="502"/>
      <c r="BZ219" s="503"/>
      <c r="CA219" s="450"/>
      <c r="CB219" s="451"/>
      <c r="CC219" s="502"/>
      <c r="CD219" s="503"/>
      <c r="CE219" s="450"/>
      <c r="CF219" s="451"/>
      <c r="CG219" s="502"/>
      <c r="CH219" s="503"/>
      <c r="CI219" s="450"/>
      <c r="CJ219" s="451"/>
      <c r="CK219" s="502"/>
      <c r="CL219" s="503"/>
      <c r="CM219" s="450"/>
      <c r="CN219" s="451"/>
      <c r="CO219" s="502"/>
      <c r="CP219" s="503"/>
      <c r="CQ219" s="48"/>
      <c r="CR219" s="48"/>
      <c r="CS219" s="48"/>
      <c r="CT219" s="48"/>
      <c r="CU219" s="48"/>
      <c r="CV219" s="48"/>
      <c r="CW219" s="48"/>
    </row>
    <row r="220" spans="1:139" x14ac:dyDescent="0.25">
      <c r="A220" s="394"/>
      <c r="B220" s="499"/>
      <c r="C220" s="436"/>
      <c r="D220" s="394"/>
      <c r="E220" s="395"/>
      <c r="F220" s="395"/>
      <c r="G220" s="395"/>
      <c r="H220" s="395"/>
      <c r="I220" s="436"/>
      <c r="J220" s="395"/>
      <c r="K220" s="440" t="str">
        <f>IFERROR(VLOOKUP(A220,[4]CalledName!$A:$N,14,FALSE),"")</f>
        <v/>
      </c>
      <c r="L220" s="401" t="str">
        <f>IFERROR(VLOOKUP(A220,[5]YEAR8!$A:$Y,22,FALSE),"")</f>
        <v/>
      </c>
      <c r="M220" s="404" t="str">
        <f t="shared" si="50"/>
        <v/>
      </c>
      <c r="N220" s="344" t="str">
        <f>IFERROR(VLOOKUP($A220,BHVEXPORT!$A:$I,6,FALSE),"")</f>
        <v/>
      </c>
      <c r="O220" s="344" t="str">
        <f>IFERROR(VLOOKUP($A220,BHVEXPORT!$A:$I,4,FALSE),"")</f>
        <v/>
      </c>
      <c r="P220" s="444" t="str">
        <f>IFERROR(VLOOKUP($A220,BHVEXPORT!$A:$I,5,FALSE),"")</f>
        <v/>
      </c>
      <c r="Q220" s="497"/>
      <c r="R220" s="495"/>
      <c r="S220" s="498">
        <f t="shared" si="51"/>
        <v>0</v>
      </c>
      <c r="T220" s="414">
        <f t="shared" si="52"/>
        <v>0</v>
      </c>
      <c r="U220" s="399">
        <f t="shared" si="53"/>
        <v>0</v>
      </c>
      <c r="V220" s="399">
        <f t="shared" si="54"/>
        <v>0</v>
      </c>
      <c r="W220" s="399">
        <f t="shared" si="55"/>
        <v>0</v>
      </c>
      <c r="X220" s="399">
        <f t="shared" si="44"/>
        <v>0</v>
      </c>
      <c r="Y220" s="399">
        <f t="shared" si="56"/>
        <v>0</v>
      </c>
      <c r="Z220" s="399">
        <f t="shared" si="57"/>
        <v>0</v>
      </c>
      <c r="AA220" s="399">
        <f t="shared" si="58"/>
        <v>0</v>
      </c>
      <c r="AB220" s="399">
        <f t="shared" si="48"/>
        <v>0</v>
      </c>
      <c r="AC220" s="522">
        <f t="shared" si="49"/>
        <v>0</v>
      </c>
      <c r="AD220" s="415"/>
      <c r="AE220" s="450"/>
      <c r="AF220" s="451"/>
      <c r="AG220" s="502"/>
      <c r="AH220" s="503"/>
      <c r="AI220" s="450"/>
      <c r="AJ220" s="451"/>
      <c r="AK220" s="502"/>
      <c r="AL220" s="503"/>
      <c r="AM220" s="450"/>
      <c r="AN220" s="451"/>
      <c r="AO220" s="502"/>
      <c r="AP220" s="503"/>
      <c r="AQ220" s="450"/>
      <c r="AR220" s="451"/>
      <c r="AS220" s="502"/>
      <c r="AT220" s="503"/>
      <c r="AU220" s="450"/>
      <c r="AV220" s="451"/>
      <c r="AW220" s="502"/>
      <c r="AX220" s="503"/>
      <c r="AY220" s="450"/>
      <c r="AZ220" s="451"/>
      <c r="BA220" s="502"/>
      <c r="BB220" s="503"/>
      <c r="BC220" s="450"/>
      <c r="BD220" s="451"/>
      <c r="BE220" s="502"/>
      <c r="BF220" s="503"/>
      <c r="BG220" s="450"/>
      <c r="BH220" s="451"/>
      <c r="BI220" s="502"/>
      <c r="BJ220" s="503"/>
      <c r="BK220" s="450"/>
      <c r="BL220" s="451"/>
      <c r="BM220" s="502"/>
      <c r="BN220" s="503"/>
      <c r="BO220" s="450"/>
      <c r="BP220" s="451"/>
      <c r="BQ220" s="502"/>
      <c r="BR220" s="503"/>
      <c r="BS220" s="450"/>
      <c r="BT220" s="451"/>
      <c r="BU220" s="502"/>
      <c r="BV220" s="503"/>
      <c r="BW220" s="450"/>
      <c r="BX220" s="451"/>
      <c r="BY220" s="502"/>
      <c r="BZ220" s="503"/>
      <c r="CA220" s="450"/>
      <c r="CB220" s="451"/>
      <c r="CC220" s="502"/>
      <c r="CD220" s="503"/>
      <c r="CE220" s="450"/>
      <c r="CF220" s="451"/>
      <c r="CG220" s="502"/>
      <c r="CH220" s="503"/>
      <c r="CI220" s="450"/>
      <c r="CJ220" s="451"/>
      <c r="CK220" s="502"/>
      <c r="CL220" s="503"/>
      <c r="CM220" s="450"/>
      <c r="CN220" s="451"/>
      <c r="CO220" s="502"/>
      <c r="CP220" s="503"/>
      <c r="CQ220" s="48"/>
      <c r="CR220" s="48"/>
      <c r="CS220" s="48"/>
      <c r="CT220" s="48"/>
      <c r="CU220" s="48"/>
      <c r="CV220" s="48"/>
      <c r="CW220" s="48"/>
    </row>
    <row r="221" spans="1:139" x14ac:dyDescent="0.25">
      <c r="A221" s="394"/>
      <c r="B221" s="499"/>
      <c r="C221" s="436"/>
      <c r="D221" s="394"/>
      <c r="E221" s="395"/>
      <c r="F221" s="395"/>
      <c r="G221" s="395"/>
      <c r="H221" s="395"/>
      <c r="I221" s="436"/>
      <c r="J221" s="395"/>
      <c r="K221" s="440" t="str">
        <f>IFERROR(VLOOKUP(A221,[4]CalledName!$A:$N,14,FALSE),"")</f>
        <v/>
      </c>
      <c r="L221" s="401" t="str">
        <f>IFERROR(VLOOKUP(A221,[5]YEAR8!$A:$Y,22,FALSE),"")</f>
        <v/>
      </c>
      <c r="M221" s="404" t="str">
        <f t="shared" si="50"/>
        <v/>
      </c>
      <c r="N221" s="344" t="str">
        <f>IFERROR(VLOOKUP($A221,BHVEXPORT!$A:$I,6,FALSE),"")</f>
        <v/>
      </c>
      <c r="O221" s="344" t="str">
        <f>IFERROR(VLOOKUP($A221,BHVEXPORT!$A:$I,4,FALSE),"")</f>
        <v/>
      </c>
      <c r="P221" s="444" t="str">
        <f>IFERROR(VLOOKUP($A221,BHVEXPORT!$A:$I,5,FALSE),"")</f>
        <v/>
      </c>
      <c r="Q221" s="497"/>
      <c r="R221" s="495"/>
      <c r="S221" s="498">
        <f t="shared" si="51"/>
        <v>0</v>
      </c>
      <c r="T221" s="414">
        <f t="shared" si="52"/>
        <v>0</v>
      </c>
      <c r="U221" s="399">
        <f t="shared" si="53"/>
        <v>0</v>
      </c>
      <c r="V221" s="399">
        <f t="shared" si="54"/>
        <v>0</v>
      </c>
      <c r="W221" s="399">
        <f t="shared" si="55"/>
        <v>0</v>
      </c>
      <c r="X221" s="399">
        <f t="shared" si="44"/>
        <v>0</v>
      </c>
      <c r="Y221" s="399">
        <f t="shared" si="56"/>
        <v>0</v>
      </c>
      <c r="Z221" s="399">
        <f t="shared" si="57"/>
        <v>0</v>
      </c>
      <c r="AA221" s="399">
        <f t="shared" si="58"/>
        <v>0</v>
      </c>
      <c r="AB221" s="399">
        <f t="shared" si="48"/>
        <v>0</v>
      </c>
      <c r="AC221" s="522">
        <f t="shared" si="49"/>
        <v>0</v>
      </c>
      <c r="AD221" s="415"/>
      <c r="AE221" s="450"/>
      <c r="AF221" s="451"/>
      <c r="AG221" s="502"/>
      <c r="AH221" s="503"/>
      <c r="AI221" s="450"/>
      <c r="AJ221" s="451"/>
      <c r="AK221" s="502"/>
      <c r="AL221" s="503"/>
      <c r="AM221" s="450"/>
      <c r="AN221" s="451"/>
      <c r="AO221" s="502"/>
      <c r="AP221" s="503"/>
      <c r="AQ221" s="450"/>
      <c r="AR221" s="451"/>
      <c r="AS221" s="502"/>
      <c r="AT221" s="503"/>
      <c r="AU221" s="450"/>
      <c r="AV221" s="451"/>
      <c r="AW221" s="502"/>
      <c r="AX221" s="503"/>
      <c r="AY221" s="450"/>
      <c r="AZ221" s="451"/>
      <c r="BA221" s="502"/>
      <c r="BB221" s="503"/>
      <c r="BC221" s="450"/>
      <c r="BD221" s="451"/>
      <c r="BE221" s="502"/>
      <c r="BF221" s="503"/>
      <c r="BG221" s="450"/>
      <c r="BH221" s="451"/>
      <c r="BI221" s="502"/>
      <c r="BJ221" s="503"/>
      <c r="BK221" s="450"/>
      <c r="BL221" s="451"/>
      <c r="BM221" s="502"/>
      <c r="BN221" s="503"/>
      <c r="BO221" s="450"/>
      <c r="BP221" s="451"/>
      <c r="BQ221" s="502"/>
      <c r="BR221" s="503"/>
      <c r="BS221" s="450"/>
      <c r="BT221" s="451"/>
      <c r="BU221" s="502"/>
      <c r="BV221" s="503"/>
      <c r="BW221" s="450"/>
      <c r="BX221" s="451"/>
      <c r="BY221" s="502"/>
      <c r="BZ221" s="503"/>
      <c r="CA221" s="450"/>
      <c r="CB221" s="451"/>
      <c r="CC221" s="502"/>
      <c r="CD221" s="503"/>
      <c r="CE221" s="450"/>
      <c r="CF221" s="451"/>
      <c r="CG221" s="502"/>
      <c r="CH221" s="503"/>
      <c r="CI221" s="450"/>
      <c r="CJ221" s="451"/>
      <c r="CK221" s="502"/>
      <c r="CL221" s="503"/>
      <c r="CM221" s="450"/>
      <c r="CN221" s="451"/>
      <c r="CO221" s="502"/>
      <c r="CP221" s="503"/>
      <c r="CQ221" s="48"/>
      <c r="CR221" s="48"/>
      <c r="CS221" s="48"/>
      <c r="CT221" s="48"/>
      <c r="CU221" s="48"/>
      <c r="CV221" s="48"/>
      <c r="CW221" s="48"/>
    </row>
    <row r="222" spans="1:139" x14ac:dyDescent="0.25">
      <c r="A222" s="394"/>
      <c r="B222" s="499"/>
      <c r="C222" s="436"/>
      <c r="D222" s="394"/>
      <c r="E222" s="395"/>
      <c r="F222" s="395"/>
      <c r="G222" s="395"/>
      <c r="H222" s="395"/>
      <c r="I222" s="436"/>
      <c r="J222" s="395"/>
      <c r="K222" s="440" t="str">
        <f>IFERROR(VLOOKUP(A222,[4]CalledName!$A:$N,14,FALSE),"")</f>
        <v/>
      </c>
      <c r="L222" s="401" t="str">
        <f>IFERROR(VLOOKUP(A222,[5]YEAR8!$A:$Y,22,FALSE),"")</f>
        <v/>
      </c>
      <c r="M222" s="404" t="str">
        <f t="shared" si="50"/>
        <v/>
      </c>
      <c r="N222" s="344" t="str">
        <f>IFERROR(VLOOKUP($A222,BHVEXPORT!$A:$I,6,FALSE),"")</f>
        <v/>
      </c>
      <c r="O222" s="344" t="str">
        <f>IFERROR(VLOOKUP($A222,BHVEXPORT!$A:$I,4,FALSE),"")</f>
        <v/>
      </c>
      <c r="P222" s="444" t="str">
        <f>IFERROR(VLOOKUP($A222,BHVEXPORT!$A:$I,5,FALSE),"")</f>
        <v/>
      </c>
      <c r="Q222" s="497"/>
      <c r="R222" s="495"/>
      <c r="S222" s="498">
        <f t="shared" si="51"/>
        <v>0</v>
      </c>
      <c r="T222" s="414">
        <f t="shared" si="52"/>
        <v>0</v>
      </c>
      <c r="U222" s="399">
        <f t="shared" si="53"/>
        <v>0</v>
      </c>
      <c r="V222" s="399">
        <f t="shared" si="54"/>
        <v>0</v>
      </c>
      <c r="W222" s="399">
        <f t="shared" si="55"/>
        <v>0</v>
      </c>
      <c r="X222" s="399">
        <f t="shared" si="44"/>
        <v>0</v>
      </c>
      <c r="Y222" s="399">
        <f t="shared" si="56"/>
        <v>0</v>
      </c>
      <c r="Z222" s="399">
        <f t="shared" si="57"/>
        <v>0</v>
      </c>
      <c r="AA222" s="399">
        <f t="shared" si="58"/>
        <v>0</v>
      </c>
      <c r="AB222" s="399">
        <f t="shared" si="48"/>
        <v>0</v>
      </c>
      <c r="AC222" s="522">
        <f t="shared" si="49"/>
        <v>0</v>
      </c>
      <c r="AD222" s="415"/>
      <c r="AE222" s="450"/>
      <c r="AF222" s="451"/>
      <c r="AG222" s="502"/>
      <c r="AH222" s="503"/>
      <c r="AI222" s="450"/>
      <c r="AJ222" s="451"/>
      <c r="AK222" s="502"/>
      <c r="AL222" s="503"/>
      <c r="AM222" s="450"/>
      <c r="AN222" s="451"/>
      <c r="AO222" s="502"/>
      <c r="AP222" s="503"/>
      <c r="AQ222" s="450"/>
      <c r="AR222" s="451"/>
      <c r="AS222" s="502"/>
      <c r="AT222" s="503"/>
      <c r="AU222" s="450"/>
      <c r="AV222" s="451"/>
      <c r="AW222" s="502"/>
      <c r="AX222" s="503"/>
      <c r="AY222" s="450"/>
      <c r="AZ222" s="451"/>
      <c r="BA222" s="502"/>
      <c r="BB222" s="503"/>
      <c r="BC222" s="450"/>
      <c r="BD222" s="451"/>
      <c r="BE222" s="502"/>
      <c r="BF222" s="503"/>
      <c r="BG222" s="450"/>
      <c r="BH222" s="451"/>
      <c r="BI222" s="502"/>
      <c r="BJ222" s="503"/>
      <c r="BK222" s="450"/>
      <c r="BL222" s="451"/>
      <c r="BM222" s="502"/>
      <c r="BN222" s="503"/>
      <c r="BO222" s="450"/>
      <c r="BP222" s="451"/>
      <c r="BQ222" s="502"/>
      <c r="BR222" s="503"/>
      <c r="BS222" s="450"/>
      <c r="BT222" s="451"/>
      <c r="BU222" s="502"/>
      <c r="BV222" s="503"/>
      <c r="BW222" s="450"/>
      <c r="BX222" s="451"/>
      <c r="BY222" s="502"/>
      <c r="BZ222" s="503"/>
      <c r="CA222" s="450"/>
      <c r="CB222" s="451"/>
      <c r="CC222" s="502"/>
      <c r="CD222" s="503"/>
      <c r="CE222" s="450"/>
      <c r="CF222" s="451"/>
      <c r="CG222" s="502"/>
      <c r="CH222" s="503"/>
      <c r="CI222" s="450"/>
      <c r="CJ222" s="451"/>
      <c r="CK222" s="502"/>
      <c r="CL222" s="503"/>
      <c r="CM222" s="450"/>
      <c r="CN222" s="451"/>
      <c r="CO222" s="502"/>
      <c r="CP222" s="503"/>
      <c r="CQ222" s="48"/>
      <c r="CR222" s="48"/>
      <c r="CS222" s="48"/>
      <c r="CT222" s="48"/>
      <c r="CU222" s="48"/>
      <c r="CV222" s="48"/>
      <c r="CW222" s="48"/>
    </row>
    <row r="223" spans="1:139" x14ac:dyDescent="0.25">
      <c r="A223" s="394"/>
      <c r="B223" s="499"/>
      <c r="C223" s="436"/>
      <c r="D223" s="394"/>
      <c r="E223" s="395"/>
      <c r="F223" s="395"/>
      <c r="G223" s="395"/>
      <c r="H223" s="395"/>
      <c r="I223" s="436"/>
      <c r="J223" s="395"/>
      <c r="K223" s="440" t="str">
        <f>IFERROR(VLOOKUP(A223,[4]CalledName!$A:$N,14,FALSE),"")</f>
        <v/>
      </c>
      <c r="L223" s="401" t="str">
        <f>IFERROR(VLOOKUP(A223,[5]YEAR8!$A:$Y,22,FALSE),"")</f>
        <v/>
      </c>
      <c r="M223" s="404" t="str">
        <f t="shared" si="50"/>
        <v/>
      </c>
      <c r="N223" s="344" t="str">
        <f>IFERROR(VLOOKUP($A223,BHVEXPORT!$A:$I,6,FALSE),"")</f>
        <v/>
      </c>
      <c r="O223" s="344" t="str">
        <f>IFERROR(VLOOKUP($A223,BHVEXPORT!$A:$I,4,FALSE),"")</f>
        <v/>
      </c>
      <c r="P223" s="444" t="str">
        <f>IFERROR(VLOOKUP($A223,BHVEXPORT!$A:$I,5,FALSE),"")</f>
        <v/>
      </c>
      <c r="Q223" s="497"/>
      <c r="R223" s="495"/>
      <c r="S223" s="498">
        <f t="shared" si="51"/>
        <v>0</v>
      </c>
      <c r="T223" s="414">
        <f t="shared" si="52"/>
        <v>0</v>
      </c>
      <c r="U223" s="399">
        <f t="shared" si="53"/>
        <v>0</v>
      </c>
      <c r="V223" s="399">
        <f t="shared" si="54"/>
        <v>0</v>
      </c>
      <c r="W223" s="399">
        <f t="shared" si="55"/>
        <v>0</v>
      </c>
      <c r="X223" s="399">
        <f t="shared" si="44"/>
        <v>0</v>
      </c>
      <c r="Y223" s="399">
        <f t="shared" si="56"/>
        <v>0</v>
      </c>
      <c r="Z223" s="399">
        <f t="shared" si="57"/>
        <v>0</v>
      </c>
      <c r="AA223" s="399">
        <f t="shared" si="58"/>
        <v>0</v>
      </c>
      <c r="AB223" s="399">
        <f t="shared" si="48"/>
        <v>0</v>
      </c>
      <c r="AC223" s="522">
        <f t="shared" si="49"/>
        <v>0</v>
      </c>
      <c r="AD223" s="415"/>
      <c r="AE223" s="450"/>
      <c r="AF223" s="451"/>
      <c r="AG223" s="502"/>
      <c r="AH223" s="503"/>
      <c r="AI223" s="450"/>
      <c r="AJ223" s="451"/>
      <c r="AK223" s="502"/>
      <c r="AL223" s="503"/>
      <c r="AM223" s="450"/>
      <c r="AN223" s="451"/>
      <c r="AO223" s="502"/>
      <c r="AP223" s="503"/>
      <c r="AQ223" s="450"/>
      <c r="AR223" s="451"/>
      <c r="AS223" s="502"/>
      <c r="AT223" s="503"/>
      <c r="AU223" s="450"/>
      <c r="AV223" s="451"/>
      <c r="AW223" s="502"/>
      <c r="AX223" s="503"/>
      <c r="AY223" s="450"/>
      <c r="AZ223" s="451"/>
      <c r="BA223" s="502"/>
      <c r="BB223" s="503"/>
      <c r="BC223" s="450"/>
      <c r="BD223" s="451"/>
      <c r="BE223" s="502"/>
      <c r="BF223" s="503"/>
      <c r="BG223" s="450"/>
      <c r="BH223" s="451"/>
      <c r="BI223" s="502"/>
      <c r="BJ223" s="503"/>
      <c r="BK223" s="450"/>
      <c r="BL223" s="451"/>
      <c r="BM223" s="502"/>
      <c r="BN223" s="503"/>
      <c r="BO223" s="450"/>
      <c r="BP223" s="451"/>
      <c r="BQ223" s="502"/>
      <c r="BR223" s="503"/>
      <c r="BS223" s="450"/>
      <c r="BT223" s="451"/>
      <c r="BU223" s="502"/>
      <c r="BV223" s="503"/>
      <c r="BW223" s="450"/>
      <c r="BX223" s="451"/>
      <c r="BY223" s="502"/>
      <c r="BZ223" s="503"/>
      <c r="CA223" s="450"/>
      <c r="CB223" s="451"/>
      <c r="CC223" s="502"/>
      <c r="CD223" s="503"/>
      <c r="CE223" s="450"/>
      <c r="CF223" s="451"/>
      <c r="CG223" s="502"/>
      <c r="CH223" s="503"/>
      <c r="CI223" s="450"/>
      <c r="CJ223" s="451"/>
      <c r="CK223" s="502"/>
      <c r="CL223" s="503"/>
      <c r="CM223" s="450"/>
      <c r="CN223" s="451"/>
      <c r="CO223" s="502"/>
      <c r="CP223" s="503"/>
      <c r="CQ223" s="48"/>
      <c r="CR223" s="48"/>
      <c r="CS223" s="48"/>
      <c r="CT223" s="48"/>
      <c r="CU223" s="48"/>
      <c r="CV223" s="48"/>
      <c r="CW223" s="48"/>
    </row>
    <row r="224" spans="1:139" x14ac:dyDescent="0.25">
      <c r="A224" s="394"/>
      <c r="B224" s="499"/>
      <c r="C224" s="436"/>
      <c r="D224" s="394"/>
      <c r="E224" s="395"/>
      <c r="F224" s="395"/>
      <c r="G224" s="395"/>
      <c r="H224" s="395"/>
      <c r="I224" s="436"/>
      <c r="J224" s="395"/>
      <c r="K224" s="440" t="str">
        <f>IFERROR(VLOOKUP(A224,[4]CalledName!$A:$N,14,FALSE),"")</f>
        <v/>
      </c>
      <c r="L224" s="401" t="str">
        <f>IFERROR(VLOOKUP(A224,[5]YEAR8!$A:$Y,22,FALSE),"")</f>
        <v/>
      </c>
      <c r="M224" s="404" t="str">
        <f t="shared" si="50"/>
        <v/>
      </c>
      <c r="N224" s="344" t="str">
        <f>IFERROR(VLOOKUP($A224,BHVEXPORT!$A:$I,6,FALSE),"")</f>
        <v/>
      </c>
      <c r="O224" s="344" t="str">
        <f>IFERROR(VLOOKUP($A224,BHVEXPORT!$A:$I,4,FALSE),"")</f>
        <v/>
      </c>
      <c r="P224" s="444" t="str">
        <f>IFERROR(VLOOKUP($A224,BHVEXPORT!$A:$I,5,FALSE),"")</f>
        <v/>
      </c>
      <c r="Q224" s="497"/>
      <c r="R224" s="495"/>
      <c r="S224" s="498">
        <f t="shared" si="51"/>
        <v>0</v>
      </c>
      <c r="T224" s="414">
        <f t="shared" si="52"/>
        <v>0</v>
      </c>
      <c r="U224" s="399">
        <f t="shared" si="53"/>
        <v>0</v>
      </c>
      <c r="V224" s="399">
        <f t="shared" si="54"/>
        <v>0</v>
      </c>
      <c r="W224" s="399">
        <f t="shared" si="55"/>
        <v>0</v>
      </c>
      <c r="X224" s="399">
        <f t="shared" si="44"/>
        <v>0</v>
      </c>
      <c r="Y224" s="399">
        <f t="shared" si="56"/>
        <v>0</v>
      </c>
      <c r="Z224" s="399">
        <f t="shared" si="57"/>
        <v>0</v>
      </c>
      <c r="AA224" s="399">
        <f t="shared" si="58"/>
        <v>0</v>
      </c>
      <c r="AB224" s="399">
        <f t="shared" si="48"/>
        <v>0</v>
      </c>
      <c r="AC224" s="522">
        <f t="shared" si="49"/>
        <v>0</v>
      </c>
      <c r="AD224" s="415"/>
      <c r="AE224" s="450"/>
      <c r="AF224" s="451"/>
      <c r="AG224" s="502"/>
      <c r="AH224" s="503"/>
      <c r="AI224" s="450"/>
      <c r="AJ224" s="451"/>
      <c r="AK224" s="502"/>
      <c r="AL224" s="503"/>
      <c r="AM224" s="450"/>
      <c r="AN224" s="451"/>
      <c r="AO224" s="502"/>
      <c r="AP224" s="503"/>
      <c r="AQ224" s="450"/>
      <c r="AR224" s="451"/>
      <c r="AS224" s="502"/>
      <c r="AT224" s="503"/>
      <c r="AU224" s="450"/>
      <c r="AV224" s="451"/>
      <c r="AW224" s="502"/>
      <c r="AX224" s="503"/>
      <c r="AY224" s="450"/>
      <c r="AZ224" s="451"/>
      <c r="BA224" s="502"/>
      <c r="BB224" s="503"/>
      <c r="BC224" s="450"/>
      <c r="BD224" s="451"/>
      <c r="BE224" s="502"/>
      <c r="BF224" s="503"/>
      <c r="BG224" s="450"/>
      <c r="BH224" s="451"/>
      <c r="BI224" s="502"/>
      <c r="BJ224" s="503"/>
      <c r="BK224" s="450"/>
      <c r="BL224" s="451"/>
      <c r="BM224" s="502"/>
      <c r="BN224" s="503"/>
      <c r="BO224" s="450"/>
      <c r="BP224" s="451"/>
      <c r="BQ224" s="502"/>
      <c r="BR224" s="503"/>
      <c r="BS224" s="450"/>
      <c r="BT224" s="451"/>
      <c r="BU224" s="502"/>
      <c r="BV224" s="503"/>
      <c r="BW224" s="450"/>
      <c r="BX224" s="451"/>
      <c r="BY224" s="502"/>
      <c r="BZ224" s="503"/>
      <c r="CA224" s="450"/>
      <c r="CB224" s="451"/>
      <c r="CC224" s="502"/>
      <c r="CD224" s="503"/>
      <c r="CE224" s="450"/>
      <c r="CF224" s="451"/>
      <c r="CG224" s="502"/>
      <c r="CH224" s="503"/>
      <c r="CI224" s="450"/>
      <c r="CJ224" s="451"/>
      <c r="CK224" s="502"/>
      <c r="CL224" s="503"/>
      <c r="CM224" s="450"/>
      <c r="CN224" s="451"/>
      <c r="CO224" s="502"/>
      <c r="CP224" s="503"/>
      <c r="CQ224" s="48"/>
      <c r="CR224" s="48"/>
      <c r="CS224" s="48"/>
      <c r="CT224" s="48"/>
      <c r="CU224" s="48"/>
      <c r="CV224" s="48"/>
      <c r="CW224" s="48"/>
    </row>
    <row r="225" spans="1:101" x14ac:dyDescent="0.25">
      <c r="A225" s="394"/>
      <c r="B225" s="499"/>
      <c r="C225" s="436"/>
      <c r="D225" s="394"/>
      <c r="E225" s="395"/>
      <c r="F225" s="395"/>
      <c r="G225" s="395"/>
      <c r="H225" s="395"/>
      <c r="I225" s="436"/>
      <c r="J225" s="395"/>
      <c r="K225" s="440" t="str">
        <f>IFERROR(VLOOKUP(A225,[4]CalledName!$A:$N,14,FALSE),"")</f>
        <v/>
      </c>
      <c r="L225" s="401" t="str">
        <f>IFERROR(VLOOKUP(A225,[5]YEAR8!$A:$Y,22,FALSE),"")</f>
        <v/>
      </c>
      <c r="M225" s="404" t="str">
        <f t="shared" si="50"/>
        <v/>
      </c>
      <c r="N225" s="344" t="str">
        <f>IFERROR(VLOOKUP($A225,BHVEXPORT!$A:$I,6,FALSE),"")</f>
        <v/>
      </c>
      <c r="O225" s="344" t="str">
        <f>IFERROR(VLOOKUP($A225,BHVEXPORT!$A:$I,4,FALSE),"")</f>
        <v/>
      </c>
      <c r="P225" s="444" t="str">
        <f>IFERROR(VLOOKUP($A225,BHVEXPORT!$A:$I,5,FALSE),"")</f>
        <v/>
      </c>
      <c r="Q225" s="497"/>
      <c r="R225" s="495"/>
      <c r="S225" s="498">
        <f t="shared" si="51"/>
        <v>0</v>
      </c>
      <c r="T225" s="414">
        <f t="shared" si="52"/>
        <v>0</v>
      </c>
      <c r="U225" s="399">
        <f t="shared" si="53"/>
        <v>0</v>
      </c>
      <c r="V225" s="399">
        <f t="shared" si="54"/>
        <v>0</v>
      </c>
      <c r="W225" s="399">
        <f t="shared" si="55"/>
        <v>0</v>
      </c>
      <c r="X225" s="399">
        <f t="shared" si="44"/>
        <v>0</v>
      </c>
      <c r="Y225" s="399">
        <f t="shared" si="56"/>
        <v>0</v>
      </c>
      <c r="Z225" s="399">
        <f t="shared" si="57"/>
        <v>0</v>
      </c>
      <c r="AA225" s="399">
        <f t="shared" si="58"/>
        <v>0</v>
      </c>
      <c r="AB225" s="399">
        <f t="shared" si="48"/>
        <v>0</v>
      </c>
      <c r="AC225" s="522">
        <f t="shared" si="49"/>
        <v>0</v>
      </c>
      <c r="AD225" s="415"/>
      <c r="AE225" s="450"/>
      <c r="AF225" s="451"/>
      <c r="AG225" s="502"/>
      <c r="AH225" s="503"/>
      <c r="AI225" s="450"/>
      <c r="AJ225" s="451"/>
      <c r="AK225" s="502"/>
      <c r="AL225" s="503"/>
      <c r="AM225" s="450"/>
      <c r="AN225" s="451"/>
      <c r="AO225" s="502"/>
      <c r="AP225" s="503"/>
      <c r="AQ225" s="450"/>
      <c r="AR225" s="451"/>
      <c r="AS225" s="502"/>
      <c r="AT225" s="503"/>
      <c r="AU225" s="450"/>
      <c r="AV225" s="451"/>
      <c r="AW225" s="502"/>
      <c r="AX225" s="503"/>
      <c r="AY225" s="450"/>
      <c r="AZ225" s="451"/>
      <c r="BA225" s="502"/>
      <c r="BB225" s="503"/>
      <c r="BC225" s="450"/>
      <c r="BD225" s="451"/>
      <c r="BE225" s="502"/>
      <c r="BF225" s="503"/>
      <c r="BG225" s="450"/>
      <c r="BH225" s="451"/>
      <c r="BI225" s="502"/>
      <c r="BJ225" s="503"/>
      <c r="BK225" s="450"/>
      <c r="BL225" s="451"/>
      <c r="BM225" s="502"/>
      <c r="BN225" s="503"/>
      <c r="BO225" s="450"/>
      <c r="BP225" s="451"/>
      <c r="BQ225" s="502"/>
      <c r="BR225" s="503"/>
      <c r="BS225" s="450"/>
      <c r="BT225" s="451"/>
      <c r="BU225" s="502"/>
      <c r="BV225" s="503"/>
      <c r="BW225" s="450"/>
      <c r="BX225" s="451"/>
      <c r="BY225" s="502"/>
      <c r="BZ225" s="503"/>
      <c r="CA225" s="450"/>
      <c r="CB225" s="451"/>
      <c r="CC225" s="502"/>
      <c r="CD225" s="503"/>
      <c r="CE225" s="450"/>
      <c r="CF225" s="451"/>
      <c r="CG225" s="502"/>
      <c r="CH225" s="503"/>
      <c r="CI225" s="450"/>
      <c r="CJ225" s="451"/>
      <c r="CK225" s="502"/>
      <c r="CL225" s="503"/>
      <c r="CM225" s="450"/>
      <c r="CN225" s="451"/>
      <c r="CO225" s="502"/>
      <c r="CP225" s="503"/>
      <c r="CQ225" s="48"/>
      <c r="CR225" s="48"/>
      <c r="CS225" s="48"/>
      <c r="CT225" s="48"/>
      <c r="CU225" s="48"/>
      <c r="CV225" s="48"/>
      <c r="CW225" s="48"/>
    </row>
    <row r="226" spans="1:101" x14ac:dyDescent="0.25">
      <c r="A226" s="394"/>
      <c r="B226" s="499"/>
      <c r="C226" s="436"/>
      <c r="D226" s="394"/>
      <c r="E226" s="395"/>
      <c r="F226" s="395"/>
      <c r="G226" s="395"/>
      <c r="H226" s="395"/>
      <c r="I226" s="436"/>
      <c r="J226" s="395"/>
      <c r="K226" s="440" t="str">
        <f>IFERROR(VLOOKUP(A226,[4]CalledName!$A:$N,14,FALSE),"")</f>
        <v/>
      </c>
      <c r="L226" s="401" t="str">
        <f>IFERROR(VLOOKUP(A226,[5]YEAR8!$A:$Y,22,FALSE),"")</f>
        <v/>
      </c>
      <c r="M226" s="404" t="str">
        <f t="shared" si="50"/>
        <v/>
      </c>
      <c r="N226" s="344" t="str">
        <f>IFERROR(VLOOKUP($A226,BHVEXPORT!$A:$I,6,FALSE),"")</f>
        <v/>
      </c>
      <c r="O226" s="344" t="str">
        <f>IFERROR(VLOOKUP($A226,BHVEXPORT!$A:$I,4,FALSE),"")</f>
        <v/>
      </c>
      <c r="P226" s="444" t="str">
        <f>IFERROR(VLOOKUP($A226,BHVEXPORT!$A:$I,5,FALSE),"")</f>
        <v/>
      </c>
      <c r="Q226" s="497"/>
      <c r="R226" s="495"/>
      <c r="S226" s="498">
        <f t="shared" si="51"/>
        <v>0</v>
      </c>
      <c r="T226" s="414">
        <f t="shared" si="52"/>
        <v>0</v>
      </c>
      <c r="U226" s="399">
        <f t="shared" si="53"/>
        <v>0</v>
      </c>
      <c r="V226" s="399">
        <f t="shared" si="54"/>
        <v>0</v>
      </c>
      <c r="W226" s="399">
        <f t="shared" si="55"/>
        <v>0</v>
      </c>
      <c r="X226" s="399">
        <f t="shared" si="44"/>
        <v>0</v>
      </c>
      <c r="Y226" s="399">
        <f t="shared" si="56"/>
        <v>0</v>
      </c>
      <c r="Z226" s="399">
        <f t="shared" si="57"/>
        <v>0</v>
      </c>
      <c r="AA226" s="399">
        <f t="shared" si="58"/>
        <v>0</v>
      </c>
      <c r="AB226" s="399">
        <f t="shared" si="48"/>
        <v>0</v>
      </c>
      <c r="AC226" s="522">
        <f t="shared" si="49"/>
        <v>0</v>
      </c>
      <c r="AD226" s="415"/>
      <c r="AE226" s="450"/>
      <c r="AF226" s="451"/>
      <c r="AG226" s="502"/>
      <c r="AH226" s="503"/>
      <c r="AI226" s="450"/>
      <c r="AJ226" s="451"/>
      <c r="AK226" s="502"/>
      <c r="AL226" s="503"/>
      <c r="AM226" s="450"/>
      <c r="AN226" s="451"/>
      <c r="AO226" s="502"/>
      <c r="AP226" s="503"/>
      <c r="AQ226" s="450"/>
      <c r="AR226" s="451"/>
      <c r="AS226" s="502"/>
      <c r="AT226" s="503"/>
      <c r="AU226" s="450"/>
      <c r="AV226" s="451"/>
      <c r="AW226" s="502"/>
      <c r="AX226" s="503"/>
      <c r="AY226" s="450"/>
      <c r="AZ226" s="451"/>
      <c r="BA226" s="502"/>
      <c r="BB226" s="503"/>
      <c r="BC226" s="450"/>
      <c r="BD226" s="451"/>
      <c r="BE226" s="502"/>
      <c r="BF226" s="503"/>
      <c r="BG226" s="450"/>
      <c r="BH226" s="451"/>
      <c r="BI226" s="502"/>
      <c r="BJ226" s="503"/>
      <c r="BK226" s="450"/>
      <c r="BL226" s="451"/>
      <c r="BM226" s="502"/>
      <c r="BN226" s="503"/>
      <c r="BO226" s="450"/>
      <c r="BP226" s="451"/>
      <c r="BQ226" s="502"/>
      <c r="BR226" s="503"/>
      <c r="BS226" s="450"/>
      <c r="BT226" s="451"/>
      <c r="BU226" s="502"/>
      <c r="BV226" s="503"/>
      <c r="BW226" s="450"/>
      <c r="BX226" s="451"/>
      <c r="BY226" s="502"/>
      <c r="BZ226" s="503"/>
      <c r="CA226" s="450"/>
      <c r="CB226" s="451"/>
      <c r="CC226" s="502"/>
      <c r="CD226" s="503"/>
      <c r="CE226" s="450"/>
      <c r="CF226" s="451"/>
      <c r="CG226" s="502"/>
      <c r="CH226" s="503"/>
      <c r="CI226" s="450"/>
      <c r="CJ226" s="451"/>
      <c r="CK226" s="502"/>
      <c r="CL226" s="503"/>
      <c r="CM226" s="450"/>
      <c r="CN226" s="451"/>
      <c r="CO226" s="502"/>
      <c r="CP226" s="503"/>
      <c r="CQ226" s="48"/>
      <c r="CR226" s="48"/>
      <c r="CS226" s="48"/>
      <c r="CT226" s="48"/>
      <c r="CU226" s="48"/>
      <c r="CV226" s="48"/>
      <c r="CW226" s="48"/>
    </row>
    <row r="227" spans="1:101" x14ac:dyDescent="0.25">
      <c r="A227" s="394"/>
      <c r="B227" s="499"/>
      <c r="C227" s="436"/>
      <c r="D227" s="394"/>
      <c r="E227" s="395"/>
      <c r="F227" s="395"/>
      <c r="G227" s="395"/>
      <c r="H227" s="395"/>
      <c r="I227" s="436"/>
      <c r="J227" s="395"/>
      <c r="K227" s="440" t="str">
        <f>IFERROR(VLOOKUP(A227,[4]CalledName!$A:$N,14,FALSE),"")</f>
        <v/>
      </c>
      <c r="L227" s="401" t="str">
        <f>IFERROR(VLOOKUP(A227,[5]YEAR8!$A:$Y,22,FALSE),"")</f>
        <v/>
      </c>
      <c r="M227" s="404" t="str">
        <f t="shared" si="50"/>
        <v/>
      </c>
      <c r="N227" s="344" t="str">
        <f>IFERROR(VLOOKUP($A227,BHVEXPORT!$A:$I,6,FALSE),"")</f>
        <v/>
      </c>
      <c r="O227" s="344" t="str">
        <f>IFERROR(VLOOKUP($A227,BHVEXPORT!$A:$I,4,FALSE),"")</f>
        <v/>
      </c>
      <c r="P227" s="444" t="str">
        <f>IFERROR(VLOOKUP($A227,BHVEXPORT!$A:$I,5,FALSE),"")</f>
        <v/>
      </c>
      <c r="Q227" s="497"/>
      <c r="R227" s="495"/>
      <c r="S227" s="498">
        <f t="shared" si="51"/>
        <v>0</v>
      </c>
      <c r="T227" s="414">
        <f t="shared" si="52"/>
        <v>0</v>
      </c>
      <c r="U227" s="399">
        <f t="shared" si="53"/>
        <v>0</v>
      </c>
      <c r="V227" s="399">
        <f t="shared" si="54"/>
        <v>0</v>
      </c>
      <c r="W227" s="399">
        <f t="shared" si="55"/>
        <v>0</v>
      </c>
      <c r="X227" s="399">
        <f t="shared" si="44"/>
        <v>0</v>
      </c>
      <c r="Y227" s="399">
        <f t="shared" si="56"/>
        <v>0</v>
      </c>
      <c r="Z227" s="399">
        <f t="shared" si="57"/>
        <v>0</v>
      </c>
      <c r="AA227" s="399">
        <f t="shared" si="58"/>
        <v>0</v>
      </c>
      <c r="AB227" s="399">
        <f t="shared" si="48"/>
        <v>0</v>
      </c>
      <c r="AC227" s="522">
        <f t="shared" si="49"/>
        <v>0</v>
      </c>
      <c r="AD227" s="415"/>
      <c r="AE227" s="450"/>
      <c r="AF227" s="451"/>
      <c r="AG227" s="502"/>
      <c r="AH227" s="503"/>
      <c r="AI227" s="450"/>
      <c r="AJ227" s="451"/>
      <c r="AK227" s="502"/>
      <c r="AL227" s="503"/>
      <c r="AM227" s="450"/>
      <c r="AN227" s="451"/>
      <c r="AO227" s="502"/>
      <c r="AP227" s="503"/>
      <c r="AQ227" s="450"/>
      <c r="AR227" s="451"/>
      <c r="AS227" s="502"/>
      <c r="AT227" s="503"/>
      <c r="AU227" s="450"/>
      <c r="AV227" s="451"/>
      <c r="AW227" s="502"/>
      <c r="AX227" s="503"/>
      <c r="AY227" s="450"/>
      <c r="AZ227" s="451"/>
      <c r="BA227" s="502"/>
      <c r="BB227" s="503"/>
      <c r="BC227" s="450"/>
      <c r="BD227" s="451"/>
      <c r="BE227" s="502"/>
      <c r="BF227" s="503"/>
      <c r="BG227" s="450"/>
      <c r="BH227" s="451"/>
      <c r="BI227" s="502"/>
      <c r="BJ227" s="503"/>
      <c r="BK227" s="450"/>
      <c r="BL227" s="451"/>
      <c r="BM227" s="502"/>
      <c r="BN227" s="503"/>
      <c r="BO227" s="450"/>
      <c r="BP227" s="451"/>
      <c r="BQ227" s="502"/>
      <c r="BR227" s="503"/>
      <c r="BS227" s="450"/>
      <c r="BT227" s="451"/>
      <c r="BU227" s="502"/>
      <c r="BV227" s="503"/>
      <c r="BW227" s="450"/>
      <c r="BX227" s="451"/>
      <c r="BY227" s="502"/>
      <c r="BZ227" s="503"/>
      <c r="CA227" s="450"/>
      <c r="CB227" s="451"/>
      <c r="CC227" s="502"/>
      <c r="CD227" s="503"/>
      <c r="CE227" s="450"/>
      <c r="CF227" s="451"/>
      <c r="CG227" s="502"/>
      <c r="CH227" s="503"/>
      <c r="CI227" s="450"/>
      <c r="CJ227" s="451"/>
      <c r="CK227" s="502"/>
      <c r="CL227" s="503"/>
      <c r="CM227" s="450"/>
      <c r="CN227" s="451"/>
      <c r="CO227" s="502"/>
      <c r="CP227" s="503"/>
      <c r="CQ227" s="48"/>
      <c r="CR227" s="48"/>
      <c r="CS227" s="48"/>
      <c r="CT227" s="48"/>
      <c r="CU227" s="48"/>
      <c r="CV227" s="48"/>
      <c r="CW227" s="48"/>
    </row>
    <row r="228" spans="1:101" x14ac:dyDescent="0.25">
      <c r="A228" s="394"/>
      <c r="B228" s="499"/>
      <c r="C228" s="436"/>
      <c r="D228" s="394"/>
      <c r="E228" s="395"/>
      <c r="F228" s="395"/>
      <c r="G228" s="395"/>
      <c r="H228" s="395"/>
      <c r="I228" s="436"/>
      <c r="J228" s="395"/>
      <c r="K228" s="440" t="str">
        <f>IFERROR(VLOOKUP(A228,[4]CalledName!$A:$N,14,FALSE),"")</f>
        <v/>
      </c>
      <c r="L228" s="401" t="str">
        <f>IFERROR(VLOOKUP(A228,[5]YEAR8!$A:$Y,22,FALSE),"")</f>
        <v/>
      </c>
      <c r="M228" s="404" t="str">
        <f t="shared" si="50"/>
        <v/>
      </c>
      <c r="N228" s="344" t="str">
        <f>IFERROR(VLOOKUP($A228,BHVEXPORT!$A:$I,6,FALSE),"")</f>
        <v/>
      </c>
      <c r="O228" s="344" t="str">
        <f>IFERROR(VLOOKUP($A228,BHVEXPORT!$A:$I,4,FALSE),"")</f>
        <v/>
      </c>
      <c r="P228" s="444" t="str">
        <f>IFERROR(VLOOKUP($A228,BHVEXPORT!$A:$I,5,FALSE),"")</f>
        <v/>
      </c>
      <c r="Q228" s="497"/>
      <c r="R228" s="495"/>
      <c r="S228" s="498">
        <f t="shared" si="51"/>
        <v>0</v>
      </c>
      <c r="T228" s="414">
        <f t="shared" si="52"/>
        <v>0</v>
      </c>
      <c r="U228" s="399">
        <f t="shared" si="53"/>
        <v>0</v>
      </c>
      <c r="V228" s="399">
        <f t="shared" si="54"/>
        <v>0</v>
      </c>
      <c r="W228" s="399">
        <f t="shared" si="55"/>
        <v>0</v>
      </c>
      <c r="X228" s="399">
        <f t="shared" si="44"/>
        <v>0</v>
      </c>
      <c r="Y228" s="399">
        <f t="shared" si="56"/>
        <v>0</v>
      </c>
      <c r="Z228" s="399">
        <f t="shared" si="57"/>
        <v>0</v>
      </c>
      <c r="AA228" s="399">
        <f t="shared" si="58"/>
        <v>0</v>
      </c>
      <c r="AB228" s="399">
        <f t="shared" si="48"/>
        <v>0</v>
      </c>
      <c r="AC228" s="522">
        <f t="shared" si="49"/>
        <v>0</v>
      </c>
      <c r="AD228" s="415"/>
      <c r="AE228" s="450"/>
      <c r="AF228" s="451"/>
      <c r="AG228" s="502"/>
      <c r="AH228" s="503"/>
      <c r="AI228" s="450"/>
      <c r="AJ228" s="451"/>
      <c r="AK228" s="502"/>
      <c r="AL228" s="503"/>
      <c r="AM228" s="450"/>
      <c r="AN228" s="451"/>
      <c r="AO228" s="502"/>
      <c r="AP228" s="503"/>
      <c r="AQ228" s="450"/>
      <c r="AR228" s="451"/>
      <c r="AS228" s="502"/>
      <c r="AT228" s="503"/>
      <c r="AU228" s="450"/>
      <c r="AV228" s="451"/>
      <c r="AW228" s="502"/>
      <c r="AX228" s="503"/>
      <c r="AY228" s="450"/>
      <c r="AZ228" s="451"/>
      <c r="BA228" s="502"/>
      <c r="BB228" s="503"/>
      <c r="BC228" s="450"/>
      <c r="BD228" s="451"/>
      <c r="BE228" s="502"/>
      <c r="BF228" s="503"/>
      <c r="BG228" s="450"/>
      <c r="BH228" s="451"/>
      <c r="BI228" s="502"/>
      <c r="BJ228" s="503"/>
      <c r="BK228" s="450"/>
      <c r="BL228" s="451"/>
      <c r="BM228" s="502"/>
      <c r="BN228" s="503"/>
      <c r="BO228" s="450"/>
      <c r="BP228" s="451"/>
      <c r="BQ228" s="502"/>
      <c r="BR228" s="503"/>
      <c r="BS228" s="450"/>
      <c r="BT228" s="451"/>
      <c r="BU228" s="502"/>
      <c r="BV228" s="503"/>
      <c r="BW228" s="450"/>
      <c r="BX228" s="451"/>
      <c r="BY228" s="502"/>
      <c r="BZ228" s="503"/>
      <c r="CA228" s="450"/>
      <c r="CB228" s="451"/>
      <c r="CC228" s="502"/>
      <c r="CD228" s="503"/>
      <c r="CE228" s="450"/>
      <c r="CF228" s="451"/>
      <c r="CG228" s="502"/>
      <c r="CH228" s="503"/>
      <c r="CI228" s="450"/>
      <c r="CJ228" s="451"/>
      <c r="CK228" s="502"/>
      <c r="CL228" s="503"/>
      <c r="CM228" s="450"/>
      <c r="CN228" s="451"/>
      <c r="CO228" s="502"/>
      <c r="CP228" s="503"/>
      <c r="CQ228" s="48"/>
      <c r="CR228" s="48"/>
      <c r="CS228" s="48"/>
      <c r="CT228" s="48"/>
      <c r="CU228" s="48"/>
      <c r="CV228" s="48"/>
      <c r="CW228" s="48"/>
    </row>
    <row r="229" spans="1:101" x14ac:dyDescent="0.25">
      <c r="A229" s="394"/>
      <c r="B229" s="499"/>
      <c r="C229" s="436"/>
      <c r="D229" s="394"/>
      <c r="E229" s="395"/>
      <c r="F229" s="395"/>
      <c r="G229" s="395"/>
      <c r="H229" s="395"/>
      <c r="I229" s="436"/>
      <c r="J229" s="395"/>
      <c r="K229" s="440" t="str">
        <f>IFERROR(VLOOKUP(A229,[4]CalledName!$A:$N,14,FALSE),"")</f>
        <v/>
      </c>
      <c r="L229" s="401" t="str">
        <f>IFERROR(VLOOKUP(A229,[5]YEAR8!$A:$Y,22,FALSE),"")</f>
        <v/>
      </c>
      <c r="M229" s="404" t="str">
        <f t="shared" si="50"/>
        <v/>
      </c>
      <c r="N229" s="344" t="str">
        <f>IFERROR(VLOOKUP($A229,BHVEXPORT!$A:$I,6,FALSE),"")</f>
        <v/>
      </c>
      <c r="O229" s="344" t="str">
        <f>IFERROR(VLOOKUP($A229,BHVEXPORT!$A:$I,4,FALSE),"")</f>
        <v/>
      </c>
      <c r="P229" s="444" t="str">
        <f>IFERROR(VLOOKUP($A229,BHVEXPORT!$A:$I,5,FALSE),"")</f>
        <v/>
      </c>
      <c r="Q229" s="497"/>
      <c r="R229" s="495"/>
      <c r="S229" s="498">
        <f t="shared" si="51"/>
        <v>0</v>
      </c>
      <c r="T229" s="414">
        <f t="shared" si="52"/>
        <v>0</v>
      </c>
      <c r="U229" s="399">
        <f t="shared" si="53"/>
        <v>0</v>
      </c>
      <c r="V229" s="399">
        <f t="shared" si="54"/>
        <v>0</v>
      </c>
      <c r="W229" s="399">
        <f t="shared" si="55"/>
        <v>0</v>
      </c>
      <c r="X229" s="399">
        <f t="shared" si="44"/>
        <v>0</v>
      </c>
      <c r="Y229" s="399">
        <f t="shared" si="56"/>
        <v>0</v>
      </c>
      <c r="Z229" s="399">
        <f t="shared" si="57"/>
        <v>0</v>
      </c>
      <c r="AA229" s="399">
        <f t="shared" si="58"/>
        <v>0</v>
      </c>
      <c r="AB229" s="399">
        <f t="shared" si="48"/>
        <v>0</v>
      </c>
      <c r="AC229" s="522">
        <f t="shared" si="49"/>
        <v>0</v>
      </c>
      <c r="AD229" s="415"/>
      <c r="AE229" s="450"/>
      <c r="AF229" s="451"/>
      <c r="AG229" s="502"/>
      <c r="AH229" s="503"/>
      <c r="AI229" s="450"/>
      <c r="AJ229" s="451"/>
      <c r="AK229" s="502"/>
      <c r="AL229" s="503"/>
      <c r="AM229" s="450"/>
      <c r="AN229" s="451"/>
      <c r="AO229" s="502"/>
      <c r="AP229" s="503"/>
      <c r="AQ229" s="450"/>
      <c r="AR229" s="451"/>
      <c r="AS229" s="502"/>
      <c r="AT229" s="503"/>
      <c r="AU229" s="450"/>
      <c r="AV229" s="451"/>
      <c r="AW229" s="502"/>
      <c r="AX229" s="503"/>
      <c r="AY229" s="450"/>
      <c r="AZ229" s="451"/>
      <c r="BA229" s="502"/>
      <c r="BB229" s="503"/>
      <c r="BC229" s="450"/>
      <c r="BD229" s="451"/>
      <c r="BE229" s="502"/>
      <c r="BF229" s="503"/>
      <c r="BG229" s="450"/>
      <c r="BH229" s="451"/>
      <c r="BI229" s="502"/>
      <c r="BJ229" s="503"/>
      <c r="BK229" s="450"/>
      <c r="BL229" s="451"/>
      <c r="BM229" s="502"/>
      <c r="BN229" s="503"/>
      <c r="BO229" s="450"/>
      <c r="BP229" s="451"/>
      <c r="BQ229" s="502"/>
      <c r="BR229" s="503"/>
      <c r="BS229" s="450"/>
      <c r="BT229" s="451"/>
      <c r="BU229" s="502"/>
      <c r="BV229" s="503"/>
      <c r="BW229" s="450"/>
      <c r="BX229" s="451"/>
      <c r="BY229" s="502"/>
      <c r="BZ229" s="503"/>
      <c r="CA229" s="450"/>
      <c r="CB229" s="451"/>
      <c r="CC229" s="502"/>
      <c r="CD229" s="503"/>
      <c r="CE229" s="450"/>
      <c r="CF229" s="451"/>
      <c r="CG229" s="502"/>
      <c r="CH229" s="503"/>
      <c r="CI229" s="450"/>
      <c r="CJ229" s="451"/>
      <c r="CK229" s="502"/>
      <c r="CL229" s="503"/>
      <c r="CM229" s="450"/>
      <c r="CN229" s="451"/>
      <c r="CO229" s="502"/>
      <c r="CP229" s="503"/>
      <c r="CQ229" s="48"/>
      <c r="CR229" s="48"/>
      <c r="CS229" s="48"/>
      <c r="CT229" s="48"/>
      <c r="CU229" s="48"/>
      <c r="CV229" s="48"/>
      <c r="CW229" s="48"/>
    </row>
    <row r="230" spans="1:101" x14ac:dyDescent="0.25">
      <c r="A230" s="394"/>
      <c r="B230" s="499"/>
      <c r="C230" s="436"/>
      <c r="D230" s="394"/>
      <c r="E230" s="395"/>
      <c r="F230" s="395"/>
      <c r="G230" s="395"/>
      <c r="H230" s="395"/>
      <c r="I230" s="436"/>
      <c r="J230" s="395"/>
      <c r="K230" s="440" t="str">
        <f>IFERROR(VLOOKUP(A230,[4]CalledName!$A:$N,14,FALSE),"")</f>
        <v/>
      </c>
      <c r="L230" s="401" t="str">
        <f>IFERROR(VLOOKUP(A230,[5]YEAR8!$A:$Y,22,FALSE),"")</f>
        <v/>
      </c>
      <c r="M230" s="404" t="str">
        <f t="shared" si="50"/>
        <v/>
      </c>
      <c r="N230" s="344" t="str">
        <f>IFERROR(VLOOKUP($A230,BHVEXPORT!$A:$I,6,FALSE),"")</f>
        <v/>
      </c>
      <c r="O230" s="344" t="str">
        <f>IFERROR(VLOOKUP($A230,BHVEXPORT!$A:$I,4,FALSE),"")</f>
        <v/>
      </c>
      <c r="P230" s="444" t="str">
        <f>IFERROR(VLOOKUP($A230,BHVEXPORT!$A:$I,5,FALSE),"")</f>
        <v/>
      </c>
      <c r="Q230" s="497"/>
      <c r="R230" s="495"/>
      <c r="S230" s="498">
        <f t="shared" si="51"/>
        <v>0</v>
      </c>
      <c r="T230" s="414">
        <f t="shared" si="52"/>
        <v>0</v>
      </c>
      <c r="U230" s="399">
        <f t="shared" si="53"/>
        <v>0</v>
      </c>
      <c r="V230" s="399">
        <f t="shared" si="54"/>
        <v>0</v>
      </c>
      <c r="W230" s="399">
        <f t="shared" si="55"/>
        <v>0</v>
      </c>
      <c r="X230" s="399">
        <f t="shared" si="44"/>
        <v>0</v>
      </c>
      <c r="Y230" s="399">
        <f t="shared" si="56"/>
        <v>0</v>
      </c>
      <c r="Z230" s="399">
        <f t="shared" si="57"/>
        <v>0</v>
      </c>
      <c r="AA230" s="399">
        <f t="shared" si="58"/>
        <v>0</v>
      </c>
      <c r="AB230" s="399">
        <f t="shared" si="48"/>
        <v>0</v>
      </c>
      <c r="AC230" s="522">
        <f t="shared" si="49"/>
        <v>0</v>
      </c>
      <c r="AD230" s="415"/>
      <c r="AE230" s="450"/>
      <c r="AF230" s="451"/>
      <c r="AG230" s="502"/>
      <c r="AH230" s="503"/>
      <c r="AI230" s="450"/>
      <c r="AJ230" s="451"/>
      <c r="AK230" s="502"/>
      <c r="AL230" s="503"/>
      <c r="AM230" s="450"/>
      <c r="AN230" s="451"/>
      <c r="AO230" s="502"/>
      <c r="AP230" s="503"/>
      <c r="AQ230" s="450"/>
      <c r="AR230" s="451"/>
      <c r="AS230" s="502"/>
      <c r="AT230" s="503"/>
      <c r="AU230" s="450"/>
      <c r="AV230" s="451"/>
      <c r="AW230" s="502"/>
      <c r="AX230" s="503"/>
      <c r="AY230" s="450"/>
      <c r="AZ230" s="451"/>
      <c r="BA230" s="502"/>
      <c r="BB230" s="503"/>
      <c r="BC230" s="450"/>
      <c r="BD230" s="451"/>
      <c r="BE230" s="502"/>
      <c r="BF230" s="503"/>
      <c r="BG230" s="450"/>
      <c r="BH230" s="451"/>
      <c r="BI230" s="502"/>
      <c r="BJ230" s="503"/>
      <c r="BK230" s="450"/>
      <c r="BL230" s="451"/>
      <c r="BM230" s="502"/>
      <c r="BN230" s="503"/>
      <c r="BO230" s="450"/>
      <c r="BP230" s="451"/>
      <c r="BQ230" s="502"/>
      <c r="BR230" s="503"/>
      <c r="BS230" s="450"/>
      <c r="BT230" s="451"/>
      <c r="BU230" s="502"/>
      <c r="BV230" s="503"/>
      <c r="BW230" s="450"/>
      <c r="BX230" s="451"/>
      <c r="BY230" s="502"/>
      <c r="BZ230" s="503"/>
      <c r="CA230" s="450"/>
      <c r="CB230" s="451"/>
      <c r="CC230" s="502"/>
      <c r="CD230" s="503"/>
      <c r="CE230" s="450"/>
      <c r="CF230" s="451"/>
      <c r="CG230" s="502"/>
      <c r="CH230" s="503"/>
      <c r="CI230" s="450"/>
      <c r="CJ230" s="451"/>
      <c r="CK230" s="502"/>
      <c r="CL230" s="503"/>
      <c r="CM230" s="450"/>
      <c r="CN230" s="451"/>
      <c r="CO230" s="502"/>
      <c r="CP230" s="503"/>
      <c r="CQ230" s="48"/>
      <c r="CR230" s="48"/>
      <c r="CS230" s="48"/>
      <c r="CT230" s="48"/>
      <c r="CU230" s="48"/>
      <c r="CV230" s="48"/>
      <c r="CW230" s="48"/>
    </row>
    <row r="231" spans="1:101" x14ac:dyDescent="0.25">
      <c r="A231" s="394"/>
      <c r="B231" s="499"/>
      <c r="C231" s="436"/>
      <c r="D231" s="394"/>
      <c r="E231" s="395"/>
      <c r="F231" s="395"/>
      <c r="G231" s="395"/>
      <c r="H231" s="395"/>
      <c r="I231" s="436"/>
      <c r="J231" s="395"/>
      <c r="K231" s="440" t="str">
        <f>IFERROR(VLOOKUP(A231,[4]CalledName!$A:$N,14,FALSE),"")</f>
        <v/>
      </c>
      <c r="L231" s="401" t="str">
        <f>IFERROR(VLOOKUP(A231,[5]YEAR8!$A:$Y,22,FALSE),"")</f>
        <v/>
      </c>
      <c r="M231" s="404" t="str">
        <f t="shared" si="50"/>
        <v/>
      </c>
      <c r="N231" s="344" t="str">
        <f>IFERROR(VLOOKUP($A231,BHVEXPORT!$A:$I,6,FALSE),"")</f>
        <v/>
      </c>
      <c r="O231" s="344" t="str">
        <f>IFERROR(VLOOKUP($A231,BHVEXPORT!$A:$I,4,FALSE),"")</f>
        <v/>
      </c>
      <c r="P231" s="444" t="str">
        <f>IFERROR(VLOOKUP($A231,BHVEXPORT!$A:$I,5,FALSE),"")</f>
        <v/>
      </c>
      <c r="Q231" s="497"/>
      <c r="R231" s="495"/>
      <c r="S231" s="498">
        <f t="shared" si="51"/>
        <v>0</v>
      </c>
      <c r="T231" s="414">
        <f t="shared" si="52"/>
        <v>0</v>
      </c>
      <c r="U231" s="399">
        <f t="shared" si="53"/>
        <v>0</v>
      </c>
      <c r="V231" s="399">
        <f t="shared" si="54"/>
        <v>0</v>
      </c>
      <c r="W231" s="399">
        <f t="shared" si="55"/>
        <v>0</v>
      </c>
      <c r="X231" s="399">
        <f t="shared" si="44"/>
        <v>0</v>
      </c>
      <c r="Y231" s="399">
        <f t="shared" si="56"/>
        <v>0</v>
      </c>
      <c r="Z231" s="399">
        <f t="shared" si="57"/>
        <v>0</v>
      </c>
      <c r="AA231" s="399">
        <f t="shared" si="58"/>
        <v>0</v>
      </c>
      <c r="AB231" s="399">
        <f t="shared" si="48"/>
        <v>0</v>
      </c>
      <c r="AC231" s="522">
        <f t="shared" si="49"/>
        <v>0</v>
      </c>
      <c r="AD231" s="415"/>
      <c r="AE231" s="450"/>
      <c r="AF231" s="451"/>
      <c r="AG231" s="502"/>
      <c r="AH231" s="503"/>
      <c r="AI231" s="450"/>
      <c r="AJ231" s="451"/>
      <c r="AK231" s="502"/>
      <c r="AL231" s="503"/>
      <c r="AM231" s="450"/>
      <c r="AN231" s="451"/>
      <c r="AO231" s="502"/>
      <c r="AP231" s="503"/>
      <c r="AQ231" s="450"/>
      <c r="AR231" s="451"/>
      <c r="AS231" s="502"/>
      <c r="AT231" s="503"/>
      <c r="AU231" s="450"/>
      <c r="AV231" s="451"/>
      <c r="AW231" s="502"/>
      <c r="AX231" s="503"/>
      <c r="AY231" s="450"/>
      <c r="AZ231" s="451"/>
      <c r="BA231" s="502"/>
      <c r="BB231" s="503"/>
      <c r="BC231" s="450"/>
      <c r="BD231" s="451"/>
      <c r="BE231" s="502"/>
      <c r="BF231" s="503"/>
      <c r="BG231" s="450"/>
      <c r="BH231" s="451"/>
      <c r="BI231" s="502"/>
      <c r="BJ231" s="503"/>
      <c r="BK231" s="450"/>
      <c r="BL231" s="451"/>
      <c r="BM231" s="502"/>
      <c r="BN231" s="503"/>
      <c r="BO231" s="450"/>
      <c r="BP231" s="451"/>
      <c r="BQ231" s="502"/>
      <c r="BR231" s="503"/>
      <c r="BS231" s="450"/>
      <c r="BT231" s="451"/>
      <c r="BU231" s="502"/>
      <c r="BV231" s="503"/>
      <c r="BW231" s="450"/>
      <c r="BX231" s="451"/>
      <c r="BY231" s="502"/>
      <c r="BZ231" s="503"/>
      <c r="CA231" s="450"/>
      <c r="CB231" s="451"/>
      <c r="CC231" s="502"/>
      <c r="CD231" s="503"/>
      <c r="CE231" s="450"/>
      <c r="CF231" s="451"/>
      <c r="CG231" s="502"/>
      <c r="CH231" s="503"/>
      <c r="CI231" s="450"/>
      <c r="CJ231" s="451"/>
      <c r="CK231" s="502"/>
      <c r="CL231" s="503"/>
      <c r="CM231" s="450"/>
      <c r="CN231" s="451"/>
      <c r="CO231" s="502"/>
      <c r="CP231" s="503"/>
      <c r="CQ231" s="48"/>
      <c r="CR231" s="48"/>
      <c r="CS231" s="48"/>
      <c r="CT231" s="48"/>
      <c r="CU231" s="48"/>
      <c r="CV231" s="48"/>
      <c r="CW231" s="48"/>
    </row>
  </sheetData>
  <autoFilter ref="A1:CP231" xr:uid="{00000000-0009-0000-0000-000002000000}"/>
  <sortState ref="A2:EJ216">
    <sortCondition ref="B2:B216"/>
  </sortState>
  <customSheetViews>
    <customSheetView guid="{8635D68E-22EC-42FF-9F05-EEEAA207F799}" showAutoFilter="1">
      <pane xSplit="10" ySplit="1" topLeftCell="K2" activePane="bottomRight" state="frozen"/>
      <selection pane="bottomRight" activeCell="G16" sqref="G16"/>
      <pageMargins left="0.7" right="0.7" top="0.75" bottom="0.75" header="0.3" footer="0.3"/>
      <pageSetup paperSize="9" orientation="portrait" r:id="rId1"/>
      <autoFilter ref="A1:CB231" xr:uid="{00000000-0000-0000-0000-000000000000}"/>
    </customSheetView>
    <customSheetView guid="{AB5A17B1-2FC4-418A-AFAE-1FD89C3982BF}" showAutoFilter="1">
      <pane xSplit="10" ySplit="1" topLeftCell="K2" activePane="bottomRight" state="frozen"/>
      <selection pane="bottomRight" activeCell="O2" sqref="O2:CC218"/>
      <pageMargins left="0.7" right="0.7" top="0.75" bottom="0.75" header="0.3" footer="0.3"/>
      <pageSetup paperSize="9" orientation="portrait" r:id="rId2"/>
      <autoFilter ref="A1:CB231" xr:uid="{00000000-0000-0000-0000-000000000000}"/>
    </customSheetView>
  </customSheetViews>
  <conditionalFormatting sqref="AD3:AD212">
    <cfRule type="cellIs" dxfId="586" priority="84" stopIfTrue="1" operator="equal">
      <formula>"B"</formula>
    </cfRule>
    <cfRule type="cellIs" dxfId="585" priority="85" stopIfTrue="1" operator="equal">
      <formula>"S"</formula>
    </cfRule>
    <cfRule type="cellIs" dxfId="584" priority="86" stopIfTrue="1" operator="equal">
      <formula>"G"</formula>
    </cfRule>
    <cfRule type="cellIs" dxfId="583" priority="87" stopIfTrue="1" operator="equal">
      <formula>"M"</formula>
    </cfRule>
  </conditionalFormatting>
  <conditionalFormatting sqref="O2:O212">
    <cfRule type="top10" dxfId="582" priority="64" stopIfTrue="1" percent="1" rank="10"/>
  </conditionalFormatting>
  <conditionalFormatting sqref="P2:P212">
    <cfRule type="top10" dxfId="581" priority="62" stopIfTrue="1" percent="1" rank="10"/>
  </conditionalFormatting>
  <conditionalFormatting sqref="N1:N212 N232:N1048576">
    <cfRule type="top10" dxfId="580" priority="60" percent="1" rank="10"/>
  </conditionalFormatting>
  <conditionalFormatting sqref="L2:L212">
    <cfRule type="cellIs" dxfId="579" priority="56" stopIfTrue="1" operator="equal">
      <formula>"B"</formula>
    </cfRule>
    <cfRule type="cellIs" dxfId="578" priority="57" stopIfTrue="1" operator="equal">
      <formula>"S"</formula>
    </cfRule>
    <cfRule type="cellIs" dxfId="577" priority="58" stopIfTrue="1" operator="equal">
      <formula>"G"</formula>
    </cfRule>
    <cfRule type="cellIs" dxfId="576" priority="59" stopIfTrue="1" operator="equal">
      <formula>"M"</formula>
    </cfRule>
  </conditionalFormatting>
  <conditionalFormatting sqref="AD2">
    <cfRule type="cellIs" dxfId="575" priority="52" stopIfTrue="1" operator="equal">
      <formula>"B"</formula>
    </cfRule>
    <cfRule type="cellIs" dxfId="574" priority="53" stopIfTrue="1" operator="equal">
      <formula>"S"</formula>
    </cfRule>
    <cfRule type="cellIs" dxfId="573" priority="54" stopIfTrue="1" operator="equal">
      <formula>"G"</formula>
    </cfRule>
    <cfRule type="cellIs" dxfId="572" priority="55" stopIfTrue="1" operator="equal">
      <formula>"M"</formula>
    </cfRule>
  </conditionalFormatting>
  <conditionalFormatting sqref="Q1:Q212 Q232:Q1048576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2:AE212 AM2:AM212 AQ2:AQ212 AU2:AU212 AY2:AY212 BC2:BC212 BG2:BG212 BK2:BK212 BO2:BO212 BS2:BS212 BW2:BW212 CA2:CA212 CE2:CE212 CI2:CI212 CM2:CM212 AI2:AI212 AI232:AI1048576 CM232:CM1048576 CI232:CI1048576 CE232:CE1048576 CA232:CA1048576 BW232:BW1048576 BS232:BS1048576 BO232:BO1048576 BK232:BK1048576 BG232:BG1048576 BC232:BC1048576 AY232:AY1048576 AU232:AU1048576 AQ232:AQ1048576 AM232:AM1048576 AE232:AE1048576">
    <cfRule type="containsText" dxfId="571" priority="45" operator="containsText" text="Serious">
      <formula>NOT(ISERROR(SEARCH("Serious",AE2)))</formula>
    </cfRule>
    <cfRule type="containsText" dxfId="570" priority="46" operator="containsText" text="2">
      <formula>NOT(ISERROR(SEARCH("2",AE2)))</formula>
    </cfRule>
  </conditionalFormatting>
  <conditionalFormatting sqref="R2:R212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52">
    <cfRule type="top10" dxfId="569" priority="41" percent="1" rank="10"/>
  </conditionalFormatting>
  <conditionalFormatting sqref="U2:U252">
    <cfRule type="top10" dxfId="568" priority="40" rank="10"/>
  </conditionalFormatting>
  <conditionalFormatting sqref="AD213:AD231">
    <cfRule type="cellIs" dxfId="567" priority="17" stopIfTrue="1" operator="equal">
      <formula>"B"</formula>
    </cfRule>
    <cfRule type="cellIs" dxfId="566" priority="18" stopIfTrue="1" operator="equal">
      <formula>"S"</formula>
    </cfRule>
    <cfRule type="cellIs" dxfId="565" priority="19" stopIfTrue="1" operator="equal">
      <formula>"G"</formula>
    </cfRule>
    <cfRule type="cellIs" dxfId="564" priority="20" stopIfTrue="1" operator="equal">
      <formula>"M"</formula>
    </cfRule>
  </conditionalFormatting>
  <conditionalFormatting sqref="O213:O231">
    <cfRule type="top10" dxfId="563" priority="16" stopIfTrue="1" percent="1" rank="10"/>
  </conditionalFormatting>
  <conditionalFormatting sqref="P213:P231">
    <cfRule type="top10" dxfId="562" priority="15" stopIfTrue="1" percent="1" rank="10"/>
  </conditionalFormatting>
  <conditionalFormatting sqref="N213:N231">
    <cfRule type="top10" dxfId="561" priority="14" percent="1" rank="10"/>
  </conditionalFormatting>
  <conditionalFormatting sqref="L213:L231">
    <cfRule type="cellIs" dxfId="560" priority="10" stopIfTrue="1" operator="equal">
      <formula>"B"</formula>
    </cfRule>
    <cfRule type="cellIs" dxfId="559" priority="11" stopIfTrue="1" operator="equal">
      <formula>"S"</formula>
    </cfRule>
    <cfRule type="cellIs" dxfId="558" priority="12" stopIfTrue="1" operator="equal">
      <formula>"G"</formula>
    </cfRule>
    <cfRule type="cellIs" dxfId="557" priority="13" stopIfTrue="1" operator="equal">
      <formula>"M"</formula>
    </cfRule>
  </conditionalFormatting>
  <conditionalFormatting sqref="Q213:Q23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213:AE231 AM213:AM231 AQ213:AQ231 AU213:AU231 AY213:AY231 BC213:BC231 BG213:BG231 BK213:BK231 BO213:BO231 BS213:BS231 BW213:BW231 CA213:CA231 CE213:CE231 CI213:CI231 CM213:CM231 AI213:AI231">
    <cfRule type="containsText" dxfId="556" priority="7" operator="containsText" text="Serious">
      <formula>NOT(ISERROR(SEARCH("Serious",AE213)))</formula>
    </cfRule>
    <cfRule type="containsText" dxfId="555" priority="8" operator="containsText" text="2">
      <formula>NOT(ISERROR(SEARCH("2",AE213)))</formula>
    </cfRule>
  </conditionalFormatting>
  <conditionalFormatting sqref="R213:R23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2:AC252 V2:W231 Y2:AA231">
    <cfRule type="top10" dxfId="554" priority="1441" rank="10"/>
  </conditionalFormatting>
  <conditionalFormatting sqref="X2:X231">
    <cfRule type="top10" dxfId="553" priority="2" rank="10"/>
  </conditionalFormatting>
  <conditionalFormatting sqref="AB2:AC231">
    <cfRule type="top10" dxfId="552" priority="1" rank="10"/>
  </conditionalFormatting>
  <pageMargins left="0.7" right="0.7" top="0.75" bottom="0.75" header="0.3" footer="0.3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00"/>
  </sheetPr>
  <dimension ref="A1:GR245"/>
  <sheetViews>
    <sheetView showRowColHeaders="0" zoomScale="80" zoomScaleNormal="80" workbookViewId="0">
      <pane xSplit="18" ySplit="15" topLeftCell="S16" activePane="bottomRight" state="frozen"/>
      <selection activeCell="K16" sqref="K16"/>
      <selection pane="topRight" activeCell="K16" sqref="K16"/>
      <selection pane="bottomLeft" activeCell="K16" sqref="K16"/>
      <selection pane="bottomRight" activeCell="P21" sqref="P21"/>
    </sheetView>
  </sheetViews>
  <sheetFormatPr defaultRowHeight="15" x14ac:dyDescent="0.25"/>
  <cols>
    <col min="1" max="1" width="9.28515625" style="126" bestFit="1" customWidth="1"/>
    <col min="2" max="2" width="22.140625" customWidth="1"/>
    <col min="3" max="3" width="6.28515625" style="127" customWidth="1"/>
    <col min="4" max="4" width="3" style="127" customWidth="1"/>
    <col min="5" max="6" width="2.85546875" style="127" customWidth="1"/>
    <col min="7" max="7" width="27" style="127" customWidth="1"/>
    <col min="8" max="8" width="4.7109375" style="127" customWidth="1"/>
    <col min="9" max="9" width="2.7109375" style="127" customWidth="1"/>
    <col min="10" max="10" width="3" style="127" customWidth="1"/>
    <col min="11" max="11" width="4.7109375" style="127" customWidth="1"/>
    <col min="12" max="12" width="10.140625" style="126" hidden="1" customWidth="1"/>
    <col min="13" max="13" width="7.140625" style="50" customWidth="1"/>
    <col min="14" max="15" width="7.7109375" style="50" customWidth="1"/>
    <col min="16" max="16" width="7.5703125" style="50" customWidth="1"/>
    <col min="17" max="17" width="7.85546875" style="128" customWidth="1"/>
    <col min="18" max="18" width="11.7109375" style="125" bestFit="1" customWidth="1"/>
    <col min="19" max="19" width="14" style="50" customWidth="1"/>
    <col min="20" max="20" width="6.7109375" style="125" customWidth="1"/>
    <col min="21" max="21" width="6.85546875" style="125" bestFit="1" customWidth="1"/>
    <col min="22" max="22" width="5.140625" style="50" bestFit="1" customWidth="1"/>
    <col min="23" max="23" width="9.28515625" style="99" bestFit="1" customWidth="1"/>
    <col min="24" max="24" width="13.42578125" style="50" customWidth="1"/>
    <col min="25" max="25" width="5.7109375" style="125" bestFit="1" customWidth="1"/>
    <col min="26" max="26" width="6.5703125" style="125" bestFit="1" customWidth="1"/>
    <col min="27" max="27" width="5.42578125" style="50" bestFit="1" customWidth="1"/>
    <col min="28" max="28" width="8.5703125" style="99" bestFit="1" customWidth="1"/>
    <col min="29" max="29" width="13.140625" style="50" customWidth="1"/>
    <col min="30" max="30" width="5.7109375" style="125" bestFit="1" customWidth="1"/>
    <col min="31" max="31" width="6.85546875" style="125" bestFit="1" customWidth="1"/>
    <col min="32" max="32" width="4.42578125" style="50" bestFit="1" customWidth="1"/>
    <col min="33" max="33" width="9.7109375" style="99" customWidth="1"/>
    <col min="34" max="34" width="11.7109375" style="50" customWidth="1"/>
    <col min="35" max="35" width="5.7109375" style="125" bestFit="1" customWidth="1"/>
    <col min="36" max="36" width="6.85546875" style="125" bestFit="1" customWidth="1"/>
    <col min="37" max="37" width="5.5703125" style="50" bestFit="1" customWidth="1"/>
    <col min="38" max="38" width="11.85546875" style="99" bestFit="1" customWidth="1"/>
    <col min="39" max="39" width="12.28515625" style="99" customWidth="1"/>
    <col min="40" max="42" width="6.42578125" style="99" customWidth="1"/>
    <col min="43" max="43" width="9.7109375" style="99" customWidth="1"/>
    <col min="44" max="44" width="12.7109375" style="50" customWidth="1"/>
    <col min="45" max="45" width="5.7109375" style="125" bestFit="1" customWidth="1"/>
    <col min="46" max="46" width="6.85546875" style="125" bestFit="1" customWidth="1"/>
    <col min="47" max="47" width="5.42578125" style="50" bestFit="1" customWidth="1"/>
    <col min="48" max="48" width="10.28515625" style="99" customWidth="1"/>
    <col min="49" max="49" width="12.42578125" style="50" customWidth="1"/>
    <col min="50" max="50" width="5.7109375" style="125" bestFit="1" customWidth="1"/>
    <col min="51" max="51" width="6.85546875" style="125" bestFit="1" customWidth="1"/>
    <col min="52" max="52" width="5.85546875" style="50" bestFit="1" customWidth="1"/>
    <col min="53" max="53" width="10.140625" style="99" customWidth="1"/>
    <col min="54" max="54" width="13.7109375" style="50" customWidth="1"/>
    <col min="55" max="55" width="5.7109375" style="125" bestFit="1" customWidth="1"/>
    <col min="56" max="56" width="6.85546875" style="125" bestFit="1" customWidth="1"/>
    <col min="57" max="57" width="4.85546875" style="50" customWidth="1"/>
    <col min="58" max="58" width="9" style="99" customWidth="1"/>
    <col min="59" max="59" width="12.42578125" style="50" customWidth="1"/>
    <col min="60" max="60" width="5.7109375" style="125" bestFit="1" customWidth="1"/>
    <col min="61" max="61" width="6.85546875" style="125" bestFit="1" customWidth="1"/>
    <col min="62" max="62" width="5.42578125" style="50" bestFit="1" customWidth="1"/>
    <col min="63" max="63" width="9" style="99" customWidth="1"/>
    <col min="64" max="64" width="13" style="50" customWidth="1"/>
    <col min="65" max="65" width="5.7109375" style="125" bestFit="1" customWidth="1"/>
    <col min="66" max="66" width="6.85546875" style="125" bestFit="1" customWidth="1"/>
    <col min="67" max="67" width="5" style="50" bestFit="1" customWidth="1"/>
    <col min="68" max="68" width="12.28515625" style="99" bestFit="1" customWidth="1"/>
    <col min="69" max="69" width="12.5703125" style="50" customWidth="1"/>
    <col min="70" max="70" width="5.7109375" style="125" bestFit="1" customWidth="1"/>
    <col min="71" max="71" width="6.85546875" style="125" bestFit="1" customWidth="1"/>
    <col min="72" max="72" width="5.85546875" style="50" customWidth="1"/>
    <col min="73" max="73" width="11.140625" style="99" bestFit="1" customWidth="1"/>
    <col min="74" max="74" width="13.140625" style="50" customWidth="1"/>
    <col min="75" max="75" width="5.7109375" style="125" bestFit="1" customWidth="1"/>
    <col min="76" max="76" width="6.85546875" style="125" bestFit="1" customWidth="1"/>
    <col min="77" max="77" width="4.5703125" style="50" bestFit="1" customWidth="1"/>
    <col min="78" max="78" width="9.140625" style="99" customWidth="1"/>
    <col min="79" max="79" width="12.42578125" style="50" customWidth="1"/>
    <col min="80" max="80" width="5.7109375" style="125" bestFit="1" customWidth="1"/>
    <col min="81" max="81" width="6.85546875" style="125" bestFit="1" customWidth="1"/>
    <col min="82" max="82" width="5.85546875" style="50" bestFit="1" customWidth="1"/>
    <col min="83" max="83" width="9.28515625" style="99" customWidth="1"/>
    <col min="84" max="84" width="12.28515625" style="50" customWidth="1"/>
    <col min="85" max="85" width="5.7109375" style="125" bestFit="1" customWidth="1"/>
    <col min="86" max="86" width="6.85546875" style="125" bestFit="1" customWidth="1"/>
    <col min="87" max="87" width="5.28515625" style="50" bestFit="1" customWidth="1"/>
    <col min="88" max="88" width="9" style="99" customWidth="1"/>
    <col min="89" max="89" width="11.85546875" style="99" customWidth="1"/>
    <col min="90" max="90" width="5.85546875" style="99" customWidth="1"/>
    <col min="91" max="91" width="7.7109375" style="99" customWidth="1"/>
    <col min="92" max="92" width="6.42578125" style="99" customWidth="1"/>
    <col min="93" max="93" width="8.85546875" style="99" customWidth="1"/>
    <col min="94" max="94" width="7.42578125" customWidth="1"/>
  </cols>
  <sheetData>
    <row r="1" spans="1:200" s="88" customFormat="1" ht="15.75" thickBot="1" x14ac:dyDescent="0.3">
      <c r="A1" s="560" t="s">
        <v>29</v>
      </c>
      <c r="B1" s="562" t="str">
        <f>DATASHEET!B1</f>
        <v>Name</v>
      </c>
      <c r="C1" s="551" t="str">
        <f>DATASHEET!C1</f>
        <v>Form</v>
      </c>
      <c r="D1" s="551" t="str">
        <f>DATASHEET!D1</f>
        <v>Gender</v>
      </c>
      <c r="E1" s="551" t="str">
        <f>DATASHEET!J1</f>
        <v>SEN</v>
      </c>
      <c r="F1" s="551" t="str">
        <f>DATASHEET!E1</f>
        <v>FSM in last 6 years</v>
      </c>
      <c r="G1" s="551" t="str">
        <f>DATASHEET!F1</f>
        <v>Ethnicity</v>
      </c>
      <c r="H1" s="551" t="s">
        <v>290</v>
      </c>
      <c r="I1" s="551" t="str">
        <f>DATASHEET!H1</f>
        <v>PP</v>
      </c>
      <c r="J1" s="551" t="str">
        <f>DATASHEET!I1</f>
        <v>LAC</v>
      </c>
      <c r="K1" s="576" t="str">
        <f>DATASHEET!M1</f>
        <v>Prior Attainment</v>
      </c>
      <c r="L1" s="560" t="s">
        <v>185</v>
      </c>
      <c r="M1" s="564" t="s">
        <v>186</v>
      </c>
      <c r="N1" s="564" t="s">
        <v>187</v>
      </c>
      <c r="O1" s="82" t="s">
        <v>188</v>
      </c>
      <c r="P1" s="83">
        <f>SUBTOTAL(101,P$16:P$246)</f>
        <v>54.293172183168338</v>
      </c>
      <c r="Q1" s="83">
        <f>SUBTOTAL(101,Q$16:Q$246)</f>
        <v>5.4293172183168332</v>
      </c>
      <c r="R1" s="84" t="s">
        <v>189</v>
      </c>
      <c r="S1" s="85" t="e">
        <f ca="1">SUMPRODUCT(SUBTOTAL(102,OFFSET(S16,ROW(S16:S245)-ROW(S16),,1)),--(S16:S245&gt;=0))/SUBTOTAL(102,S16:S245)</f>
        <v>#DIV/0!</v>
      </c>
      <c r="T1" s="558" t="str">
        <f>COUNT(U16:U244)&amp;"/"&amp;(COUNTA($Q16:$Q244)-COUNTIF(V16:V244,""))</f>
        <v>0/215</v>
      </c>
      <c r="U1" s="559"/>
      <c r="V1" s="86"/>
      <c r="W1" s="87"/>
      <c r="X1" s="85" t="e">
        <f ca="1">SUMPRODUCT(SUBTOTAL(102,OFFSET(X16,ROW(X16:X245)-ROW(X16),,1)),--(X16:X245&gt;=0))/SUBTOTAL(102,X16:X245)</f>
        <v>#DIV/0!</v>
      </c>
      <c r="Y1" s="558" t="str">
        <f>COUNT(Z16:Z244)&amp;"/"&amp;(COUNTA($Q16:$Q244)-COUNTIF(AA16:AA244,""))</f>
        <v>0/173</v>
      </c>
      <c r="Z1" s="559"/>
      <c r="AA1" s="86"/>
      <c r="AB1" s="87"/>
      <c r="AC1" s="85" t="e">
        <f ca="1">SUMPRODUCT(SUBTOTAL(102,OFFSET(AC16,ROW(AC16:AC245)-ROW(AC16),,1)),--(AC16:AC245&gt;=0))/SUBTOTAL(102,AC16:AC245)</f>
        <v>#DIV/0!</v>
      </c>
      <c r="AD1" s="558" t="str">
        <f>COUNT(AE16:AE244)&amp;"/"&amp;(COUNTA($Q16:$Q244)-COUNTIF(AF16:AF244,""))</f>
        <v>0/215</v>
      </c>
      <c r="AE1" s="559"/>
      <c r="AF1" s="86"/>
      <c r="AG1" s="87"/>
      <c r="AH1" s="85" t="e">
        <f ca="1">SUMPRODUCT(SUBTOTAL(102,OFFSET(AH16,ROW(AH16:AH245)-ROW(AH16),,1)),--(AH16:AH245&gt;=0))/SUBTOTAL(102,AH16:AH245)</f>
        <v>#DIV/0!</v>
      </c>
      <c r="AI1" s="558" t="str">
        <f>COUNT(AJ16:AJ244)&amp;"/"&amp;(COUNTA($Q16:$Q244)-COUNTIF(AK16:AK244,""))</f>
        <v>0/215</v>
      </c>
      <c r="AJ1" s="559"/>
      <c r="AK1" s="86"/>
      <c r="AL1" s="87"/>
      <c r="AM1" s="85" t="e">
        <f ca="1">SUMPRODUCT(SUBTOTAL(102,OFFSET(AM16,ROW(AM16:AM245)-ROW(AM16),,1)),--(AM16:AM245&gt;=0))/SUBTOTAL(102,AM16:AM245)</f>
        <v>#DIV/0!</v>
      </c>
      <c r="AN1" s="558" t="str">
        <f>COUNT(AO16:AO244)&amp;"/"&amp;(COUNTA($Q16:$Q244)-COUNTIF(AP16:AP244,""))</f>
        <v>0/108</v>
      </c>
      <c r="AO1" s="559"/>
      <c r="AP1" s="86"/>
      <c r="AQ1" s="87"/>
      <c r="AR1" s="85" t="e">
        <f ca="1">SUMPRODUCT(SUBTOTAL(102,OFFSET(AR16,ROW(AR16:AR245)-ROW(AR16),,1)),--(AR16:AR245&gt;=0))/SUBTOTAL(102,AR16:AR245)</f>
        <v>#DIV/0!</v>
      </c>
      <c r="AS1" s="558" t="str">
        <f>COUNT(AT16:AT244)&amp;"/"&amp;(COUNTA($Q16:$Q244)-COUNTIF(AU16:AU244,""))</f>
        <v>0/215</v>
      </c>
      <c r="AT1" s="559"/>
      <c r="AU1" s="86"/>
      <c r="AV1" s="87"/>
      <c r="AW1" s="85" t="e">
        <f ca="1">SUMPRODUCT(SUBTOTAL(102,OFFSET(AW16,ROW(AW16:AW245)-ROW(AW16),,1)),--(AW16:AW245&gt;=0))/SUBTOTAL(102,AW16:AW245)</f>
        <v>#DIV/0!</v>
      </c>
      <c r="AX1" s="558" t="str">
        <f>COUNT(AY16:AY244)&amp;"/"&amp;(COUNTA($Q16:$Q244)-COUNTIF(AZ16:AZ244,""))</f>
        <v>0/215</v>
      </c>
      <c r="AY1" s="559"/>
      <c r="AZ1" s="86"/>
      <c r="BA1" s="87"/>
      <c r="BB1" s="85" t="e">
        <f ca="1">SUMPRODUCT(SUBTOTAL(102,OFFSET(BB16,ROW(BB16:BB245)-ROW(BB16),,1)),--(BB16:BB245&gt;=0))/SUBTOTAL(102,BB16:BB245)</f>
        <v>#DIV/0!</v>
      </c>
      <c r="BC1" s="558" t="str">
        <f>COUNT(BD16:BD244)&amp;"/"&amp;(COUNTA($Q16:$Q244)-COUNTIF(BE16:BE244,""))</f>
        <v>0/215</v>
      </c>
      <c r="BD1" s="559"/>
      <c r="BE1" s="86"/>
      <c r="BF1" s="87"/>
      <c r="BG1" s="85" t="e">
        <f ca="1">SUMPRODUCT(SUBTOTAL(102,OFFSET(BG16,ROW(BG16:BG245)-ROW(BG16),,1)),--(BG16:BG245&gt;=0))/SUBTOTAL(102,BG16:BG245)</f>
        <v>#DIV/0!</v>
      </c>
      <c r="BH1" s="558" t="str">
        <f>COUNT(BI16:BI244)&amp;"/"&amp;(COUNTA($Q16:$Q244)-COUNTIF(BJ16:BJ244,""))</f>
        <v>0/215</v>
      </c>
      <c r="BI1" s="559"/>
      <c r="BJ1" s="86"/>
      <c r="BK1" s="87"/>
      <c r="BL1" s="85" t="e">
        <f ca="1">SUMPRODUCT(SUBTOTAL(102,OFFSET(BL16,ROW(BL16:BL245)-ROW(BL16),,1)),--(BL16:BL245&gt;=0))/SUBTOTAL(102,BL16:BL245)</f>
        <v>#DIV/0!</v>
      </c>
      <c r="BM1" s="558" t="str">
        <f>COUNT(BN16:BN244)&amp;"/"&amp;(COUNTA($Q16:$Q244)-COUNTIF(BO16:BO244,""))</f>
        <v>0/215</v>
      </c>
      <c r="BN1" s="559"/>
      <c r="BO1" s="86"/>
      <c r="BP1" s="87"/>
      <c r="BQ1" s="85" t="e">
        <f ca="1">SUMPRODUCT(SUBTOTAL(102,OFFSET(BQ16,ROW(BQ16:BQ245)-ROW(BQ16),,1)),--(BQ16:BQ245&gt;=0))/SUBTOTAL(102,BQ16:BQ245)</f>
        <v>#DIV/0!</v>
      </c>
      <c r="BR1" s="558" t="str">
        <f>COUNT(BS16:BS244)&amp;"/"&amp;(COUNTA($Q16:$Q244)-COUNTIF(BT16:BT244,""))</f>
        <v>0/42</v>
      </c>
      <c r="BS1" s="559"/>
      <c r="BT1" s="86"/>
      <c r="BU1" s="87"/>
      <c r="BV1" s="85" t="e">
        <f ca="1">SUMPRODUCT(SUBTOTAL(102,OFFSET(BV16,ROW(BV16:BV245)-ROW(BV16),,1)),--(BV16:BV245&gt;=0))/SUBTOTAL(102,BV16:BV245)</f>
        <v>#DIV/0!</v>
      </c>
      <c r="BW1" s="558" t="str">
        <f>COUNT(BX16:BX244)&amp;"/"&amp;(COUNTA($Q16:$Q244)-COUNTIF(BY16:BY244,""))</f>
        <v>0/215</v>
      </c>
      <c r="BX1" s="559"/>
      <c r="BY1" s="86"/>
      <c r="BZ1" s="87"/>
      <c r="CA1" s="85" t="e">
        <f ca="1">SUMPRODUCT(SUBTOTAL(102,OFFSET(CA16,ROW(CA16:CA245)-ROW(CA16),,1)),--(CA16:CA245&gt;=0))/SUBTOTAL(102,CA16:CA245)</f>
        <v>#DIV/0!</v>
      </c>
      <c r="CB1" s="558" t="str">
        <f>COUNT(CC16:CC244)&amp;"/"&amp;(COUNTA($Q16:$Q244)-COUNTIF(CD16:CD244,""))</f>
        <v>0/215</v>
      </c>
      <c r="CC1" s="559"/>
      <c r="CD1" s="86"/>
      <c r="CE1" s="87"/>
      <c r="CF1" s="85" t="e">
        <f ca="1">SUMPRODUCT(SUBTOTAL(102,OFFSET(CF16,ROW(CF16:CF245)-ROW(CF16),,1)),--(CF16:CF245&gt;=0))/SUBTOTAL(102,CF16:CF245)</f>
        <v>#DIV/0!</v>
      </c>
      <c r="CG1" s="558" t="str">
        <f>COUNT(CH16:CH244)&amp;"/"&amp;(COUNTA($Q16:$Q244)-COUNTIF(CI16:CI244,""))</f>
        <v>0/215</v>
      </c>
      <c r="CH1" s="559"/>
      <c r="CI1" s="86"/>
      <c r="CJ1" s="87"/>
      <c r="CK1" s="85" t="e">
        <f ca="1">SUMPRODUCT(SUBTOTAL(102,OFFSET(CK16,ROW(CK16:CK245)-ROW(CK16),,1)),--(CK16:CK245&gt;=0))/SUBTOTAL(102,CK16:CK245)</f>
        <v>#DIV/0!</v>
      </c>
      <c r="CL1" s="558" t="str">
        <f>COUNT(CM16:CM244)&amp;"/"&amp;(COUNTA($Q16:$Q244)-COUNTIF(CN16:CN244,""))</f>
        <v>0/107</v>
      </c>
      <c r="CM1" s="559"/>
      <c r="CN1" s="86"/>
      <c r="CO1" s="87"/>
      <c r="CP1" s="55" t="s">
        <v>95</v>
      </c>
      <c r="CQ1" s="56"/>
      <c r="CR1" s="57"/>
    </row>
    <row r="2" spans="1:200" ht="15.75" customHeight="1" thickBot="1" x14ac:dyDescent="0.3">
      <c r="A2" s="561"/>
      <c r="B2" s="563"/>
      <c r="C2" s="552"/>
      <c r="D2" s="552"/>
      <c r="E2" s="552"/>
      <c r="F2" s="552"/>
      <c r="G2" s="552"/>
      <c r="H2" s="552"/>
      <c r="I2" s="552"/>
      <c r="J2" s="552"/>
      <c r="K2" s="577"/>
      <c r="L2" s="561"/>
      <c r="M2" s="565"/>
      <c r="N2" s="565"/>
      <c r="O2" s="564" t="str">
        <f>DATASHEET!L1</f>
        <v>ON TRACK FOR AT END OF KS2</v>
      </c>
      <c r="P2" s="566" t="s">
        <v>259</v>
      </c>
      <c r="Q2" s="568" t="s">
        <v>190</v>
      </c>
      <c r="R2" s="89" t="s">
        <v>191</v>
      </c>
      <c r="S2" s="90" t="e">
        <f ca="1">SUMPRODUCT(SUBTOTAL(102,OFFSET(S16,ROW(S16:S245)-ROW(S16),,1)),--(S16:S245&lt;0))/SUBTOTAL(102,S16:S245)</f>
        <v>#DIV/0!</v>
      </c>
      <c r="T2" s="570" t="str">
        <f>DATASHEET!AF1</f>
        <v>ART</v>
      </c>
      <c r="U2" s="571"/>
      <c r="V2" s="571"/>
      <c r="W2" s="572"/>
      <c r="X2" s="90" t="e">
        <f ca="1">SUMPRODUCT(SUBTOTAL(102,OFFSET(X16,ROW(X16:X245)-ROW(X16),,1)),--(X16:X245&lt;0))/SUBTOTAL(102,X16:X245)</f>
        <v>#DIV/0!</v>
      </c>
      <c r="Y2" s="570" t="str">
        <f>DATASHEET!AJ1</f>
        <v>D&amp;T</v>
      </c>
      <c r="Z2" s="571"/>
      <c r="AA2" s="571"/>
      <c r="AB2" s="572"/>
      <c r="AC2" s="90" t="e">
        <f ca="1">SUMPRODUCT(SUBTOTAL(102,OFFSET(AC16,ROW(AC16:AC245)-ROW(AC16),,1)),--(AC16:AC245&lt;0))/SUBTOTAL(102,AC16:AC245)</f>
        <v>#DIV/0!</v>
      </c>
      <c r="AD2" s="590" t="str">
        <f>DATASHEET!AN1</f>
        <v>DRAMA</v>
      </c>
      <c r="AE2" s="591"/>
      <c r="AF2" s="591"/>
      <c r="AG2" s="592"/>
      <c r="AH2" s="90" t="e">
        <f ca="1">SUMPRODUCT(SUBTOTAL(102,OFFSET(AH16,ROW(AH16:AH245)-ROW(AH16),,1)),--(AH16:AH245&lt;0))/SUBTOTAL(102,AH16:AH245)</f>
        <v>#DIV/0!</v>
      </c>
      <c r="AI2" s="596" t="str">
        <f>DATASHEET!AR1</f>
        <v>ENGLISH</v>
      </c>
      <c r="AJ2" s="597"/>
      <c r="AK2" s="597"/>
      <c r="AL2" s="598"/>
      <c r="AM2" s="90" t="e">
        <f ca="1">SUMPRODUCT(SUBTOTAL(102,OFFSET(AM16,ROW(AM16:AM245)-ROW(AM16),,1)),--(AM16:AM245&lt;0))/SUBTOTAL(102,AM16:AM245)</f>
        <v>#DIV/0!</v>
      </c>
      <c r="AN2" s="570" t="str">
        <f>DATASHEET!AZ1</f>
        <v>FRENCH</v>
      </c>
      <c r="AO2" s="571"/>
      <c r="AP2" s="571"/>
      <c r="AQ2" s="572"/>
      <c r="AR2" s="90" t="e">
        <f ca="1">SUMPRODUCT(SUBTOTAL(102,OFFSET(AR16,ROW(AR16:AR245)-ROW(AR16),,1)),--(AR16:AR245&lt;0))/SUBTOTAL(102,AR16:AR245)</f>
        <v>#DIV/0!</v>
      </c>
      <c r="AS2" s="578" t="str">
        <f>DATASHEET!BD1</f>
        <v>GEOGRAPHY</v>
      </c>
      <c r="AT2" s="579"/>
      <c r="AU2" s="579"/>
      <c r="AV2" s="580"/>
      <c r="AW2" s="90" t="e">
        <f ca="1">SUMPRODUCT(SUBTOTAL(102,OFFSET(AW16,ROW(AW16:AW245)-ROW(AW16),,1)),--(AW16:AW245&lt;0))/SUBTOTAL(102,AW16:AW245)</f>
        <v>#DIV/0!</v>
      </c>
      <c r="AX2" s="590" t="str">
        <f>DATASHEET!BH1</f>
        <v>HISTORY</v>
      </c>
      <c r="AY2" s="591"/>
      <c r="AZ2" s="591"/>
      <c r="BA2" s="592"/>
      <c r="BB2" s="90" t="e">
        <f ca="1">SUMPRODUCT(SUBTOTAL(102,OFFSET(BB16,ROW(BB16:BB245)-ROW(BB16),,1)),--(BB16:BB245&lt;0))/SUBTOTAL(102,BB16:BB245)</f>
        <v>#DIV/0!</v>
      </c>
      <c r="BC2" s="570" t="str">
        <f>DATASHEET!BL1</f>
        <v>ICT</v>
      </c>
      <c r="BD2" s="571"/>
      <c r="BE2" s="571"/>
      <c r="BF2" s="572"/>
      <c r="BG2" s="90" t="e">
        <f ca="1">SUMPRODUCT(SUBTOTAL(102,OFFSET(BG16,ROW(BG16:BG245)-ROW(BG16),,1)),--(BG16:BG245&lt;0))/SUBTOTAL(102,BG16:BG245)</f>
        <v>#DIV/0!</v>
      </c>
      <c r="BH2" s="570" t="str">
        <f>DATASHEET!BP1</f>
        <v>MATHS</v>
      </c>
      <c r="BI2" s="571"/>
      <c r="BJ2" s="571"/>
      <c r="BK2" s="572"/>
      <c r="BL2" s="90" t="e">
        <f ca="1">SUMPRODUCT(SUBTOTAL(102,OFFSET(BL16,ROW(BL16:BL245)-ROW(BL16),,1)),--(BL16:BL245&lt;0))/SUBTOTAL(102,BL16:BL245)</f>
        <v>#DIV/0!</v>
      </c>
      <c r="BM2" s="570" t="str">
        <f>DATASHEET!BT1</f>
        <v>MUSIC</v>
      </c>
      <c r="BN2" s="571"/>
      <c r="BO2" s="571"/>
      <c r="BP2" s="572"/>
      <c r="BQ2" s="90" t="e">
        <f ca="1">SUMPRODUCT(SUBTOTAL(102,OFFSET(BQ16,ROW(BQ16:BQ245)-ROW(BQ16),,1)),--(BQ16:BQ245&lt;0))/SUBTOTAL(102,BQ16:BQ245)</f>
        <v>#DIV/0!</v>
      </c>
      <c r="BR2" s="602" t="str">
        <f>DATASHEET!BX1</f>
        <v>PSHE</v>
      </c>
      <c r="BS2" s="603"/>
      <c r="BT2" s="603"/>
      <c r="BU2" s="604"/>
      <c r="BV2" s="90" t="e">
        <f ca="1">SUMPRODUCT(SUBTOTAL(102,OFFSET(BV16,ROW(BV16:BV245)-ROW(BV16),,1)),--(BV16:BV245&lt;0))/SUBTOTAL(102,BV16:BV245)</f>
        <v>#DIV/0!</v>
      </c>
      <c r="BW2" s="584" t="str">
        <f>DATASHEET!CB1</f>
        <v>PHYSED</v>
      </c>
      <c r="BX2" s="585"/>
      <c r="BY2" s="585"/>
      <c r="BZ2" s="586"/>
      <c r="CA2" s="90" t="e">
        <f ca="1">SUMPRODUCT(SUBTOTAL(102,OFFSET(CA16,ROW(CA16:CA245)-ROW(CA16),,1)),--(CA16:CA245&lt;0))/SUBTOTAL(102,CA16:CA245)</f>
        <v>#DIV/0!</v>
      </c>
      <c r="CB2" s="608" t="str">
        <f>DATASHEET!CF1</f>
        <v>RELIGIOUSED</v>
      </c>
      <c r="CC2" s="609"/>
      <c r="CD2" s="609"/>
      <c r="CE2" s="610"/>
      <c r="CF2" s="90" t="e">
        <f ca="1">SUMPRODUCT(SUBTOTAL(102,OFFSET(CF16,ROW(CF16:CF245)-ROW(CF16),,1)),--(CF16:CF245&lt;0))/SUBTOTAL(102,CF16:CF245)</f>
        <v>#DIV/0!</v>
      </c>
      <c r="CG2" s="590" t="str">
        <f>DATASHEET!CJ1</f>
        <v>SCIENCE</v>
      </c>
      <c r="CH2" s="591"/>
      <c r="CI2" s="591"/>
      <c r="CJ2" s="592"/>
      <c r="CK2" s="90" t="e">
        <f ca="1">SUMPRODUCT(SUBTOTAL(102,OFFSET(CK16,ROW(CK16:CK245)-ROW(CK16),,1)),--(CK16:CK245&lt;0))/SUBTOTAL(102,CK16:CK245)</f>
        <v>#DIV/0!</v>
      </c>
      <c r="CL2" s="590" t="str">
        <f>DATASHEET!CN1</f>
        <v>SPANISH</v>
      </c>
      <c r="CM2" s="591"/>
      <c r="CN2" s="591"/>
      <c r="CO2" s="592"/>
      <c r="CP2" s="58" t="s">
        <v>96</v>
      </c>
      <c r="CQ2" s="59"/>
      <c r="CR2" s="60"/>
      <c r="CU2" s="54"/>
    </row>
    <row r="3" spans="1:200" ht="19.5" customHeight="1" thickBot="1" x14ac:dyDescent="0.35">
      <c r="A3" s="561"/>
      <c r="B3" s="563"/>
      <c r="C3" s="552"/>
      <c r="D3" s="552"/>
      <c r="E3" s="552"/>
      <c r="F3" s="552"/>
      <c r="G3" s="552"/>
      <c r="H3" s="552"/>
      <c r="I3" s="552"/>
      <c r="J3" s="552"/>
      <c r="K3" s="577"/>
      <c r="L3" s="561"/>
      <c r="M3" s="565"/>
      <c r="N3" s="565"/>
      <c r="O3" s="565"/>
      <c r="P3" s="567"/>
      <c r="Q3" s="569"/>
      <c r="R3" s="267" t="e">
        <f>SUBTOTAL(101,R$16:R$246)</f>
        <v>#DIV/0!</v>
      </c>
      <c r="S3" s="267" t="e">
        <f>SUBTOTAL(101,S$16:S$246)</f>
        <v>#DIV/0!</v>
      </c>
      <c r="T3" s="573"/>
      <c r="U3" s="574"/>
      <c r="V3" s="574"/>
      <c r="W3" s="575"/>
      <c r="X3" s="267" t="e">
        <f>SUBTOTAL(101,X$16:X$246)</f>
        <v>#DIV/0!</v>
      </c>
      <c r="Y3" s="573"/>
      <c r="Z3" s="574"/>
      <c r="AA3" s="574"/>
      <c r="AB3" s="575"/>
      <c r="AC3" s="267" t="e">
        <f>SUBTOTAL(101,AC$16:AC$246)</f>
        <v>#DIV/0!</v>
      </c>
      <c r="AD3" s="593"/>
      <c r="AE3" s="594"/>
      <c r="AF3" s="594"/>
      <c r="AG3" s="595"/>
      <c r="AH3" s="267" t="e">
        <f>SUBTOTAL(101,AH$16:AH$246)</f>
        <v>#DIV/0!</v>
      </c>
      <c r="AI3" s="599"/>
      <c r="AJ3" s="600"/>
      <c r="AK3" s="600"/>
      <c r="AL3" s="601"/>
      <c r="AM3" s="267" t="e">
        <f>SUBTOTAL(101,AM$16:AM$246)</f>
        <v>#DIV/0!</v>
      </c>
      <c r="AN3" s="573"/>
      <c r="AO3" s="574"/>
      <c r="AP3" s="574"/>
      <c r="AQ3" s="575"/>
      <c r="AR3" s="267" t="e">
        <f>SUBTOTAL(101,AR$16:AR$246)</f>
        <v>#DIV/0!</v>
      </c>
      <c r="AS3" s="581"/>
      <c r="AT3" s="582"/>
      <c r="AU3" s="582"/>
      <c r="AV3" s="583"/>
      <c r="AW3" s="267" t="e">
        <f>SUBTOTAL(101,AW$16:AW$246)</f>
        <v>#DIV/0!</v>
      </c>
      <c r="AX3" s="593"/>
      <c r="AY3" s="594"/>
      <c r="AZ3" s="594"/>
      <c r="BA3" s="595"/>
      <c r="BB3" s="267" t="e">
        <f>SUBTOTAL(101,BB$16:BB$246)</f>
        <v>#DIV/0!</v>
      </c>
      <c r="BC3" s="573"/>
      <c r="BD3" s="574"/>
      <c r="BE3" s="574"/>
      <c r="BF3" s="575"/>
      <c r="BG3" s="267" t="e">
        <f>SUBTOTAL(101,BG$16:BG$246)</f>
        <v>#DIV/0!</v>
      </c>
      <c r="BH3" s="573"/>
      <c r="BI3" s="574"/>
      <c r="BJ3" s="574"/>
      <c r="BK3" s="575"/>
      <c r="BL3" s="267" t="e">
        <f>SUBTOTAL(101,BL$16:BL$246)</f>
        <v>#DIV/0!</v>
      </c>
      <c r="BM3" s="573"/>
      <c r="BN3" s="574"/>
      <c r="BO3" s="574"/>
      <c r="BP3" s="575"/>
      <c r="BQ3" s="267" t="e">
        <f>SUBTOTAL(101,BQ$16:BQ$246)</f>
        <v>#DIV/0!</v>
      </c>
      <c r="BR3" s="605"/>
      <c r="BS3" s="606"/>
      <c r="BT3" s="606"/>
      <c r="BU3" s="607"/>
      <c r="BV3" s="267" t="e">
        <f>SUBTOTAL(101,BV$16:BV$246)</f>
        <v>#DIV/0!</v>
      </c>
      <c r="BW3" s="587"/>
      <c r="BX3" s="588"/>
      <c r="BY3" s="588"/>
      <c r="BZ3" s="589"/>
      <c r="CA3" s="267" t="e">
        <f>SUBTOTAL(101,CA$16:CA$246)</f>
        <v>#DIV/0!</v>
      </c>
      <c r="CB3" s="611"/>
      <c r="CC3" s="612"/>
      <c r="CD3" s="612"/>
      <c r="CE3" s="613"/>
      <c r="CF3" s="267" t="e">
        <f>SUBTOTAL(101,CF$16:CF$246)</f>
        <v>#DIV/0!</v>
      </c>
      <c r="CG3" s="593"/>
      <c r="CH3" s="594"/>
      <c r="CI3" s="594"/>
      <c r="CJ3" s="595"/>
      <c r="CK3" s="267" t="e">
        <f>SUBTOTAL(101,CK$16:CK$246)</f>
        <v>#DIV/0!</v>
      </c>
      <c r="CL3" s="593"/>
      <c r="CM3" s="594"/>
      <c r="CN3" s="594"/>
      <c r="CO3" s="595"/>
      <c r="CP3" s="260"/>
    </row>
    <row r="4" spans="1:200" ht="93" customHeight="1" thickBot="1" x14ac:dyDescent="0.3">
      <c r="A4" s="561"/>
      <c r="B4" s="563"/>
      <c r="C4" s="552"/>
      <c r="D4" s="552"/>
      <c r="E4" s="552"/>
      <c r="F4" s="552"/>
      <c r="G4" s="552"/>
      <c r="H4" s="553"/>
      <c r="I4" s="552"/>
      <c r="J4" s="552"/>
      <c r="K4" s="577"/>
      <c r="L4" s="561"/>
      <c r="M4" s="565"/>
      <c r="N4" s="565"/>
      <c r="O4" s="565"/>
      <c r="P4" s="567"/>
      <c r="Q4" s="569"/>
      <c r="R4" s="91" t="s">
        <v>201</v>
      </c>
      <c r="S4" s="247" t="s">
        <v>202</v>
      </c>
      <c r="T4" s="248" t="s">
        <v>203</v>
      </c>
      <c r="U4" s="248" t="s">
        <v>204</v>
      </c>
      <c r="V4" s="248" t="s">
        <v>205</v>
      </c>
      <c r="W4" s="249" t="s">
        <v>206</v>
      </c>
      <c r="X4" s="247" t="s">
        <v>202</v>
      </c>
      <c r="Y4" s="248" t="s">
        <v>203</v>
      </c>
      <c r="Z4" s="248" t="s">
        <v>204</v>
      </c>
      <c r="AA4" s="248" t="s">
        <v>205</v>
      </c>
      <c r="AB4" s="249" t="s">
        <v>206</v>
      </c>
      <c r="AC4" s="247" t="s">
        <v>202</v>
      </c>
      <c r="AD4" s="248" t="s">
        <v>203</v>
      </c>
      <c r="AE4" s="248" t="s">
        <v>204</v>
      </c>
      <c r="AF4" s="248" t="s">
        <v>205</v>
      </c>
      <c r="AG4" s="249" t="s">
        <v>206</v>
      </c>
      <c r="AH4" s="247" t="s">
        <v>202</v>
      </c>
      <c r="AI4" s="248" t="s">
        <v>203</v>
      </c>
      <c r="AJ4" s="248" t="s">
        <v>204</v>
      </c>
      <c r="AK4" s="248" t="s">
        <v>205</v>
      </c>
      <c r="AL4" s="249" t="s">
        <v>206</v>
      </c>
      <c r="AM4" s="247" t="s">
        <v>202</v>
      </c>
      <c r="AN4" s="248" t="s">
        <v>203</v>
      </c>
      <c r="AO4" s="248" t="s">
        <v>204</v>
      </c>
      <c r="AP4" s="248" t="s">
        <v>205</v>
      </c>
      <c r="AQ4" s="249" t="s">
        <v>206</v>
      </c>
      <c r="AR4" s="247" t="s">
        <v>202</v>
      </c>
      <c r="AS4" s="248" t="s">
        <v>203</v>
      </c>
      <c r="AT4" s="248" t="s">
        <v>204</v>
      </c>
      <c r="AU4" s="248" t="s">
        <v>205</v>
      </c>
      <c r="AV4" s="249" t="s">
        <v>206</v>
      </c>
      <c r="AW4" s="247" t="s">
        <v>202</v>
      </c>
      <c r="AX4" s="248" t="s">
        <v>203</v>
      </c>
      <c r="AY4" s="248" t="s">
        <v>204</v>
      </c>
      <c r="AZ4" s="248" t="s">
        <v>205</v>
      </c>
      <c r="BA4" s="249" t="s">
        <v>206</v>
      </c>
      <c r="BB4" s="247" t="s">
        <v>202</v>
      </c>
      <c r="BC4" s="248" t="s">
        <v>203</v>
      </c>
      <c r="BD4" s="248" t="s">
        <v>204</v>
      </c>
      <c r="BE4" s="248" t="s">
        <v>205</v>
      </c>
      <c r="BF4" s="249" t="s">
        <v>206</v>
      </c>
      <c r="BG4" s="247" t="s">
        <v>202</v>
      </c>
      <c r="BH4" s="248" t="s">
        <v>203</v>
      </c>
      <c r="BI4" s="248" t="s">
        <v>204</v>
      </c>
      <c r="BJ4" s="248" t="s">
        <v>205</v>
      </c>
      <c r="BK4" s="249" t="s">
        <v>206</v>
      </c>
      <c r="BL4" s="247" t="s">
        <v>202</v>
      </c>
      <c r="BM4" s="248" t="s">
        <v>203</v>
      </c>
      <c r="BN4" s="248" t="s">
        <v>204</v>
      </c>
      <c r="BO4" s="248" t="s">
        <v>205</v>
      </c>
      <c r="BP4" s="249" t="s">
        <v>206</v>
      </c>
      <c r="BQ4" s="247" t="s">
        <v>202</v>
      </c>
      <c r="BR4" s="248" t="s">
        <v>203</v>
      </c>
      <c r="BS4" s="248" t="s">
        <v>204</v>
      </c>
      <c r="BT4" s="248" t="s">
        <v>205</v>
      </c>
      <c r="BU4" s="249" t="s">
        <v>206</v>
      </c>
      <c r="BV4" s="247" t="s">
        <v>202</v>
      </c>
      <c r="BW4" s="248" t="s">
        <v>203</v>
      </c>
      <c r="BX4" s="248" t="s">
        <v>204</v>
      </c>
      <c r="BY4" s="248" t="s">
        <v>205</v>
      </c>
      <c r="BZ4" s="249" t="s">
        <v>206</v>
      </c>
      <c r="CA4" s="247" t="s">
        <v>202</v>
      </c>
      <c r="CB4" s="248" t="s">
        <v>203</v>
      </c>
      <c r="CC4" s="248" t="s">
        <v>204</v>
      </c>
      <c r="CD4" s="248" t="s">
        <v>205</v>
      </c>
      <c r="CE4" s="249" t="s">
        <v>206</v>
      </c>
      <c r="CF4" s="247" t="s">
        <v>202</v>
      </c>
      <c r="CG4" s="248" t="s">
        <v>203</v>
      </c>
      <c r="CH4" s="248" t="s">
        <v>204</v>
      </c>
      <c r="CI4" s="248" t="s">
        <v>205</v>
      </c>
      <c r="CJ4" s="249" t="s">
        <v>206</v>
      </c>
      <c r="CK4" s="247" t="s">
        <v>202</v>
      </c>
      <c r="CL4" s="248" t="s">
        <v>203</v>
      </c>
      <c r="CM4" s="248" t="s">
        <v>204</v>
      </c>
      <c r="CN4" s="248" t="s">
        <v>205</v>
      </c>
      <c r="CO4" s="249" t="s">
        <v>206</v>
      </c>
    </row>
    <row r="5" spans="1:200" ht="14.25" customHeight="1" x14ac:dyDescent="0.25">
      <c r="A5" s="554" t="s">
        <v>207</v>
      </c>
      <c r="B5" s="555"/>
      <c r="C5" s="555"/>
      <c r="D5" s="555"/>
      <c r="E5" s="555"/>
      <c r="F5" s="555"/>
      <c r="G5" s="555"/>
      <c r="H5" s="555"/>
      <c r="I5" s="555"/>
      <c r="J5" s="555"/>
      <c r="K5" s="555"/>
      <c r="L5" s="555"/>
      <c r="M5" s="555"/>
      <c r="N5" s="555"/>
      <c r="O5" s="555"/>
      <c r="P5" s="555"/>
      <c r="Q5" s="555"/>
      <c r="R5" s="555"/>
      <c r="S5" s="307" t="str">
        <f>IFERROR(AVERAGEIF(W$16:W$244,W5,S$16:S$244),"")</f>
        <v/>
      </c>
      <c r="T5" s="308"/>
      <c r="U5" s="309" t="str">
        <f t="shared" ref="U5:U14" si="0">IFERROR(AVERAGEIF(W$16:W$244,W5,U$16:U$244),"")</f>
        <v/>
      </c>
      <c r="V5" s="428" t="s">
        <v>457</v>
      </c>
      <c r="W5" s="429" t="s">
        <v>301</v>
      </c>
      <c r="X5" s="307" t="str">
        <f t="shared" ref="X5:X14" si="1">IFERROR(AVERAGEIF(AB$16:AB$244,AB5,X$16:X$244),"")</f>
        <v/>
      </c>
      <c r="Y5" s="308"/>
      <c r="Z5" s="309" t="str">
        <f t="shared" ref="Z5:Z14" si="2">IFERROR(AVERAGEIF(AB$16:AB$224,AB5,Z$16:Z$224),"")</f>
        <v/>
      </c>
      <c r="AA5" s="428"/>
      <c r="AB5" s="429" t="s">
        <v>433</v>
      </c>
      <c r="AC5" s="307" t="str">
        <f>IFERROR(AVERAGEIF(AG$16:AG$244,AG5,AC$16:AC$244),"")</f>
        <v/>
      </c>
      <c r="AD5" s="308"/>
      <c r="AE5" s="309" t="str">
        <f t="shared" ref="AE5:AE14" si="3">IFERROR(AVERAGEIF(AG$16:AG$244,AG5,AE$16:AE$244),"")</f>
        <v/>
      </c>
      <c r="AF5" s="428" t="s">
        <v>460</v>
      </c>
      <c r="AG5" s="429" t="s">
        <v>309</v>
      </c>
      <c r="AH5" s="307" t="str">
        <f>IFERROR(AVERAGEIF(AL$16:AL$244,AL5,AH$16:AH$244),"")</f>
        <v/>
      </c>
      <c r="AI5" s="308"/>
      <c r="AJ5" s="309" t="str">
        <f t="shared" ref="AJ5:AJ14" si="4">IFERROR(AVERAGEIF(AL$16:AL$244,AL5,AJ$16:AJ$244),"")</f>
        <v/>
      </c>
      <c r="AK5" s="428" t="s">
        <v>462</v>
      </c>
      <c r="AL5" s="429" t="s">
        <v>317</v>
      </c>
      <c r="AM5" s="307" t="str">
        <f>IFERROR(AVERAGEIF(AQ$16:AQ$244,AQ5,AM$16:AM$244),"")</f>
        <v/>
      </c>
      <c r="AN5" s="308"/>
      <c r="AO5" s="309"/>
      <c r="AP5" s="428" t="s">
        <v>469</v>
      </c>
      <c r="AQ5" s="429" t="s">
        <v>327</v>
      </c>
      <c r="AR5" s="307" t="str">
        <f>IFERROR(AVERAGEIF(AV$16:AV$244,AV5,AR$16:AR$244),"")</f>
        <v/>
      </c>
      <c r="AS5" s="308"/>
      <c r="AT5" s="309" t="str">
        <f t="shared" ref="AT5:AT14" si="5">IFERROR(AVERAGEIF(AV$16:AV$244,AV5,AT$16:AT$244),"")</f>
        <v/>
      </c>
      <c r="AU5" s="428" t="s">
        <v>473</v>
      </c>
      <c r="AV5" s="429" t="s">
        <v>331</v>
      </c>
      <c r="AW5" s="307" t="str">
        <f>IFERROR(AVERAGEIF(BA$16:BA$244,BA5,AW$16:AW$244),"")</f>
        <v/>
      </c>
      <c r="AX5" s="308"/>
      <c r="AY5" s="309" t="str">
        <f>IFERROR(AVERAGEIF(BA$16:BA$244,BA5,AY$16:AY$244),"")</f>
        <v/>
      </c>
      <c r="AZ5" s="428" t="s">
        <v>476</v>
      </c>
      <c r="BA5" s="429" t="s">
        <v>339</v>
      </c>
      <c r="BB5" s="307" t="str">
        <f>IFERROR(AVERAGEIF(BF$16:BF$244,BF5,BB$16:BB$244),"")</f>
        <v/>
      </c>
      <c r="BC5" s="308"/>
      <c r="BD5" s="309" t="str">
        <f t="shared" ref="BD5:BD14" si="6">IFERROR(AVERAGEIF(BF$16:BF$244,BF5,BD$16:BD$244),"")</f>
        <v/>
      </c>
      <c r="BE5" s="428" t="s">
        <v>479</v>
      </c>
      <c r="BF5" s="429" t="s">
        <v>347</v>
      </c>
      <c r="BG5" s="307" t="str">
        <f>IFERROR(AVERAGEIF(BK$16:BK$244,BK5,BG$16:BG$244),"")</f>
        <v/>
      </c>
      <c r="BH5" s="308"/>
      <c r="BI5" s="309" t="str">
        <f t="shared" ref="BI5:BI14" si="7">IFERROR(AVERAGEIF(BK$16:BK$244,BK5,BI$16:BI$244),"")</f>
        <v/>
      </c>
      <c r="BJ5" s="428" t="s">
        <v>482</v>
      </c>
      <c r="BK5" s="429" t="s">
        <v>355</v>
      </c>
      <c r="BL5" s="307" t="str">
        <f>IFERROR(AVERAGEIF(BP$16:BP$244,BP5,BL$16:BL$244),"")</f>
        <v/>
      </c>
      <c r="BM5" s="308"/>
      <c r="BN5" s="309" t="str">
        <f t="shared" ref="BN5:BN14" si="8">IFERROR(AVERAGEIF(BP$16:BP$244,BP5,BN$16:BN$244),"")</f>
        <v/>
      </c>
      <c r="BO5" s="428" t="s">
        <v>487</v>
      </c>
      <c r="BP5" s="429" t="s">
        <v>365</v>
      </c>
      <c r="BQ5" s="307" t="str">
        <f t="shared" ref="BQ5:BQ14" si="9">IFERROR(AVERAGEIF(BU$16:BU$244,BU5,BQ$16:BQ$244),"")</f>
        <v/>
      </c>
      <c r="BR5" s="308"/>
      <c r="BS5" s="309" t="str">
        <f t="shared" ref="BS5:BS14" si="10">IFERROR(AVERAGEIF(BU$16:BU$244,BU5,BS$16:BS$244),"")</f>
        <v/>
      </c>
      <c r="BT5" s="428" t="s">
        <v>489</v>
      </c>
      <c r="BU5" s="429" t="s">
        <v>381</v>
      </c>
      <c r="BV5" s="307" t="str">
        <f>IFERROR(AVERAGEIF(BZ$16:BZ$244,BZ5,BV$16:BV$244),"")</f>
        <v/>
      </c>
      <c r="BW5" s="308"/>
      <c r="BX5" s="309" t="str">
        <f t="shared" ref="BX5:BX14" si="11">IFERROR(AVERAGEIF(BZ$16:BZ$244,BZ5,BX$16:BX$244),"")</f>
        <v/>
      </c>
      <c r="BY5" s="428" t="s">
        <v>490</v>
      </c>
      <c r="BZ5" s="429" t="s">
        <v>373</v>
      </c>
      <c r="CA5" s="307" t="str">
        <f>IFERROR(AVERAGEIF(CE$16:CE$244,CE5,CA$16:CA$244),"")</f>
        <v/>
      </c>
      <c r="CB5" s="308"/>
      <c r="CC5" s="309" t="str">
        <f t="shared" ref="CC5:CC14" si="12">IFERROR(AVERAGEIF(CE$16:CE$244,CE5,CC$16:CC$244),"")</f>
        <v/>
      </c>
      <c r="CD5" s="428" t="s">
        <v>496</v>
      </c>
      <c r="CE5" s="429" t="s">
        <v>383</v>
      </c>
      <c r="CF5" s="307" t="str">
        <f>IFERROR(AVERAGEIF(CJ$16:CJ$244,CJ5,CF$16:CF$244),"")</f>
        <v/>
      </c>
      <c r="CG5" s="308"/>
      <c r="CH5" s="309" t="str">
        <f t="shared" ref="CH5:CH14" si="13">IFERROR(AVERAGEIF(CJ$16:CJ$244,CJ5,CH$16:CH$244),"")</f>
        <v/>
      </c>
      <c r="CI5" s="428" t="s">
        <v>502</v>
      </c>
      <c r="CJ5" s="429" t="s">
        <v>391</v>
      </c>
      <c r="CK5" s="307" t="str">
        <f>IFERROR(AVERAGEIF(CO$16:CO$244,CO5,CK$16:CK$244),"")</f>
        <v/>
      </c>
      <c r="CL5" s="308"/>
      <c r="CM5" s="309"/>
      <c r="CN5" s="428" t="s">
        <v>471</v>
      </c>
      <c r="CO5" s="429" t="s">
        <v>400</v>
      </c>
    </row>
    <row r="6" spans="1:200" ht="14.25" customHeight="1" x14ac:dyDescent="0.25">
      <c r="A6" s="556"/>
      <c r="B6" s="557"/>
      <c r="C6" s="557"/>
      <c r="D6" s="557"/>
      <c r="E6" s="557"/>
      <c r="F6" s="557"/>
      <c r="G6" s="557"/>
      <c r="H6" s="557"/>
      <c r="I6" s="557"/>
      <c r="J6" s="557"/>
      <c r="K6" s="557"/>
      <c r="L6" s="557"/>
      <c r="M6" s="557"/>
      <c r="N6" s="557"/>
      <c r="O6" s="557"/>
      <c r="P6" s="557"/>
      <c r="Q6" s="557"/>
      <c r="R6" s="557"/>
      <c r="S6" s="302" t="str">
        <f t="shared" ref="S6:S14" si="14">IFERROR(AVERAGEIF(W$16:W$244,W6,S$16:S$244),"")</f>
        <v/>
      </c>
      <c r="T6" s="93"/>
      <c r="U6" s="94" t="str">
        <f t="shared" si="0"/>
        <v/>
      </c>
      <c r="V6" s="9" t="s">
        <v>457</v>
      </c>
      <c r="W6" s="430" t="s">
        <v>302</v>
      </c>
      <c r="X6" s="302" t="str">
        <f t="shared" si="1"/>
        <v/>
      </c>
      <c r="Y6" s="93"/>
      <c r="Z6" s="94" t="str">
        <f t="shared" si="2"/>
        <v/>
      </c>
      <c r="AA6" s="9"/>
      <c r="AB6" s="430" t="s">
        <v>434</v>
      </c>
      <c r="AC6" s="302" t="str">
        <f t="shared" ref="AC6:AC14" si="15">IFERROR(AVERAGEIF(AG$16:AG$244,AG6,AC$16:AC$244),"")</f>
        <v/>
      </c>
      <c r="AD6" s="93"/>
      <c r="AE6" s="94" t="str">
        <f t="shared" si="3"/>
        <v/>
      </c>
      <c r="AF6" s="9" t="s">
        <v>460</v>
      </c>
      <c r="AG6" s="430" t="s">
        <v>310</v>
      </c>
      <c r="AH6" s="302" t="str">
        <f t="shared" ref="AH6:AH14" si="16">IFERROR(AVERAGEIF(AL$16:AL$244,AL6,AH$16:AH$244),"")</f>
        <v/>
      </c>
      <c r="AI6" s="93"/>
      <c r="AJ6" s="94" t="str">
        <f t="shared" si="4"/>
        <v/>
      </c>
      <c r="AK6" s="9" t="s">
        <v>463</v>
      </c>
      <c r="AL6" s="430" t="s">
        <v>318</v>
      </c>
      <c r="AM6" s="302" t="str">
        <f t="shared" ref="AM6:AM14" si="17">IFERROR(AVERAGEIF(AQ$16:AQ$244,AQ6,AM$16:AM$244),"")</f>
        <v/>
      </c>
      <c r="AN6" s="93"/>
      <c r="AO6" s="94"/>
      <c r="AP6" s="9" t="s">
        <v>470</v>
      </c>
      <c r="AQ6" s="430" t="s">
        <v>328</v>
      </c>
      <c r="AR6" s="302" t="str">
        <f t="shared" ref="AR6:AR14" si="18">IFERROR(AVERAGEIF(AV$16:AV$244,AV6,AR$16:AR$244),"")</f>
        <v/>
      </c>
      <c r="AS6" s="93"/>
      <c r="AT6" s="94" t="str">
        <f t="shared" si="5"/>
        <v/>
      </c>
      <c r="AU6" s="9" t="s">
        <v>473</v>
      </c>
      <c r="AV6" s="430" t="s">
        <v>332</v>
      </c>
      <c r="AW6" s="302" t="str">
        <f t="shared" ref="AW6:AW14" si="19">IFERROR(AVERAGEIF(BA$16:BA$244,BA6,AW$16:AW$244),"")</f>
        <v/>
      </c>
      <c r="AX6" s="93"/>
      <c r="AY6" s="94" t="str">
        <f>IFERROR(AVERAGEIF(BA$16:BA$244,BA6,AY$16:AY$244),"")</f>
        <v/>
      </c>
      <c r="AZ6" s="9" t="s">
        <v>476</v>
      </c>
      <c r="BA6" s="430" t="s">
        <v>340</v>
      </c>
      <c r="BB6" s="302" t="str">
        <f t="shared" ref="BB6:BB14" si="20">IFERROR(AVERAGEIF(BF$16:BF$244,BF6,BB$16:BB$244),"")</f>
        <v/>
      </c>
      <c r="BC6" s="93"/>
      <c r="BD6" s="94" t="str">
        <f t="shared" si="6"/>
        <v/>
      </c>
      <c r="BE6" s="9" t="s">
        <v>480</v>
      </c>
      <c r="BF6" s="430" t="s">
        <v>348</v>
      </c>
      <c r="BG6" s="302" t="str">
        <f t="shared" ref="BG6:BG14" si="21">IFERROR(AVERAGEIF(BK$16:BK$244,BK6,BG$16:BG$244),"")</f>
        <v/>
      </c>
      <c r="BH6" s="93"/>
      <c r="BI6" s="94" t="str">
        <f t="shared" si="7"/>
        <v/>
      </c>
      <c r="BJ6" s="9" t="s">
        <v>483</v>
      </c>
      <c r="BK6" s="430" t="s">
        <v>356</v>
      </c>
      <c r="BL6" s="302" t="str">
        <f t="shared" ref="BL6:BL14" si="22">IFERROR(AVERAGEIF(BP$16:BP$244,BP6,BL$16:BL$244),"")</f>
        <v/>
      </c>
      <c r="BM6" s="93"/>
      <c r="BN6" s="94" t="str">
        <f t="shared" si="8"/>
        <v/>
      </c>
      <c r="BO6" s="9" t="s">
        <v>487</v>
      </c>
      <c r="BP6" s="430" t="s">
        <v>366</v>
      </c>
      <c r="BQ6" s="302" t="str">
        <f t="shared" si="9"/>
        <v/>
      </c>
      <c r="BR6" s="93"/>
      <c r="BS6" s="94" t="str">
        <f t="shared" si="10"/>
        <v/>
      </c>
      <c r="BT6" s="9" t="s">
        <v>461</v>
      </c>
      <c r="BU6" s="430" t="s">
        <v>382</v>
      </c>
      <c r="BV6" s="302" t="str">
        <f t="shared" ref="BV6:BV14" si="23">IFERROR(AVERAGEIF(BZ$16:BZ$244,BZ6,BV$16:BV$244),"")</f>
        <v/>
      </c>
      <c r="BW6" s="93"/>
      <c r="BX6" s="94" t="str">
        <f t="shared" si="11"/>
        <v/>
      </c>
      <c r="BY6" s="9" t="s">
        <v>491</v>
      </c>
      <c r="BZ6" s="430" t="s">
        <v>374</v>
      </c>
      <c r="CA6" s="302" t="str">
        <f t="shared" ref="CA6:CA14" si="24">IFERROR(AVERAGEIF(CE$16:CE$244,CE6,CA$16:CA$244),"")</f>
        <v/>
      </c>
      <c r="CB6" s="93"/>
      <c r="CC6" s="94" t="str">
        <f t="shared" si="12"/>
        <v/>
      </c>
      <c r="CD6" s="9" t="s">
        <v>496</v>
      </c>
      <c r="CE6" s="430" t="s">
        <v>384</v>
      </c>
      <c r="CF6" s="302" t="str">
        <f t="shared" ref="CF6:CF14" si="25">IFERROR(AVERAGEIF(CJ$16:CJ$244,CJ6,CF$16:CF$244),"")</f>
        <v/>
      </c>
      <c r="CG6" s="93"/>
      <c r="CH6" s="94" t="str">
        <f t="shared" si="13"/>
        <v/>
      </c>
      <c r="CI6" s="9" t="s">
        <v>489</v>
      </c>
      <c r="CJ6" s="430" t="s">
        <v>392</v>
      </c>
      <c r="CK6" s="302" t="str">
        <f t="shared" ref="CK6:CK14" si="26">IFERROR(AVERAGEIF(CO$16:CO$244,CO6,CK$16:CK$244),"")</f>
        <v/>
      </c>
      <c r="CL6" s="93"/>
      <c r="CM6" s="94"/>
      <c r="CN6" s="9" t="s">
        <v>469</v>
      </c>
      <c r="CO6" s="430" t="s">
        <v>401</v>
      </c>
    </row>
    <row r="7" spans="1:200" ht="14.25" customHeight="1" x14ac:dyDescent="0.25">
      <c r="A7" s="96"/>
      <c r="B7" s="97"/>
      <c r="C7" s="98"/>
      <c r="D7" s="98"/>
      <c r="E7" s="98"/>
      <c r="F7" s="98"/>
      <c r="G7" s="98"/>
      <c r="H7" s="432"/>
      <c r="I7" s="98"/>
      <c r="J7" s="98"/>
      <c r="K7" s="98"/>
      <c r="L7" s="98"/>
      <c r="M7" s="97"/>
      <c r="N7" s="97"/>
      <c r="O7" s="97"/>
      <c r="P7" s="97"/>
      <c r="Q7" s="97"/>
      <c r="R7" s="97"/>
      <c r="S7" s="302" t="str">
        <f t="shared" si="14"/>
        <v/>
      </c>
      <c r="T7" s="93"/>
      <c r="U7" s="94" t="str">
        <f t="shared" si="0"/>
        <v/>
      </c>
      <c r="V7" s="9" t="s">
        <v>458</v>
      </c>
      <c r="W7" s="430" t="s">
        <v>303</v>
      </c>
      <c r="X7" s="302" t="str">
        <f t="shared" si="1"/>
        <v/>
      </c>
      <c r="Y7" s="93"/>
      <c r="Z7" s="94" t="str">
        <f t="shared" si="2"/>
        <v/>
      </c>
      <c r="AA7" s="9"/>
      <c r="AB7" s="430" t="s">
        <v>435</v>
      </c>
      <c r="AC7" s="302" t="str">
        <f t="shared" si="15"/>
        <v/>
      </c>
      <c r="AD7" s="93"/>
      <c r="AE7" s="94" t="str">
        <f t="shared" si="3"/>
        <v/>
      </c>
      <c r="AF7" s="9" t="s">
        <v>460</v>
      </c>
      <c r="AG7" s="430" t="s">
        <v>311</v>
      </c>
      <c r="AH7" s="302" t="str">
        <f t="shared" si="16"/>
        <v/>
      </c>
      <c r="AI7" s="93"/>
      <c r="AJ7" s="94" t="str">
        <f t="shared" si="4"/>
        <v/>
      </c>
      <c r="AK7" s="9" t="s">
        <v>464</v>
      </c>
      <c r="AL7" s="430" t="s">
        <v>319</v>
      </c>
      <c r="AM7" s="302" t="str">
        <f t="shared" si="17"/>
        <v/>
      </c>
      <c r="AN7" s="93"/>
      <c r="AO7" s="94"/>
      <c r="AP7" s="9" t="s">
        <v>471</v>
      </c>
      <c r="AQ7" s="430" t="s">
        <v>329</v>
      </c>
      <c r="AR7" s="302" t="str">
        <f t="shared" si="18"/>
        <v/>
      </c>
      <c r="AS7" s="93"/>
      <c r="AT7" s="94" t="str">
        <f t="shared" si="5"/>
        <v/>
      </c>
      <c r="AU7" s="9" t="s">
        <v>473</v>
      </c>
      <c r="AV7" s="430" t="s">
        <v>333</v>
      </c>
      <c r="AW7" s="302" t="str">
        <f t="shared" si="19"/>
        <v/>
      </c>
      <c r="AX7" s="93"/>
      <c r="AY7" s="94" t="str">
        <f t="shared" ref="AY7:AY12" si="27">IFERROR(AVERAGEIF(BA$16:BA$244,BA7,AY$16:AY$244),"")</f>
        <v/>
      </c>
      <c r="AZ7" s="9" t="s">
        <v>477</v>
      </c>
      <c r="BA7" s="430" t="s">
        <v>341</v>
      </c>
      <c r="BB7" s="302" t="str">
        <f t="shared" si="20"/>
        <v/>
      </c>
      <c r="BC7" s="93"/>
      <c r="BD7" s="94" t="str">
        <f t="shared" si="6"/>
        <v/>
      </c>
      <c r="BE7" s="9" t="s">
        <v>481</v>
      </c>
      <c r="BF7" s="430" t="s">
        <v>349</v>
      </c>
      <c r="BG7" s="302" t="str">
        <f t="shared" si="21"/>
        <v/>
      </c>
      <c r="BH7" s="93"/>
      <c r="BI7" s="94" t="str">
        <f t="shared" si="7"/>
        <v/>
      </c>
      <c r="BJ7" s="9" t="s">
        <v>484</v>
      </c>
      <c r="BK7" s="430" t="s">
        <v>357</v>
      </c>
      <c r="BL7" s="302" t="str">
        <f t="shared" si="22"/>
        <v/>
      </c>
      <c r="BM7" s="93"/>
      <c r="BN7" s="94" t="str">
        <f t="shared" si="8"/>
        <v/>
      </c>
      <c r="BO7" s="9" t="s">
        <v>487</v>
      </c>
      <c r="BP7" s="430" t="s">
        <v>367</v>
      </c>
      <c r="BQ7" s="302" t="str">
        <f t="shared" si="9"/>
        <v/>
      </c>
      <c r="BR7" s="93"/>
      <c r="BS7" s="94" t="str">
        <f t="shared" si="10"/>
        <v/>
      </c>
      <c r="BT7" s="9"/>
      <c r="BU7" s="430"/>
      <c r="BV7" s="302" t="str">
        <f t="shared" si="23"/>
        <v/>
      </c>
      <c r="BW7" s="93"/>
      <c r="BX7" s="94" t="str">
        <f t="shared" si="11"/>
        <v/>
      </c>
      <c r="BY7" s="9" t="s">
        <v>492</v>
      </c>
      <c r="BZ7" s="430" t="s">
        <v>375</v>
      </c>
      <c r="CA7" s="302" t="str">
        <f t="shared" si="24"/>
        <v/>
      </c>
      <c r="CB7" s="93"/>
      <c r="CC7" s="94" t="str">
        <f t="shared" si="12"/>
        <v/>
      </c>
      <c r="CD7" s="9" t="s">
        <v>497</v>
      </c>
      <c r="CE7" s="430" t="s">
        <v>385</v>
      </c>
      <c r="CF7" s="302" t="str">
        <f t="shared" si="25"/>
        <v/>
      </c>
      <c r="CG7" s="93"/>
      <c r="CH7" s="94" t="str">
        <f t="shared" si="13"/>
        <v/>
      </c>
      <c r="CI7" s="9" t="s">
        <v>503</v>
      </c>
      <c r="CJ7" s="430" t="s">
        <v>393</v>
      </c>
      <c r="CK7" s="302" t="str">
        <f t="shared" si="26"/>
        <v/>
      </c>
      <c r="CL7" s="93"/>
      <c r="CM7" s="94"/>
      <c r="CN7" s="9" t="s">
        <v>509</v>
      </c>
      <c r="CO7" s="430" t="s">
        <v>402</v>
      </c>
    </row>
    <row r="8" spans="1:200" ht="14.25" customHeight="1" x14ac:dyDescent="0.25">
      <c r="A8" s="96"/>
      <c r="B8" s="97"/>
      <c r="C8" s="98"/>
      <c r="D8" s="98"/>
      <c r="E8" s="98"/>
      <c r="F8" s="98"/>
      <c r="G8" s="98"/>
      <c r="H8" s="432"/>
      <c r="I8" s="98"/>
      <c r="J8" s="98"/>
      <c r="K8" s="98"/>
      <c r="L8" s="98"/>
      <c r="M8" s="97"/>
      <c r="N8" s="97"/>
      <c r="O8" s="97"/>
      <c r="P8" s="97"/>
      <c r="Q8" s="97"/>
      <c r="R8" s="97"/>
      <c r="S8" s="302" t="str">
        <f t="shared" si="14"/>
        <v/>
      </c>
      <c r="T8" s="93"/>
      <c r="U8" s="94" t="str">
        <f t="shared" si="0"/>
        <v/>
      </c>
      <c r="V8" s="9" t="s">
        <v>457</v>
      </c>
      <c r="W8" s="430" t="s">
        <v>304</v>
      </c>
      <c r="X8" s="302" t="str">
        <f t="shared" si="1"/>
        <v/>
      </c>
      <c r="Y8" s="93"/>
      <c r="Z8" s="94" t="str">
        <f t="shared" si="2"/>
        <v/>
      </c>
      <c r="AA8" s="9"/>
      <c r="AB8" s="430" t="s">
        <v>436</v>
      </c>
      <c r="AC8" s="302" t="str">
        <f t="shared" si="15"/>
        <v/>
      </c>
      <c r="AD8" s="93"/>
      <c r="AE8" s="94" t="str">
        <f t="shared" si="3"/>
        <v/>
      </c>
      <c r="AF8" s="9" t="s">
        <v>461</v>
      </c>
      <c r="AG8" s="430" t="s">
        <v>312</v>
      </c>
      <c r="AH8" s="302" t="str">
        <f t="shared" si="16"/>
        <v/>
      </c>
      <c r="AI8" s="93"/>
      <c r="AJ8" s="94" t="str">
        <f t="shared" si="4"/>
        <v/>
      </c>
      <c r="AK8" s="9" t="s">
        <v>465</v>
      </c>
      <c r="AL8" s="430" t="s">
        <v>320</v>
      </c>
      <c r="AM8" s="302" t="str">
        <f t="shared" si="17"/>
        <v/>
      </c>
      <c r="AN8" s="93"/>
      <c r="AO8" s="94"/>
      <c r="AP8" s="9" t="s">
        <v>472</v>
      </c>
      <c r="AQ8" s="430" t="s">
        <v>330</v>
      </c>
      <c r="AR8" s="302" t="str">
        <f t="shared" si="18"/>
        <v/>
      </c>
      <c r="AS8" s="93"/>
      <c r="AT8" s="94" t="str">
        <f t="shared" si="5"/>
        <v/>
      </c>
      <c r="AU8" s="9" t="s">
        <v>474</v>
      </c>
      <c r="AV8" s="430" t="s">
        <v>334</v>
      </c>
      <c r="AW8" s="302" t="str">
        <f t="shared" si="19"/>
        <v/>
      </c>
      <c r="AX8" s="93"/>
      <c r="AY8" s="94" t="str">
        <f t="shared" si="27"/>
        <v/>
      </c>
      <c r="AZ8" s="9" t="s">
        <v>478</v>
      </c>
      <c r="BA8" s="430" t="s">
        <v>342</v>
      </c>
      <c r="BB8" s="302" t="str">
        <f t="shared" si="20"/>
        <v/>
      </c>
      <c r="BC8" s="93"/>
      <c r="BD8" s="94" t="str">
        <f t="shared" si="6"/>
        <v/>
      </c>
      <c r="BE8" s="9" t="s">
        <v>481</v>
      </c>
      <c r="BF8" s="430" t="s">
        <v>350</v>
      </c>
      <c r="BG8" s="302" t="str">
        <f t="shared" si="21"/>
        <v/>
      </c>
      <c r="BH8" s="93"/>
      <c r="BI8" s="94" t="str">
        <f t="shared" si="7"/>
        <v/>
      </c>
      <c r="BJ8" s="9" t="s">
        <v>485</v>
      </c>
      <c r="BK8" s="430" t="s">
        <v>358</v>
      </c>
      <c r="BL8" s="302" t="str">
        <f t="shared" si="22"/>
        <v/>
      </c>
      <c r="BM8" s="93"/>
      <c r="BN8" s="94" t="str">
        <f t="shared" si="8"/>
        <v/>
      </c>
      <c r="BO8" s="9" t="s">
        <v>487</v>
      </c>
      <c r="BP8" s="430" t="s">
        <v>368</v>
      </c>
      <c r="BQ8" s="302" t="str">
        <f t="shared" si="9"/>
        <v/>
      </c>
      <c r="BR8" s="93"/>
      <c r="BS8" s="94" t="str">
        <f t="shared" si="10"/>
        <v/>
      </c>
      <c r="BT8" s="9"/>
      <c r="BU8" s="430"/>
      <c r="BV8" s="302" t="str">
        <f t="shared" si="23"/>
        <v/>
      </c>
      <c r="BW8" s="93"/>
      <c r="BX8" s="94" t="str">
        <f t="shared" si="11"/>
        <v/>
      </c>
      <c r="BY8" s="9" t="s">
        <v>493</v>
      </c>
      <c r="BZ8" s="430" t="s">
        <v>376</v>
      </c>
      <c r="CA8" s="302" t="str">
        <f t="shared" si="24"/>
        <v/>
      </c>
      <c r="CB8" s="93"/>
      <c r="CC8" s="94" t="str">
        <f t="shared" si="12"/>
        <v/>
      </c>
      <c r="CD8" s="9" t="s">
        <v>498</v>
      </c>
      <c r="CE8" s="430" t="s">
        <v>386</v>
      </c>
      <c r="CF8" s="302" t="str">
        <f t="shared" si="25"/>
        <v/>
      </c>
      <c r="CG8" s="93"/>
      <c r="CH8" s="94" t="str">
        <f t="shared" si="13"/>
        <v/>
      </c>
      <c r="CI8" s="9" t="s">
        <v>489</v>
      </c>
      <c r="CJ8" s="430" t="s">
        <v>394</v>
      </c>
      <c r="CK8" s="302" t="str">
        <f t="shared" si="26"/>
        <v/>
      </c>
      <c r="CL8" s="93"/>
      <c r="CM8" s="94"/>
      <c r="CN8" s="9" t="s">
        <v>510</v>
      </c>
      <c r="CO8" s="430" t="s">
        <v>403</v>
      </c>
    </row>
    <row r="9" spans="1:200" ht="14.25" customHeight="1" x14ac:dyDescent="0.25">
      <c r="A9" s="96"/>
      <c r="B9" s="97"/>
      <c r="C9" s="98"/>
      <c r="D9" s="98"/>
      <c r="E9" s="98"/>
      <c r="F9" s="98"/>
      <c r="G9" s="98"/>
      <c r="H9" s="432"/>
      <c r="I9" s="98"/>
      <c r="J9" s="98"/>
      <c r="K9" s="98"/>
      <c r="L9" s="98"/>
      <c r="M9" s="97"/>
      <c r="N9" s="97"/>
      <c r="O9" s="97"/>
      <c r="P9" s="97"/>
      <c r="Q9" s="97"/>
      <c r="R9" s="97"/>
      <c r="S9" s="302" t="str">
        <f t="shared" si="14"/>
        <v/>
      </c>
      <c r="T9" s="93"/>
      <c r="U9" s="94" t="str">
        <f t="shared" si="0"/>
        <v/>
      </c>
      <c r="V9" s="9" t="s">
        <v>457</v>
      </c>
      <c r="W9" s="430" t="s">
        <v>305</v>
      </c>
      <c r="X9" s="302" t="str">
        <f t="shared" si="1"/>
        <v/>
      </c>
      <c r="Y9" s="93"/>
      <c r="Z9" s="94" t="str">
        <f t="shared" si="2"/>
        <v/>
      </c>
      <c r="AA9" s="9"/>
      <c r="AB9" s="430" t="s">
        <v>437</v>
      </c>
      <c r="AC9" s="302" t="str">
        <f t="shared" si="15"/>
        <v/>
      </c>
      <c r="AD9" s="93"/>
      <c r="AE9" s="94" t="str">
        <f t="shared" si="3"/>
        <v/>
      </c>
      <c r="AF9" s="9" t="s">
        <v>461</v>
      </c>
      <c r="AG9" s="430" t="s">
        <v>313</v>
      </c>
      <c r="AH9" s="302" t="str">
        <f t="shared" si="16"/>
        <v/>
      </c>
      <c r="AI9" s="93"/>
      <c r="AJ9" s="94" t="str">
        <f t="shared" si="4"/>
        <v/>
      </c>
      <c r="AK9" s="9" t="s">
        <v>466</v>
      </c>
      <c r="AL9" s="430" t="s">
        <v>321</v>
      </c>
      <c r="AM9" s="302" t="str">
        <f t="shared" si="17"/>
        <v/>
      </c>
      <c r="AN9" s="93"/>
      <c r="AO9" s="94"/>
      <c r="AP9" s="9"/>
      <c r="AQ9" s="430"/>
      <c r="AR9" s="302" t="str">
        <f t="shared" si="18"/>
        <v/>
      </c>
      <c r="AS9" s="93"/>
      <c r="AT9" s="94" t="str">
        <f t="shared" si="5"/>
        <v/>
      </c>
      <c r="AU9" s="9" t="s">
        <v>475</v>
      </c>
      <c r="AV9" s="430" t="s">
        <v>335</v>
      </c>
      <c r="AW9" s="302" t="str">
        <f t="shared" si="19"/>
        <v/>
      </c>
      <c r="AX9" s="93"/>
      <c r="AY9" s="94" t="str">
        <f t="shared" si="27"/>
        <v/>
      </c>
      <c r="AZ9" s="9" t="s">
        <v>283</v>
      </c>
      <c r="BA9" s="430" t="s">
        <v>343</v>
      </c>
      <c r="BB9" s="302" t="str">
        <f t="shared" si="20"/>
        <v/>
      </c>
      <c r="BC9" s="93"/>
      <c r="BD9" s="94" t="str">
        <f t="shared" si="6"/>
        <v/>
      </c>
      <c r="BE9" s="9" t="s">
        <v>481</v>
      </c>
      <c r="BF9" s="430" t="s">
        <v>351</v>
      </c>
      <c r="BG9" s="302" t="str">
        <f t="shared" si="21"/>
        <v/>
      </c>
      <c r="BH9" s="93"/>
      <c r="BI9" s="94" t="str">
        <f t="shared" si="7"/>
        <v/>
      </c>
      <c r="BJ9" s="9" t="s">
        <v>486</v>
      </c>
      <c r="BK9" s="430" t="s">
        <v>359</v>
      </c>
      <c r="BL9" s="302" t="str">
        <f t="shared" si="22"/>
        <v/>
      </c>
      <c r="BM9" s="93"/>
      <c r="BN9" s="94" t="str">
        <f t="shared" si="8"/>
        <v/>
      </c>
      <c r="BO9" s="9" t="s">
        <v>488</v>
      </c>
      <c r="BP9" s="430" t="s">
        <v>369</v>
      </c>
      <c r="BQ9" s="302" t="str">
        <f t="shared" si="9"/>
        <v/>
      </c>
      <c r="BR9" s="93"/>
      <c r="BS9" s="94" t="str">
        <f t="shared" si="10"/>
        <v/>
      </c>
      <c r="BT9" s="9"/>
      <c r="BU9" s="430"/>
      <c r="BV9" s="302" t="str">
        <f t="shared" si="23"/>
        <v/>
      </c>
      <c r="BW9" s="93"/>
      <c r="BX9" s="94" t="str">
        <f t="shared" si="11"/>
        <v/>
      </c>
      <c r="BY9" s="9" t="s">
        <v>494</v>
      </c>
      <c r="BZ9" s="430" t="s">
        <v>377</v>
      </c>
      <c r="CA9" s="302" t="str">
        <f t="shared" si="24"/>
        <v/>
      </c>
      <c r="CB9" s="93"/>
      <c r="CC9" s="94" t="str">
        <f t="shared" si="12"/>
        <v/>
      </c>
      <c r="CD9" s="9" t="s">
        <v>499</v>
      </c>
      <c r="CE9" s="430" t="s">
        <v>387</v>
      </c>
      <c r="CF9" s="302" t="str">
        <f t="shared" si="25"/>
        <v/>
      </c>
      <c r="CG9" s="93"/>
      <c r="CH9" s="94" t="str">
        <f t="shared" si="13"/>
        <v/>
      </c>
      <c r="CI9" s="9" t="s">
        <v>504</v>
      </c>
      <c r="CJ9" s="430" t="s">
        <v>395</v>
      </c>
      <c r="CK9" s="302" t="str">
        <f t="shared" si="26"/>
        <v/>
      </c>
      <c r="CL9" s="93"/>
      <c r="CM9" s="94"/>
      <c r="CN9" s="9"/>
      <c r="CO9" s="430"/>
    </row>
    <row r="10" spans="1:200" ht="14.25" customHeight="1" x14ac:dyDescent="0.25">
      <c r="A10" s="96"/>
      <c r="B10" s="97"/>
      <c r="C10" s="98"/>
      <c r="D10" s="98"/>
      <c r="E10" s="98"/>
      <c r="F10" s="98"/>
      <c r="G10" s="98"/>
      <c r="H10" s="432"/>
      <c r="I10" s="98"/>
      <c r="J10" s="98"/>
      <c r="K10" s="98"/>
      <c r="L10" s="98"/>
      <c r="M10" s="97"/>
      <c r="N10" s="97"/>
      <c r="O10" s="97"/>
      <c r="P10" s="97"/>
      <c r="Q10" s="97"/>
      <c r="R10" s="97"/>
      <c r="S10" s="302" t="str">
        <f t="shared" si="14"/>
        <v/>
      </c>
      <c r="T10" s="93"/>
      <c r="U10" s="94" t="str">
        <f t="shared" si="0"/>
        <v/>
      </c>
      <c r="V10" s="9" t="s">
        <v>459</v>
      </c>
      <c r="W10" s="430" t="s">
        <v>306</v>
      </c>
      <c r="X10" s="302" t="str">
        <f t="shared" si="1"/>
        <v/>
      </c>
      <c r="Y10" s="93"/>
      <c r="Z10" s="94" t="str">
        <f t="shared" si="2"/>
        <v/>
      </c>
      <c r="AA10" s="9"/>
      <c r="AB10" s="430" t="s">
        <v>438</v>
      </c>
      <c r="AC10" s="302" t="str">
        <f t="shared" si="15"/>
        <v/>
      </c>
      <c r="AD10" s="93"/>
      <c r="AE10" s="94" t="str">
        <f t="shared" si="3"/>
        <v/>
      </c>
      <c r="AF10" s="9" t="s">
        <v>460</v>
      </c>
      <c r="AG10" s="430" t="s">
        <v>314</v>
      </c>
      <c r="AH10" s="302" t="str">
        <f t="shared" si="16"/>
        <v/>
      </c>
      <c r="AI10" s="93"/>
      <c r="AJ10" s="94" t="str">
        <f t="shared" si="4"/>
        <v/>
      </c>
      <c r="AK10" s="9" t="s">
        <v>467</v>
      </c>
      <c r="AL10" s="430" t="s">
        <v>322</v>
      </c>
      <c r="AM10" s="302" t="str">
        <f t="shared" si="17"/>
        <v/>
      </c>
      <c r="AN10" s="93"/>
      <c r="AO10" s="94"/>
      <c r="AP10" s="9"/>
      <c r="AQ10" s="430"/>
      <c r="AR10" s="302" t="str">
        <f t="shared" si="18"/>
        <v/>
      </c>
      <c r="AS10" s="93"/>
      <c r="AT10" s="94" t="str">
        <f t="shared" si="5"/>
        <v/>
      </c>
      <c r="AU10" s="9" t="s">
        <v>473</v>
      </c>
      <c r="AV10" s="430" t="s">
        <v>336</v>
      </c>
      <c r="AW10" s="302" t="str">
        <f t="shared" si="19"/>
        <v/>
      </c>
      <c r="AX10" s="93"/>
      <c r="AY10" s="94" t="str">
        <f t="shared" si="27"/>
        <v/>
      </c>
      <c r="AZ10" s="9" t="s">
        <v>476</v>
      </c>
      <c r="BA10" s="430" t="s">
        <v>344</v>
      </c>
      <c r="BB10" s="302" t="str">
        <f t="shared" si="20"/>
        <v/>
      </c>
      <c r="BC10" s="93"/>
      <c r="BD10" s="94" t="str">
        <f t="shared" si="6"/>
        <v/>
      </c>
      <c r="BE10" s="9" t="s">
        <v>481</v>
      </c>
      <c r="BF10" s="430" t="s">
        <v>352</v>
      </c>
      <c r="BG10" s="302" t="str">
        <f t="shared" si="21"/>
        <v/>
      </c>
      <c r="BH10" s="93"/>
      <c r="BI10" s="94" t="str">
        <f t="shared" si="7"/>
        <v/>
      </c>
      <c r="BJ10" s="9" t="s">
        <v>482</v>
      </c>
      <c r="BK10" s="430" t="s">
        <v>360</v>
      </c>
      <c r="BL10" s="302" t="str">
        <f t="shared" si="22"/>
        <v/>
      </c>
      <c r="BM10" s="93"/>
      <c r="BN10" s="94" t="str">
        <f t="shared" si="8"/>
        <v/>
      </c>
      <c r="BO10" s="9" t="s">
        <v>488</v>
      </c>
      <c r="BP10" s="430" t="s">
        <v>370</v>
      </c>
      <c r="BQ10" s="302" t="str">
        <f t="shared" si="9"/>
        <v/>
      </c>
      <c r="BR10" s="93"/>
      <c r="BS10" s="94" t="str">
        <f t="shared" si="10"/>
        <v/>
      </c>
      <c r="BT10" s="9"/>
      <c r="BU10" s="430"/>
      <c r="BV10" s="302" t="str">
        <f t="shared" si="23"/>
        <v/>
      </c>
      <c r="BW10" s="93"/>
      <c r="BX10" s="94" t="str">
        <f t="shared" si="11"/>
        <v/>
      </c>
      <c r="BY10" s="9" t="s">
        <v>490</v>
      </c>
      <c r="BZ10" s="430" t="s">
        <v>378</v>
      </c>
      <c r="CA10" s="302" t="str">
        <f t="shared" si="24"/>
        <v/>
      </c>
      <c r="CB10" s="93"/>
      <c r="CC10" s="94" t="str">
        <f t="shared" si="12"/>
        <v/>
      </c>
      <c r="CD10" s="9" t="s">
        <v>500</v>
      </c>
      <c r="CE10" s="430" t="s">
        <v>388</v>
      </c>
      <c r="CF10" s="302" t="str">
        <f t="shared" si="25"/>
        <v/>
      </c>
      <c r="CG10" s="93"/>
      <c r="CH10" s="94" t="str">
        <f t="shared" si="13"/>
        <v/>
      </c>
      <c r="CI10" s="9" t="s">
        <v>505</v>
      </c>
      <c r="CJ10" s="430" t="s">
        <v>396</v>
      </c>
      <c r="CK10" s="302" t="str">
        <f t="shared" si="26"/>
        <v/>
      </c>
      <c r="CL10" s="93"/>
      <c r="CM10" s="94"/>
      <c r="CN10" s="9"/>
      <c r="CO10" s="430"/>
    </row>
    <row r="11" spans="1:200" ht="14.25" customHeight="1" x14ac:dyDescent="0.25">
      <c r="A11" s="96"/>
      <c r="B11" s="97"/>
      <c r="C11" s="98"/>
      <c r="D11" s="98"/>
      <c r="E11" s="98"/>
      <c r="F11" s="98"/>
      <c r="G11" s="98"/>
      <c r="H11" s="432"/>
      <c r="I11" s="98"/>
      <c r="J11" s="98"/>
      <c r="K11" s="98"/>
      <c r="L11" s="98"/>
      <c r="M11" s="97"/>
      <c r="N11" s="97"/>
      <c r="O11" s="97"/>
      <c r="P11" s="97"/>
      <c r="Q11" s="97"/>
      <c r="R11" s="97"/>
      <c r="S11" s="302" t="str">
        <f t="shared" si="14"/>
        <v/>
      </c>
      <c r="T11" s="93"/>
      <c r="U11" s="94" t="str">
        <f t="shared" si="0"/>
        <v/>
      </c>
      <c r="V11" s="9" t="s">
        <v>458</v>
      </c>
      <c r="W11" s="430" t="s">
        <v>307</v>
      </c>
      <c r="X11" s="302" t="str">
        <f t="shared" si="1"/>
        <v/>
      </c>
      <c r="Y11" s="93"/>
      <c r="Z11" s="94" t="str">
        <f t="shared" si="2"/>
        <v/>
      </c>
      <c r="AA11" s="9"/>
      <c r="AB11" s="430" t="s">
        <v>439</v>
      </c>
      <c r="AC11" s="302" t="str">
        <f t="shared" si="15"/>
        <v/>
      </c>
      <c r="AD11" s="93"/>
      <c r="AE11" s="94" t="str">
        <f t="shared" si="3"/>
        <v/>
      </c>
      <c r="AF11" s="9" t="s">
        <v>460</v>
      </c>
      <c r="AG11" s="430" t="s">
        <v>315</v>
      </c>
      <c r="AH11" s="302" t="str">
        <f t="shared" si="16"/>
        <v/>
      </c>
      <c r="AI11" s="93"/>
      <c r="AJ11" s="94" t="str">
        <f t="shared" si="4"/>
        <v/>
      </c>
      <c r="AK11" s="9" t="s">
        <v>468</v>
      </c>
      <c r="AL11" s="430" t="s">
        <v>323</v>
      </c>
      <c r="AM11" s="302" t="str">
        <f t="shared" si="17"/>
        <v/>
      </c>
      <c r="AN11" s="93"/>
      <c r="AO11" s="94"/>
      <c r="AP11" s="9"/>
      <c r="AQ11" s="430"/>
      <c r="AR11" s="302" t="str">
        <f t="shared" si="18"/>
        <v/>
      </c>
      <c r="AS11" s="93"/>
      <c r="AT11" s="94" t="str">
        <f t="shared" si="5"/>
        <v/>
      </c>
      <c r="AU11" s="9" t="s">
        <v>475</v>
      </c>
      <c r="AV11" s="430" t="s">
        <v>337</v>
      </c>
      <c r="AW11" s="302" t="str">
        <f t="shared" si="19"/>
        <v/>
      </c>
      <c r="AX11" s="93"/>
      <c r="AY11" s="94" t="str">
        <f t="shared" si="27"/>
        <v/>
      </c>
      <c r="AZ11" s="9" t="s">
        <v>477</v>
      </c>
      <c r="BA11" s="430" t="s">
        <v>345</v>
      </c>
      <c r="BB11" s="302" t="str">
        <f t="shared" si="20"/>
        <v/>
      </c>
      <c r="BC11" s="93"/>
      <c r="BD11" s="94" t="str">
        <f t="shared" si="6"/>
        <v/>
      </c>
      <c r="BE11" s="9" t="s">
        <v>481</v>
      </c>
      <c r="BF11" s="430" t="s">
        <v>353</v>
      </c>
      <c r="BG11" s="302" t="str">
        <f t="shared" si="21"/>
        <v/>
      </c>
      <c r="BH11" s="93"/>
      <c r="BI11" s="94" t="str">
        <f t="shared" si="7"/>
        <v/>
      </c>
      <c r="BJ11" s="9" t="s">
        <v>483</v>
      </c>
      <c r="BK11" s="430" t="s">
        <v>361</v>
      </c>
      <c r="BL11" s="302" t="str">
        <f t="shared" si="22"/>
        <v/>
      </c>
      <c r="BM11" s="93"/>
      <c r="BN11" s="94" t="str">
        <f t="shared" si="8"/>
        <v/>
      </c>
      <c r="BO11" s="9" t="s">
        <v>487</v>
      </c>
      <c r="BP11" s="430" t="s">
        <v>371</v>
      </c>
      <c r="BQ11" s="302" t="str">
        <f t="shared" si="9"/>
        <v/>
      </c>
      <c r="BR11" s="93"/>
      <c r="BS11" s="94" t="str">
        <f t="shared" si="10"/>
        <v/>
      </c>
      <c r="BT11" s="9"/>
      <c r="BU11" s="430"/>
      <c r="BV11" s="302" t="str">
        <f t="shared" si="23"/>
        <v/>
      </c>
      <c r="BW11" s="93"/>
      <c r="BX11" s="94" t="str">
        <f t="shared" si="11"/>
        <v/>
      </c>
      <c r="BY11" s="9" t="s">
        <v>495</v>
      </c>
      <c r="BZ11" s="430" t="s">
        <v>379</v>
      </c>
      <c r="CA11" s="302" t="str">
        <f t="shared" si="24"/>
        <v/>
      </c>
      <c r="CB11" s="93"/>
      <c r="CC11" s="94" t="str">
        <f t="shared" si="12"/>
        <v/>
      </c>
      <c r="CD11" s="9" t="s">
        <v>501</v>
      </c>
      <c r="CE11" s="430" t="s">
        <v>389</v>
      </c>
      <c r="CF11" s="302" t="str">
        <f t="shared" si="25"/>
        <v/>
      </c>
      <c r="CG11" s="93"/>
      <c r="CH11" s="94" t="str">
        <f t="shared" si="13"/>
        <v/>
      </c>
      <c r="CI11" s="9" t="s">
        <v>506</v>
      </c>
      <c r="CJ11" s="430" t="s">
        <v>397</v>
      </c>
      <c r="CK11" s="302" t="str">
        <f t="shared" si="26"/>
        <v/>
      </c>
      <c r="CL11" s="93"/>
      <c r="CM11" s="94"/>
      <c r="CN11" s="9"/>
      <c r="CO11" s="430"/>
    </row>
    <row r="12" spans="1:200" ht="14.25" customHeight="1" x14ac:dyDescent="0.25">
      <c r="A12" s="96"/>
      <c r="B12" s="97"/>
      <c r="C12" s="98"/>
      <c r="D12" s="98"/>
      <c r="E12" s="98"/>
      <c r="F12" s="98"/>
      <c r="G12" s="98"/>
      <c r="H12" s="432"/>
      <c r="I12" s="98"/>
      <c r="J12" s="98"/>
      <c r="K12" s="98"/>
      <c r="L12" s="98"/>
      <c r="M12" s="97"/>
      <c r="N12" s="97"/>
      <c r="O12" s="97"/>
      <c r="P12" s="97"/>
      <c r="Q12" s="97"/>
      <c r="R12" s="97"/>
      <c r="S12" s="302" t="str">
        <f t="shared" si="14"/>
        <v/>
      </c>
      <c r="T12" s="93"/>
      <c r="U12" s="94" t="str">
        <f t="shared" si="0"/>
        <v/>
      </c>
      <c r="V12" s="427" t="s">
        <v>458</v>
      </c>
      <c r="W12" t="s">
        <v>308</v>
      </c>
      <c r="X12" s="302" t="str">
        <f t="shared" si="1"/>
        <v/>
      </c>
      <c r="Y12" s="93"/>
      <c r="Z12" s="94" t="str">
        <f t="shared" si="2"/>
        <v/>
      </c>
      <c r="AA12" s="427"/>
      <c r="AB12" s="64" t="s">
        <v>440</v>
      </c>
      <c r="AC12" s="302" t="str">
        <f t="shared" si="15"/>
        <v/>
      </c>
      <c r="AD12" s="93"/>
      <c r="AE12" s="94" t="str">
        <f t="shared" si="3"/>
        <v/>
      </c>
      <c r="AF12" s="427" t="s">
        <v>460</v>
      </c>
      <c r="AG12" t="s">
        <v>316</v>
      </c>
      <c r="AH12" s="302" t="str">
        <f t="shared" si="16"/>
        <v/>
      </c>
      <c r="AI12" s="93"/>
      <c r="AJ12" s="94" t="str">
        <f t="shared" si="4"/>
        <v/>
      </c>
      <c r="AK12" s="427" t="s">
        <v>466</v>
      </c>
      <c r="AL12" s="64" t="s">
        <v>324</v>
      </c>
      <c r="AM12" s="302" t="str">
        <f t="shared" si="17"/>
        <v/>
      </c>
      <c r="AN12" s="93"/>
      <c r="AO12" s="94"/>
      <c r="AP12" s="427"/>
      <c r="AQ12"/>
      <c r="AR12" s="302" t="str">
        <f t="shared" si="18"/>
        <v/>
      </c>
      <c r="AS12" s="93"/>
      <c r="AT12" s="94" t="str">
        <f t="shared" si="5"/>
        <v/>
      </c>
      <c r="AU12" s="427" t="s">
        <v>474</v>
      </c>
      <c r="AV12" t="s">
        <v>338</v>
      </c>
      <c r="AW12" s="302" t="str">
        <f t="shared" si="19"/>
        <v/>
      </c>
      <c r="AX12" s="93"/>
      <c r="AY12" s="94" t="str">
        <f t="shared" si="27"/>
        <v/>
      </c>
      <c r="AZ12" s="427" t="s">
        <v>478</v>
      </c>
      <c r="BA12" t="s">
        <v>346</v>
      </c>
      <c r="BB12" s="302" t="str">
        <f t="shared" si="20"/>
        <v/>
      </c>
      <c r="BC12" s="93"/>
      <c r="BD12" s="94" t="str">
        <f t="shared" si="6"/>
        <v/>
      </c>
      <c r="BE12" s="427" t="s">
        <v>480</v>
      </c>
      <c r="BF12" t="s">
        <v>354</v>
      </c>
      <c r="BG12" s="302" t="str">
        <f t="shared" si="21"/>
        <v/>
      </c>
      <c r="BH12" s="93"/>
      <c r="BI12" s="94" t="str">
        <f t="shared" si="7"/>
        <v/>
      </c>
      <c r="BJ12" s="427" t="s">
        <v>484</v>
      </c>
      <c r="BK12" s="64" t="s">
        <v>362</v>
      </c>
      <c r="BL12" s="302" t="str">
        <f t="shared" si="22"/>
        <v/>
      </c>
      <c r="BM12" s="93"/>
      <c r="BN12" s="94" t="str">
        <f t="shared" si="8"/>
        <v/>
      </c>
      <c r="BO12" s="427" t="s">
        <v>487</v>
      </c>
      <c r="BP12" t="s">
        <v>372</v>
      </c>
      <c r="BQ12" s="302" t="str">
        <f t="shared" si="9"/>
        <v/>
      </c>
      <c r="BR12" s="93"/>
      <c r="BS12" s="94" t="str">
        <f t="shared" si="10"/>
        <v/>
      </c>
      <c r="BT12" s="427"/>
      <c r="BU12"/>
      <c r="BV12" s="302" t="str">
        <f t="shared" si="23"/>
        <v/>
      </c>
      <c r="BW12" s="93"/>
      <c r="BX12" s="94" t="str">
        <f t="shared" si="11"/>
        <v/>
      </c>
      <c r="BY12" s="427" t="s">
        <v>492</v>
      </c>
      <c r="BZ12" t="s">
        <v>380</v>
      </c>
      <c r="CA12" s="302" t="str">
        <f t="shared" si="24"/>
        <v/>
      </c>
      <c r="CB12" s="93"/>
      <c r="CC12" s="94" t="str">
        <f t="shared" si="12"/>
        <v/>
      </c>
      <c r="CD12" s="427" t="s">
        <v>498</v>
      </c>
      <c r="CE12" t="s">
        <v>390</v>
      </c>
      <c r="CF12" s="302" t="str">
        <f t="shared" si="25"/>
        <v/>
      </c>
      <c r="CG12" s="93"/>
      <c r="CH12" s="94" t="str">
        <f t="shared" si="13"/>
        <v/>
      </c>
      <c r="CI12" s="427" t="s">
        <v>507</v>
      </c>
      <c r="CJ12" t="s">
        <v>398</v>
      </c>
      <c r="CK12" s="302" t="str">
        <f t="shared" si="26"/>
        <v/>
      </c>
      <c r="CL12" s="93"/>
      <c r="CM12" s="94"/>
      <c r="CN12" s="427"/>
      <c r="CO12"/>
    </row>
    <row r="13" spans="1:200" ht="14.25" customHeight="1" x14ac:dyDescent="0.25">
      <c r="A13" s="96"/>
      <c r="B13" s="97"/>
      <c r="C13" s="98"/>
      <c r="D13" s="98"/>
      <c r="E13" s="98"/>
      <c r="F13" s="98"/>
      <c r="G13" s="98"/>
      <c r="H13" s="432"/>
      <c r="I13" s="98"/>
      <c r="J13" s="98"/>
      <c r="K13" s="98"/>
      <c r="L13" s="98"/>
      <c r="M13" s="97"/>
      <c r="N13" s="97"/>
      <c r="O13" s="97"/>
      <c r="P13" s="97"/>
      <c r="Q13" s="97"/>
      <c r="R13" s="97"/>
      <c r="S13" s="302" t="str">
        <f t="shared" si="14"/>
        <v/>
      </c>
      <c r="T13" s="93"/>
      <c r="U13" s="94" t="str">
        <f t="shared" si="0"/>
        <v/>
      </c>
      <c r="V13" s="92"/>
      <c r="W13" s="95"/>
      <c r="X13" s="302" t="str">
        <f t="shared" si="1"/>
        <v/>
      </c>
      <c r="Y13" s="93"/>
      <c r="Z13" s="94" t="str">
        <f t="shared" si="2"/>
        <v/>
      </c>
      <c r="AA13" s="92"/>
      <c r="AB13" s="95"/>
      <c r="AC13" s="302" t="str">
        <f t="shared" si="15"/>
        <v/>
      </c>
      <c r="AD13" s="93"/>
      <c r="AE13" s="94" t="str">
        <f t="shared" si="3"/>
        <v/>
      </c>
      <c r="AF13" s="92"/>
      <c r="AG13" s="95"/>
      <c r="AH13" s="302" t="str">
        <f t="shared" si="16"/>
        <v/>
      </c>
      <c r="AI13" s="93"/>
      <c r="AJ13" s="94" t="str">
        <f t="shared" si="4"/>
        <v/>
      </c>
      <c r="AK13" s="9" t="s">
        <v>465</v>
      </c>
      <c r="AL13" s="430" t="s">
        <v>325</v>
      </c>
      <c r="AM13" s="302" t="str">
        <f t="shared" si="17"/>
        <v/>
      </c>
      <c r="AN13" s="93"/>
      <c r="AO13" s="94"/>
      <c r="AP13" s="92"/>
      <c r="AQ13" s="95"/>
      <c r="AR13" s="302" t="str">
        <f t="shared" si="18"/>
        <v/>
      </c>
      <c r="AS13" s="93"/>
      <c r="AT13" s="94" t="str">
        <f t="shared" si="5"/>
        <v/>
      </c>
      <c r="AU13" s="92"/>
      <c r="AV13" s="95"/>
      <c r="AW13" s="302" t="str">
        <f t="shared" si="19"/>
        <v/>
      </c>
      <c r="AX13" s="93"/>
      <c r="AY13" s="94" t="str">
        <f>IFERROR(AVERAGEIF(BA$16:BA$244,BA13,AY$16:AY$244),"")</f>
        <v/>
      </c>
      <c r="AZ13" s="92"/>
      <c r="BA13" s="95"/>
      <c r="BB13" s="302" t="str">
        <f t="shared" si="20"/>
        <v/>
      </c>
      <c r="BC13" s="93"/>
      <c r="BD13" s="94" t="str">
        <f t="shared" si="6"/>
        <v/>
      </c>
      <c r="BE13" s="92"/>
      <c r="BF13" s="95"/>
      <c r="BG13" s="302" t="str">
        <f t="shared" si="21"/>
        <v/>
      </c>
      <c r="BH13" s="93"/>
      <c r="BI13" s="94" t="str">
        <f t="shared" si="7"/>
        <v/>
      </c>
      <c r="BJ13" s="9" t="s">
        <v>485</v>
      </c>
      <c r="BK13" s="430" t="s">
        <v>363</v>
      </c>
      <c r="BL13" s="302" t="str">
        <f t="shared" si="22"/>
        <v/>
      </c>
      <c r="BM13" s="93"/>
      <c r="BN13" s="94" t="str">
        <f t="shared" si="8"/>
        <v/>
      </c>
      <c r="BO13" s="92"/>
      <c r="BP13" s="95"/>
      <c r="BQ13" s="302" t="str">
        <f t="shared" si="9"/>
        <v/>
      </c>
      <c r="BR13" s="93"/>
      <c r="BS13" s="94" t="str">
        <f t="shared" si="10"/>
        <v/>
      </c>
      <c r="BT13" s="92"/>
      <c r="BU13" s="95"/>
      <c r="BV13" s="302" t="str">
        <f t="shared" si="23"/>
        <v/>
      </c>
      <c r="BW13" s="93"/>
      <c r="BX13" s="94" t="str">
        <f t="shared" si="11"/>
        <v/>
      </c>
      <c r="BY13" s="92"/>
      <c r="BZ13" s="95"/>
      <c r="CA13" s="302" t="str">
        <f t="shared" si="24"/>
        <v/>
      </c>
      <c r="CB13" s="93"/>
      <c r="CC13" s="94" t="str">
        <f t="shared" si="12"/>
        <v/>
      </c>
      <c r="CD13" s="92"/>
      <c r="CE13" s="95"/>
      <c r="CF13" s="302" t="str">
        <f t="shared" si="25"/>
        <v/>
      </c>
      <c r="CG13" s="93"/>
      <c r="CH13" s="94" t="str">
        <f t="shared" si="13"/>
        <v/>
      </c>
      <c r="CI13" s="427" t="s">
        <v>508</v>
      </c>
      <c r="CJ13" t="s">
        <v>399</v>
      </c>
      <c r="CK13" s="302" t="str">
        <f t="shared" si="26"/>
        <v/>
      </c>
      <c r="CL13" s="93"/>
      <c r="CM13" s="94"/>
      <c r="CN13" s="92"/>
      <c r="CO13" s="95"/>
    </row>
    <row r="14" spans="1:200" ht="14.25" customHeight="1" thickBot="1" x14ac:dyDescent="0.3">
      <c r="A14" s="96"/>
      <c r="B14" s="97"/>
      <c r="C14" s="98"/>
      <c r="D14" s="98"/>
      <c r="E14" s="98"/>
      <c r="F14" s="98"/>
      <c r="G14" s="98"/>
      <c r="H14" s="432"/>
      <c r="I14" s="98"/>
      <c r="J14" s="98"/>
      <c r="K14" s="98"/>
      <c r="L14" s="98"/>
      <c r="M14" s="97"/>
      <c r="N14" s="97"/>
      <c r="O14" s="97"/>
      <c r="P14" s="97"/>
      <c r="Q14" s="97"/>
      <c r="R14" s="97"/>
      <c r="S14" s="310" t="str">
        <f t="shared" si="14"/>
        <v/>
      </c>
      <c r="T14" s="311"/>
      <c r="U14" s="312" t="str">
        <f t="shared" si="0"/>
        <v/>
      </c>
      <c r="V14" s="313"/>
      <c r="W14" s="315"/>
      <c r="X14" s="310" t="str">
        <f t="shared" si="1"/>
        <v/>
      </c>
      <c r="Y14" s="311"/>
      <c r="Z14" s="312" t="str">
        <f t="shared" si="2"/>
        <v/>
      </c>
      <c r="AA14" s="313"/>
      <c r="AB14" s="314"/>
      <c r="AC14" s="310" t="str">
        <f t="shared" si="15"/>
        <v/>
      </c>
      <c r="AD14" s="311"/>
      <c r="AE14" s="312" t="str">
        <f t="shared" si="3"/>
        <v/>
      </c>
      <c r="AF14" s="313"/>
      <c r="AG14" s="315"/>
      <c r="AH14" s="310" t="str">
        <f t="shared" si="16"/>
        <v/>
      </c>
      <c r="AI14" s="311"/>
      <c r="AJ14" s="312" t="str">
        <f t="shared" si="4"/>
        <v/>
      </c>
      <c r="AK14" s="431" t="s">
        <v>462</v>
      </c>
      <c r="AL14" s="65" t="s">
        <v>326</v>
      </c>
      <c r="AM14" s="310" t="str">
        <f t="shared" si="17"/>
        <v/>
      </c>
      <c r="AN14" s="311"/>
      <c r="AO14" s="312"/>
      <c r="AP14" s="313"/>
      <c r="AQ14" s="315"/>
      <c r="AR14" s="310" t="str">
        <f t="shared" si="18"/>
        <v/>
      </c>
      <c r="AS14" s="311"/>
      <c r="AT14" s="312" t="str">
        <f t="shared" si="5"/>
        <v/>
      </c>
      <c r="AU14" s="313"/>
      <c r="AV14" s="315"/>
      <c r="AW14" s="310" t="str">
        <f t="shared" si="19"/>
        <v/>
      </c>
      <c r="AX14" s="311"/>
      <c r="AY14" s="312" t="str">
        <f>IFERROR(AVERAGEIF(BA$16:BA$244,BA14,AY$16:AY$244),"")</f>
        <v/>
      </c>
      <c r="AZ14" s="313"/>
      <c r="BA14" s="315"/>
      <c r="BB14" s="310" t="str">
        <f t="shared" si="20"/>
        <v/>
      </c>
      <c r="BC14" s="311"/>
      <c r="BD14" s="312" t="str">
        <f t="shared" si="6"/>
        <v/>
      </c>
      <c r="BE14" s="313"/>
      <c r="BF14" s="315"/>
      <c r="BG14" s="310" t="str">
        <f t="shared" si="21"/>
        <v/>
      </c>
      <c r="BH14" s="311"/>
      <c r="BI14" s="312" t="str">
        <f t="shared" si="7"/>
        <v/>
      </c>
      <c r="BJ14" s="431" t="s">
        <v>486</v>
      </c>
      <c r="BK14" s="65" t="s">
        <v>364</v>
      </c>
      <c r="BL14" s="310" t="str">
        <f t="shared" si="22"/>
        <v/>
      </c>
      <c r="BM14" s="311"/>
      <c r="BN14" s="312" t="str">
        <f t="shared" si="8"/>
        <v/>
      </c>
      <c r="BO14" s="313"/>
      <c r="BP14" s="315"/>
      <c r="BQ14" s="310" t="str">
        <f t="shared" si="9"/>
        <v/>
      </c>
      <c r="BR14" s="311"/>
      <c r="BS14" s="312" t="str">
        <f t="shared" si="10"/>
        <v/>
      </c>
      <c r="BT14" s="313"/>
      <c r="BU14" s="315"/>
      <c r="BV14" s="310" t="str">
        <f t="shared" si="23"/>
        <v/>
      </c>
      <c r="BW14" s="311"/>
      <c r="BX14" s="312" t="str">
        <f t="shared" si="11"/>
        <v/>
      </c>
      <c r="BY14" s="313"/>
      <c r="BZ14" s="315"/>
      <c r="CA14" s="310" t="str">
        <f t="shared" si="24"/>
        <v/>
      </c>
      <c r="CB14" s="311"/>
      <c r="CC14" s="312" t="str">
        <f t="shared" si="12"/>
        <v/>
      </c>
      <c r="CD14" s="313"/>
      <c r="CE14" s="315"/>
      <c r="CF14" s="310" t="str">
        <f t="shared" si="25"/>
        <v/>
      </c>
      <c r="CG14" s="311"/>
      <c r="CH14" s="312" t="str">
        <f t="shared" si="13"/>
        <v/>
      </c>
      <c r="CI14" s="313" t="s">
        <v>208</v>
      </c>
      <c r="CJ14" s="315" t="s">
        <v>208</v>
      </c>
      <c r="CK14" s="310" t="str">
        <f t="shared" si="26"/>
        <v/>
      </c>
      <c r="CL14" s="311"/>
      <c r="CM14" s="312"/>
      <c r="CN14" s="313"/>
      <c r="CO14" s="315"/>
    </row>
    <row r="15" spans="1:200" s="359" customFormat="1" ht="15" customHeight="1" thickBot="1" x14ac:dyDescent="0.4">
      <c r="A15" s="351"/>
      <c r="B15" s="352"/>
      <c r="C15" s="353"/>
      <c r="D15" s="353"/>
      <c r="E15" s="353"/>
      <c r="F15" s="353"/>
      <c r="G15" s="353"/>
      <c r="H15" s="433"/>
      <c r="I15" s="353"/>
      <c r="J15" s="353"/>
      <c r="K15" s="353"/>
      <c r="L15" s="353"/>
      <c r="M15" s="352"/>
      <c r="N15" s="352"/>
      <c r="O15" s="352"/>
      <c r="P15" s="352"/>
      <c r="Q15" s="352"/>
      <c r="R15" s="352"/>
      <c r="S15" s="354"/>
      <c r="T15" s="355" t="str">
        <f>T2</f>
        <v>ART</v>
      </c>
      <c r="U15" s="355"/>
      <c r="V15" s="356" t="str">
        <f>T15&amp;"1"</f>
        <v>ART1</v>
      </c>
      <c r="W15" s="357" t="str">
        <f>T15&amp;2</f>
        <v>ART2</v>
      </c>
      <c r="X15" s="354"/>
      <c r="Y15" s="355" t="str">
        <f>Y2</f>
        <v>D&amp;T</v>
      </c>
      <c r="Z15" s="355"/>
      <c r="AA15" s="356" t="str">
        <f>Y15&amp;"1"</f>
        <v>D&amp;T1</v>
      </c>
      <c r="AB15" s="357" t="str">
        <f>Y15&amp;2</f>
        <v>D&amp;T2</v>
      </c>
      <c r="AC15" s="354"/>
      <c r="AD15" s="355" t="str">
        <f>AD2</f>
        <v>DRAMA</v>
      </c>
      <c r="AE15" s="355"/>
      <c r="AF15" s="356" t="str">
        <f>AD15&amp;"1"</f>
        <v>DRAMA1</v>
      </c>
      <c r="AG15" s="357" t="str">
        <f>AD15&amp;2</f>
        <v>DRAMA2</v>
      </c>
      <c r="AH15" s="354"/>
      <c r="AI15" s="355" t="str">
        <f>AI2</f>
        <v>ENGLISH</v>
      </c>
      <c r="AJ15" s="355"/>
      <c r="AK15" s="356" t="str">
        <f>AI15&amp;"1"</f>
        <v>ENGLISH1</v>
      </c>
      <c r="AL15" s="357" t="str">
        <f>AI15&amp;2</f>
        <v>ENGLISH2</v>
      </c>
      <c r="AM15" s="358"/>
      <c r="AN15" s="358"/>
      <c r="AO15" s="358"/>
      <c r="AP15" s="358"/>
      <c r="AQ15" s="358"/>
      <c r="AR15" s="354"/>
      <c r="AS15" s="355" t="str">
        <f>AS2</f>
        <v>GEOGRAPHY</v>
      </c>
      <c r="AT15" s="355"/>
      <c r="AU15" s="356" t="str">
        <f>AS15&amp;"1"</f>
        <v>GEOGRAPHY1</v>
      </c>
      <c r="AV15" s="357" t="str">
        <f>AS15&amp;2</f>
        <v>GEOGRAPHY2</v>
      </c>
      <c r="AW15" s="354"/>
      <c r="AX15" s="355" t="str">
        <f>AX2</f>
        <v>HISTORY</v>
      </c>
      <c r="AY15" s="355"/>
      <c r="AZ15" s="356" t="str">
        <f>AX15&amp;"1"</f>
        <v>HISTORY1</v>
      </c>
      <c r="BA15" s="357" t="str">
        <f>AX15&amp;2</f>
        <v>HISTORY2</v>
      </c>
      <c r="BB15" s="354"/>
      <c r="BC15" s="355" t="str">
        <f>BC2</f>
        <v>ICT</v>
      </c>
      <c r="BD15" s="355"/>
      <c r="BE15" s="356" t="str">
        <f>BC15&amp;"1"</f>
        <v>ICT1</v>
      </c>
      <c r="BF15" s="357" t="str">
        <f>BC15&amp;2</f>
        <v>ICT2</v>
      </c>
      <c r="BG15" s="354"/>
      <c r="BH15" s="355" t="str">
        <f>BH2</f>
        <v>MATHS</v>
      </c>
      <c r="BI15" s="355"/>
      <c r="BJ15" s="356" t="str">
        <f>BH15&amp;"1"</f>
        <v>MATHS1</v>
      </c>
      <c r="BK15" s="357" t="str">
        <f>BH15&amp;2</f>
        <v>MATHS2</v>
      </c>
      <c r="BL15" s="354"/>
      <c r="BM15" s="355" t="str">
        <f>BM2</f>
        <v>MUSIC</v>
      </c>
      <c r="BN15" s="355"/>
      <c r="BO15" s="356" t="str">
        <f>BM15&amp;"1"</f>
        <v>MUSIC1</v>
      </c>
      <c r="BP15" s="357" t="str">
        <f>BM15&amp;2</f>
        <v>MUSIC2</v>
      </c>
      <c r="BQ15" s="354"/>
      <c r="BR15" s="355" t="str">
        <f>BR2</f>
        <v>PSHE</v>
      </c>
      <c r="BS15" s="355"/>
      <c r="BT15" s="356" t="str">
        <f>BR15&amp;"1"</f>
        <v>PSHE1</v>
      </c>
      <c r="BU15" s="357" t="str">
        <f>BR15&amp;2</f>
        <v>PSHE2</v>
      </c>
      <c r="BV15" s="354"/>
      <c r="BW15" s="355" t="str">
        <f>BW2</f>
        <v>PHYSED</v>
      </c>
      <c r="BX15" s="355"/>
      <c r="BY15" s="356" t="str">
        <f>BW15&amp;"1"</f>
        <v>PHYSED1</v>
      </c>
      <c r="BZ15" s="357" t="str">
        <f>BW15&amp;2</f>
        <v>PHYSED2</v>
      </c>
      <c r="CA15" s="354"/>
      <c r="CB15" s="355" t="str">
        <f>CB2</f>
        <v>RELIGIOUSED</v>
      </c>
      <c r="CC15" s="355"/>
      <c r="CD15" s="356" t="str">
        <f>CB15&amp;"1"</f>
        <v>RELIGIOUSED1</v>
      </c>
      <c r="CE15" s="357" t="str">
        <f>CB15&amp;2</f>
        <v>RELIGIOUSED2</v>
      </c>
      <c r="CF15" s="354"/>
      <c r="CG15" s="355" t="str">
        <f>CG2</f>
        <v>SCIENCE</v>
      </c>
      <c r="CH15" s="355"/>
      <c r="CI15" s="356" t="str">
        <f>CG15&amp;"1"</f>
        <v>SCIENCE1</v>
      </c>
      <c r="CJ15" s="357" t="str">
        <f>CG15&amp;2</f>
        <v>SCIENCE2</v>
      </c>
      <c r="CK15" s="358"/>
      <c r="CL15" s="358"/>
      <c r="CM15" s="358"/>
      <c r="CN15" s="358"/>
      <c r="CO15" s="358"/>
      <c r="FO15" s="361"/>
      <c r="FP15" s="361"/>
      <c r="FQ15" s="361"/>
      <c r="FR15" s="361"/>
      <c r="FS15" s="361"/>
      <c r="FT15" s="361"/>
      <c r="FU15" s="361"/>
      <c r="FV15" s="361"/>
      <c r="FW15" s="361"/>
      <c r="FX15" s="361"/>
      <c r="FY15" s="361"/>
      <c r="FZ15" s="361"/>
      <c r="GA15" s="361"/>
      <c r="GB15" s="361"/>
      <c r="GC15" s="361"/>
      <c r="GD15" s="361"/>
      <c r="GE15" s="361"/>
      <c r="GF15" s="361"/>
      <c r="GG15" s="361"/>
      <c r="GH15" s="361"/>
      <c r="GI15" s="361"/>
      <c r="GJ15" s="361"/>
      <c r="GK15" s="361"/>
      <c r="GL15" s="361"/>
      <c r="GM15" s="361"/>
      <c r="GN15" s="361"/>
      <c r="GO15" s="361"/>
      <c r="GP15" s="361"/>
      <c r="GQ15" s="361"/>
      <c r="GR15" s="361"/>
    </row>
    <row r="16" spans="1:200" ht="15.75" x14ac:dyDescent="0.25">
      <c r="A16" s="101">
        <f>DATASHEET!A2</f>
        <v>152831</v>
      </c>
      <c r="B16" s="102" t="str">
        <f>DATASHEET!B2</f>
        <v>ABRAHAM, Olivia</v>
      </c>
      <c r="C16" s="103" t="str">
        <f>DATASHEET!C2</f>
        <v>8KC</v>
      </c>
      <c r="D16" s="104" t="str">
        <f>DATASHEET!D2</f>
        <v>F</v>
      </c>
      <c r="E16" s="104" t="str">
        <f>DATASHEET!J2</f>
        <v>N</v>
      </c>
      <c r="F16" s="104" t="str">
        <f>DATASHEET!E2</f>
        <v>N</v>
      </c>
      <c r="G16" s="104" t="str">
        <f>DATASHEET!F2</f>
        <v>Indian</v>
      </c>
      <c r="H16" s="104" t="str">
        <f>DATASHEET!G2</f>
        <v>N</v>
      </c>
      <c r="I16" s="104" t="str">
        <f>DATASHEET!H2</f>
        <v>N</v>
      </c>
      <c r="J16" s="104" t="str">
        <f>DATASHEET!I2</f>
        <v>N</v>
      </c>
      <c r="K16" s="103" t="str">
        <f>DATASHEET!M2</f>
        <v>H</v>
      </c>
      <c r="L16" s="105" t="str">
        <f t="shared" ref="L16:L79" si="28">IFERROR(VLOOKUP(A16,prioratt,5,FALSE),"")</f>
        <v/>
      </c>
      <c r="M16" s="106" t="str">
        <f>IFERROR(SUM(COUNTIF($S16,"&gt;=0"),COUNTIF($AC16,"&gt;=0"),COUNTIF($AH16,"&gt;=0"),COUNTIF(#REF!,"&gt;=0"),COUNTIF($AM16,"&gt;=0"),COUNTIF($AR16,"&gt;=0"),COUNTIF($AW16,"&gt;=0"),COUNTIF($BB16,"&gt;=0"),COUNTIF($BG16,"&gt;=0"),COUNTIF($BL16,"&gt;=0"),COUNTIF($BV16,"&gt;=0"),COUNTIF($BQ16,"&gt;=0"),COUNTIF($CF16,"&gt;=0"),COUNTIF($CK16,"&gt;=0"),COUNTIF($X16,"&gt;=0"),COUNTIF($CA16,"&gt;=0"))/COUNT($S16,$AC16,$AH16,#REF!,$AM16,$AR16,$AW16,$BB16,$BG16,$BL16,$BV16,$CA16,$CF16,$CK16,$X16,$BQ16),"")</f>
        <v/>
      </c>
      <c r="N16" s="106" t="str">
        <f>IFERROR(SUM(COUNTIF($S16,"&lt;0"),COUNTIF($AC16,"&lt;0"),COUNTIF($AH16,"&lt;0"),COUNTIF(#REF!,"&lt;0"),COUNTIF($AM16,"&lt;0"),COUNTIF($AR16,"&lt;0"),COUNTIF($AW16,"&lt;0"),COUNTIF($BB16,"&lt;0"),COUNTIF($BG16,"&lt;0"),COUNTIF($BL16,"&lt;0"),COUNTIF($BV16,"&lt;0"),COUNTIF($BQ16,"&lt;0"),COUNTIF($CA16,"&lt;0"),COUNTIF($CF16,"&lt;0"),COUNTIF($CK16,"&lt;0"),COUNTIF($X16,"&lt;0"))/COUNT($S16,$AC16,$AH16,#REF!,$AM16,$AR16,$AW16,$BB16,$BG16,$BL16,$BV16,$CA16,$CF16,$CK16,$X16,$BQ16),"")</f>
        <v/>
      </c>
      <c r="O16" s="347" t="str">
        <f>IF(ISBLANK(DATASHEET!L2),"",DATASHEET!L2)</f>
        <v>7-8</v>
      </c>
      <c r="P16" s="119">
        <f>IFERROR(IF(VLOOKUP(DATASHEET!A2,[5]YEAR8!$A$2:$Z$226,18,FALSE)="","",VLOOKUP(DATASHEET!A2,[5]YEAR8!$A$2:$Z$226,18,FALSE)),"")</f>
        <v>74.828357999999994</v>
      </c>
      <c r="Q16" s="120">
        <f>IFERROR(IF(VLOOKUP(DATASHEET!A2,[5]YEAR8!$A$2:$AF$250,19,FALSE)="","",VLOOKUP(DATASHEET!A2,[5]YEAR8!$A$2:$AF$250,19,FALSE)),"")</f>
        <v>7.4828357999999993</v>
      </c>
      <c r="R16" s="107" t="str">
        <f>'P8 BREAKDOWN'!L4</f>
        <v/>
      </c>
      <c r="S16" s="108" t="str">
        <f>IF(T16="","",IFERROR(VLOOKUP(DATASHEET!AF2,lookup,2,FALSE)-$Q16,""))</f>
        <v/>
      </c>
      <c r="T16" s="109">
        <f>IFERROR(INDEX(DATASHEET!$A$1:$CT$300,MATCH(PROGRESS!$A16,DATASHEET!$A$1:$A$300,0),MATCH(PROGRESS!T$2,DATASHEET!$A$1:$CT$1,0)),"")</f>
        <v>0</v>
      </c>
      <c r="U16" s="109" t="str">
        <f t="shared" ref="U16:U79" si="29">IFERROR(VLOOKUP(T16,lookup,2,FALSE),"")</f>
        <v/>
      </c>
      <c r="V16" s="110" t="str">
        <f>IF(ISBLANK(DATASHEET!AG2),"",DATASHEET!AG2)</f>
        <v>SGO</v>
      </c>
      <c r="W16" s="111" t="str">
        <f>IF(ISBLANK(DATASHEET!AH2),"",DATASHEET!AH2)</f>
        <v>8N-AR-4</v>
      </c>
      <c r="X16" s="108" t="str">
        <f>IFERROR(VLOOKUP(DATASHEET!AJ2,lookup,2,FALSE)-$Q16,"")</f>
        <v/>
      </c>
      <c r="Y16" s="109">
        <f>IFERROR(INDEX(DATASHEET!$A$1:$CT$300,MATCH(PROGRESS!$A16,DATASHEET!$A$1:$A$300,0),MATCH(PROGRESS!Y$2,DATASHEET!$A$1:$CT$1,0)),"")</f>
        <v>0</v>
      </c>
      <c r="Z16" s="109" t="str">
        <f t="shared" ref="Z16" si="30">IFERROR(VLOOKUP(Y16,lookup,2,FALSE),"")</f>
        <v/>
      </c>
      <c r="AA16" s="110" t="str">
        <f>IF(ISBLANK(DATASHEET!AK2),"",DATASHEET!AK2)</f>
        <v>KD</v>
      </c>
      <c r="AB16" s="111" t="str">
        <f>IF(ISBLANK(DATASHEET!AL2),"",DATASHEET!AL2)</f>
        <v>8N-DT-2</v>
      </c>
      <c r="AC16" s="108" t="str">
        <f>IF(AD16="","",IFERROR(VLOOKUP(DATASHEET!AN2,lookup,2,FALSE)-$Q16,""))</f>
        <v/>
      </c>
      <c r="AD16" s="109">
        <f>IFERROR(INDEX(DATASHEET!$A$1:$CT$300,MATCH(PROGRESS!$A16,DATASHEET!$A$1:$A$300,0),MATCH(PROGRESS!AD$2,DATASHEET!$A$1:$CT$1,0)),"")</f>
        <v>0</v>
      </c>
      <c r="AE16" s="109" t="str">
        <f t="shared" ref="AE16:AE79" si="31">IFERROR(VLOOKUP(AD16,lookup,2,FALSE),"")</f>
        <v/>
      </c>
      <c r="AF16" s="110" t="str">
        <f>IF(ISBLANK(DATASHEET!AO2),"",DATASHEET!AO2)</f>
        <v>KC</v>
      </c>
      <c r="AG16" s="111" t="str">
        <f>IF(ISBLANK(DATASHEET!AP2),"",DATASHEET!AP2)</f>
        <v>8N-DR-4</v>
      </c>
      <c r="AH16" s="108" t="str">
        <f>IF(AI16="","",IFERROR(VLOOKUP(DATASHEET!AR2,lookup,2,FALSE)-$Q16,""))</f>
        <v/>
      </c>
      <c r="AI16" s="109">
        <f>IFERROR(INDEX(DATASHEET!$A$1:$CT$300,MATCH(PROGRESS!$A16,DATASHEET!$A$1:$A$300,0),MATCH(PROGRESS!AI$2,DATASHEET!$A$1:$CT$1,0)),"")</f>
        <v>0</v>
      </c>
      <c r="AJ16" s="109" t="str">
        <f t="shared" ref="AJ16:AJ79" si="32">IFERROR(VLOOKUP(AI16,lookup,2,FALSE),"")</f>
        <v/>
      </c>
      <c r="AK16" s="110" t="str">
        <f>IF(ISBLANK(DATASHEET!AS2),"",DATASHEET!AS2)</f>
        <v>AWH</v>
      </c>
      <c r="AL16" s="111" t="str">
        <f>IF(ISBLANK(DATASHEET!AT2),"",DATASHEET!AT2)</f>
        <v>8N-EN-1</v>
      </c>
      <c r="AM16" s="108" t="str">
        <f>IF(AN16="","",IFERROR(VLOOKUP(DATASHEET!AZ2,lookup,2,FALSE)-$Q16,""))</f>
        <v/>
      </c>
      <c r="AN16" s="109">
        <f>IFERROR(INDEX(DATASHEET!$A$1:$CT$300,MATCH(PROGRESS!$A16,DATASHEET!$A$1:$A$300,0),MATCH(PROGRESS!AN$2,DATASHEET!$A$1:$CT$1,0)),"")</f>
        <v>0</v>
      </c>
      <c r="AO16" s="109" t="str">
        <f t="shared" ref="AO16:AO79" si="33">IFERROR(VLOOKUP(AN16,lookup,2,FALSE),"")</f>
        <v/>
      </c>
      <c r="AP16" s="110" t="str">
        <f>IF(ISBLANK(DATASHEET!BA2),"",DATASHEET!BA2)</f>
        <v/>
      </c>
      <c r="AQ16" s="111" t="str">
        <f>IF(ISBLANK(DATASHEET!BB2),"",DATASHEET!BB2)</f>
        <v/>
      </c>
      <c r="AR16" s="108" t="str">
        <f>IF(AS16="","",IFERROR(VLOOKUP(DATASHEET!BD2,lookup,2,FALSE)-$Q16,""))</f>
        <v/>
      </c>
      <c r="AS16" s="109">
        <f>IFERROR(INDEX(DATASHEET!$A$1:$CT$300,MATCH(PROGRESS!$A16,DATASHEET!$A$1:$A$300,0),MATCH(PROGRESS!AS$2,DATASHEET!$A$1:$CT$1,0)),"")</f>
        <v>0</v>
      </c>
      <c r="AT16" s="109" t="str">
        <f t="shared" ref="AT16:AT79" si="34">IFERROR(VLOOKUP(AS16,lookup,2,FALSE),"")</f>
        <v/>
      </c>
      <c r="AU16" s="110" t="str">
        <f>IF(ISBLANK(DATASHEET!BE2),"",DATASHEET!BE2)</f>
        <v>ET</v>
      </c>
      <c r="AV16" s="111" t="str">
        <f>IF(ISBLANK(DATASHEET!BF2),"",DATASHEET!BF2)</f>
        <v>8N-GG-4</v>
      </c>
      <c r="AW16" s="108" t="str">
        <f>IF(AX16="","",IFERROR(VLOOKUP(DATASHEET!BH2,lookup,2,FALSE)-$Q16,""))</f>
        <v/>
      </c>
      <c r="AX16" s="109">
        <f>IFERROR(INDEX(DATASHEET!$A$1:$CT$300,MATCH(PROGRESS!$A16,DATASHEET!$A$1:$A$300,0),MATCH(PROGRESS!AX$2,DATASHEET!$A$1:$CT$1,0)),"")</f>
        <v>0</v>
      </c>
      <c r="AY16" s="109" t="str">
        <f t="shared" ref="AY16:AY79" si="35">IFERROR(VLOOKUP(AX16,lookup,2,FALSE),"")</f>
        <v/>
      </c>
      <c r="AZ16" s="110" t="str">
        <f>IF(ISBLANK(DATASHEET!BI2),"",DATASHEET!BI2)</f>
        <v>ESH</v>
      </c>
      <c r="BA16" s="111" t="str">
        <f>IF(ISBLANK(DATASHEET!BJ2),"",DATASHEET!BJ2)</f>
        <v>8N-HI-4</v>
      </c>
      <c r="BB16" s="108" t="str">
        <f>IF(BC16="","",IFERROR(VLOOKUP(DATASHEET!BL2,lookup,2,FALSE)-$Q16,""))</f>
        <v/>
      </c>
      <c r="BC16" s="109">
        <f>IFERROR(INDEX(DATASHEET!$A$1:$CT$300,MATCH(PROGRESS!$A16,DATASHEET!$A$1:$A$300,0),MATCH(PROGRESS!BC$2,DATASHEET!$A$1:$CT$1,0)),"")</f>
        <v>0</v>
      </c>
      <c r="BD16" s="109" t="str">
        <f t="shared" ref="BD16:BD79" si="36">IFERROR(VLOOKUP(BC16,lookup,2,FALSE),"")</f>
        <v/>
      </c>
      <c r="BE16" s="110" t="str">
        <f>IF(ISBLANK(DATASHEET!BM2),"",DATASHEET!BM2)</f>
        <v>RNI</v>
      </c>
      <c r="BF16" s="111" t="str">
        <f>IF(ISBLANK(DATASHEET!BN2),"",DATASHEET!BN2)</f>
        <v>8N-IT-4</v>
      </c>
      <c r="BG16" s="108" t="str">
        <f>IF(BH16="","",IFERROR(VLOOKUP(DATASHEET!BP2,lookup,2,FALSE)-$Q16,""))</f>
        <v/>
      </c>
      <c r="BH16" s="109">
        <f>IFERROR(INDEX(DATASHEET!$A$1:$CT$300,MATCH(PROGRESS!$A16,DATASHEET!$A$1:$A$300,0),MATCH(PROGRESS!BH$2,DATASHEET!$A$1:$CT$1,0)),"")</f>
        <v>0</v>
      </c>
      <c r="BI16" s="109" t="str">
        <f t="shared" ref="BI16:BI79" si="37">IFERROR(VLOOKUP(BH16,lookup,2,FALSE),"")</f>
        <v/>
      </c>
      <c r="BJ16" s="110" t="str">
        <f>IF(ISBLANK(DATASHEET!BQ2),"",DATASHEET!BQ2)</f>
        <v>WD</v>
      </c>
      <c r="BK16" s="111" t="str">
        <f>IF(ISBLANK(DATASHEET!BR2),"",DATASHEET!BR2)</f>
        <v>8N-MA-1</v>
      </c>
      <c r="BL16" s="108" t="str">
        <f>IFERROR(VLOOKUP(DATASHEET!BT2,lookup,2,FALSE)-$Q16,"")</f>
        <v/>
      </c>
      <c r="BM16" s="109">
        <f>IFERROR(INDEX(DATASHEET!$A$1:$CT$300,MATCH(PROGRESS!$A16,DATASHEET!$A$1:$A$300,0),MATCH(PROGRESS!BM$2,DATASHEET!$A$1:$CT$1,0)),"")</f>
        <v>0</v>
      </c>
      <c r="BN16" s="109" t="str">
        <f t="shared" ref="BN16:BN79" si="38">IFERROR(VLOOKUP(BM16,lookup,2,FALSE),"")</f>
        <v/>
      </c>
      <c r="BO16" s="110" t="str">
        <f>IF(ISBLANK(DATASHEET!BU2),"",DATASHEET!BU2)</f>
        <v>AW</v>
      </c>
      <c r="BP16" s="111" t="str">
        <f>IF(ISBLANK(DATASHEET!BV2),"",DATASHEET!BV2)</f>
        <v>8N-MU-4</v>
      </c>
      <c r="BQ16" s="108" t="str">
        <f>IFERROR(VLOOKUP(DATASHEET!BX2,lookup,2,FALSE)-$Q16,"")</f>
        <v/>
      </c>
      <c r="BR16" s="109">
        <f>IFERROR(INDEX(DATASHEET!$A$1:$CT$300,MATCH(PROGRESS!$A16,DATASHEET!$A$1:$A$300,0),MATCH(PROGRESS!BR$2,DATASHEET!$A$1:$CT$1,0)),"")</f>
        <v>0</v>
      </c>
      <c r="BS16" s="109" t="str">
        <f t="shared" ref="BS16:BS79" si="39">IFERROR(VLOOKUP(BR16,lookup,2,FALSE),"")</f>
        <v/>
      </c>
      <c r="BT16" s="110" t="str">
        <f>IF(ISBLANK(DATASHEET!BY2),"",DATASHEET!BY2)</f>
        <v/>
      </c>
      <c r="BU16" s="111" t="str">
        <f>IF(ISBLANK(DATASHEET!BZ2),"",DATASHEET!BZ2)</f>
        <v/>
      </c>
      <c r="BV16" s="108" t="str">
        <f>IFERROR(VLOOKUP(DATASHEET!CB2,lookup,2,FALSE)-$Q16,"")</f>
        <v/>
      </c>
      <c r="BW16" s="109">
        <f>IFERROR(INDEX(DATASHEET!$A$1:$CT$300,MATCH(PROGRESS!$A16,DATASHEET!$A$1:$A$300,0),MATCH(PROGRESS!BW$2,DATASHEET!$A$1:$CT$1,0)),"")</f>
        <v>0</v>
      </c>
      <c r="BX16" s="109" t="str">
        <f t="shared" ref="BX16:BX79" si="40">IFERROR(VLOOKUP(BW16,lookup,2,FALSE),"")</f>
        <v/>
      </c>
      <c r="BY16" s="110" t="str">
        <f>IF(ISBLANK(DATASHEET!CC2),"",DATASHEET!CC2)</f>
        <v>LGI</v>
      </c>
      <c r="BZ16" s="111" t="str">
        <f>IF(ISBLANK(DATASHEET!CD2),"",DATASHEET!CD2)</f>
        <v>8N-PE-1</v>
      </c>
      <c r="CA16" s="108" t="str">
        <f>IFERROR(VLOOKUP(DATASHEET!CF2,lookup,2,FALSE)-$Q16,"")</f>
        <v/>
      </c>
      <c r="CB16" s="109">
        <f>IFERROR(INDEX(DATASHEET!$A$1:$CT$300,MATCH(PROGRESS!$A16,DATASHEET!$A$1:$A$300,0),MATCH(PROGRESS!CB$2,DATASHEET!$A$1:$CT$1,0)),"")</f>
        <v>0</v>
      </c>
      <c r="CC16" s="109" t="str">
        <f t="shared" ref="CC16:CC79" si="41">IFERROR(VLOOKUP(CB16,lookup,2,FALSE),"")</f>
        <v/>
      </c>
      <c r="CD16" s="110" t="str">
        <f>IF(ISBLANK(DATASHEET!CG2),"",DATASHEET!CG2)</f>
        <v>ZA</v>
      </c>
      <c r="CE16" s="111" t="str">
        <f>IF(ISBLANK(DATASHEET!CH2),"",DATASHEET!CH2)</f>
        <v>8N-RE-4</v>
      </c>
      <c r="CF16" s="108" t="str">
        <f>IFERROR(VLOOKUP(DATASHEET!CJ2,lookup,2,FALSE)-$Q16,"")</f>
        <v/>
      </c>
      <c r="CG16" s="109">
        <f>IFERROR(INDEX(DATASHEET!$A$1:$CT$300,MATCH(PROGRESS!$A16,DATASHEET!$A$1:$A$300,0),MATCH(PROGRESS!CG$2,DATASHEET!$A$1:$CT$1,0)),"")</f>
        <v>0</v>
      </c>
      <c r="CH16" s="109" t="str">
        <f t="shared" ref="CH16" si="42">IFERROR(VLOOKUP(CG16,lookup,2,FALSE),"")</f>
        <v/>
      </c>
      <c r="CI16" s="110" t="str">
        <f>IF(ISBLANK(DATASHEET!CK2),"",DATASHEET!CK2)</f>
        <v>DWA</v>
      </c>
      <c r="CJ16" s="111" t="str">
        <f>IF(ISBLANK(DATASHEET!CL2),"",DATASHEET!CL2)</f>
        <v>8X-SC-1</v>
      </c>
      <c r="CK16" s="108" t="str">
        <f>IFERROR(VLOOKUP(DATASHEET!CN2,lookup,2,FALSE)-$Q16,"")</f>
        <v/>
      </c>
      <c r="CL16" s="109">
        <f>IFERROR(INDEX(DATASHEET!$A$1:$CT$300,MATCH(PROGRESS!$A16,DATASHEET!$A$1:$A$300,0),MATCH(PROGRESS!CL$2,DATASHEET!$A$1:$CT$1,0)),"")</f>
        <v>0</v>
      </c>
      <c r="CM16" s="109" t="str">
        <f t="shared" ref="CM16:CM79" si="43">IFERROR(VLOOKUP(CL16,lookup,2,FALSE),"")</f>
        <v/>
      </c>
      <c r="CN16" s="110" t="str">
        <f>IF(ISBLANK(DATASHEET!CO2),"",DATASHEET!CO2)</f>
        <v>MBA</v>
      </c>
      <c r="CO16" s="110" t="str">
        <f>IF(ISBLANK(DATASHEET!CP2),"",DATASHEET!CP2)</f>
        <v>8N-SP-4</v>
      </c>
      <c r="FO16" s="280"/>
      <c r="FP16" s="280"/>
      <c r="FQ16" s="280"/>
      <c r="FR16" s="280"/>
      <c r="FS16" s="280"/>
      <c r="FT16" s="280"/>
      <c r="FU16" s="280"/>
      <c r="FV16" s="280"/>
      <c r="FW16" s="280"/>
      <c r="FX16" s="280"/>
      <c r="FY16" s="348"/>
      <c r="FZ16" s="280"/>
      <c r="GA16" s="280"/>
      <c r="GB16" s="280"/>
      <c r="GC16" s="280"/>
      <c r="GD16" s="280"/>
      <c r="GE16" s="280"/>
      <c r="GF16" s="280"/>
      <c r="GG16" s="280"/>
      <c r="GH16" s="280"/>
      <c r="GI16" s="280"/>
      <c r="GJ16" s="280"/>
      <c r="GK16" s="280"/>
      <c r="GL16" s="280"/>
      <c r="GM16" s="280"/>
      <c r="GN16" s="280"/>
      <c r="GO16" s="280"/>
      <c r="GP16" s="280"/>
      <c r="GQ16" s="280"/>
      <c r="GR16" s="280"/>
    </row>
    <row r="17" spans="1:200" ht="15.75" x14ac:dyDescent="0.25">
      <c r="A17" s="112">
        <f>DATASHEET!A3</f>
        <v>152924</v>
      </c>
      <c r="B17" s="113" t="str">
        <f>DATASHEET!B3</f>
        <v>AHMADI-SIAHPOUSH, Aryana</v>
      </c>
      <c r="C17" s="114" t="str">
        <f>DATASHEET!C3</f>
        <v>8AR</v>
      </c>
      <c r="D17" s="115" t="str">
        <f>DATASHEET!D3</f>
        <v>F</v>
      </c>
      <c r="E17" s="115" t="str">
        <f>DATASHEET!J3</f>
        <v>N</v>
      </c>
      <c r="F17" s="115" t="str">
        <f>DATASHEET!E3</f>
        <v>N</v>
      </c>
      <c r="G17" s="115" t="str">
        <f>DATASHEET!F3</f>
        <v>White - British</v>
      </c>
      <c r="H17" s="115" t="str">
        <f>DATASHEET!G3</f>
        <v>Y</v>
      </c>
      <c r="I17" s="115" t="str">
        <f>DATASHEET!H3</f>
        <v>N</v>
      </c>
      <c r="J17" s="115" t="str">
        <f>DATASHEET!I3</f>
        <v>N</v>
      </c>
      <c r="K17" s="116" t="str">
        <f>DATASHEET!M3</f>
        <v>M</v>
      </c>
      <c r="L17" s="117" t="str">
        <f t="shared" si="28"/>
        <v/>
      </c>
      <c r="M17" s="106" t="str">
        <f>IFERROR(SUM(COUNTIF($S17,"&gt;=0"),COUNTIF($AC17,"&gt;=0"),COUNTIF($AH17,"&gt;=0"),COUNTIF(#REF!,"&gt;=0"),COUNTIF($AM17,"&gt;=0"),COUNTIF($AR17,"&gt;=0"),COUNTIF($AW17,"&gt;=0"),COUNTIF($BB17,"&gt;=0"),COUNTIF($BG17,"&gt;=0"),COUNTIF($BL17,"&gt;=0"),COUNTIF($BV17,"&gt;=0"),COUNTIF($BQ17,"&gt;=0"),COUNTIF($CF17,"&gt;=0"),COUNTIF($CK17,"&gt;=0"),COUNTIF($X17,"&gt;=0"),COUNTIF($CA17,"&gt;=0"))/COUNT($S17,$AC17,$AH17,#REF!,$AM17,$AR17,$AW17,$BB17,$BG17,$BL17,$BV17,$CA17,$CF17,$CK17,$X17,$BQ17),"")</f>
        <v/>
      </c>
      <c r="N17" s="106" t="str">
        <f>IFERROR(SUM(COUNTIF($S17,"&lt;0"),COUNTIF($AC17,"&lt;0"),COUNTIF($AH17,"&lt;0"),COUNTIF(#REF!,"&lt;0"),COUNTIF($AM17,"&lt;0"),COUNTIF($AR17,"&lt;0"),COUNTIF($AW17,"&lt;0"),COUNTIF($BB17,"&lt;0"),COUNTIF($BG17,"&lt;0"),COUNTIF($BL17,"&lt;0"),COUNTIF($BV17,"&lt;0"),COUNTIF($BQ17,"&lt;0"),COUNTIF($CA17,"&lt;0"),COUNTIF($CF17,"&lt;0"),COUNTIF($CK17,"&lt;0"),COUNTIF($X17,"&lt;0"))/COUNT($S17,$AC17,$AH17,#REF!,$AM17,$AR17,$AW17,$BB17,$BG17,$BL17,$BV17,$CA17,$CF17,$CK17,$X17,$BQ17),"")</f>
        <v/>
      </c>
      <c r="O17" s="118" t="str">
        <f>IF(ISBLANK(DATASHEET!L3),"",DATASHEET!L3)</f>
        <v>6-7</v>
      </c>
      <c r="P17" s="119">
        <f>IFERROR(IF(VLOOKUP(DATASHEET!A3,[5]YEAR8!$A$2:$Z$226,18,FALSE)="","",VLOOKUP(DATASHEET!A3,[5]YEAR8!$A$2:$Z$226,18,FALSE)),"")</f>
        <v>56.563876999999998</v>
      </c>
      <c r="Q17" s="120">
        <f>IFERROR(IF(VLOOKUP(DATASHEET!A3,[5]YEAR8!$A$2:$AF$250,19,FALSE)="","",VLOOKUP(DATASHEET!A3,[5]YEAR8!$A$2:$AF$250,19,FALSE)),"")</f>
        <v>5.6563876999999998</v>
      </c>
      <c r="R17" s="121" t="str">
        <f>'P8 BREAKDOWN'!L5</f>
        <v/>
      </c>
      <c r="S17" s="108" t="str">
        <f>IF(T17="","",IFERROR(VLOOKUP(DATASHEET!AF3,lookup,2,FALSE)-$Q17,""))</f>
        <v/>
      </c>
      <c r="T17" s="109">
        <f>IFERROR(INDEX(DATASHEET!$A$1:$CT$300,MATCH(PROGRESS!$A17,DATASHEET!$A$1:$A$300,0),MATCH(PROGRESS!T$2,DATASHEET!$A$1:$CT$1,0)),"")</f>
        <v>0</v>
      </c>
      <c r="U17" s="109" t="str">
        <f t="shared" si="29"/>
        <v/>
      </c>
      <c r="V17" s="110" t="str">
        <f>IF(ISBLANK(DATASHEET!AG3),"",DATASHEET!AG3)</f>
        <v>SGO</v>
      </c>
      <c r="W17" s="111" t="str">
        <f>IF(ISBLANK(DATASHEET!AH3),"",DATASHEET!AH3)</f>
        <v>8S-AR-1</v>
      </c>
      <c r="X17" s="108" t="str">
        <f>IFERROR(VLOOKUP(DATASHEET!AJ3,lookup,2,FALSE)-$Q17,"")</f>
        <v/>
      </c>
      <c r="Y17" s="109">
        <f>IFERROR(INDEX(DATASHEET!$A$1:$CT$300,MATCH(PROGRESS!$A17,DATASHEET!$A$1:$A$300,0),MATCH(PROGRESS!Y$2,DATASHEET!$A$1:$CT$1,0)),"")</f>
        <v>0</v>
      </c>
      <c r="Z17" s="109" t="str">
        <f t="shared" ref="Z17:Z80" si="44">IFERROR(VLOOKUP(Y17,lookup,2,FALSE),"")</f>
        <v/>
      </c>
      <c r="AA17" s="110" t="str">
        <f>IF(ISBLANK(DATASHEET!AK3),"",DATASHEET!AK3)</f>
        <v>RQ</v>
      </c>
      <c r="AB17" s="111" t="str">
        <f>IF(ISBLANK(DATASHEET!AL3),"",DATASHEET!AL3)</f>
        <v>8S-DT-1</v>
      </c>
      <c r="AC17" s="108" t="str">
        <f>IF(AD17="","",IFERROR(VLOOKUP(DATASHEET!AN3,lookup,2,FALSE)-$Q17,""))</f>
        <v/>
      </c>
      <c r="AD17" s="109">
        <f>IFERROR(INDEX(DATASHEET!$A$1:$CT$300,MATCH(PROGRESS!$A17,DATASHEET!$A$1:$A$300,0),MATCH(PROGRESS!AD$2,DATASHEET!$A$1:$CT$1,0)),"")</f>
        <v>0</v>
      </c>
      <c r="AE17" s="109" t="str">
        <f t="shared" si="31"/>
        <v/>
      </c>
      <c r="AF17" s="110" t="str">
        <f>IF(ISBLANK(DATASHEET!AO3),"",DATASHEET!AO3)</f>
        <v>KC</v>
      </c>
      <c r="AG17" s="111" t="str">
        <f>IF(ISBLANK(DATASHEET!AP3),"",DATASHEET!AP3)</f>
        <v>8S-DR-1</v>
      </c>
      <c r="AH17" s="108" t="str">
        <f>IF(AI17="","",IFERROR(VLOOKUP(DATASHEET!AR3,lookup,2,FALSE)-$Q17,""))</f>
        <v/>
      </c>
      <c r="AI17" s="109">
        <f>IFERROR(INDEX(DATASHEET!$A$1:$CT$300,MATCH(PROGRESS!$A17,DATASHEET!$A$1:$A$300,0),MATCH(PROGRESS!AI$2,DATASHEET!$A$1:$CT$1,0)),"")</f>
        <v>0</v>
      </c>
      <c r="AJ17" s="109" t="str">
        <f t="shared" si="32"/>
        <v/>
      </c>
      <c r="AK17" s="110" t="str">
        <f>IF(ISBLANK(DATASHEET!AS3),"",DATASHEET!AS3)</f>
        <v>EW</v>
      </c>
      <c r="AL17" s="111" t="str">
        <f>IF(ISBLANK(DATASHEET!AT3),"",DATASHEET!AT3)</f>
        <v>8S-EN-4</v>
      </c>
      <c r="AM17" s="108" t="str">
        <f>IF(AN17="","",IFERROR(VLOOKUP(DATASHEET!AZ3,lookup,2,FALSE)-$Q17,""))</f>
        <v/>
      </c>
      <c r="AN17" s="109">
        <f>IFERROR(INDEX(DATASHEET!$A$1:$CT$300,MATCH(PROGRESS!$A17,DATASHEET!$A$1:$A$300,0),MATCH(PROGRESS!AN$2,DATASHEET!$A$1:$CT$1,0)),"")</f>
        <v>0</v>
      </c>
      <c r="AO17" s="109" t="str">
        <f t="shared" si="33"/>
        <v/>
      </c>
      <c r="AP17" s="110" t="str">
        <f>IF(ISBLANK(DATASHEET!BA3),"",DATASHEET!BA3)</f>
        <v>YP</v>
      </c>
      <c r="AQ17" s="111" t="str">
        <f>IF(ISBLANK(DATASHEET!BB3),"",DATASHEET!BB3)</f>
        <v>8S-FR-1</v>
      </c>
      <c r="AR17" s="108" t="str">
        <f>IF(AS17="","",IFERROR(VLOOKUP(DATASHEET!BD3,lookup,2,FALSE)-$Q17,""))</f>
        <v/>
      </c>
      <c r="AS17" s="109">
        <f>IFERROR(INDEX(DATASHEET!$A$1:$CT$300,MATCH(PROGRESS!$A17,DATASHEET!$A$1:$A$300,0),MATCH(PROGRESS!AS$2,DATASHEET!$A$1:$CT$1,0)),"")</f>
        <v>0</v>
      </c>
      <c r="AT17" s="109" t="str">
        <f t="shared" si="34"/>
        <v/>
      </c>
      <c r="AU17" s="110" t="str">
        <f>IF(ISBLANK(DATASHEET!BE3),"",DATASHEET!BE3)</f>
        <v>JJA</v>
      </c>
      <c r="AV17" s="111" t="str">
        <f>IF(ISBLANK(DATASHEET!BF3),"",DATASHEET!BF3)</f>
        <v>8S-GG-1</v>
      </c>
      <c r="AW17" s="108" t="str">
        <f>IF(AX17="","",IFERROR(VLOOKUP(DATASHEET!BH3,lookup,2,FALSE)-$Q17,""))</f>
        <v/>
      </c>
      <c r="AX17" s="109">
        <f>IFERROR(INDEX(DATASHEET!$A$1:$CT$300,MATCH(PROGRESS!$A17,DATASHEET!$A$1:$A$300,0),MATCH(PROGRESS!AX$2,DATASHEET!$A$1:$CT$1,0)),"")</f>
        <v>0</v>
      </c>
      <c r="AY17" s="109" t="str">
        <f t="shared" si="35"/>
        <v/>
      </c>
      <c r="AZ17" s="110" t="str">
        <f>IF(ISBLANK(DATASHEET!BI3),"",DATASHEET!BI3)</f>
        <v>MCO</v>
      </c>
      <c r="BA17" s="111" t="str">
        <f>IF(ISBLANK(DATASHEET!BJ3),"",DATASHEET!BJ3)</f>
        <v>8S-HI-1</v>
      </c>
      <c r="BB17" s="108" t="str">
        <f>IF(BC17="","",IFERROR(VLOOKUP(DATASHEET!BL3,lookup,2,FALSE)-$Q17,""))</f>
        <v/>
      </c>
      <c r="BC17" s="109">
        <f>IFERROR(INDEX(DATASHEET!$A$1:$CT$300,MATCH(PROGRESS!$A17,DATASHEET!$A$1:$A$300,0),MATCH(PROGRESS!BC$2,DATASHEET!$A$1:$CT$1,0)),"")</f>
        <v>0</v>
      </c>
      <c r="BD17" s="109" t="str">
        <f t="shared" si="36"/>
        <v/>
      </c>
      <c r="BE17" s="110" t="str">
        <f>IF(ISBLANK(DATASHEET!BM3),"",DATASHEET!BM3)</f>
        <v>RNI</v>
      </c>
      <c r="BF17" s="111" t="str">
        <f>IF(ISBLANK(DATASHEET!BN3),"",DATASHEET!BN3)</f>
        <v>8S-IT-1</v>
      </c>
      <c r="BG17" s="108" t="str">
        <f>IF(BH17="","",IFERROR(VLOOKUP(DATASHEET!BP3,lookup,2,FALSE)-$Q17,""))</f>
        <v/>
      </c>
      <c r="BH17" s="109">
        <f>IFERROR(INDEX(DATASHEET!$A$1:$CT$300,MATCH(PROGRESS!$A17,DATASHEET!$A$1:$A$300,0),MATCH(PROGRESS!BH$2,DATASHEET!$A$1:$CT$1,0)),"")</f>
        <v>0</v>
      </c>
      <c r="BI17" s="109" t="str">
        <f t="shared" si="37"/>
        <v/>
      </c>
      <c r="BJ17" s="110" t="str">
        <f>IF(ISBLANK(DATASHEET!BQ3),"",DATASHEET!BQ3)</f>
        <v>MP</v>
      </c>
      <c r="BK17" s="111" t="str">
        <f>IF(ISBLANK(DATASHEET!BR3),"",DATASHEET!BR3)</f>
        <v>8S-MA-2</v>
      </c>
      <c r="BL17" s="108" t="str">
        <f>IFERROR(VLOOKUP(DATASHEET!BT3,lookup,2,FALSE)-$Q17,"")</f>
        <v/>
      </c>
      <c r="BM17" s="109">
        <f>IFERROR(INDEX(DATASHEET!$A$1:$CT$300,MATCH(PROGRESS!$A17,DATASHEET!$A$1:$A$300,0),MATCH(PROGRESS!BM$2,DATASHEET!$A$1:$CT$1,0)),"")</f>
        <v>0</v>
      </c>
      <c r="BN17" s="109" t="str">
        <f t="shared" si="38"/>
        <v/>
      </c>
      <c r="BO17" s="110" t="str">
        <f>IF(ISBLANK(DATASHEET!BU3),"",DATASHEET!BU3)</f>
        <v>RF</v>
      </c>
      <c r="BP17" s="111" t="str">
        <f>IF(ISBLANK(DATASHEET!BV3),"",DATASHEET!BV3)</f>
        <v>8S-MU-1</v>
      </c>
      <c r="BQ17" s="108" t="str">
        <f>IFERROR(VLOOKUP(DATASHEET!BX3,lookup,2,FALSE)-$Q17,"")</f>
        <v/>
      </c>
      <c r="BR17" s="109">
        <f>IFERROR(INDEX(DATASHEET!$A$1:$CT$300,MATCH(PROGRESS!$A17,DATASHEET!$A$1:$A$300,0),MATCH(PROGRESS!BR$2,DATASHEET!$A$1:$CT$1,0)),"")</f>
        <v>0</v>
      </c>
      <c r="BS17" s="109" t="str">
        <f t="shared" si="39"/>
        <v/>
      </c>
      <c r="BT17" s="110" t="str">
        <f>IF(ISBLANK(DATASHEET!BY3),"",DATASHEET!BY3)</f>
        <v/>
      </c>
      <c r="BU17" s="111" t="str">
        <f>IF(ISBLANK(DATASHEET!BZ3),"",DATASHEET!BZ3)</f>
        <v/>
      </c>
      <c r="BV17" s="108" t="str">
        <f>IFERROR(VLOOKUP(DATASHEET!CB3,lookup,2,FALSE)-$Q17,"")</f>
        <v/>
      </c>
      <c r="BW17" s="109">
        <f>IFERROR(INDEX(DATASHEET!$A$1:$CT$300,MATCH(PROGRESS!$A17,DATASHEET!$A$1:$A$300,0),MATCH(PROGRESS!BW$2,DATASHEET!$A$1:$CT$1,0)),"")</f>
        <v>0</v>
      </c>
      <c r="BX17" s="109" t="str">
        <f t="shared" si="40"/>
        <v/>
      </c>
      <c r="BY17" s="110" t="str">
        <f>IF(ISBLANK(DATASHEET!CC3),"",DATASHEET!CC3)</f>
        <v>JN</v>
      </c>
      <c r="BZ17" s="111" t="str">
        <f>IF(ISBLANK(DATASHEET!CD3),"",DATASHEET!CD3)</f>
        <v>8S-PE-1</v>
      </c>
      <c r="CA17" s="108" t="str">
        <f>IFERROR(VLOOKUP(DATASHEET!CF3,lookup,2,FALSE)-$Q17,"")</f>
        <v/>
      </c>
      <c r="CB17" s="109">
        <f>IFERROR(INDEX(DATASHEET!$A$1:$CT$300,MATCH(PROGRESS!$A17,DATASHEET!$A$1:$A$300,0),MATCH(PROGRESS!CB$2,DATASHEET!$A$1:$CT$1,0)),"")</f>
        <v>0</v>
      </c>
      <c r="CC17" s="109" t="str">
        <f t="shared" si="41"/>
        <v/>
      </c>
      <c r="CD17" s="110" t="str">
        <f>IF(ISBLANK(DATASHEET!CG3),"",DATASHEET!CG3)</f>
        <v>MHA</v>
      </c>
      <c r="CE17" s="111" t="str">
        <f>IF(ISBLANK(DATASHEET!CH3),"",DATASHEET!CH3)</f>
        <v>8S-RE-1</v>
      </c>
      <c r="CF17" s="108" t="str">
        <f>IFERROR(VLOOKUP(DATASHEET!CJ3,lookup,2,FALSE)-$Q17,"")</f>
        <v/>
      </c>
      <c r="CG17" s="109">
        <f>IFERROR(INDEX(DATASHEET!$A$1:$CT$300,MATCH(PROGRESS!$A17,DATASHEET!$A$1:$A$300,0),MATCH(PROGRESS!CG$2,DATASHEET!$A$1:$CT$1,0)),"")</f>
        <v>0</v>
      </c>
      <c r="CH17" s="109" t="str">
        <f t="shared" ref="CH17:CH80" si="45">IFERROR(VLOOKUP(CG17,lookup,2,FALSE),"")</f>
        <v/>
      </c>
      <c r="CI17" s="110" t="str">
        <f>IF(ISBLANK(DATASHEET!CK3),"",DATASHEET!CK3)</f>
        <v>GN</v>
      </c>
      <c r="CJ17" s="111" t="str">
        <f>IF(ISBLANK(DATASHEET!CL3),"",DATASHEET!CL3)</f>
        <v>8X-SC-4</v>
      </c>
      <c r="CK17" s="108" t="str">
        <f>IFERROR(VLOOKUP(DATASHEET!CN3,lookup,2,FALSE)-$Q17,"")</f>
        <v/>
      </c>
      <c r="CL17" s="109">
        <f>IFERROR(INDEX(DATASHEET!$A$1:$CT$300,MATCH(PROGRESS!$A17,DATASHEET!$A$1:$A$300,0),MATCH(PROGRESS!CL$2,DATASHEET!$A$1:$CT$1,0)),"")</f>
        <v>0</v>
      </c>
      <c r="CM17" s="109" t="str">
        <f t="shared" si="43"/>
        <v/>
      </c>
      <c r="CN17" s="110" t="str">
        <f>IF(ISBLANK(DATASHEET!CO3),"",DATASHEET!CO3)</f>
        <v/>
      </c>
      <c r="CO17" s="110" t="str">
        <f>IF(ISBLANK(DATASHEET!CP3),"",DATASHEET!CP3)</f>
        <v/>
      </c>
      <c r="FO17" s="282"/>
      <c r="FP17" s="282"/>
      <c r="FQ17" s="282"/>
      <c r="FR17" s="282"/>
      <c r="FS17" s="282"/>
      <c r="FT17" s="282"/>
      <c r="FU17" s="282"/>
      <c r="FV17" s="282"/>
      <c r="FW17" s="282"/>
      <c r="FX17" s="282"/>
      <c r="FY17" s="345"/>
      <c r="FZ17" s="282"/>
      <c r="GA17" s="282"/>
      <c r="GB17" s="282"/>
      <c r="GC17" s="282"/>
      <c r="GD17" s="282"/>
      <c r="GE17" s="282"/>
      <c r="GF17" s="282"/>
      <c r="GG17" s="282"/>
      <c r="GH17" s="282"/>
      <c r="GI17" s="282"/>
      <c r="GJ17" s="282"/>
      <c r="GK17" s="282"/>
      <c r="GL17" s="282"/>
      <c r="GM17" s="282"/>
      <c r="GN17" s="282"/>
      <c r="GO17" s="282"/>
      <c r="GP17" s="282"/>
      <c r="GQ17" s="282"/>
      <c r="GR17" s="282"/>
    </row>
    <row r="18" spans="1:200" ht="15.75" x14ac:dyDescent="0.25">
      <c r="A18" s="112">
        <f>DATASHEET!A4</f>
        <v>152810</v>
      </c>
      <c r="B18" s="113" t="str">
        <f>DATASHEET!B4</f>
        <v>AKANUWE, Raphael</v>
      </c>
      <c r="C18" s="114" t="str">
        <f>DATASHEET!C4</f>
        <v>8KC</v>
      </c>
      <c r="D18" s="115" t="str">
        <f>DATASHEET!D4</f>
        <v>M</v>
      </c>
      <c r="E18" s="115" t="str">
        <f>DATASHEET!J4</f>
        <v>N</v>
      </c>
      <c r="F18" s="115" t="str">
        <f>DATASHEET!E4</f>
        <v>N</v>
      </c>
      <c r="G18" s="115" t="str">
        <f>DATASHEET!F4</f>
        <v>Other Black African</v>
      </c>
      <c r="H18" s="115" t="str">
        <f>DATASHEET!G4</f>
        <v>N</v>
      </c>
      <c r="I18" s="115" t="str">
        <f>DATASHEET!H4</f>
        <v>N</v>
      </c>
      <c r="J18" s="115" t="str">
        <f>DATASHEET!I4</f>
        <v>N</v>
      </c>
      <c r="K18" s="116" t="str">
        <f>DATASHEET!M4</f>
        <v>H</v>
      </c>
      <c r="L18" s="117" t="str">
        <f t="shared" si="28"/>
        <v/>
      </c>
      <c r="M18" s="106" t="str">
        <f>IFERROR(SUM(COUNTIF($S18,"&gt;=0"),COUNTIF($AC18,"&gt;=0"),COUNTIF($AH18,"&gt;=0"),COUNTIF(#REF!,"&gt;=0"),COUNTIF($AM18,"&gt;=0"),COUNTIF($AR18,"&gt;=0"),COUNTIF($AW18,"&gt;=0"),COUNTIF($BB18,"&gt;=0"),COUNTIF($BG18,"&gt;=0"),COUNTIF($BL18,"&gt;=0"),COUNTIF($BV18,"&gt;=0"),COUNTIF($BQ18,"&gt;=0"),COUNTIF($CF18,"&gt;=0"),COUNTIF($CK18,"&gt;=0"),COUNTIF($X18,"&gt;=0"),COUNTIF($CA18,"&gt;=0"))/COUNT($S18,$AC18,$AH18,#REF!,$AM18,$AR18,$AW18,$BB18,$BG18,$BL18,$BV18,$CA18,$CF18,$CK18,$X18,$BQ18),"")</f>
        <v/>
      </c>
      <c r="N18" s="106" t="str">
        <f>IFERROR(SUM(COUNTIF($S18,"&lt;0"),COUNTIF($AC18,"&lt;0"),COUNTIF($AH18,"&lt;0"),COUNTIF(#REF!,"&lt;0"),COUNTIF($AM18,"&lt;0"),COUNTIF($AR18,"&lt;0"),COUNTIF($AW18,"&lt;0"),COUNTIF($BB18,"&lt;0"),COUNTIF($BG18,"&lt;0"),COUNTIF($BL18,"&lt;0"),COUNTIF($BV18,"&lt;0"),COUNTIF($BQ18,"&lt;0"),COUNTIF($CA18,"&lt;0"),COUNTIF($CF18,"&lt;0"),COUNTIF($CK18,"&lt;0"),COUNTIF($X18,"&lt;0"))/COUNT($S18,$AC18,$AH18,#REF!,$AM18,$AR18,$AW18,$BB18,$BG18,$BL18,$BV18,$CA18,$CF18,$CK18,$X18,$BQ18),"")</f>
        <v/>
      </c>
      <c r="O18" s="118" t="str">
        <f>IF(ISBLANK(DATASHEET!L4),"",DATASHEET!L4)</f>
        <v>7-8</v>
      </c>
      <c r="P18" s="119">
        <f>IFERROR(IF(VLOOKUP(DATASHEET!A4,[5]YEAR8!$A$2:$Z$226,18,FALSE)="","",VLOOKUP(DATASHEET!A4,[5]YEAR8!$A$2:$Z$226,18,FALSE)),"")</f>
        <v>71.839286000000001</v>
      </c>
      <c r="Q18" s="120">
        <f>IFERROR(IF(VLOOKUP(DATASHEET!A4,[5]YEAR8!$A$2:$AF$250,19,FALSE)="","",VLOOKUP(DATASHEET!A4,[5]YEAR8!$A$2:$AF$250,19,FALSE)),"")</f>
        <v>7.1839285999999998</v>
      </c>
      <c r="R18" s="121" t="str">
        <f>'P8 BREAKDOWN'!L6</f>
        <v/>
      </c>
      <c r="S18" s="108" t="str">
        <f>IF(T18="","",IFERROR(VLOOKUP(DATASHEET!AF4,lookup,2,FALSE)-$Q18,""))</f>
        <v/>
      </c>
      <c r="T18" s="109">
        <f>IFERROR(INDEX(DATASHEET!$A$1:$CT$300,MATCH(PROGRESS!$A18,DATASHEET!$A$1:$A$300,0),MATCH(PROGRESS!T$2,DATASHEET!$A$1:$CT$1,0)),"")</f>
        <v>0</v>
      </c>
      <c r="U18" s="109" t="str">
        <f t="shared" si="29"/>
        <v/>
      </c>
      <c r="V18" s="110" t="str">
        <f>IF(ISBLANK(DATASHEET!AG4),"",DATASHEET!AG4)</f>
        <v>SGO</v>
      </c>
      <c r="W18" s="111" t="str">
        <f>IF(ISBLANK(DATASHEET!AH4),"",DATASHEET!AH4)</f>
        <v>8N-AR-4</v>
      </c>
      <c r="X18" s="108" t="str">
        <f>IFERROR(VLOOKUP(DATASHEET!AJ4,lookup,2,FALSE)-$Q18,"")</f>
        <v/>
      </c>
      <c r="Y18" s="109">
        <f>IFERROR(INDEX(DATASHEET!$A$1:$CT$300,MATCH(PROGRESS!$A18,DATASHEET!$A$1:$A$300,0),MATCH(PROGRESS!Y$2,DATASHEET!$A$1:$CT$1,0)),"")</f>
        <v>0</v>
      </c>
      <c r="Z18" s="109" t="str">
        <f t="shared" si="44"/>
        <v/>
      </c>
      <c r="AA18" s="110" t="str">
        <f>IF(ISBLANK(DATASHEET!AK4),"",DATASHEET!AK4)</f>
        <v>MO</v>
      </c>
      <c r="AB18" s="111" t="str">
        <f>IF(ISBLANK(DATASHEET!AL4),"",DATASHEET!AL4)</f>
        <v>8N-DT-3</v>
      </c>
      <c r="AC18" s="108" t="str">
        <f>IF(AD18="","",IFERROR(VLOOKUP(DATASHEET!AN4,lookup,2,FALSE)-$Q18,""))</f>
        <v/>
      </c>
      <c r="AD18" s="109">
        <f>IFERROR(INDEX(DATASHEET!$A$1:$CT$300,MATCH(PROGRESS!$A18,DATASHEET!$A$1:$A$300,0),MATCH(PROGRESS!AD$2,DATASHEET!$A$1:$CT$1,0)),"")</f>
        <v>0</v>
      </c>
      <c r="AE18" s="109" t="str">
        <f t="shared" si="31"/>
        <v/>
      </c>
      <c r="AF18" s="110" t="str">
        <f>IF(ISBLANK(DATASHEET!AO4),"",DATASHEET!AO4)</f>
        <v>KC</v>
      </c>
      <c r="AG18" s="111" t="str">
        <f>IF(ISBLANK(DATASHEET!AP4),"",DATASHEET!AP4)</f>
        <v>8N-DR-4</v>
      </c>
      <c r="AH18" s="108" t="str">
        <f>IF(AI18="","",IFERROR(VLOOKUP(DATASHEET!AR4,lookup,2,FALSE)-$Q18,""))</f>
        <v/>
      </c>
      <c r="AI18" s="109">
        <f>IFERROR(INDEX(DATASHEET!$A$1:$CT$300,MATCH(PROGRESS!$A18,DATASHEET!$A$1:$A$300,0),MATCH(PROGRESS!AI$2,DATASHEET!$A$1:$CT$1,0)),"")</f>
        <v>0</v>
      </c>
      <c r="AJ18" s="109" t="str">
        <f t="shared" si="32"/>
        <v/>
      </c>
      <c r="AK18" s="110" t="str">
        <f>IF(ISBLANK(DATASHEET!AS4),"",DATASHEET!AS4)</f>
        <v>AWH</v>
      </c>
      <c r="AL18" s="111" t="str">
        <f>IF(ISBLANK(DATASHEET!AT4),"",DATASHEET!AT4)</f>
        <v>8N-EN-1</v>
      </c>
      <c r="AM18" s="108" t="str">
        <f>IF(AN18="","",IFERROR(VLOOKUP(DATASHEET!AZ4,lookup,2,FALSE)-$Q18,""))</f>
        <v/>
      </c>
      <c r="AN18" s="109">
        <f>IFERROR(INDEX(DATASHEET!$A$1:$CT$300,MATCH(PROGRESS!$A18,DATASHEET!$A$1:$A$300,0),MATCH(PROGRESS!AN$2,DATASHEET!$A$1:$CT$1,0)),"")</f>
        <v>0</v>
      </c>
      <c r="AO18" s="109" t="str">
        <f t="shared" si="33"/>
        <v/>
      </c>
      <c r="AP18" s="110" t="str">
        <f>IF(ISBLANK(DATASHEET!BA4),"",DATASHEET!BA4)</f>
        <v/>
      </c>
      <c r="AQ18" s="111" t="str">
        <f>IF(ISBLANK(DATASHEET!BB4),"",DATASHEET!BB4)</f>
        <v/>
      </c>
      <c r="AR18" s="108" t="str">
        <f>IF(AS18="","",IFERROR(VLOOKUP(DATASHEET!BD4,lookup,2,FALSE)-$Q18,""))</f>
        <v/>
      </c>
      <c r="AS18" s="109">
        <f>IFERROR(INDEX(DATASHEET!$A$1:$CT$300,MATCH(PROGRESS!$A18,DATASHEET!$A$1:$A$300,0),MATCH(PROGRESS!AS$2,DATASHEET!$A$1:$CT$1,0)),"")</f>
        <v>0</v>
      </c>
      <c r="AT18" s="109" t="str">
        <f t="shared" si="34"/>
        <v/>
      </c>
      <c r="AU18" s="110" t="str">
        <f>IF(ISBLANK(DATASHEET!BE4),"",DATASHEET!BE4)</f>
        <v>ET</v>
      </c>
      <c r="AV18" s="111" t="str">
        <f>IF(ISBLANK(DATASHEET!BF4),"",DATASHEET!BF4)</f>
        <v>8N-GG-4</v>
      </c>
      <c r="AW18" s="108" t="str">
        <f>IF(AX18="","",IFERROR(VLOOKUP(DATASHEET!BH4,lookup,2,FALSE)-$Q18,""))</f>
        <v/>
      </c>
      <c r="AX18" s="109">
        <f>IFERROR(INDEX(DATASHEET!$A$1:$CT$300,MATCH(PROGRESS!$A18,DATASHEET!$A$1:$A$300,0),MATCH(PROGRESS!AX$2,DATASHEET!$A$1:$CT$1,0)),"")</f>
        <v>0</v>
      </c>
      <c r="AY18" s="109" t="str">
        <f t="shared" si="35"/>
        <v/>
      </c>
      <c r="AZ18" s="110" t="str">
        <f>IF(ISBLANK(DATASHEET!BI4),"",DATASHEET!BI4)</f>
        <v>ESH</v>
      </c>
      <c r="BA18" s="111" t="str">
        <f>IF(ISBLANK(DATASHEET!BJ4),"",DATASHEET!BJ4)</f>
        <v>8N-HI-4</v>
      </c>
      <c r="BB18" s="108" t="str">
        <f>IF(BC18="","",IFERROR(VLOOKUP(DATASHEET!BL4,lookup,2,FALSE)-$Q18,""))</f>
        <v/>
      </c>
      <c r="BC18" s="109">
        <f>IFERROR(INDEX(DATASHEET!$A$1:$CT$300,MATCH(PROGRESS!$A18,DATASHEET!$A$1:$A$300,0),MATCH(PROGRESS!BC$2,DATASHEET!$A$1:$CT$1,0)),"")</f>
        <v>0</v>
      </c>
      <c r="BD18" s="109" t="str">
        <f t="shared" si="36"/>
        <v/>
      </c>
      <c r="BE18" s="110" t="str">
        <f>IF(ISBLANK(DATASHEET!BM4),"",DATASHEET!BM4)</f>
        <v>RNI</v>
      </c>
      <c r="BF18" s="111" t="str">
        <f>IF(ISBLANK(DATASHEET!BN4),"",DATASHEET!BN4)</f>
        <v>8N-IT-4</v>
      </c>
      <c r="BG18" s="108" t="str">
        <f>IF(BH18="","",IFERROR(VLOOKUP(DATASHEET!BP4,lookup,2,FALSE)-$Q18,""))</f>
        <v/>
      </c>
      <c r="BH18" s="109">
        <f>IFERROR(INDEX(DATASHEET!$A$1:$CT$300,MATCH(PROGRESS!$A18,DATASHEET!$A$1:$A$300,0),MATCH(PROGRESS!BH$2,DATASHEET!$A$1:$CT$1,0)),"")</f>
        <v>0</v>
      </c>
      <c r="BI18" s="109" t="str">
        <f t="shared" si="37"/>
        <v/>
      </c>
      <c r="BJ18" s="110" t="str">
        <f>IF(ISBLANK(DATASHEET!BQ4),"",DATASHEET!BQ4)</f>
        <v>WD</v>
      </c>
      <c r="BK18" s="111" t="str">
        <f>IF(ISBLANK(DATASHEET!BR4),"",DATASHEET!BR4)</f>
        <v>8N-MA-1</v>
      </c>
      <c r="BL18" s="108" t="str">
        <f>IFERROR(VLOOKUP(DATASHEET!BT4,lookup,2,FALSE)-$Q18,"")</f>
        <v/>
      </c>
      <c r="BM18" s="109">
        <f>IFERROR(INDEX(DATASHEET!$A$1:$CT$300,MATCH(PROGRESS!$A18,DATASHEET!$A$1:$A$300,0),MATCH(PROGRESS!BM$2,DATASHEET!$A$1:$CT$1,0)),"")</f>
        <v>0</v>
      </c>
      <c r="BN18" s="109" t="str">
        <f t="shared" si="38"/>
        <v/>
      </c>
      <c r="BO18" s="110" t="str">
        <f>IF(ISBLANK(DATASHEET!BU4),"",DATASHEET!BU4)</f>
        <v>AW</v>
      </c>
      <c r="BP18" s="111" t="str">
        <f>IF(ISBLANK(DATASHEET!BV4),"",DATASHEET!BV4)</f>
        <v>8N-MU-4</v>
      </c>
      <c r="BQ18" s="108" t="str">
        <f>IFERROR(VLOOKUP(DATASHEET!BX4,lookup,2,FALSE)-$Q18,"")</f>
        <v/>
      </c>
      <c r="BR18" s="109">
        <f>IFERROR(INDEX(DATASHEET!$A$1:$CT$300,MATCH(PROGRESS!$A18,DATASHEET!$A$1:$A$300,0),MATCH(PROGRESS!BR$2,DATASHEET!$A$1:$CT$1,0)),"")</f>
        <v>0</v>
      </c>
      <c r="BS18" s="109" t="str">
        <f t="shared" si="39"/>
        <v/>
      </c>
      <c r="BT18" s="110" t="str">
        <f>IF(ISBLANK(DATASHEET!BY4),"",DATASHEET!BY4)</f>
        <v/>
      </c>
      <c r="BU18" s="111" t="str">
        <f>IF(ISBLANK(DATASHEET!BZ4),"",DATASHEET!BZ4)</f>
        <v/>
      </c>
      <c r="BV18" s="108" t="str">
        <f>IFERROR(VLOOKUP(DATASHEET!CB4,lookup,2,FALSE)-$Q18,"")</f>
        <v/>
      </c>
      <c r="BW18" s="109">
        <f>IFERROR(INDEX(DATASHEET!$A$1:$CT$300,MATCH(PROGRESS!$A18,DATASHEET!$A$1:$A$300,0),MATCH(PROGRESS!BW$2,DATASHEET!$A$1:$CT$1,0)),"")</f>
        <v>0</v>
      </c>
      <c r="BX18" s="109" t="str">
        <f t="shared" si="40"/>
        <v/>
      </c>
      <c r="BY18" s="110" t="str">
        <f>IF(ISBLANK(DATASHEET!CC4),"",DATASHEET!CC4)</f>
        <v>MAM</v>
      </c>
      <c r="BZ18" s="111" t="str">
        <f>IF(ISBLANK(DATASHEET!CD4),"",DATASHEET!CD4)</f>
        <v>8N-PE-4</v>
      </c>
      <c r="CA18" s="108" t="str">
        <f>IFERROR(VLOOKUP(DATASHEET!CF4,lookup,2,FALSE)-$Q18,"")</f>
        <v/>
      </c>
      <c r="CB18" s="109">
        <f>IFERROR(INDEX(DATASHEET!$A$1:$CT$300,MATCH(PROGRESS!$A18,DATASHEET!$A$1:$A$300,0),MATCH(PROGRESS!CB$2,DATASHEET!$A$1:$CT$1,0)),"")</f>
        <v>0</v>
      </c>
      <c r="CC18" s="109" t="str">
        <f t="shared" si="41"/>
        <v/>
      </c>
      <c r="CD18" s="110" t="str">
        <f>IF(ISBLANK(DATASHEET!CG4),"",DATASHEET!CG4)</f>
        <v>ZA</v>
      </c>
      <c r="CE18" s="111" t="str">
        <f>IF(ISBLANK(DATASHEET!CH4),"",DATASHEET!CH4)</f>
        <v>8N-RE-4</v>
      </c>
      <c r="CF18" s="108" t="str">
        <f>IFERROR(VLOOKUP(DATASHEET!CJ4,lookup,2,FALSE)-$Q18,"")</f>
        <v/>
      </c>
      <c r="CG18" s="109">
        <f>IFERROR(INDEX(DATASHEET!$A$1:$CT$300,MATCH(PROGRESS!$A18,DATASHEET!$A$1:$A$300,0),MATCH(PROGRESS!CG$2,DATASHEET!$A$1:$CT$1,0)),"")</f>
        <v>0</v>
      </c>
      <c r="CH18" s="109" t="str">
        <f t="shared" si="45"/>
        <v/>
      </c>
      <c r="CI18" s="110" t="str">
        <f>IF(ISBLANK(DATASHEET!CK4),"",DATASHEET!CK4)</f>
        <v>GN</v>
      </c>
      <c r="CJ18" s="111" t="str">
        <f>IF(ISBLANK(DATASHEET!CL4),"",DATASHEET!CL4)</f>
        <v>8X-SC-3</v>
      </c>
      <c r="CK18" s="108" t="str">
        <f>IFERROR(VLOOKUP(DATASHEET!CN4,lookup,2,FALSE)-$Q18,"")</f>
        <v/>
      </c>
      <c r="CL18" s="109">
        <f>IFERROR(INDEX(DATASHEET!$A$1:$CT$300,MATCH(PROGRESS!$A18,DATASHEET!$A$1:$A$300,0),MATCH(PROGRESS!CL$2,DATASHEET!$A$1:$CT$1,0)),"")</f>
        <v>0</v>
      </c>
      <c r="CM18" s="109" t="str">
        <f t="shared" si="43"/>
        <v/>
      </c>
      <c r="CN18" s="110" t="str">
        <f>IF(ISBLANK(DATASHEET!CO4),"",DATASHEET!CO4)</f>
        <v>MBA</v>
      </c>
      <c r="CO18" s="110" t="str">
        <f>IF(ISBLANK(DATASHEET!CP4),"",DATASHEET!CP4)</f>
        <v>8N-SP-4</v>
      </c>
      <c r="FO18" s="282"/>
      <c r="FP18" s="282"/>
      <c r="FQ18" s="282"/>
      <c r="FR18" s="282"/>
      <c r="FS18" s="282"/>
      <c r="FT18" s="282"/>
      <c r="FU18" s="282"/>
      <c r="FV18" s="282"/>
      <c r="FW18" s="282"/>
      <c r="FX18" s="282"/>
      <c r="FY18" s="345"/>
      <c r="FZ18" s="282"/>
      <c r="GA18" s="282"/>
      <c r="GB18" s="282"/>
      <c r="GC18" s="282"/>
      <c r="GD18" s="282"/>
      <c r="GE18" s="282"/>
      <c r="GF18" s="282"/>
      <c r="GG18" s="282"/>
      <c r="GH18" s="282"/>
      <c r="GI18" s="282"/>
      <c r="GJ18" s="282"/>
      <c r="GK18" s="282"/>
      <c r="GL18" s="282"/>
      <c r="GM18" s="282"/>
      <c r="GN18" s="282"/>
      <c r="GO18" s="282"/>
      <c r="GP18" s="282"/>
      <c r="GQ18" s="282"/>
      <c r="GR18" s="282"/>
    </row>
    <row r="19" spans="1:200" ht="15.75" x14ac:dyDescent="0.25">
      <c r="A19" s="112">
        <f>DATASHEET!A5</f>
        <v>152847</v>
      </c>
      <c r="B19" s="113" t="str">
        <f>DATASHEET!B5</f>
        <v>ALLEN, Elyse</v>
      </c>
      <c r="C19" s="114" t="str">
        <f>DATASHEET!C5</f>
        <v>8KC</v>
      </c>
      <c r="D19" s="115" t="str">
        <f>DATASHEET!D5</f>
        <v>F</v>
      </c>
      <c r="E19" s="115" t="str">
        <f>DATASHEET!J5</f>
        <v>N</v>
      </c>
      <c r="F19" s="115" t="str">
        <f>DATASHEET!E5</f>
        <v>N</v>
      </c>
      <c r="G19" s="115" t="str">
        <f>DATASHEET!F5</f>
        <v>White - British</v>
      </c>
      <c r="H19" s="115" t="str">
        <f>DATASHEET!G5</f>
        <v>N</v>
      </c>
      <c r="I19" s="115" t="str">
        <f>DATASHEET!H5</f>
        <v>N</v>
      </c>
      <c r="J19" s="115" t="str">
        <f>DATASHEET!I5</f>
        <v>N</v>
      </c>
      <c r="K19" s="116" t="str">
        <f>DATASHEET!M5</f>
        <v>M</v>
      </c>
      <c r="L19" s="117" t="str">
        <f t="shared" si="28"/>
        <v/>
      </c>
      <c r="M19" s="106" t="str">
        <f>IFERROR(SUM(COUNTIF($S19,"&gt;=0"),COUNTIF($AC19,"&gt;=0"),COUNTIF($AH19,"&gt;=0"),COUNTIF(#REF!,"&gt;=0"),COUNTIF($AM19,"&gt;=0"),COUNTIF($AR19,"&gt;=0"),COUNTIF($AW19,"&gt;=0"),COUNTIF($BB19,"&gt;=0"),COUNTIF($BG19,"&gt;=0"),COUNTIF($BL19,"&gt;=0"),COUNTIF($BV19,"&gt;=0"),COUNTIF($BQ19,"&gt;=0"),COUNTIF($CF19,"&gt;=0"),COUNTIF($CK19,"&gt;=0"),COUNTIF($X19,"&gt;=0"),COUNTIF($CA19,"&gt;=0"))/COUNT($S19,$AC19,$AH19,#REF!,$AM19,$AR19,$AW19,$BB19,$BG19,$BL19,$BV19,$CA19,$CF19,$CK19,$X19,$BQ19),"")</f>
        <v/>
      </c>
      <c r="N19" s="106" t="str">
        <f>IFERROR(SUM(COUNTIF($S19,"&lt;0"),COUNTIF($AC19,"&lt;0"),COUNTIF($AH19,"&lt;0"),COUNTIF(#REF!,"&lt;0"),COUNTIF($AM19,"&lt;0"),COUNTIF($AR19,"&lt;0"),COUNTIF($AW19,"&lt;0"),COUNTIF($BB19,"&lt;0"),COUNTIF($BG19,"&lt;0"),COUNTIF($BL19,"&lt;0"),COUNTIF($BV19,"&lt;0"),COUNTIF($BQ19,"&lt;0"),COUNTIF($CA19,"&lt;0"),COUNTIF($CF19,"&lt;0"),COUNTIF($CK19,"&lt;0"),COUNTIF($X19,"&lt;0"))/COUNT($S19,$AC19,$AH19,#REF!,$AM19,$AR19,$AW19,$BB19,$BG19,$BL19,$BV19,$CA19,$CF19,$CK19,$X19,$BQ19),"")</f>
        <v/>
      </c>
      <c r="O19" s="118" t="str">
        <f>IF(ISBLANK(DATASHEET!L5),"",DATASHEET!L5)</f>
        <v>5-6</v>
      </c>
      <c r="P19" s="119">
        <f>IFERROR(IF(VLOOKUP(DATASHEET!A5,[5]YEAR8!$A$2:$Z$226,18,FALSE)="","",VLOOKUP(DATASHEET!A5,[5]YEAR8!$A$2:$Z$226,18,FALSE)),"")</f>
        <v>45.503675999999999</v>
      </c>
      <c r="Q19" s="120">
        <f>IFERROR(IF(VLOOKUP(DATASHEET!A5,[5]YEAR8!$A$2:$AF$250,19,FALSE)="","",VLOOKUP(DATASHEET!A5,[5]YEAR8!$A$2:$AF$250,19,FALSE)),"")</f>
        <v>4.5503675999999995</v>
      </c>
      <c r="R19" s="121" t="str">
        <f>'P8 BREAKDOWN'!L7</f>
        <v/>
      </c>
      <c r="S19" s="108" t="str">
        <f>IF(T19="","",IFERROR(VLOOKUP(DATASHEET!AF5,lookup,2,FALSE)-$Q19,""))</f>
        <v/>
      </c>
      <c r="T19" s="109">
        <f>IFERROR(INDEX(DATASHEET!$A$1:$CT$300,MATCH(PROGRESS!$A19,DATASHEET!$A$1:$A$300,0),MATCH(PROGRESS!T$2,DATASHEET!$A$1:$CT$1,0)),"")</f>
        <v>0</v>
      </c>
      <c r="U19" s="109" t="str">
        <f t="shared" si="29"/>
        <v/>
      </c>
      <c r="V19" s="110" t="str">
        <f>IF(ISBLANK(DATASHEET!AG5),"",DATASHEET!AG5)</f>
        <v>SGO</v>
      </c>
      <c r="W19" s="111" t="str">
        <f>IF(ISBLANK(DATASHEET!AH5),"",DATASHEET!AH5)</f>
        <v>8N-AR-4</v>
      </c>
      <c r="X19" s="108" t="str">
        <f>IFERROR(VLOOKUP(DATASHEET!AJ5,lookup,2,FALSE)-$Q19,"")</f>
        <v/>
      </c>
      <c r="Y19" s="109">
        <f>IFERROR(INDEX(DATASHEET!$A$1:$CT$300,MATCH(PROGRESS!$A19,DATASHEET!$A$1:$A$300,0),MATCH(PROGRESS!Y$2,DATASHEET!$A$1:$CT$1,0)),"")</f>
        <v>0</v>
      </c>
      <c r="Z19" s="109" t="str">
        <f t="shared" si="44"/>
        <v/>
      </c>
      <c r="AA19" s="110" t="str">
        <f>IF(ISBLANK(DATASHEET!AK5),"",DATASHEET!AK5)</f>
        <v>AWR</v>
      </c>
      <c r="AB19" s="111" t="str">
        <f>IF(ISBLANK(DATASHEET!AL5),"",DATASHEET!AL5)</f>
        <v>8N-DT-4</v>
      </c>
      <c r="AC19" s="108" t="str">
        <f>IF(AD19="","",IFERROR(VLOOKUP(DATASHEET!AN5,lookup,2,FALSE)-$Q19,""))</f>
        <v/>
      </c>
      <c r="AD19" s="109">
        <f>IFERROR(INDEX(DATASHEET!$A$1:$CT$300,MATCH(PROGRESS!$A19,DATASHEET!$A$1:$A$300,0),MATCH(PROGRESS!AD$2,DATASHEET!$A$1:$CT$1,0)),"")</f>
        <v>0</v>
      </c>
      <c r="AE19" s="109" t="str">
        <f t="shared" si="31"/>
        <v/>
      </c>
      <c r="AF19" s="110" t="str">
        <f>IF(ISBLANK(DATASHEET!AO5),"",DATASHEET!AO5)</f>
        <v>KC</v>
      </c>
      <c r="AG19" s="111" t="str">
        <f>IF(ISBLANK(DATASHEET!AP5),"",DATASHEET!AP5)</f>
        <v>8N-DR-4</v>
      </c>
      <c r="AH19" s="108" t="str">
        <f>IF(AI19="","",IFERROR(VLOOKUP(DATASHEET!AR5,lookup,2,FALSE)-$Q19,""))</f>
        <v/>
      </c>
      <c r="AI19" s="109">
        <f>IFERROR(INDEX(DATASHEET!$A$1:$CT$300,MATCH(PROGRESS!$A19,DATASHEET!$A$1:$A$300,0),MATCH(PROGRESS!AI$2,DATASHEET!$A$1:$CT$1,0)),"")</f>
        <v>0</v>
      </c>
      <c r="AJ19" s="109" t="str">
        <f t="shared" si="32"/>
        <v/>
      </c>
      <c r="AK19" s="110" t="str">
        <f>IF(ISBLANK(DATASHEET!AS5),"",DATASHEET!AS5)</f>
        <v>FB</v>
      </c>
      <c r="AL19" s="111" t="str">
        <f>IF(ISBLANK(DATASHEET!AT5),"",DATASHEET!AT5)</f>
        <v>8N-EN-2</v>
      </c>
      <c r="AM19" s="108" t="str">
        <f>IF(AN19="","",IFERROR(VLOOKUP(DATASHEET!AZ5,lookup,2,FALSE)-$Q19,""))</f>
        <v/>
      </c>
      <c r="AN19" s="109">
        <f>IFERROR(INDEX(DATASHEET!$A$1:$CT$300,MATCH(PROGRESS!$A19,DATASHEET!$A$1:$A$300,0),MATCH(PROGRESS!AN$2,DATASHEET!$A$1:$CT$1,0)),"")</f>
        <v>0</v>
      </c>
      <c r="AO19" s="109" t="str">
        <f t="shared" si="33"/>
        <v/>
      </c>
      <c r="AP19" s="110" t="str">
        <f>IF(ISBLANK(DATASHEET!BA5),"",DATASHEET!BA5)</f>
        <v/>
      </c>
      <c r="AQ19" s="111" t="str">
        <f>IF(ISBLANK(DATASHEET!BB5),"",DATASHEET!BB5)</f>
        <v/>
      </c>
      <c r="AR19" s="108" t="str">
        <f>IF(AS19="","",IFERROR(VLOOKUP(DATASHEET!BD5,lookup,2,FALSE)-$Q19,""))</f>
        <v/>
      </c>
      <c r="AS19" s="109">
        <f>IFERROR(INDEX(DATASHEET!$A$1:$CT$300,MATCH(PROGRESS!$A19,DATASHEET!$A$1:$A$300,0),MATCH(PROGRESS!AS$2,DATASHEET!$A$1:$CT$1,0)),"")</f>
        <v>0</v>
      </c>
      <c r="AT19" s="109" t="str">
        <f t="shared" si="34"/>
        <v/>
      </c>
      <c r="AU19" s="110" t="str">
        <f>IF(ISBLANK(DATASHEET!BE5),"",DATASHEET!BE5)</f>
        <v>ET</v>
      </c>
      <c r="AV19" s="111" t="str">
        <f>IF(ISBLANK(DATASHEET!BF5),"",DATASHEET!BF5)</f>
        <v>8N-GG-4</v>
      </c>
      <c r="AW19" s="108" t="str">
        <f>IF(AX19="","",IFERROR(VLOOKUP(DATASHEET!BH5,lookup,2,FALSE)-$Q19,""))</f>
        <v/>
      </c>
      <c r="AX19" s="109">
        <f>IFERROR(INDEX(DATASHEET!$A$1:$CT$300,MATCH(PROGRESS!$A19,DATASHEET!$A$1:$A$300,0),MATCH(PROGRESS!AX$2,DATASHEET!$A$1:$CT$1,0)),"")</f>
        <v>0</v>
      </c>
      <c r="AY19" s="109" t="str">
        <f t="shared" si="35"/>
        <v/>
      </c>
      <c r="AZ19" s="110" t="str">
        <f>IF(ISBLANK(DATASHEET!BI5),"",DATASHEET!BI5)</f>
        <v>ESH</v>
      </c>
      <c r="BA19" s="111" t="str">
        <f>IF(ISBLANK(DATASHEET!BJ5),"",DATASHEET!BJ5)</f>
        <v>8N-HI-4</v>
      </c>
      <c r="BB19" s="108" t="str">
        <f>IF(BC19="","",IFERROR(VLOOKUP(DATASHEET!BL5,lookup,2,FALSE)-$Q19,""))</f>
        <v/>
      </c>
      <c r="BC19" s="109">
        <f>IFERROR(INDEX(DATASHEET!$A$1:$CT$300,MATCH(PROGRESS!$A19,DATASHEET!$A$1:$A$300,0),MATCH(PROGRESS!BC$2,DATASHEET!$A$1:$CT$1,0)),"")</f>
        <v>0</v>
      </c>
      <c r="BD19" s="109" t="str">
        <f t="shared" si="36"/>
        <v/>
      </c>
      <c r="BE19" s="110" t="str">
        <f>IF(ISBLANK(DATASHEET!BM5),"",DATASHEET!BM5)</f>
        <v>RNI</v>
      </c>
      <c r="BF19" s="111" t="str">
        <f>IF(ISBLANK(DATASHEET!BN5),"",DATASHEET!BN5)</f>
        <v>8N-IT-4</v>
      </c>
      <c r="BG19" s="108" t="str">
        <f>IF(BH19="","",IFERROR(VLOOKUP(DATASHEET!BP5,lookup,2,FALSE)-$Q19,""))</f>
        <v/>
      </c>
      <c r="BH19" s="109">
        <f>IFERROR(INDEX(DATASHEET!$A$1:$CT$300,MATCH(PROGRESS!$A19,DATASHEET!$A$1:$A$300,0),MATCH(PROGRESS!BH$2,DATASHEET!$A$1:$CT$1,0)),"")</f>
        <v>0</v>
      </c>
      <c r="BI19" s="109" t="str">
        <f t="shared" si="37"/>
        <v/>
      </c>
      <c r="BJ19" s="110" t="str">
        <f>IF(ISBLANK(DATASHEET!BQ5),"",DATASHEET!BQ5)</f>
        <v>JQ</v>
      </c>
      <c r="BK19" s="111" t="str">
        <f>IF(ISBLANK(DATASHEET!BR5),"",DATASHEET!BR5)</f>
        <v>8N-MA-4</v>
      </c>
      <c r="BL19" s="108" t="str">
        <f>IFERROR(VLOOKUP(DATASHEET!BT5,lookup,2,FALSE)-$Q19,"")</f>
        <v/>
      </c>
      <c r="BM19" s="109">
        <f>IFERROR(INDEX(DATASHEET!$A$1:$CT$300,MATCH(PROGRESS!$A19,DATASHEET!$A$1:$A$300,0),MATCH(PROGRESS!BM$2,DATASHEET!$A$1:$CT$1,0)),"")</f>
        <v>0</v>
      </c>
      <c r="BN19" s="109" t="str">
        <f t="shared" si="38"/>
        <v/>
      </c>
      <c r="BO19" s="110" t="str">
        <f>IF(ISBLANK(DATASHEET!BU5),"",DATASHEET!BU5)</f>
        <v>AW</v>
      </c>
      <c r="BP19" s="111" t="str">
        <f>IF(ISBLANK(DATASHEET!BV5),"",DATASHEET!BV5)</f>
        <v>8N-MU-4</v>
      </c>
      <c r="BQ19" s="108" t="str">
        <f>IFERROR(VLOOKUP(DATASHEET!BX5,lookup,2,FALSE)-$Q19,"")</f>
        <v/>
      </c>
      <c r="BR19" s="109">
        <f>IFERROR(INDEX(DATASHEET!$A$1:$CT$300,MATCH(PROGRESS!$A19,DATASHEET!$A$1:$A$300,0),MATCH(PROGRESS!BR$2,DATASHEET!$A$1:$CT$1,0)),"")</f>
        <v>0</v>
      </c>
      <c r="BS19" s="109" t="str">
        <f t="shared" si="39"/>
        <v/>
      </c>
      <c r="BT19" s="110" t="str">
        <f>IF(ISBLANK(DATASHEET!BY5),"",DATASHEET!BY5)</f>
        <v/>
      </c>
      <c r="BU19" s="111" t="str">
        <f>IF(ISBLANK(DATASHEET!BZ5),"",DATASHEET!BZ5)</f>
        <v/>
      </c>
      <c r="BV19" s="108" t="str">
        <f>IFERROR(VLOOKUP(DATASHEET!CB5,lookup,2,FALSE)-$Q19,"")</f>
        <v/>
      </c>
      <c r="BW19" s="109">
        <f>IFERROR(INDEX(DATASHEET!$A$1:$CT$300,MATCH(PROGRESS!$A19,DATASHEET!$A$1:$A$300,0),MATCH(PROGRESS!BW$2,DATASHEET!$A$1:$CT$1,0)),"")</f>
        <v>0</v>
      </c>
      <c r="BX19" s="109" t="str">
        <f t="shared" si="40"/>
        <v/>
      </c>
      <c r="BY19" s="110" t="str">
        <f>IF(ISBLANK(DATASHEET!CC5),"",DATASHEET!CC5)</f>
        <v>LGI</v>
      </c>
      <c r="BZ19" s="111" t="str">
        <f>IF(ISBLANK(DATASHEET!CD5),"",DATASHEET!CD5)</f>
        <v>8N-PE-1</v>
      </c>
      <c r="CA19" s="108" t="str">
        <f>IFERROR(VLOOKUP(DATASHEET!CF5,lookup,2,FALSE)-$Q19,"")</f>
        <v/>
      </c>
      <c r="CB19" s="109">
        <f>IFERROR(INDEX(DATASHEET!$A$1:$CT$300,MATCH(PROGRESS!$A19,DATASHEET!$A$1:$A$300,0),MATCH(PROGRESS!CB$2,DATASHEET!$A$1:$CT$1,0)),"")</f>
        <v>0</v>
      </c>
      <c r="CC19" s="109" t="str">
        <f t="shared" si="41"/>
        <v/>
      </c>
      <c r="CD19" s="110" t="str">
        <f>IF(ISBLANK(DATASHEET!CG5),"",DATASHEET!CG5)</f>
        <v>ZA</v>
      </c>
      <c r="CE19" s="111" t="str">
        <f>IF(ISBLANK(DATASHEET!CH5),"",DATASHEET!CH5)</f>
        <v>8N-RE-4</v>
      </c>
      <c r="CF19" s="108" t="str">
        <f>IFERROR(VLOOKUP(DATASHEET!CJ5,lookup,2,FALSE)-$Q19,"")</f>
        <v/>
      </c>
      <c r="CG19" s="109">
        <f>IFERROR(INDEX(DATASHEET!$A$1:$CT$300,MATCH(PROGRESS!$A19,DATASHEET!$A$1:$A$300,0),MATCH(PROGRESS!CG$2,DATASHEET!$A$1:$CT$1,0)),"")</f>
        <v>0</v>
      </c>
      <c r="CH19" s="109" t="str">
        <f t="shared" si="45"/>
        <v/>
      </c>
      <c r="CI19" s="110" t="str">
        <f>IF(ISBLANK(DATASHEET!CK5),"",DATASHEET!CK5)</f>
        <v>AGI</v>
      </c>
      <c r="CJ19" s="111" t="str">
        <f>IF(ISBLANK(DATASHEET!CL5),"",DATASHEET!CL5)</f>
        <v>8X-SC-5</v>
      </c>
      <c r="CK19" s="108" t="str">
        <f>IFERROR(VLOOKUP(DATASHEET!CN5,lookup,2,FALSE)-$Q19,"")</f>
        <v/>
      </c>
      <c r="CL19" s="109">
        <f>IFERROR(INDEX(DATASHEET!$A$1:$CT$300,MATCH(PROGRESS!$A19,DATASHEET!$A$1:$A$300,0),MATCH(PROGRESS!CL$2,DATASHEET!$A$1:$CT$1,0)),"")</f>
        <v>0</v>
      </c>
      <c r="CM19" s="109" t="str">
        <f t="shared" si="43"/>
        <v/>
      </c>
      <c r="CN19" s="110" t="str">
        <f>IF(ISBLANK(DATASHEET!CO5),"",DATASHEET!CO5)</f>
        <v>MBA</v>
      </c>
      <c r="CO19" s="110" t="str">
        <f>IF(ISBLANK(DATASHEET!CP5),"",DATASHEET!CP5)</f>
        <v>8N-SP-4</v>
      </c>
      <c r="FO19" s="282"/>
      <c r="FP19" s="282"/>
      <c r="FQ19" s="282"/>
      <c r="FR19" s="282"/>
      <c r="FS19" s="282"/>
      <c r="FT19" s="282"/>
      <c r="FU19" s="282"/>
      <c r="FV19" s="282"/>
      <c r="FW19" s="282"/>
      <c r="FX19" s="282"/>
      <c r="FY19" s="345"/>
      <c r="FZ19" s="282"/>
      <c r="GA19" s="282"/>
      <c r="GB19" s="282"/>
      <c r="GC19" s="282"/>
      <c r="GD19" s="282"/>
      <c r="GE19" s="282"/>
      <c r="GF19" s="282"/>
      <c r="GG19" s="282"/>
      <c r="GH19" s="282"/>
      <c r="GI19" s="282"/>
      <c r="GJ19" s="282"/>
      <c r="GK19" s="282"/>
      <c r="GL19" s="282"/>
      <c r="GM19" s="282"/>
      <c r="GN19" s="282"/>
      <c r="GO19" s="282"/>
      <c r="GP19" s="282"/>
      <c r="GQ19" s="282"/>
      <c r="GR19" s="282"/>
    </row>
    <row r="20" spans="1:200" ht="15.75" x14ac:dyDescent="0.25">
      <c r="A20" s="112">
        <f>DATASHEET!A6</f>
        <v>152799</v>
      </c>
      <c r="B20" s="113" t="str">
        <f>DATASHEET!B6</f>
        <v>ALLEN, Emily</v>
      </c>
      <c r="C20" s="114" t="str">
        <f>DATASHEET!C6</f>
        <v>8KC</v>
      </c>
      <c r="D20" s="115" t="str">
        <f>DATASHEET!D6</f>
        <v>F</v>
      </c>
      <c r="E20" s="115" t="str">
        <f>DATASHEET!J6</f>
        <v>N</v>
      </c>
      <c r="F20" s="115" t="str">
        <f>DATASHEET!E6</f>
        <v>N</v>
      </c>
      <c r="G20" s="115" t="str">
        <f>DATASHEET!F6</f>
        <v>White - British</v>
      </c>
      <c r="H20" s="115" t="str">
        <f>DATASHEET!G6</f>
        <v>N</v>
      </c>
      <c r="I20" s="115" t="str">
        <f>DATASHEET!H6</f>
        <v>N</v>
      </c>
      <c r="J20" s="115" t="str">
        <f>DATASHEET!I6</f>
        <v>N</v>
      </c>
      <c r="K20" s="116" t="str">
        <f>DATASHEET!M6</f>
        <v>H</v>
      </c>
      <c r="L20" s="117" t="str">
        <f t="shared" si="28"/>
        <v/>
      </c>
      <c r="M20" s="106" t="str">
        <f>IFERROR(SUM(COUNTIF($S20,"&gt;=0"),COUNTIF($AC20,"&gt;=0"),COUNTIF($AH20,"&gt;=0"),COUNTIF(#REF!,"&gt;=0"),COUNTIF($AM20,"&gt;=0"),COUNTIF($AR20,"&gt;=0"),COUNTIF($AW20,"&gt;=0"),COUNTIF($BB20,"&gt;=0"),COUNTIF($BG20,"&gt;=0"),COUNTIF($BL20,"&gt;=0"),COUNTIF($BV20,"&gt;=0"),COUNTIF($BQ20,"&gt;=0"),COUNTIF($CF20,"&gt;=0"),COUNTIF($CK20,"&gt;=0"),COUNTIF($X20,"&gt;=0"),COUNTIF($CA20,"&gt;=0"))/COUNT($S20,$AC20,$AH20,#REF!,$AM20,$AR20,$AW20,$BB20,$BG20,$BL20,$BV20,$CA20,$CF20,$CK20,$X20,$BQ20),"")</f>
        <v/>
      </c>
      <c r="N20" s="106" t="str">
        <f>IFERROR(SUM(COUNTIF($S20,"&lt;0"),COUNTIF($AC20,"&lt;0"),COUNTIF($AH20,"&lt;0"),COUNTIF(#REF!,"&lt;0"),COUNTIF($AM20,"&lt;0"),COUNTIF($AR20,"&lt;0"),COUNTIF($AW20,"&lt;0"),COUNTIF($BB20,"&lt;0"),COUNTIF($BG20,"&lt;0"),COUNTIF($BL20,"&lt;0"),COUNTIF($BV20,"&lt;0"),COUNTIF($BQ20,"&lt;0"),COUNTIF($CA20,"&lt;0"),COUNTIF($CF20,"&lt;0"),COUNTIF($CK20,"&lt;0"),COUNTIF($X20,"&lt;0"))/COUNT($S20,$AC20,$AH20,#REF!,$AM20,$AR20,$AW20,$BB20,$BG20,$BL20,$BV20,$CA20,$CF20,$CK20,$X20,$BQ20),"")</f>
        <v/>
      </c>
      <c r="O20" s="118" t="str">
        <f>IF(ISBLANK(DATASHEET!L6),"",DATASHEET!L6)</f>
        <v>7-8</v>
      </c>
      <c r="P20" s="119">
        <f>IFERROR(IF(VLOOKUP(DATASHEET!A6,[5]YEAR8!$A$2:$Z$226,18,FALSE)="","",VLOOKUP(DATASHEET!A6,[5]YEAR8!$A$2:$Z$226,18,FALSE)),"")</f>
        <v>71.839286000000001</v>
      </c>
      <c r="Q20" s="120">
        <f>IFERROR(IF(VLOOKUP(DATASHEET!A6,[5]YEAR8!$A$2:$AF$250,19,FALSE)="","",VLOOKUP(DATASHEET!A6,[5]YEAR8!$A$2:$AF$250,19,FALSE)),"")</f>
        <v>7.1839285999999998</v>
      </c>
      <c r="R20" s="121" t="str">
        <f>'P8 BREAKDOWN'!L8</f>
        <v/>
      </c>
      <c r="S20" s="108" t="str">
        <f>IF(T20="","",IFERROR(VLOOKUP(DATASHEET!AF6,lookup,2,FALSE)-$Q20,""))</f>
        <v/>
      </c>
      <c r="T20" s="109">
        <f>IFERROR(INDEX(DATASHEET!$A$1:$CT$300,MATCH(PROGRESS!$A20,DATASHEET!$A$1:$A$300,0),MATCH(PROGRESS!T$2,DATASHEET!$A$1:$CT$1,0)),"")</f>
        <v>0</v>
      </c>
      <c r="U20" s="109" t="str">
        <f t="shared" si="29"/>
        <v/>
      </c>
      <c r="V20" s="110" t="str">
        <f>IF(ISBLANK(DATASHEET!AG6),"",DATASHEET!AG6)</f>
        <v>SGO</v>
      </c>
      <c r="W20" s="111" t="str">
        <f>IF(ISBLANK(DATASHEET!AH6),"",DATASHEET!AH6)</f>
        <v>8N-AR-4</v>
      </c>
      <c r="X20" s="108" t="str">
        <f>IFERROR(VLOOKUP(DATASHEET!AJ6,lookup,2,FALSE)-$Q20,"")</f>
        <v/>
      </c>
      <c r="Y20" s="109">
        <f>IFERROR(INDEX(DATASHEET!$A$1:$CT$300,MATCH(PROGRESS!$A20,DATASHEET!$A$1:$A$300,0),MATCH(PROGRESS!Y$2,DATASHEET!$A$1:$CT$1,0)),"")</f>
        <v>0</v>
      </c>
      <c r="Z20" s="109" t="str">
        <f t="shared" si="44"/>
        <v/>
      </c>
      <c r="AA20" s="110" t="str">
        <f>IF(ISBLANK(DATASHEET!AK6),"",DATASHEET!AK6)</f>
        <v/>
      </c>
      <c r="AB20" s="111" t="str">
        <f>IF(ISBLANK(DATASHEET!AL6),"",DATASHEET!AL6)</f>
        <v/>
      </c>
      <c r="AC20" s="108" t="str">
        <f>IF(AD20="","",IFERROR(VLOOKUP(DATASHEET!AN6,lookup,2,FALSE)-$Q20,""))</f>
        <v/>
      </c>
      <c r="AD20" s="109">
        <f>IFERROR(INDEX(DATASHEET!$A$1:$CT$300,MATCH(PROGRESS!$A20,DATASHEET!$A$1:$A$300,0),MATCH(PROGRESS!AD$2,DATASHEET!$A$1:$CT$1,0)),"")</f>
        <v>0</v>
      </c>
      <c r="AE20" s="109" t="str">
        <f t="shared" si="31"/>
        <v/>
      </c>
      <c r="AF20" s="110" t="str">
        <f>IF(ISBLANK(DATASHEET!AO6),"",DATASHEET!AO6)</f>
        <v>KC</v>
      </c>
      <c r="AG20" s="111" t="str">
        <f>IF(ISBLANK(DATASHEET!AP6),"",DATASHEET!AP6)</f>
        <v>8N-DR-4</v>
      </c>
      <c r="AH20" s="108" t="str">
        <f>IF(AI20="","",IFERROR(VLOOKUP(DATASHEET!AR6,lookup,2,FALSE)-$Q20,""))</f>
        <v/>
      </c>
      <c r="AI20" s="109">
        <f>IFERROR(INDEX(DATASHEET!$A$1:$CT$300,MATCH(PROGRESS!$A20,DATASHEET!$A$1:$A$300,0),MATCH(PROGRESS!AI$2,DATASHEET!$A$1:$CT$1,0)),"")</f>
        <v>0</v>
      </c>
      <c r="AJ20" s="109" t="str">
        <f t="shared" si="32"/>
        <v/>
      </c>
      <c r="AK20" s="110" t="str">
        <f>IF(ISBLANK(DATASHEET!AS6),"",DATASHEET!AS6)</f>
        <v>AWH</v>
      </c>
      <c r="AL20" s="111" t="str">
        <f>IF(ISBLANK(DATASHEET!AT6),"",DATASHEET!AT6)</f>
        <v>8N-EN-1</v>
      </c>
      <c r="AM20" s="108" t="str">
        <f>IF(AN20="","",IFERROR(VLOOKUP(DATASHEET!AZ6,lookup,2,FALSE)-$Q20,""))</f>
        <v/>
      </c>
      <c r="AN20" s="109">
        <f>IFERROR(INDEX(DATASHEET!$A$1:$CT$300,MATCH(PROGRESS!$A20,DATASHEET!$A$1:$A$300,0),MATCH(PROGRESS!AN$2,DATASHEET!$A$1:$CT$1,0)),"")</f>
        <v>0</v>
      </c>
      <c r="AO20" s="109" t="str">
        <f t="shared" si="33"/>
        <v/>
      </c>
      <c r="AP20" s="110" t="str">
        <f>IF(ISBLANK(DATASHEET!BA6),"",DATASHEET!BA6)</f>
        <v/>
      </c>
      <c r="AQ20" s="111" t="str">
        <f>IF(ISBLANK(DATASHEET!BB6),"",DATASHEET!BB6)</f>
        <v/>
      </c>
      <c r="AR20" s="108" t="str">
        <f>IF(AS20="","",IFERROR(VLOOKUP(DATASHEET!BD6,lookup,2,FALSE)-$Q20,""))</f>
        <v/>
      </c>
      <c r="AS20" s="109">
        <f>IFERROR(INDEX(DATASHEET!$A$1:$CT$300,MATCH(PROGRESS!$A20,DATASHEET!$A$1:$A$300,0),MATCH(PROGRESS!AS$2,DATASHEET!$A$1:$CT$1,0)),"")</f>
        <v>0</v>
      </c>
      <c r="AT20" s="109" t="str">
        <f t="shared" si="34"/>
        <v/>
      </c>
      <c r="AU20" s="110" t="str">
        <f>IF(ISBLANK(DATASHEET!BE6),"",DATASHEET!BE6)</f>
        <v>ET</v>
      </c>
      <c r="AV20" s="111" t="str">
        <f>IF(ISBLANK(DATASHEET!BF6),"",DATASHEET!BF6)</f>
        <v>8N-GG-4</v>
      </c>
      <c r="AW20" s="108" t="str">
        <f>IF(AX20="","",IFERROR(VLOOKUP(DATASHEET!BH6,lookup,2,FALSE)-$Q20,""))</f>
        <v/>
      </c>
      <c r="AX20" s="109">
        <f>IFERROR(INDEX(DATASHEET!$A$1:$CT$300,MATCH(PROGRESS!$A20,DATASHEET!$A$1:$A$300,0),MATCH(PROGRESS!AX$2,DATASHEET!$A$1:$CT$1,0)),"")</f>
        <v>0</v>
      </c>
      <c r="AY20" s="109" t="str">
        <f t="shared" si="35"/>
        <v/>
      </c>
      <c r="AZ20" s="110" t="str">
        <f>IF(ISBLANK(DATASHEET!BI6),"",DATASHEET!BI6)</f>
        <v>ESH</v>
      </c>
      <c r="BA20" s="111" t="str">
        <f>IF(ISBLANK(DATASHEET!BJ6),"",DATASHEET!BJ6)</f>
        <v>8N-HI-4</v>
      </c>
      <c r="BB20" s="108" t="str">
        <f>IF(BC20="","",IFERROR(VLOOKUP(DATASHEET!BL6,lookup,2,FALSE)-$Q20,""))</f>
        <v/>
      </c>
      <c r="BC20" s="109">
        <f>IFERROR(INDEX(DATASHEET!$A$1:$CT$300,MATCH(PROGRESS!$A20,DATASHEET!$A$1:$A$300,0),MATCH(PROGRESS!BC$2,DATASHEET!$A$1:$CT$1,0)),"")</f>
        <v>0</v>
      </c>
      <c r="BD20" s="109" t="str">
        <f t="shared" si="36"/>
        <v/>
      </c>
      <c r="BE20" s="110" t="str">
        <f>IF(ISBLANK(DATASHEET!BM6),"",DATASHEET!BM6)</f>
        <v>RNI</v>
      </c>
      <c r="BF20" s="111" t="str">
        <f>IF(ISBLANK(DATASHEET!BN6),"",DATASHEET!BN6)</f>
        <v>8N-IT-4</v>
      </c>
      <c r="BG20" s="108" t="str">
        <f>IF(BH20="","",IFERROR(VLOOKUP(DATASHEET!BP6,lookup,2,FALSE)-$Q20,""))</f>
        <v/>
      </c>
      <c r="BH20" s="109">
        <f>IFERROR(INDEX(DATASHEET!$A$1:$CT$300,MATCH(PROGRESS!$A20,DATASHEET!$A$1:$A$300,0),MATCH(PROGRESS!BH$2,DATASHEET!$A$1:$CT$1,0)),"")</f>
        <v>0</v>
      </c>
      <c r="BI20" s="109" t="str">
        <f t="shared" si="37"/>
        <v/>
      </c>
      <c r="BJ20" s="110" t="str">
        <f>IF(ISBLANK(DATASHEET!BQ6),"",DATASHEET!BQ6)</f>
        <v>WD</v>
      </c>
      <c r="BK20" s="111" t="str">
        <f>IF(ISBLANK(DATASHEET!BR6),"",DATASHEET!BR6)</f>
        <v>8N-MA-1</v>
      </c>
      <c r="BL20" s="108" t="str">
        <f>IFERROR(VLOOKUP(DATASHEET!BT6,lookup,2,FALSE)-$Q20,"")</f>
        <v/>
      </c>
      <c r="BM20" s="109">
        <f>IFERROR(INDEX(DATASHEET!$A$1:$CT$300,MATCH(PROGRESS!$A20,DATASHEET!$A$1:$A$300,0),MATCH(PROGRESS!BM$2,DATASHEET!$A$1:$CT$1,0)),"")</f>
        <v>0</v>
      </c>
      <c r="BN20" s="109" t="str">
        <f t="shared" si="38"/>
        <v/>
      </c>
      <c r="BO20" s="110" t="str">
        <f>IF(ISBLANK(DATASHEET!BU6),"",DATASHEET!BU6)</f>
        <v>AW</v>
      </c>
      <c r="BP20" s="111" t="str">
        <f>IF(ISBLANK(DATASHEET!BV6),"",DATASHEET!BV6)</f>
        <v>8N-MU-4</v>
      </c>
      <c r="BQ20" s="108" t="str">
        <f>IFERROR(VLOOKUP(DATASHEET!BX6,lookup,2,FALSE)-$Q20,"")</f>
        <v/>
      </c>
      <c r="BR20" s="109">
        <f>IFERROR(INDEX(DATASHEET!$A$1:$CT$300,MATCH(PROGRESS!$A20,DATASHEET!$A$1:$A$300,0),MATCH(PROGRESS!BR$2,DATASHEET!$A$1:$CT$1,0)),"")</f>
        <v>0</v>
      </c>
      <c r="BS20" s="109" t="str">
        <f t="shared" si="39"/>
        <v/>
      </c>
      <c r="BT20" s="110" t="str">
        <f>IF(ISBLANK(DATASHEET!BY6),"",DATASHEET!BY6)</f>
        <v>RNI</v>
      </c>
      <c r="BU20" s="111" t="str">
        <f>IF(ISBLANK(DATASHEET!BZ6),"",DATASHEET!BZ6)</f>
        <v>8N-PS-5</v>
      </c>
      <c r="BV20" s="108" t="str">
        <f>IFERROR(VLOOKUP(DATASHEET!CB6,lookup,2,FALSE)-$Q20,"")</f>
        <v/>
      </c>
      <c r="BW20" s="109">
        <f>IFERROR(INDEX(DATASHEET!$A$1:$CT$300,MATCH(PROGRESS!$A20,DATASHEET!$A$1:$A$300,0),MATCH(PROGRESS!BW$2,DATASHEET!$A$1:$CT$1,0)),"")</f>
        <v>0</v>
      </c>
      <c r="BX20" s="109" t="str">
        <f t="shared" si="40"/>
        <v/>
      </c>
      <c r="BY20" s="110" t="str">
        <f>IF(ISBLANK(DATASHEET!CC6),"",DATASHEET!CC6)</f>
        <v>CKA</v>
      </c>
      <c r="BZ20" s="111" t="str">
        <f>IF(ISBLANK(DATASHEET!CD6),"",DATASHEET!CD6)</f>
        <v>8N-PE-2</v>
      </c>
      <c r="CA20" s="108" t="str">
        <f>IFERROR(VLOOKUP(DATASHEET!CF6,lookup,2,FALSE)-$Q20,"")</f>
        <v/>
      </c>
      <c r="CB20" s="109">
        <f>IFERROR(INDEX(DATASHEET!$A$1:$CT$300,MATCH(PROGRESS!$A20,DATASHEET!$A$1:$A$300,0),MATCH(PROGRESS!CB$2,DATASHEET!$A$1:$CT$1,0)),"")</f>
        <v>0</v>
      </c>
      <c r="CC20" s="109" t="str">
        <f t="shared" si="41"/>
        <v/>
      </c>
      <c r="CD20" s="110" t="str">
        <f>IF(ISBLANK(DATASHEET!CG6),"",DATASHEET!CG6)</f>
        <v>ZA</v>
      </c>
      <c r="CE20" s="111" t="str">
        <f>IF(ISBLANK(DATASHEET!CH6),"",DATASHEET!CH6)</f>
        <v>8N-RE-4</v>
      </c>
      <c r="CF20" s="108" t="str">
        <f>IFERROR(VLOOKUP(DATASHEET!CJ6,lookup,2,FALSE)-$Q20,"")</f>
        <v/>
      </c>
      <c r="CG20" s="109">
        <f>IFERROR(INDEX(DATASHEET!$A$1:$CT$300,MATCH(PROGRESS!$A20,DATASHEET!$A$1:$A$300,0),MATCH(PROGRESS!CG$2,DATASHEET!$A$1:$CT$1,0)),"")</f>
        <v>0</v>
      </c>
      <c r="CH20" s="109" t="str">
        <f t="shared" si="45"/>
        <v/>
      </c>
      <c r="CI20" s="110" t="str">
        <f>IF(ISBLANK(DATASHEET!CK6),"",DATASHEET!CK6)</f>
        <v>AGI</v>
      </c>
      <c r="CJ20" s="111" t="str">
        <f>IF(ISBLANK(DATASHEET!CL6),"",DATASHEET!CL6)</f>
        <v>8X-SC-2</v>
      </c>
      <c r="CK20" s="108" t="str">
        <f>IFERROR(VLOOKUP(DATASHEET!CN6,lookup,2,FALSE)-$Q20,"")</f>
        <v/>
      </c>
      <c r="CL20" s="109">
        <f>IFERROR(INDEX(DATASHEET!$A$1:$CT$300,MATCH(PROGRESS!$A20,DATASHEET!$A$1:$A$300,0),MATCH(PROGRESS!CL$2,DATASHEET!$A$1:$CT$1,0)),"")</f>
        <v>0</v>
      </c>
      <c r="CM20" s="109" t="str">
        <f t="shared" si="43"/>
        <v/>
      </c>
      <c r="CN20" s="110" t="str">
        <f>IF(ISBLANK(DATASHEET!CO6),"",DATASHEET!CO6)</f>
        <v>MBA</v>
      </c>
      <c r="CO20" s="110" t="str">
        <f>IF(ISBLANK(DATASHEET!CP6),"",DATASHEET!CP6)</f>
        <v>8N-SP-4</v>
      </c>
      <c r="FO20" s="282"/>
      <c r="FP20" s="282"/>
      <c r="FQ20" s="282"/>
      <c r="FR20" s="282"/>
      <c r="FS20" s="282"/>
      <c r="FT20" s="282"/>
      <c r="FU20" s="282"/>
      <c r="FV20" s="282"/>
      <c r="FW20" s="282"/>
      <c r="FX20" s="282"/>
      <c r="FY20" s="345"/>
      <c r="FZ20" s="282"/>
      <c r="GA20" s="282"/>
      <c r="GB20" s="282"/>
      <c r="GC20" s="282"/>
      <c r="GD20" s="282"/>
      <c r="GE20" s="282"/>
      <c r="GF20" s="282"/>
      <c r="GG20" s="282"/>
      <c r="GH20" s="282"/>
      <c r="GI20" s="282"/>
      <c r="GJ20" s="282"/>
      <c r="GK20" s="282"/>
      <c r="GL20" s="282"/>
      <c r="GM20" s="282"/>
      <c r="GN20" s="282"/>
      <c r="GO20" s="282"/>
      <c r="GP20" s="282"/>
      <c r="GQ20" s="282"/>
      <c r="GR20" s="282"/>
    </row>
    <row r="21" spans="1:200" ht="15.75" x14ac:dyDescent="0.25">
      <c r="A21" s="112">
        <f>DATASHEET!A7</f>
        <v>152923</v>
      </c>
      <c r="B21" s="113" t="str">
        <f>DATASHEET!B7</f>
        <v>AMBOE-FROU, Jean</v>
      </c>
      <c r="C21" s="114" t="str">
        <f>DATASHEET!C7</f>
        <v>8KC</v>
      </c>
      <c r="D21" s="115" t="str">
        <f>DATASHEET!D7</f>
        <v>M</v>
      </c>
      <c r="E21" s="115" t="str">
        <f>DATASHEET!J7</f>
        <v>N</v>
      </c>
      <c r="F21" s="115" t="str">
        <f>DATASHEET!E7</f>
        <v>N</v>
      </c>
      <c r="G21" s="115" t="str">
        <f>DATASHEET!F7</f>
        <v>Other Black African</v>
      </c>
      <c r="H21" s="115" t="str">
        <f>DATASHEET!G7</f>
        <v>N</v>
      </c>
      <c r="I21" s="115" t="str">
        <f>DATASHEET!H7</f>
        <v>N</v>
      </c>
      <c r="J21" s="115" t="str">
        <f>DATASHEET!I7</f>
        <v>N</v>
      </c>
      <c r="K21" s="116" t="str">
        <f>DATASHEET!M7</f>
        <v>H</v>
      </c>
      <c r="L21" s="117" t="str">
        <f t="shared" si="28"/>
        <v/>
      </c>
      <c r="M21" s="106" t="str">
        <f>IFERROR(SUM(COUNTIF($S21,"&gt;=0"),COUNTIF($AC21,"&gt;=0"),COUNTIF($AH21,"&gt;=0"),COUNTIF(#REF!,"&gt;=0"),COUNTIF($AM21,"&gt;=0"),COUNTIF($AR21,"&gt;=0"),COUNTIF($AW21,"&gt;=0"),COUNTIF($BB21,"&gt;=0"),COUNTIF($BG21,"&gt;=0"),COUNTIF($BL21,"&gt;=0"),COUNTIF($BV21,"&gt;=0"),COUNTIF($BQ21,"&gt;=0"),COUNTIF($CF21,"&gt;=0"),COUNTIF($CK21,"&gt;=0"),COUNTIF($X21,"&gt;=0"),COUNTIF($CA21,"&gt;=0"))/COUNT($S21,$AC21,$AH21,#REF!,$AM21,$AR21,$AW21,$BB21,$BG21,$BL21,$BV21,$CA21,$CF21,$CK21,$X21,$BQ21),"")</f>
        <v/>
      </c>
      <c r="N21" s="106" t="str">
        <f>IFERROR(SUM(COUNTIF($S21,"&lt;0"),COUNTIF($AC21,"&lt;0"),COUNTIF($AH21,"&lt;0"),COUNTIF(#REF!,"&lt;0"),COUNTIF($AM21,"&lt;0"),COUNTIF($AR21,"&lt;0"),COUNTIF($AW21,"&lt;0"),COUNTIF($BB21,"&lt;0"),COUNTIF($BG21,"&lt;0"),COUNTIF($BL21,"&lt;0"),COUNTIF($BV21,"&lt;0"),COUNTIF($BQ21,"&lt;0"),COUNTIF($CA21,"&lt;0"),COUNTIF($CF21,"&lt;0"),COUNTIF($CK21,"&lt;0"),COUNTIF($X21,"&lt;0"))/COUNT($S21,$AC21,$AH21,#REF!,$AM21,$AR21,$AW21,$BB21,$BG21,$BL21,$BV21,$CA21,$CF21,$CK21,$X21,$BQ21),"")</f>
        <v/>
      </c>
      <c r="O21" s="118" t="str">
        <f>IF(ISBLANK(DATASHEET!L7),"",DATASHEET!L7)</f>
        <v>7-8</v>
      </c>
      <c r="P21" s="119">
        <f>IFERROR(IF(VLOOKUP(DATASHEET!A7,[5]YEAR8!$A$2:$Z$226,18,FALSE)="","",VLOOKUP(DATASHEET!A7,[5]YEAR8!$A$2:$Z$226,18,FALSE)),"")</f>
        <v>65.541015999999999</v>
      </c>
      <c r="Q21" s="120">
        <f>IFERROR(IF(VLOOKUP(DATASHEET!A7,[5]YEAR8!$A$2:$AF$250,19,FALSE)="","",VLOOKUP(DATASHEET!A7,[5]YEAR8!$A$2:$AF$250,19,FALSE)),"")</f>
        <v>6.5541016000000001</v>
      </c>
      <c r="R21" s="121" t="str">
        <f>'P8 BREAKDOWN'!L9</f>
        <v/>
      </c>
      <c r="S21" s="108" t="str">
        <f>IF(T21="","",IFERROR(VLOOKUP(DATASHEET!AF7,lookup,2,FALSE)-$Q21,""))</f>
        <v/>
      </c>
      <c r="T21" s="109">
        <f>IFERROR(INDEX(DATASHEET!$A$1:$CT$300,MATCH(PROGRESS!$A21,DATASHEET!$A$1:$A$300,0),MATCH(PROGRESS!T$2,DATASHEET!$A$1:$CT$1,0)),"")</f>
        <v>0</v>
      </c>
      <c r="U21" s="109" t="str">
        <f t="shared" si="29"/>
        <v/>
      </c>
      <c r="V21" s="110" t="str">
        <f>IF(ISBLANK(DATASHEET!AG7),"",DATASHEET!AG7)</f>
        <v>SGO</v>
      </c>
      <c r="W21" s="111" t="str">
        <f>IF(ISBLANK(DATASHEET!AH7),"",DATASHEET!AH7)</f>
        <v>8N-AR-4</v>
      </c>
      <c r="X21" s="108" t="str">
        <f>IFERROR(VLOOKUP(DATASHEET!AJ7,lookup,2,FALSE)-$Q21,"")</f>
        <v/>
      </c>
      <c r="Y21" s="109">
        <f>IFERROR(INDEX(DATASHEET!$A$1:$CT$300,MATCH(PROGRESS!$A21,DATASHEET!$A$1:$A$300,0),MATCH(PROGRESS!Y$2,DATASHEET!$A$1:$CT$1,0)),"")</f>
        <v>0</v>
      </c>
      <c r="Z21" s="109" t="str">
        <f t="shared" si="44"/>
        <v/>
      </c>
      <c r="AA21" s="110" t="str">
        <f>IF(ISBLANK(DATASHEET!AK7),"",DATASHEET!AK7)</f>
        <v>RQ</v>
      </c>
      <c r="AB21" s="111" t="str">
        <f>IF(ISBLANK(DATASHEET!AL7),"",DATASHEET!AL7)</f>
        <v>8N-DT-1</v>
      </c>
      <c r="AC21" s="108" t="str">
        <f>IF(AD21="","",IFERROR(VLOOKUP(DATASHEET!AN7,lookup,2,FALSE)-$Q21,""))</f>
        <v/>
      </c>
      <c r="AD21" s="109">
        <f>IFERROR(INDEX(DATASHEET!$A$1:$CT$300,MATCH(PROGRESS!$A21,DATASHEET!$A$1:$A$300,0),MATCH(PROGRESS!AD$2,DATASHEET!$A$1:$CT$1,0)),"")</f>
        <v>0</v>
      </c>
      <c r="AE21" s="109" t="str">
        <f t="shared" si="31"/>
        <v/>
      </c>
      <c r="AF21" s="110" t="str">
        <f>IF(ISBLANK(DATASHEET!AO7),"",DATASHEET!AO7)</f>
        <v>KC</v>
      </c>
      <c r="AG21" s="111" t="str">
        <f>IF(ISBLANK(DATASHEET!AP7),"",DATASHEET!AP7)</f>
        <v>8N-DR-4</v>
      </c>
      <c r="AH21" s="108" t="str">
        <f>IF(AI21="","",IFERROR(VLOOKUP(DATASHEET!AR7,lookup,2,FALSE)-$Q21,""))</f>
        <v/>
      </c>
      <c r="AI21" s="109">
        <f>IFERROR(INDEX(DATASHEET!$A$1:$CT$300,MATCH(PROGRESS!$A21,DATASHEET!$A$1:$A$300,0),MATCH(PROGRESS!AI$2,DATASHEET!$A$1:$CT$1,0)),"")</f>
        <v>0</v>
      </c>
      <c r="AJ21" s="109" t="str">
        <f t="shared" si="32"/>
        <v/>
      </c>
      <c r="AK21" s="110" t="str">
        <f>IF(ISBLANK(DATASHEET!AS7),"",DATASHEET!AS7)</f>
        <v>AWH</v>
      </c>
      <c r="AL21" s="111" t="str">
        <f>IF(ISBLANK(DATASHEET!AT7),"",DATASHEET!AT7)</f>
        <v>8N-EN-1</v>
      </c>
      <c r="AM21" s="108" t="str">
        <f>IF(AN21="","",IFERROR(VLOOKUP(DATASHEET!AZ7,lookup,2,FALSE)-$Q21,""))</f>
        <v/>
      </c>
      <c r="AN21" s="109">
        <f>IFERROR(INDEX(DATASHEET!$A$1:$CT$300,MATCH(PROGRESS!$A21,DATASHEET!$A$1:$A$300,0),MATCH(PROGRESS!AN$2,DATASHEET!$A$1:$CT$1,0)),"")</f>
        <v>0</v>
      </c>
      <c r="AO21" s="109" t="str">
        <f t="shared" si="33"/>
        <v/>
      </c>
      <c r="AP21" s="110" t="str">
        <f>IF(ISBLANK(DATASHEET!BA7),"",DATASHEET!BA7)</f>
        <v/>
      </c>
      <c r="AQ21" s="111" t="str">
        <f>IF(ISBLANK(DATASHEET!BB7),"",DATASHEET!BB7)</f>
        <v/>
      </c>
      <c r="AR21" s="108" t="str">
        <f>IF(AS21="","",IFERROR(VLOOKUP(DATASHEET!BD7,lookup,2,FALSE)-$Q21,""))</f>
        <v/>
      </c>
      <c r="AS21" s="109">
        <f>IFERROR(INDEX(DATASHEET!$A$1:$CT$300,MATCH(PROGRESS!$A21,DATASHEET!$A$1:$A$300,0),MATCH(PROGRESS!AS$2,DATASHEET!$A$1:$CT$1,0)),"")</f>
        <v>0</v>
      </c>
      <c r="AT21" s="109" t="str">
        <f t="shared" si="34"/>
        <v/>
      </c>
      <c r="AU21" s="110" t="str">
        <f>IF(ISBLANK(DATASHEET!BE7),"",DATASHEET!BE7)</f>
        <v>ET</v>
      </c>
      <c r="AV21" s="111" t="str">
        <f>IF(ISBLANK(DATASHEET!BF7),"",DATASHEET!BF7)</f>
        <v>8N-GG-4</v>
      </c>
      <c r="AW21" s="108" t="str">
        <f>IF(AX21="","",IFERROR(VLOOKUP(DATASHEET!BH7,lookup,2,FALSE)-$Q21,""))</f>
        <v/>
      </c>
      <c r="AX21" s="109">
        <f>IFERROR(INDEX(DATASHEET!$A$1:$CT$300,MATCH(PROGRESS!$A21,DATASHEET!$A$1:$A$300,0),MATCH(PROGRESS!AX$2,DATASHEET!$A$1:$CT$1,0)),"")</f>
        <v>0</v>
      </c>
      <c r="AY21" s="109" t="str">
        <f t="shared" si="35"/>
        <v/>
      </c>
      <c r="AZ21" s="110" t="str">
        <f>IF(ISBLANK(DATASHEET!BI7),"",DATASHEET!BI7)</f>
        <v>ESH</v>
      </c>
      <c r="BA21" s="111" t="str">
        <f>IF(ISBLANK(DATASHEET!BJ7),"",DATASHEET!BJ7)</f>
        <v>8N-HI-4</v>
      </c>
      <c r="BB21" s="108" t="str">
        <f>IF(BC21="","",IFERROR(VLOOKUP(DATASHEET!BL7,lookup,2,FALSE)-$Q21,""))</f>
        <v/>
      </c>
      <c r="BC21" s="109">
        <f>IFERROR(INDEX(DATASHEET!$A$1:$CT$300,MATCH(PROGRESS!$A21,DATASHEET!$A$1:$A$300,0),MATCH(PROGRESS!BC$2,DATASHEET!$A$1:$CT$1,0)),"")</f>
        <v>0</v>
      </c>
      <c r="BD21" s="109" t="str">
        <f t="shared" si="36"/>
        <v/>
      </c>
      <c r="BE21" s="110" t="str">
        <f>IF(ISBLANK(DATASHEET!BM7),"",DATASHEET!BM7)</f>
        <v>RNI</v>
      </c>
      <c r="BF21" s="111" t="str">
        <f>IF(ISBLANK(DATASHEET!BN7),"",DATASHEET!BN7)</f>
        <v>8N-IT-4</v>
      </c>
      <c r="BG21" s="108" t="str">
        <f>IF(BH21="","",IFERROR(VLOOKUP(DATASHEET!BP7,lookup,2,FALSE)-$Q21,""))</f>
        <v/>
      </c>
      <c r="BH21" s="109">
        <f>IFERROR(INDEX(DATASHEET!$A$1:$CT$300,MATCH(PROGRESS!$A21,DATASHEET!$A$1:$A$300,0),MATCH(PROGRESS!BH$2,DATASHEET!$A$1:$CT$1,0)),"")</f>
        <v>0</v>
      </c>
      <c r="BI21" s="109" t="str">
        <f t="shared" si="37"/>
        <v/>
      </c>
      <c r="BJ21" s="110" t="str">
        <f>IF(ISBLANK(DATASHEET!BQ7),"",DATASHEET!BQ7)</f>
        <v>AB</v>
      </c>
      <c r="BK21" s="111" t="str">
        <f>IF(ISBLANK(DATASHEET!BR7),"",DATASHEET!BR7)</f>
        <v>8N-MA-3</v>
      </c>
      <c r="BL21" s="108" t="str">
        <f>IFERROR(VLOOKUP(DATASHEET!BT7,lookup,2,FALSE)-$Q21,"")</f>
        <v/>
      </c>
      <c r="BM21" s="109">
        <f>IFERROR(INDEX(DATASHEET!$A$1:$CT$300,MATCH(PROGRESS!$A21,DATASHEET!$A$1:$A$300,0),MATCH(PROGRESS!BM$2,DATASHEET!$A$1:$CT$1,0)),"")</f>
        <v>0</v>
      </c>
      <c r="BN21" s="109" t="str">
        <f t="shared" si="38"/>
        <v/>
      </c>
      <c r="BO21" s="110" t="str">
        <f>IF(ISBLANK(DATASHEET!BU7),"",DATASHEET!BU7)</f>
        <v>AW</v>
      </c>
      <c r="BP21" s="111" t="str">
        <f>IF(ISBLANK(DATASHEET!BV7),"",DATASHEET!BV7)</f>
        <v>8N-MU-4</v>
      </c>
      <c r="BQ21" s="108" t="str">
        <f>IFERROR(VLOOKUP(DATASHEET!BX7,lookup,2,FALSE)-$Q21,"")</f>
        <v/>
      </c>
      <c r="BR21" s="109">
        <f>IFERROR(INDEX(DATASHEET!$A$1:$CT$300,MATCH(PROGRESS!$A21,DATASHEET!$A$1:$A$300,0),MATCH(PROGRESS!BR$2,DATASHEET!$A$1:$CT$1,0)),"")</f>
        <v>0</v>
      </c>
      <c r="BS21" s="109" t="str">
        <f t="shared" si="39"/>
        <v/>
      </c>
      <c r="BT21" s="110" t="str">
        <f>IF(ISBLANK(DATASHEET!BY7),"",DATASHEET!BY7)</f>
        <v/>
      </c>
      <c r="BU21" s="111" t="str">
        <f>IF(ISBLANK(DATASHEET!BZ7),"",DATASHEET!BZ7)</f>
        <v/>
      </c>
      <c r="BV21" s="108" t="str">
        <f>IFERROR(VLOOKUP(DATASHEET!CB7,lookup,2,FALSE)-$Q21,"")</f>
        <v/>
      </c>
      <c r="BW21" s="109">
        <f>IFERROR(INDEX(DATASHEET!$A$1:$CT$300,MATCH(PROGRESS!$A21,DATASHEET!$A$1:$A$300,0),MATCH(PROGRESS!BW$2,DATASHEET!$A$1:$CT$1,0)),"")</f>
        <v>0</v>
      </c>
      <c r="BX21" s="109" t="str">
        <f t="shared" si="40"/>
        <v/>
      </c>
      <c r="BY21" s="110" t="str">
        <f>IF(ISBLANK(DATASHEET!CC7),"",DATASHEET!CC7)</f>
        <v>MAM</v>
      </c>
      <c r="BZ21" s="111" t="str">
        <f>IF(ISBLANK(DATASHEET!CD7),"",DATASHEET!CD7)</f>
        <v>8N-PE-4</v>
      </c>
      <c r="CA21" s="108" t="str">
        <f>IFERROR(VLOOKUP(DATASHEET!CF7,lookup,2,FALSE)-$Q21,"")</f>
        <v/>
      </c>
      <c r="CB21" s="109">
        <f>IFERROR(INDEX(DATASHEET!$A$1:$CT$300,MATCH(PROGRESS!$A21,DATASHEET!$A$1:$A$300,0),MATCH(PROGRESS!CB$2,DATASHEET!$A$1:$CT$1,0)),"")</f>
        <v>0</v>
      </c>
      <c r="CC21" s="109" t="str">
        <f t="shared" si="41"/>
        <v/>
      </c>
      <c r="CD21" s="110" t="str">
        <f>IF(ISBLANK(DATASHEET!CG7),"",DATASHEET!CG7)</f>
        <v>ZA</v>
      </c>
      <c r="CE21" s="111" t="str">
        <f>IF(ISBLANK(DATASHEET!CH7),"",DATASHEET!CH7)</f>
        <v>8N-RE-4</v>
      </c>
      <c r="CF21" s="108" t="str">
        <f>IFERROR(VLOOKUP(DATASHEET!CJ7,lookup,2,FALSE)-$Q21,"")</f>
        <v/>
      </c>
      <c r="CG21" s="109">
        <f>IFERROR(INDEX(DATASHEET!$A$1:$CT$300,MATCH(PROGRESS!$A21,DATASHEET!$A$1:$A$300,0),MATCH(PROGRESS!CG$2,DATASHEET!$A$1:$CT$1,0)),"")</f>
        <v>0</v>
      </c>
      <c r="CH21" s="109" t="str">
        <f t="shared" si="45"/>
        <v/>
      </c>
      <c r="CI21" s="110" t="str">
        <f>IF(ISBLANK(DATASHEET!CK7),"",DATASHEET!CK7)</f>
        <v>AGI</v>
      </c>
      <c r="CJ21" s="111" t="str">
        <f>IF(ISBLANK(DATASHEET!CL7),"",DATASHEET!CL7)</f>
        <v>8X-SC-2</v>
      </c>
      <c r="CK21" s="108" t="str">
        <f>IFERROR(VLOOKUP(DATASHEET!CN7,lookup,2,FALSE)-$Q21,"")</f>
        <v/>
      </c>
      <c r="CL21" s="109">
        <f>IFERROR(INDEX(DATASHEET!$A$1:$CT$300,MATCH(PROGRESS!$A21,DATASHEET!$A$1:$A$300,0),MATCH(PROGRESS!CL$2,DATASHEET!$A$1:$CT$1,0)),"")</f>
        <v>0</v>
      </c>
      <c r="CM21" s="109" t="str">
        <f t="shared" si="43"/>
        <v/>
      </c>
      <c r="CN21" s="110" t="str">
        <f>IF(ISBLANK(DATASHEET!CO7),"",DATASHEET!CO7)</f>
        <v>MBA</v>
      </c>
      <c r="CO21" s="110" t="str">
        <f>IF(ISBLANK(DATASHEET!CP7),"",DATASHEET!CP7)</f>
        <v>8N-SP-4</v>
      </c>
      <c r="FO21" s="282"/>
      <c r="FP21" s="282"/>
      <c r="FQ21" s="282"/>
      <c r="FR21" s="282"/>
      <c r="FS21" s="282"/>
      <c r="FT21" s="282"/>
      <c r="FU21" s="282"/>
      <c r="FV21" s="282"/>
      <c r="FW21" s="282"/>
      <c r="FX21" s="282"/>
      <c r="FY21" s="345"/>
      <c r="FZ21" s="282"/>
      <c r="GA21" s="282"/>
      <c r="GB21" s="282"/>
      <c r="GC21" s="282"/>
      <c r="GD21" s="282"/>
      <c r="GE21" s="282"/>
      <c r="GF21" s="282"/>
      <c r="GG21" s="282"/>
      <c r="GH21" s="282"/>
      <c r="GI21" s="282"/>
      <c r="GJ21" s="282"/>
      <c r="GK21" s="282"/>
      <c r="GL21" s="282"/>
      <c r="GM21" s="282"/>
      <c r="GN21" s="282"/>
      <c r="GO21" s="282"/>
      <c r="GP21" s="282"/>
      <c r="GQ21" s="282"/>
      <c r="GR21" s="282"/>
    </row>
    <row r="22" spans="1:200" ht="15.75" x14ac:dyDescent="0.25">
      <c r="A22" s="112">
        <f>DATASHEET!A8</f>
        <v>152753</v>
      </c>
      <c r="B22" s="113" t="str">
        <f>DATASHEET!B8</f>
        <v>AMOAH, Amara</v>
      </c>
      <c r="C22" s="114" t="str">
        <f>DATASHEET!C8</f>
        <v>8PH</v>
      </c>
      <c r="D22" s="115" t="str">
        <f>DATASHEET!D8</f>
        <v>F</v>
      </c>
      <c r="E22" s="115" t="str">
        <f>DATASHEET!J8</f>
        <v>N</v>
      </c>
      <c r="F22" s="115" t="str">
        <f>DATASHEET!E8</f>
        <v>Y</v>
      </c>
      <c r="G22" s="115" t="str">
        <f>DATASHEET!F8</f>
        <v>Other Black African</v>
      </c>
      <c r="H22" s="115" t="str">
        <f>DATASHEET!G8</f>
        <v>Y</v>
      </c>
      <c r="I22" s="115" t="str">
        <f>DATASHEET!H8</f>
        <v>Y</v>
      </c>
      <c r="J22" s="115" t="str">
        <f>DATASHEET!I8</f>
        <v>N</v>
      </c>
      <c r="K22" s="116" t="str">
        <f>DATASHEET!M8</f>
        <v>M</v>
      </c>
      <c r="L22" s="117" t="str">
        <f t="shared" si="28"/>
        <v/>
      </c>
      <c r="M22" s="106" t="str">
        <f>IFERROR(SUM(COUNTIF($S22,"&gt;=0"),COUNTIF($AC22,"&gt;=0"),COUNTIF($AH22,"&gt;=0"),COUNTIF(#REF!,"&gt;=0"),COUNTIF($AM22,"&gt;=0"),COUNTIF($AR22,"&gt;=0"),COUNTIF($AW22,"&gt;=0"),COUNTIF($BB22,"&gt;=0"),COUNTIF($BG22,"&gt;=0"),COUNTIF($BL22,"&gt;=0"),COUNTIF($BV22,"&gt;=0"),COUNTIF($BQ22,"&gt;=0"),COUNTIF($CF22,"&gt;=0"),COUNTIF($CK22,"&gt;=0"),COUNTIF($X22,"&gt;=0"),COUNTIF($CA22,"&gt;=0"))/COUNT($S22,$AC22,$AH22,#REF!,$AM22,$AR22,$AW22,$BB22,$BG22,$BL22,$BV22,$CA22,$CF22,$CK22,$X22,$BQ22),"")</f>
        <v/>
      </c>
      <c r="N22" s="106" t="str">
        <f>IFERROR(SUM(COUNTIF($S22,"&lt;0"),COUNTIF($AC22,"&lt;0"),COUNTIF($AH22,"&lt;0"),COUNTIF(#REF!,"&lt;0"),COUNTIF($AM22,"&lt;0"),COUNTIF($AR22,"&lt;0"),COUNTIF($AW22,"&lt;0"),COUNTIF($BB22,"&lt;0"),COUNTIF($BG22,"&lt;0"),COUNTIF($BL22,"&lt;0"),COUNTIF($BV22,"&lt;0"),COUNTIF($BQ22,"&lt;0"),COUNTIF($CA22,"&lt;0"),COUNTIF($CF22,"&lt;0"),COUNTIF($CK22,"&lt;0"),COUNTIF($X22,"&lt;0"))/COUNT($S22,$AC22,$AH22,#REF!,$AM22,$AR22,$AW22,$BB22,$BG22,$BL22,$BV22,$CA22,$CF22,$CK22,$X22,$BQ22),"")</f>
        <v/>
      </c>
      <c r="O22" s="118" t="str">
        <f>IF(ISBLANK(DATASHEET!L8),"",DATASHEET!L8)</f>
        <v>4-5</v>
      </c>
      <c r="P22" s="119">
        <f>IFERROR(IF(VLOOKUP(DATASHEET!A8,[5]YEAR8!$A$2:$Z$226,18,FALSE)="","",VLOOKUP(DATASHEET!A8,[5]YEAR8!$A$2:$Z$226,18,FALSE)),"")</f>
        <v>42.677678999999998</v>
      </c>
      <c r="Q22" s="120">
        <f>IFERROR(IF(VLOOKUP(DATASHEET!A8,[5]YEAR8!$A$2:$AF$250,19,FALSE)="","",VLOOKUP(DATASHEET!A8,[5]YEAR8!$A$2:$AF$250,19,FALSE)),"")</f>
        <v>4.2677678999999999</v>
      </c>
      <c r="R22" s="121" t="str">
        <f>'P8 BREAKDOWN'!L10</f>
        <v/>
      </c>
      <c r="S22" s="108" t="str">
        <f>IF(T22="","",IFERROR(VLOOKUP(DATASHEET!AF8,lookup,2,FALSE)-$Q22,""))</f>
        <v/>
      </c>
      <c r="T22" s="109">
        <f>IFERROR(INDEX(DATASHEET!$A$1:$CT$300,MATCH(PROGRESS!$A22,DATASHEET!$A$1:$A$300,0),MATCH(PROGRESS!T$2,DATASHEET!$A$1:$CT$1,0)),"")</f>
        <v>0</v>
      </c>
      <c r="U22" s="109" t="str">
        <f t="shared" si="29"/>
        <v/>
      </c>
      <c r="V22" s="110" t="str">
        <f>IF(ISBLANK(DATASHEET!AG8),"",DATASHEET!AG8)</f>
        <v>PLE</v>
      </c>
      <c r="W22" s="111" t="str">
        <f>IF(ISBLANK(DATASHEET!AH8),"",DATASHEET!AH8)</f>
        <v>8S-AR-3</v>
      </c>
      <c r="X22" s="108" t="str">
        <f>IFERROR(VLOOKUP(DATASHEET!AJ8,lookup,2,FALSE)-$Q22,"")</f>
        <v/>
      </c>
      <c r="Y22" s="109">
        <f>IFERROR(INDEX(DATASHEET!$A$1:$CT$300,MATCH(PROGRESS!$A22,DATASHEET!$A$1:$A$300,0),MATCH(PROGRESS!Y$2,DATASHEET!$A$1:$CT$1,0)),"")</f>
        <v>0</v>
      </c>
      <c r="Z22" s="109" t="str">
        <f t="shared" si="44"/>
        <v/>
      </c>
      <c r="AA22" s="110" t="str">
        <f>IF(ISBLANK(DATASHEET!AK8),"",DATASHEET!AK8)</f>
        <v>KD</v>
      </c>
      <c r="AB22" s="111" t="str">
        <f>IF(ISBLANK(DATASHEET!AL8),"",DATASHEET!AL8)</f>
        <v>8S-DT-2</v>
      </c>
      <c r="AC22" s="108" t="str">
        <f>IF(AD22="","",IFERROR(VLOOKUP(DATASHEET!AN8,lookup,2,FALSE)-$Q22,""))</f>
        <v/>
      </c>
      <c r="AD22" s="109">
        <f>IFERROR(INDEX(DATASHEET!$A$1:$CT$300,MATCH(PROGRESS!$A22,DATASHEET!$A$1:$A$300,0),MATCH(PROGRESS!AD$2,DATASHEET!$A$1:$CT$1,0)),"")</f>
        <v>0</v>
      </c>
      <c r="AE22" s="109" t="str">
        <f t="shared" si="31"/>
        <v/>
      </c>
      <c r="AF22" s="110" t="str">
        <f>IF(ISBLANK(DATASHEET!AO8),"",DATASHEET!AO8)</f>
        <v>EC</v>
      </c>
      <c r="AG22" s="111" t="str">
        <f>IF(ISBLANK(DATASHEET!AP8),"",DATASHEET!AP8)</f>
        <v>8S-DR-3</v>
      </c>
      <c r="AH22" s="108" t="str">
        <f>IF(AI22="","",IFERROR(VLOOKUP(DATASHEET!AR8,lookup,2,FALSE)-$Q22,""))</f>
        <v/>
      </c>
      <c r="AI22" s="109">
        <f>IFERROR(INDEX(DATASHEET!$A$1:$CT$300,MATCH(PROGRESS!$A22,DATASHEET!$A$1:$A$300,0),MATCH(PROGRESS!AI$2,DATASHEET!$A$1:$CT$1,0)),"")</f>
        <v>0</v>
      </c>
      <c r="AJ22" s="109" t="str">
        <f t="shared" si="32"/>
        <v/>
      </c>
      <c r="AK22" s="110" t="str">
        <f>IF(ISBLANK(DATASHEET!AS8),"",DATASHEET!AS8)</f>
        <v>BH</v>
      </c>
      <c r="AL22" s="111" t="str">
        <f>IF(ISBLANK(DATASHEET!AT8),"",DATASHEET!AT8)</f>
        <v>8S-EN-2</v>
      </c>
      <c r="AM22" s="108" t="str">
        <f>IF(AN22="","",IFERROR(VLOOKUP(DATASHEET!AZ8,lookup,2,FALSE)-$Q22,""))</f>
        <v/>
      </c>
      <c r="AN22" s="109">
        <f>IFERROR(INDEX(DATASHEET!$A$1:$CT$300,MATCH(PROGRESS!$A22,DATASHEET!$A$1:$A$300,0),MATCH(PROGRESS!AN$2,DATASHEET!$A$1:$CT$1,0)),"")</f>
        <v>0</v>
      </c>
      <c r="AO22" s="109" t="str">
        <f t="shared" si="33"/>
        <v/>
      </c>
      <c r="AP22" s="110" t="str">
        <f>IF(ISBLANK(DATASHEET!BA8),"",DATASHEET!BA8)</f>
        <v>DCH</v>
      </c>
      <c r="AQ22" s="111" t="str">
        <f>IF(ISBLANK(DATASHEET!BB8),"",DATASHEET!BB8)</f>
        <v>8S-FR-3</v>
      </c>
      <c r="AR22" s="108" t="str">
        <f>IF(AS22="","",IFERROR(VLOOKUP(DATASHEET!BD8,lookup,2,FALSE)-$Q22,""))</f>
        <v/>
      </c>
      <c r="AS22" s="109">
        <f>IFERROR(INDEX(DATASHEET!$A$1:$CT$300,MATCH(PROGRESS!$A22,DATASHEET!$A$1:$A$300,0),MATCH(PROGRESS!AS$2,DATASHEET!$A$1:$CT$1,0)),"")</f>
        <v>0</v>
      </c>
      <c r="AT22" s="109" t="str">
        <f t="shared" si="34"/>
        <v/>
      </c>
      <c r="AU22" s="110" t="str">
        <f>IF(ISBLANK(DATASHEET!BE8),"",DATASHEET!BE8)</f>
        <v>NH</v>
      </c>
      <c r="AV22" s="111" t="str">
        <f>IF(ISBLANK(DATASHEET!BF8),"",DATASHEET!BF8)</f>
        <v>8S-GG-3</v>
      </c>
      <c r="AW22" s="108" t="str">
        <f>IF(AX22="","",IFERROR(VLOOKUP(DATASHEET!BH8,lookup,2,FALSE)-$Q22,""))</f>
        <v/>
      </c>
      <c r="AX22" s="109">
        <f>IFERROR(INDEX(DATASHEET!$A$1:$CT$300,MATCH(PROGRESS!$A22,DATASHEET!$A$1:$A$300,0),MATCH(PROGRESS!AX$2,DATASHEET!$A$1:$CT$1,0)),"")</f>
        <v>0</v>
      </c>
      <c r="AY22" s="109" t="str">
        <f t="shared" si="35"/>
        <v/>
      </c>
      <c r="AZ22" s="110" t="str">
        <f>IF(ISBLANK(DATASHEET!BI8),"",DATASHEET!BI8)</f>
        <v>MCO</v>
      </c>
      <c r="BA22" s="111" t="str">
        <f>IF(ISBLANK(DATASHEET!BJ8),"",DATASHEET!BJ8)</f>
        <v>8S-HI-3</v>
      </c>
      <c r="BB22" s="108" t="str">
        <f>IF(BC22="","",IFERROR(VLOOKUP(DATASHEET!BL8,lookup,2,FALSE)-$Q22,""))</f>
        <v/>
      </c>
      <c r="BC22" s="109">
        <f>IFERROR(INDEX(DATASHEET!$A$1:$CT$300,MATCH(PROGRESS!$A22,DATASHEET!$A$1:$A$300,0),MATCH(PROGRESS!BC$2,DATASHEET!$A$1:$CT$1,0)),"")</f>
        <v>0</v>
      </c>
      <c r="BD22" s="109" t="str">
        <f t="shared" si="36"/>
        <v/>
      </c>
      <c r="BE22" s="110" t="str">
        <f>IF(ISBLANK(DATASHEET!BM8),"",DATASHEET!BM8)</f>
        <v>RNI</v>
      </c>
      <c r="BF22" s="111" t="str">
        <f>IF(ISBLANK(DATASHEET!BN8),"",DATASHEET!BN8)</f>
        <v>8S-IT-3</v>
      </c>
      <c r="BG22" s="108" t="str">
        <f>IF(BH22="","",IFERROR(VLOOKUP(DATASHEET!BP8,lookup,2,FALSE)-$Q22,""))</f>
        <v/>
      </c>
      <c r="BH22" s="109">
        <f>IFERROR(INDEX(DATASHEET!$A$1:$CT$300,MATCH(PROGRESS!$A22,DATASHEET!$A$1:$A$300,0),MATCH(PROGRESS!BH$2,DATASHEET!$A$1:$CT$1,0)),"")</f>
        <v>0</v>
      </c>
      <c r="BI22" s="109" t="str">
        <f t="shared" si="37"/>
        <v/>
      </c>
      <c r="BJ22" s="110" t="str">
        <f>IF(ISBLANK(DATASHEET!BQ8),"",DATASHEET!BQ8)</f>
        <v>AB</v>
      </c>
      <c r="BK22" s="111" t="str">
        <f>IF(ISBLANK(DATASHEET!BR8),"",DATASHEET!BR8)</f>
        <v>8S-MA-3</v>
      </c>
      <c r="BL22" s="108" t="str">
        <f>IFERROR(VLOOKUP(DATASHEET!BT8,lookup,2,FALSE)-$Q22,"")</f>
        <v/>
      </c>
      <c r="BM22" s="109">
        <f>IFERROR(INDEX(DATASHEET!$A$1:$CT$300,MATCH(PROGRESS!$A22,DATASHEET!$A$1:$A$300,0),MATCH(PROGRESS!BM$2,DATASHEET!$A$1:$CT$1,0)),"")</f>
        <v>0</v>
      </c>
      <c r="BN22" s="109" t="str">
        <f t="shared" si="38"/>
        <v/>
      </c>
      <c r="BO22" s="110" t="str">
        <f>IF(ISBLANK(DATASHEET!BU8),"",DATASHEET!BU8)</f>
        <v>AW</v>
      </c>
      <c r="BP22" s="111" t="str">
        <f>IF(ISBLANK(DATASHEET!BV8),"",DATASHEET!BV8)</f>
        <v>8S-MU-3</v>
      </c>
      <c r="BQ22" s="108" t="str">
        <f>IFERROR(VLOOKUP(DATASHEET!BX8,lookup,2,FALSE)-$Q22,"")</f>
        <v/>
      </c>
      <c r="BR22" s="109">
        <f>IFERROR(INDEX(DATASHEET!$A$1:$CT$300,MATCH(PROGRESS!$A22,DATASHEET!$A$1:$A$300,0),MATCH(PROGRESS!BR$2,DATASHEET!$A$1:$CT$1,0)),"")</f>
        <v>0</v>
      </c>
      <c r="BS22" s="109" t="str">
        <f t="shared" si="39"/>
        <v/>
      </c>
      <c r="BT22" s="110" t="str">
        <f>IF(ISBLANK(DATASHEET!BY8),"",DATASHEET!BY8)</f>
        <v/>
      </c>
      <c r="BU22" s="111" t="str">
        <f>IF(ISBLANK(DATASHEET!BZ8),"",DATASHEET!BZ8)</f>
        <v/>
      </c>
      <c r="BV22" s="108" t="str">
        <f>IFERROR(VLOOKUP(DATASHEET!CB8,lookup,2,FALSE)-$Q22,"")</f>
        <v/>
      </c>
      <c r="BW22" s="109">
        <f>IFERROR(INDEX(DATASHEET!$A$1:$CT$300,MATCH(PROGRESS!$A22,DATASHEET!$A$1:$A$300,0),MATCH(PROGRESS!BW$2,DATASHEET!$A$1:$CT$1,0)),"")</f>
        <v>0</v>
      </c>
      <c r="BX22" s="109" t="str">
        <f t="shared" si="40"/>
        <v/>
      </c>
      <c r="BY22" s="110" t="str">
        <f>IF(ISBLANK(DATASHEET!CC8),"",DATASHEET!CC8)</f>
        <v>JN</v>
      </c>
      <c r="BZ22" s="111" t="str">
        <f>IF(ISBLANK(DATASHEET!CD8),"",DATASHEET!CD8)</f>
        <v>8S-PE-1</v>
      </c>
      <c r="CA22" s="108" t="str">
        <f>IFERROR(VLOOKUP(DATASHEET!CF8,lookup,2,FALSE)-$Q22,"")</f>
        <v/>
      </c>
      <c r="CB22" s="109">
        <f>IFERROR(INDEX(DATASHEET!$A$1:$CT$300,MATCH(PROGRESS!$A22,DATASHEET!$A$1:$A$300,0),MATCH(PROGRESS!CB$2,DATASHEET!$A$1:$CT$1,0)),"")</f>
        <v>0</v>
      </c>
      <c r="CC22" s="109" t="str">
        <f t="shared" si="41"/>
        <v/>
      </c>
      <c r="CD22" s="110" t="str">
        <f>IF(ISBLANK(DATASHEET!CG8),"",DATASHEET!CG8)</f>
        <v>FG</v>
      </c>
      <c r="CE22" s="111" t="str">
        <f>IF(ISBLANK(DATASHEET!CH8),"",DATASHEET!CH8)</f>
        <v>8S-RE-3</v>
      </c>
      <c r="CF22" s="108" t="str">
        <f>IFERROR(VLOOKUP(DATASHEET!CJ8,lookup,2,FALSE)-$Q22,"")</f>
        <v/>
      </c>
      <c r="CG22" s="109">
        <f>IFERROR(INDEX(DATASHEET!$A$1:$CT$300,MATCH(PROGRESS!$A22,DATASHEET!$A$1:$A$300,0),MATCH(PROGRESS!CG$2,DATASHEET!$A$1:$CT$1,0)),"")</f>
        <v>0</v>
      </c>
      <c r="CH22" s="109" t="str">
        <f t="shared" si="45"/>
        <v/>
      </c>
      <c r="CI22" s="110" t="str">
        <f>IF(ISBLANK(DATASHEET!CK8),"",DATASHEET!CK8)</f>
        <v>AR</v>
      </c>
      <c r="CJ22" s="111" t="str">
        <f>IF(ISBLANK(DATASHEET!CL8),"",DATASHEET!CL8)</f>
        <v>8X-SC-7</v>
      </c>
      <c r="CK22" s="108" t="str">
        <f>IFERROR(VLOOKUP(DATASHEET!CN8,lookup,2,FALSE)-$Q22,"")</f>
        <v/>
      </c>
      <c r="CL22" s="109">
        <f>IFERROR(INDEX(DATASHEET!$A$1:$CT$300,MATCH(PROGRESS!$A22,DATASHEET!$A$1:$A$300,0),MATCH(PROGRESS!CL$2,DATASHEET!$A$1:$CT$1,0)),"")</f>
        <v>0</v>
      </c>
      <c r="CM22" s="109" t="str">
        <f t="shared" si="43"/>
        <v/>
      </c>
      <c r="CN22" s="110" t="str">
        <f>IF(ISBLANK(DATASHEET!CO8),"",DATASHEET!CO8)</f>
        <v/>
      </c>
      <c r="CO22" s="110" t="str">
        <f>IF(ISBLANK(DATASHEET!CP8),"",DATASHEET!CP8)</f>
        <v/>
      </c>
      <c r="FO22" s="282"/>
      <c r="FP22" s="282"/>
      <c r="FQ22" s="282"/>
      <c r="FR22" s="282"/>
      <c r="FS22" s="282"/>
      <c r="FT22" s="282"/>
      <c r="FU22" s="282"/>
      <c r="FV22" s="282"/>
      <c r="FW22" s="282"/>
      <c r="FX22" s="282"/>
      <c r="FY22" s="345"/>
      <c r="FZ22" s="282"/>
      <c r="GA22" s="282"/>
      <c r="GB22" s="282"/>
      <c r="GC22" s="282"/>
      <c r="GD22" s="282"/>
      <c r="GE22" s="282"/>
      <c r="GF22" s="282"/>
      <c r="GG22" s="282"/>
      <c r="GH22" s="282"/>
      <c r="GI22" s="282"/>
      <c r="GJ22" s="282"/>
      <c r="GK22" s="282"/>
      <c r="GL22" s="282"/>
      <c r="GM22" s="282"/>
      <c r="GN22" s="282"/>
      <c r="GO22" s="282"/>
      <c r="GP22" s="282"/>
      <c r="GQ22" s="282"/>
      <c r="GR22" s="282"/>
    </row>
    <row r="23" spans="1:200" ht="15.75" x14ac:dyDescent="0.25">
      <c r="A23" s="112">
        <f>DATASHEET!A9</f>
        <v>152745</v>
      </c>
      <c r="B23" s="113" t="str">
        <f>DATASHEET!B9</f>
        <v>AURE, Viggo</v>
      </c>
      <c r="C23" s="114" t="str">
        <f>DATASHEET!C9</f>
        <v>8AB</v>
      </c>
      <c r="D23" s="115" t="str">
        <f>DATASHEET!D9</f>
        <v>M</v>
      </c>
      <c r="E23" s="115" t="str">
        <f>DATASHEET!J9</f>
        <v>N</v>
      </c>
      <c r="F23" s="115" t="str">
        <f>DATASHEET!E9</f>
        <v>N</v>
      </c>
      <c r="G23" s="115" t="str">
        <f>DATASHEET!F9</f>
        <v>Any Other Asian Background</v>
      </c>
      <c r="H23" s="115" t="str">
        <f>DATASHEET!G9</f>
        <v>N</v>
      </c>
      <c r="I23" s="115" t="str">
        <f>DATASHEET!H9</f>
        <v>N</v>
      </c>
      <c r="J23" s="115" t="str">
        <f>DATASHEET!I9</f>
        <v>N</v>
      </c>
      <c r="K23" s="116" t="str">
        <f>DATASHEET!M9</f>
        <v>M</v>
      </c>
      <c r="L23" s="117" t="str">
        <f t="shared" si="28"/>
        <v/>
      </c>
      <c r="M23" s="106" t="str">
        <f>IFERROR(SUM(COUNTIF($S23,"&gt;=0"),COUNTIF($AC23,"&gt;=0"),COUNTIF($AH23,"&gt;=0"),COUNTIF(#REF!,"&gt;=0"),COUNTIF($AM23,"&gt;=0"),COUNTIF($AR23,"&gt;=0"),COUNTIF($AW23,"&gt;=0"),COUNTIF($BB23,"&gt;=0"),COUNTIF($BG23,"&gt;=0"),COUNTIF($BL23,"&gt;=0"),COUNTIF($BV23,"&gt;=0"),COUNTIF($BQ23,"&gt;=0"),COUNTIF($CF23,"&gt;=0"),COUNTIF($CK23,"&gt;=0"),COUNTIF($X23,"&gt;=0"),COUNTIF($CA23,"&gt;=0"))/COUNT($S23,$AC23,$AH23,#REF!,$AM23,$AR23,$AW23,$BB23,$BG23,$BL23,$BV23,$CA23,$CF23,$CK23,$X23,$BQ23),"")</f>
        <v/>
      </c>
      <c r="N23" s="106" t="str">
        <f>IFERROR(SUM(COUNTIF($S23,"&lt;0"),COUNTIF($AC23,"&lt;0"),COUNTIF($AH23,"&lt;0"),COUNTIF(#REF!,"&lt;0"),COUNTIF($AM23,"&lt;0"),COUNTIF($AR23,"&lt;0"),COUNTIF($AW23,"&lt;0"),COUNTIF($BB23,"&lt;0"),COUNTIF($BG23,"&lt;0"),COUNTIF($BL23,"&lt;0"),COUNTIF($BV23,"&lt;0"),COUNTIF($BQ23,"&lt;0"),COUNTIF($CA23,"&lt;0"),COUNTIF($CF23,"&lt;0"),COUNTIF($CK23,"&lt;0"),COUNTIF($X23,"&lt;0"))/COUNT($S23,$AC23,$AH23,#REF!,$AM23,$AR23,$AW23,$BB23,$BG23,$BL23,$BV23,$CA23,$CF23,$CK23,$X23,$BQ23),"")</f>
        <v/>
      </c>
      <c r="O23" s="118" t="str">
        <f>IF(ISBLANK(DATASHEET!L9),"",DATASHEET!L9)</f>
        <v>5-6</v>
      </c>
      <c r="P23" s="119">
        <f>IFERROR(IF(VLOOKUP(DATASHEET!A9,[5]YEAR8!$A$2:$Z$226,18,FALSE)="","",VLOOKUP(DATASHEET!A9,[5]YEAR8!$A$2:$Z$226,18,FALSE)),"")</f>
        <v>56.563876999999998</v>
      </c>
      <c r="Q23" s="120">
        <f>IFERROR(IF(VLOOKUP(DATASHEET!A9,[5]YEAR8!$A$2:$AF$250,19,FALSE)="","",VLOOKUP(DATASHEET!A9,[5]YEAR8!$A$2:$AF$250,19,FALSE)),"")</f>
        <v>5.6563876999999998</v>
      </c>
      <c r="R23" s="121" t="str">
        <f>'P8 BREAKDOWN'!L11</f>
        <v/>
      </c>
      <c r="S23" s="108" t="str">
        <f>IF(T23="","",IFERROR(VLOOKUP(DATASHEET!AF9,lookup,2,FALSE)-$Q23,""))</f>
        <v/>
      </c>
      <c r="T23" s="109">
        <f>IFERROR(INDEX(DATASHEET!$A$1:$CT$300,MATCH(PROGRESS!$A23,DATASHEET!$A$1:$A$300,0),MATCH(PROGRESS!T$2,DATASHEET!$A$1:$CT$1,0)),"")</f>
        <v>0</v>
      </c>
      <c r="U23" s="109" t="str">
        <f t="shared" si="29"/>
        <v/>
      </c>
      <c r="V23" s="110" t="str">
        <f>IF(ISBLANK(DATASHEET!AG9),"",DATASHEET!AG9)</f>
        <v>SGO</v>
      </c>
      <c r="W23" s="111" t="str">
        <f>IF(ISBLANK(DATASHEET!AH9),"",DATASHEET!AH9)</f>
        <v>8N-AR-1</v>
      </c>
      <c r="X23" s="108" t="str">
        <f>IFERROR(VLOOKUP(DATASHEET!AJ9,lookup,2,FALSE)-$Q23,"")</f>
        <v/>
      </c>
      <c r="Y23" s="109">
        <f>IFERROR(INDEX(DATASHEET!$A$1:$CT$300,MATCH(PROGRESS!$A23,DATASHEET!$A$1:$A$300,0),MATCH(PROGRESS!Y$2,DATASHEET!$A$1:$CT$1,0)),"")</f>
        <v>0</v>
      </c>
      <c r="Z23" s="109" t="str">
        <f t="shared" si="44"/>
        <v/>
      </c>
      <c r="AA23" s="110" t="str">
        <f>IF(ISBLANK(DATASHEET!AK9),"",DATASHEET!AK9)</f>
        <v>RQ</v>
      </c>
      <c r="AB23" s="111" t="str">
        <f>IF(ISBLANK(DATASHEET!AL9),"",DATASHEET!AL9)</f>
        <v>8N-DT-1</v>
      </c>
      <c r="AC23" s="108" t="str">
        <f>IF(AD23="","",IFERROR(VLOOKUP(DATASHEET!AN9,lookup,2,FALSE)-$Q23,""))</f>
        <v/>
      </c>
      <c r="AD23" s="109">
        <f>IFERROR(INDEX(DATASHEET!$A$1:$CT$300,MATCH(PROGRESS!$A23,DATASHEET!$A$1:$A$300,0),MATCH(PROGRESS!AD$2,DATASHEET!$A$1:$CT$1,0)),"")</f>
        <v>0</v>
      </c>
      <c r="AE23" s="109" t="str">
        <f t="shared" si="31"/>
        <v/>
      </c>
      <c r="AF23" s="110" t="str">
        <f>IF(ISBLANK(DATASHEET!AO9),"",DATASHEET!AO9)</f>
        <v>EC</v>
      </c>
      <c r="AG23" s="111" t="str">
        <f>IF(ISBLANK(DATASHEET!AP9),"",DATASHEET!AP9)</f>
        <v>8N-DR-1</v>
      </c>
      <c r="AH23" s="108" t="str">
        <f>IF(AI23="","",IFERROR(VLOOKUP(DATASHEET!AR9,lookup,2,FALSE)-$Q23,""))</f>
        <v/>
      </c>
      <c r="AI23" s="109">
        <f>IFERROR(INDEX(DATASHEET!$A$1:$CT$300,MATCH(PROGRESS!$A23,DATASHEET!$A$1:$A$300,0),MATCH(PROGRESS!AI$2,DATASHEET!$A$1:$CT$1,0)),"")</f>
        <v>0</v>
      </c>
      <c r="AJ23" s="109" t="str">
        <f t="shared" si="32"/>
        <v/>
      </c>
      <c r="AK23" s="110" t="str">
        <f>IF(ISBLANK(DATASHEET!AS9),"",DATASHEET!AS9)</f>
        <v>FB</v>
      </c>
      <c r="AL23" s="111" t="str">
        <f>IF(ISBLANK(DATASHEET!AT9),"",DATASHEET!AT9)</f>
        <v>8N-EN-2</v>
      </c>
      <c r="AM23" s="108" t="str">
        <f>IF(AN23="","",IFERROR(VLOOKUP(DATASHEET!AZ9,lookup,2,FALSE)-$Q23,""))</f>
        <v/>
      </c>
      <c r="AN23" s="109">
        <f>IFERROR(INDEX(DATASHEET!$A$1:$CT$300,MATCH(PROGRESS!$A23,DATASHEET!$A$1:$A$300,0),MATCH(PROGRESS!AN$2,DATASHEET!$A$1:$CT$1,0)),"")</f>
        <v>0</v>
      </c>
      <c r="AO23" s="109" t="str">
        <f t="shared" si="33"/>
        <v/>
      </c>
      <c r="AP23" s="110" t="str">
        <f>IF(ISBLANK(DATASHEET!BA9),"",DATASHEET!BA9)</f>
        <v/>
      </c>
      <c r="AQ23" s="111" t="str">
        <f>IF(ISBLANK(DATASHEET!BB9),"",DATASHEET!BB9)</f>
        <v/>
      </c>
      <c r="AR23" s="108" t="str">
        <f>IF(AS23="","",IFERROR(VLOOKUP(DATASHEET!BD9,lookup,2,FALSE)-$Q23,""))</f>
        <v/>
      </c>
      <c r="AS23" s="109">
        <f>IFERROR(INDEX(DATASHEET!$A$1:$CT$300,MATCH(PROGRESS!$A23,DATASHEET!$A$1:$A$300,0),MATCH(PROGRESS!AS$2,DATASHEET!$A$1:$CT$1,0)),"")</f>
        <v>0</v>
      </c>
      <c r="AT23" s="109" t="str">
        <f t="shared" si="34"/>
        <v/>
      </c>
      <c r="AU23" s="110" t="str">
        <f>IF(ISBLANK(DATASHEET!BE9),"",DATASHEET!BE9)</f>
        <v>MPI</v>
      </c>
      <c r="AV23" s="111" t="str">
        <f>IF(ISBLANK(DATASHEET!BF9),"",DATASHEET!BF9)</f>
        <v>8N-GG-1</v>
      </c>
      <c r="AW23" s="108" t="str">
        <f>IF(AX23="","",IFERROR(VLOOKUP(DATASHEET!BH9,lookup,2,FALSE)-$Q23,""))</f>
        <v/>
      </c>
      <c r="AX23" s="109">
        <f>IFERROR(INDEX(DATASHEET!$A$1:$CT$300,MATCH(PROGRESS!$A23,DATASHEET!$A$1:$A$300,0),MATCH(PROGRESS!AX$2,DATASHEET!$A$1:$CT$1,0)),"")</f>
        <v>0</v>
      </c>
      <c r="AY23" s="109" t="str">
        <f t="shared" si="35"/>
        <v/>
      </c>
      <c r="AZ23" s="110" t="str">
        <f>IF(ISBLANK(DATASHEET!BI9),"",DATASHEET!BI9)</f>
        <v>HST</v>
      </c>
      <c r="BA23" s="111" t="str">
        <f>IF(ISBLANK(DATASHEET!BJ9),"",DATASHEET!BJ9)</f>
        <v>8N-HI-1</v>
      </c>
      <c r="BB23" s="108" t="str">
        <f>IF(BC23="","",IFERROR(VLOOKUP(DATASHEET!BL9,lookup,2,FALSE)-$Q23,""))</f>
        <v/>
      </c>
      <c r="BC23" s="109">
        <f>IFERROR(INDEX(DATASHEET!$A$1:$CT$300,MATCH(PROGRESS!$A23,DATASHEET!$A$1:$A$300,0),MATCH(PROGRESS!BC$2,DATASHEET!$A$1:$CT$1,0)),"")</f>
        <v>0</v>
      </c>
      <c r="BD23" s="109" t="str">
        <f t="shared" si="36"/>
        <v/>
      </c>
      <c r="BE23" s="110" t="str">
        <f>IF(ISBLANK(DATASHEET!BM9),"",DATASHEET!BM9)</f>
        <v>FS</v>
      </c>
      <c r="BF23" s="111" t="str">
        <f>IF(ISBLANK(DATASHEET!BN9),"",DATASHEET!BN9)</f>
        <v>8N-IT-1</v>
      </c>
      <c r="BG23" s="108" t="str">
        <f>IF(BH23="","",IFERROR(VLOOKUP(DATASHEET!BP9,lookup,2,FALSE)-$Q23,""))</f>
        <v/>
      </c>
      <c r="BH23" s="109">
        <f>IFERROR(INDEX(DATASHEET!$A$1:$CT$300,MATCH(PROGRESS!$A23,DATASHEET!$A$1:$A$300,0),MATCH(PROGRESS!BH$2,DATASHEET!$A$1:$CT$1,0)),"")</f>
        <v>0</v>
      </c>
      <c r="BI23" s="109" t="str">
        <f t="shared" si="37"/>
        <v/>
      </c>
      <c r="BJ23" s="110" t="str">
        <f>IF(ISBLANK(DATASHEET!BQ9),"",DATASHEET!BQ9)</f>
        <v>AB</v>
      </c>
      <c r="BK23" s="111" t="str">
        <f>IF(ISBLANK(DATASHEET!BR9),"",DATASHEET!BR9)</f>
        <v>8N-MA-3</v>
      </c>
      <c r="BL23" s="108" t="str">
        <f>IFERROR(VLOOKUP(DATASHEET!BT9,lookup,2,FALSE)-$Q23,"")</f>
        <v/>
      </c>
      <c r="BM23" s="109">
        <f>IFERROR(INDEX(DATASHEET!$A$1:$CT$300,MATCH(PROGRESS!$A23,DATASHEET!$A$1:$A$300,0),MATCH(PROGRESS!BM$2,DATASHEET!$A$1:$CT$1,0)),"")</f>
        <v>0</v>
      </c>
      <c r="BN23" s="109" t="str">
        <f t="shared" si="38"/>
        <v/>
      </c>
      <c r="BO23" s="110" t="str">
        <f>IF(ISBLANK(DATASHEET!BU9),"",DATASHEET!BU9)</f>
        <v>AW</v>
      </c>
      <c r="BP23" s="111" t="str">
        <f>IF(ISBLANK(DATASHEET!BV9),"",DATASHEET!BV9)</f>
        <v>8N-MU-1</v>
      </c>
      <c r="BQ23" s="108" t="str">
        <f>IFERROR(VLOOKUP(DATASHEET!BX9,lookup,2,FALSE)-$Q23,"")</f>
        <v/>
      </c>
      <c r="BR23" s="109">
        <f>IFERROR(INDEX(DATASHEET!$A$1:$CT$300,MATCH(PROGRESS!$A23,DATASHEET!$A$1:$A$300,0),MATCH(PROGRESS!BR$2,DATASHEET!$A$1:$CT$1,0)),"")</f>
        <v>0</v>
      </c>
      <c r="BS23" s="109" t="str">
        <f t="shared" si="39"/>
        <v/>
      </c>
      <c r="BT23" s="110" t="str">
        <f>IF(ISBLANK(DATASHEET!BY9),"",DATASHEET!BY9)</f>
        <v/>
      </c>
      <c r="BU23" s="111" t="str">
        <f>IF(ISBLANK(DATASHEET!BZ9),"",DATASHEET!BZ9)</f>
        <v/>
      </c>
      <c r="BV23" s="108" t="str">
        <f>IFERROR(VLOOKUP(DATASHEET!CB9,lookup,2,FALSE)-$Q23,"")</f>
        <v/>
      </c>
      <c r="BW23" s="109">
        <f>IFERROR(INDEX(DATASHEET!$A$1:$CT$300,MATCH(PROGRESS!$A23,DATASHEET!$A$1:$A$300,0),MATCH(PROGRESS!BW$2,DATASHEET!$A$1:$CT$1,0)),"")</f>
        <v>0</v>
      </c>
      <c r="BX23" s="109" t="str">
        <f t="shared" si="40"/>
        <v/>
      </c>
      <c r="BY23" s="110" t="str">
        <f>IF(ISBLANK(DATASHEET!CC9),"",DATASHEET!CC9)</f>
        <v>JOS</v>
      </c>
      <c r="BZ23" s="111" t="str">
        <f>IF(ISBLANK(DATASHEET!CD9),"",DATASHEET!CD9)</f>
        <v>8N-PE-3</v>
      </c>
      <c r="CA23" s="108" t="str">
        <f>IFERROR(VLOOKUP(DATASHEET!CF9,lookup,2,FALSE)-$Q23,"")</f>
        <v/>
      </c>
      <c r="CB23" s="109">
        <f>IFERROR(INDEX(DATASHEET!$A$1:$CT$300,MATCH(PROGRESS!$A23,DATASHEET!$A$1:$A$300,0),MATCH(PROGRESS!CB$2,DATASHEET!$A$1:$CT$1,0)),"")</f>
        <v>0</v>
      </c>
      <c r="CC23" s="109" t="str">
        <f t="shared" si="41"/>
        <v/>
      </c>
      <c r="CD23" s="110" t="str">
        <f>IF(ISBLANK(DATASHEET!CG9),"",DATASHEET!CG9)</f>
        <v>PLO</v>
      </c>
      <c r="CE23" s="111" t="str">
        <f>IF(ISBLANK(DATASHEET!CH9),"",DATASHEET!CH9)</f>
        <v>8N-RE-1</v>
      </c>
      <c r="CF23" s="108" t="str">
        <f>IFERROR(VLOOKUP(DATASHEET!CJ9,lookup,2,FALSE)-$Q23,"")</f>
        <v/>
      </c>
      <c r="CG23" s="109">
        <f>IFERROR(INDEX(DATASHEET!$A$1:$CT$300,MATCH(PROGRESS!$A23,DATASHEET!$A$1:$A$300,0),MATCH(PROGRESS!CG$2,DATASHEET!$A$1:$CT$1,0)),"")</f>
        <v>0</v>
      </c>
      <c r="CH23" s="109" t="str">
        <f t="shared" si="45"/>
        <v/>
      </c>
      <c r="CI23" s="110" t="str">
        <f>IF(ISBLANK(DATASHEET!CK9),"",DATASHEET!CK9)</f>
        <v>DWA</v>
      </c>
      <c r="CJ23" s="111" t="str">
        <f>IF(ISBLANK(DATASHEET!CL9),"",DATASHEET!CL9)</f>
        <v>8X-SC-1</v>
      </c>
      <c r="CK23" s="108" t="str">
        <f>IFERROR(VLOOKUP(DATASHEET!CN9,lookup,2,FALSE)-$Q23,"")</f>
        <v/>
      </c>
      <c r="CL23" s="109">
        <f>IFERROR(INDEX(DATASHEET!$A$1:$CT$300,MATCH(PROGRESS!$A23,DATASHEET!$A$1:$A$300,0),MATCH(PROGRESS!CL$2,DATASHEET!$A$1:$CT$1,0)),"")</f>
        <v>0</v>
      </c>
      <c r="CM23" s="109" t="str">
        <f t="shared" si="43"/>
        <v/>
      </c>
      <c r="CN23" s="110" t="str">
        <f>IF(ISBLANK(DATASHEET!CO9),"",DATASHEET!CO9)</f>
        <v>DCH</v>
      </c>
      <c r="CO23" s="110" t="str">
        <f>IF(ISBLANK(DATASHEET!CP9),"",DATASHEET!CP9)</f>
        <v>8N-SP-1</v>
      </c>
      <c r="FO23" s="282"/>
      <c r="FP23" s="282"/>
      <c r="FQ23" s="282"/>
      <c r="FR23" s="282"/>
      <c r="FS23" s="282"/>
      <c r="FT23" s="282"/>
      <c r="FU23" s="282"/>
      <c r="FV23" s="282"/>
      <c r="FW23" s="282"/>
      <c r="FX23" s="282"/>
      <c r="FY23" s="345"/>
      <c r="FZ23" s="282"/>
      <c r="GA23" s="282"/>
      <c r="GB23" s="282"/>
      <c r="GC23" s="282"/>
      <c r="GD23" s="282"/>
      <c r="GE23" s="282"/>
      <c r="GF23" s="282"/>
      <c r="GG23" s="282"/>
      <c r="GH23" s="282"/>
      <c r="GI23" s="282"/>
      <c r="GJ23" s="282"/>
      <c r="GK23" s="282"/>
      <c r="GL23" s="282"/>
      <c r="GM23" s="282"/>
      <c r="GN23" s="282"/>
      <c r="GO23" s="282"/>
      <c r="GP23" s="282"/>
      <c r="GQ23" s="282"/>
      <c r="GR23" s="282"/>
    </row>
    <row r="24" spans="1:200" ht="15.75" x14ac:dyDescent="0.25">
      <c r="A24" s="112">
        <f>DATASHEET!A10</f>
        <v>152827</v>
      </c>
      <c r="B24" s="113" t="str">
        <f>DATASHEET!B10</f>
        <v>AZUMAH, Yelorm</v>
      </c>
      <c r="C24" s="114" t="str">
        <f>DATASHEET!C10</f>
        <v>8AB</v>
      </c>
      <c r="D24" s="115" t="str">
        <f>DATASHEET!D10</f>
        <v>F</v>
      </c>
      <c r="E24" s="115" t="str">
        <f>DATASHEET!J10</f>
        <v>N</v>
      </c>
      <c r="F24" s="115" t="str">
        <f>DATASHEET!E10</f>
        <v>N</v>
      </c>
      <c r="G24" s="115" t="str">
        <f>DATASHEET!F10</f>
        <v>Other Black African</v>
      </c>
      <c r="H24" s="115" t="str">
        <f>DATASHEET!G10</f>
        <v>Y</v>
      </c>
      <c r="I24" s="115" t="str">
        <f>DATASHEET!H10</f>
        <v>N</v>
      </c>
      <c r="J24" s="115" t="str">
        <f>DATASHEET!I10</f>
        <v>N</v>
      </c>
      <c r="K24" s="116" t="str">
        <f>DATASHEET!M10</f>
        <v>M</v>
      </c>
      <c r="L24" s="117" t="str">
        <f t="shared" si="28"/>
        <v/>
      </c>
      <c r="M24" s="106" t="str">
        <f>IFERROR(SUM(COUNTIF($S24,"&gt;=0"),COUNTIF($AC24,"&gt;=0"),COUNTIF($AH24,"&gt;=0"),COUNTIF(#REF!,"&gt;=0"),COUNTIF($AM24,"&gt;=0"),COUNTIF($AR24,"&gt;=0"),COUNTIF($AW24,"&gt;=0"),COUNTIF($BB24,"&gt;=0"),COUNTIF($BG24,"&gt;=0"),COUNTIF($BL24,"&gt;=0"),COUNTIF($BV24,"&gt;=0"),COUNTIF($BQ24,"&gt;=0"),COUNTIF($CF24,"&gt;=0"),COUNTIF($CK24,"&gt;=0"),COUNTIF($X24,"&gt;=0"),COUNTIF($CA24,"&gt;=0"))/COUNT($S24,$AC24,$AH24,#REF!,$AM24,$AR24,$AW24,$BB24,$BG24,$BL24,$BV24,$CA24,$CF24,$CK24,$X24,$BQ24),"")</f>
        <v/>
      </c>
      <c r="N24" s="106" t="str">
        <f>IFERROR(SUM(COUNTIF($S24,"&lt;0"),COUNTIF($AC24,"&lt;0"),COUNTIF($AH24,"&lt;0"),COUNTIF(#REF!,"&lt;0"),COUNTIF($AM24,"&lt;0"),COUNTIF($AR24,"&lt;0"),COUNTIF($AW24,"&lt;0"),COUNTIF($BB24,"&lt;0"),COUNTIF($BG24,"&lt;0"),COUNTIF($BL24,"&lt;0"),COUNTIF($BV24,"&lt;0"),COUNTIF($BQ24,"&lt;0"),COUNTIF($CA24,"&lt;0"),COUNTIF($CF24,"&lt;0"),COUNTIF($CK24,"&lt;0"),COUNTIF($X24,"&lt;0"))/COUNT($S24,$AC24,$AH24,#REF!,$AM24,$AR24,$AW24,$BB24,$BG24,$BL24,$BV24,$CA24,$CF24,$CK24,$X24,$BQ24),"")</f>
        <v/>
      </c>
      <c r="O24" s="118" t="str">
        <f>IF(ISBLANK(DATASHEET!L10),"",DATASHEET!L10)</f>
        <v>5-6</v>
      </c>
      <c r="P24" s="119">
        <f>IFERROR(IF(VLOOKUP(DATASHEET!A10,[5]YEAR8!$A$2:$Z$226,18,FALSE)="","",VLOOKUP(DATASHEET!A10,[5]YEAR8!$A$2:$Z$226,18,FALSE)),"")</f>
        <v>54.013157999999997</v>
      </c>
      <c r="Q24" s="120">
        <f>IFERROR(IF(VLOOKUP(DATASHEET!A10,[5]YEAR8!$A$2:$AF$250,19,FALSE)="","",VLOOKUP(DATASHEET!A10,[5]YEAR8!$A$2:$AF$250,19,FALSE)),"")</f>
        <v>5.4013157999999999</v>
      </c>
      <c r="R24" s="121" t="str">
        <f>'P8 BREAKDOWN'!L12</f>
        <v/>
      </c>
      <c r="S24" s="108" t="str">
        <f>IF(T24="","",IFERROR(VLOOKUP(DATASHEET!AF10,lookup,2,FALSE)-$Q24,""))</f>
        <v/>
      </c>
      <c r="T24" s="109">
        <f>IFERROR(INDEX(DATASHEET!$A$1:$CT$300,MATCH(PROGRESS!$A24,DATASHEET!$A$1:$A$300,0),MATCH(PROGRESS!T$2,DATASHEET!$A$1:$CT$1,0)),"")</f>
        <v>0</v>
      </c>
      <c r="U24" s="109" t="str">
        <f t="shared" si="29"/>
        <v/>
      </c>
      <c r="V24" s="110" t="str">
        <f>IF(ISBLANK(DATASHEET!AG10),"",DATASHEET!AG10)</f>
        <v>SGO</v>
      </c>
      <c r="W24" s="111" t="str">
        <f>IF(ISBLANK(DATASHEET!AH10),"",DATASHEET!AH10)</f>
        <v>8N-AR-1</v>
      </c>
      <c r="X24" s="108" t="str">
        <f>IFERROR(VLOOKUP(DATASHEET!AJ10,lookup,2,FALSE)-$Q24,"")</f>
        <v/>
      </c>
      <c r="Y24" s="109">
        <f>IFERROR(INDEX(DATASHEET!$A$1:$CT$300,MATCH(PROGRESS!$A24,DATASHEET!$A$1:$A$300,0),MATCH(PROGRESS!Y$2,DATASHEET!$A$1:$CT$1,0)),"")</f>
        <v>0</v>
      </c>
      <c r="Z24" s="109" t="str">
        <f t="shared" si="44"/>
        <v/>
      </c>
      <c r="AA24" s="110" t="str">
        <f>IF(ISBLANK(DATASHEET!AK10),"",DATASHEET!AK10)</f>
        <v>KD</v>
      </c>
      <c r="AB24" s="111" t="str">
        <f>IF(ISBLANK(DATASHEET!AL10),"",DATASHEET!AL10)</f>
        <v>8N-DT-2</v>
      </c>
      <c r="AC24" s="108" t="str">
        <f>IF(AD24="","",IFERROR(VLOOKUP(DATASHEET!AN10,lookup,2,FALSE)-$Q24,""))</f>
        <v/>
      </c>
      <c r="AD24" s="109">
        <f>IFERROR(INDEX(DATASHEET!$A$1:$CT$300,MATCH(PROGRESS!$A24,DATASHEET!$A$1:$A$300,0),MATCH(PROGRESS!AD$2,DATASHEET!$A$1:$CT$1,0)),"")</f>
        <v>0</v>
      </c>
      <c r="AE24" s="109" t="str">
        <f t="shared" si="31"/>
        <v/>
      </c>
      <c r="AF24" s="110" t="str">
        <f>IF(ISBLANK(DATASHEET!AO10),"",DATASHEET!AO10)</f>
        <v>EC</v>
      </c>
      <c r="AG24" s="111" t="str">
        <f>IF(ISBLANK(DATASHEET!AP10),"",DATASHEET!AP10)</f>
        <v>8N-DR-1</v>
      </c>
      <c r="AH24" s="108" t="str">
        <f>IF(AI24="","",IFERROR(VLOOKUP(DATASHEET!AR10,lookup,2,FALSE)-$Q24,""))</f>
        <v/>
      </c>
      <c r="AI24" s="109">
        <f>IFERROR(INDEX(DATASHEET!$A$1:$CT$300,MATCH(PROGRESS!$A24,DATASHEET!$A$1:$A$300,0),MATCH(PROGRESS!AI$2,DATASHEET!$A$1:$CT$1,0)),"")</f>
        <v>0</v>
      </c>
      <c r="AJ24" s="109" t="str">
        <f t="shared" si="32"/>
        <v/>
      </c>
      <c r="AK24" s="110" t="str">
        <f>IF(ISBLANK(DATASHEET!AS10),"",DATASHEET!AS10)</f>
        <v>CMC</v>
      </c>
      <c r="AL24" s="111" t="str">
        <f>IF(ISBLANK(DATASHEET!AT10),"",DATASHEET!AT10)</f>
        <v>8N-EN-3</v>
      </c>
      <c r="AM24" s="108" t="str">
        <f>IF(AN24="","",IFERROR(VLOOKUP(DATASHEET!AZ10,lookup,2,FALSE)-$Q24,""))</f>
        <v/>
      </c>
      <c r="AN24" s="109">
        <f>IFERROR(INDEX(DATASHEET!$A$1:$CT$300,MATCH(PROGRESS!$A24,DATASHEET!$A$1:$A$300,0),MATCH(PROGRESS!AN$2,DATASHEET!$A$1:$CT$1,0)),"")</f>
        <v>0</v>
      </c>
      <c r="AO24" s="109" t="str">
        <f t="shared" si="33"/>
        <v/>
      </c>
      <c r="AP24" s="110" t="str">
        <f>IF(ISBLANK(DATASHEET!BA10),"",DATASHEET!BA10)</f>
        <v/>
      </c>
      <c r="AQ24" s="111" t="str">
        <f>IF(ISBLANK(DATASHEET!BB10),"",DATASHEET!BB10)</f>
        <v/>
      </c>
      <c r="AR24" s="108" t="str">
        <f>IF(AS24="","",IFERROR(VLOOKUP(DATASHEET!BD10,lookup,2,FALSE)-$Q24,""))</f>
        <v/>
      </c>
      <c r="AS24" s="109">
        <f>IFERROR(INDEX(DATASHEET!$A$1:$CT$300,MATCH(PROGRESS!$A24,DATASHEET!$A$1:$A$300,0),MATCH(PROGRESS!AS$2,DATASHEET!$A$1:$CT$1,0)),"")</f>
        <v>0</v>
      </c>
      <c r="AT24" s="109" t="str">
        <f t="shared" si="34"/>
        <v/>
      </c>
      <c r="AU24" s="110" t="str">
        <f>IF(ISBLANK(DATASHEET!BE10),"",DATASHEET!BE10)</f>
        <v>MPI</v>
      </c>
      <c r="AV24" s="111" t="str">
        <f>IF(ISBLANK(DATASHEET!BF10),"",DATASHEET!BF10)</f>
        <v>8N-GG-1</v>
      </c>
      <c r="AW24" s="108" t="str">
        <f>IF(AX24="","",IFERROR(VLOOKUP(DATASHEET!BH10,lookup,2,FALSE)-$Q24,""))</f>
        <v/>
      </c>
      <c r="AX24" s="109">
        <f>IFERROR(INDEX(DATASHEET!$A$1:$CT$300,MATCH(PROGRESS!$A24,DATASHEET!$A$1:$A$300,0),MATCH(PROGRESS!AX$2,DATASHEET!$A$1:$CT$1,0)),"")</f>
        <v>0</v>
      </c>
      <c r="AY24" s="109" t="str">
        <f t="shared" si="35"/>
        <v/>
      </c>
      <c r="AZ24" s="110" t="str">
        <f>IF(ISBLANK(DATASHEET!BI10),"",DATASHEET!BI10)</f>
        <v>HST</v>
      </c>
      <c r="BA24" s="111" t="str">
        <f>IF(ISBLANK(DATASHEET!BJ10),"",DATASHEET!BJ10)</f>
        <v>8N-HI-1</v>
      </c>
      <c r="BB24" s="108" t="str">
        <f>IF(BC24="","",IFERROR(VLOOKUP(DATASHEET!BL10,lookup,2,FALSE)-$Q24,""))</f>
        <v/>
      </c>
      <c r="BC24" s="109">
        <f>IFERROR(INDEX(DATASHEET!$A$1:$CT$300,MATCH(PROGRESS!$A24,DATASHEET!$A$1:$A$300,0),MATCH(PROGRESS!BC$2,DATASHEET!$A$1:$CT$1,0)),"")</f>
        <v>0</v>
      </c>
      <c r="BD24" s="109" t="str">
        <f t="shared" si="36"/>
        <v/>
      </c>
      <c r="BE24" s="110" t="str">
        <f>IF(ISBLANK(DATASHEET!BM10),"",DATASHEET!BM10)</f>
        <v>FS</v>
      </c>
      <c r="BF24" s="111" t="str">
        <f>IF(ISBLANK(DATASHEET!BN10),"",DATASHEET!BN10)</f>
        <v>8N-IT-1</v>
      </c>
      <c r="BG24" s="108" t="str">
        <f>IF(BH24="","",IFERROR(VLOOKUP(DATASHEET!BP10,lookup,2,FALSE)-$Q24,""))</f>
        <v/>
      </c>
      <c r="BH24" s="109">
        <f>IFERROR(INDEX(DATASHEET!$A$1:$CT$300,MATCH(PROGRESS!$A24,DATASHEET!$A$1:$A$300,0),MATCH(PROGRESS!BH$2,DATASHEET!$A$1:$CT$1,0)),"")</f>
        <v>0</v>
      </c>
      <c r="BI24" s="109" t="str">
        <f t="shared" si="37"/>
        <v/>
      </c>
      <c r="BJ24" s="110" t="str">
        <f>IF(ISBLANK(DATASHEET!BQ10),"",DATASHEET!BQ10)</f>
        <v>WD</v>
      </c>
      <c r="BK24" s="111" t="str">
        <f>IF(ISBLANK(DATASHEET!BR10),"",DATASHEET!BR10)</f>
        <v>8N-MA-1</v>
      </c>
      <c r="BL24" s="108" t="str">
        <f>IFERROR(VLOOKUP(DATASHEET!BT10,lookup,2,FALSE)-$Q24,"")</f>
        <v/>
      </c>
      <c r="BM24" s="109">
        <f>IFERROR(INDEX(DATASHEET!$A$1:$CT$300,MATCH(PROGRESS!$A24,DATASHEET!$A$1:$A$300,0),MATCH(PROGRESS!BM$2,DATASHEET!$A$1:$CT$1,0)),"")</f>
        <v>0</v>
      </c>
      <c r="BN24" s="109" t="str">
        <f t="shared" si="38"/>
        <v/>
      </c>
      <c r="BO24" s="110" t="str">
        <f>IF(ISBLANK(DATASHEET!BU10),"",DATASHEET!BU10)</f>
        <v>AW</v>
      </c>
      <c r="BP24" s="111" t="str">
        <f>IF(ISBLANK(DATASHEET!BV10),"",DATASHEET!BV10)</f>
        <v>8N-MU-1</v>
      </c>
      <c r="BQ24" s="108" t="str">
        <f>IFERROR(VLOOKUP(DATASHEET!BX10,lookup,2,FALSE)-$Q24,"")</f>
        <v/>
      </c>
      <c r="BR24" s="109">
        <f>IFERROR(INDEX(DATASHEET!$A$1:$CT$300,MATCH(PROGRESS!$A24,DATASHEET!$A$1:$A$300,0),MATCH(PROGRESS!BR$2,DATASHEET!$A$1:$CT$1,0)),"")</f>
        <v>0</v>
      </c>
      <c r="BS24" s="109" t="str">
        <f t="shared" si="39"/>
        <v/>
      </c>
      <c r="BT24" s="110" t="str">
        <f>IF(ISBLANK(DATASHEET!BY10),"",DATASHEET!BY10)</f>
        <v/>
      </c>
      <c r="BU24" s="111" t="str">
        <f>IF(ISBLANK(DATASHEET!BZ10),"",DATASHEET!BZ10)</f>
        <v/>
      </c>
      <c r="BV24" s="108" t="str">
        <f>IFERROR(VLOOKUP(DATASHEET!CB10,lookup,2,FALSE)-$Q24,"")</f>
        <v/>
      </c>
      <c r="BW24" s="109">
        <f>IFERROR(INDEX(DATASHEET!$A$1:$CT$300,MATCH(PROGRESS!$A24,DATASHEET!$A$1:$A$300,0),MATCH(PROGRESS!BW$2,DATASHEET!$A$1:$CT$1,0)),"")</f>
        <v>0</v>
      </c>
      <c r="BX24" s="109" t="str">
        <f t="shared" si="40"/>
        <v/>
      </c>
      <c r="BY24" s="110" t="str">
        <f>IF(ISBLANK(DATASHEET!CC10),"",DATASHEET!CC10)</f>
        <v>LGI</v>
      </c>
      <c r="BZ24" s="111" t="str">
        <f>IF(ISBLANK(DATASHEET!CD10),"",DATASHEET!CD10)</f>
        <v>8N-PE-1</v>
      </c>
      <c r="CA24" s="108" t="str">
        <f>IFERROR(VLOOKUP(DATASHEET!CF10,lookup,2,FALSE)-$Q24,"")</f>
        <v/>
      </c>
      <c r="CB24" s="109">
        <f>IFERROR(INDEX(DATASHEET!$A$1:$CT$300,MATCH(PROGRESS!$A24,DATASHEET!$A$1:$A$300,0),MATCH(PROGRESS!CB$2,DATASHEET!$A$1:$CT$1,0)),"")</f>
        <v>0</v>
      </c>
      <c r="CC24" s="109" t="str">
        <f t="shared" si="41"/>
        <v/>
      </c>
      <c r="CD24" s="110" t="str">
        <f>IF(ISBLANK(DATASHEET!CG10),"",DATASHEET!CG10)</f>
        <v>PLO</v>
      </c>
      <c r="CE24" s="111" t="str">
        <f>IF(ISBLANK(DATASHEET!CH10),"",DATASHEET!CH10)</f>
        <v>8N-RE-1</v>
      </c>
      <c r="CF24" s="108" t="str">
        <f>IFERROR(VLOOKUP(DATASHEET!CJ10,lookup,2,FALSE)-$Q24,"")</f>
        <v/>
      </c>
      <c r="CG24" s="109">
        <f>IFERROR(INDEX(DATASHEET!$A$1:$CT$300,MATCH(PROGRESS!$A24,DATASHEET!$A$1:$A$300,0),MATCH(PROGRESS!CG$2,DATASHEET!$A$1:$CT$1,0)),"")</f>
        <v>0</v>
      </c>
      <c r="CH24" s="109" t="str">
        <f t="shared" si="45"/>
        <v/>
      </c>
      <c r="CI24" s="110" t="str">
        <f>IF(ISBLANK(DATASHEET!CK10),"",DATASHEET!CK10)</f>
        <v>AGI</v>
      </c>
      <c r="CJ24" s="111" t="str">
        <f>IF(ISBLANK(DATASHEET!CL10),"",DATASHEET!CL10)</f>
        <v>8X-SC-2</v>
      </c>
      <c r="CK24" s="108" t="str">
        <f>IFERROR(VLOOKUP(DATASHEET!CN10,lookup,2,FALSE)-$Q24,"")</f>
        <v/>
      </c>
      <c r="CL24" s="109">
        <f>IFERROR(INDEX(DATASHEET!$A$1:$CT$300,MATCH(PROGRESS!$A24,DATASHEET!$A$1:$A$300,0),MATCH(PROGRESS!CL$2,DATASHEET!$A$1:$CT$1,0)),"")</f>
        <v>0</v>
      </c>
      <c r="CM24" s="109" t="str">
        <f t="shared" si="43"/>
        <v/>
      </c>
      <c r="CN24" s="110" t="str">
        <f>IF(ISBLANK(DATASHEET!CO10),"",DATASHEET!CO10)</f>
        <v>DCH</v>
      </c>
      <c r="CO24" s="110" t="str">
        <f>IF(ISBLANK(DATASHEET!CP10),"",DATASHEET!CP10)</f>
        <v>8N-SP-1</v>
      </c>
      <c r="FO24" s="282"/>
      <c r="FP24" s="345"/>
      <c r="FQ24" s="282"/>
      <c r="FR24" s="282"/>
      <c r="FS24" s="282"/>
      <c r="FT24" s="282"/>
      <c r="FU24" s="282"/>
      <c r="FV24" s="282"/>
      <c r="FW24" s="282"/>
      <c r="FX24" s="282"/>
      <c r="FY24" s="345"/>
      <c r="FZ24" s="282"/>
      <c r="GA24" s="282"/>
      <c r="GB24" s="282"/>
      <c r="GC24" s="282"/>
      <c r="GD24" s="282"/>
      <c r="GE24" s="282"/>
      <c r="GF24" s="282"/>
      <c r="GG24" s="282"/>
      <c r="GH24" s="282"/>
      <c r="GI24" s="282"/>
      <c r="GJ24" s="282"/>
      <c r="GK24" s="282"/>
      <c r="GL24" s="282"/>
      <c r="GM24" s="282"/>
      <c r="GN24" s="282"/>
      <c r="GO24" s="282"/>
      <c r="GP24" s="346"/>
      <c r="GQ24" s="346"/>
      <c r="GR24" s="346"/>
    </row>
    <row r="25" spans="1:200" ht="15.75" x14ac:dyDescent="0.25">
      <c r="A25" s="112">
        <f>DATASHEET!A11</f>
        <v>152882</v>
      </c>
      <c r="B25" s="113" t="str">
        <f>DATASHEET!B11</f>
        <v>BAILEY, Jackson</v>
      </c>
      <c r="C25" s="114" t="str">
        <f>DATASHEET!C11</f>
        <v>8MH</v>
      </c>
      <c r="D25" s="115" t="str">
        <f>DATASHEET!D11</f>
        <v>M</v>
      </c>
      <c r="E25" s="115" t="str">
        <f>DATASHEET!J11</f>
        <v>N</v>
      </c>
      <c r="F25" s="115" t="str">
        <f>DATASHEET!E11</f>
        <v>Y</v>
      </c>
      <c r="G25" s="115" t="str">
        <f>DATASHEET!F11</f>
        <v>White - British</v>
      </c>
      <c r="H25" s="115" t="str">
        <f>DATASHEET!G11</f>
        <v>N</v>
      </c>
      <c r="I25" s="115" t="str">
        <f>DATASHEET!H11</f>
        <v>Y</v>
      </c>
      <c r="J25" s="115" t="str">
        <f>DATASHEET!I11</f>
        <v>N</v>
      </c>
      <c r="K25" s="116" t="str">
        <f>DATASHEET!M11</f>
        <v>M</v>
      </c>
      <c r="L25" s="117" t="str">
        <f t="shared" si="28"/>
        <v/>
      </c>
      <c r="M25" s="106" t="str">
        <f>IFERROR(SUM(COUNTIF($S25,"&gt;=0"),COUNTIF($AC25,"&gt;=0"),COUNTIF($AH25,"&gt;=0"),COUNTIF(#REF!,"&gt;=0"),COUNTIF($AM25,"&gt;=0"),COUNTIF($AR25,"&gt;=0"),COUNTIF($AW25,"&gt;=0"),COUNTIF($BB25,"&gt;=0"),COUNTIF($BG25,"&gt;=0"),COUNTIF($BL25,"&gt;=0"),COUNTIF($BV25,"&gt;=0"),COUNTIF($BQ25,"&gt;=0"),COUNTIF($CF25,"&gt;=0"),COUNTIF($CK25,"&gt;=0"),COUNTIF($X25,"&gt;=0"),COUNTIF($CA25,"&gt;=0"))/COUNT($S25,$AC25,$AH25,#REF!,$AM25,$AR25,$AW25,$BB25,$BG25,$BL25,$BV25,$CA25,$CF25,$CK25,$X25,$BQ25),"")</f>
        <v/>
      </c>
      <c r="N25" s="106" t="str">
        <f>IFERROR(SUM(COUNTIF($S25,"&lt;0"),COUNTIF($AC25,"&lt;0"),COUNTIF($AH25,"&lt;0"),COUNTIF(#REF!,"&lt;0"),COUNTIF($AM25,"&lt;0"),COUNTIF($AR25,"&lt;0"),COUNTIF($AW25,"&lt;0"),COUNTIF($BB25,"&lt;0"),COUNTIF($BG25,"&lt;0"),COUNTIF($BL25,"&lt;0"),COUNTIF($BV25,"&lt;0"),COUNTIF($BQ25,"&lt;0"),COUNTIF($CA25,"&lt;0"),COUNTIF($CF25,"&lt;0"),COUNTIF($CK25,"&lt;0"),COUNTIF($X25,"&lt;0"))/COUNT($S25,$AC25,$AH25,#REF!,$AM25,$AR25,$AW25,$BB25,$BG25,$BL25,$BV25,$CA25,$CF25,$CK25,$X25,$BQ25),"")</f>
        <v/>
      </c>
      <c r="O25" s="118" t="str">
        <f>IF(ISBLANK(DATASHEET!L11),"",DATASHEET!L11)</f>
        <v>5-6</v>
      </c>
      <c r="P25" s="119">
        <f>IFERROR(IF(VLOOKUP(DATASHEET!A11,[5]YEAR8!$A$2:$Z$226,18,FALSE)="","",VLOOKUP(DATASHEET!A11,[5]YEAR8!$A$2:$Z$226,18,FALSE)),"")</f>
        <v>50.927548999999999</v>
      </c>
      <c r="Q25" s="120">
        <f>IFERROR(IF(VLOOKUP(DATASHEET!A11,[5]YEAR8!$A$2:$AF$250,19,FALSE)="","",VLOOKUP(DATASHEET!A11,[5]YEAR8!$A$2:$AF$250,19,FALSE)),"")</f>
        <v>5.0927549000000001</v>
      </c>
      <c r="R25" s="121" t="str">
        <f>'P8 BREAKDOWN'!L13</f>
        <v/>
      </c>
      <c r="S25" s="108" t="str">
        <f>IF(T25="","",IFERROR(VLOOKUP(DATASHEET!AF11,lookup,2,FALSE)-$Q25,""))</f>
        <v/>
      </c>
      <c r="T25" s="109">
        <f>IFERROR(INDEX(DATASHEET!$A$1:$CT$300,MATCH(PROGRESS!$A25,DATASHEET!$A$1:$A$300,0),MATCH(PROGRESS!T$2,DATASHEET!$A$1:$CT$1,0)),"")</f>
        <v>0</v>
      </c>
      <c r="U25" s="109" t="str">
        <f t="shared" si="29"/>
        <v/>
      </c>
      <c r="V25" s="110" t="str">
        <f>IF(ISBLANK(DATASHEET!AG11),"",DATASHEET!AG11)</f>
        <v>SGO</v>
      </c>
      <c r="W25" s="111" t="str">
        <f>IF(ISBLANK(DATASHEET!AH11),"",DATASHEET!AH11)</f>
        <v>8N-AR-2</v>
      </c>
      <c r="X25" s="108" t="str">
        <f>IFERROR(VLOOKUP(DATASHEET!AJ11,lookup,2,FALSE)-$Q25,"")</f>
        <v/>
      </c>
      <c r="Y25" s="109">
        <f>IFERROR(INDEX(DATASHEET!$A$1:$CT$300,MATCH(PROGRESS!$A25,DATASHEET!$A$1:$A$300,0),MATCH(PROGRESS!Y$2,DATASHEET!$A$1:$CT$1,0)),"")</f>
        <v>0</v>
      </c>
      <c r="Z25" s="109" t="str">
        <f t="shared" si="44"/>
        <v/>
      </c>
      <c r="AA25" s="110" t="str">
        <f>IF(ISBLANK(DATASHEET!AK11),"",DATASHEET!AK11)</f>
        <v>KD</v>
      </c>
      <c r="AB25" s="111" t="str">
        <f>IF(ISBLANK(DATASHEET!AL11),"",DATASHEET!AL11)</f>
        <v>8N-DT-2</v>
      </c>
      <c r="AC25" s="108" t="str">
        <f>IF(AD25="","",IFERROR(VLOOKUP(DATASHEET!AN11,lookup,2,FALSE)-$Q25,""))</f>
        <v/>
      </c>
      <c r="AD25" s="109">
        <f>IFERROR(INDEX(DATASHEET!$A$1:$CT$300,MATCH(PROGRESS!$A25,DATASHEET!$A$1:$A$300,0),MATCH(PROGRESS!AD$2,DATASHEET!$A$1:$CT$1,0)),"")</f>
        <v>0</v>
      </c>
      <c r="AE25" s="109" t="str">
        <f t="shared" si="31"/>
        <v/>
      </c>
      <c r="AF25" s="110" t="str">
        <f>IF(ISBLANK(DATASHEET!AO11),"",DATASHEET!AO11)</f>
        <v>EC</v>
      </c>
      <c r="AG25" s="111" t="str">
        <f>IF(ISBLANK(DATASHEET!AP11),"",DATASHEET!AP11)</f>
        <v>8N-DR-2</v>
      </c>
      <c r="AH25" s="108" t="str">
        <f>IF(AI25="","",IFERROR(VLOOKUP(DATASHEET!AR11,lookup,2,FALSE)-$Q25,""))</f>
        <v/>
      </c>
      <c r="AI25" s="109">
        <f>IFERROR(INDEX(DATASHEET!$A$1:$CT$300,MATCH(PROGRESS!$A25,DATASHEET!$A$1:$A$300,0),MATCH(PROGRESS!AI$2,DATASHEET!$A$1:$CT$1,0)),"")</f>
        <v>0</v>
      </c>
      <c r="AJ25" s="109" t="str">
        <f t="shared" si="32"/>
        <v/>
      </c>
      <c r="AK25" s="110" t="str">
        <f>IF(ISBLANK(DATASHEET!AS11),"",DATASHEET!AS11)</f>
        <v>CMC</v>
      </c>
      <c r="AL25" s="111" t="str">
        <f>IF(ISBLANK(DATASHEET!AT11),"",DATASHEET!AT11)</f>
        <v>8N-EN-3</v>
      </c>
      <c r="AM25" s="108" t="str">
        <f>IF(AN25="","",IFERROR(VLOOKUP(DATASHEET!AZ11,lookup,2,FALSE)-$Q25,""))</f>
        <v/>
      </c>
      <c r="AN25" s="109">
        <f>IFERROR(INDEX(DATASHEET!$A$1:$CT$300,MATCH(PROGRESS!$A25,DATASHEET!$A$1:$A$300,0),MATCH(PROGRESS!AN$2,DATASHEET!$A$1:$CT$1,0)),"")</f>
        <v>0</v>
      </c>
      <c r="AO25" s="109" t="str">
        <f t="shared" si="33"/>
        <v/>
      </c>
      <c r="AP25" s="110" t="str">
        <f>IF(ISBLANK(DATASHEET!BA11),"",DATASHEET!BA11)</f>
        <v/>
      </c>
      <c r="AQ25" s="111" t="str">
        <f>IF(ISBLANK(DATASHEET!BB11),"",DATASHEET!BB11)</f>
        <v/>
      </c>
      <c r="AR25" s="108" t="str">
        <f>IF(AS25="","",IFERROR(VLOOKUP(DATASHEET!BD11,lookup,2,FALSE)-$Q25,""))</f>
        <v/>
      </c>
      <c r="AS25" s="109">
        <f>IFERROR(INDEX(DATASHEET!$A$1:$CT$300,MATCH(PROGRESS!$A25,DATASHEET!$A$1:$A$300,0),MATCH(PROGRESS!AS$2,DATASHEET!$A$1:$CT$1,0)),"")</f>
        <v>0</v>
      </c>
      <c r="AT25" s="109" t="str">
        <f t="shared" si="34"/>
        <v/>
      </c>
      <c r="AU25" s="110" t="str">
        <f>IF(ISBLANK(DATASHEET!BE11),"",DATASHEET!BE11)</f>
        <v>MPI</v>
      </c>
      <c r="AV25" s="111" t="str">
        <f>IF(ISBLANK(DATASHEET!BF11),"",DATASHEET!BF11)</f>
        <v>8N-GG-2</v>
      </c>
      <c r="AW25" s="108" t="str">
        <f>IF(AX25="","",IFERROR(VLOOKUP(DATASHEET!BH11,lookup,2,FALSE)-$Q25,""))</f>
        <v/>
      </c>
      <c r="AX25" s="109">
        <f>IFERROR(INDEX(DATASHEET!$A$1:$CT$300,MATCH(PROGRESS!$A25,DATASHEET!$A$1:$A$300,0),MATCH(PROGRESS!AX$2,DATASHEET!$A$1:$CT$1,0)),"")</f>
        <v>0</v>
      </c>
      <c r="AY25" s="109" t="str">
        <f t="shared" si="35"/>
        <v/>
      </c>
      <c r="AZ25" s="110" t="str">
        <f>IF(ISBLANK(DATASHEET!BI11),"",DATASHEET!BI11)</f>
        <v>HST</v>
      </c>
      <c r="BA25" s="111" t="str">
        <f>IF(ISBLANK(DATASHEET!BJ11),"",DATASHEET!BJ11)</f>
        <v>8N-HI-2</v>
      </c>
      <c r="BB25" s="108" t="str">
        <f>IF(BC25="","",IFERROR(VLOOKUP(DATASHEET!BL11,lookup,2,FALSE)-$Q25,""))</f>
        <v/>
      </c>
      <c r="BC25" s="109">
        <f>IFERROR(INDEX(DATASHEET!$A$1:$CT$300,MATCH(PROGRESS!$A25,DATASHEET!$A$1:$A$300,0),MATCH(PROGRESS!BC$2,DATASHEET!$A$1:$CT$1,0)),"")</f>
        <v>0</v>
      </c>
      <c r="BD25" s="109" t="str">
        <f t="shared" si="36"/>
        <v/>
      </c>
      <c r="BE25" s="110" t="str">
        <f>IF(ISBLANK(DATASHEET!BM11),"",DATASHEET!BM11)</f>
        <v>DCR</v>
      </c>
      <c r="BF25" s="111" t="str">
        <f>IF(ISBLANK(DATASHEET!BN11),"",DATASHEET!BN11)</f>
        <v>8N-IT-2</v>
      </c>
      <c r="BG25" s="108" t="str">
        <f>IF(BH25="","",IFERROR(VLOOKUP(DATASHEET!BP11,lookup,2,FALSE)-$Q25,""))</f>
        <v/>
      </c>
      <c r="BH25" s="109">
        <f>IFERROR(INDEX(DATASHEET!$A$1:$CT$300,MATCH(PROGRESS!$A25,DATASHEET!$A$1:$A$300,0),MATCH(PROGRESS!BH$2,DATASHEET!$A$1:$CT$1,0)),"")</f>
        <v>0</v>
      </c>
      <c r="BI25" s="109" t="str">
        <f t="shared" si="37"/>
        <v/>
      </c>
      <c r="BJ25" s="110" t="str">
        <f>IF(ISBLANK(DATASHEET!BQ11),"",DATASHEET!BQ11)</f>
        <v>MP</v>
      </c>
      <c r="BK25" s="111" t="str">
        <f>IF(ISBLANK(DATASHEET!BR11),"",DATASHEET!BR11)</f>
        <v>8N-MA-2</v>
      </c>
      <c r="BL25" s="108" t="str">
        <f>IFERROR(VLOOKUP(DATASHEET!BT11,lookup,2,FALSE)-$Q25,"")</f>
        <v/>
      </c>
      <c r="BM25" s="109">
        <f>IFERROR(INDEX(DATASHEET!$A$1:$CT$300,MATCH(PROGRESS!$A25,DATASHEET!$A$1:$A$300,0),MATCH(PROGRESS!BM$2,DATASHEET!$A$1:$CT$1,0)),"")</f>
        <v>0</v>
      </c>
      <c r="BN25" s="109" t="str">
        <f t="shared" si="38"/>
        <v/>
      </c>
      <c r="BO25" s="110" t="str">
        <f>IF(ISBLANK(DATASHEET!BU11),"",DATASHEET!BU11)</f>
        <v>AW</v>
      </c>
      <c r="BP25" s="111" t="str">
        <f>IF(ISBLANK(DATASHEET!BV11),"",DATASHEET!BV11)</f>
        <v>8N-MU-2</v>
      </c>
      <c r="BQ25" s="108" t="str">
        <f>IFERROR(VLOOKUP(DATASHEET!BX11,lookup,2,FALSE)-$Q25,"")</f>
        <v/>
      </c>
      <c r="BR25" s="109">
        <f>IFERROR(INDEX(DATASHEET!$A$1:$CT$300,MATCH(PROGRESS!$A25,DATASHEET!$A$1:$A$300,0),MATCH(PROGRESS!BR$2,DATASHEET!$A$1:$CT$1,0)),"")</f>
        <v>0</v>
      </c>
      <c r="BS25" s="109" t="str">
        <f t="shared" si="39"/>
        <v/>
      </c>
      <c r="BT25" s="110" t="str">
        <f>IF(ISBLANK(DATASHEET!BY11),"",DATASHEET!BY11)</f>
        <v/>
      </c>
      <c r="BU25" s="111" t="str">
        <f>IF(ISBLANK(DATASHEET!BZ11),"",DATASHEET!BZ11)</f>
        <v/>
      </c>
      <c r="BV25" s="108" t="str">
        <f>IFERROR(VLOOKUP(DATASHEET!CB11,lookup,2,FALSE)-$Q25,"")</f>
        <v/>
      </c>
      <c r="BW25" s="109">
        <f>IFERROR(INDEX(DATASHEET!$A$1:$CT$300,MATCH(PROGRESS!$A25,DATASHEET!$A$1:$A$300,0),MATCH(PROGRESS!BW$2,DATASHEET!$A$1:$CT$1,0)),"")</f>
        <v>0</v>
      </c>
      <c r="BX25" s="109" t="str">
        <f t="shared" si="40"/>
        <v/>
      </c>
      <c r="BY25" s="110" t="str">
        <f>IF(ISBLANK(DATASHEET!CC11),"",DATASHEET!CC11)</f>
        <v>MAM</v>
      </c>
      <c r="BZ25" s="111" t="str">
        <f>IF(ISBLANK(DATASHEET!CD11),"",DATASHEET!CD11)</f>
        <v>8N-PE-4</v>
      </c>
      <c r="CA25" s="108" t="str">
        <f>IFERROR(VLOOKUP(DATASHEET!CF11,lookup,2,FALSE)-$Q25,"")</f>
        <v/>
      </c>
      <c r="CB25" s="109">
        <f>IFERROR(INDEX(DATASHEET!$A$1:$CT$300,MATCH(PROGRESS!$A25,DATASHEET!$A$1:$A$300,0),MATCH(PROGRESS!CB$2,DATASHEET!$A$1:$CT$1,0)),"")</f>
        <v>0</v>
      </c>
      <c r="CC25" s="109" t="str">
        <f t="shared" si="41"/>
        <v/>
      </c>
      <c r="CD25" s="110" t="str">
        <f>IF(ISBLANK(DATASHEET!CG11),"",DATASHEET!CG11)</f>
        <v>PLO</v>
      </c>
      <c r="CE25" s="111" t="str">
        <f>IF(ISBLANK(DATASHEET!CH11),"",DATASHEET!CH11)</f>
        <v>8N-RE-2</v>
      </c>
      <c r="CF25" s="108" t="str">
        <f>IFERROR(VLOOKUP(DATASHEET!CJ11,lookup,2,FALSE)-$Q25,"")</f>
        <v/>
      </c>
      <c r="CG25" s="109">
        <f>IFERROR(INDEX(DATASHEET!$A$1:$CT$300,MATCH(PROGRESS!$A25,DATASHEET!$A$1:$A$300,0),MATCH(PROGRESS!CG$2,DATASHEET!$A$1:$CT$1,0)),"")</f>
        <v>0</v>
      </c>
      <c r="CH25" s="109" t="str">
        <f t="shared" si="45"/>
        <v/>
      </c>
      <c r="CI25" s="110" t="str">
        <f>IF(ISBLANK(DATASHEET!CK11),"",DATASHEET!CK11)</f>
        <v>AR</v>
      </c>
      <c r="CJ25" s="111" t="str">
        <f>IF(ISBLANK(DATASHEET!CL11),"",DATASHEET!CL11)</f>
        <v>8X-SC-7</v>
      </c>
      <c r="CK25" s="108" t="str">
        <f>IFERROR(VLOOKUP(DATASHEET!CN11,lookup,2,FALSE)-$Q25,"")</f>
        <v/>
      </c>
      <c r="CL25" s="109">
        <f>IFERROR(INDEX(DATASHEET!$A$1:$CT$300,MATCH(PROGRESS!$A25,DATASHEET!$A$1:$A$300,0),MATCH(PROGRESS!CL$2,DATASHEET!$A$1:$CT$1,0)),"")</f>
        <v>0</v>
      </c>
      <c r="CM25" s="109" t="str">
        <f t="shared" si="43"/>
        <v/>
      </c>
      <c r="CN25" s="110" t="str">
        <f>IF(ISBLANK(DATASHEET!CO11),"",DATASHEET!CO11)</f>
        <v>YP</v>
      </c>
      <c r="CO25" s="110" t="str">
        <f>IF(ISBLANK(DATASHEET!CP11),"",DATASHEET!CP11)</f>
        <v>8N-SP-2</v>
      </c>
      <c r="FO25" s="282"/>
      <c r="FP25" s="282"/>
      <c r="FQ25" s="282"/>
      <c r="FR25" s="282"/>
      <c r="FS25" s="282"/>
      <c r="FT25" s="282"/>
      <c r="FU25" s="282"/>
      <c r="FV25" s="282"/>
      <c r="FW25" s="282"/>
      <c r="FX25" s="282"/>
      <c r="FY25" s="345"/>
      <c r="FZ25" s="282"/>
      <c r="GA25" s="282"/>
      <c r="GB25" s="282"/>
      <c r="GC25" s="282"/>
      <c r="GD25" s="282"/>
      <c r="GE25" s="282"/>
      <c r="GF25" s="282"/>
      <c r="GG25" s="282"/>
      <c r="GH25" s="282"/>
      <c r="GI25" s="282"/>
      <c r="GJ25" s="282"/>
      <c r="GK25" s="282"/>
      <c r="GL25" s="282"/>
      <c r="GM25" s="282"/>
      <c r="GN25" s="282"/>
      <c r="GO25" s="282"/>
      <c r="GP25" s="282"/>
      <c r="GQ25" s="282"/>
      <c r="GR25" s="282"/>
    </row>
    <row r="26" spans="1:200" ht="15.75" x14ac:dyDescent="0.25">
      <c r="A26" s="112">
        <f>DATASHEET!A12</f>
        <v>160036</v>
      </c>
      <c r="B26" s="113" t="str">
        <f>DATASHEET!B12</f>
        <v>BAKER, Zofia</v>
      </c>
      <c r="C26" s="114" t="str">
        <f>DATASHEET!C12</f>
        <v>8PH</v>
      </c>
      <c r="D26" s="115" t="str">
        <f>DATASHEET!D12</f>
        <v>F</v>
      </c>
      <c r="E26" s="115" t="str">
        <f>DATASHEET!J12</f>
        <v>N</v>
      </c>
      <c r="F26" s="115" t="str">
        <f>DATASHEET!E12</f>
        <v>Y</v>
      </c>
      <c r="G26" s="115" t="str">
        <f>DATASHEET!F12</f>
        <v>White Eastern European</v>
      </c>
      <c r="H26" s="115" t="str">
        <f>DATASHEET!G12</f>
        <v>N</v>
      </c>
      <c r="I26" s="115" t="str">
        <f>DATASHEET!H12</f>
        <v>Y</v>
      </c>
      <c r="J26" s="115" t="str">
        <f>DATASHEET!I12</f>
        <v>N</v>
      </c>
      <c r="K26" s="116" t="str">
        <f>DATASHEET!M12</f>
        <v/>
      </c>
      <c r="L26" s="117" t="str">
        <f t="shared" si="28"/>
        <v/>
      </c>
      <c r="M26" s="106" t="str">
        <f>IFERROR(SUM(COUNTIF($S26,"&gt;=0"),COUNTIF($AC26,"&gt;=0"),COUNTIF($AH26,"&gt;=0"),COUNTIF(#REF!,"&gt;=0"),COUNTIF($AM26,"&gt;=0"),COUNTIF($AR26,"&gt;=0"),COUNTIF($AW26,"&gt;=0"),COUNTIF($BB26,"&gt;=0"),COUNTIF($BG26,"&gt;=0"),COUNTIF($BL26,"&gt;=0"),COUNTIF($BV26,"&gt;=0"),COUNTIF($BQ26,"&gt;=0"),COUNTIF($CF26,"&gt;=0"),COUNTIF($CK26,"&gt;=0"),COUNTIF($X26,"&gt;=0"),COUNTIF($CA26,"&gt;=0"))/COUNT($S26,$AC26,$AH26,#REF!,$AM26,$AR26,$AW26,$BB26,$BG26,$BL26,$BV26,$CA26,$CF26,$CK26,$X26,$BQ26),"")</f>
        <v/>
      </c>
      <c r="N26" s="106" t="str">
        <f>IFERROR(SUM(COUNTIF($S26,"&lt;0"),COUNTIF($AC26,"&lt;0"),COUNTIF($AH26,"&lt;0"),COUNTIF(#REF!,"&lt;0"),COUNTIF($AM26,"&lt;0"),COUNTIF($AR26,"&lt;0"),COUNTIF($AW26,"&lt;0"),COUNTIF($BB26,"&lt;0"),COUNTIF($BG26,"&lt;0"),COUNTIF($BL26,"&lt;0"),COUNTIF($BV26,"&lt;0"),COUNTIF($BQ26,"&lt;0"),COUNTIF($CA26,"&lt;0"),COUNTIF($CF26,"&lt;0"),COUNTIF($CK26,"&lt;0"),COUNTIF($X26,"&lt;0"))/COUNT($S26,$AC26,$AH26,#REF!,$AM26,$AR26,$AW26,$BB26,$BG26,$BL26,$BV26,$CA26,$CF26,$CK26,$X26,$BQ26),"")</f>
        <v/>
      </c>
      <c r="O26" s="118" t="str">
        <f>IF(ISBLANK(DATASHEET!L12),"",DATASHEET!L12)</f>
        <v/>
      </c>
      <c r="P26" s="119" t="str">
        <f>IFERROR(IF(VLOOKUP(DATASHEET!A12,[5]YEAR8!$A$2:$Z$226,18,FALSE)="","",VLOOKUP(DATASHEET!A12,[5]YEAR8!$A$2:$Z$226,18,FALSE)),"")</f>
        <v/>
      </c>
      <c r="Q26" s="120" t="str">
        <f>IFERROR(IF(VLOOKUP(DATASHEET!A12,[5]YEAR8!$A$2:$AF$250,19,FALSE)="","",VLOOKUP(DATASHEET!A12,[5]YEAR8!$A$2:$AF$250,19,FALSE)),"")</f>
        <v/>
      </c>
      <c r="R26" s="121" t="str">
        <f>'P8 BREAKDOWN'!L14</f>
        <v/>
      </c>
      <c r="S26" s="108" t="str">
        <f>IF(T26="","",IFERROR(VLOOKUP(DATASHEET!AF12,lookup,2,FALSE)-$Q26,""))</f>
        <v/>
      </c>
      <c r="T26" s="109">
        <f>IFERROR(INDEX(DATASHEET!$A$1:$CT$300,MATCH(PROGRESS!$A26,DATASHEET!$A$1:$A$300,0),MATCH(PROGRESS!T$2,DATASHEET!$A$1:$CT$1,0)),"")</f>
        <v>0</v>
      </c>
      <c r="U26" s="109" t="str">
        <f t="shared" si="29"/>
        <v/>
      </c>
      <c r="V26" s="110" t="str">
        <f>IF(ISBLANK(DATASHEET!AG12),"",DATASHEET!AG12)</f>
        <v>PLE</v>
      </c>
      <c r="W26" s="111" t="str">
        <f>IF(ISBLANK(DATASHEET!AH12),"",DATASHEET!AH12)</f>
        <v>8S-AR-3</v>
      </c>
      <c r="X26" s="108" t="str">
        <f>IFERROR(VLOOKUP(DATASHEET!AJ12,lookup,2,FALSE)-$Q26,"")</f>
        <v/>
      </c>
      <c r="Y26" s="109">
        <f>IFERROR(INDEX(DATASHEET!$A$1:$CT$300,MATCH(PROGRESS!$A26,DATASHEET!$A$1:$A$300,0),MATCH(PROGRESS!Y$2,DATASHEET!$A$1:$CT$1,0)),"")</f>
        <v>0</v>
      </c>
      <c r="Z26" s="109" t="str">
        <f t="shared" si="44"/>
        <v/>
      </c>
      <c r="AA26" s="110" t="str">
        <f>IF(ISBLANK(DATASHEET!AK12),"",DATASHEET!AK12)</f>
        <v>MO</v>
      </c>
      <c r="AB26" s="111" t="str">
        <f>IF(ISBLANK(DATASHEET!AL12),"",DATASHEET!AL12)</f>
        <v>8S-DT-3</v>
      </c>
      <c r="AC26" s="108" t="str">
        <f>IF(AD26="","",IFERROR(VLOOKUP(DATASHEET!AN12,lookup,2,FALSE)-$Q26,""))</f>
        <v/>
      </c>
      <c r="AD26" s="109">
        <f>IFERROR(INDEX(DATASHEET!$A$1:$CT$300,MATCH(PROGRESS!$A26,DATASHEET!$A$1:$A$300,0),MATCH(PROGRESS!AD$2,DATASHEET!$A$1:$CT$1,0)),"")</f>
        <v>0</v>
      </c>
      <c r="AE26" s="109" t="str">
        <f t="shared" si="31"/>
        <v/>
      </c>
      <c r="AF26" s="110" t="str">
        <f>IF(ISBLANK(DATASHEET!AO12),"",DATASHEET!AO12)</f>
        <v>EC</v>
      </c>
      <c r="AG26" s="111" t="str">
        <f>IF(ISBLANK(DATASHEET!AP12),"",DATASHEET!AP12)</f>
        <v>8S-DR-3</v>
      </c>
      <c r="AH26" s="108" t="str">
        <f>IF(AI26="","",IFERROR(VLOOKUP(DATASHEET!AR12,lookup,2,FALSE)-$Q26,""))</f>
        <v/>
      </c>
      <c r="AI26" s="109">
        <f>IFERROR(INDEX(DATASHEET!$A$1:$CT$300,MATCH(PROGRESS!$A26,DATASHEET!$A$1:$A$300,0),MATCH(PROGRESS!AI$2,DATASHEET!$A$1:$CT$1,0)),"")</f>
        <v>0</v>
      </c>
      <c r="AJ26" s="109" t="str">
        <f t="shared" si="32"/>
        <v/>
      </c>
      <c r="AK26" s="110" t="str">
        <f>IF(ISBLANK(DATASHEET!AS12),"",DATASHEET!AS12)</f>
        <v>KC</v>
      </c>
      <c r="AL26" s="111" t="str">
        <f>IF(ISBLANK(DATASHEET!AT12),"",DATASHEET!AT12)</f>
        <v>8S-EN-3</v>
      </c>
      <c r="AM26" s="108" t="str">
        <f>IF(AN26="","",IFERROR(VLOOKUP(DATASHEET!AZ12,lookup,2,FALSE)-$Q26,""))</f>
        <v/>
      </c>
      <c r="AN26" s="109">
        <f>IFERROR(INDEX(DATASHEET!$A$1:$CT$300,MATCH(PROGRESS!$A26,DATASHEET!$A$1:$A$300,0),MATCH(PROGRESS!AN$2,DATASHEET!$A$1:$CT$1,0)),"")</f>
        <v>0</v>
      </c>
      <c r="AO26" s="109" t="str">
        <f t="shared" si="33"/>
        <v/>
      </c>
      <c r="AP26" s="110" t="str">
        <f>IF(ISBLANK(DATASHEET!BA12),"",DATASHEET!BA12)</f>
        <v>DCH</v>
      </c>
      <c r="AQ26" s="111" t="str">
        <f>IF(ISBLANK(DATASHEET!BB12),"",DATASHEET!BB12)</f>
        <v>8S-FR-3</v>
      </c>
      <c r="AR26" s="108" t="str">
        <f>IF(AS26="","",IFERROR(VLOOKUP(DATASHEET!BD12,lookup,2,FALSE)-$Q26,""))</f>
        <v/>
      </c>
      <c r="AS26" s="109">
        <f>IFERROR(INDEX(DATASHEET!$A$1:$CT$300,MATCH(PROGRESS!$A26,DATASHEET!$A$1:$A$300,0),MATCH(PROGRESS!AS$2,DATASHEET!$A$1:$CT$1,0)),"")</f>
        <v>0</v>
      </c>
      <c r="AT26" s="109" t="str">
        <f t="shared" si="34"/>
        <v/>
      </c>
      <c r="AU26" s="110" t="str">
        <f>IF(ISBLANK(DATASHEET!BE12),"",DATASHEET!BE12)</f>
        <v>NH</v>
      </c>
      <c r="AV26" s="111" t="str">
        <f>IF(ISBLANK(DATASHEET!BF12),"",DATASHEET!BF12)</f>
        <v>8S-GG-3</v>
      </c>
      <c r="AW26" s="108" t="str">
        <f>IF(AX26="","",IFERROR(VLOOKUP(DATASHEET!BH12,lookup,2,FALSE)-$Q26,""))</f>
        <v/>
      </c>
      <c r="AX26" s="109">
        <f>IFERROR(INDEX(DATASHEET!$A$1:$CT$300,MATCH(PROGRESS!$A26,DATASHEET!$A$1:$A$300,0),MATCH(PROGRESS!AX$2,DATASHEET!$A$1:$CT$1,0)),"")</f>
        <v>0</v>
      </c>
      <c r="AY26" s="109" t="str">
        <f t="shared" si="35"/>
        <v/>
      </c>
      <c r="AZ26" s="110" t="str">
        <f>IF(ISBLANK(DATASHEET!BI12),"",DATASHEET!BI12)</f>
        <v>MCO</v>
      </c>
      <c r="BA26" s="111" t="str">
        <f>IF(ISBLANK(DATASHEET!BJ12),"",DATASHEET!BJ12)</f>
        <v>8S-HI-3</v>
      </c>
      <c r="BB26" s="108" t="str">
        <f>IF(BC26="","",IFERROR(VLOOKUP(DATASHEET!BL12,lookup,2,FALSE)-$Q26,""))</f>
        <v/>
      </c>
      <c r="BC26" s="109">
        <f>IFERROR(INDEX(DATASHEET!$A$1:$CT$300,MATCH(PROGRESS!$A26,DATASHEET!$A$1:$A$300,0),MATCH(PROGRESS!BC$2,DATASHEET!$A$1:$CT$1,0)),"")</f>
        <v>0</v>
      </c>
      <c r="BD26" s="109" t="str">
        <f t="shared" si="36"/>
        <v/>
      </c>
      <c r="BE26" s="110" t="str">
        <f>IF(ISBLANK(DATASHEET!BM12),"",DATASHEET!BM12)</f>
        <v>RNI</v>
      </c>
      <c r="BF26" s="111" t="str">
        <f>IF(ISBLANK(DATASHEET!BN12),"",DATASHEET!BN12)</f>
        <v>8S-IT-3</v>
      </c>
      <c r="BG26" s="108" t="str">
        <f>IF(BH26="","",IFERROR(VLOOKUP(DATASHEET!BP12,lookup,2,FALSE)-$Q26,""))</f>
        <v/>
      </c>
      <c r="BH26" s="109">
        <f>IFERROR(INDEX(DATASHEET!$A$1:$CT$300,MATCH(PROGRESS!$A26,DATASHEET!$A$1:$A$300,0),MATCH(PROGRESS!BH$2,DATASHEET!$A$1:$CT$1,0)),"")</f>
        <v>0</v>
      </c>
      <c r="BI26" s="109" t="str">
        <f t="shared" si="37"/>
        <v/>
      </c>
      <c r="BJ26" s="110" t="str">
        <f>IF(ISBLANK(DATASHEET!BQ12),"",DATASHEET!BQ12)</f>
        <v>MP</v>
      </c>
      <c r="BK26" s="111" t="str">
        <f>IF(ISBLANK(DATASHEET!BR12),"",DATASHEET!BR12)</f>
        <v>8S-MA-2</v>
      </c>
      <c r="BL26" s="108" t="str">
        <f>IFERROR(VLOOKUP(DATASHEET!BT12,lookup,2,FALSE)-$Q26,"")</f>
        <v/>
      </c>
      <c r="BM26" s="109">
        <f>IFERROR(INDEX(DATASHEET!$A$1:$CT$300,MATCH(PROGRESS!$A26,DATASHEET!$A$1:$A$300,0),MATCH(PROGRESS!BM$2,DATASHEET!$A$1:$CT$1,0)),"")</f>
        <v>0</v>
      </c>
      <c r="BN26" s="109" t="str">
        <f t="shared" si="38"/>
        <v/>
      </c>
      <c r="BO26" s="110" t="str">
        <f>IF(ISBLANK(DATASHEET!BU12),"",DATASHEET!BU12)</f>
        <v>AW</v>
      </c>
      <c r="BP26" s="111" t="str">
        <f>IF(ISBLANK(DATASHEET!BV12),"",DATASHEET!BV12)</f>
        <v>8S-MU-3</v>
      </c>
      <c r="BQ26" s="108" t="str">
        <f>IFERROR(VLOOKUP(DATASHEET!BX12,lookup,2,FALSE)-$Q26,"")</f>
        <v/>
      </c>
      <c r="BR26" s="109">
        <f>IFERROR(INDEX(DATASHEET!$A$1:$CT$300,MATCH(PROGRESS!$A26,DATASHEET!$A$1:$A$300,0),MATCH(PROGRESS!BR$2,DATASHEET!$A$1:$CT$1,0)),"")</f>
        <v>0</v>
      </c>
      <c r="BS26" s="109" t="str">
        <f t="shared" si="39"/>
        <v/>
      </c>
      <c r="BT26" s="110" t="str">
        <f>IF(ISBLANK(DATASHEET!BY12),"",DATASHEET!BY12)</f>
        <v/>
      </c>
      <c r="BU26" s="111" t="str">
        <f>IF(ISBLANK(DATASHEET!BZ12),"",DATASHEET!BZ12)</f>
        <v/>
      </c>
      <c r="BV26" s="108" t="str">
        <f>IFERROR(VLOOKUP(DATASHEET!CB12,lookup,2,FALSE)-$Q26,"")</f>
        <v/>
      </c>
      <c r="BW26" s="109">
        <f>IFERROR(INDEX(DATASHEET!$A$1:$CT$300,MATCH(PROGRESS!$A26,DATASHEET!$A$1:$A$300,0),MATCH(PROGRESS!BW$2,DATASHEET!$A$1:$CT$1,0)),"")</f>
        <v>0</v>
      </c>
      <c r="BX26" s="109" t="str">
        <f t="shared" si="40"/>
        <v/>
      </c>
      <c r="BY26" s="110" t="str">
        <f>IF(ISBLANK(DATASHEET!CC12),"",DATASHEET!CC12)</f>
        <v>CKA</v>
      </c>
      <c r="BZ26" s="111" t="str">
        <f>IF(ISBLANK(DATASHEET!CD12),"",DATASHEET!CD12)</f>
        <v>8S-PE-2</v>
      </c>
      <c r="CA26" s="108" t="str">
        <f>IFERROR(VLOOKUP(DATASHEET!CF12,lookup,2,FALSE)-$Q26,"")</f>
        <v/>
      </c>
      <c r="CB26" s="109">
        <f>IFERROR(INDEX(DATASHEET!$A$1:$CT$300,MATCH(PROGRESS!$A26,DATASHEET!$A$1:$A$300,0),MATCH(PROGRESS!CB$2,DATASHEET!$A$1:$CT$1,0)),"")</f>
        <v>0</v>
      </c>
      <c r="CC26" s="109" t="str">
        <f t="shared" si="41"/>
        <v/>
      </c>
      <c r="CD26" s="110" t="str">
        <f>IF(ISBLANK(DATASHEET!CG12),"",DATASHEET!CG12)</f>
        <v>FG</v>
      </c>
      <c r="CE26" s="111" t="str">
        <f>IF(ISBLANK(DATASHEET!CH12),"",DATASHEET!CH12)</f>
        <v>8S-RE-3</v>
      </c>
      <c r="CF26" s="108" t="str">
        <f>IFERROR(VLOOKUP(DATASHEET!CJ12,lookup,2,FALSE)-$Q26,"")</f>
        <v/>
      </c>
      <c r="CG26" s="109">
        <f>IFERROR(INDEX(DATASHEET!$A$1:$CT$300,MATCH(PROGRESS!$A26,DATASHEET!$A$1:$A$300,0),MATCH(PROGRESS!CG$2,DATASHEET!$A$1:$CT$1,0)),"")</f>
        <v>0</v>
      </c>
      <c r="CH26" s="109" t="str">
        <f t="shared" si="45"/>
        <v/>
      </c>
      <c r="CI26" s="110" t="str">
        <f>IF(ISBLANK(DATASHEET!CK12),"",DATASHEET!CK12)</f>
        <v>RA</v>
      </c>
      <c r="CJ26" s="111" t="str">
        <f>IF(ISBLANK(DATASHEET!CL12),"",DATASHEET!CL12)</f>
        <v>8X-SC-6</v>
      </c>
      <c r="CK26" s="108" t="str">
        <f>IFERROR(VLOOKUP(DATASHEET!CN12,lookup,2,FALSE)-$Q26,"")</f>
        <v/>
      </c>
      <c r="CL26" s="109">
        <f>IFERROR(INDEX(DATASHEET!$A$1:$CT$300,MATCH(PROGRESS!$A26,DATASHEET!$A$1:$A$300,0),MATCH(PROGRESS!CL$2,DATASHEET!$A$1:$CT$1,0)),"")</f>
        <v>0</v>
      </c>
      <c r="CM26" s="109" t="str">
        <f t="shared" si="43"/>
        <v/>
      </c>
      <c r="CN26" s="110" t="str">
        <f>IF(ISBLANK(DATASHEET!CO12),"",DATASHEET!CO12)</f>
        <v/>
      </c>
      <c r="CO26" s="110" t="str">
        <f>IF(ISBLANK(DATASHEET!CP12),"",DATASHEET!CP12)</f>
        <v/>
      </c>
      <c r="FO26" s="282"/>
      <c r="FP26" s="282"/>
      <c r="FQ26" s="282"/>
      <c r="FR26" s="282"/>
      <c r="FS26" s="282"/>
      <c r="FT26" s="282"/>
      <c r="FU26" s="282"/>
      <c r="FV26" s="282"/>
      <c r="FW26" s="282"/>
      <c r="FX26" s="282"/>
      <c r="FY26" s="345"/>
      <c r="FZ26" s="282"/>
      <c r="GA26" s="282"/>
      <c r="GB26" s="282"/>
      <c r="GC26" s="282"/>
      <c r="GD26" s="282"/>
      <c r="GE26" s="282"/>
      <c r="GF26" s="282"/>
      <c r="GG26" s="282"/>
      <c r="GH26" s="282"/>
      <c r="GI26" s="282"/>
      <c r="GJ26" s="282"/>
      <c r="GK26" s="282"/>
      <c r="GL26" s="282"/>
      <c r="GM26" s="282"/>
      <c r="GN26" s="282"/>
      <c r="GO26" s="282"/>
      <c r="GP26" s="282"/>
      <c r="GQ26" s="282"/>
      <c r="GR26" s="282"/>
    </row>
    <row r="27" spans="1:200" ht="15.75" x14ac:dyDescent="0.25">
      <c r="A27" s="112">
        <f>DATASHEET!A13</f>
        <v>152762</v>
      </c>
      <c r="B27" s="113" t="str">
        <f>DATASHEET!B13</f>
        <v>BARNETT, Lily</v>
      </c>
      <c r="C27" s="114" t="str">
        <f>DATASHEET!C13</f>
        <v>8KC</v>
      </c>
      <c r="D27" s="115" t="str">
        <f>DATASHEET!D13</f>
        <v>F</v>
      </c>
      <c r="E27" s="115" t="str">
        <f>DATASHEET!J13</f>
        <v>N</v>
      </c>
      <c r="F27" s="115" t="str">
        <f>DATASHEET!E13</f>
        <v>N</v>
      </c>
      <c r="G27" s="115" t="str">
        <f>DATASHEET!F13</f>
        <v>White - British</v>
      </c>
      <c r="H27" s="115" t="str">
        <f>DATASHEET!G13</f>
        <v>N</v>
      </c>
      <c r="I27" s="115" t="str">
        <f>DATASHEET!H13</f>
        <v>N</v>
      </c>
      <c r="J27" s="115" t="str">
        <f>DATASHEET!I13</f>
        <v>N</v>
      </c>
      <c r="K27" s="116" t="str">
        <f>DATASHEET!M13</f>
        <v>H</v>
      </c>
      <c r="L27" s="117" t="str">
        <f t="shared" si="28"/>
        <v/>
      </c>
      <c r="M27" s="106" t="str">
        <f>IFERROR(SUM(COUNTIF($S27,"&gt;=0"),COUNTIF($AC27,"&gt;=0"),COUNTIF($AH27,"&gt;=0"),COUNTIF(#REF!,"&gt;=0"),COUNTIF($AM27,"&gt;=0"),COUNTIF($AR27,"&gt;=0"),COUNTIF($AW27,"&gt;=0"),COUNTIF($BB27,"&gt;=0"),COUNTIF($BG27,"&gt;=0"),COUNTIF($BL27,"&gt;=0"),COUNTIF($BV27,"&gt;=0"),COUNTIF($BQ27,"&gt;=0"),COUNTIF($CF27,"&gt;=0"),COUNTIF($CK27,"&gt;=0"),COUNTIF($X27,"&gt;=0"),COUNTIF($CA27,"&gt;=0"))/COUNT($S27,$AC27,$AH27,#REF!,$AM27,$AR27,$AW27,$BB27,$BG27,$BL27,$BV27,$CA27,$CF27,$CK27,$X27,$BQ27),"")</f>
        <v/>
      </c>
      <c r="N27" s="106" t="str">
        <f>IFERROR(SUM(COUNTIF($S27,"&lt;0"),COUNTIF($AC27,"&lt;0"),COUNTIF($AH27,"&lt;0"),COUNTIF(#REF!,"&lt;0"),COUNTIF($AM27,"&lt;0"),COUNTIF($AR27,"&lt;0"),COUNTIF($AW27,"&lt;0"),COUNTIF($BB27,"&lt;0"),COUNTIF($BG27,"&lt;0"),COUNTIF($BL27,"&lt;0"),COUNTIF($BV27,"&lt;0"),COUNTIF($BQ27,"&lt;0"),COUNTIF($CA27,"&lt;0"),COUNTIF($CF27,"&lt;0"),COUNTIF($CK27,"&lt;0"),COUNTIF($X27,"&lt;0"))/COUNT($S27,$AC27,$AH27,#REF!,$AM27,$AR27,$AW27,$BB27,$BG27,$BL27,$BV27,$CA27,$CF27,$CK27,$X27,$BQ27),"")</f>
        <v/>
      </c>
      <c r="O27" s="118" t="str">
        <f>IF(ISBLANK(DATASHEET!L13),"",DATASHEET!L13)</f>
        <v>7-8</v>
      </c>
      <c r="P27" s="119">
        <f>IFERROR(IF(VLOOKUP(DATASHEET!A13,[5]YEAR8!$A$2:$Z$226,18,FALSE)="","",VLOOKUP(DATASHEET!A13,[5]YEAR8!$A$2:$Z$226,18,FALSE)),"")</f>
        <v>65.541015999999999</v>
      </c>
      <c r="Q27" s="120">
        <f>IFERROR(IF(VLOOKUP(DATASHEET!A13,[5]YEAR8!$A$2:$AF$250,19,FALSE)="","",VLOOKUP(DATASHEET!A13,[5]YEAR8!$A$2:$AF$250,19,FALSE)),"")</f>
        <v>6.5541016000000001</v>
      </c>
      <c r="R27" s="121" t="str">
        <f>'P8 BREAKDOWN'!L15</f>
        <v/>
      </c>
      <c r="S27" s="108" t="str">
        <f>IF(T27="","",IFERROR(VLOOKUP(DATASHEET!AF13,lookup,2,FALSE)-$Q27,""))</f>
        <v/>
      </c>
      <c r="T27" s="109">
        <f>IFERROR(INDEX(DATASHEET!$A$1:$CT$300,MATCH(PROGRESS!$A27,DATASHEET!$A$1:$A$300,0),MATCH(PROGRESS!T$2,DATASHEET!$A$1:$CT$1,0)),"")</f>
        <v>0</v>
      </c>
      <c r="U27" s="109" t="str">
        <f t="shared" si="29"/>
        <v/>
      </c>
      <c r="V27" s="110" t="str">
        <f>IF(ISBLANK(DATASHEET!AG13),"",DATASHEET!AG13)</f>
        <v>SGO</v>
      </c>
      <c r="W27" s="111" t="str">
        <f>IF(ISBLANK(DATASHEET!AH13),"",DATASHEET!AH13)</f>
        <v>8N-AR-4</v>
      </c>
      <c r="X27" s="108" t="str">
        <f>IFERROR(VLOOKUP(DATASHEET!AJ13,lookup,2,FALSE)-$Q27,"")</f>
        <v/>
      </c>
      <c r="Y27" s="109">
        <f>IFERROR(INDEX(DATASHEET!$A$1:$CT$300,MATCH(PROGRESS!$A27,DATASHEET!$A$1:$A$300,0),MATCH(PROGRESS!Y$2,DATASHEET!$A$1:$CT$1,0)),"")</f>
        <v>0</v>
      </c>
      <c r="Z27" s="109" t="str">
        <f t="shared" si="44"/>
        <v/>
      </c>
      <c r="AA27" s="110" t="str">
        <f>IF(ISBLANK(DATASHEET!AK13),"",DATASHEET!AK13)</f>
        <v>KD</v>
      </c>
      <c r="AB27" s="111" t="str">
        <f>IF(ISBLANK(DATASHEET!AL13),"",DATASHEET!AL13)</f>
        <v>8N-DT-2</v>
      </c>
      <c r="AC27" s="108" t="str">
        <f>IF(AD27="","",IFERROR(VLOOKUP(DATASHEET!AN13,lookup,2,FALSE)-$Q27,""))</f>
        <v/>
      </c>
      <c r="AD27" s="109">
        <f>IFERROR(INDEX(DATASHEET!$A$1:$CT$300,MATCH(PROGRESS!$A27,DATASHEET!$A$1:$A$300,0),MATCH(PROGRESS!AD$2,DATASHEET!$A$1:$CT$1,0)),"")</f>
        <v>0</v>
      </c>
      <c r="AE27" s="109" t="str">
        <f t="shared" si="31"/>
        <v/>
      </c>
      <c r="AF27" s="110" t="str">
        <f>IF(ISBLANK(DATASHEET!AO13),"",DATASHEET!AO13)</f>
        <v>KC</v>
      </c>
      <c r="AG27" s="111" t="str">
        <f>IF(ISBLANK(DATASHEET!AP13),"",DATASHEET!AP13)</f>
        <v>8N-DR-4</v>
      </c>
      <c r="AH27" s="108" t="str">
        <f>IF(AI27="","",IFERROR(VLOOKUP(DATASHEET!AR13,lookup,2,FALSE)-$Q27,""))</f>
        <v/>
      </c>
      <c r="AI27" s="109">
        <f>IFERROR(INDEX(DATASHEET!$A$1:$CT$300,MATCH(PROGRESS!$A27,DATASHEET!$A$1:$A$300,0),MATCH(PROGRESS!AI$2,DATASHEET!$A$1:$CT$1,0)),"")</f>
        <v>0</v>
      </c>
      <c r="AJ27" s="109" t="str">
        <f t="shared" si="32"/>
        <v/>
      </c>
      <c r="AK27" s="110" t="str">
        <f>IF(ISBLANK(DATASHEET!AS13),"",DATASHEET!AS13)</f>
        <v>FB</v>
      </c>
      <c r="AL27" s="111" t="str">
        <f>IF(ISBLANK(DATASHEET!AT13),"",DATASHEET!AT13)</f>
        <v>8N-EN-2</v>
      </c>
      <c r="AM27" s="108" t="str">
        <f>IF(AN27="","",IFERROR(VLOOKUP(DATASHEET!AZ13,lookup,2,FALSE)-$Q27,""))</f>
        <v/>
      </c>
      <c r="AN27" s="109">
        <f>IFERROR(INDEX(DATASHEET!$A$1:$CT$300,MATCH(PROGRESS!$A27,DATASHEET!$A$1:$A$300,0),MATCH(PROGRESS!AN$2,DATASHEET!$A$1:$CT$1,0)),"")</f>
        <v>0</v>
      </c>
      <c r="AO27" s="109" t="str">
        <f t="shared" si="33"/>
        <v/>
      </c>
      <c r="AP27" s="110" t="str">
        <f>IF(ISBLANK(DATASHEET!BA13),"",DATASHEET!BA13)</f>
        <v/>
      </c>
      <c r="AQ27" s="111" t="str">
        <f>IF(ISBLANK(DATASHEET!BB13),"",DATASHEET!BB13)</f>
        <v/>
      </c>
      <c r="AR27" s="108" t="str">
        <f>IF(AS27="","",IFERROR(VLOOKUP(DATASHEET!BD13,lookup,2,FALSE)-$Q27,""))</f>
        <v/>
      </c>
      <c r="AS27" s="109">
        <f>IFERROR(INDEX(DATASHEET!$A$1:$CT$300,MATCH(PROGRESS!$A27,DATASHEET!$A$1:$A$300,0),MATCH(PROGRESS!AS$2,DATASHEET!$A$1:$CT$1,0)),"")</f>
        <v>0</v>
      </c>
      <c r="AT27" s="109" t="str">
        <f t="shared" si="34"/>
        <v/>
      </c>
      <c r="AU27" s="110" t="str">
        <f>IF(ISBLANK(DATASHEET!BE13),"",DATASHEET!BE13)</f>
        <v>ET</v>
      </c>
      <c r="AV27" s="111" t="str">
        <f>IF(ISBLANK(DATASHEET!BF13),"",DATASHEET!BF13)</f>
        <v>8N-GG-4</v>
      </c>
      <c r="AW27" s="108" t="str">
        <f>IF(AX27="","",IFERROR(VLOOKUP(DATASHEET!BH13,lookup,2,FALSE)-$Q27,""))</f>
        <v/>
      </c>
      <c r="AX27" s="109">
        <f>IFERROR(INDEX(DATASHEET!$A$1:$CT$300,MATCH(PROGRESS!$A27,DATASHEET!$A$1:$A$300,0),MATCH(PROGRESS!AX$2,DATASHEET!$A$1:$CT$1,0)),"")</f>
        <v>0</v>
      </c>
      <c r="AY27" s="109" t="str">
        <f t="shared" si="35"/>
        <v/>
      </c>
      <c r="AZ27" s="110" t="str">
        <f>IF(ISBLANK(DATASHEET!BI13),"",DATASHEET!BI13)</f>
        <v>ESH</v>
      </c>
      <c r="BA27" s="111" t="str">
        <f>IF(ISBLANK(DATASHEET!BJ13),"",DATASHEET!BJ13)</f>
        <v>8N-HI-4</v>
      </c>
      <c r="BB27" s="108" t="str">
        <f>IF(BC27="","",IFERROR(VLOOKUP(DATASHEET!BL13,lookup,2,FALSE)-$Q27,""))</f>
        <v/>
      </c>
      <c r="BC27" s="109">
        <f>IFERROR(INDEX(DATASHEET!$A$1:$CT$300,MATCH(PROGRESS!$A27,DATASHEET!$A$1:$A$300,0),MATCH(PROGRESS!BC$2,DATASHEET!$A$1:$CT$1,0)),"")</f>
        <v>0</v>
      </c>
      <c r="BD27" s="109" t="str">
        <f t="shared" si="36"/>
        <v/>
      </c>
      <c r="BE27" s="110" t="str">
        <f>IF(ISBLANK(DATASHEET!BM13),"",DATASHEET!BM13)</f>
        <v>RNI</v>
      </c>
      <c r="BF27" s="111" t="str">
        <f>IF(ISBLANK(DATASHEET!BN13),"",DATASHEET!BN13)</f>
        <v>8N-IT-4</v>
      </c>
      <c r="BG27" s="108" t="str">
        <f>IF(BH27="","",IFERROR(VLOOKUP(DATASHEET!BP13,lookup,2,FALSE)-$Q27,""))</f>
        <v/>
      </c>
      <c r="BH27" s="109">
        <f>IFERROR(INDEX(DATASHEET!$A$1:$CT$300,MATCH(PROGRESS!$A27,DATASHEET!$A$1:$A$300,0),MATCH(PROGRESS!BH$2,DATASHEET!$A$1:$CT$1,0)),"")</f>
        <v>0</v>
      </c>
      <c r="BI27" s="109" t="str">
        <f t="shared" si="37"/>
        <v/>
      </c>
      <c r="BJ27" s="110" t="str">
        <f>IF(ISBLANK(DATASHEET!BQ13),"",DATASHEET!BQ13)</f>
        <v>WD</v>
      </c>
      <c r="BK27" s="111" t="str">
        <f>IF(ISBLANK(DATASHEET!BR13),"",DATASHEET!BR13)</f>
        <v>8N-MA-1</v>
      </c>
      <c r="BL27" s="108" t="str">
        <f>IFERROR(VLOOKUP(DATASHEET!BT13,lookup,2,FALSE)-$Q27,"")</f>
        <v/>
      </c>
      <c r="BM27" s="109">
        <f>IFERROR(INDEX(DATASHEET!$A$1:$CT$300,MATCH(PROGRESS!$A27,DATASHEET!$A$1:$A$300,0),MATCH(PROGRESS!BM$2,DATASHEET!$A$1:$CT$1,0)),"")</f>
        <v>0</v>
      </c>
      <c r="BN27" s="109" t="str">
        <f t="shared" si="38"/>
        <v/>
      </c>
      <c r="BO27" s="110" t="str">
        <f>IF(ISBLANK(DATASHEET!BU13),"",DATASHEET!BU13)</f>
        <v>AW</v>
      </c>
      <c r="BP27" s="111" t="str">
        <f>IF(ISBLANK(DATASHEET!BV13),"",DATASHEET!BV13)</f>
        <v>8N-MU-4</v>
      </c>
      <c r="BQ27" s="108" t="str">
        <f>IFERROR(VLOOKUP(DATASHEET!BX13,lookup,2,FALSE)-$Q27,"")</f>
        <v/>
      </c>
      <c r="BR27" s="109">
        <f>IFERROR(INDEX(DATASHEET!$A$1:$CT$300,MATCH(PROGRESS!$A27,DATASHEET!$A$1:$A$300,0),MATCH(PROGRESS!BR$2,DATASHEET!$A$1:$CT$1,0)),"")</f>
        <v>0</v>
      </c>
      <c r="BS27" s="109" t="str">
        <f t="shared" si="39"/>
        <v/>
      </c>
      <c r="BT27" s="110" t="str">
        <f>IF(ISBLANK(DATASHEET!BY13),"",DATASHEET!BY13)</f>
        <v/>
      </c>
      <c r="BU27" s="111" t="str">
        <f>IF(ISBLANK(DATASHEET!BZ13),"",DATASHEET!BZ13)</f>
        <v/>
      </c>
      <c r="BV27" s="108" t="str">
        <f>IFERROR(VLOOKUP(DATASHEET!CB13,lookup,2,FALSE)-$Q27,"")</f>
        <v/>
      </c>
      <c r="BW27" s="109">
        <f>IFERROR(INDEX(DATASHEET!$A$1:$CT$300,MATCH(PROGRESS!$A27,DATASHEET!$A$1:$A$300,0),MATCH(PROGRESS!BW$2,DATASHEET!$A$1:$CT$1,0)),"")</f>
        <v>0</v>
      </c>
      <c r="BX27" s="109" t="str">
        <f t="shared" si="40"/>
        <v/>
      </c>
      <c r="BY27" s="110" t="str">
        <f>IF(ISBLANK(DATASHEET!CC13),"",DATASHEET!CC13)</f>
        <v>CKA</v>
      </c>
      <c r="BZ27" s="111" t="str">
        <f>IF(ISBLANK(DATASHEET!CD13),"",DATASHEET!CD13)</f>
        <v>8N-PE-2</v>
      </c>
      <c r="CA27" s="108" t="str">
        <f>IFERROR(VLOOKUP(DATASHEET!CF13,lookup,2,FALSE)-$Q27,"")</f>
        <v/>
      </c>
      <c r="CB27" s="109">
        <f>IFERROR(INDEX(DATASHEET!$A$1:$CT$300,MATCH(PROGRESS!$A27,DATASHEET!$A$1:$A$300,0),MATCH(PROGRESS!CB$2,DATASHEET!$A$1:$CT$1,0)),"")</f>
        <v>0</v>
      </c>
      <c r="CC27" s="109" t="str">
        <f t="shared" si="41"/>
        <v/>
      </c>
      <c r="CD27" s="110" t="str">
        <f>IF(ISBLANK(DATASHEET!CG13),"",DATASHEET!CG13)</f>
        <v>ZA</v>
      </c>
      <c r="CE27" s="111" t="str">
        <f>IF(ISBLANK(DATASHEET!CH13),"",DATASHEET!CH13)</f>
        <v>8N-RE-4</v>
      </c>
      <c r="CF27" s="108" t="str">
        <f>IFERROR(VLOOKUP(DATASHEET!CJ13,lookup,2,FALSE)-$Q27,"")</f>
        <v/>
      </c>
      <c r="CG27" s="109">
        <f>IFERROR(INDEX(DATASHEET!$A$1:$CT$300,MATCH(PROGRESS!$A27,DATASHEET!$A$1:$A$300,0),MATCH(PROGRESS!CG$2,DATASHEET!$A$1:$CT$1,0)),"")</f>
        <v>0</v>
      </c>
      <c r="CH27" s="109" t="str">
        <f t="shared" si="45"/>
        <v/>
      </c>
      <c r="CI27" s="110" t="str">
        <f>IF(ISBLANK(DATASHEET!CK13),"",DATASHEET!CK13)</f>
        <v>GN</v>
      </c>
      <c r="CJ27" s="111" t="str">
        <f>IF(ISBLANK(DATASHEET!CL13),"",DATASHEET!CL13)</f>
        <v>8X-SC-4</v>
      </c>
      <c r="CK27" s="108" t="str">
        <f>IFERROR(VLOOKUP(DATASHEET!CN13,lookup,2,FALSE)-$Q27,"")</f>
        <v/>
      </c>
      <c r="CL27" s="109">
        <f>IFERROR(INDEX(DATASHEET!$A$1:$CT$300,MATCH(PROGRESS!$A27,DATASHEET!$A$1:$A$300,0),MATCH(PROGRESS!CL$2,DATASHEET!$A$1:$CT$1,0)),"")</f>
        <v>0</v>
      </c>
      <c r="CM27" s="109" t="str">
        <f t="shared" si="43"/>
        <v/>
      </c>
      <c r="CN27" s="110" t="str">
        <f>IF(ISBLANK(DATASHEET!CO13),"",DATASHEET!CO13)</f>
        <v>MBA</v>
      </c>
      <c r="CO27" s="110" t="str">
        <f>IF(ISBLANK(DATASHEET!CP13),"",DATASHEET!CP13)</f>
        <v>8N-SP-4</v>
      </c>
      <c r="FO27" s="282"/>
      <c r="FP27" s="282"/>
      <c r="FQ27" s="282"/>
      <c r="FR27" s="282"/>
      <c r="FS27" s="282"/>
      <c r="FT27" s="282"/>
      <c r="FU27" s="282"/>
      <c r="FV27" s="282"/>
      <c r="FW27" s="282"/>
      <c r="FX27" s="282"/>
      <c r="FY27" s="345"/>
      <c r="FZ27" s="282"/>
      <c r="GA27" s="282"/>
      <c r="GB27" s="282"/>
      <c r="GC27" s="282"/>
      <c r="GD27" s="282"/>
      <c r="GE27" s="282"/>
      <c r="GF27" s="282"/>
      <c r="GG27" s="282"/>
      <c r="GH27" s="282"/>
      <c r="GI27" s="282"/>
      <c r="GJ27" s="282"/>
      <c r="GK27" s="282"/>
      <c r="GL27" s="282"/>
      <c r="GM27" s="282"/>
      <c r="GN27" s="282"/>
      <c r="GO27" s="282"/>
      <c r="GP27" s="282"/>
      <c r="GQ27" s="282"/>
      <c r="GR27" s="282"/>
    </row>
    <row r="28" spans="1:200" ht="15.75" x14ac:dyDescent="0.25">
      <c r="A28" s="112">
        <f>DATASHEET!A14</f>
        <v>152760</v>
      </c>
      <c r="B28" s="113" t="str">
        <f>DATASHEET!B14</f>
        <v>BINGHAM, Harry</v>
      </c>
      <c r="C28" s="114" t="str">
        <f>DATASHEET!C14</f>
        <v>8KC</v>
      </c>
      <c r="D28" s="115" t="str">
        <f>DATASHEET!D14</f>
        <v>M</v>
      </c>
      <c r="E28" s="115" t="str">
        <f>DATASHEET!J14</f>
        <v>N</v>
      </c>
      <c r="F28" s="115" t="str">
        <f>DATASHEET!E14</f>
        <v>N</v>
      </c>
      <c r="G28" s="115" t="str">
        <f>DATASHEET!F14</f>
        <v>White - British</v>
      </c>
      <c r="H28" s="115" t="str">
        <f>DATASHEET!G14</f>
        <v>N</v>
      </c>
      <c r="I28" s="115" t="str">
        <f>DATASHEET!H14</f>
        <v>N</v>
      </c>
      <c r="J28" s="115" t="str">
        <f>DATASHEET!I14</f>
        <v>N</v>
      </c>
      <c r="K28" s="116" t="str">
        <f>DATASHEET!M14</f>
        <v>M</v>
      </c>
      <c r="L28" s="117" t="str">
        <f t="shared" si="28"/>
        <v/>
      </c>
      <c r="M28" s="106" t="str">
        <f>IFERROR(SUM(COUNTIF($S28,"&gt;=0"),COUNTIF($AC28,"&gt;=0"),COUNTIF($AH28,"&gt;=0"),COUNTIF(#REF!,"&gt;=0"),COUNTIF($AM28,"&gt;=0"),COUNTIF($AR28,"&gt;=0"),COUNTIF($AW28,"&gt;=0"),COUNTIF($BB28,"&gt;=0"),COUNTIF($BG28,"&gt;=0"),COUNTIF($BL28,"&gt;=0"),COUNTIF($BV28,"&gt;=0"),COUNTIF($BQ28,"&gt;=0"),COUNTIF($CF28,"&gt;=0"),COUNTIF($CK28,"&gt;=0"),COUNTIF($X28,"&gt;=0"),COUNTIF($CA28,"&gt;=0"))/COUNT($S28,$AC28,$AH28,#REF!,$AM28,$AR28,$AW28,$BB28,$BG28,$BL28,$BV28,$CA28,$CF28,$CK28,$X28,$BQ28),"")</f>
        <v/>
      </c>
      <c r="N28" s="106" t="str">
        <f>IFERROR(SUM(COUNTIF($S28,"&lt;0"),COUNTIF($AC28,"&lt;0"),COUNTIF($AH28,"&lt;0"),COUNTIF(#REF!,"&lt;0"),COUNTIF($AM28,"&lt;0"),COUNTIF($AR28,"&lt;0"),COUNTIF($AW28,"&lt;0"),COUNTIF($BB28,"&lt;0"),COUNTIF($BG28,"&lt;0"),COUNTIF($BL28,"&lt;0"),COUNTIF($BV28,"&lt;0"),COUNTIF($BQ28,"&lt;0"),COUNTIF($CA28,"&lt;0"),COUNTIF($CF28,"&lt;0"),COUNTIF($CK28,"&lt;0"),COUNTIF($X28,"&lt;0"))/COUNT($S28,$AC28,$AH28,#REF!,$AM28,$AR28,$AW28,$BB28,$BG28,$BL28,$BV28,$CA28,$CF28,$CK28,$X28,$BQ28),"")</f>
        <v/>
      </c>
      <c r="O28" s="118" t="str">
        <f>IF(ISBLANK(DATASHEET!L14),"",DATASHEET!L14)</f>
        <v>5-6</v>
      </c>
      <c r="P28" s="119">
        <f>IFERROR(IF(VLOOKUP(DATASHEET!A14,[5]YEAR8!$A$2:$Z$226,18,FALSE)="","",VLOOKUP(DATASHEET!A14,[5]YEAR8!$A$2:$Z$226,18,FALSE)),"")</f>
        <v>49.024999999999999</v>
      </c>
      <c r="Q28" s="120">
        <f>IFERROR(IF(VLOOKUP(DATASHEET!A14,[5]YEAR8!$A$2:$AF$250,19,FALSE)="","",VLOOKUP(DATASHEET!A14,[5]YEAR8!$A$2:$AF$250,19,FALSE)),"")</f>
        <v>4.9024999999999999</v>
      </c>
      <c r="R28" s="121" t="str">
        <f>'P8 BREAKDOWN'!L16</f>
        <v/>
      </c>
      <c r="S28" s="108" t="str">
        <f>IF(T28="","",IFERROR(VLOOKUP(DATASHEET!AF14,lookup,2,FALSE)-$Q28,""))</f>
        <v/>
      </c>
      <c r="T28" s="109">
        <f>IFERROR(INDEX(DATASHEET!$A$1:$CT$300,MATCH(PROGRESS!$A28,DATASHEET!$A$1:$A$300,0),MATCH(PROGRESS!T$2,DATASHEET!$A$1:$CT$1,0)),"")</f>
        <v>0</v>
      </c>
      <c r="U28" s="109" t="str">
        <f t="shared" si="29"/>
        <v/>
      </c>
      <c r="V28" s="110" t="str">
        <f>IF(ISBLANK(DATASHEET!AG14),"",DATASHEET!AG14)</f>
        <v>SGO</v>
      </c>
      <c r="W28" s="111" t="str">
        <f>IF(ISBLANK(DATASHEET!AH14),"",DATASHEET!AH14)</f>
        <v>8N-AR-4</v>
      </c>
      <c r="X28" s="108" t="str">
        <f>IFERROR(VLOOKUP(DATASHEET!AJ14,lookup,2,FALSE)-$Q28,"")</f>
        <v/>
      </c>
      <c r="Y28" s="109">
        <f>IFERROR(INDEX(DATASHEET!$A$1:$CT$300,MATCH(PROGRESS!$A28,DATASHEET!$A$1:$A$300,0),MATCH(PROGRESS!Y$2,DATASHEET!$A$1:$CT$1,0)),"")</f>
        <v>0</v>
      </c>
      <c r="Z28" s="109" t="str">
        <f t="shared" si="44"/>
        <v/>
      </c>
      <c r="AA28" s="110" t="str">
        <f>IF(ISBLANK(DATASHEET!AK14),"",DATASHEET!AK14)</f>
        <v>MO</v>
      </c>
      <c r="AB28" s="111" t="str">
        <f>IF(ISBLANK(DATASHEET!AL14),"",DATASHEET!AL14)</f>
        <v>8N-DT-3</v>
      </c>
      <c r="AC28" s="108" t="str">
        <f>IF(AD28="","",IFERROR(VLOOKUP(DATASHEET!AN14,lookup,2,FALSE)-$Q28,""))</f>
        <v/>
      </c>
      <c r="AD28" s="109">
        <f>IFERROR(INDEX(DATASHEET!$A$1:$CT$300,MATCH(PROGRESS!$A28,DATASHEET!$A$1:$A$300,0),MATCH(PROGRESS!AD$2,DATASHEET!$A$1:$CT$1,0)),"")</f>
        <v>0</v>
      </c>
      <c r="AE28" s="109" t="str">
        <f t="shared" si="31"/>
        <v/>
      </c>
      <c r="AF28" s="110" t="str">
        <f>IF(ISBLANK(DATASHEET!AO14),"",DATASHEET!AO14)</f>
        <v>KC</v>
      </c>
      <c r="AG28" s="111" t="str">
        <f>IF(ISBLANK(DATASHEET!AP14),"",DATASHEET!AP14)</f>
        <v>8N-DR-4</v>
      </c>
      <c r="AH28" s="108" t="str">
        <f>IF(AI28="","",IFERROR(VLOOKUP(DATASHEET!AR14,lookup,2,FALSE)-$Q28,""))</f>
        <v/>
      </c>
      <c r="AI28" s="109">
        <f>IFERROR(INDEX(DATASHEET!$A$1:$CT$300,MATCH(PROGRESS!$A28,DATASHEET!$A$1:$A$300,0),MATCH(PROGRESS!AI$2,DATASHEET!$A$1:$CT$1,0)),"")</f>
        <v>0</v>
      </c>
      <c r="AJ28" s="109" t="str">
        <f t="shared" si="32"/>
        <v/>
      </c>
      <c r="AK28" s="110" t="str">
        <f>IF(ISBLANK(DATASHEET!AS14),"",DATASHEET!AS14)</f>
        <v>FB</v>
      </c>
      <c r="AL28" s="111" t="str">
        <f>IF(ISBLANK(DATASHEET!AT14),"",DATASHEET!AT14)</f>
        <v>8N-EN-2</v>
      </c>
      <c r="AM28" s="108" t="str">
        <f>IF(AN28="","",IFERROR(VLOOKUP(DATASHEET!AZ14,lookup,2,FALSE)-$Q28,""))</f>
        <v/>
      </c>
      <c r="AN28" s="109">
        <f>IFERROR(INDEX(DATASHEET!$A$1:$CT$300,MATCH(PROGRESS!$A28,DATASHEET!$A$1:$A$300,0),MATCH(PROGRESS!AN$2,DATASHEET!$A$1:$CT$1,0)),"")</f>
        <v>0</v>
      </c>
      <c r="AO28" s="109" t="str">
        <f t="shared" si="33"/>
        <v/>
      </c>
      <c r="AP28" s="110" t="str">
        <f>IF(ISBLANK(DATASHEET!BA14),"",DATASHEET!BA14)</f>
        <v/>
      </c>
      <c r="AQ28" s="111" t="str">
        <f>IF(ISBLANK(DATASHEET!BB14),"",DATASHEET!BB14)</f>
        <v/>
      </c>
      <c r="AR28" s="108" t="str">
        <f>IF(AS28="","",IFERROR(VLOOKUP(DATASHEET!BD14,lookup,2,FALSE)-$Q28,""))</f>
        <v/>
      </c>
      <c r="AS28" s="109">
        <f>IFERROR(INDEX(DATASHEET!$A$1:$CT$300,MATCH(PROGRESS!$A28,DATASHEET!$A$1:$A$300,0),MATCH(PROGRESS!AS$2,DATASHEET!$A$1:$CT$1,0)),"")</f>
        <v>0</v>
      </c>
      <c r="AT28" s="109" t="str">
        <f t="shared" si="34"/>
        <v/>
      </c>
      <c r="AU28" s="110" t="str">
        <f>IF(ISBLANK(DATASHEET!BE14),"",DATASHEET!BE14)</f>
        <v>ET</v>
      </c>
      <c r="AV28" s="111" t="str">
        <f>IF(ISBLANK(DATASHEET!BF14),"",DATASHEET!BF14)</f>
        <v>8N-GG-4</v>
      </c>
      <c r="AW28" s="108" t="str">
        <f>IF(AX28="","",IFERROR(VLOOKUP(DATASHEET!BH14,lookup,2,FALSE)-$Q28,""))</f>
        <v/>
      </c>
      <c r="AX28" s="109">
        <f>IFERROR(INDEX(DATASHEET!$A$1:$CT$300,MATCH(PROGRESS!$A28,DATASHEET!$A$1:$A$300,0),MATCH(PROGRESS!AX$2,DATASHEET!$A$1:$CT$1,0)),"")</f>
        <v>0</v>
      </c>
      <c r="AY28" s="109" t="str">
        <f t="shared" si="35"/>
        <v/>
      </c>
      <c r="AZ28" s="110" t="str">
        <f>IF(ISBLANK(DATASHEET!BI14),"",DATASHEET!BI14)</f>
        <v>ESH</v>
      </c>
      <c r="BA28" s="111" t="str">
        <f>IF(ISBLANK(DATASHEET!BJ14),"",DATASHEET!BJ14)</f>
        <v>8N-HI-4</v>
      </c>
      <c r="BB28" s="108" t="str">
        <f>IF(BC28="","",IFERROR(VLOOKUP(DATASHEET!BL14,lookup,2,FALSE)-$Q28,""))</f>
        <v/>
      </c>
      <c r="BC28" s="109">
        <f>IFERROR(INDEX(DATASHEET!$A$1:$CT$300,MATCH(PROGRESS!$A28,DATASHEET!$A$1:$A$300,0),MATCH(PROGRESS!BC$2,DATASHEET!$A$1:$CT$1,0)),"")</f>
        <v>0</v>
      </c>
      <c r="BD28" s="109" t="str">
        <f t="shared" si="36"/>
        <v/>
      </c>
      <c r="BE28" s="110" t="str">
        <f>IF(ISBLANK(DATASHEET!BM14),"",DATASHEET!BM14)</f>
        <v>RNI</v>
      </c>
      <c r="BF28" s="111" t="str">
        <f>IF(ISBLANK(DATASHEET!BN14),"",DATASHEET!BN14)</f>
        <v>8N-IT-4</v>
      </c>
      <c r="BG28" s="108" t="str">
        <f>IF(BH28="","",IFERROR(VLOOKUP(DATASHEET!BP14,lookup,2,FALSE)-$Q28,""))</f>
        <v/>
      </c>
      <c r="BH28" s="109">
        <f>IFERROR(INDEX(DATASHEET!$A$1:$CT$300,MATCH(PROGRESS!$A28,DATASHEET!$A$1:$A$300,0),MATCH(PROGRESS!BH$2,DATASHEET!$A$1:$CT$1,0)),"")</f>
        <v>0</v>
      </c>
      <c r="BI28" s="109" t="str">
        <f t="shared" si="37"/>
        <v/>
      </c>
      <c r="BJ28" s="110" t="str">
        <f>IF(ISBLANK(DATASHEET!BQ14),"",DATASHEET!BQ14)</f>
        <v>AB</v>
      </c>
      <c r="BK28" s="111" t="str">
        <f>IF(ISBLANK(DATASHEET!BR14),"",DATASHEET!BR14)</f>
        <v>8N-MA-3</v>
      </c>
      <c r="BL28" s="108" t="str">
        <f>IFERROR(VLOOKUP(DATASHEET!BT14,lookup,2,FALSE)-$Q28,"")</f>
        <v/>
      </c>
      <c r="BM28" s="109">
        <f>IFERROR(INDEX(DATASHEET!$A$1:$CT$300,MATCH(PROGRESS!$A28,DATASHEET!$A$1:$A$300,0),MATCH(PROGRESS!BM$2,DATASHEET!$A$1:$CT$1,0)),"")</f>
        <v>0</v>
      </c>
      <c r="BN28" s="109" t="str">
        <f t="shared" si="38"/>
        <v/>
      </c>
      <c r="BO28" s="110" t="str">
        <f>IF(ISBLANK(DATASHEET!BU14),"",DATASHEET!BU14)</f>
        <v>AW</v>
      </c>
      <c r="BP28" s="111" t="str">
        <f>IF(ISBLANK(DATASHEET!BV14),"",DATASHEET!BV14)</f>
        <v>8N-MU-4</v>
      </c>
      <c r="BQ28" s="108" t="str">
        <f>IFERROR(VLOOKUP(DATASHEET!BX14,lookup,2,FALSE)-$Q28,"")</f>
        <v/>
      </c>
      <c r="BR28" s="109">
        <f>IFERROR(INDEX(DATASHEET!$A$1:$CT$300,MATCH(PROGRESS!$A28,DATASHEET!$A$1:$A$300,0),MATCH(PROGRESS!BR$2,DATASHEET!$A$1:$CT$1,0)),"")</f>
        <v>0</v>
      </c>
      <c r="BS28" s="109" t="str">
        <f t="shared" si="39"/>
        <v/>
      </c>
      <c r="BT28" s="110" t="str">
        <f>IF(ISBLANK(DATASHEET!BY14),"",DATASHEET!BY14)</f>
        <v/>
      </c>
      <c r="BU28" s="111" t="str">
        <f>IF(ISBLANK(DATASHEET!BZ14),"",DATASHEET!BZ14)</f>
        <v/>
      </c>
      <c r="BV28" s="108" t="str">
        <f>IFERROR(VLOOKUP(DATASHEET!CB14,lookup,2,FALSE)-$Q28,"")</f>
        <v/>
      </c>
      <c r="BW28" s="109">
        <f>IFERROR(INDEX(DATASHEET!$A$1:$CT$300,MATCH(PROGRESS!$A28,DATASHEET!$A$1:$A$300,0),MATCH(PROGRESS!BW$2,DATASHEET!$A$1:$CT$1,0)),"")</f>
        <v>0</v>
      </c>
      <c r="BX28" s="109" t="str">
        <f t="shared" si="40"/>
        <v/>
      </c>
      <c r="BY28" s="110" t="str">
        <f>IF(ISBLANK(DATASHEET!CC14),"",DATASHEET!CC14)</f>
        <v>MAM</v>
      </c>
      <c r="BZ28" s="111" t="str">
        <f>IF(ISBLANK(DATASHEET!CD14),"",DATASHEET!CD14)</f>
        <v>8N-PE-4</v>
      </c>
      <c r="CA28" s="108" t="str">
        <f>IFERROR(VLOOKUP(DATASHEET!CF14,lookup,2,FALSE)-$Q28,"")</f>
        <v/>
      </c>
      <c r="CB28" s="109">
        <f>IFERROR(INDEX(DATASHEET!$A$1:$CT$300,MATCH(PROGRESS!$A28,DATASHEET!$A$1:$A$300,0),MATCH(PROGRESS!CB$2,DATASHEET!$A$1:$CT$1,0)),"")</f>
        <v>0</v>
      </c>
      <c r="CC28" s="109" t="str">
        <f t="shared" si="41"/>
        <v/>
      </c>
      <c r="CD28" s="110" t="str">
        <f>IF(ISBLANK(DATASHEET!CG14),"",DATASHEET!CG14)</f>
        <v>ZA</v>
      </c>
      <c r="CE28" s="111" t="str">
        <f>IF(ISBLANK(DATASHEET!CH14),"",DATASHEET!CH14)</f>
        <v>8N-RE-4</v>
      </c>
      <c r="CF28" s="108" t="str">
        <f>IFERROR(VLOOKUP(DATASHEET!CJ14,lookup,2,FALSE)-$Q28,"")</f>
        <v/>
      </c>
      <c r="CG28" s="109">
        <f>IFERROR(INDEX(DATASHEET!$A$1:$CT$300,MATCH(PROGRESS!$A28,DATASHEET!$A$1:$A$300,0),MATCH(PROGRESS!CG$2,DATASHEET!$A$1:$CT$1,0)),"")</f>
        <v>0</v>
      </c>
      <c r="CH28" s="109" t="str">
        <f t="shared" si="45"/>
        <v/>
      </c>
      <c r="CI28" s="110" t="str">
        <f>IF(ISBLANK(DATASHEET!CK14),"",DATASHEET!CK14)</f>
        <v>RA</v>
      </c>
      <c r="CJ28" s="111" t="str">
        <f>IF(ISBLANK(DATASHEET!CL14),"",DATASHEET!CL14)</f>
        <v>8X-SC-6</v>
      </c>
      <c r="CK28" s="108" t="str">
        <f>IFERROR(VLOOKUP(DATASHEET!CN14,lookup,2,FALSE)-$Q28,"")</f>
        <v/>
      </c>
      <c r="CL28" s="109">
        <f>IFERROR(INDEX(DATASHEET!$A$1:$CT$300,MATCH(PROGRESS!$A28,DATASHEET!$A$1:$A$300,0),MATCH(PROGRESS!CL$2,DATASHEET!$A$1:$CT$1,0)),"")</f>
        <v>0</v>
      </c>
      <c r="CM28" s="109" t="str">
        <f t="shared" si="43"/>
        <v/>
      </c>
      <c r="CN28" s="110" t="str">
        <f>IF(ISBLANK(DATASHEET!CO14),"",DATASHEET!CO14)</f>
        <v>MBA</v>
      </c>
      <c r="CO28" s="110" t="str">
        <f>IF(ISBLANK(DATASHEET!CP14),"",DATASHEET!CP14)</f>
        <v>8N-SP-4</v>
      </c>
      <c r="FO28" s="282"/>
      <c r="FP28" s="282"/>
      <c r="FQ28" s="282"/>
      <c r="FR28" s="282"/>
      <c r="FS28" s="282"/>
      <c r="FT28" s="282"/>
      <c r="FU28" s="282"/>
      <c r="FV28" s="282"/>
      <c r="FW28" s="282"/>
      <c r="FX28" s="282"/>
      <c r="FY28" s="345"/>
      <c r="FZ28" s="282"/>
      <c r="GA28" s="282"/>
      <c r="GB28" s="282"/>
      <c r="GC28" s="282"/>
      <c r="GD28" s="282"/>
      <c r="GE28" s="282"/>
      <c r="GF28" s="282"/>
      <c r="GG28" s="282"/>
      <c r="GH28" s="282"/>
      <c r="GI28" s="282"/>
      <c r="GJ28" s="282"/>
      <c r="GK28" s="282"/>
      <c r="GL28" s="282"/>
      <c r="GM28" s="282"/>
      <c r="GN28" s="282"/>
      <c r="GO28" s="282"/>
      <c r="GP28" s="282"/>
      <c r="GQ28" s="282"/>
      <c r="GR28" s="282"/>
    </row>
    <row r="29" spans="1:200" ht="15.75" x14ac:dyDescent="0.25">
      <c r="A29" s="112">
        <f>DATASHEET!A15</f>
        <v>152803</v>
      </c>
      <c r="B29" s="113" t="str">
        <f>DATASHEET!B15</f>
        <v>BISHAWU, Tyrone</v>
      </c>
      <c r="C29" s="114" t="str">
        <f>DATASHEET!C15</f>
        <v>8AB</v>
      </c>
      <c r="D29" s="115" t="str">
        <f>DATASHEET!D15</f>
        <v>M</v>
      </c>
      <c r="E29" s="115" t="str">
        <f>DATASHEET!J15</f>
        <v>N</v>
      </c>
      <c r="F29" s="115" t="str">
        <f>DATASHEET!E15</f>
        <v>Y</v>
      </c>
      <c r="G29" s="115" t="str">
        <f>DATASHEET!F15</f>
        <v>Black and Any Other Ethnic Group</v>
      </c>
      <c r="H29" s="115" t="str">
        <f>DATASHEET!G15</f>
        <v>N</v>
      </c>
      <c r="I29" s="115" t="str">
        <f>DATASHEET!H15</f>
        <v>Y</v>
      </c>
      <c r="J29" s="115" t="str">
        <f>DATASHEET!I15</f>
        <v>N</v>
      </c>
      <c r="K29" s="116" t="str">
        <f>DATASHEET!M15</f>
        <v>M</v>
      </c>
      <c r="L29" s="117" t="str">
        <f t="shared" si="28"/>
        <v/>
      </c>
      <c r="M29" s="106" t="str">
        <f>IFERROR(SUM(COUNTIF($S29,"&gt;=0"),COUNTIF($AC29,"&gt;=0"),COUNTIF($AH29,"&gt;=0"),COUNTIF(#REF!,"&gt;=0"),COUNTIF($AM29,"&gt;=0"),COUNTIF($AR29,"&gt;=0"),COUNTIF($AW29,"&gt;=0"),COUNTIF($BB29,"&gt;=0"),COUNTIF($BG29,"&gt;=0"),COUNTIF($BL29,"&gt;=0"),COUNTIF($BV29,"&gt;=0"),COUNTIF($BQ29,"&gt;=0"),COUNTIF($CF29,"&gt;=0"),COUNTIF($CK29,"&gt;=0"),COUNTIF($X29,"&gt;=0"),COUNTIF($CA29,"&gt;=0"))/COUNT($S29,$AC29,$AH29,#REF!,$AM29,$AR29,$AW29,$BB29,$BG29,$BL29,$BV29,$CA29,$CF29,$CK29,$X29,$BQ29),"")</f>
        <v/>
      </c>
      <c r="N29" s="106" t="str">
        <f>IFERROR(SUM(COUNTIF($S29,"&lt;0"),COUNTIF($AC29,"&lt;0"),COUNTIF($AH29,"&lt;0"),COUNTIF(#REF!,"&lt;0"),COUNTIF($AM29,"&lt;0"),COUNTIF($AR29,"&lt;0"),COUNTIF($AW29,"&lt;0"),COUNTIF($BB29,"&lt;0"),COUNTIF($BG29,"&lt;0"),COUNTIF($BL29,"&lt;0"),COUNTIF($BV29,"&lt;0"),COUNTIF($BQ29,"&lt;0"),COUNTIF($CA29,"&lt;0"),COUNTIF($CF29,"&lt;0"),COUNTIF($CK29,"&lt;0"),COUNTIF($X29,"&lt;0"))/COUNT($S29,$AC29,$AH29,#REF!,$AM29,$AR29,$AW29,$BB29,$BG29,$BL29,$BV29,$CA29,$CF29,$CK29,$X29,$BQ29),"")</f>
        <v/>
      </c>
      <c r="O29" s="118" t="str">
        <f>IF(ISBLANK(DATASHEET!L15),"",DATASHEET!L15)</f>
        <v>5-6</v>
      </c>
      <c r="P29" s="119">
        <f>IFERROR(IF(VLOOKUP(DATASHEET!A15,[5]YEAR8!$A$2:$Z$226,18,FALSE)="","",VLOOKUP(DATASHEET!A15,[5]YEAR8!$A$2:$Z$226,18,FALSE)),"")</f>
        <v>54.013157999999997</v>
      </c>
      <c r="Q29" s="120">
        <f>IFERROR(IF(VLOOKUP(DATASHEET!A15,[5]YEAR8!$A$2:$AF$250,19,FALSE)="","",VLOOKUP(DATASHEET!A15,[5]YEAR8!$A$2:$AF$250,19,FALSE)),"")</f>
        <v>5.4013157999999999</v>
      </c>
      <c r="R29" s="121" t="str">
        <f>'P8 BREAKDOWN'!L17</f>
        <v/>
      </c>
      <c r="S29" s="108" t="str">
        <f>IF(T29="","",IFERROR(VLOOKUP(DATASHEET!AF15,lookup,2,FALSE)-$Q29,""))</f>
        <v/>
      </c>
      <c r="T29" s="109">
        <f>IFERROR(INDEX(DATASHEET!$A$1:$CT$300,MATCH(PROGRESS!$A29,DATASHEET!$A$1:$A$300,0),MATCH(PROGRESS!T$2,DATASHEET!$A$1:$CT$1,0)),"")</f>
        <v>0</v>
      </c>
      <c r="U29" s="109" t="str">
        <f t="shared" si="29"/>
        <v/>
      </c>
      <c r="V29" s="110" t="str">
        <f>IF(ISBLANK(DATASHEET!AG15),"",DATASHEET!AG15)</f>
        <v>SGO</v>
      </c>
      <c r="W29" s="111" t="str">
        <f>IF(ISBLANK(DATASHEET!AH15),"",DATASHEET!AH15)</f>
        <v>8N-AR-1</v>
      </c>
      <c r="X29" s="108" t="str">
        <f>IFERROR(VLOOKUP(DATASHEET!AJ15,lookup,2,FALSE)-$Q29,"")</f>
        <v/>
      </c>
      <c r="Y29" s="109">
        <f>IFERROR(INDEX(DATASHEET!$A$1:$CT$300,MATCH(PROGRESS!$A29,DATASHEET!$A$1:$A$300,0),MATCH(PROGRESS!Y$2,DATASHEET!$A$1:$CT$1,0)),"")</f>
        <v>0</v>
      </c>
      <c r="Z29" s="109" t="str">
        <f t="shared" si="44"/>
        <v/>
      </c>
      <c r="AA29" s="110" t="str">
        <f>IF(ISBLANK(DATASHEET!AK15),"",DATASHEET!AK15)</f>
        <v>MO</v>
      </c>
      <c r="AB29" s="111" t="str">
        <f>IF(ISBLANK(DATASHEET!AL15),"",DATASHEET!AL15)</f>
        <v>8N-DT-3</v>
      </c>
      <c r="AC29" s="108" t="str">
        <f>IF(AD29="","",IFERROR(VLOOKUP(DATASHEET!AN15,lookup,2,FALSE)-$Q29,""))</f>
        <v/>
      </c>
      <c r="AD29" s="109">
        <f>IFERROR(INDEX(DATASHEET!$A$1:$CT$300,MATCH(PROGRESS!$A29,DATASHEET!$A$1:$A$300,0),MATCH(PROGRESS!AD$2,DATASHEET!$A$1:$CT$1,0)),"")</f>
        <v>0</v>
      </c>
      <c r="AE29" s="109" t="str">
        <f t="shared" si="31"/>
        <v/>
      </c>
      <c r="AF29" s="110" t="str">
        <f>IF(ISBLANK(DATASHEET!AO15),"",DATASHEET!AO15)</f>
        <v>EC</v>
      </c>
      <c r="AG29" s="111" t="str">
        <f>IF(ISBLANK(DATASHEET!AP15),"",DATASHEET!AP15)</f>
        <v>8N-DR-1</v>
      </c>
      <c r="AH29" s="108" t="str">
        <f>IF(AI29="","",IFERROR(VLOOKUP(DATASHEET!AR15,lookup,2,FALSE)-$Q29,""))</f>
        <v/>
      </c>
      <c r="AI29" s="109">
        <f>IFERROR(INDEX(DATASHEET!$A$1:$CT$300,MATCH(PROGRESS!$A29,DATASHEET!$A$1:$A$300,0),MATCH(PROGRESS!AI$2,DATASHEET!$A$1:$CT$1,0)),"")</f>
        <v>0</v>
      </c>
      <c r="AJ29" s="109" t="str">
        <f t="shared" si="32"/>
        <v/>
      </c>
      <c r="AK29" s="110" t="str">
        <f>IF(ISBLANK(DATASHEET!AS15),"",DATASHEET!AS15)</f>
        <v>EP</v>
      </c>
      <c r="AL29" s="111" t="str">
        <f>IF(ISBLANK(DATASHEET!AT15),"",DATASHEET!AT15)</f>
        <v>8N-EN-4</v>
      </c>
      <c r="AM29" s="108" t="str">
        <f>IF(AN29="","",IFERROR(VLOOKUP(DATASHEET!AZ15,lookup,2,FALSE)-$Q29,""))</f>
        <v/>
      </c>
      <c r="AN29" s="109">
        <f>IFERROR(INDEX(DATASHEET!$A$1:$CT$300,MATCH(PROGRESS!$A29,DATASHEET!$A$1:$A$300,0),MATCH(PROGRESS!AN$2,DATASHEET!$A$1:$CT$1,0)),"")</f>
        <v>0</v>
      </c>
      <c r="AO29" s="109" t="str">
        <f t="shared" si="33"/>
        <v/>
      </c>
      <c r="AP29" s="110" t="str">
        <f>IF(ISBLANK(DATASHEET!BA15),"",DATASHEET!BA15)</f>
        <v/>
      </c>
      <c r="AQ29" s="111" t="str">
        <f>IF(ISBLANK(DATASHEET!BB15),"",DATASHEET!BB15)</f>
        <v/>
      </c>
      <c r="AR29" s="108" t="str">
        <f>IF(AS29="","",IFERROR(VLOOKUP(DATASHEET!BD15,lookup,2,FALSE)-$Q29,""))</f>
        <v/>
      </c>
      <c r="AS29" s="109">
        <f>IFERROR(INDEX(DATASHEET!$A$1:$CT$300,MATCH(PROGRESS!$A29,DATASHEET!$A$1:$A$300,0),MATCH(PROGRESS!AS$2,DATASHEET!$A$1:$CT$1,0)),"")</f>
        <v>0</v>
      </c>
      <c r="AT29" s="109" t="str">
        <f t="shared" si="34"/>
        <v/>
      </c>
      <c r="AU29" s="110" t="str">
        <f>IF(ISBLANK(DATASHEET!BE15),"",DATASHEET!BE15)</f>
        <v>MPI</v>
      </c>
      <c r="AV29" s="111" t="str">
        <f>IF(ISBLANK(DATASHEET!BF15),"",DATASHEET!BF15)</f>
        <v>8N-GG-1</v>
      </c>
      <c r="AW29" s="108" t="str">
        <f>IF(AX29="","",IFERROR(VLOOKUP(DATASHEET!BH15,lookup,2,FALSE)-$Q29,""))</f>
        <v/>
      </c>
      <c r="AX29" s="109">
        <f>IFERROR(INDEX(DATASHEET!$A$1:$CT$300,MATCH(PROGRESS!$A29,DATASHEET!$A$1:$A$300,0),MATCH(PROGRESS!AX$2,DATASHEET!$A$1:$CT$1,0)),"")</f>
        <v>0</v>
      </c>
      <c r="AY29" s="109" t="str">
        <f t="shared" si="35"/>
        <v/>
      </c>
      <c r="AZ29" s="110" t="str">
        <f>IF(ISBLANK(DATASHEET!BI15),"",DATASHEET!BI15)</f>
        <v>HST</v>
      </c>
      <c r="BA29" s="111" t="str">
        <f>IF(ISBLANK(DATASHEET!BJ15),"",DATASHEET!BJ15)</f>
        <v>8N-HI-1</v>
      </c>
      <c r="BB29" s="108" t="str">
        <f>IF(BC29="","",IFERROR(VLOOKUP(DATASHEET!BL15,lookup,2,FALSE)-$Q29,""))</f>
        <v/>
      </c>
      <c r="BC29" s="109">
        <f>IFERROR(INDEX(DATASHEET!$A$1:$CT$300,MATCH(PROGRESS!$A29,DATASHEET!$A$1:$A$300,0),MATCH(PROGRESS!BC$2,DATASHEET!$A$1:$CT$1,0)),"")</f>
        <v>0</v>
      </c>
      <c r="BD29" s="109" t="str">
        <f t="shared" si="36"/>
        <v/>
      </c>
      <c r="BE29" s="110" t="str">
        <f>IF(ISBLANK(DATASHEET!BM15),"",DATASHEET!BM15)</f>
        <v>FS</v>
      </c>
      <c r="BF29" s="111" t="str">
        <f>IF(ISBLANK(DATASHEET!BN15),"",DATASHEET!BN15)</f>
        <v>8N-IT-1</v>
      </c>
      <c r="BG29" s="108" t="str">
        <f>IF(BH29="","",IFERROR(VLOOKUP(DATASHEET!BP15,lookup,2,FALSE)-$Q29,""))</f>
        <v/>
      </c>
      <c r="BH29" s="109">
        <f>IFERROR(INDEX(DATASHEET!$A$1:$CT$300,MATCH(PROGRESS!$A29,DATASHEET!$A$1:$A$300,0),MATCH(PROGRESS!BH$2,DATASHEET!$A$1:$CT$1,0)),"")</f>
        <v>0</v>
      </c>
      <c r="BI29" s="109" t="str">
        <f t="shared" si="37"/>
        <v/>
      </c>
      <c r="BJ29" s="110" t="str">
        <f>IF(ISBLANK(DATASHEET!BQ15),"",DATASHEET!BQ15)</f>
        <v>MP</v>
      </c>
      <c r="BK29" s="111" t="str">
        <f>IF(ISBLANK(DATASHEET!BR15),"",DATASHEET!BR15)</f>
        <v>8N-MA-2</v>
      </c>
      <c r="BL29" s="108" t="str">
        <f>IFERROR(VLOOKUP(DATASHEET!BT15,lookup,2,FALSE)-$Q29,"")</f>
        <v/>
      </c>
      <c r="BM29" s="109">
        <f>IFERROR(INDEX(DATASHEET!$A$1:$CT$300,MATCH(PROGRESS!$A29,DATASHEET!$A$1:$A$300,0),MATCH(PROGRESS!BM$2,DATASHEET!$A$1:$CT$1,0)),"")</f>
        <v>0</v>
      </c>
      <c r="BN29" s="109" t="str">
        <f t="shared" si="38"/>
        <v/>
      </c>
      <c r="BO29" s="110" t="str">
        <f>IF(ISBLANK(DATASHEET!BU15),"",DATASHEET!BU15)</f>
        <v>AW</v>
      </c>
      <c r="BP29" s="111" t="str">
        <f>IF(ISBLANK(DATASHEET!BV15),"",DATASHEET!BV15)</f>
        <v>8N-MU-1</v>
      </c>
      <c r="BQ29" s="108" t="str">
        <f>IFERROR(VLOOKUP(DATASHEET!BX15,lookup,2,FALSE)-$Q29,"")</f>
        <v/>
      </c>
      <c r="BR29" s="109">
        <f>IFERROR(INDEX(DATASHEET!$A$1:$CT$300,MATCH(PROGRESS!$A29,DATASHEET!$A$1:$A$300,0),MATCH(PROGRESS!BR$2,DATASHEET!$A$1:$CT$1,0)),"")</f>
        <v>0</v>
      </c>
      <c r="BS29" s="109" t="str">
        <f t="shared" si="39"/>
        <v/>
      </c>
      <c r="BT29" s="110" t="str">
        <f>IF(ISBLANK(DATASHEET!BY15),"",DATASHEET!BY15)</f>
        <v/>
      </c>
      <c r="BU29" s="111" t="str">
        <f>IF(ISBLANK(DATASHEET!BZ15),"",DATASHEET!BZ15)</f>
        <v/>
      </c>
      <c r="BV29" s="108" t="str">
        <f>IFERROR(VLOOKUP(DATASHEET!CB15,lookup,2,FALSE)-$Q29,"")</f>
        <v/>
      </c>
      <c r="BW29" s="109">
        <f>IFERROR(INDEX(DATASHEET!$A$1:$CT$300,MATCH(PROGRESS!$A29,DATASHEET!$A$1:$A$300,0),MATCH(PROGRESS!BW$2,DATASHEET!$A$1:$CT$1,0)),"")</f>
        <v>0</v>
      </c>
      <c r="BX29" s="109" t="str">
        <f t="shared" si="40"/>
        <v/>
      </c>
      <c r="BY29" s="110" t="str">
        <f>IF(ISBLANK(DATASHEET!CC15),"",DATASHEET!CC15)</f>
        <v>JOS</v>
      </c>
      <c r="BZ29" s="111" t="str">
        <f>IF(ISBLANK(DATASHEET!CD15),"",DATASHEET!CD15)</f>
        <v>8N-PE-3</v>
      </c>
      <c r="CA29" s="108" t="str">
        <f>IFERROR(VLOOKUP(DATASHEET!CF15,lookup,2,FALSE)-$Q29,"")</f>
        <v/>
      </c>
      <c r="CB29" s="109">
        <f>IFERROR(INDEX(DATASHEET!$A$1:$CT$300,MATCH(PROGRESS!$A29,DATASHEET!$A$1:$A$300,0),MATCH(PROGRESS!CB$2,DATASHEET!$A$1:$CT$1,0)),"")</f>
        <v>0</v>
      </c>
      <c r="CC29" s="109" t="str">
        <f t="shared" si="41"/>
        <v/>
      </c>
      <c r="CD29" s="110" t="str">
        <f>IF(ISBLANK(DATASHEET!CG15),"",DATASHEET!CG15)</f>
        <v>PLO</v>
      </c>
      <c r="CE29" s="111" t="str">
        <f>IF(ISBLANK(DATASHEET!CH15),"",DATASHEET!CH15)</f>
        <v>8N-RE-1</v>
      </c>
      <c r="CF29" s="108" t="str">
        <f>IFERROR(VLOOKUP(DATASHEET!CJ15,lookup,2,FALSE)-$Q29,"")</f>
        <v/>
      </c>
      <c r="CG29" s="109">
        <f>IFERROR(INDEX(DATASHEET!$A$1:$CT$300,MATCH(PROGRESS!$A29,DATASHEET!$A$1:$A$300,0),MATCH(PROGRESS!CG$2,DATASHEET!$A$1:$CT$1,0)),"")</f>
        <v>0</v>
      </c>
      <c r="CH29" s="109" t="str">
        <f t="shared" si="45"/>
        <v/>
      </c>
      <c r="CI29" s="110" t="str">
        <f>IF(ISBLANK(DATASHEET!CK15),"",DATASHEET!CK15)</f>
        <v>DWA</v>
      </c>
      <c r="CJ29" s="111" t="str">
        <f>IF(ISBLANK(DATASHEET!CL15),"",DATASHEET!CL15)</f>
        <v>8X-SC-1</v>
      </c>
      <c r="CK29" s="108" t="str">
        <f>IFERROR(VLOOKUP(DATASHEET!CN15,lookup,2,FALSE)-$Q29,"")</f>
        <v/>
      </c>
      <c r="CL29" s="109">
        <f>IFERROR(INDEX(DATASHEET!$A$1:$CT$300,MATCH(PROGRESS!$A29,DATASHEET!$A$1:$A$300,0),MATCH(PROGRESS!CL$2,DATASHEET!$A$1:$CT$1,0)),"")</f>
        <v>0</v>
      </c>
      <c r="CM29" s="109" t="str">
        <f t="shared" si="43"/>
        <v/>
      </c>
      <c r="CN29" s="110" t="str">
        <f>IF(ISBLANK(DATASHEET!CO15),"",DATASHEET!CO15)</f>
        <v>DCH</v>
      </c>
      <c r="CO29" s="110" t="str">
        <f>IF(ISBLANK(DATASHEET!CP15),"",DATASHEET!CP15)</f>
        <v>8N-SP-1</v>
      </c>
      <c r="FO29" s="282"/>
      <c r="FP29" s="282"/>
      <c r="FQ29" s="282"/>
      <c r="FR29" s="282"/>
      <c r="FS29" s="282"/>
      <c r="FT29" s="282"/>
      <c r="FU29" s="282"/>
      <c r="FV29" s="282"/>
      <c r="FW29" s="282"/>
      <c r="FX29" s="282"/>
      <c r="FY29" s="345"/>
      <c r="FZ29" s="282"/>
      <c r="GA29" s="282"/>
      <c r="GB29" s="282"/>
      <c r="GC29" s="282"/>
      <c r="GD29" s="282"/>
      <c r="GE29" s="282"/>
      <c r="GF29" s="282"/>
      <c r="GG29" s="282"/>
      <c r="GH29" s="282"/>
      <c r="GI29" s="282"/>
      <c r="GJ29" s="282"/>
      <c r="GK29" s="282"/>
      <c r="GL29" s="282"/>
      <c r="GM29" s="282"/>
      <c r="GN29" s="282"/>
      <c r="GO29" s="282"/>
      <c r="GP29" s="282"/>
      <c r="GQ29" s="282"/>
      <c r="GR29" s="282"/>
    </row>
    <row r="30" spans="1:200" ht="15.75" x14ac:dyDescent="0.25">
      <c r="A30" s="112">
        <f>DATASHEET!A16</f>
        <v>160010</v>
      </c>
      <c r="B30" s="113" t="str">
        <f>DATASHEET!B16</f>
        <v>BORTHWICK, Beatrice</v>
      </c>
      <c r="C30" s="114" t="str">
        <f>DATASHEET!C16</f>
        <v>8KS</v>
      </c>
      <c r="D30" s="115" t="str">
        <f>DATASHEET!D16</f>
        <v>F</v>
      </c>
      <c r="E30" s="115" t="str">
        <f>DATASHEET!J16</f>
        <v>N</v>
      </c>
      <c r="F30" s="115" t="str">
        <f>DATASHEET!E16</f>
        <v>N</v>
      </c>
      <c r="G30" s="115" t="str">
        <f>DATASHEET!F16</f>
        <v>White - British</v>
      </c>
      <c r="H30" s="115" t="str">
        <f>DATASHEET!G16</f>
        <v>N</v>
      </c>
      <c r="I30" s="115" t="str">
        <f>DATASHEET!H16</f>
        <v>N</v>
      </c>
      <c r="J30" s="115" t="str">
        <f>DATASHEET!I16</f>
        <v>N</v>
      </c>
      <c r="K30" s="116" t="str">
        <f>DATASHEET!M16</f>
        <v>M</v>
      </c>
      <c r="L30" s="117" t="str">
        <f t="shared" si="28"/>
        <v/>
      </c>
      <c r="M30" s="106" t="str">
        <f>IFERROR(SUM(COUNTIF($S30,"&gt;=0"),COUNTIF($AC30,"&gt;=0"),COUNTIF($AH30,"&gt;=0"),COUNTIF(#REF!,"&gt;=0"),COUNTIF($AM30,"&gt;=0"),COUNTIF($AR30,"&gt;=0"),COUNTIF($AW30,"&gt;=0"),COUNTIF($BB30,"&gt;=0"),COUNTIF($BG30,"&gt;=0"),COUNTIF($BL30,"&gt;=0"),COUNTIF($BV30,"&gt;=0"),COUNTIF($BQ30,"&gt;=0"),COUNTIF($CF30,"&gt;=0"),COUNTIF($CK30,"&gt;=0"),COUNTIF($X30,"&gt;=0"),COUNTIF($CA30,"&gt;=0"))/COUNT($S30,$AC30,$AH30,#REF!,$AM30,$AR30,$AW30,$BB30,$BG30,$BL30,$BV30,$CA30,$CF30,$CK30,$X30,$BQ30),"")</f>
        <v/>
      </c>
      <c r="N30" s="106" t="str">
        <f>IFERROR(SUM(COUNTIF($S30,"&lt;0"),COUNTIF($AC30,"&lt;0"),COUNTIF($AH30,"&lt;0"),COUNTIF(#REF!,"&lt;0"),COUNTIF($AM30,"&lt;0"),COUNTIF($AR30,"&lt;0"),COUNTIF($AW30,"&lt;0"),COUNTIF($BB30,"&lt;0"),COUNTIF($BG30,"&lt;0"),COUNTIF($BL30,"&lt;0"),COUNTIF($BV30,"&lt;0"),COUNTIF($BQ30,"&lt;0"),COUNTIF($CA30,"&lt;0"),COUNTIF($CF30,"&lt;0"),COUNTIF($CK30,"&lt;0"),COUNTIF($X30,"&lt;0"))/COUNT($S30,$AC30,$AH30,#REF!,$AM30,$AR30,$AW30,$BB30,$BG30,$BL30,$BV30,$CA30,$CF30,$CK30,$X30,$BQ30),"")</f>
        <v/>
      </c>
      <c r="O30" s="118" t="str">
        <f>IF(ISBLANK(DATASHEET!L16),"",DATASHEET!L16)</f>
        <v>5-6</v>
      </c>
      <c r="P30" s="119">
        <f>IFERROR(IF(VLOOKUP(DATASHEET!A16,[5]YEAR8!$A$2:$Z$226,18,FALSE)="","",VLOOKUP(DATASHEET!A16,[5]YEAR8!$A$2:$Z$226,18,FALSE)),"")</f>
        <v>45.503675999999999</v>
      </c>
      <c r="Q30" s="120">
        <f>IFERROR(IF(VLOOKUP(DATASHEET!A16,[5]YEAR8!$A$2:$AF$250,19,FALSE)="","",VLOOKUP(DATASHEET!A16,[5]YEAR8!$A$2:$AF$250,19,FALSE)),"")</f>
        <v>4.5503675999999995</v>
      </c>
      <c r="R30" s="121" t="str">
        <f>'P8 BREAKDOWN'!L18</f>
        <v/>
      </c>
      <c r="S30" s="108" t="str">
        <f>IF(T30="","",IFERROR(VLOOKUP(DATASHEET!AF16,lookup,2,FALSE)-$Q30,""))</f>
        <v/>
      </c>
      <c r="T30" s="109">
        <f>IFERROR(INDEX(DATASHEET!$A$1:$CT$300,MATCH(PROGRESS!$A30,DATASHEET!$A$1:$A$300,0),MATCH(PROGRESS!T$2,DATASHEET!$A$1:$CT$1,0)),"")</f>
        <v>0</v>
      </c>
      <c r="U30" s="109" t="str">
        <f t="shared" si="29"/>
        <v/>
      </c>
      <c r="V30" s="110" t="str">
        <f>IF(ISBLANK(DATASHEET!AG16),"",DATASHEET!AG16)</f>
        <v>BPE</v>
      </c>
      <c r="W30" s="111" t="str">
        <f>IF(ISBLANK(DATASHEET!AH16),"",DATASHEET!AH16)</f>
        <v>8S-AR-2</v>
      </c>
      <c r="X30" s="108" t="str">
        <f>IFERROR(VLOOKUP(DATASHEET!AJ16,lookup,2,FALSE)-$Q30,"")</f>
        <v/>
      </c>
      <c r="Y30" s="109">
        <f>IFERROR(INDEX(DATASHEET!$A$1:$CT$300,MATCH(PROGRESS!$A30,DATASHEET!$A$1:$A$300,0),MATCH(PROGRESS!Y$2,DATASHEET!$A$1:$CT$1,0)),"")</f>
        <v>0</v>
      </c>
      <c r="Z30" s="109" t="str">
        <f t="shared" si="44"/>
        <v/>
      </c>
      <c r="AA30" s="110" t="str">
        <f>IF(ISBLANK(DATASHEET!AK16),"",DATASHEET!AK16)</f>
        <v/>
      </c>
      <c r="AB30" s="111" t="str">
        <f>IF(ISBLANK(DATASHEET!AL16),"",DATASHEET!AL16)</f>
        <v/>
      </c>
      <c r="AC30" s="108" t="str">
        <f>IF(AD30="","",IFERROR(VLOOKUP(DATASHEET!AN16,lookup,2,FALSE)-$Q30,""))</f>
        <v/>
      </c>
      <c r="AD30" s="109">
        <f>IFERROR(INDEX(DATASHEET!$A$1:$CT$300,MATCH(PROGRESS!$A30,DATASHEET!$A$1:$A$300,0),MATCH(PROGRESS!AD$2,DATASHEET!$A$1:$CT$1,0)),"")</f>
        <v>0</v>
      </c>
      <c r="AE30" s="109" t="str">
        <f t="shared" si="31"/>
        <v/>
      </c>
      <c r="AF30" s="110" t="str">
        <f>IF(ISBLANK(DATASHEET!AO16),"",DATASHEET!AO16)</f>
        <v>EC</v>
      </c>
      <c r="AG30" s="111" t="str">
        <f>IF(ISBLANK(DATASHEET!AP16),"",DATASHEET!AP16)</f>
        <v>8S-DR-2</v>
      </c>
      <c r="AH30" s="108" t="str">
        <f>IF(AI30="","",IFERROR(VLOOKUP(DATASHEET!AR16,lookup,2,FALSE)-$Q30,""))</f>
        <v/>
      </c>
      <c r="AI30" s="109">
        <f>IFERROR(INDEX(DATASHEET!$A$1:$CT$300,MATCH(PROGRESS!$A30,DATASHEET!$A$1:$A$300,0),MATCH(PROGRESS!AI$2,DATASHEET!$A$1:$CT$1,0)),"")</f>
        <v>0</v>
      </c>
      <c r="AJ30" s="109" t="str">
        <f t="shared" si="32"/>
        <v/>
      </c>
      <c r="AK30" s="110" t="str">
        <f>IF(ISBLANK(DATASHEET!AS16),"",DATASHEET!AS16)</f>
        <v>EW</v>
      </c>
      <c r="AL30" s="111" t="str">
        <f>IF(ISBLANK(DATASHEET!AT16),"",DATASHEET!AT16)</f>
        <v>8S-EN-4</v>
      </c>
      <c r="AM30" s="108" t="str">
        <f>IF(AN30="","",IFERROR(VLOOKUP(DATASHEET!AZ16,lookup,2,FALSE)-$Q30,""))</f>
        <v/>
      </c>
      <c r="AN30" s="109">
        <f>IFERROR(INDEX(DATASHEET!$A$1:$CT$300,MATCH(PROGRESS!$A30,DATASHEET!$A$1:$A$300,0),MATCH(PROGRESS!AN$2,DATASHEET!$A$1:$CT$1,0)),"")</f>
        <v>0</v>
      </c>
      <c r="AO30" s="109" t="str">
        <f t="shared" si="33"/>
        <v/>
      </c>
      <c r="AP30" s="110" t="str">
        <f>IF(ISBLANK(DATASHEET!BA16),"",DATASHEET!BA16)</f>
        <v>EGQ</v>
      </c>
      <c r="AQ30" s="111" t="str">
        <f>IF(ISBLANK(DATASHEET!BB16),"",DATASHEET!BB16)</f>
        <v>8S-FR-2</v>
      </c>
      <c r="AR30" s="108" t="str">
        <f>IF(AS30="","",IFERROR(VLOOKUP(DATASHEET!BD16,lookup,2,FALSE)-$Q30,""))</f>
        <v/>
      </c>
      <c r="AS30" s="109">
        <f>IFERROR(INDEX(DATASHEET!$A$1:$CT$300,MATCH(PROGRESS!$A30,DATASHEET!$A$1:$A$300,0),MATCH(PROGRESS!AS$2,DATASHEET!$A$1:$CT$1,0)),"")</f>
        <v>0</v>
      </c>
      <c r="AT30" s="109" t="str">
        <f t="shared" si="34"/>
        <v/>
      </c>
      <c r="AU30" s="110" t="str">
        <f>IF(ISBLANK(DATASHEET!BE16),"",DATASHEET!BE16)</f>
        <v>MPI</v>
      </c>
      <c r="AV30" s="111" t="str">
        <f>IF(ISBLANK(DATASHEET!BF16),"",DATASHEET!BF16)</f>
        <v>8S-GG-2</v>
      </c>
      <c r="AW30" s="108" t="str">
        <f>IF(AX30="","",IFERROR(VLOOKUP(DATASHEET!BH16,lookup,2,FALSE)-$Q30,""))</f>
        <v/>
      </c>
      <c r="AX30" s="109">
        <f>IFERROR(INDEX(DATASHEET!$A$1:$CT$300,MATCH(PROGRESS!$A30,DATASHEET!$A$1:$A$300,0),MATCH(PROGRESS!AX$2,DATASHEET!$A$1:$CT$1,0)),"")</f>
        <v>0</v>
      </c>
      <c r="AY30" s="109" t="str">
        <f t="shared" si="35"/>
        <v/>
      </c>
      <c r="AZ30" s="110" t="str">
        <f>IF(ISBLANK(DATASHEET!BI16),"",DATASHEET!BI16)</f>
        <v>HST</v>
      </c>
      <c r="BA30" s="111" t="str">
        <f>IF(ISBLANK(DATASHEET!BJ16),"",DATASHEET!BJ16)</f>
        <v>8S-HI-2</v>
      </c>
      <c r="BB30" s="108" t="str">
        <f>IF(BC30="","",IFERROR(VLOOKUP(DATASHEET!BL16,lookup,2,FALSE)-$Q30,""))</f>
        <v/>
      </c>
      <c r="BC30" s="109">
        <f>IFERROR(INDEX(DATASHEET!$A$1:$CT$300,MATCH(PROGRESS!$A30,DATASHEET!$A$1:$A$300,0),MATCH(PROGRESS!BC$2,DATASHEET!$A$1:$CT$1,0)),"")</f>
        <v>0</v>
      </c>
      <c r="BD30" s="109" t="str">
        <f t="shared" si="36"/>
        <v/>
      </c>
      <c r="BE30" s="110" t="str">
        <f>IF(ISBLANK(DATASHEET!BM16),"",DATASHEET!BM16)</f>
        <v>RNI</v>
      </c>
      <c r="BF30" s="111" t="str">
        <f>IF(ISBLANK(DATASHEET!BN16),"",DATASHEET!BN16)</f>
        <v>8S-IT-2</v>
      </c>
      <c r="BG30" s="108" t="str">
        <f>IF(BH30="","",IFERROR(VLOOKUP(DATASHEET!BP16,lookup,2,FALSE)-$Q30,""))</f>
        <v/>
      </c>
      <c r="BH30" s="109">
        <f>IFERROR(INDEX(DATASHEET!$A$1:$CT$300,MATCH(PROGRESS!$A30,DATASHEET!$A$1:$A$300,0),MATCH(PROGRESS!BH$2,DATASHEET!$A$1:$CT$1,0)),"")</f>
        <v>0</v>
      </c>
      <c r="BI30" s="109" t="str">
        <f t="shared" si="37"/>
        <v/>
      </c>
      <c r="BJ30" s="110" t="str">
        <f>IF(ISBLANK(DATASHEET!BQ16),"",DATASHEET!BQ16)</f>
        <v>AB</v>
      </c>
      <c r="BK30" s="111" t="str">
        <f>IF(ISBLANK(DATASHEET!BR16),"",DATASHEET!BR16)</f>
        <v>8S-MA-3</v>
      </c>
      <c r="BL30" s="108" t="str">
        <f>IFERROR(VLOOKUP(DATASHEET!BT16,lookup,2,FALSE)-$Q30,"")</f>
        <v/>
      </c>
      <c r="BM30" s="109">
        <f>IFERROR(INDEX(DATASHEET!$A$1:$CT$300,MATCH(PROGRESS!$A30,DATASHEET!$A$1:$A$300,0),MATCH(PROGRESS!BM$2,DATASHEET!$A$1:$CT$1,0)),"")</f>
        <v>0</v>
      </c>
      <c r="BN30" s="109" t="str">
        <f t="shared" si="38"/>
        <v/>
      </c>
      <c r="BO30" s="110" t="str">
        <f>IF(ISBLANK(DATASHEET!BU16),"",DATASHEET!BU16)</f>
        <v>RF</v>
      </c>
      <c r="BP30" s="111" t="str">
        <f>IF(ISBLANK(DATASHEET!BV16),"",DATASHEET!BV16)</f>
        <v>8S-MU-2</v>
      </c>
      <c r="BQ30" s="108" t="str">
        <f>IFERROR(VLOOKUP(DATASHEET!BX16,lookup,2,FALSE)-$Q30,"")</f>
        <v/>
      </c>
      <c r="BR30" s="109">
        <f>IFERROR(INDEX(DATASHEET!$A$1:$CT$300,MATCH(PROGRESS!$A30,DATASHEET!$A$1:$A$300,0),MATCH(PROGRESS!BR$2,DATASHEET!$A$1:$CT$1,0)),"")</f>
        <v>0</v>
      </c>
      <c r="BS30" s="109" t="str">
        <f t="shared" si="39"/>
        <v/>
      </c>
      <c r="BT30" s="110" t="str">
        <f>IF(ISBLANK(DATASHEET!BY16),"",DATASHEET!BY16)</f>
        <v>HST</v>
      </c>
      <c r="BU30" s="111" t="str">
        <f>IF(ISBLANK(DATASHEET!BZ16),"",DATASHEET!BZ16)</f>
        <v>8S-PS-5</v>
      </c>
      <c r="BV30" s="108" t="str">
        <f>IFERROR(VLOOKUP(DATASHEET!CB16,lookup,2,FALSE)-$Q30,"")</f>
        <v/>
      </c>
      <c r="BW30" s="109">
        <f>IFERROR(INDEX(DATASHEET!$A$1:$CT$300,MATCH(PROGRESS!$A30,DATASHEET!$A$1:$A$300,0),MATCH(PROGRESS!BW$2,DATASHEET!$A$1:$CT$1,0)),"")</f>
        <v>0</v>
      </c>
      <c r="BX30" s="109" t="str">
        <f t="shared" si="40"/>
        <v/>
      </c>
      <c r="BY30" s="110" t="str">
        <f>IF(ISBLANK(DATASHEET!CC16),"",DATASHEET!CC16)</f>
        <v>CKA</v>
      </c>
      <c r="BZ30" s="111" t="str">
        <f>IF(ISBLANK(DATASHEET!CD16),"",DATASHEET!CD16)</f>
        <v>8S-PE-2</v>
      </c>
      <c r="CA30" s="108" t="str">
        <f>IFERROR(VLOOKUP(DATASHEET!CF16,lookup,2,FALSE)-$Q30,"")</f>
        <v/>
      </c>
      <c r="CB30" s="109">
        <f>IFERROR(INDEX(DATASHEET!$A$1:$CT$300,MATCH(PROGRESS!$A30,DATASHEET!$A$1:$A$300,0),MATCH(PROGRESS!CB$2,DATASHEET!$A$1:$CT$1,0)),"")</f>
        <v>0</v>
      </c>
      <c r="CC30" s="109" t="str">
        <f t="shared" si="41"/>
        <v/>
      </c>
      <c r="CD30" s="110" t="str">
        <f>IF(ISBLANK(DATASHEET!CG16),"",DATASHEET!CG16)</f>
        <v>GRY</v>
      </c>
      <c r="CE30" s="111" t="str">
        <f>IF(ISBLANK(DATASHEET!CH16),"",DATASHEET!CH16)</f>
        <v>8S-RE-2</v>
      </c>
      <c r="CF30" s="108" t="str">
        <f>IFERROR(VLOOKUP(DATASHEET!CJ16,lookup,2,FALSE)-$Q30,"")</f>
        <v/>
      </c>
      <c r="CG30" s="109">
        <f>IFERROR(INDEX(DATASHEET!$A$1:$CT$300,MATCH(PROGRESS!$A30,DATASHEET!$A$1:$A$300,0),MATCH(PROGRESS!CG$2,DATASHEET!$A$1:$CT$1,0)),"")</f>
        <v>0</v>
      </c>
      <c r="CH30" s="109" t="str">
        <f t="shared" si="45"/>
        <v/>
      </c>
      <c r="CI30" s="110" t="str">
        <f>IF(ISBLANK(DATASHEET!CK16),"",DATASHEET!CK16)</f>
        <v>AR</v>
      </c>
      <c r="CJ30" s="111" t="str">
        <f>IF(ISBLANK(DATASHEET!CL16),"",DATASHEET!CL16)</f>
        <v>8X-SC-7</v>
      </c>
      <c r="CK30" s="108" t="str">
        <f>IFERROR(VLOOKUP(DATASHEET!CN16,lookup,2,FALSE)-$Q30,"")</f>
        <v/>
      </c>
      <c r="CL30" s="109">
        <f>IFERROR(INDEX(DATASHEET!$A$1:$CT$300,MATCH(PROGRESS!$A30,DATASHEET!$A$1:$A$300,0),MATCH(PROGRESS!CL$2,DATASHEET!$A$1:$CT$1,0)),"")</f>
        <v>0</v>
      </c>
      <c r="CM30" s="109" t="str">
        <f t="shared" si="43"/>
        <v/>
      </c>
      <c r="CN30" s="110" t="str">
        <f>IF(ISBLANK(DATASHEET!CO16),"",DATASHEET!CO16)</f>
        <v/>
      </c>
      <c r="CO30" s="110" t="str">
        <f>IF(ISBLANK(DATASHEET!CP16),"",DATASHEET!CP16)</f>
        <v/>
      </c>
      <c r="FO30" s="282"/>
      <c r="FP30" s="282"/>
      <c r="FQ30" s="282"/>
      <c r="FR30" s="282"/>
      <c r="FS30" s="282"/>
      <c r="FT30" s="282"/>
      <c r="FU30" s="282"/>
      <c r="FV30" s="282"/>
      <c r="FW30" s="282"/>
      <c r="FX30" s="282"/>
      <c r="FY30" s="345"/>
      <c r="FZ30" s="282"/>
      <c r="GA30" s="282"/>
      <c r="GB30" s="282"/>
      <c r="GC30" s="282"/>
      <c r="GD30" s="282"/>
      <c r="GE30" s="282"/>
      <c r="GF30" s="282"/>
      <c r="GG30" s="282"/>
      <c r="GH30" s="282"/>
      <c r="GI30" s="282"/>
      <c r="GJ30" s="282"/>
      <c r="GK30" s="282"/>
      <c r="GL30" s="282"/>
      <c r="GM30" s="282"/>
      <c r="GN30" s="282"/>
      <c r="GO30" s="282"/>
      <c r="GP30" s="282"/>
      <c r="GQ30" s="282"/>
      <c r="GR30" s="282"/>
    </row>
    <row r="31" spans="1:200" ht="15.75" x14ac:dyDescent="0.25">
      <c r="A31" s="112">
        <f>DATASHEET!A17</f>
        <v>152861</v>
      </c>
      <c r="B31" s="113" t="str">
        <f>DATASHEET!B17</f>
        <v>BRADSHAW, Megan</v>
      </c>
      <c r="C31" s="114" t="str">
        <f>DATASHEET!C17</f>
        <v>8KC</v>
      </c>
      <c r="D31" s="115" t="str">
        <f>DATASHEET!D17</f>
        <v>F</v>
      </c>
      <c r="E31" s="115" t="str">
        <f>DATASHEET!J17</f>
        <v>N</v>
      </c>
      <c r="F31" s="115" t="str">
        <f>DATASHEET!E17</f>
        <v>N</v>
      </c>
      <c r="G31" s="115" t="str">
        <f>DATASHEET!F17</f>
        <v>White - British</v>
      </c>
      <c r="H31" s="115" t="str">
        <f>DATASHEET!G17</f>
        <v>N</v>
      </c>
      <c r="I31" s="115" t="str">
        <f>DATASHEET!H17</f>
        <v>N</v>
      </c>
      <c r="J31" s="115" t="str">
        <f>DATASHEET!I17</f>
        <v>N</v>
      </c>
      <c r="K31" s="116" t="str">
        <f>DATASHEET!M17</f>
        <v>H</v>
      </c>
      <c r="L31" s="117" t="str">
        <f t="shared" si="28"/>
        <v/>
      </c>
      <c r="M31" s="106" t="str">
        <f>IFERROR(SUM(COUNTIF($S31,"&gt;=0"),COUNTIF($AC31,"&gt;=0"),COUNTIF($AH31,"&gt;=0"),COUNTIF(#REF!,"&gt;=0"),COUNTIF($AM31,"&gt;=0"),COUNTIF($AR31,"&gt;=0"),COUNTIF($AW31,"&gt;=0"),COUNTIF($BB31,"&gt;=0"),COUNTIF($BG31,"&gt;=0"),COUNTIF($BL31,"&gt;=0"),COUNTIF($BV31,"&gt;=0"),COUNTIF($BQ31,"&gt;=0"),COUNTIF($CF31,"&gt;=0"),COUNTIF($CK31,"&gt;=0"),COUNTIF($X31,"&gt;=0"),COUNTIF($CA31,"&gt;=0"))/COUNT($S31,$AC31,$AH31,#REF!,$AM31,$AR31,$AW31,$BB31,$BG31,$BL31,$BV31,$CA31,$CF31,$CK31,$X31,$BQ31),"")</f>
        <v/>
      </c>
      <c r="N31" s="106" t="str">
        <f>IFERROR(SUM(COUNTIF($S31,"&lt;0"),COUNTIF($AC31,"&lt;0"),COUNTIF($AH31,"&lt;0"),COUNTIF(#REF!,"&lt;0"),COUNTIF($AM31,"&lt;0"),COUNTIF($AR31,"&lt;0"),COUNTIF($AW31,"&lt;0"),COUNTIF($BB31,"&lt;0"),COUNTIF($BG31,"&lt;0"),COUNTIF($BL31,"&lt;0"),COUNTIF($BV31,"&lt;0"),COUNTIF($BQ31,"&lt;0"),COUNTIF($CA31,"&lt;0"),COUNTIF($CF31,"&lt;0"),COUNTIF($CK31,"&lt;0"),COUNTIF($X31,"&lt;0"))/COUNT($S31,$AC31,$AH31,#REF!,$AM31,$AR31,$AW31,$BB31,$BG31,$BL31,$BV31,$CA31,$CF31,$CK31,$X31,$BQ31),"")</f>
        <v/>
      </c>
      <c r="O31" s="118" t="str">
        <f>IF(ISBLANK(DATASHEET!L17),"",DATASHEET!L17)</f>
        <v>7-8</v>
      </c>
      <c r="P31" s="119">
        <f>IFERROR(IF(VLOOKUP(DATASHEET!A17,[5]YEAR8!$A$2:$Z$226,18,FALSE)="","",VLOOKUP(DATASHEET!A17,[5]YEAR8!$A$2:$Z$226,18,FALSE)),"")</f>
        <v>74.828357999999994</v>
      </c>
      <c r="Q31" s="120">
        <f>IFERROR(IF(VLOOKUP(DATASHEET!A17,[5]YEAR8!$A$2:$AF$250,19,FALSE)="","",VLOOKUP(DATASHEET!A17,[5]YEAR8!$A$2:$AF$250,19,FALSE)),"")</f>
        <v>7.4828357999999993</v>
      </c>
      <c r="R31" s="121" t="str">
        <f>'P8 BREAKDOWN'!L19</f>
        <v/>
      </c>
      <c r="S31" s="108" t="str">
        <f>IF(T31="","",IFERROR(VLOOKUP(DATASHEET!AF17,lookup,2,FALSE)-$Q31,""))</f>
        <v/>
      </c>
      <c r="T31" s="109">
        <f>IFERROR(INDEX(DATASHEET!$A$1:$CT$300,MATCH(PROGRESS!$A31,DATASHEET!$A$1:$A$300,0),MATCH(PROGRESS!T$2,DATASHEET!$A$1:$CT$1,0)),"")</f>
        <v>0</v>
      </c>
      <c r="U31" s="109" t="str">
        <f t="shared" si="29"/>
        <v/>
      </c>
      <c r="V31" s="122" t="str">
        <f>IF(ISBLANK(DATASHEET!AG17),"",DATASHEET!AG17)</f>
        <v>SGO</v>
      </c>
      <c r="W31" s="111" t="str">
        <f>IF(ISBLANK(DATASHEET!AH17),"",DATASHEET!AH17)</f>
        <v>8N-AR-4</v>
      </c>
      <c r="X31" s="108" t="str">
        <f>IFERROR(VLOOKUP(DATASHEET!AJ17,lookup,2,FALSE)-$Q31,"")</f>
        <v/>
      </c>
      <c r="Y31" s="109">
        <f>IFERROR(INDEX(DATASHEET!$A$1:$CT$300,MATCH(PROGRESS!$A31,DATASHEET!$A$1:$A$300,0),MATCH(PROGRESS!Y$2,DATASHEET!$A$1:$CT$1,0)),"")</f>
        <v>0</v>
      </c>
      <c r="Z31" s="109" t="str">
        <f t="shared" si="44"/>
        <v/>
      </c>
      <c r="AA31" s="122" t="str">
        <f>IF(ISBLANK(DATASHEET!AK17),"",DATASHEET!AK17)</f>
        <v>AWR</v>
      </c>
      <c r="AB31" s="111" t="str">
        <f>IF(ISBLANK(DATASHEET!AL17),"",DATASHEET!AL17)</f>
        <v>8N-DT-4</v>
      </c>
      <c r="AC31" s="108" t="str">
        <f>IF(AD31="","",IFERROR(VLOOKUP(DATASHEET!AN17,lookup,2,FALSE)-$Q31,""))</f>
        <v/>
      </c>
      <c r="AD31" s="109">
        <f>IFERROR(INDEX(DATASHEET!$A$1:$CT$300,MATCH(PROGRESS!$A31,DATASHEET!$A$1:$A$300,0),MATCH(PROGRESS!AD$2,DATASHEET!$A$1:$CT$1,0)),"")</f>
        <v>0</v>
      </c>
      <c r="AE31" s="109" t="str">
        <f t="shared" si="31"/>
        <v/>
      </c>
      <c r="AF31" s="122" t="str">
        <f>IF(ISBLANK(DATASHEET!AO17),"",DATASHEET!AO17)</f>
        <v>KC</v>
      </c>
      <c r="AG31" s="111" t="str">
        <f>IF(ISBLANK(DATASHEET!AP17),"",DATASHEET!AP17)</f>
        <v>8N-DR-4</v>
      </c>
      <c r="AH31" s="108" t="str">
        <f>IF(AI31="","",IFERROR(VLOOKUP(DATASHEET!AR17,lookup,2,FALSE)-$Q31,""))</f>
        <v/>
      </c>
      <c r="AI31" s="109">
        <f>IFERROR(INDEX(DATASHEET!$A$1:$CT$300,MATCH(PROGRESS!$A31,DATASHEET!$A$1:$A$300,0),MATCH(PROGRESS!AI$2,DATASHEET!$A$1:$CT$1,0)),"")</f>
        <v>0</v>
      </c>
      <c r="AJ31" s="109" t="str">
        <f t="shared" si="32"/>
        <v/>
      </c>
      <c r="AK31" s="122" t="str">
        <f>IF(ISBLANK(DATASHEET!AS17),"",DATASHEET!AS17)</f>
        <v>FB</v>
      </c>
      <c r="AL31" s="111" t="str">
        <f>IF(ISBLANK(DATASHEET!AT17),"",DATASHEET!AT17)</f>
        <v>8N-EN-2</v>
      </c>
      <c r="AM31" s="108" t="str">
        <f>IF(AN31="","",IFERROR(VLOOKUP(DATASHEET!AZ17,lookup,2,FALSE)-$Q31,""))</f>
        <v/>
      </c>
      <c r="AN31" s="109">
        <f>IFERROR(INDEX(DATASHEET!$A$1:$CT$300,MATCH(PROGRESS!$A31,DATASHEET!$A$1:$A$300,0),MATCH(PROGRESS!AN$2,DATASHEET!$A$1:$CT$1,0)),"")</f>
        <v>0</v>
      </c>
      <c r="AO31" s="109" t="str">
        <f t="shared" si="33"/>
        <v/>
      </c>
      <c r="AP31" s="110" t="str">
        <f>IF(ISBLANK(DATASHEET!BA17),"",DATASHEET!BA17)</f>
        <v/>
      </c>
      <c r="AQ31" s="111" t="str">
        <f>IF(ISBLANK(DATASHEET!BB17),"",DATASHEET!BB17)</f>
        <v/>
      </c>
      <c r="AR31" s="108" t="str">
        <f>IF(AS31="","",IFERROR(VLOOKUP(DATASHEET!BD17,lookup,2,FALSE)-$Q31,""))</f>
        <v/>
      </c>
      <c r="AS31" s="109">
        <f>IFERROR(INDEX(DATASHEET!$A$1:$CT$300,MATCH(PROGRESS!$A31,DATASHEET!$A$1:$A$300,0),MATCH(PROGRESS!AS$2,DATASHEET!$A$1:$CT$1,0)),"")</f>
        <v>0</v>
      </c>
      <c r="AT31" s="109" t="str">
        <f t="shared" si="34"/>
        <v/>
      </c>
      <c r="AU31" s="122" t="str">
        <f>IF(ISBLANK(DATASHEET!BE17),"",DATASHEET!BE17)</f>
        <v>ET</v>
      </c>
      <c r="AV31" s="111" t="str">
        <f>IF(ISBLANK(DATASHEET!BF17),"",DATASHEET!BF17)</f>
        <v>8N-GG-4</v>
      </c>
      <c r="AW31" s="108" t="str">
        <f>IF(AX31="","",IFERROR(VLOOKUP(DATASHEET!BH17,lookup,2,FALSE)-$Q31,""))</f>
        <v/>
      </c>
      <c r="AX31" s="109">
        <f>IFERROR(INDEX(DATASHEET!$A$1:$CT$300,MATCH(PROGRESS!$A31,DATASHEET!$A$1:$A$300,0),MATCH(PROGRESS!AX$2,DATASHEET!$A$1:$CT$1,0)),"")</f>
        <v>0</v>
      </c>
      <c r="AY31" s="109" t="str">
        <f t="shared" si="35"/>
        <v/>
      </c>
      <c r="AZ31" s="122" t="str">
        <f>IF(ISBLANK(DATASHEET!BI17),"",DATASHEET!BI17)</f>
        <v>ESH</v>
      </c>
      <c r="BA31" s="111" t="str">
        <f>IF(ISBLANK(DATASHEET!BJ17),"",DATASHEET!BJ17)</f>
        <v>8N-HI-4</v>
      </c>
      <c r="BB31" s="108" t="str">
        <f>IF(BC31="","",IFERROR(VLOOKUP(DATASHEET!BL17,lookup,2,FALSE)-$Q31,""))</f>
        <v/>
      </c>
      <c r="BC31" s="109">
        <f>IFERROR(INDEX(DATASHEET!$A$1:$CT$300,MATCH(PROGRESS!$A31,DATASHEET!$A$1:$A$300,0),MATCH(PROGRESS!BC$2,DATASHEET!$A$1:$CT$1,0)),"")</f>
        <v>0</v>
      </c>
      <c r="BD31" s="109" t="str">
        <f t="shared" si="36"/>
        <v/>
      </c>
      <c r="BE31" s="122" t="str">
        <f>IF(ISBLANK(DATASHEET!BM17),"",DATASHEET!BM17)</f>
        <v>RNI</v>
      </c>
      <c r="BF31" s="111" t="str">
        <f>IF(ISBLANK(DATASHEET!BN17),"",DATASHEET!BN17)</f>
        <v>8N-IT-4</v>
      </c>
      <c r="BG31" s="108" t="str">
        <f>IF(BH31="","",IFERROR(VLOOKUP(DATASHEET!BP17,lookup,2,FALSE)-$Q31,""))</f>
        <v/>
      </c>
      <c r="BH31" s="109">
        <f>IFERROR(INDEX(DATASHEET!$A$1:$CT$300,MATCH(PROGRESS!$A31,DATASHEET!$A$1:$A$300,0),MATCH(PROGRESS!BH$2,DATASHEET!$A$1:$CT$1,0)),"")</f>
        <v>0</v>
      </c>
      <c r="BI31" s="109" t="str">
        <f t="shared" si="37"/>
        <v/>
      </c>
      <c r="BJ31" s="122" t="str">
        <f>IF(ISBLANK(DATASHEET!BQ17),"",DATASHEET!BQ17)</f>
        <v>MP</v>
      </c>
      <c r="BK31" s="111" t="str">
        <f>IF(ISBLANK(DATASHEET!BR17),"",DATASHEET!BR17)</f>
        <v>8N-MA-2</v>
      </c>
      <c r="BL31" s="108" t="str">
        <f>IFERROR(VLOOKUP(DATASHEET!BT17,lookup,2,FALSE)-$Q31,"")</f>
        <v/>
      </c>
      <c r="BM31" s="109">
        <f>IFERROR(INDEX(DATASHEET!$A$1:$CT$300,MATCH(PROGRESS!$A31,DATASHEET!$A$1:$A$300,0),MATCH(PROGRESS!BM$2,DATASHEET!$A$1:$CT$1,0)),"")</f>
        <v>0</v>
      </c>
      <c r="BN31" s="109" t="str">
        <f t="shared" si="38"/>
        <v/>
      </c>
      <c r="BO31" s="122" t="str">
        <f>IF(ISBLANK(DATASHEET!BU17),"",DATASHEET!BU17)</f>
        <v>AW</v>
      </c>
      <c r="BP31" s="111" t="str">
        <f>IF(ISBLANK(DATASHEET!BV17),"",DATASHEET!BV17)</f>
        <v>8N-MU-4</v>
      </c>
      <c r="BQ31" s="108" t="str">
        <f>IFERROR(VLOOKUP(DATASHEET!BX17,lookup,2,FALSE)-$Q31,"")</f>
        <v/>
      </c>
      <c r="BR31" s="109">
        <f>IFERROR(INDEX(DATASHEET!$A$1:$CT$300,MATCH(PROGRESS!$A31,DATASHEET!$A$1:$A$300,0),MATCH(PROGRESS!BR$2,DATASHEET!$A$1:$CT$1,0)),"")</f>
        <v>0</v>
      </c>
      <c r="BS31" s="109" t="str">
        <f t="shared" si="39"/>
        <v/>
      </c>
      <c r="BT31" s="122" t="str">
        <f>IF(ISBLANK(DATASHEET!BY17),"",DATASHEET!BY17)</f>
        <v/>
      </c>
      <c r="BU31" s="111" t="str">
        <f>IF(ISBLANK(DATASHEET!BZ17),"",DATASHEET!BZ17)</f>
        <v/>
      </c>
      <c r="BV31" s="108" t="str">
        <f>IFERROR(VLOOKUP(DATASHEET!CB17,lookup,2,FALSE)-$Q31,"")</f>
        <v/>
      </c>
      <c r="BW31" s="109">
        <f>IFERROR(INDEX(DATASHEET!$A$1:$CT$300,MATCH(PROGRESS!$A31,DATASHEET!$A$1:$A$300,0),MATCH(PROGRESS!BW$2,DATASHEET!$A$1:$CT$1,0)),"")</f>
        <v>0</v>
      </c>
      <c r="BX31" s="109" t="str">
        <f t="shared" si="40"/>
        <v/>
      </c>
      <c r="BY31" s="122" t="str">
        <f>IF(ISBLANK(DATASHEET!CC17),"",DATASHEET!CC17)</f>
        <v>LGI</v>
      </c>
      <c r="BZ31" s="111" t="str">
        <f>IF(ISBLANK(DATASHEET!CD17),"",DATASHEET!CD17)</f>
        <v>8N-PE-1</v>
      </c>
      <c r="CA31" s="108" t="str">
        <f>IFERROR(VLOOKUP(DATASHEET!CF17,lookup,2,FALSE)-$Q31,"")</f>
        <v/>
      </c>
      <c r="CB31" s="109">
        <f>IFERROR(INDEX(DATASHEET!$A$1:$CT$300,MATCH(PROGRESS!$A31,DATASHEET!$A$1:$A$300,0),MATCH(PROGRESS!CB$2,DATASHEET!$A$1:$CT$1,0)),"")</f>
        <v>0</v>
      </c>
      <c r="CC31" s="109" t="str">
        <f t="shared" si="41"/>
        <v/>
      </c>
      <c r="CD31" s="110" t="str">
        <f>IF(ISBLANK(DATASHEET!CG17),"",DATASHEET!CG17)</f>
        <v>ZA</v>
      </c>
      <c r="CE31" s="111" t="str">
        <f>IF(ISBLANK(DATASHEET!CH17),"",DATASHEET!CH17)</f>
        <v>8N-RE-4</v>
      </c>
      <c r="CF31" s="108" t="str">
        <f>IFERROR(VLOOKUP(DATASHEET!CJ17,lookup,2,FALSE)-$Q31,"")</f>
        <v/>
      </c>
      <c r="CG31" s="109">
        <f>IFERROR(INDEX(DATASHEET!$A$1:$CT$300,MATCH(PROGRESS!$A31,DATASHEET!$A$1:$A$300,0),MATCH(PROGRESS!CG$2,DATASHEET!$A$1:$CT$1,0)),"")</f>
        <v>0</v>
      </c>
      <c r="CH31" s="109" t="str">
        <f t="shared" si="45"/>
        <v/>
      </c>
      <c r="CI31" s="122" t="str">
        <f>IF(ISBLANK(DATASHEET!CK17),"",DATASHEET!CK17)</f>
        <v>GN</v>
      </c>
      <c r="CJ31" s="111" t="str">
        <f>IF(ISBLANK(DATASHEET!CL17),"",DATASHEET!CL17)</f>
        <v>8X-SC-3</v>
      </c>
      <c r="CK31" s="108" t="str">
        <f>IFERROR(VLOOKUP(DATASHEET!CN17,lookup,2,FALSE)-$Q31,"")</f>
        <v/>
      </c>
      <c r="CL31" s="109">
        <f>IFERROR(INDEX(DATASHEET!$A$1:$CT$300,MATCH(PROGRESS!$A31,DATASHEET!$A$1:$A$300,0),MATCH(PROGRESS!CL$2,DATASHEET!$A$1:$CT$1,0)),"")</f>
        <v>0</v>
      </c>
      <c r="CM31" s="109" t="str">
        <f t="shared" si="43"/>
        <v/>
      </c>
      <c r="CN31" s="110" t="str">
        <f>IF(ISBLANK(DATASHEET!CO17),"",DATASHEET!CO17)</f>
        <v>MBA</v>
      </c>
      <c r="CO31" s="110" t="str">
        <f>IF(ISBLANK(DATASHEET!CP17),"",DATASHEET!CP17)</f>
        <v>8N-SP-4</v>
      </c>
      <c r="FO31" s="282"/>
      <c r="FP31" s="282"/>
      <c r="FQ31" s="282"/>
      <c r="FR31" s="282"/>
      <c r="FS31" s="282"/>
      <c r="FT31" s="282"/>
      <c r="FU31" s="282"/>
      <c r="FV31" s="282"/>
      <c r="FW31" s="282"/>
      <c r="FX31" s="282"/>
      <c r="FY31" s="345"/>
      <c r="FZ31" s="282"/>
      <c r="GA31" s="282"/>
      <c r="GB31" s="282"/>
      <c r="GC31" s="282"/>
      <c r="GD31" s="282"/>
      <c r="GE31" s="282"/>
      <c r="GF31" s="282"/>
      <c r="GG31" s="282"/>
      <c r="GH31" s="282"/>
      <c r="GI31" s="282"/>
      <c r="GJ31" s="282"/>
      <c r="GK31" s="282"/>
      <c r="GL31" s="282"/>
      <c r="GM31" s="282"/>
      <c r="GN31" s="282"/>
      <c r="GO31" s="282"/>
      <c r="GP31" s="282"/>
      <c r="GQ31" s="282"/>
      <c r="GR31" s="282"/>
    </row>
    <row r="32" spans="1:200" ht="15.75" x14ac:dyDescent="0.25">
      <c r="A32" s="112">
        <f>DATASHEET!A18</f>
        <v>152878</v>
      </c>
      <c r="B32" s="113" t="str">
        <f>DATASHEET!B18</f>
        <v>BRANNEY-GRAVELEY, Orla</v>
      </c>
      <c r="C32" s="114" t="str">
        <f>DATASHEET!C18</f>
        <v>8AR</v>
      </c>
      <c r="D32" s="115" t="str">
        <f>DATASHEET!D18</f>
        <v>F</v>
      </c>
      <c r="E32" s="115" t="str">
        <f>DATASHEET!J18</f>
        <v>N</v>
      </c>
      <c r="F32" s="115" t="str">
        <f>DATASHEET!E18</f>
        <v>N</v>
      </c>
      <c r="G32" s="115" t="str">
        <f>DATASHEET!F18</f>
        <v>White - British</v>
      </c>
      <c r="H32" s="115" t="str">
        <f>DATASHEET!G18</f>
        <v>N</v>
      </c>
      <c r="I32" s="115" t="str">
        <f>DATASHEET!H18</f>
        <v>N</v>
      </c>
      <c r="J32" s="115" t="str">
        <f>DATASHEET!I18</f>
        <v>N</v>
      </c>
      <c r="K32" s="116" t="str">
        <f>DATASHEET!M18</f>
        <v>M</v>
      </c>
      <c r="L32" s="117" t="str">
        <f t="shared" si="28"/>
        <v/>
      </c>
      <c r="M32" s="106" t="str">
        <f>IFERROR(SUM(COUNTIF($S32,"&gt;=0"),COUNTIF($AC32,"&gt;=0"),COUNTIF($AH32,"&gt;=0"),COUNTIF(#REF!,"&gt;=0"),COUNTIF($AM32,"&gt;=0"),COUNTIF($AR32,"&gt;=0"),COUNTIF($AW32,"&gt;=0"),COUNTIF($BB32,"&gt;=0"),COUNTIF($BG32,"&gt;=0"),COUNTIF($BL32,"&gt;=0"),COUNTIF($BV32,"&gt;=0"),COUNTIF($BQ32,"&gt;=0"),COUNTIF($CF32,"&gt;=0"),COUNTIF($CK32,"&gt;=0"),COUNTIF($X32,"&gt;=0"),COUNTIF($CA32,"&gt;=0"))/COUNT($S32,$AC32,$AH32,#REF!,$AM32,$AR32,$AW32,$BB32,$BG32,$BL32,$BV32,$CA32,$CF32,$CK32,$X32,$BQ32),"")</f>
        <v/>
      </c>
      <c r="N32" s="106" t="str">
        <f>IFERROR(SUM(COUNTIF($S32,"&lt;0"),COUNTIF($AC32,"&lt;0"),COUNTIF($AH32,"&lt;0"),COUNTIF(#REF!,"&lt;0"),COUNTIF($AM32,"&lt;0"),COUNTIF($AR32,"&lt;0"),COUNTIF($AW32,"&lt;0"),COUNTIF($BB32,"&lt;0"),COUNTIF($BG32,"&lt;0"),COUNTIF($BL32,"&lt;0"),COUNTIF($BV32,"&lt;0"),COUNTIF($BQ32,"&lt;0"),COUNTIF($CA32,"&lt;0"),COUNTIF($CF32,"&lt;0"),COUNTIF($CK32,"&lt;0"),COUNTIF($X32,"&lt;0"))/COUNT($S32,$AC32,$AH32,#REF!,$AM32,$AR32,$AW32,$BB32,$BG32,$BL32,$BV32,$CA32,$CF32,$CK32,$X32,$BQ32),"")</f>
        <v/>
      </c>
      <c r="O32" s="118" t="str">
        <f>IF(ISBLANK(DATASHEET!L18),"",DATASHEET!L18)</f>
        <v>6-7</v>
      </c>
      <c r="P32" s="119">
        <f>IFERROR(IF(VLOOKUP(DATASHEET!A18,[5]YEAR8!$A$2:$Z$226,18,FALSE)="","",VLOOKUP(DATASHEET!A18,[5]YEAR8!$A$2:$Z$226,18,FALSE)),"")</f>
        <v>56.563876999999998</v>
      </c>
      <c r="Q32" s="120">
        <f>IFERROR(IF(VLOOKUP(DATASHEET!A18,[5]YEAR8!$A$2:$AF$250,19,FALSE)="","",VLOOKUP(DATASHEET!A18,[5]YEAR8!$A$2:$AF$250,19,FALSE)),"")</f>
        <v>5.6563876999999998</v>
      </c>
      <c r="R32" s="121" t="str">
        <f>'P8 BREAKDOWN'!L20</f>
        <v/>
      </c>
      <c r="S32" s="108" t="str">
        <f>IF(T32="","",IFERROR(VLOOKUP(DATASHEET!AF18,lookup,2,FALSE)-$Q32,""))</f>
        <v/>
      </c>
      <c r="T32" s="109">
        <f>IFERROR(INDEX(DATASHEET!$A$1:$CT$300,MATCH(PROGRESS!$A32,DATASHEET!$A$1:$A$300,0),MATCH(PROGRESS!T$2,DATASHEET!$A$1:$CT$1,0)),"")</f>
        <v>0</v>
      </c>
      <c r="U32" s="109" t="str">
        <f t="shared" si="29"/>
        <v/>
      </c>
      <c r="V32" s="110" t="str">
        <f>IF(ISBLANK(DATASHEET!AG18),"",DATASHEET!AG18)</f>
        <v>SGO</v>
      </c>
      <c r="W32" s="111" t="str">
        <f>IF(ISBLANK(DATASHEET!AH18),"",DATASHEET!AH18)</f>
        <v>8S-AR-1</v>
      </c>
      <c r="X32" s="108" t="str">
        <f>IFERROR(VLOOKUP(DATASHEET!AJ18,lookup,2,FALSE)-$Q32,"")</f>
        <v/>
      </c>
      <c r="Y32" s="109">
        <f>IFERROR(INDEX(DATASHEET!$A$1:$CT$300,MATCH(PROGRESS!$A32,DATASHEET!$A$1:$A$300,0),MATCH(PROGRESS!Y$2,DATASHEET!$A$1:$CT$1,0)),"")</f>
        <v>0</v>
      </c>
      <c r="Z32" s="109" t="str">
        <f t="shared" si="44"/>
        <v/>
      </c>
      <c r="AA32" s="110" t="str">
        <f>IF(ISBLANK(DATASHEET!AK18),"",DATASHEET!AK18)</f>
        <v>KD</v>
      </c>
      <c r="AB32" s="111" t="str">
        <f>IF(ISBLANK(DATASHEET!AL18),"",DATASHEET!AL18)</f>
        <v>8S-DT-2</v>
      </c>
      <c r="AC32" s="108" t="str">
        <f>IF(AD32="","",IFERROR(VLOOKUP(DATASHEET!AN18,lookup,2,FALSE)-$Q32,""))</f>
        <v/>
      </c>
      <c r="AD32" s="109">
        <f>IFERROR(INDEX(DATASHEET!$A$1:$CT$300,MATCH(PROGRESS!$A32,DATASHEET!$A$1:$A$300,0),MATCH(PROGRESS!AD$2,DATASHEET!$A$1:$CT$1,0)),"")</f>
        <v>0</v>
      </c>
      <c r="AE32" s="109" t="str">
        <f t="shared" si="31"/>
        <v/>
      </c>
      <c r="AF32" s="110" t="str">
        <f>IF(ISBLANK(DATASHEET!AO18),"",DATASHEET!AO18)</f>
        <v>KC</v>
      </c>
      <c r="AG32" s="111" t="str">
        <f>IF(ISBLANK(DATASHEET!AP18),"",DATASHEET!AP18)</f>
        <v>8S-DR-1</v>
      </c>
      <c r="AH32" s="108" t="str">
        <f>IF(AI32="","",IFERROR(VLOOKUP(DATASHEET!AR18,lookup,2,FALSE)-$Q32,""))</f>
        <v/>
      </c>
      <c r="AI32" s="109">
        <f>IFERROR(INDEX(DATASHEET!$A$1:$CT$300,MATCH(PROGRESS!$A32,DATASHEET!$A$1:$A$300,0),MATCH(PROGRESS!AI$2,DATASHEET!$A$1:$CT$1,0)),"")</f>
        <v>0</v>
      </c>
      <c r="AJ32" s="109" t="str">
        <f t="shared" si="32"/>
        <v/>
      </c>
      <c r="AK32" s="110" t="str">
        <f>IF(ISBLANK(DATASHEET!AS18),"",DATASHEET!AS18)</f>
        <v>BH</v>
      </c>
      <c r="AL32" s="111" t="str">
        <f>IF(ISBLANK(DATASHEET!AT18),"",DATASHEET!AT18)</f>
        <v>8S-EN-2</v>
      </c>
      <c r="AM32" s="108" t="str">
        <f>IF(AN32="","",IFERROR(VLOOKUP(DATASHEET!AZ18,lookup,2,FALSE)-$Q32,""))</f>
        <v/>
      </c>
      <c r="AN32" s="109">
        <f>IFERROR(INDEX(DATASHEET!$A$1:$CT$300,MATCH(PROGRESS!$A32,DATASHEET!$A$1:$A$300,0),MATCH(PROGRESS!AN$2,DATASHEET!$A$1:$CT$1,0)),"")</f>
        <v>0</v>
      </c>
      <c r="AO32" s="109" t="str">
        <f t="shared" si="33"/>
        <v/>
      </c>
      <c r="AP32" s="110" t="str">
        <f>IF(ISBLANK(DATASHEET!BA18),"",DATASHEET!BA18)</f>
        <v>YP</v>
      </c>
      <c r="AQ32" s="111" t="str">
        <f>IF(ISBLANK(DATASHEET!BB18),"",DATASHEET!BB18)</f>
        <v>8S-FR-1</v>
      </c>
      <c r="AR32" s="108" t="str">
        <f>IF(AS32="","",IFERROR(VLOOKUP(DATASHEET!BD18,lookup,2,FALSE)-$Q32,""))</f>
        <v/>
      </c>
      <c r="AS32" s="109">
        <f>IFERROR(INDEX(DATASHEET!$A$1:$CT$300,MATCH(PROGRESS!$A32,DATASHEET!$A$1:$A$300,0),MATCH(PROGRESS!AS$2,DATASHEET!$A$1:$CT$1,0)),"")</f>
        <v>0</v>
      </c>
      <c r="AT32" s="109" t="str">
        <f t="shared" si="34"/>
        <v/>
      </c>
      <c r="AU32" s="110" t="str">
        <f>IF(ISBLANK(DATASHEET!BE18),"",DATASHEET!BE18)</f>
        <v>JJA</v>
      </c>
      <c r="AV32" s="111" t="str">
        <f>IF(ISBLANK(DATASHEET!BF18),"",DATASHEET!BF18)</f>
        <v>8S-GG-1</v>
      </c>
      <c r="AW32" s="108" t="str">
        <f>IF(AX32="","",IFERROR(VLOOKUP(DATASHEET!BH18,lookup,2,FALSE)-$Q32,""))</f>
        <v/>
      </c>
      <c r="AX32" s="109">
        <f>IFERROR(INDEX(DATASHEET!$A$1:$CT$300,MATCH(PROGRESS!$A32,DATASHEET!$A$1:$A$300,0),MATCH(PROGRESS!AX$2,DATASHEET!$A$1:$CT$1,0)),"")</f>
        <v>0</v>
      </c>
      <c r="AY32" s="109" t="str">
        <f t="shared" si="35"/>
        <v/>
      </c>
      <c r="AZ32" s="110" t="str">
        <f>IF(ISBLANK(DATASHEET!BI18),"",DATASHEET!BI18)</f>
        <v>MCO</v>
      </c>
      <c r="BA32" s="111" t="str">
        <f>IF(ISBLANK(DATASHEET!BJ18),"",DATASHEET!BJ18)</f>
        <v>8S-HI-1</v>
      </c>
      <c r="BB32" s="108" t="str">
        <f>IF(BC32="","",IFERROR(VLOOKUP(DATASHEET!BL18,lookup,2,FALSE)-$Q32,""))</f>
        <v/>
      </c>
      <c r="BC32" s="109">
        <f>IFERROR(INDEX(DATASHEET!$A$1:$CT$300,MATCH(PROGRESS!$A32,DATASHEET!$A$1:$A$300,0),MATCH(PROGRESS!BC$2,DATASHEET!$A$1:$CT$1,0)),"")</f>
        <v>0</v>
      </c>
      <c r="BD32" s="109" t="str">
        <f t="shared" si="36"/>
        <v/>
      </c>
      <c r="BE32" s="110" t="str">
        <f>IF(ISBLANK(DATASHEET!BM18),"",DATASHEET!BM18)</f>
        <v>RNI</v>
      </c>
      <c r="BF32" s="111" t="str">
        <f>IF(ISBLANK(DATASHEET!BN18),"",DATASHEET!BN18)</f>
        <v>8S-IT-1</v>
      </c>
      <c r="BG32" s="108" t="str">
        <f>IF(BH32="","",IFERROR(VLOOKUP(DATASHEET!BP18,lookup,2,FALSE)-$Q32,""))</f>
        <v/>
      </c>
      <c r="BH32" s="109">
        <f>IFERROR(INDEX(DATASHEET!$A$1:$CT$300,MATCH(PROGRESS!$A32,DATASHEET!$A$1:$A$300,0),MATCH(PROGRESS!BH$2,DATASHEET!$A$1:$CT$1,0)),"")</f>
        <v>0</v>
      </c>
      <c r="BI32" s="109" t="str">
        <f t="shared" si="37"/>
        <v/>
      </c>
      <c r="BJ32" s="110" t="str">
        <f>IF(ISBLANK(DATASHEET!BQ18),"",DATASHEET!BQ18)</f>
        <v>WD</v>
      </c>
      <c r="BK32" s="111" t="str">
        <f>IF(ISBLANK(DATASHEET!BR18),"",DATASHEET!BR18)</f>
        <v>8S-MA-1</v>
      </c>
      <c r="BL32" s="108" t="str">
        <f>IFERROR(VLOOKUP(DATASHEET!BT18,lookup,2,FALSE)-$Q32,"")</f>
        <v/>
      </c>
      <c r="BM32" s="109">
        <f>IFERROR(INDEX(DATASHEET!$A$1:$CT$300,MATCH(PROGRESS!$A32,DATASHEET!$A$1:$A$300,0),MATCH(PROGRESS!BM$2,DATASHEET!$A$1:$CT$1,0)),"")</f>
        <v>0</v>
      </c>
      <c r="BN32" s="109" t="str">
        <f t="shared" si="38"/>
        <v/>
      </c>
      <c r="BO32" s="110" t="str">
        <f>IF(ISBLANK(DATASHEET!BU18),"",DATASHEET!BU18)</f>
        <v>RF</v>
      </c>
      <c r="BP32" s="111" t="str">
        <f>IF(ISBLANK(DATASHEET!BV18),"",DATASHEET!BV18)</f>
        <v>8S-MU-1</v>
      </c>
      <c r="BQ32" s="108" t="str">
        <f>IFERROR(VLOOKUP(DATASHEET!BX18,lookup,2,FALSE)-$Q32,"")</f>
        <v/>
      </c>
      <c r="BR32" s="109">
        <f>IFERROR(INDEX(DATASHEET!$A$1:$CT$300,MATCH(PROGRESS!$A32,DATASHEET!$A$1:$A$300,0),MATCH(PROGRESS!BR$2,DATASHEET!$A$1:$CT$1,0)),"")</f>
        <v>0</v>
      </c>
      <c r="BS32" s="109" t="str">
        <f t="shared" si="39"/>
        <v/>
      </c>
      <c r="BT32" s="110" t="str">
        <f>IF(ISBLANK(DATASHEET!BY18),"",DATASHEET!BY18)</f>
        <v/>
      </c>
      <c r="BU32" s="111" t="str">
        <f>IF(ISBLANK(DATASHEET!BZ18),"",DATASHEET!BZ18)</f>
        <v/>
      </c>
      <c r="BV32" s="108" t="str">
        <f>IFERROR(VLOOKUP(DATASHEET!CB18,lookup,2,FALSE)-$Q32,"")</f>
        <v/>
      </c>
      <c r="BW32" s="109">
        <f>IFERROR(INDEX(DATASHEET!$A$1:$CT$300,MATCH(PROGRESS!$A32,DATASHEET!$A$1:$A$300,0),MATCH(PROGRESS!BW$2,DATASHEET!$A$1:$CT$1,0)),"")</f>
        <v>0</v>
      </c>
      <c r="BX32" s="109" t="str">
        <f t="shared" si="40"/>
        <v/>
      </c>
      <c r="BY32" s="110" t="str">
        <f>IF(ISBLANK(DATASHEET!CC18),"",DATASHEET!CC18)</f>
        <v>CKA</v>
      </c>
      <c r="BZ32" s="111" t="str">
        <f>IF(ISBLANK(DATASHEET!CD18),"",DATASHEET!CD18)</f>
        <v>8S-PE-2</v>
      </c>
      <c r="CA32" s="108" t="str">
        <f>IFERROR(VLOOKUP(DATASHEET!CF18,lookup,2,FALSE)-$Q32,"")</f>
        <v/>
      </c>
      <c r="CB32" s="109">
        <f>IFERROR(INDEX(DATASHEET!$A$1:$CT$300,MATCH(PROGRESS!$A32,DATASHEET!$A$1:$A$300,0),MATCH(PROGRESS!CB$2,DATASHEET!$A$1:$CT$1,0)),"")</f>
        <v>0</v>
      </c>
      <c r="CC32" s="109" t="str">
        <f t="shared" si="41"/>
        <v/>
      </c>
      <c r="CD32" s="110" t="str">
        <f>IF(ISBLANK(DATASHEET!CG18),"",DATASHEET!CG18)</f>
        <v>MHA</v>
      </c>
      <c r="CE32" s="111" t="str">
        <f>IF(ISBLANK(DATASHEET!CH18),"",DATASHEET!CH18)</f>
        <v>8S-RE-1</v>
      </c>
      <c r="CF32" s="108" t="str">
        <f>IFERROR(VLOOKUP(DATASHEET!CJ18,lookup,2,FALSE)-$Q32,"")</f>
        <v/>
      </c>
      <c r="CG32" s="109">
        <f>IFERROR(INDEX(DATASHEET!$A$1:$CT$300,MATCH(PROGRESS!$A32,DATASHEET!$A$1:$A$300,0),MATCH(PROGRESS!CG$2,DATASHEET!$A$1:$CT$1,0)),"")</f>
        <v>0</v>
      </c>
      <c r="CH32" s="109" t="str">
        <f t="shared" si="45"/>
        <v/>
      </c>
      <c r="CI32" s="110" t="str">
        <f>IF(ISBLANK(DATASHEET!CK18),"",DATASHEET!CK18)</f>
        <v>AGI</v>
      </c>
      <c r="CJ32" s="111" t="str">
        <f>IF(ISBLANK(DATASHEET!CL18),"",DATASHEET!CL18)</f>
        <v>8X-SC-2</v>
      </c>
      <c r="CK32" s="108" t="str">
        <f>IFERROR(VLOOKUP(DATASHEET!CN18,lookup,2,FALSE)-$Q32,"")</f>
        <v/>
      </c>
      <c r="CL32" s="109">
        <f>IFERROR(INDEX(DATASHEET!$A$1:$CT$300,MATCH(PROGRESS!$A32,DATASHEET!$A$1:$A$300,0),MATCH(PROGRESS!CL$2,DATASHEET!$A$1:$CT$1,0)),"")</f>
        <v>0</v>
      </c>
      <c r="CM32" s="109" t="str">
        <f t="shared" si="43"/>
        <v/>
      </c>
      <c r="CN32" s="110" t="str">
        <f>IF(ISBLANK(DATASHEET!CO18),"",DATASHEET!CO18)</f>
        <v/>
      </c>
      <c r="CO32" s="110" t="str">
        <f>IF(ISBLANK(DATASHEET!CP18),"",DATASHEET!CP18)</f>
        <v/>
      </c>
      <c r="FO32" s="282"/>
      <c r="FP32" s="282"/>
      <c r="FQ32" s="282"/>
      <c r="FR32" s="282"/>
      <c r="FS32" s="282"/>
      <c r="FT32" s="282"/>
      <c r="FU32" s="282"/>
      <c r="FV32" s="282"/>
      <c r="FW32" s="282"/>
      <c r="FX32" s="282"/>
      <c r="FY32" s="345"/>
      <c r="FZ32" s="282"/>
      <c r="GA32" s="282"/>
      <c r="GB32" s="282"/>
      <c r="GC32" s="282"/>
      <c r="GD32" s="282"/>
      <c r="GE32" s="282"/>
      <c r="GF32" s="282"/>
      <c r="GG32" s="282"/>
      <c r="GH32" s="282"/>
      <c r="GI32" s="282"/>
      <c r="GJ32" s="282"/>
      <c r="GK32" s="282"/>
      <c r="GL32" s="282"/>
      <c r="GM32" s="282"/>
      <c r="GN32" s="282"/>
      <c r="GO32" s="282"/>
      <c r="GP32" s="282"/>
      <c r="GQ32" s="282"/>
      <c r="GR32" s="282"/>
    </row>
    <row r="33" spans="1:200" ht="15.75" x14ac:dyDescent="0.25">
      <c r="A33" s="112">
        <f>DATASHEET!A19</f>
        <v>152912</v>
      </c>
      <c r="B33" s="113" t="str">
        <f>DATASHEET!B19</f>
        <v>BRENNIN, Noah</v>
      </c>
      <c r="C33" s="114" t="str">
        <f>DATASHEET!C19</f>
        <v>8AR</v>
      </c>
      <c r="D33" s="115" t="str">
        <f>DATASHEET!D19</f>
        <v>M</v>
      </c>
      <c r="E33" s="115" t="str">
        <f>DATASHEET!J19</f>
        <v>N</v>
      </c>
      <c r="F33" s="115" t="str">
        <f>DATASHEET!E19</f>
        <v>N</v>
      </c>
      <c r="G33" s="115" t="str">
        <f>DATASHEET!F19</f>
        <v>White and Any Other Asian Background</v>
      </c>
      <c r="H33" s="115" t="str">
        <f>DATASHEET!G19</f>
        <v>N</v>
      </c>
      <c r="I33" s="115" t="str">
        <f>DATASHEET!H19</f>
        <v>N</v>
      </c>
      <c r="J33" s="115" t="str">
        <f>DATASHEET!I19</f>
        <v>N</v>
      </c>
      <c r="K33" s="116" t="str">
        <f>DATASHEET!M19</f>
        <v>H</v>
      </c>
      <c r="L33" s="117" t="str">
        <f t="shared" si="28"/>
        <v/>
      </c>
      <c r="M33" s="106" t="str">
        <f>IFERROR(SUM(COUNTIF($S33,"&gt;=0"),COUNTIF($AC33,"&gt;=0"),COUNTIF($AH33,"&gt;=0"),COUNTIF(#REF!,"&gt;=0"),COUNTIF($AM33,"&gt;=0"),COUNTIF($AR33,"&gt;=0"),COUNTIF($AW33,"&gt;=0"),COUNTIF($BB33,"&gt;=0"),COUNTIF($BG33,"&gt;=0"),COUNTIF($BL33,"&gt;=0"),COUNTIF($BV33,"&gt;=0"),COUNTIF($BQ33,"&gt;=0"),COUNTIF($CF33,"&gt;=0"),COUNTIF($CK33,"&gt;=0"),COUNTIF($X33,"&gt;=0"),COUNTIF($CA33,"&gt;=0"))/COUNT($S33,$AC33,$AH33,#REF!,$AM33,$AR33,$AW33,$BB33,$BG33,$BL33,$BV33,$CA33,$CF33,$CK33,$X33,$BQ33),"")</f>
        <v/>
      </c>
      <c r="N33" s="106" t="str">
        <f>IFERROR(SUM(COUNTIF($S33,"&lt;0"),COUNTIF($AC33,"&lt;0"),COUNTIF($AH33,"&lt;0"),COUNTIF(#REF!,"&lt;0"),COUNTIF($AM33,"&lt;0"),COUNTIF($AR33,"&lt;0"),COUNTIF($AW33,"&lt;0"),COUNTIF($BB33,"&lt;0"),COUNTIF($BG33,"&lt;0"),COUNTIF($BL33,"&lt;0"),COUNTIF($BV33,"&lt;0"),COUNTIF($BQ33,"&lt;0"),COUNTIF($CA33,"&lt;0"),COUNTIF($CF33,"&lt;0"),COUNTIF($CK33,"&lt;0"),COUNTIF($X33,"&lt;0"))/COUNT($S33,$AC33,$AH33,#REF!,$AM33,$AR33,$AW33,$BB33,$BG33,$BL33,$BV33,$CA33,$CF33,$CK33,$X33,$BQ33),"")</f>
        <v/>
      </c>
      <c r="O33" s="118" t="str">
        <f>IF(ISBLANK(DATASHEET!L19),"",DATASHEET!L19)</f>
        <v>8-9</v>
      </c>
      <c r="P33" s="119">
        <f>IFERROR(IF(VLOOKUP(DATASHEET!A19,[5]YEAR8!$A$2:$Z$226,18,FALSE)="","",VLOOKUP(DATASHEET!A19,[5]YEAR8!$A$2:$Z$226,18,FALSE)),"")</f>
        <v>82.119048000000006</v>
      </c>
      <c r="Q33" s="120">
        <f>IFERROR(IF(VLOOKUP(DATASHEET!A19,[5]YEAR8!$A$2:$AF$250,19,FALSE)="","",VLOOKUP(DATASHEET!A19,[5]YEAR8!$A$2:$AF$250,19,FALSE)),"")</f>
        <v>8.211904800000001</v>
      </c>
      <c r="R33" s="121" t="str">
        <f>'P8 BREAKDOWN'!L21</f>
        <v/>
      </c>
      <c r="S33" s="108" t="str">
        <f>IF(T33="","",IFERROR(VLOOKUP(DATASHEET!AF19,lookup,2,FALSE)-$Q33,""))</f>
        <v/>
      </c>
      <c r="T33" s="109">
        <f>IFERROR(INDEX(DATASHEET!$A$1:$CT$300,MATCH(PROGRESS!$A33,DATASHEET!$A$1:$A$300,0),MATCH(PROGRESS!T$2,DATASHEET!$A$1:$CT$1,0)),"")</f>
        <v>0</v>
      </c>
      <c r="U33" s="109" t="str">
        <f t="shared" si="29"/>
        <v/>
      </c>
      <c r="V33" s="110" t="str">
        <f>IF(ISBLANK(DATASHEET!AG19),"",DATASHEET!AG19)</f>
        <v>SGO</v>
      </c>
      <c r="W33" s="111" t="str">
        <f>IF(ISBLANK(DATASHEET!AH19),"",DATASHEET!AH19)</f>
        <v>8S-AR-1</v>
      </c>
      <c r="X33" s="108" t="str">
        <f>IFERROR(VLOOKUP(DATASHEET!AJ19,lookup,2,FALSE)-$Q33,"")</f>
        <v/>
      </c>
      <c r="Y33" s="109">
        <f>IFERROR(INDEX(DATASHEET!$A$1:$CT$300,MATCH(PROGRESS!$A33,DATASHEET!$A$1:$A$300,0),MATCH(PROGRESS!Y$2,DATASHEET!$A$1:$CT$1,0)),"")</f>
        <v>0</v>
      </c>
      <c r="Z33" s="109" t="str">
        <f t="shared" si="44"/>
        <v/>
      </c>
      <c r="AA33" s="110" t="str">
        <f>IF(ISBLANK(DATASHEET!AK19),"",DATASHEET!AK19)</f>
        <v>MO</v>
      </c>
      <c r="AB33" s="111" t="str">
        <f>IF(ISBLANK(DATASHEET!AL19),"",DATASHEET!AL19)</f>
        <v>8S-DT-3</v>
      </c>
      <c r="AC33" s="108" t="str">
        <f>IF(AD33="","",IFERROR(VLOOKUP(DATASHEET!AN19,lookup,2,FALSE)-$Q33,""))</f>
        <v/>
      </c>
      <c r="AD33" s="109">
        <f>IFERROR(INDEX(DATASHEET!$A$1:$CT$300,MATCH(PROGRESS!$A33,DATASHEET!$A$1:$A$300,0),MATCH(PROGRESS!AD$2,DATASHEET!$A$1:$CT$1,0)),"")</f>
        <v>0</v>
      </c>
      <c r="AE33" s="109" t="str">
        <f t="shared" si="31"/>
        <v/>
      </c>
      <c r="AF33" s="110" t="str">
        <f>IF(ISBLANK(DATASHEET!AO19),"",DATASHEET!AO19)</f>
        <v>KC</v>
      </c>
      <c r="AG33" s="111" t="str">
        <f>IF(ISBLANK(DATASHEET!AP19),"",DATASHEET!AP19)</f>
        <v>8S-DR-1</v>
      </c>
      <c r="AH33" s="108" t="str">
        <f>IF(AI33="","",IFERROR(VLOOKUP(DATASHEET!AR19,lookup,2,FALSE)-$Q33,""))</f>
        <v/>
      </c>
      <c r="AI33" s="109">
        <f>IFERROR(INDEX(DATASHEET!$A$1:$CT$300,MATCH(PROGRESS!$A33,DATASHEET!$A$1:$A$300,0),MATCH(PROGRESS!AI$2,DATASHEET!$A$1:$CT$1,0)),"")</f>
        <v>0</v>
      </c>
      <c r="AJ33" s="109" t="str">
        <f t="shared" si="32"/>
        <v/>
      </c>
      <c r="AK33" s="110" t="str">
        <f>IF(ISBLANK(DATASHEET!AS19),"",DATASHEET!AS19)</f>
        <v>BH</v>
      </c>
      <c r="AL33" s="111" t="str">
        <f>IF(ISBLANK(DATASHEET!AT19),"",DATASHEET!AT19)</f>
        <v>8S-EN-2</v>
      </c>
      <c r="AM33" s="108" t="str">
        <f>IF(AN33="","",IFERROR(VLOOKUP(DATASHEET!AZ19,lookup,2,FALSE)-$Q33,""))</f>
        <v/>
      </c>
      <c r="AN33" s="109">
        <f>IFERROR(INDEX(DATASHEET!$A$1:$CT$300,MATCH(PROGRESS!$A33,DATASHEET!$A$1:$A$300,0),MATCH(PROGRESS!AN$2,DATASHEET!$A$1:$CT$1,0)),"")</f>
        <v>0</v>
      </c>
      <c r="AO33" s="109" t="str">
        <f t="shared" si="33"/>
        <v/>
      </c>
      <c r="AP33" s="110" t="str">
        <f>IF(ISBLANK(DATASHEET!BA19),"",DATASHEET!BA19)</f>
        <v>YP</v>
      </c>
      <c r="AQ33" s="111" t="str">
        <f>IF(ISBLANK(DATASHEET!BB19),"",DATASHEET!BB19)</f>
        <v>8S-FR-1</v>
      </c>
      <c r="AR33" s="108" t="str">
        <f>IF(AS33="","",IFERROR(VLOOKUP(DATASHEET!BD19,lookup,2,FALSE)-$Q33,""))</f>
        <v/>
      </c>
      <c r="AS33" s="109">
        <f>IFERROR(INDEX(DATASHEET!$A$1:$CT$300,MATCH(PROGRESS!$A33,DATASHEET!$A$1:$A$300,0),MATCH(PROGRESS!AS$2,DATASHEET!$A$1:$CT$1,0)),"")</f>
        <v>0</v>
      </c>
      <c r="AT33" s="109" t="str">
        <f t="shared" si="34"/>
        <v/>
      </c>
      <c r="AU33" s="110" t="str">
        <f>IF(ISBLANK(DATASHEET!BE19),"",DATASHEET!BE19)</f>
        <v>JJA</v>
      </c>
      <c r="AV33" s="111" t="str">
        <f>IF(ISBLANK(DATASHEET!BF19),"",DATASHEET!BF19)</f>
        <v>8S-GG-1</v>
      </c>
      <c r="AW33" s="108" t="str">
        <f>IF(AX33="","",IFERROR(VLOOKUP(DATASHEET!BH19,lookup,2,FALSE)-$Q33,""))</f>
        <v/>
      </c>
      <c r="AX33" s="109">
        <f>IFERROR(INDEX(DATASHEET!$A$1:$CT$300,MATCH(PROGRESS!$A33,DATASHEET!$A$1:$A$300,0),MATCH(PROGRESS!AX$2,DATASHEET!$A$1:$CT$1,0)),"")</f>
        <v>0</v>
      </c>
      <c r="AY33" s="109" t="str">
        <f t="shared" si="35"/>
        <v/>
      </c>
      <c r="AZ33" s="110" t="str">
        <f>IF(ISBLANK(DATASHEET!BI19),"",DATASHEET!BI19)</f>
        <v>MCO</v>
      </c>
      <c r="BA33" s="111" t="str">
        <f>IF(ISBLANK(DATASHEET!BJ19),"",DATASHEET!BJ19)</f>
        <v>8S-HI-1</v>
      </c>
      <c r="BB33" s="108" t="str">
        <f>IF(BC33="","",IFERROR(VLOOKUP(DATASHEET!BL19,lookup,2,FALSE)-$Q33,""))</f>
        <v/>
      </c>
      <c r="BC33" s="109">
        <f>IFERROR(INDEX(DATASHEET!$A$1:$CT$300,MATCH(PROGRESS!$A33,DATASHEET!$A$1:$A$300,0),MATCH(PROGRESS!BC$2,DATASHEET!$A$1:$CT$1,0)),"")</f>
        <v>0</v>
      </c>
      <c r="BD33" s="109" t="str">
        <f t="shared" si="36"/>
        <v/>
      </c>
      <c r="BE33" s="110" t="str">
        <f>IF(ISBLANK(DATASHEET!BM19),"",DATASHEET!BM19)</f>
        <v>RNI</v>
      </c>
      <c r="BF33" s="111" t="str">
        <f>IF(ISBLANK(DATASHEET!BN19),"",DATASHEET!BN19)</f>
        <v>8S-IT-1</v>
      </c>
      <c r="BG33" s="108" t="str">
        <f>IF(BH33="","",IFERROR(VLOOKUP(DATASHEET!BP19,lookup,2,FALSE)-$Q33,""))</f>
        <v/>
      </c>
      <c r="BH33" s="109">
        <f>IFERROR(INDEX(DATASHEET!$A$1:$CT$300,MATCH(PROGRESS!$A33,DATASHEET!$A$1:$A$300,0),MATCH(PROGRESS!BH$2,DATASHEET!$A$1:$CT$1,0)),"")</f>
        <v>0</v>
      </c>
      <c r="BI33" s="109" t="str">
        <f t="shared" si="37"/>
        <v/>
      </c>
      <c r="BJ33" s="110" t="str">
        <f>IF(ISBLANK(DATASHEET!BQ19),"",DATASHEET!BQ19)</f>
        <v>WD</v>
      </c>
      <c r="BK33" s="111" t="str">
        <f>IF(ISBLANK(DATASHEET!BR19),"",DATASHEET!BR19)</f>
        <v>8S-MA-1</v>
      </c>
      <c r="BL33" s="108" t="str">
        <f>IFERROR(VLOOKUP(DATASHEET!BT19,lookup,2,FALSE)-$Q33,"")</f>
        <v/>
      </c>
      <c r="BM33" s="109">
        <f>IFERROR(INDEX(DATASHEET!$A$1:$CT$300,MATCH(PROGRESS!$A33,DATASHEET!$A$1:$A$300,0),MATCH(PROGRESS!BM$2,DATASHEET!$A$1:$CT$1,0)),"")</f>
        <v>0</v>
      </c>
      <c r="BN33" s="109" t="str">
        <f t="shared" si="38"/>
        <v/>
      </c>
      <c r="BO33" s="110" t="str">
        <f>IF(ISBLANK(DATASHEET!BU19),"",DATASHEET!BU19)</f>
        <v>RF</v>
      </c>
      <c r="BP33" s="111" t="str">
        <f>IF(ISBLANK(DATASHEET!BV19),"",DATASHEET!BV19)</f>
        <v>8S-MU-1</v>
      </c>
      <c r="BQ33" s="108" t="str">
        <f>IFERROR(VLOOKUP(DATASHEET!BX19,lookup,2,FALSE)-$Q33,"")</f>
        <v/>
      </c>
      <c r="BR33" s="109">
        <f>IFERROR(INDEX(DATASHEET!$A$1:$CT$300,MATCH(PROGRESS!$A33,DATASHEET!$A$1:$A$300,0),MATCH(PROGRESS!BR$2,DATASHEET!$A$1:$CT$1,0)),"")</f>
        <v>0</v>
      </c>
      <c r="BS33" s="109" t="str">
        <f t="shared" si="39"/>
        <v/>
      </c>
      <c r="BT33" s="110" t="str">
        <f>IF(ISBLANK(DATASHEET!BY19),"",DATASHEET!BY19)</f>
        <v/>
      </c>
      <c r="BU33" s="111" t="str">
        <f>IF(ISBLANK(DATASHEET!BZ19),"",DATASHEET!BZ19)</f>
        <v/>
      </c>
      <c r="BV33" s="108" t="str">
        <f>IFERROR(VLOOKUP(DATASHEET!CB19,lookup,2,FALSE)-$Q33,"")</f>
        <v/>
      </c>
      <c r="BW33" s="109">
        <f>IFERROR(INDEX(DATASHEET!$A$1:$CT$300,MATCH(PROGRESS!$A33,DATASHEET!$A$1:$A$300,0),MATCH(PROGRESS!BW$2,DATASHEET!$A$1:$CT$1,0)),"")</f>
        <v>0</v>
      </c>
      <c r="BX33" s="109" t="str">
        <f t="shared" si="40"/>
        <v/>
      </c>
      <c r="BY33" s="110" t="str">
        <f>IF(ISBLANK(DATASHEET!CC19),"",DATASHEET!CC19)</f>
        <v>RDO</v>
      </c>
      <c r="BZ33" s="111" t="str">
        <f>IF(ISBLANK(DATASHEET!CD19),"",DATASHEET!CD19)</f>
        <v>8S-PE-3</v>
      </c>
      <c r="CA33" s="108" t="str">
        <f>IFERROR(VLOOKUP(DATASHEET!CF19,lookup,2,FALSE)-$Q33,"")</f>
        <v/>
      </c>
      <c r="CB33" s="109">
        <f>IFERROR(INDEX(DATASHEET!$A$1:$CT$300,MATCH(PROGRESS!$A33,DATASHEET!$A$1:$A$300,0),MATCH(PROGRESS!CB$2,DATASHEET!$A$1:$CT$1,0)),"")</f>
        <v>0</v>
      </c>
      <c r="CC33" s="109" t="str">
        <f t="shared" si="41"/>
        <v/>
      </c>
      <c r="CD33" s="110" t="str">
        <f>IF(ISBLANK(DATASHEET!CG19),"",DATASHEET!CG19)</f>
        <v>MHA</v>
      </c>
      <c r="CE33" s="111" t="str">
        <f>IF(ISBLANK(DATASHEET!CH19),"",DATASHEET!CH19)</f>
        <v>8S-RE-1</v>
      </c>
      <c r="CF33" s="108" t="str">
        <f>IFERROR(VLOOKUP(DATASHEET!CJ19,lookup,2,FALSE)-$Q33,"")</f>
        <v/>
      </c>
      <c r="CG33" s="109">
        <f>IFERROR(INDEX(DATASHEET!$A$1:$CT$300,MATCH(PROGRESS!$A33,DATASHEET!$A$1:$A$300,0),MATCH(PROGRESS!CG$2,DATASHEET!$A$1:$CT$1,0)),"")</f>
        <v>0</v>
      </c>
      <c r="CH33" s="109" t="str">
        <f t="shared" si="45"/>
        <v/>
      </c>
      <c r="CI33" s="110" t="str">
        <f>IF(ISBLANK(DATASHEET!CK19),"",DATASHEET!CK19)</f>
        <v>GN</v>
      </c>
      <c r="CJ33" s="111" t="str">
        <f>IF(ISBLANK(DATASHEET!CL19),"",DATASHEET!CL19)</f>
        <v>8X-SC-4</v>
      </c>
      <c r="CK33" s="108" t="str">
        <f>IFERROR(VLOOKUP(DATASHEET!CN19,lookup,2,FALSE)-$Q33,"")</f>
        <v/>
      </c>
      <c r="CL33" s="109">
        <f>IFERROR(INDEX(DATASHEET!$A$1:$CT$300,MATCH(PROGRESS!$A33,DATASHEET!$A$1:$A$300,0),MATCH(PROGRESS!CL$2,DATASHEET!$A$1:$CT$1,0)),"")</f>
        <v>0</v>
      </c>
      <c r="CM33" s="109" t="str">
        <f t="shared" si="43"/>
        <v/>
      </c>
      <c r="CN33" s="110" t="str">
        <f>IF(ISBLANK(DATASHEET!CO19),"",DATASHEET!CO19)</f>
        <v/>
      </c>
      <c r="CO33" s="110" t="str">
        <f>IF(ISBLANK(DATASHEET!CP19),"",DATASHEET!CP19)</f>
        <v/>
      </c>
      <c r="FO33" s="282"/>
      <c r="FP33" s="282"/>
      <c r="FQ33" s="282"/>
      <c r="FR33" s="282"/>
      <c r="FS33" s="282"/>
      <c r="FT33" s="282"/>
      <c r="FU33" s="282"/>
      <c r="FV33" s="282"/>
      <c r="FW33" s="282"/>
      <c r="FX33" s="282"/>
      <c r="FY33" s="345"/>
      <c r="FZ33" s="282"/>
      <c r="GA33" s="282"/>
      <c r="GB33" s="282"/>
      <c r="GC33" s="282"/>
      <c r="GD33" s="282"/>
      <c r="GE33" s="282"/>
      <c r="GF33" s="282"/>
      <c r="GG33" s="282"/>
      <c r="GH33" s="282"/>
      <c r="GI33" s="282"/>
      <c r="GJ33" s="282"/>
      <c r="GK33" s="282"/>
      <c r="GL33" s="282"/>
      <c r="GM33" s="282"/>
      <c r="GN33" s="282"/>
      <c r="GO33" s="282"/>
      <c r="GP33" s="282"/>
      <c r="GQ33" s="282"/>
      <c r="GR33" s="282"/>
    </row>
    <row r="34" spans="1:200" ht="15.75" x14ac:dyDescent="0.25">
      <c r="A34" s="112">
        <f>DATASHEET!A20</f>
        <v>152740</v>
      </c>
      <c r="B34" s="113" t="str">
        <f>DATASHEET!B20</f>
        <v>BROWN, Libby</v>
      </c>
      <c r="C34" s="114" t="str">
        <f>DATASHEET!C20</f>
        <v>8PH</v>
      </c>
      <c r="D34" s="115" t="str">
        <f>DATASHEET!D20</f>
        <v>F</v>
      </c>
      <c r="E34" s="115" t="str">
        <f>DATASHEET!J20</f>
        <v>N</v>
      </c>
      <c r="F34" s="115" t="str">
        <f>DATASHEET!E20</f>
        <v>N</v>
      </c>
      <c r="G34" s="115" t="str">
        <f>DATASHEET!F20</f>
        <v>White - British</v>
      </c>
      <c r="H34" s="115" t="str">
        <f>DATASHEET!G20</f>
        <v>N</v>
      </c>
      <c r="I34" s="115" t="str">
        <f>DATASHEET!H20</f>
        <v>N</v>
      </c>
      <c r="J34" s="115" t="str">
        <f>DATASHEET!I20</f>
        <v>N</v>
      </c>
      <c r="K34" s="116" t="str">
        <f>DATASHEET!M20</f>
        <v>M</v>
      </c>
      <c r="L34" s="117" t="str">
        <f t="shared" si="28"/>
        <v/>
      </c>
      <c r="M34" s="106" t="str">
        <f>IFERROR(SUM(COUNTIF($S34,"&gt;=0"),COUNTIF($AC34,"&gt;=0"),COUNTIF($AH34,"&gt;=0"),COUNTIF(#REF!,"&gt;=0"),COUNTIF($AM34,"&gt;=0"),COUNTIF($AR34,"&gt;=0"),COUNTIF($AW34,"&gt;=0"),COUNTIF($BB34,"&gt;=0"),COUNTIF($BG34,"&gt;=0"),COUNTIF($BL34,"&gt;=0"),COUNTIF($BV34,"&gt;=0"),COUNTIF($BQ34,"&gt;=0"),COUNTIF($CF34,"&gt;=0"),COUNTIF($CK34,"&gt;=0"),COUNTIF($X34,"&gt;=0"),COUNTIF($CA34,"&gt;=0"))/COUNT($S34,$AC34,$AH34,#REF!,$AM34,$AR34,$AW34,$BB34,$BG34,$BL34,$BV34,$CA34,$CF34,$CK34,$X34,$BQ34),"")</f>
        <v/>
      </c>
      <c r="N34" s="106" t="str">
        <f>IFERROR(SUM(COUNTIF($S34,"&lt;0"),COUNTIF($AC34,"&lt;0"),COUNTIF($AH34,"&lt;0"),COUNTIF(#REF!,"&lt;0"),COUNTIF($AM34,"&lt;0"),COUNTIF($AR34,"&lt;0"),COUNTIF($AW34,"&lt;0"),COUNTIF($BB34,"&lt;0"),COUNTIF($BG34,"&lt;0"),COUNTIF($BL34,"&lt;0"),COUNTIF($BV34,"&lt;0"),COUNTIF($BQ34,"&lt;0"),COUNTIF($CA34,"&lt;0"),COUNTIF($CF34,"&lt;0"),COUNTIF($CK34,"&lt;0"),COUNTIF($X34,"&lt;0"))/COUNT($S34,$AC34,$AH34,#REF!,$AM34,$AR34,$AW34,$BB34,$BG34,$BL34,$BV34,$CA34,$CF34,$CK34,$X34,$BQ34),"")</f>
        <v/>
      </c>
      <c r="O34" s="118" t="str">
        <f>IF(ISBLANK(DATASHEET!L20),"",DATASHEET!L20)</f>
        <v>5-6</v>
      </c>
      <c r="P34" s="119">
        <f>IFERROR(IF(VLOOKUP(DATASHEET!A20,[5]YEAR8!$A$2:$Z$226,18,FALSE)="","",VLOOKUP(DATASHEET!A20,[5]YEAR8!$A$2:$Z$226,18,FALSE)),"")</f>
        <v>50.927548999999999</v>
      </c>
      <c r="Q34" s="120">
        <f>IFERROR(IF(VLOOKUP(DATASHEET!A20,[5]YEAR8!$A$2:$AF$250,19,FALSE)="","",VLOOKUP(DATASHEET!A20,[5]YEAR8!$A$2:$AF$250,19,FALSE)),"")</f>
        <v>5.0927549000000001</v>
      </c>
      <c r="R34" s="121" t="str">
        <f>'P8 BREAKDOWN'!L22</f>
        <v/>
      </c>
      <c r="S34" s="108" t="str">
        <f>IF(T34="","",IFERROR(VLOOKUP(DATASHEET!AF20,lookup,2,FALSE)-$Q34,""))</f>
        <v/>
      </c>
      <c r="T34" s="109">
        <f>IFERROR(INDEX(DATASHEET!$A$1:$CT$300,MATCH(PROGRESS!$A34,DATASHEET!$A$1:$A$300,0),MATCH(PROGRESS!T$2,DATASHEET!$A$1:$CT$1,0)),"")</f>
        <v>0</v>
      </c>
      <c r="U34" s="109" t="str">
        <f t="shared" si="29"/>
        <v/>
      </c>
      <c r="V34" s="110" t="str">
        <f>IF(ISBLANK(DATASHEET!AG20),"",DATASHEET!AG20)</f>
        <v>PLE</v>
      </c>
      <c r="W34" s="111" t="str">
        <f>IF(ISBLANK(DATASHEET!AH20),"",DATASHEET!AH20)</f>
        <v>8S-AR-3</v>
      </c>
      <c r="X34" s="108" t="str">
        <f>IFERROR(VLOOKUP(DATASHEET!AJ20,lookup,2,FALSE)-$Q34,"")</f>
        <v/>
      </c>
      <c r="Y34" s="109">
        <f>IFERROR(INDEX(DATASHEET!$A$1:$CT$300,MATCH(PROGRESS!$A34,DATASHEET!$A$1:$A$300,0),MATCH(PROGRESS!Y$2,DATASHEET!$A$1:$CT$1,0)),"")</f>
        <v>0</v>
      </c>
      <c r="Z34" s="109" t="str">
        <f t="shared" si="44"/>
        <v/>
      </c>
      <c r="AA34" s="110" t="str">
        <f>IF(ISBLANK(DATASHEET!AK20),"",DATASHEET!AK20)</f>
        <v>AWR</v>
      </c>
      <c r="AB34" s="111" t="str">
        <f>IF(ISBLANK(DATASHEET!AL20),"",DATASHEET!AL20)</f>
        <v>8S-DT-4</v>
      </c>
      <c r="AC34" s="108" t="str">
        <f>IF(AD34="","",IFERROR(VLOOKUP(DATASHEET!AN20,lookup,2,FALSE)-$Q34,""))</f>
        <v/>
      </c>
      <c r="AD34" s="109">
        <f>IFERROR(INDEX(DATASHEET!$A$1:$CT$300,MATCH(PROGRESS!$A34,DATASHEET!$A$1:$A$300,0),MATCH(PROGRESS!AD$2,DATASHEET!$A$1:$CT$1,0)),"")</f>
        <v>0</v>
      </c>
      <c r="AE34" s="109" t="str">
        <f t="shared" si="31"/>
        <v/>
      </c>
      <c r="AF34" s="110" t="str">
        <f>IF(ISBLANK(DATASHEET!AO20),"",DATASHEET!AO20)</f>
        <v>EC</v>
      </c>
      <c r="AG34" s="111" t="str">
        <f>IF(ISBLANK(DATASHEET!AP20),"",DATASHEET!AP20)</f>
        <v>8S-DR-3</v>
      </c>
      <c r="AH34" s="108" t="str">
        <f>IF(AI34="","",IFERROR(VLOOKUP(DATASHEET!AR20,lookup,2,FALSE)-$Q34,""))</f>
        <v/>
      </c>
      <c r="AI34" s="109">
        <f>IFERROR(INDEX(DATASHEET!$A$1:$CT$300,MATCH(PROGRESS!$A34,DATASHEET!$A$1:$A$300,0),MATCH(PROGRESS!AI$2,DATASHEET!$A$1:$CT$1,0)),"")</f>
        <v>0</v>
      </c>
      <c r="AJ34" s="109" t="str">
        <f t="shared" si="32"/>
        <v/>
      </c>
      <c r="AK34" s="110" t="str">
        <f>IF(ISBLANK(DATASHEET!AS20),"",DATASHEET!AS20)</f>
        <v>EW</v>
      </c>
      <c r="AL34" s="111" t="str">
        <f>IF(ISBLANK(DATASHEET!AT20),"",DATASHEET!AT20)</f>
        <v>8S-EN-4</v>
      </c>
      <c r="AM34" s="108" t="str">
        <f>IF(AN34="","",IFERROR(VLOOKUP(DATASHEET!AZ20,lookup,2,FALSE)-$Q34,""))</f>
        <v/>
      </c>
      <c r="AN34" s="109">
        <f>IFERROR(INDEX(DATASHEET!$A$1:$CT$300,MATCH(PROGRESS!$A34,DATASHEET!$A$1:$A$300,0),MATCH(PROGRESS!AN$2,DATASHEET!$A$1:$CT$1,0)),"")</f>
        <v>0</v>
      </c>
      <c r="AO34" s="109" t="str">
        <f t="shared" si="33"/>
        <v/>
      </c>
      <c r="AP34" s="110" t="str">
        <f>IF(ISBLANK(DATASHEET!BA20),"",DATASHEET!BA20)</f>
        <v>DCH</v>
      </c>
      <c r="AQ34" s="111" t="str">
        <f>IF(ISBLANK(DATASHEET!BB20),"",DATASHEET!BB20)</f>
        <v>8S-FR-3</v>
      </c>
      <c r="AR34" s="108" t="str">
        <f>IF(AS34="","",IFERROR(VLOOKUP(DATASHEET!BD20,lookup,2,FALSE)-$Q34,""))</f>
        <v/>
      </c>
      <c r="AS34" s="109">
        <f>IFERROR(INDEX(DATASHEET!$A$1:$CT$300,MATCH(PROGRESS!$A34,DATASHEET!$A$1:$A$300,0),MATCH(PROGRESS!AS$2,DATASHEET!$A$1:$CT$1,0)),"")</f>
        <v>0</v>
      </c>
      <c r="AT34" s="109" t="str">
        <f t="shared" si="34"/>
        <v/>
      </c>
      <c r="AU34" s="110" t="str">
        <f>IF(ISBLANK(DATASHEET!BE20),"",DATASHEET!BE20)</f>
        <v>NH</v>
      </c>
      <c r="AV34" s="111" t="str">
        <f>IF(ISBLANK(DATASHEET!BF20),"",DATASHEET!BF20)</f>
        <v>8S-GG-3</v>
      </c>
      <c r="AW34" s="108" t="str">
        <f>IF(AX34="","",IFERROR(VLOOKUP(DATASHEET!BH20,lookup,2,FALSE)-$Q34,""))</f>
        <v/>
      </c>
      <c r="AX34" s="109">
        <f>IFERROR(INDEX(DATASHEET!$A$1:$CT$300,MATCH(PROGRESS!$A34,DATASHEET!$A$1:$A$300,0),MATCH(PROGRESS!AX$2,DATASHEET!$A$1:$CT$1,0)),"")</f>
        <v>0</v>
      </c>
      <c r="AY34" s="109" t="str">
        <f t="shared" si="35"/>
        <v/>
      </c>
      <c r="AZ34" s="110" t="str">
        <f>IF(ISBLANK(DATASHEET!BI20),"",DATASHEET!BI20)</f>
        <v>MCO</v>
      </c>
      <c r="BA34" s="111" t="str">
        <f>IF(ISBLANK(DATASHEET!BJ20),"",DATASHEET!BJ20)</f>
        <v>8S-HI-3</v>
      </c>
      <c r="BB34" s="108" t="str">
        <f>IF(BC34="","",IFERROR(VLOOKUP(DATASHEET!BL20,lookup,2,FALSE)-$Q34,""))</f>
        <v/>
      </c>
      <c r="BC34" s="109">
        <f>IFERROR(INDEX(DATASHEET!$A$1:$CT$300,MATCH(PROGRESS!$A34,DATASHEET!$A$1:$A$300,0),MATCH(PROGRESS!BC$2,DATASHEET!$A$1:$CT$1,0)),"")</f>
        <v>0</v>
      </c>
      <c r="BD34" s="109" t="str">
        <f t="shared" si="36"/>
        <v/>
      </c>
      <c r="BE34" s="110" t="str">
        <f>IF(ISBLANK(DATASHEET!BM20),"",DATASHEET!BM20)</f>
        <v>RNI</v>
      </c>
      <c r="BF34" s="111" t="str">
        <f>IF(ISBLANK(DATASHEET!BN20),"",DATASHEET!BN20)</f>
        <v>8S-IT-3</v>
      </c>
      <c r="BG34" s="108" t="str">
        <f>IF(BH34="","",IFERROR(VLOOKUP(DATASHEET!BP20,lookup,2,FALSE)-$Q34,""))</f>
        <v/>
      </c>
      <c r="BH34" s="109">
        <f>IFERROR(INDEX(DATASHEET!$A$1:$CT$300,MATCH(PROGRESS!$A34,DATASHEET!$A$1:$A$300,0),MATCH(PROGRESS!BH$2,DATASHEET!$A$1:$CT$1,0)),"")</f>
        <v>0</v>
      </c>
      <c r="BI34" s="109" t="str">
        <f t="shared" si="37"/>
        <v/>
      </c>
      <c r="BJ34" s="110" t="str">
        <f>IF(ISBLANK(DATASHEET!BQ20),"",DATASHEET!BQ20)</f>
        <v>AB</v>
      </c>
      <c r="BK34" s="111" t="str">
        <f>IF(ISBLANK(DATASHEET!BR20),"",DATASHEET!BR20)</f>
        <v>8S-MA-3</v>
      </c>
      <c r="BL34" s="108" t="str">
        <f>IFERROR(VLOOKUP(DATASHEET!BT20,lookup,2,FALSE)-$Q34,"")</f>
        <v/>
      </c>
      <c r="BM34" s="109">
        <f>IFERROR(INDEX(DATASHEET!$A$1:$CT$300,MATCH(PROGRESS!$A34,DATASHEET!$A$1:$A$300,0),MATCH(PROGRESS!BM$2,DATASHEET!$A$1:$CT$1,0)),"")</f>
        <v>0</v>
      </c>
      <c r="BN34" s="109" t="str">
        <f t="shared" si="38"/>
        <v/>
      </c>
      <c r="BO34" s="110" t="str">
        <f>IF(ISBLANK(DATASHEET!BU20),"",DATASHEET!BU20)</f>
        <v>AW</v>
      </c>
      <c r="BP34" s="111" t="str">
        <f>IF(ISBLANK(DATASHEET!BV20),"",DATASHEET!BV20)</f>
        <v>8S-MU-3</v>
      </c>
      <c r="BQ34" s="108" t="str">
        <f>IFERROR(VLOOKUP(DATASHEET!BX20,lookup,2,FALSE)-$Q34,"")</f>
        <v/>
      </c>
      <c r="BR34" s="109">
        <f>IFERROR(INDEX(DATASHEET!$A$1:$CT$300,MATCH(PROGRESS!$A34,DATASHEET!$A$1:$A$300,0),MATCH(PROGRESS!BR$2,DATASHEET!$A$1:$CT$1,0)),"")</f>
        <v>0</v>
      </c>
      <c r="BS34" s="109" t="str">
        <f t="shared" si="39"/>
        <v/>
      </c>
      <c r="BT34" s="110" t="str">
        <f>IF(ISBLANK(DATASHEET!BY20),"",DATASHEET!BY20)</f>
        <v/>
      </c>
      <c r="BU34" s="111" t="str">
        <f>IF(ISBLANK(DATASHEET!BZ20),"",DATASHEET!BZ20)</f>
        <v/>
      </c>
      <c r="BV34" s="108" t="str">
        <f>IFERROR(VLOOKUP(DATASHEET!CB20,lookup,2,FALSE)-$Q34,"")</f>
        <v/>
      </c>
      <c r="BW34" s="109">
        <f>IFERROR(INDEX(DATASHEET!$A$1:$CT$300,MATCH(PROGRESS!$A34,DATASHEET!$A$1:$A$300,0),MATCH(PROGRESS!BW$2,DATASHEET!$A$1:$CT$1,0)),"")</f>
        <v>0</v>
      </c>
      <c r="BX34" s="109" t="str">
        <f t="shared" si="40"/>
        <v/>
      </c>
      <c r="BY34" s="110" t="str">
        <f>IF(ISBLANK(DATASHEET!CC20),"",DATASHEET!CC20)</f>
        <v>CKA</v>
      </c>
      <c r="BZ34" s="111" t="str">
        <f>IF(ISBLANK(DATASHEET!CD20),"",DATASHEET!CD20)</f>
        <v>8S-PE-2</v>
      </c>
      <c r="CA34" s="108" t="str">
        <f>IFERROR(VLOOKUP(DATASHEET!CF20,lookup,2,FALSE)-$Q34,"")</f>
        <v/>
      </c>
      <c r="CB34" s="109">
        <f>IFERROR(INDEX(DATASHEET!$A$1:$CT$300,MATCH(PROGRESS!$A34,DATASHEET!$A$1:$A$300,0),MATCH(PROGRESS!CB$2,DATASHEET!$A$1:$CT$1,0)),"")</f>
        <v>0</v>
      </c>
      <c r="CC34" s="109" t="str">
        <f t="shared" si="41"/>
        <v/>
      </c>
      <c r="CD34" s="110" t="str">
        <f>IF(ISBLANK(DATASHEET!CG20),"",DATASHEET!CG20)</f>
        <v>FG</v>
      </c>
      <c r="CE34" s="111" t="str">
        <f>IF(ISBLANK(DATASHEET!CH20),"",DATASHEET!CH20)</f>
        <v>8S-RE-3</v>
      </c>
      <c r="CF34" s="108" t="str">
        <f>IFERROR(VLOOKUP(DATASHEET!CJ20,lookup,2,FALSE)-$Q34,"")</f>
        <v/>
      </c>
      <c r="CG34" s="109">
        <f>IFERROR(INDEX(DATASHEET!$A$1:$CT$300,MATCH(PROGRESS!$A34,DATASHEET!$A$1:$A$300,0),MATCH(PROGRESS!CG$2,DATASHEET!$A$1:$CT$1,0)),"")</f>
        <v>0</v>
      </c>
      <c r="CH34" s="109" t="str">
        <f t="shared" si="45"/>
        <v/>
      </c>
      <c r="CI34" s="110" t="str">
        <f>IF(ISBLANK(DATASHEET!CK20),"",DATASHEET!CK20)</f>
        <v>AGI</v>
      </c>
      <c r="CJ34" s="111" t="str">
        <f>IF(ISBLANK(DATASHEET!CL20),"",DATASHEET!CL20)</f>
        <v>8X-SC-2</v>
      </c>
      <c r="CK34" s="108" t="str">
        <f>IFERROR(VLOOKUP(DATASHEET!CN20,lookup,2,FALSE)-$Q34,"")</f>
        <v/>
      </c>
      <c r="CL34" s="109">
        <f>IFERROR(INDEX(DATASHEET!$A$1:$CT$300,MATCH(PROGRESS!$A34,DATASHEET!$A$1:$A$300,0),MATCH(PROGRESS!CL$2,DATASHEET!$A$1:$CT$1,0)),"")</f>
        <v>0</v>
      </c>
      <c r="CM34" s="109" t="str">
        <f t="shared" si="43"/>
        <v/>
      </c>
      <c r="CN34" s="110" t="str">
        <f>IF(ISBLANK(DATASHEET!CO20),"",DATASHEET!CO20)</f>
        <v/>
      </c>
      <c r="CO34" s="110" t="str">
        <f>IF(ISBLANK(DATASHEET!CP20),"",DATASHEET!CP20)</f>
        <v/>
      </c>
      <c r="FO34" s="282"/>
      <c r="FP34" s="282"/>
      <c r="FQ34" s="282"/>
      <c r="FR34" s="282"/>
      <c r="FS34" s="282"/>
      <c r="FT34" s="282"/>
      <c r="FU34" s="282"/>
      <c r="FV34" s="282"/>
      <c r="FW34" s="282"/>
      <c r="FX34" s="282"/>
      <c r="FY34" s="345"/>
      <c r="FZ34" s="282"/>
      <c r="GA34" s="282"/>
      <c r="GB34" s="282"/>
      <c r="GC34" s="282"/>
      <c r="GD34" s="282"/>
      <c r="GE34" s="282"/>
      <c r="GF34" s="282"/>
      <c r="GG34" s="282"/>
      <c r="GH34" s="282"/>
      <c r="GI34" s="282"/>
      <c r="GJ34" s="282"/>
      <c r="GK34" s="282"/>
      <c r="GL34" s="282"/>
      <c r="GM34" s="282"/>
      <c r="GN34" s="282"/>
      <c r="GO34" s="282"/>
      <c r="GP34" s="282"/>
      <c r="GQ34" s="282"/>
      <c r="GR34" s="282"/>
    </row>
    <row r="35" spans="1:200" ht="15.75" x14ac:dyDescent="0.25">
      <c r="A35" s="112">
        <f>DATASHEET!A21</f>
        <v>152777</v>
      </c>
      <c r="B35" s="113" t="str">
        <f>DATASHEET!B21</f>
        <v>BRUMPTON, Abigail</v>
      </c>
      <c r="C35" s="114" t="str">
        <f>DATASHEET!C21</f>
        <v>8KC</v>
      </c>
      <c r="D35" s="115" t="str">
        <f>DATASHEET!D21</f>
        <v>F</v>
      </c>
      <c r="E35" s="115" t="str">
        <f>DATASHEET!J21</f>
        <v>N</v>
      </c>
      <c r="F35" s="115" t="str">
        <f>DATASHEET!E21</f>
        <v>N</v>
      </c>
      <c r="G35" s="115" t="str">
        <f>DATASHEET!F21</f>
        <v>White - British</v>
      </c>
      <c r="H35" s="115" t="str">
        <f>DATASHEET!G21</f>
        <v>N</v>
      </c>
      <c r="I35" s="115" t="str">
        <f>DATASHEET!H21</f>
        <v>N</v>
      </c>
      <c r="J35" s="115" t="str">
        <f>DATASHEET!I21</f>
        <v>N</v>
      </c>
      <c r="K35" s="116" t="str">
        <f>DATASHEET!M21</f>
        <v>M</v>
      </c>
      <c r="L35" s="117" t="str">
        <f t="shared" si="28"/>
        <v/>
      </c>
      <c r="M35" s="106" t="str">
        <f>IFERROR(SUM(COUNTIF($S35,"&gt;=0"),COUNTIF($AC35,"&gt;=0"),COUNTIF($AH35,"&gt;=0"),COUNTIF(#REF!,"&gt;=0"),COUNTIF($AM35,"&gt;=0"),COUNTIF($AR35,"&gt;=0"),COUNTIF($AW35,"&gt;=0"),COUNTIF($BB35,"&gt;=0"),COUNTIF($BG35,"&gt;=0"),COUNTIF($BL35,"&gt;=0"),COUNTIF($BV35,"&gt;=0"),COUNTIF($BQ35,"&gt;=0"),COUNTIF($CF35,"&gt;=0"),COUNTIF($CK35,"&gt;=0"),COUNTIF($X35,"&gt;=0"),COUNTIF($CA35,"&gt;=0"))/COUNT($S35,$AC35,$AH35,#REF!,$AM35,$AR35,$AW35,$BB35,$BG35,$BL35,$BV35,$CA35,$CF35,$CK35,$X35,$BQ35),"")</f>
        <v/>
      </c>
      <c r="N35" s="106" t="str">
        <f>IFERROR(SUM(COUNTIF($S35,"&lt;0"),COUNTIF($AC35,"&lt;0"),COUNTIF($AH35,"&lt;0"),COUNTIF(#REF!,"&lt;0"),COUNTIF($AM35,"&lt;0"),COUNTIF($AR35,"&lt;0"),COUNTIF($AW35,"&lt;0"),COUNTIF($BB35,"&lt;0"),COUNTIF($BG35,"&lt;0"),COUNTIF($BL35,"&lt;0"),COUNTIF($BV35,"&lt;0"),COUNTIF($BQ35,"&lt;0"),COUNTIF($CA35,"&lt;0"),COUNTIF($CF35,"&lt;0"),COUNTIF($CK35,"&lt;0"),COUNTIF($X35,"&lt;0"))/COUNT($S35,$AC35,$AH35,#REF!,$AM35,$AR35,$AW35,$BB35,$BG35,$BL35,$BV35,$CA35,$CF35,$CK35,$X35,$BQ35),"")</f>
        <v/>
      </c>
      <c r="O35" s="118" t="str">
        <f>IF(ISBLANK(DATASHEET!L21),"",DATASHEET!L21)</f>
        <v>5-6</v>
      </c>
      <c r="P35" s="119">
        <f>IFERROR(IF(VLOOKUP(DATASHEET!A21,[5]YEAR8!$A$2:$Z$226,18,FALSE)="","",VLOOKUP(DATASHEET!A21,[5]YEAR8!$A$2:$Z$226,18,FALSE)),"")</f>
        <v>49.024999999999999</v>
      </c>
      <c r="Q35" s="120">
        <f>IFERROR(IF(VLOOKUP(DATASHEET!A21,[5]YEAR8!$A$2:$AF$250,19,FALSE)="","",VLOOKUP(DATASHEET!A21,[5]YEAR8!$A$2:$AF$250,19,FALSE)),"")</f>
        <v>4.9024999999999999</v>
      </c>
      <c r="R35" s="121" t="str">
        <f>'P8 BREAKDOWN'!L23</f>
        <v/>
      </c>
      <c r="S35" s="108" t="str">
        <f>IF(T35="","",IFERROR(VLOOKUP(DATASHEET!AF21,lookup,2,FALSE)-$Q35,""))</f>
        <v/>
      </c>
      <c r="T35" s="109">
        <f>IFERROR(INDEX(DATASHEET!$A$1:$CT$300,MATCH(PROGRESS!$A35,DATASHEET!$A$1:$A$300,0),MATCH(PROGRESS!T$2,DATASHEET!$A$1:$CT$1,0)),"")</f>
        <v>0</v>
      </c>
      <c r="U35" s="109" t="str">
        <f t="shared" si="29"/>
        <v/>
      </c>
      <c r="V35" s="110" t="str">
        <f>IF(ISBLANK(DATASHEET!AG21),"",DATASHEET!AG21)</f>
        <v>SGO</v>
      </c>
      <c r="W35" s="111" t="str">
        <f>IF(ISBLANK(DATASHEET!AH21),"",DATASHEET!AH21)</f>
        <v>8N-AR-4</v>
      </c>
      <c r="X35" s="108" t="str">
        <f>IFERROR(VLOOKUP(DATASHEET!AJ21,lookup,2,FALSE)-$Q35,"")</f>
        <v/>
      </c>
      <c r="Y35" s="109">
        <f>IFERROR(INDEX(DATASHEET!$A$1:$CT$300,MATCH(PROGRESS!$A35,DATASHEET!$A$1:$A$300,0),MATCH(PROGRESS!Y$2,DATASHEET!$A$1:$CT$1,0)),"")</f>
        <v>0</v>
      </c>
      <c r="Z35" s="109" t="str">
        <f t="shared" si="44"/>
        <v/>
      </c>
      <c r="AA35" s="110" t="str">
        <f>IF(ISBLANK(DATASHEET!AK21),"",DATASHEET!AK21)</f>
        <v/>
      </c>
      <c r="AB35" s="111" t="str">
        <f>IF(ISBLANK(DATASHEET!AL21),"",DATASHEET!AL21)</f>
        <v/>
      </c>
      <c r="AC35" s="108" t="str">
        <f>IF(AD35="","",IFERROR(VLOOKUP(DATASHEET!AN21,lookup,2,FALSE)-$Q35,""))</f>
        <v/>
      </c>
      <c r="AD35" s="109">
        <f>IFERROR(INDEX(DATASHEET!$A$1:$CT$300,MATCH(PROGRESS!$A35,DATASHEET!$A$1:$A$300,0),MATCH(PROGRESS!AD$2,DATASHEET!$A$1:$CT$1,0)),"")</f>
        <v>0</v>
      </c>
      <c r="AE35" s="109" t="str">
        <f t="shared" si="31"/>
        <v/>
      </c>
      <c r="AF35" s="110" t="str">
        <f>IF(ISBLANK(DATASHEET!AO21),"",DATASHEET!AO21)</f>
        <v>KC</v>
      </c>
      <c r="AG35" s="111" t="str">
        <f>IF(ISBLANK(DATASHEET!AP21),"",DATASHEET!AP21)</f>
        <v>8N-DR-4</v>
      </c>
      <c r="AH35" s="108" t="str">
        <f>IF(AI35="","",IFERROR(VLOOKUP(DATASHEET!AR21,lookup,2,FALSE)-$Q35,""))</f>
        <v/>
      </c>
      <c r="AI35" s="109">
        <f>IFERROR(INDEX(DATASHEET!$A$1:$CT$300,MATCH(PROGRESS!$A35,DATASHEET!$A$1:$A$300,0),MATCH(PROGRESS!AI$2,DATASHEET!$A$1:$CT$1,0)),"")</f>
        <v>0</v>
      </c>
      <c r="AJ35" s="109" t="str">
        <f t="shared" si="32"/>
        <v/>
      </c>
      <c r="AK35" s="110" t="str">
        <f>IF(ISBLANK(DATASHEET!AS21),"",DATASHEET!AS21)</f>
        <v>AWH</v>
      </c>
      <c r="AL35" s="111" t="str">
        <f>IF(ISBLANK(DATASHEET!AT21),"",DATASHEET!AT21)</f>
        <v>8N-EN-1</v>
      </c>
      <c r="AM35" s="108" t="str">
        <f>IF(AN35="","",IFERROR(VLOOKUP(DATASHEET!AZ21,lookup,2,FALSE)-$Q35,""))</f>
        <v/>
      </c>
      <c r="AN35" s="109">
        <f>IFERROR(INDEX(DATASHEET!$A$1:$CT$300,MATCH(PROGRESS!$A35,DATASHEET!$A$1:$A$300,0),MATCH(PROGRESS!AN$2,DATASHEET!$A$1:$CT$1,0)),"")</f>
        <v>0</v>
      </c>
      <c r="AO35" s="109" t="str">
        <f t="shared" si="33"/>
        <v/>
      </c>
      <c r="AP35" s="110" t="str">
        <f>IF(ISBLANK(DATASHEET!BA21),"",DATASHEET!BA21)</f>
        <v/>
      </c>
      <c r="AQ35" s="111" t="str">
        <f>IF(ISBLANK(DATASHEET!BB21),"",DATASHEET!BB21)</f>
        <v/>
      </c>
      <c r="AR35" s="108" t="str">
        <f>IF(AS35="","",IFERROR(VLOOKUP(DATASHEET!BD21,lookup,2,FALSE)-$Q35,""))</f>
        <v/>
      </c>
      <c r="AS35" s="109">
        <f>IFERROR(INDEX(DATASHEET!$A$1:$CT$300,MATCH(PROGRESS!$A35,DATASHEET!$A$1:$A$300,0),MATCH(PROGRESS!AS$2,DATASHEET!$A$1:$CT$1,0)),"")</f>
        <v>0</v>
      </c>
      <c r="AT35" s="109" t="str">
        <f t="shared" si="34"/>
        <v/>
      </c>
      <c r="AU35" s="110" t="str">
        <f>IF(ISBLANK(DATASHEET!BE21),"",DATASHEET!BE21)</f>
        <v>ET</v>
      </c>
      <c r="AV35" s="111" t="str">
        <f>IF(ISBLANK(DATASHEET!BF21),"",DATASHEET!BF21)</f>
        <v>8N-GG-4</v>
      </c>
      <c r="AW35" s="108" t="str">
        <f>IF(AX35="","",IFERROR(VLOOKUP(DATASHEET!BH21,lookup,2,FALSE)-$Q35,""))</f>
        <v/>
      </c>
      <c r="AX35" s="109">
        <f>IFERROR(INDEX(DATASHEET!$A$1:$CT$300,MATCH(PROGRESS!$A35,DATASHEET!$A$1:$A$300,0),MATCH(PROGRESS!AX$2,DATASHEET!$A$1:$CT$1,0)),"")</f>
        <v>0</v>
      </c>
      <c r="AY35" s="109" t="str">
        <f t="shared" si="35"/>
        <v/>
      </c>
      <c r="AZ35" s="110" t="str">
        <f>IF(ISBLANK(DATASHEET!BI21),"",DATASHEET!BI21)</f>
        <v>ESH</v>
      </c>
      <c r="BA35" s="111" t="str">
        <f>IF(ISBLANK(DATASHEET!BJ21),"",DATASHEET!BJ21)</f>
        <v>8N-HI-4</v>
      </c>
      <c r="BB35" s="108" t="str">
        <f>IF(BC35="","",IFERROR(VLOOKUP(DATASHEET!BL21,lookup,2,FALSE)-$Q35,""))</f>
        <v/>
      </c>
      <c r="BC35" s="109">
        <f>IFERROR(INDEX(DATASHEET!$A$1:$CT$300,MATCH(PROGRESS!$A35,DATASHEET!$A$1:$A$300,0),MATCH(PROGRESS!BC$2,DATASHEET!$A$1:$CT$1,0)),"")</f>
        <v>0</v>
      </c>
      <c r="BD35" s="109" t="str">
        <f t="shared" si="36"/>
        <v/>
      </c>
      <c r="BE35" s="110" t="str">
        <f>IF(ISBLANK(DATASHEET!BM21),"",DATASHEET!BM21)</f>
        <v>RNI</v>
      </c>
      <c r="BF35" s="111" t="str">
        <f>IF(ISBLANK(DATASHEET!BN21),"",DATASHEET!BN21)</f>
        <v>8N-IT-4</v>
      </c>
      <c r="BG35" s="108" t="str">
        <f>IF(BH35="","",IFERROR(VLOOKUP(DATASHEET!BP21,lookup,2,FALSE)-$Q35,""))</f>
        <v/>
      </c>
      <c r="BH35" s="109">
        <f>IFERROR(INDEX(DATASHEET!$A$1:$CT$300,MATCH(PROGRESS!$A35,DATASHEET!$A$1:$A$300,0),MATCH(PROGRESS!BH$2,DATASHEET!$A$1:$CT$1,0)),"")</f>
        <v>0</v>
      </c>
      <c r="BI35" s="109" t="str">
        <f t="shared" si="37"/>
        <v/>
      </c>
      <c r="BJ35" s="110" t="str">
        <f>IF(ISBLANK(DATASHEET!BQ21),"",DATASHEET!BQ21)</f>
        <v>JQ</v>
      </c>
      <c r="BK35" s="111" t="str">
        <f>IF(ISBLANK(DATASHEET!BR21),"",DATASHEET!BR21)</f>
        <v>8N-MA-4</v>
      </c>
      <c r="BL35" s="108" t="str">
        <f>IFERROR(VLOOKUP(DATASHEET!BT21,lookup,2,FALSE)-$Q35,"")</f>
        <v/>
      </c>
      <c r="BM35" s="109">
        <f>IFERROR(INDEX(DATASHEET!$A$1:$CT$300,MATCH(PROGRESS!$A35,DATASHEET!$A$1:$A$300,0),MATCH(PROGRESS!BM$2,DATASHEET!$A$1:$CT$1,0)),"")</f>
        <v>0</v>
      </c>
      <c r="BN35" s="109" t="str">
        <f t="shared" si="38"/>
        <v/>
      </c>
      <c r="BO35" s="110" t="str">
        <f>IF(ISBLANK(DATASHEET!BU21),"",DATASHEET!BU21)</f>
        <v>AW</v>
      </c>
      <c r="BP35" s="111" t="str">
        <f>IF(ISBLANK(DATASHEET!BV21),"",DATASHEET!BV21)</f>
        <v>8N-MU-4</v>
      </c>
      <c r="BQ35" s="108" t="str">
        <f>IFERROR(VLOOKUP(DATASHEET!BX21,lookup,2,FALSE)-$Q35,"")</f>
        <v/>
      </c>
      <c r="BR35" s="109">
        <f>IFERROR(INDEX(DATASHEET!$A$1:$CT$300,MATCH(PROGRESS!$A35,DATASHEET!$A$1:$A$300,0),MATCH(PROGRESS!BR$2,DATASHEET!$A$1:$CT$1,0)),"")</f>
        <v>0</v>
      </c>
      <c r="BS35" s="109" t="str">
        <f t="shared" si="39"/>
        <v/>
      </c>
      <c r="BT35" s="110" t="str">
        <f>IF(ISBLANK(DATASHEET!BY21),"",DATASHEET!BY21)</f>
        <v>RNI</v>
      </c>
      <c r="BU35" s="111" t="str">
        <f>IF(ISBLANK(DATASHEET!BZ21),"",DATASHEET!BZ21)</f>
        <v>8N-PS-5</v>
      </c>
      <c r="BV35" s="108" t="str">
        <f>IFERROR(VLOOKUP(DATASHEET!CB21,lookup,2,FALSE)-$Q35,"")</f>
        <v/>
      </c>
      <c r="BW35" s="109">
        <f>IFERROR(INDEX(DATASHEET!$A$1:$CT$300,MATCH(PROGRESS!$A35,DATASHEET!$A$1:$A$300,0),MATCH(PROGRESS!BW$2,DATASHEET!$A$1:$CT$1,0)),"")</f>
        <v>0</v>
      </c>
      <c r="BX35" s="109" t="str">
        <f t="shared" si="40"/>
        <v/>
      </c>
      <c r="BY35" s="110" t="str">
        <f>IF(ISBLANK(DATASHEET!CC21),"",DATASHEET!CC21)</f>
        <v>LGI</v>
      </c>
      <c r="BZ35" s="111" t="str">
        <f>IF(ISBLANK(DATASHEET!CD21),"",DATASHEET!CD21)</f>
        <v>8N-PE-1</v>
      </c>
      <c r="CA35" s="108" t="str">
        <f>IFERROR(VLOOKUP(DATASHEET!CF21,lookup,2,FALSE)-$Q35,"")</f>
        <v/>
      </c>
      <c r="CB35" s="109">
        <f>IFERROR(INDEX(DATASHEET!$A$1:$CT$300,MATCH(PROGRESS!$A35,DATASHEET!$A$1:$A$300,0),MATCH(PROGRESS!CB$2,DATASHEET!$A$1:$CT$1,0)),"")</f>
        <v>0</v>
      </c>
      <c r="CC35" s="109" t="str">
        <f t="shared" si="41"/>
        <v/>
      </c>
      <c r="CD35" s="110" t="str">
        <f>IF(ISBLANK(DATASHEET!CG21),"",DATASHEET!CG21)</f>
        <v>ZA</v>
      </c>
      <c r="CE35" s="111" t="str">
        <f>IF(ISBLANK(DATASHEET!CH21),"",DATASHEET!CH21)</f>
        <v>8N-RE-4</v>
      </c>
      <c r="CF35" s="108" t="str">
        <f>IFERROR(VLOOKUP(DATASHEET!CJ21,lookup,2,FALSE)-$Q35,"")</f>
        <v/>
      </c>
      <c r="CG35" s="109">
        <f>IFERROR(INDEX(DATASHEET!$A$1:$CT$300,MATCH(PROGRESS!$A35,DATASHEET!$A$1:$A$300,0),MATCH(PROGRESS!CG$2,DATASHEET!$A$1:$CT$1,0)),"")</f>
        <v>0</v>
      </c>
      <c r="CH35" s="109" t="str">
        <f t="shared" si="45"/>
        <v/>
      </c>
      <c r="CI35" s="110" t="str">
        <f>IF(ISBLANK(DATASHEET!CK21),"",DATASHEET!CK21)</f>
        <v>RA</v>
      </c>
      <c r="CJ35" s="111" t="str">
        <f>IF(ISBLANK(DATASHEET!CL21),"",DATASHEET!CL21)</f>
        <v>8X-SC-6</v>
      </c>
      <c r="CK35" s="108" t="str">
        <f>IFERROR(VLOOKUP(DATASHEET!CN21,lookup,2,FALSE)-$Q35,"")</f>
        <v/>
      </c>
      <c r="CL35" s="109">
        <f>IFERROR(INDEX(DATASHEET!$A$1:$CT$300,MATCH(PROGRESS!$A35,DATASHEET!$A$1:$A$300,0),MATCH(PROGRESS!CL$2,DATASHEET!$A$1:$CT$1,0)),"")</f>
        <v>0</v>
      </c>
      <c r="CM35" s="109" t="str">
        <f t="shared" si="43"/>
        <v/>
      </c>
      <c r="CN35" s="110" t="str">
        <f>IF(ISBLANK(DATASHEET!CO21),"",DATASHEET!CO21)</f>
        <v>MBA</v>
      </c>
      <c r="CO35" s="110" t="str">
        <f>IF(ISBLANK(DATASHEET!CP21),"",DATASHEET!CP21)</f>
        <v>8N-SP-4</v>
      </c>
      <c r="FO35" s="282"/>
      <c r="FP35" s="282"/>
      <c r="FQ35" s="282"/>
      <c r="FR35" s="282"/>
      <c r="FS35" s="282"/>
      <c r="FT35" s="282"/>
      <c r="FU35" s="282"/>
      <c r="FV35" s="282"/>
      <c r="FW35" s="282"/>
      <c r="FX35" s="282"/>
      <c r="FY35" s="345"/>
      <c r="FZ35" s="282"/>
      <c r="GA35" s="282"/>
      <c r="GB35" s="282"/>
      <c r="GC35" s="282"/>
      <c r="GD35" s="282"/>
      <c r="GE35" s="282"/>
      <c r="GF35" s="282"/>
      <c r="GG35" s="282"/>
      <c r="GH35" s="282"/>
      <c r="GI35" s="282"/>
      <c r="GJ35" s="282"/>
      <c r="GK35" s="282"/>
      <c r="GL35" s="282"/>
      <c r="GM35" s="282"/>
      <c r="GN35" s="282"/>
      <c r="GO35" s="282"/>
      <c r="GP35" s="282"/>
      <c r="GQ35" s="282"/>
      <c r="GR35" s="282"/>
    </row>
    <row r="36" spans="1:200" ht="15.75" x14ac:dyDescent="0.25">
      <c r="A36" s="112">
        <f>DATASHEET!A22</f>
        <v>152786</v>
      </c>
      <c r="B36" s="113" t="str">
        <f>DATASHEET!B22</f>
        <v>BRUNO, Francesco</v>
      </c>
      <c r="C36" s="114" t="str">
        <f>DATASHEET!C22</f>
        <v>8KC</v>
      </c>
      <c r="D36" s="115" t="str">
        <f>DATASHEET!D22</f>
        <v>M</v>
      </c>
      <c r="E36" s="115" t="str">
        <f>DATASHEET!J22</f>
        <v>N</v>
      </c>
      <c r="F36" s="115" t="str">
        <f>DATASHEET!E22</f>
        <v>N</v>
      </c>
      <c r="G36" s="115" t="str">
        <f>DATASHEET!F22</f>
        <v>White Other</v>
      </c>
      <c r="H36" s="115" t="str">
        <f>DATASHEET!G22</f>
        <v>N</v>
      </c>
      <c r="I36" s="115" t="str">
        <f>DATASHEET!H22</f>
        <v>N</v>
      </c>
      <c r="J36" s="115" t="str">
        <f>DATASHEET!I22</f>
        <v>N</v>
      </c>
      <c r="K36" s="116" t="str">
        <f>DATASHEET!M22</f>
        <v>M</v>
      </c>
      <c r="L36" s="117" t="str">
        <f t="shared" si="28"/>
        <v/>
      </c>
      <c r="M36" s="106" t="str">
        <f>IFERROR(SUM(COUNTIF($S36,"&gt;=0"),COUNTIF($AC36,"&gt;=0"),COUNTIF($AH36,"&gt;=0"),COUNTIF(#REF!,"&gt;=0"),COUNTIF($AM36,"&gt;=0"),COUNTIF($AR36,"&gt;=0"),COUNTIF($AW36,"&gt;=0"),COUNTIF($BB36,"&gt;=0"),COUNTIF($BG36,"&gt;=0"),COUNTIF($BL36,"&gt;=0"),COUNTIF($BV36,"&gt;=0"),COUNTIF($BQ36,"&gt;=0"),COUNTIF($CF36,"&gt;=0"),COUNTIF($CK36,"&gt;=0"),COUNTIF($X36,"&gt;=0"),COUNTIF($CA36,"&gt;=0"))/COUNT($S36,$AC36,$AH36,#REF!,$AM36,$AR36,$AW36,$BB36,$BG36,$BL36,$BV36,$CA36,$CF36,$CK36,$X36,$BQ36),"")</f>
        <v/>
      </c>
      <c r="N36" s="106" t="str">
        <f>IFERROR(SUM(COUNTIF($S36,"&lt;0"),COUNTIF($AC36,"&lt;0"),COUNTIF($AH36,"&lt;0"),COUNTIF(#REF!,"&lt;0"),COUNTIF($AM36,"&lt;0"),COUNTIF($AR36,"&lt;0"),COUNTIF($AW36,"&lt;0"),COUNTIF($BB36,"&lt;0"),COUNTIF($BG36,"&lt;0"),COUNTIF($BL36,"&lt;0"),COUNTIF($BV36,"&lt;0"),COUNTIF($BQ36,"&lt;0"),COUNTIF($CA36,"&lt;0"),COUNTIF($CF36,"&lt;0"),COUNTIF($CK36,"&lt;0"),COUNTIF($X36,"&lt;0"))/COUNT($S36,$AC36,$AH36,#REF!,$AM36,$AR36,$AW36,$BB36,$BG36,$BL36,$BV36,$CA36,$CF36,$CK36,$X36,$BQ36),"")</f>
        <v/>
      </c>
      <c r="O36" s="118" t="str">
        <f>IF(ISBLANK(DATASHEET!L22),"",DATASHEET!L22)</f>
        <v>3-4</v>
      </c>
      <c r="P36" s="119">
        <f>IFERROR(IF(VLOOKUP(DATASHEET!A22,[5]YEAR8!$A$2:$Z$226,18,FALSE)="","",VLOOKUP(DATASHEET!A22,[5]YEAR8!$A$2:$Z$226,18,FALSE)),"")</f>
        <v>38.909638999999999</v>
      </c>
      <c r="Q36" s="120">
        <f>IFERROR(IF(VLOOKUP(DATASHEET!A22,[5]YEAR8!$A$2:$AF$250,19,FALSE)="","",VLOOKUP(DATASHEET!A22,[5]YEAR8!$A$2:$AF$250,19,FALSE)),"")</f>
        <v>3.8909639</v>
      </c>
      <c r="R36" s="121" t="str">
        <f>'P8 BREAKDOWN'!L24</f>
        <v/>
      </c>
      <c r="S36" s="108" t="str">
        <f>IF(T36="","",IFERROR(VLOOKUP(DATASHEET!AF22,lookup,2,FALSE)-$Q36,""))</f>
        <v/>
      </c>
      <c r="T36" s="109">
        <f>IFERROR(INDEX(DATASHEET!$A$1:$CT$300,MATCH(PROGRESS!$A36,DATASHEET!$A$1:$A$300,0),MATCH(PROGRESS!T$2,DATASHEET!$A$1:$CT$1,0)),"")</f>
        <v>0</v>
      </c>
      <c r="U36" s="109" t="str">
        <f t="shared" si="29"/>
        <v/>
      </c>
      <c r="V36" s="110" t="str">
        <f>IF(ISBLANK(DATASHEET!AG22),"",DATASHEET!AG22)</f>
        <v>SGO</v>
      </c>
      <c r="W36" s="111" t="str">
        <f>IF(ISBLANK(DATASHEET!AH22),"",DATASHEET!AH22)</f>
        <v>8N-AR-4</v>
      </c>
      <c r="X36" s="108" t="str">
        <f>IFERROR(VLOOKUP(DATASHEET!AJ22,lookup,2,FALSE)-$Q36,"")</f>
        <v/>
      </c>
      <c r="Y36" s="109">
        <f>IFERROR(INDEX(DATASHEET!$A$1:$CT$300,MATCH(PROGRESS!$A36,DATASHEET!$A$1:$A$300,0),MATCH(PROGRESS!Y$2,DATASHEET!$A$1:$CT$1,0)),"")</f>
        <v>0</v>
      </c>
      <c r="Z36" s="109" t="str">
        <f t="shared" si="44"/>
        <v/>
      </c>
      <c r="AA36" s="110" t="str">
        <f>IF(ISBLANK(DATASHEET!AK22),"",DATASHEET!AK22)</f>
        <v>RQ</v>
      </c>
      <c r="AB36" s="111" t="str">
        <f>IF(ISBLANK(DATASHEET!AL22),"",DATASHEET!AL22)</f>
        <v>8N-DT-1</v>
      </c>
      <c r="AC36" s="108" t="str">
        <f>IF(AD36="","",IFERROR(VLOOKUP(DATASHEET!AN22,lookup,2,FALSE)-$Q36,""))</f>
        <v/>
      </c>
      <c r="AD36" s="109">
        <f>IFERROR(INDEX(DATASHEET!$A$1:$CT$300,MATCH(PROGRESS!$A36,DATASHEET!$A$1:$A$300,0),MATCH(PROGRESS!AD$2,DATASHEET!$A$1:$CT$1,0)),"")</f>
        <v>0</v>
      </c>
      <c r="AE36" s="109" t="str">
        <f t="shared" si="31"/>
        <v/>
      </c>
      <c r="AF36" s="110" t="str">
        <f>IF(ISBLANK(DATASHEET!AO22),"",DATASHEET!AO22)</f>
        <v>KC</v>
      </c>
      <c r="AG36" s="111" t="str">
        <f>IF(ISBLANK(DATASHEET!AP22),"",DATASHEET!AP22)</f>
        <v>8N-DR-4</v>
      </c>
      <c r="AH36" s="108" t="str">
        <f>IF(AI36="","",IFERROR(VLOOKUP(DATASHEET!AR22,lookup,2,FALSE)-$Q36,""))</f>
        <v/>
      </c>
      <c r="AI36" s="109">
        <f>IFERROR(INDEX(DATASHEET!$A$1:$CT$300,MATCH(PROGRESS!$A36,DATASHEET!$A$1:$A$300,0),MATCH(PROGRESS!AI$2,DATASHEET!$A$1:$CT$1,0)),"")</f>
        <v>0</v>
      </c>
      <c r="AJ36" s="109" t="str">
        <f t="shared" si="32"/>
        <v/>
      </c>
      <c r="AK36" s="110" t="str">
        <f>IF(ISBLANK(DATASHEET!AS22),"",DATASHEET!AS22)</f>
        <v>EP</v>
      </c>
      <c r="AL36" s="111" t="str">
        <f>IF(ISBLANK(DATASHEET!AT22),"",DATASHEET!AT22)</f>
        <v>8N-EN-4</v>
      </c>
      <c r="AM36" s="108" t="str">
        <f>IF(AN36="","",IFERROR(VLOOKUP(DATASHEET!AZ22,lookup,2,FALSE)-$Q36,""))</f>
        <v/>
      </c>
      <c r="AN36" s="109">
        <f>IFERROR(INDEX(DATASHEET!$A$1:$CT$300,MATCH(PROGRESS!$A36,DATASHEET!$A$1:$A$300,0),MATCH(PROGRESS!AN$2,DATASHEET!$A$1:$CT$1,0)),"")</f>
        <v>0</v>
      </c>
      <c r="AO36" s="109" t="str">
        <f t="shared" si="33"/>
        <v/>
      </c>
      <c r="AP36" s="110" t="str">
        <f>IF(ISBLANK(DATASHEET!BA22),"",DATASHEET!BA22)</f>
        <v/>
      </c>
      <c r="AQ36" s="111" t="str">
        <f>IF(ISBLANK(DATASHEET!BB22),"",DATASHEET!BB22)</f>
        <v/>
      </c>
      <c r="AR36" s="108" t="str">
        <f>IF(AS36="","",IFERROR(VLOOKUP(DATASHEET!BD22,lookup,2,FALSE)-$Q36,""))</f>
        <v/>
      </c>
      <c r="AS36" s="109">
        <f>IFERROR(INDEX(DATASHEET!$A$1:$CT$300,MATCH(PROGRESS!$A36,DATASHEET!$A$1:$A$300,0),MATCH(PROGRESS!AS$2,DATASHEET!$A$1:$CT$1,0)),"")</f>
        <v>0</v>
      </c>
      <c r="AT36" s="109" t="str">
        <f t="shared" si="34"/>
        <v/>
      </c>
      <c r="AU36" s="110" t="str">
        <f>IF(ISBLANK(DATASHEET!BE22),"",DATASHEET!BE22)</f>
        <v>ET</v>
      </c>
      <c r="AV36" s="111" t="str">
        <f>IF(ISBLANK(DATASHEET!BF22),"",DATASHEET!BF22)</f>
        <v>8N-GG-4</v>
      </c>
      <c r="AW36" s="108" t="str">
        <f>IF(AX36="","",IFERROR(VLOOKUP(DATASHEET!BH22,lookup,2,FALSE)-$Q36,""))</f>
        <v/>
      </c>
      <c r="AX36" s="109">
        <f>IFERROR(INDEX(DATASHEET!$A$1:$CT$300,MATCH(PROGRESS!$A36,DATASHEET!$A$1:$A$300,0),MATCH(PROGRESS!AX$2,DATASHEET!$A$1:$CT$1,0)),"")</f>
        <v>0</v>
      </c>
      <c r="AY36" s="109" t="str">
        <f t="shared" si="35"/>
        <v/>
      </c>
      <c r="AZ36" s="110" t="str">
        <f>IF(ISBLANK(DATASHEET!BI22),"",DATASHEET!BI22)</f>
        <v>ESH</v>
      </c>
      <c r="BA36" s="111" t="str">
        <f>IF(ISBLANK(DATASHEET!BJ22),"",DATASHEET!BJ22)</f>
        <v>8N-HI-4</v>
      </c>
      <c r="BB36" s="108" t="str">
        <f>IF(BC36="","",IFERROR(VLOOKUP(DATASHEET!BL22,lookup,2,FALSE)-$Q36,""))</f>
        <v/>
      </c>
      <c r="BC36" s="109">
        <f>IFERROR(INDEX(DATASHEET!$A$1:$CT$300,MATCH(PROGRESS!$A36,DATASHEET!$A$1:$A$300,0),MATCH(PROGRESS!BC$2,DATASHEET!$A$1:$CT$1,0)),"")</f>
        <v>0</v>
      </c>
      <c r="BD36" s="109" t="str">
        <f t="shared" si="36"/>
        <v/>
      </c>
      <c r="BE36" s="110" t="str">
        <f>IF(ISBLANK(DATASHEET!BM22),"",DATASHEET!BM22)</f>
        <v>RNI</v>
      </c>
      <c r="BF36" s="111" t="str">
        <f>IF(ISBLANK(DATASHEET!BN22),"",DATASHEET!BN22)</f>
        <v>8N-IT-4</v>
      </c>
      <c r="BG36" s="108" t="str">
        <f>IF(BH36="","",IFERROR(VLOOKUP(DATASHEET!BP22,lookup,2,FALSE)-$Q36,""))</f>
        <v/>
      </c>
      <c r="BH36" s="109">
        <f>IFERROR(INDEX(DATASHEET!$A$1:$CT$300,MATCH(PROGRESS!$A36,DATASHEET!$A$1:$A$300,0),MATCH(PROGRESS!BH$2,DATASHEET!$A$1:$CT$1,0)),"")</f>
        <v>0</v>
      </c>
      <c r="BI36" s="109" t="str">
        <f t="shared" si="37"/>
        <v/>
      </c>
      <c r="BJ36" s="110" t="str">
        <f>IF(ISBLANK(DATASHEET!BQ22),"",DATASHEET!BQ22)</f>
        <v>JQ</v>
      </c>
      <c r="BK36" s="111" t="str">
        <f>IF(ISBLANK(DATASHEET!BR22),"",DATASHEET!BR22)</f>
        <v>8N-MA-4</v>
      </c>
      <c r="BL36" s="108" t="str">
        <f>IFERROR(VLOOKUP(DATASHEET!BT22,lookup,2,FALSE)-$Q36,"")</f>
        <v/>
      </c>
      <c r="BM36" s="109">
        <f>IFERROR(INDEX(DATASHEET!$A$1:$CT$300,MATCH(PROGRESS!$A36,DATASHEET!$A$1:$A$300,0),MATCH(PROGRESS!BM$2,DATASHEET!$A$1:$CT$1,0)),"")</f>
        <v>0</v>
      </c>
      <c r="BN36" s="109" t="str">
        <f t="shared" si="38"/>
        <v/>
      </c>
      <c r="BO36" s="110" t="str">
        <f>IF(ISBLANK(DATASHEET!BU22),"",DATASHEET!BU22)</f>
        <v>AW</v>
      </c>
      <c r="BP36" s="111" t="str">
        <f>IF(ISBLANK(DATASHEET!BV22),"",DATASHEET!BV22)</f>
        <v>8N-MU-4</v>
      </c>
      <c r="BQ36" s="108" t="str">
        <f>IFERROR(VLOOKUP(DATASHEET!BX22,lookup,2,FALSE)-$Q36,"")</f>
        <v/>
      </c>
      <c r="BR36" s="109">
        <f>IFERROR(INDEX(DATASHEET!$A$1:$CT$300,MATCH(PROGRESS!$A36,DATASHEET!$A$1:$A$300,0),MATCH(PROGRESS!BR$2,DATASHEET!$A$1:$CT$1,0)),"")</f>
        <v>0</v>
      </c>
      <c r="BS36" s="109" t="str">
        <f t="shared" si="39"/>
        <v/>
      </c>
      <c r="BT36" s="110" t="str">
        <f>IF(ISBLANK(DATASHEET!BY22),"",DATASHEET!BY22)</f>
        <v/>
      </c>
      <c r="BU36" s="111" t="str">
        <f>IF(ISBLANK(DATASHEET!BZ22),"",DATASHEET!BZ22)</f>
        <v/>
      </c>
      <c r="BV36" s="108" t="str">
        <f>IFERROR(VLOOKUP(DATASHEET!CB22,lookup,2,FALSE)-$Q36,"")</f>
        <v/>
      </c>
      <c r="BW36" s="109">
        <f>IFERROR(INDEX(DATASHEET!$A$1:$CT$300,MATCH(PROGRESS!$A36,DATASHEET!$A$1:$A$300,0),MATCH(PROGRESS!BW$2,DATASHEET!$A$1:$CT$1,0)),"")</f>
        <v>0</v>
      </c>
      <c r="BX36" s="109" t="str">
        <f t="shared" si="40"/>
        <v/>
      </c>
      <c r="BY36" s="110" t="str">
        <f>IF(ISBLANK(DATASHEET!CC22),"",DATASHEET!CC22)</f>
        <v>JOS</v>
      </c>
      <c r="BZ36" s="111" t="str">
        <f>IF(ISBLANK(DATASHEET!CD22),"",DATASHEET!CD22)</f>
        <v>8N-PE-3</v>
      </c>
      <c r="CA36" s="108" t="str">
        <f>IFERROR(VLOOKUP(DATASHEET!CF22,lookup,2,FALSE)-$Q36,"")</f>
        <v/>
      </c>
      <c r="CB36" s="109">
        <f>IFERROR(INDEX(DATASHEET!$A$1:$CT$300,MATCH(PROGRESS!$A36,DATASHEET!$A$1:$A$300,0),MATCH(PROGRESS!CB$2,DATASHEET!$A$1:$CT$1,0)),"")</f>
        <v>0</v>
      </c>
      <c r="CC36" s="109" t="str">
        <f t="shared" si="41"/>
        <v/>
      </c>
      <c r="CD36" s="110" t="str">
        <f>IF(ISBLANK(DATASHEET!CG22),"",DATASHEET!CG22)</f>
        <v>ZA</v>
      </c>
      <c r="CE36" s="111" t="str">
        <f>IF(ISBLANK(DATASHEET!CH22),"",DATASHEET!CH22)</f>
        <v>8N-RE-4</v>
      </c>
      <c r="CF36" s="108" t="str">
        <f>IFERROR(VLOOKUP(DATASHEET!CJ22,lookup,2,FALSE)-$Q36,"")</f>
        <v/>
      </c>
      <c r="CG36" s="109">
        <f>IFERROR(INDEX(DATASHEET!$A$1:$CT$300,MATCH(PROGRESS!$A36,DATASHEET!$A$1:$A$300,0),MATCH(PROGRESS!CG$2,DATASHEET!$A$1:$CT$1,0)),"")</f>
        <v>0</v>
      </c>
      <c r="CH36" s="109" t="str">
        <f t="shared" si="45"/>
        <v/>
      </c>
      <c r="CI36" s="110" t="str">
        <f>IF(ISBLANK(DATASHEET!CK22),"",DATASHEET!CK22)</f>
        <v>AR</v>
      </c>
      <c r="CJ36" s="111" t="str">
        <f>IF(ISBLANK(DATASHEET!CL22),"",DATASHEET!CL22)</f>
        <v>8X-SC-7</v>
      </c>
      <c r="CK36" s="108" t="str">
        <f>IFERROR(VLOOKUP(DATASHEET!CN22,lookup,2,FALSE)-$Q36,"")</f>
        <v/>
      </c>
      <c r="CL36" s="109">
        <f>IFERROR(INDEX(DATASHEET!$A$1:$CT$300,MATCH(PROGRESS!$A36,DATASHEET!$A$1:$A$300,0),MATCH(PROGRESS!CL$2,DATASHEET!$A$1:$CT$1,0)),"")</f>
        <v>0</v>
      </c>
      <c r="CM36" s="109" t="str">
        <f t="shared" si="43"/>
        <v/>
      </c>
      <c r="CN36" s="110" t="str">
        <f>IF(ISBLANK(DATASHEET!CO22),"",DATASHEET!CO22)</f>
        <v>MBA</v>
      </c>
      <c r="CO36" s="110" t="str">
        <f>IF(ISBLANK(DATASHEET!CP22),"",DATASHEET!CP22)</f>
        <v>8N-SP-4</v>
      </c>
      <c r="FO36" s="282"/>
      <c r="FP36" s="282"/>
      <c r="FQ36" s="282"/>
      <c r="FR36" s="282"/>
      <c r="FS36" s="282"/>
      <c r="FT36" s="282"/>
      <c r="FU36" s="282"/>
      <c r="FV36" s="282"/>
      <c r="FW36" s="282"/>
      <c r="FX36" s="282"/>
      <c r="FY36" s="345"/>
      <c r="FZ36" s="282"/>
      <c r="GA36" s="282"/>
      <c r="GB36" s="282"/>
      <c r="GC36" s="282"/>
      <c r="GD36" s="282"/>
      <c r="GE36" s="282"/>
      <c r="GF36" s="282"/>
      <c r="GG36" s="282"/>
      <c r="GH36" s="282"/>
      <c r="GI36" s="282"/>
      <c r="GJ36" s="282"/>
      <c r="GK36" s="282"/>
      <c r="GL36" s="282"/>
      <c r="GM36" s="282"/>
      <c r="GN36" s="282"/>
      <c r="GO36" s="282"/>
      <c r="GP36" s="282"/>
      <c r="GQ36" s="282"/>
      <c r="GR36" s="282"/>
    </row>
    <row r="37" spans="1:200" ht="15.75" x14ac:dyDescent="0.25">
      <c r="A37" s="112">
        <f>DATASHEET!A23</f>
        <v>152761</v>
      </c>
      <c r="B37" s="113" t="str">
        <f>DATASHEET!B23</f>
        <v>BURLING, Gavin</v>
      </c>
      <c r="C37" s="114" t="str">
        <f>DATASHEET!C23</f>
        <v>8KC</v>
      </c>
      <c r="D37" s="115" t="str">
        <f>DATASHEET!D23</f>
        <v>M</v>
      </c>
      <c r="E37" s="115" t="str">
        <f>DATASHEET!J23</f>
        <v>N</v>
      </c>
      <c r="F37" s="115" t="str">
        <f>DATASHEET!E23</f>
        <v>Y</v>
      </c>
      <c r="G37" s="115" t="str">
        <f>DATASHEET!F23</f>
        <v>White and Any Other Asian Background</v>
      </c>
      <c r="H37" s="115" t="str">
        <f>DATASHEET!G23</f>
        <v>N</v>
      </c>
      <c r="I37" s="115" t="str">
        <f>DATASHEET!H23</f>
        <v>Y</v>
      </c>
      <c r="J37" s="115" t="str">
        <f>DATASHEET!I23</f>
        <v>N</v>
      </c>
      <c r="K37" s="116" t="str">
        <f>DATASHEET!M23</f>
        <v>M</v>
      </c>
      <c r="L37" s="117" t="str">
        <f t="shared" si="28"/>
        <v/>
      </c>
      <c r="M37" s="106" t="str">
        <f>IFERROR(SUM(COUNTIF($S37,"&gt;=0"),COUNTIF($AC37,"&gt;=0"),COUNTIF($AH37,"&gt;=0"),COUNTIF(#REF!,"&gt;=0"),COUNTIF($AM37,"&gt;=0"),COUNTIF($AR37,"&gt;=0"),COUNTIF($AW37,"&gt;=0"),COUNTIF($BB37,"&gt;=0"),COUNTIF($BG37,"&gt;=0"),COUNTIF($BL37,"&gt;=0"),COUNTIF($BV37,"&gt;=0"),COUNTIF($BQ37,"&gt;=0"),COUNTIF($CF37,"&gt;=0"),COUNTIF($CK37,"&gt;=0"),COUNTIF($X37,"&gt;=0"),COUNTIF($CA37,"&gt;=0"))/COUNT($S37,$AC37,$AH37,#REF!,$AM37,$AR37,$AW37,$BB37,$BG37,$BL37,$BV37,$CA37,$CF37,$CK37,$X37,$BQ37),"")</f>
        <v/>
      </c>
      <c r="N37" s="106" t="str">
        <f>IFERROR(SUM(COUNTIF($S37,"&lt;0"),COUNTIF($AC37,"&lt;0"),COUNTIF($AH37,"&lt;0"),COUNTIF(#REF!,"&lt;0"),COUNTIF($AM37,"&lt;0"),COUNTIF($AR37,"&lt;0"),COUNTIF($AW37,"&lt;0"),COUNTIF($BB37,"&lt;0"),COUNTIF($BG37,"&lt;0"),COUNTIF($BL37,"&lt;0"),COUNTIF($BV37,"&lt;0"),COUNTIF($BQ37,"&lt;0"),COUNTIF($CA37,"&lt;0"),COUNTIF($CF37,"&lt;0"),COUNTIF($CK37,"&lt;0"),COUNTIF($X37,"&lt;0"))/COUNT($S37,$AC37,$AH37,#REF!,$AM37,$AR37,$AW37,$BB37,$BG37,$BL37,$BV37,$CA37,$CF37,$CK37,$X37,$BQ37),"")</f>
        <v/>
      </c>
      <c r="O37" s="118" t="str">
        <f>IF(ISBLANK(DATASHEET!L23),"",DATASHEET!L23)</f>
        <v>6-7</v>
      </c>
      <c r="P37" s="119">
        <f>IFERROR(IF(VLOOKUP(DATASHEET!A23,[5]YEAR8!$A$2:$Z$226,18,FALSE)="","",VLOOKUP(DATASHEET!A23,[5]YEAR8!$A$2:$Z$226,18,FALSE)),"")</f>
        <v>54.013157999999997</v>
      </c>
      <c r="Q37" s="120">
        <f>IFERROR(IF(VLOOKUP(DATASHEET!A23,[5]YEAR8!$A$2:$AF$250,19,FALSE)="","",VLOOKUP(DATASHEET!A23,[5]YEAR8!$A$2:$AF$250,19,FALSE)),"")</f>
        <v>5.4013157999999999</v>
      </c>
      <c r="R37" s="121" t="str">
        <f>'P8 BREAKDOWN'!L25</f>
        <v/>
      </c>
      <c r="S37" s="108" t="str">
        <f>IF(T37="","",IFERROR(VLOOKUP(DATASHEET!AF23,lookup,2,FALSE)-$Q37,""))</f>
        <v/>
      </c>
      <c r="T37" s="109">
        <f>IFERROR(INDEX(DATASHEET!$A$1:$CT$300,MATCH(PROGRESS!$A37,DATASHEET!$A$1:$A$300,0),MATCH(PROGRESS!T$2,DATASHEET!$A$1:$CT$1,0)),"")</f>
        <v>0</v>
      </c>
      <c r="U37" s="109" t="str">
        <f t="shared" si="29"/>
        <v/>
      </c>
      <c r="V37" s="110" t="str">
        <f>IF(ISBLANK(DATASHEET!AG23),"",DATASHEET!AG23)</f>
        <v>SGO</v>
      </c>
      <c r="W37" s="111" t="str">
        <f>IF(ISBLANK(DATASHEET!AH23),"",DATASHEET!AH23)</f>
        <v>8N-AR-4</v>
      </c>
      <c r="X37" s="108" t="str">
        <f>IFERROR(VLOOKUP(DATASHEET!AJ23,lookup,2,FALSE)-$Q37,"")</f>
        <v/>
      </c>
      <c r="Y37" s="109">
        <f>IFERROR(INDEX(DATASHEET!$A$1:$CT$300,MATCH(PROGRESS!$A37,DATASHEET!$A$1:$A$300,0),MATCH(PROGRESS!Y$2,DATASHEET!$A$1:$CT$1,0)),"")</f>
        <v>0</v>
      </c>
      <c r="Z37" s="109" t="str">
        <f t="shared" si="44"/>
        <v/>
      </c>
      <c r="AA37" s="110" t="str">
        <f>IF(ISBLANK(DATASHEET!AK23),"",DATASHEET!AK23)</f>
        <v>KD</v>
      </c>
      <c r="AB37" s="111" t="str">
        <f>IF(ISBLANK(DATASHEET!AL23),"",DATASHEET!AL23)</f>
        <v>8N-DT-2</v>
      </c>
      <c r="AC37" s="108" t="str">
        <f>IF(AD37="","",IFERROR(VLOOKUP(DATASHEET!AN23,lookup,2,FALSE)-$Q37,""))</f>
        <v/>
      </c>
      <c r="AD37" s="109">
        <f>IFERROR(INDEX(DATASHEET!$A$1:$CT$300,MATCH(PROGRESS!$A37,DATASHEET!$A$1:$A$300,0),MATCH(PROGRESS!AD$2,DATASHEET!$A$1:$CT$1,0)),"")</f>
        <v>0</v>
      </c>
      <c r="AE37" s="109" t="str">
        <f t="shared" si="31"/>
        <v/>
      </c>
      <c r="AF37" s="110" t="str">
        <f>IF(ISBLANK(DATASHEET!AO23),"",DATASHEET!AO23)</f>
        <v>KC</v>
      </c>
      <c r="AG37" s="111" t="str">
        <f>IF(ISBLANK(DATASHEET!AP23),"",DATASHEET!AP23)</f>
        <v>8N-DR-4</v>
      </c>
      <c r="AH37" s="108" t="str">
        <f>IF(AI37="","",IFERROR(VLOOKUP(DATASHEET!AR23,lookup,2,FALSE)-$Q37,""))</f>
        <v/>
      </c>
      <c r="AI37" s="109">
        <f>IFERROR(INDEX(DATASHEET!$A$1:$CT$300,MATCH(PROGRESS!$A37,DATASHEET!$A$1:$A$300,0),MATCH(PROGRESS!AI$2,DATASHEET!$A$1:$CT$1,0)),"")</f>
        <v>0</v>
      </c>
      <c r="AJ37" s="109" t="str">
        <f t="shared" si="32"/>
        <v/>
      </c>
      <c r="AK37" s="110" t="str">
        <f>IF(ISBLANK(DATASHEET!AS23),"",DATASHEET!AS23)</f>
        <v>AWH</v>
      </c>
      <c r="AL37" s="111" t="str">
        <f>IF(ISBLANK(DATASHEET!AT23),"",DATASHEET!AT23)</f>
        <v>8N-EN-1</v>
      </c>
      <c r="AM37" s="108" t="str">
        <f>IF(AN37="","",IFERROR(VLOOKUP(DATASHEET!AZ23,lookup,2,FALSE)-$Q37,""))</f>
        <v/>
      </c>
      <c r="AN37" s="109">
        <f>IFERROR(INDEX(DATASHEET!$A$1:$CT$300,MATCH(PROGRESS!$A37,DATASHEET!$A$1:$A$300,0),MATCH(PROGRESS!AN$2,DATASHEET!$A$1:$CT$1,0)),"")</f>
        <v>0</v>
      </c>
      <c r="AO37" s="109" t="str">
        <f t="shared" si="33"/>
        <v/>
      </c>
      <c r="AP37" s="110" t="str">
        <f>IF(ISBLANK(DATASHEET!BA23),"",DATASHEET!BA23)</f>
        <v/>
      </c>
      <c r="AQ37" s="111" t="str">
        <f>IF(ISBLANK(DATASHEET!BB23),"",DATASHEET!BB23)</f>
        <v/>
      </c>
      <c r="AR37" s="108" t="str">
        <f>IF(AS37="","",IFERROR(VLOOKUP(DATASHEET!BD23,lookup,2,FALSE)-$Q37,""))</f>
        <v/>
      </c>
      <c r="AS37" s="109">
        <f>IFERROR(INDEX(DATASHEET!$A$1:$CT$300,MATCH(PROGRESS!$A37,DATASHEET!$A$1:$A$300,0),MATCH(PROGRESS!AS$2,DATASHEET!$A$1:$CT$1,0)),"")</f>
        <v>0</v>
      </c>
      <c r="AT37" s="109" t="str">
        <f t="shared" si="34"/>
        <v/>
      </c>
      <c r="AU37" s="110" t="str">
        <f>IF(ISBLANK(DATASHEET!BE23),"",DATASHEET!BE23)</f>
        <v>ET</v>
      </c>
      <c r="AV37" s="111" t="str">
        <f>IF(ISBLANK(DATASHEET!BF23),"",DATASHEET!BF23)</f>
        <v>8N-GG-4</v>
      </c>
      <c r="AW37" s="108" t="str">
        <f>IF(AX37="","",IFERROR(VLOOKUP(DATASHEET!BH23,lookup,2,FALSE)-$Q37,""))</f>
        <v/>
      </c>
      <c r="AX37" s="109">
        <f>IFERROR(INDEX(DATASHEET!$A$1:$CT$300,MATCH(PROGRESS!$A37,DATASHEET!$A$1:$A$300,0),MATCH(PROGRESS!AX$2,DATASHEET!$A$1:$CT$1,0)),"")</f>
        <v>0</v>
      </c>
      <c r="AY37" s="109" t="str">
        <f t="shared" si="35"/>
        <v/>
      </c>
      <c r="AZ37" s="110" t="str">
        <f>IF(ISBLANK(DATASHEET!BI23),"",DATASHEET!BI23)</f>
        <v>ESH</v>
      </c>
      <c r="BA37" s="111" t="str">
        <f>IF(ISBLANK(DATASHEET!BJ23),"",DATASHEET!BJ23)</f>
        <v>8N-HI-4</v>
      </c>
      <c r="BB37" s="108" t="str">
        <f>IF(BC37="","",IFERROR(VLOOKUP(DATASHEET!BL23,lookup,2,FALSE)-$Q37,""))</f>
        <v/>
      </c>
      <c r="BC37" s="109">
        <f>IFERROR(INDEX(DATASHEET!$A$1:$CT$300,MATCH(PROGRESS!$A37,DATASHEET!$A$1:$A$300,0),MATCH(PROGRESS!BC$2,DATASHEET!$A$1:$CT$1,0)),"")</f>
        <v>0</v>
      </c>
      <c r="BD37" s="109" t="str">
        <f t="shared" si="36"/>
        <v/>
      </c>
      <c r="BE37" s="110" t="str">
        <f>IF(ISBLANK(DATASHEET!BM23),"",DATASHEET!BM23)</f>
        <v>RNI</v>
      </c>
      <c r="BF37" s="111" t="str">
        <f>IF(ISBLANK(DATASHEET!BN23),"",DATASHEET!BN23)</f>
        <v>8N-IT-4</v>
      </c>
      <c r="BG37" s="108" t="str">
        <f>IF(BH37="","",IFERROR(VLOOKUP(DATASHEET!BP23,lookup,2,FALSE)-$Q37,""))</f>
        <v/>
      </c>
      <c r="BH37" s="109">
        <f>IFERROR(INDEX(DATASHEET!$A$1:$CT$300,MATCH(PROGRESS!$A37,DATASHEET!$A$1:$A$300,0),MATCH(PROGRESS!BH$2,DATASHEET!$A$1:$CT$1,0)),"")</f>
        <v>0</v>
      </c>
      <c r="BI37" s="109" t="str">
        <f t="shared" si="37"/>
        <v/>
      </c>
      <c r="BJ37" s="110" t="str">
        <f>IF(ISBLANK(DATASHEET!BQ23),"",DATASHEET!BQ23)</f>
        <v>WD</v>
      </c>
      <c r="BK37" s="111" t="str">
        <f>IF(ISBLANK(DATASHEET!BR23),"",DATASHEET!BR23)</f>
        <v>8N-MA-1</v>
      </c>
      <c r="BL37" s="108" t="str">
        <f>IFERROR(VLOOKUP(DATASHEET!BT23,lookup,2,FALSE)-$Q37,"")</f>
        <v/>
      </c>
      <c r="BM37" s="109">
        <f>IFERROR(INDEX(DATASHEET!$A$1:$CT$300,MATCH(PROGRESS!$A37,DATASHEET!$A$1:$A$300,0),MATCH(PROGRESS!BM$2,DATASHEET!$A$1:$CT$1,0)),"")</f>
        <v>0</v>
      </c>
      <c r="BN37" s="109" t="str">
        <f t="shared" si="38"/>
        <v/>
      </c>
      <c r="BO37" s="110" t="str">
        <f>IF(ISBLANK(DATASHEET!BU23),"",DATASHEET!BU23)</f>
        <v>AW</v>
      </c>
      <c r="BP37" s="111" t="str">
        <f>IF(ISBLANK(DATASHEET!BV23),"",DATASHEET!BV23)</f>
        <v>8N-MU-4</v>
      </c>
      <c r="BQ37" s="108" t="str">
        <f>IFERROR(VLOOKUP(DATASHEET!BX23,lookup,2,FALSE)-$Q37,"")</f>
        <v/>
      </c>
      <c r="BR37" s="109">
        <f>IFERROR(INDEX(DATASHEET!$A$1:$CT$300,MATCH(PROGRESS!$A37,DATASHEET!$A$1:$A$300,0),MATCH(PROGRESS!BR$2,DATASHEET!$A$1:$CT$1,0)),"")</f>
        <v>0</v>
      </c>
      <c r="BS37" s="109" t="str">
        <f t="shared" si="39"/>
        <v/>
      </c>
      <c r="BT37" s="110" t="str">
        <f>IF(ISBLANK(DATASHEET!BY23),"",DATASHEET!BY23)</f>
        <v/>
      </c>
      <c r="BU37" s="111" t="str">
        <f>IF(ISBLANK(DATASHEET!BZ23),"",DATASHEET!BZ23)</f>
        <v/>
      </c>
      <c r="BV37" s="108" t="str">
        <f>IFERROR(VLOOKUP(DATASHEET!CB23,lookup,2,FALSE)-$Q37,"")</f>
        <v/>
      </c>
      <c r="BW37" s="109">
        <f>IFERROR(INDEX(DATASHEET!$A$1:$CT$300,MATCH(PROGRESS!$A37,DATASHEET!$A$1:$A$300,0),MATCH(PROGRESS!BW$2,DATASHEET!$A$1:$CT$1,0)),"")</f>
        <v>0</v>
      </c>
      <c r="BX37" s="109" t="str">
        <f t="shared" si="40"/>
        <v/>
      </c>
      <c r="BY37" s="110" t="str">
        <f>IF(ISBLANK(DATASHEET!CC23),"",DATASHEET!CC23)</f>
        <v>MAM</v>
      </c>
      <c r="BZ37" s="111" t="str">
        <f>IF(ISBLANK(DATASHEET!CD23),"",DATASHEET!CD23)</f>
        <v>8N-PE-4</v>
      </c>
      <c r="CA37" s="108" t="str">
        <f>IFERROR(VLOOKUP(DATASHEET!CF23,lookup,2,FALSE)-$Q37,"")</f>
        <v/>
      </c>
      <c r="CB37" s="109">
        <f>IFERROR(INDEX(DATASHEET!$A$1:$CT$300,MATCH(PROGRESS!$A37,DATASHEET!$A$1:$A$300,0),MATCH(PROGRESS!CB$2,DATASHEET!$A$1:$CT$1,0)),"")</f>
        <v>0</v>
      </c>
      <c r="CC37" s="109" t="str">
        <f t="shared" si="41"/>
        <v/>
      </c>
      <c r="CD37" s="110" t="str">
        <f>IF(ISBLANK(DATASHEET!CG23),"",DATASHEET!CG23)</f>
        <v>ZA</v>
      </c>
      <c r="CE37" s="111" t="str">
        <f>IF(ISBLANK(DATASHEET!CH23),"",DATASHEET!CH23)</f>
        <v>8N-RE-4</v>
      </c>
      <c r="CF37" s="108" t="str">
        <f>IFERROR(VLOOKUP(DATASHEET!CJ23,lookup,2,FALSE)-$Q37,"")</f>
        <v/>
      </c>
      <c r="CG37" s="109">
        <f>IFERROR(INDEX(DATASHEET!$A$1:$CT$300,MATCH(PROGRESS!$A37,DATASHEET!$A$1:$A$300,0),MATCH(PROGRESS!CG$2,DATASHEET!$A$1:$CT$1,0)),"")</f>
        <v>0</v>
      </c>
      <c r="CH37" s="109" t="str">
        <f t="shared" si="45"/>
        <v/>
      </c>
      <c r="CI37" s="110" t="str">
        <f>IF(ISBLANK(DATASHEET!CK23),"",DATASHEET!CK23)</f>
        <v>DWA</v>
      </c>
      <c r="CJ37" s="111" t="str">
        <f>IF(ISBLANK(DATASHEET!CL23),"",DATASHEET!CL23)</f>
        <v>8X-SC-1</v>
      </c>
      <c r="CK37" s="108" t="str">
        <f>IFERROR(VLOOKUP(DATASHEET!CN23,lookup,2,FALSE)-$Q37,"")</f>
        <v/>
      </c>
      <c r="CL37" s="109">
        <f>IFERROR(INDEX(DATASHEET!$A$1:$CT$300,MATCH(PROGRESS!$A37,DATASHEET!$A$1:$A$300,0),MATCH(PROGRESS!CL$2,DATASHEET!$A$1:$CT$1,0)),"")</f>
        <v>0</v>
      </c>
      <c r="CM37" s="109" t="str">
        <f t="shared" si="43"/>
        <v/>
      </c>
      <c r="CN37" s="110" t="str">
        <f>IF(ISBLANK(DATASHEET!CO23),"",DATASHEET!CO23)</f>
        <v>MBA</v>
      </c>
      <c r="CO37" s="110" t="str">
        <f>IF(ISBLANK(DATASHEET!CP23),"",DATASHEET!CP23)</f>
        <v>8N-SP-4</v>
      </c>
      <c r="FO37" s="282"/>
      <c r="FP37" s="282"/>
      <c r="FQ37" s="282"/>
      <c r="FR37" s="282"/>
      <c r="FS37" s="282"/>
      <c r="FT37" s="282"/>
      <c r="FU37" s="282"/>
      <c r="FV37" s="282"/>
      <c r="FW37" s="282"/>
      <c r="FX37" s="282"/>
      <c r="FY37" s="345"/>
      <c r="FZ37" s="282"/>
      <c r="GA37" s="282"/>
      <c r="GB37" s="282"/>
      <c r="GC37" s="282"/>
      <c r="GD37" s="282"/>
      <c r="GE37" s="282"/>
      <c r="GF37" s="282"/>
      <c r="GG37" s="282"/>
      <c r="GH37" s="282"/>
      <c r="GI37" s="282"/>
      <c r="GJ37" s="282"/>
      <c r="GK37" s="282"/>
      <c r="GL37" s="282"/>
      <c r="GM37" s="282"/>
      <c r="GN37" s="282"/>
      <c r="GO37" s="282"/>
      <c r="GP37" s="282"/>
      <c r="GQ37" s="282"/>
      <c r="GR37" s="282"/>
    </row>
    <row r="38" spans="1:200" ht="15.75" x14ac:dyDescent="0.25">
      <c r="A38" s="112">
        <f>DATASHEET!A24</f>
        <v>152830</v>
      </c>
      <c r="B38" s="113" t="str">
        <f>DATASHEET!B24</f>
        <v>BYRNE, Joseph</v>
      </c>
      <c r="C38" s="114" t="str">
        <f>DATASHEET!C24</f>
        <v>8TR</v>
      </c>
      <c r="D38" s="115" t="str">
        <f>DATASHEET!D24</f>
        <v>M</v>
      </c>
      <c r="E38" s="115" t="str">
        <f>DATASHEET!J24</f>
        <v>N</v>
      </c>
      <c r="F38" s="115" t="str">
        <f>DATASHEET!E24</f>
        <v>N</v>
      </c>
      <c r="G38" s="115" t="str">
        <f>DATASHEET!F24</f>
        <v>White - British</v>
      </c>
      <c r="H38" s="115" t="str">
        <f>DATASHEET!G24</f>
        <v>N</v>
      </c>
      <c r="I38" s="115" t="str">
        <f>DATASHEET!H24</f>
        <v>N</v>
      </c>
      <c r="J38" s="115" t="str">
        <f>DATASHEET!I24</f>
        <v>N</v>
      </c>
      <c r="K38" s="116" t="str">
        <f>DATASHEET!M24</f>
        <v/>
      </c>
      <c r="L38" s="117" t="str">
        <f t="shared" si="28"/>
        <v/>
      </c>
      <c r="M38" s="106" t="str">
        <f>IFERROR(SUM(COUNTIF($S38,"&gt;=0"),COUNTIF($AC38,"&gt;=0"),COUNTIF($AH38,"&gt;=0"),COUNTIF(#REF!,"&gt;=0"),COUNTIF($AM38,"&gt;=0"),COUNTIF($AR38,"&gt;=0"),COUNTIF($AW38,"&gt;=0"),COUNTIF($BB38,"&gt;=0"),COUNTIF($BG38,"&gt;=0"),COUNTIF($BL38,"&gt;=0"),COUNTIF($BV38,"&gt;=0"),COUNTIF($BQ38,"&gt;=0"),COUNTIF($CF38,"&gt;=0"),COUNTIF($CK38,"&gt;=0"),COUNTIF($X38,"&gt;=0"),COUNTIF($CA38,"&gt;=0"))/COUNT($S38,$AC38,$AH38,#REF!,$AM38,$AR38,$AW38,$BB38,$BG38,$BL38,$BV38,$CA38,$CF38,$CK38,$X38,$BQ38),"")</f>
        <v/>
      </c>
      <c r="N38" s="106" t="str">
        <f>IFERROR(SUM(COUNTIF($S38,"&lt;0"),COUNTIF($AC38,"&lt;0"),COUNTIF($AH38,"&lt;0"),COUNTIF(#REF!,"&lt;0"),COUNTIF($AM38,"&lt;0"),COUNTIF($AR38,"&lt;0"),COUNTIF($AW38,"&lt;0"),COUNTIF($BB38,"&lt;0"),COUNTIF($BG38,"&lt;0"),COUNTIF($BL38,"&lt;0"),COUNTIF($BV38,"&lt;0"),COUNTIF($BQ38,"&lt;0"),COUNTIF($CA38,"&lt;0"),COUNTIF($CF38,"&lt;0"),COUNTIF($CK38,"&lt;0"),COUNTIF($X38,"&lt;0"))/COUNT($S38,$AC38,$AH38,#REF!,$AM38,$AR38,$AW38,$BB38,$BG38,$BL38,$BV38,$CA38,$CF38,$CK38,$X38,$BQ38),"")</f>
        <v/>
      </c>
      <c r="O38" s="118" t="str">
        <f>IF(ISBLANK(DATASHEET!L24),"",DATASHEET!L24)</f>
        <v/>
      </c>
      <c r="P38" s="119">
        <f>IFERROR(IF(VLOOKUP(DATASHEET!A24,[5]YEAR8!$A$2:$Z$226,18,FALSE)="","",VLOOKUP(DATASHEET!A24,[5]YEAR8!$A$2:$Z$226,18,FALSE)),"")</f>
        <v>75.154411999999994</v>
      </c>
      <c r="Q38" s="120">
        <f>IFERROR(IF(VLOOKUP(DATASHEET!A24,[5]YEAR8!$A$2:$AF$250,19,FALSE)="","",VLOOKUP(DATASHEET!A24,[5]YEAR8!$A$2:$AF$250,19,FALSE)),"")</f>
        <v>7.5154411999999997</v>
      </c>
      <c r="R38" s="121" t="str">
        <f>'P8 BREAKDOWN'!L26</f>
        <v/>
      </c>
      <c r="S38" s="108" t="str">
        <f>IF(T38="","",IFERROR(VLOOKUP(DATASHEET!AF24,lookup,2,FALSE)-$Q38,""))</f>
        <v/>
      </c>
      <c r="T38" s="109">
        <f>IFERROR(INDEX(DATASHEET!$A$1:$CT$300,MATCH(PROGRESS!$A38,DATASHEET!$A$1:$A$300,0),MATCH(PROGRESS!T$2,DATASHEET!$A$1:$CT$1,0)),"")</f>
        <v>0</v>
      </c>
      <c r="U38" s="109" t="str">
        <f t="shared" si="29"/>
        <v/>
      </c>
      <c r="V38" s="110" t="str">
        <f>IF(ISBLANK(DATASHEET!AG24),"",DATASHEET!AG24)</f>
        <v>PLE</v>
      </c>
      <c r="W38" s="111" t="str">
        <f>IF(ISBLANK(DATASHEET!AH24),"",DATASHEET!AH24)</f>
        <v>8S-AR-4</v>
      </c>
      <c r="X38" s="108" t="str">
        <f>IFERROR(VLOOKUP(DATASHEET!AJ24,lookup,2,FALSE)-$Q38,"")</f>
        <v/>
      </c>
      <c r="Y38" s="109">
        <f>IFERROR(INDEX(DATASHEET!$A$1:$CT$300,MATCH(PROGRESS!$A38,DATASHEET!$A$1:$A$300,0),MATCH(PROGRESS!Y$2,DATASHEET!$A$1:$CT$1,0)),"")</f>
        <v>0</v>
      </c>
      <c r="Z38" s="109" t="str">
        <f t="shared" si="44"/>
        <v/>
      </c>
      <c r="AA38" s="110" t="str">
        <f>IF(ISBLANK(DATASHEET!AK24),"",DATASHEET!AK24)</f>
        <v/>
      </c>
      <c r="AB38" s="111" t="str">
        <f>IF(ISBLANK(DATASHEET!AL24),"",DATASHEET!AL24)</f>
        <v/>
      </c>
      <c r="AC38" s="108" t="str">
        <f>IF(AD38="","",IFERROR(VLOOKUP(DATASHEET!AN24,lookup,2,FALSE)-$Q38,""))</f>
        <v/>
      </c>
      <c r="AD38" s="109">
        <f>IFERROR(INDEX(DATASHEET!$A$1:$CT$300,MATCH(PROGRESS!$A38,DATASHEET!$A$1:$A$300,0),MATCH(PROGRESS!AD$2,DATASHEET!$A$1:$CT$1,0)),"")</f>
        <v>0</v>
      </c>
      <c r="AE38" s="109" t="str">
        <f t="shared" si="31"/>
        <v/>
      </c>
      <c r="AF38" s="110" t="str">
        <f>IF(ISBLANK(DATASHEET!AO24),"",DATASHEET!AO24)</f>
        <v>EC</v>
      </c>
      <c r="AG38" s="111" t="str">
        <f>IF(ISBLANK(DATASHEET!AP24),"",DATASHEET!AP24)</f>
        <v>8S-DR-4</v>
      </c>
      <c r="AH38" s="108" t="str">
        <f>IF(AI38="","",IFERROR(VLOOKUP(DATASHEET!AR24,lookup,2,FALSE)-$Q38,""))</f>
        <v/>
      </c>
      <c r="AI38" s="109">
        <f>IFERROR(INDEX(DATASHEET!$A$1:$CT$300,MATCH(PROGRESS!$A38,DATASHEET!$A$1:$A$300,0),MATCH(PROGRESS!AI$2,DATASHEET!$A$1:$CT$1,0)),"")</f>
        <v>0</v>
      </c>
      <c r="AJ38" s="109" t="str">
        <f t="shared" si="32"/>
        <v/>
      </c>
      <c r="AK38" s="110" t="str">
        <f>IF(ISBLANK(DATASHEET!AS24),"",DATASHEET!AS24)</f>
        <v>EP</v>
      </c>
      <c r="AL38" s="111" t="str">
        <f>IF(ISBLANK(DATASHEET!AT24),"",DATASHEET!AT24)</f>
        <v>8S-EN-1</v>
      </c>
      <c r="AM38" s="108" t="str">
        <f>IF(AN38="","",IFERROR(VLOOKUP(DATASHEET!AZ24,lookup,2,FALSE)-$Q38,""))</f>
        <v/>
      </c>
      <c r="AN38" s="109">
        <f>IFERROR(INDEX(DATASHEET!$A$1:$CT$300,MATCH(PROGRESS!$A38,DATASHEET!$A$1:$A$300,0),MATCH(PROGRESS!AN$2,DATASHEET!$A$1:$CT$1,0)),"")</f>
        <v>0</v>
      </c>
      <c r="AO38" s="109" t="str">
        <f t="shared" si="33"/>
        <v/>
      </c>
      <c r="AP38" s="110" t="str">
        <f>IF(ISBLANK(DATASHEET!BA24),"",DATASHEET!BA24)</f>
        <v>WE</v>
      </c>
      <c r="AQ38" s="111" t="str">
        <f>IF(ISBLANK(DATASHEET!BB24),"",DATASHEET!BB24)</f>
        <v>8S-FR-4</v>
      </c>
      <c r="AR38" s="108" t="str">
        <f>IF(AS38="","",IFERROR(VLOOKUP(DATASHEET!BD24,lookup,2,FALSE)-$Q38,""))</f>
        <v/>
      </c>
      <c r="AS38" s="109">
        <f>IFERROR(INDEX(DATASHEET!$A$1:$CT$300,MATCH(PROGRESS!$A38,DATASHEET!$A$1:$A$300,0),MATCH(PROGRESS!AS$2,DATASHEET!$A$1:$CT$1,0)),"")</f>
        <v>0</v>
      </c>
      <c r="AT38" s="109" t="str">
        <f t="shared" si="34"/>
        <v/>
      </c>
      <c r="AU38" s="110" t="str">
        <f>IF(ISBLANK(DATASHEET!BE24),"",DATASHEET!BE24)</f>
        <v>ET</v>
      </c>
      <c r="AV38" s="111" t="str">
        <f>IF(ISBLANK(DATASHEET!BF24),"",DATASHEET!BF24)</f>
        <v>8S-GG-4</v>
      </c>
      <c r="AW38" s="108" t="str">
        <f>IF(AX38="","",IFERROR(VLOOKUP(DATASHEET!BH24,lookup,2,FALSE)-$Q38,""))</f>
        <v/>
      </c>
      <c r="AX38" s="109">
        <f>IFERROR(INDEX(DATASHEET!$A$1:$CT$300,MATCH(PROGRESS!$A38,DATASHEET!$A$1:$A$300,0),MATCH(PROGRESS!AX$2,DATASHEET!$A$1:$CT$1,0)),"")</f>
        <v>0</v>
      </c>
      <c r="AY38" s="109" t="str">
        <f t="shared" si="35"/>
        <v/>
      </c>
      <c r="AZ38" s="110" t="str">
        <f>IF(ISBLANK(DATASHEET!BI24),"",DATASHEET!BI24)</f>
        <v>ESH</v>
      </c>
      <c r="BA38" s="111" t="str">
        <f>IF(ISBLANK(DATASHEET!BJ24),"",DATASHEET!BJ24)</f>
        <v>8S-HI-4</v>
      </c>
      <c r="BB38" s="108" t="str">
        <f>IF(BC38="","",IFERROR(VLOOKUP(DATASHEET!BL24,lookup,2,FALSE)-$Q38,""))</f>
        <v/>
      </c>
      <c r="BC38" s="109">
        <f>IFERROR(INDEX(DATASHEET!$A$1:$CT$300,MATCH(PROGRESS!$A38,DATASHEET!$A$1:$A$300,0),MATCH(PROGRESS!BC$2,DATASHEET!$A$1:$CT$1,0)),"")</f>
        <v>0</v>
      </c>
      <c r="BD38" s="109" t="str">
        <f t="shared" si="36"/>
        <v/>
      </c>
      <c r="BE38" s="110" t="str">
        <f>IF(ISBLANK(DATASHEET!BM24),"",DATASHEET!BM24)</f>
        <v>DCR</v>
      </c>
      <c r="BF38" s="111" t="str">
        <f>IF(ISBLANK(DATASHEET!BN24),"",DATASHEET!BN24)</f>
        <v>8S-IT-4</v>
      </c>
      <c r="BG38" s="108" t="str">
        <f>IF(BH38="","",IFERROR(VLOOKUP(DATASHEET!BP24,lookup,2,FALSE)-$Q38,""))</f>
        <v/>
      </c>
      <c r="BH38" s="109">
        <f>IFERROR(INDEX(DATASHEET!$A$1:$CT$300,MATCH(PROGRESS!$A38,DATASHEET!$A$1:$A$300,0),MATCH(PROGRESS!BH$2,DATASHEET!$A$1:$CT$1,0)),"")</f>
        <v>0</v>
      </c>
      <c r="BI38" s="109" t="str">
        <f t="shared" si="37"/>
        <v/>
      </c>
      <c r="BJ38" s="110" t="str">
        <f>IF(ISBLANK(DATASHEET!BQ24),"",DATASHEET!BQ24)</f>
        <v>WD</v>
      </c>
      <c r="BK38" s="111" t="str">
        <f>IF(ISBLANK(DATASHEET!BR24),"",DATASHEET!BR24)</f>
        <v>8S-MA-1</v>
      </c>
      <c r="BL38" s="108" t="str">
        <f>IFERROR(VLOOKUP(DATASHEET!BT24,lookup,2,FALSE)-$Q38,"")</f>
        <v/>
      </c>
      <c r="BM38" s="109">
        <f>IFERROR(INDEX(DATASHEET!$A$1:$CT$300,MATCH(PROGRESS!$A38,DATASHEET!$A$1:$A$300,0),MATCH(PROGRESS!BM$2,DATASHEET!$A$1:$CT$1,0)),"")</f>
        <v>0</v>
      </c>
      <c r="BN38" s="109" t="str">
        <f t="shared" si="38"/>
        <v/>
      </c>
      <c r="BO38" s="110" t="str">
        <f>IF(ISBLANK(DATASHEET!BU24),"",DATASHEET!BU24)</f>
        <v>AW</v>
      </c>
      <c r="BP38" s="111" t="str">
        <f>IF(ISBLANK(DATASHEET!BV24),"",DATASHEET!BV24)</f>
        <v>8S-MU-4</v>
      </c>
      <c r="BQ38" s="108" t="str">
        <f>IFERROR(VLOOKUP(DATASHEET!BX24,lookup,2,FALSE)-$Q38,"")</f>
        <v/>
      </c>
      <c r="BR38" s="109">
        <f>IFERROR(INDEX(DATASHEET!$A$1:$CT$300,MATCH(PROGRESS!$A38,DATASHEET!$A$1:$A$300,0),MATCH(PROGRESS!BR$2,DATASHEET!$A$1:$CT$1,0)),"")</f>
        <v>0</v>
      </c>
      <c r="BS38" s="109" t="str">
        <f t="shared" si="39"/>
        <v/>
      </c>
      <c r="BT38" s="110" t="str">
        <f>IF(ISBLANK(DATASHEET!BY24),"",DATASHEET!BY24)</f>
        <v>HST</v>
      </c>
      <c r="BU38" s="111" t="str">
        <f>IF(ISBLANK(DATASHEET!BZ24),"",DATASHEET!BZ24)</f>
        <v>8S-PS-5</v>
      </c>
      <c r="BV38" s="108" t="str">
        <f>IFERROR(VLOOKUP(DATASHEET!CB24,lookup,2,FALSE)-$Q38,"")</f>
        <v/>
      </c>
      <c r="BW38" s="109">
        <f>IFERROR(INDEX(DATASHEET!$A$1:$CT$300,MATCH(PROGRESS!$A38,DATASHEET!$A$1:$A$300,0),MATCH(PROGRESS!BW$2,DATASHEET!$A$1:$CT$1,0)),"")</f>
        <v>0</v>
      </c>
      <c r="BX38" s="109" t="str">
        <f t="shared" si="40"/>
        <v/>
      </c>
      <c r="BY38" s="110" t="str">
        <f>IF(ISBLANK(DATASHEET!CC24),"",DATASHEET!CC24)</f>
        <v>RDO</v>
      </c>
      <c r="BZ38" s="111" t="str">
        <f>IF(ISBLANK(DATASHEET!CD24),"",DATASHEET!CD24)</f>
        <v>8S-PE-3</v>
      </c>
      <c r="CA38" s="108" t="str">
        <f>IFERROR(VLOOKUP(DATASHEET!CF24,lookup,2,FALSE)-$Q38,"")</f>
        <v/>
      </c>
      <c r="CB38" s="109">
        <f>IFERROR(INDEX(DATASHEET!$A$1:$CT$300,MATCH(PROGRESS!$A38,DATASHEET!$A$1:$A$300,0),MATCH(PROGRESS!CB$2,DATASHEET!$A$1:$CT$1,0)),"")</f>
        <v>0</v>
      </c>
      <c r="CC38" s="109" t="str">
        <f t="shared" si="41"/>
        <v/>
      </c>
      <c r="CD38" s="110" t="str">
        <f>IF(ISBLANK(DATASHEET!CG24),"",DATASHEET!CG24)</f>
        <v>CW</v>
      </c>
      <c r="CE38" s="111" t="str">
        <f>IF(ISBLANK(DATASHEET!CH24),"",DATASHEET!CH24)</f>
        <v>8S-RE-4</v>
      </c>
      <c r="CF38" s="108" t="str">
        <f>IFERROR(VLOOKUP(DATASHEET!CJ24,lookup,2,FALSE)-$Q38,"")</f>
        <v/>
      </c>
      <c r="CG38" s="109">
        <f>IFERROR(INDEX(DATASHEET!$A$1:$CT$300,MATCH(PROGRESS!$A38,DATASHEET!$A$1:$A$300,0),MATCH(PROGRESS!CG$2,DATASHEET!$A$1:$CT$1,0)),"")</f>
        <v>0</v>
      </c>
      <c r="CH38" s="109" t="str">
        <f t="shared" si="45"/>
        <v/>
      </c>
      <c r="CI38" s="110" t="str">
        <f>IF(ISBLANK(DATASHEET!CK24),"",DATASHEET!CK24)</f>
        <v>GN</v>
      </c>
      <c r="CJ38" s="111" t="str">
        <f>IF(ISBLANK(DATASHEET!CL24),"",DATASHEET!CL24)</f>
        <v>8X-SC-4</v>
      </c>
      <c r="CK38" s="108" t="str">
        <f>IFERROR(VLOOKUP(DATASHEET!CN24,lookup,2,FALSE)-$Q38,"")</f>
        <v/>
      </c>
      <c r="CL38" s="109">
        <f>IFERROR(INDEX(DATASHEET!$A$1:$CT$300,MATCH(PROGRESS!$A38,DATASHEET!$A$1:$A$300,0),MATCH(PROGRESS!CL$2,DATASHEET!$A$1:$CT$1,0)),"")</f>
        <v>0</v>
      </c>
      <c r="CM38" s="109" t="str">
        <f t="shared" si="43"/>
        <v/>
      </c>
      <c r="CN38" s="110" t="str">
        <f>IF(ISBLANK(DATASHEET!CO24),"",DATASHEET!CO24)</f>
        <v/>
      </c>
      <c r="CO38" s="110" t="str">
        <f>IF(ISBLANK(DATASHEET!CP24),"",DATASHEET!CP24)</f>
        <v/>
      </c>
      <c r="FO38" s="282"/>
      <c r="FP38" s="282"/>
      <c r="FQ38" s="282"/>
      <c r="FR38" s="282"/>
      <c r="FS38" s="282"/>
      <c r="FT38" s="282"/>
      <c r="FU38" s="282"/>
      <c r="FV38" s="282"/>
      <c r="FW38" s="282"/>
      <c r="FX38" s="282"/>
      <c r="FY38" s="345"/>
      <c r="FZ38" s="282"/>
      <c r="GA38" s="282"/>
      <c r="GB38" s="282"/>
      <c r="GC38" s="282"/>
      <c r="GD38" s="282"/>
      <c r="GE38" s="282"/>
      <c r="GF38" s="282"/>
      <c r="GG38" s="282"/>
      <c r="GH38" s="282"/>
      <c r="GI38" s="282"/>
      <c r="GJ38" s="282"/>
      <c r="GK38" s="282"/>
      <c r="GL38" s="282"/>
      <c r="GM38" s="282"/>
      <c r="GN38" s="282"/>
      <c r="GO38" s="282"/>
      <c r="GP38" s="282"/>
      <c r="GQ38" s="282"/>
      <c r="GR38" s="282"/>
    </row>
    <row r="39" spans="1:200" ht="15.75" x14ac:dyDescent="0.25">
      <c r="A39" s="112">
        <f>DATASHEET!A25</f>
        <v>152812</v>
      </c>
      <c r="B39" s="113" t="str">
        <f>DATASHEET!B25</f>
        <v>CARSON, Benny</v>
      </c>
      <c r="C39" s="114" t="str">
        <f>DATASHEET!C25</f>
        <v>8AR</v>
      </c>
      <c r="D39" s="115" t="str">
        <f>DATASHEET!D25</f>
        <v>M</v>
      </c>
      <c r="E39" s="115" t="str">
        <f>DATASHEET!J25</f>
        <v>N</v>
      </c>
      <c r="F39" s="115" t="str">
        <f>DATASHEET!E25</f>
        <v>N</v>
      </c>
      <c r="G39" s="115" t="str">
        <f>DATASHEET!F25</f>
        <v>White - British</v>
      </c>
      <c r="H39" s="115" t="str">
        <f>DATASHEET!G25</f>
        <v>N</v>
      </c>
      <c r="I39" s="115" t="str">
        <f>DATASHEET!H25</f>
        <v>N</v>
      </c>
      <c r="J39" s="115" t="str">
        <f>DATASHEET!I25</f>
        <v>N</v>
      </c>
      <c r="K39" s="116" t="str">
        <f>DATASHEET!M25</f>
        <v>M</v>
      </c>
      <c r="L39" s="117" t="str">
        <f t="shared" si="28"/>
        <v/>
      </c>
      <c r="M39" s="106" t="str">
        <f>IFERROR(SUM(COUNTIF($S39,"&gt;=0"),COUNTIF($AC39,"&gt;=0"),COUNTIF($AH39,"&gt;=0"),COUNTIF(#REF!,"&gt;=0"),COUNTIF($AM39,"&gt;=0"),COUNTIF($AR39,"&gt;=0"),COUNTIF($AW39,"&gt;=0"),COUNTIF($BB39,"&gt;=0"),COUNTIF($BG39,"&gt;=0"),COUNTIF($BL39,"&gt;=0"),COUNTIF($BV39,"&gt;=0"),COUNTIF($BQ39,"&gt;=0"),COUNTIF($CF39,"&gt;=0"),COUNTIF($CK39,"&gt;=0"),COUNTIF($X39,"&gt;=0"),COUNTIF($CA39,"&gt;=0"))/COUNT($S39,$AC39,$AH39,#REF!,$AM39,$AR39,$AW39,$BB39,$BG39,$BL39,$BV39,$CA39,$CF39,$CK39,$X39,$BQ39),"")</f>
        <v/>
      </c>
      <c r="N39" s="106" t="str">
        <f>IFERROR(SUM(COUNTIF($S39,"&lt;0"),COUNTIF($AC39,"&lt;0"),COUNTIF($AH39,"&lt;0"),COUNTIF(#REF!,"&lt;0"),COUNTIF($AM39,"&lt;0"),COUNTIF($AR39,"&lt;0"),COUNTIF($AW39,"&lt;0"),COUNTIF($BB39,"&lt;0"),COUNTIF($BG39,"&lt;0"),COUNTIF($BL39,"&lt;0"),COUNTIF($BV39,"&lt;0"),COUNTIF($BQ39,"&lt;0"),COUNTIF($CA39,"&lt;0"),COUNTIF($CF39,"&lt;0"),COUNTIF($CK39,"&lt;0"),COUNTIF($X39,"&lt;0"))/COUNT($S39,$AC39,$AH39,#REF!,$AM39,$AR39,$AW39,$BB39,$BG39,$BL39,$BV39,$CA39,$CF39,$CK39,$X39,$BQ39),"")</f>
        <v/>
      </c>
      <c r="O39" s="118" t="str">
        <f>IF(ISBLANK(DATASHEET!L25),"",DATASHEET!L25)</f>
        <v>4-5</v>
      </c>
      <c r="P39" s="119">
        <f>IFERROR(IF(VLOOKUP(DATASHEET!A25,[5]YEAR8!$A$2:$Z$226,18,FALSE)="","",VLOOKUP(DATASHEET!A25,[5]YEAR8!$A$2:$Z$226,18,FALSE)),"")</f>
        <v>41.109434</v>
      </c>
      <c r="Q39" s="120">
        <f>IFERROR(IF(VLOOKUP(DATASHEET!A25,[5]YEAR8!$A$2:$AF$250,19,FALSE)="","",VLOOKUP(DATASHEET!A25,[5]YEAR8!$A$2:$AF$250,19,FALSE)),"")</f>
        <v>4.1109434</v>
      </c>
      <c r="R39" s="121" t="str">
        <f>'P8 BREAKDOWN'!L27</f>
        <v/>
      </c>
      <c r="S39" s="108" t="str">
        <f>IF(T39="","",IFERROR(VLOOKUP(DATASHEET!AF25,lookup,2,FALSE)-$Q39,""))</f>
        <v/>
      </c>
      <c r="T39" s="109">
        <f>IFERROR(INDEX(DATASHEET!$A$1:$CT$300,MATCH(PROGRESS!$A39,DATASHEET!$A$1:$A$300,0),MATCH(PROGRESS!T$2,DATASHEET!$A$1:$CT$1,0)),"")</f>
        <v>0</v>
      </c>
      <c r="U39" s="109" t="str">
        <f t="shared" si="29"/>
        <v/>
      </c>
      <c r="V39" s="110" t="str">
        <f>IF(ISBLANK(DATASHEET!AG25),"",DATASHEET!AG25)</f>
        <v>SGO</v>
      </c>
      <c r="W39" s="111" t="str">
        <f>IF(ISBLANK(DATASHEET!AH25),"",DATASHEET!AH25)</f>
        <v>8S-AR-1</v>
      </c>
      <c r="X39" s="108" t="str">
        <f>IFERROR(VLOOKUP(DATASHEET!AJ25,lookup,2,FALSE)-$Q39,"")</f>
        <v/>
      </c>
      <c r="Y39" s="109">
        <f>IFERROR(INDEX(DATASHEET!$A$1:$CT$300,MATCH(PROGRESS!$A39,DATASHEET!$A$1:$A$300,0),MATCH(PROGRESS!Y$2,DATASHEET!$A$1:$CT$1,0)),"")</f>
        <v>0</v>
      </c>
      <c r="Z39" s="109" t="str">
        <f t="shared" si="44"/>
        <v/>
      </c>
      <c r="AA39" s="110" t="str">
        <f>IF(ISBLANK(DATASHEET!AK25),"",DATASHEET!AK25)</f>
        <v>AWR</v>
      </c>
      <c r="AB39" s="111" t="str">
        <f>IF(ISBLANK(DATASHEET!AL25),"",DATASHEET!AL25)</f>
        <v>8S-DT-4</v>
      </c>
      <c r="AC39" s="108" t="str">
        <f>IF(AD39="","",IFERROR(VLOOKUP(DATASHEET!AN25,lookup,2,FALSE)-$Q39,""))</f>
        <v/>
      </c>
      <c r="AD39" s="109">
        <f>IFERROR(INDEX(DATASHEET!$A$1:$CT$300,MATCH(PROGRESS!$A39,DATASHEET!$A$1:$A$300,0),MATCH(PROGRESS!AD$2,DATASHEET!$A$1:$CT$1,0)),"")</f>
        <v>0</v>
      </c>
      <c r="AE39" s="109" t="str">
        <f t="shared" si="31"/>
        <v/>
      </c>
      <c r="AF39" s="110" t="str">
        <f>IF(ISBLANK(DATASHEET!AO25),"",DATASHEET!AO25)</f>
        <v>KC</v>
      </c>
      <c r="AG39" s="111" t="str">
        <f>IF(ISBLANK(DATASHEET!AP25),"",DATASHEET!AP25)</f>
        <v>8S-DR-1</v>
      </c>
      <c r="AH39" s="108" t="str">
        <f>IF(AI39="","",IFERROR(VLOOKUP(DATASHEET!AR25,lookup,2,FALSE)-$Q39,""))</f>
        <v/>
      </c>
      <c r="AI39" s="109">
        <f>IFERROR(INDEX(DATASHEET!$A$1:$CT$300,MATCH(PROGRESS!$A39,DATASHEET!$A$1:$A$300,0),MATCH(PROGRESS!AI$2,DATASHEET!$A$1:$CT$1,0)),"")</f>
        <v>0</v>
      </c>
      <c r="AJ39" s="109" t="str">
        <f t="shared" si="32"/>
        <v/>
      </c>
      <c r="AK39" s="110" t="str">
        <f>IF(ISBLANK(DATASHEET!AS25),"",DATASHEET!AS25)</f>
        <v>KC</v>
      </c>
      <c r="AL39" s="111" t="str">
        <f>IF(ISBLANK(DATASHEET!AT25),"",DATASHEET!AT25)</f>
        <v>8S-EN-3</v>
      </c>
      <c r="AM39" s="108" t="str">
        <f>IF(AN39="","",IFERROR(VLOOKUP(DATASHEET!AZ25,lookup,2,FALSE)-$Q39,""))</f>
        <v/>
      </c>
      <c r="AN39" s="109">
        <f>IFERROR(INDEX(DATASHEET!$A$1:$CT$300,MATCH(PROGRESS!$A39,DATASHEET!$A$1:$A$300,0),MATCH(PROGRESS!AN$2,DATASHEET!$A$1:$CT$1,0)),"")</f>
        <v>0</v>
      </c>
      <c r="AO39" s="109" t="str">
        <f t="shared" si="33"/>
        <v/>
      </c>
      <c r="AP39" s="110" t="str">
        <f>IF(ISBLANK(DATASHEET!BA25),"",DATASHEET!BA25)</f>
        <v>YP</v>
      </c>
      <c r="AQ39" s="111" t="str">
        <f>IF(ISBLANK(DATASHEET!BB25),"",DATASHEET!BB25)</f>
        <v>8S-FR-1</v>
      </c>
      <c r="AR39" s="108" t="str">
        <f>IF(AS39="","",IFERROR(VLOOKUP(DATASHEET!BD25,lookup,2,FALSE)-$Q39,""))</f>
        <v/>
      </c>
      <c r="AS39" s="109">
        <f>IFERROR(INDEX(DATASHEET!$A$1:$CT$300,MATCH(PROGRESS!$A39,DATASHEET!$A$1:$A$300,0),MATCH(PROGRESS!AS$2,DATASHEET!$A$1:$CT$1,0)),"")</f>
        <v>0</v>
      </c>
      <c r="AT39" s="109" t="str">
        <f t="shared" si="34"/>
        <v/>
      </c>
      <c r="AU39" s="110" t="str">
        <f>IF(ISBLANK(DATASHEET!BE25),"",DATASHEET!BE25)</f>
        <v>JJA</v>
      </c>
      <c r="AV39" s="111" t="str">
        <f>IF(ISBLANK(DATASHEET!BF25),"",DATASHEET!BF25)</f>
        <v>8S-GG-1</v>
      </c>
      <c r="AW39" s="108" t="str">
        <f>IF(AX39="","",IFERROR(VLOOKUP(DATASHEET!BH25,lookup,2,FALSE)-$Q39,""))</f>
        <v/>
      </c>
      <c r="AX39" s="109">
        <f>IFERROR(INDEX(DATASHEET!$A$1:$CT$300,MATCH(PROGRESS!$A39,DATASHEET!$A$1:$A$300,0),MATCH(PROGRESS!AX$2,DATASHEET!$A$1:$CT$1,0)),"")</f>
        <v>0</v>
      </c>
      <c r="AY39" s="109" t="str">
        <f t="shared" si="35"/>
        <v/>
      </c>
      <c r="AZ39" s="110" t="str">
        <f>IF(ISBLANK(DATASHEET!BI25),"",DATASHEET!BI25)</f>
        <v>MCO</v>
      </c>
      <c r="BA39" s="111" t="str">
        <f>IF(ISBLANK(DATASHEET!BJ25),"",DATASHEET!BJ25)</f>
        <v>8S-HI-1</v>
      </c>
      <c r="BB39" s="108" t="str">
        <f>IF(BC39="","",IFERROR(VLOOKUP(DATASHEET!BL25,lookup,2,FALSE)-$Q39,""))</f>
        <v/>
      </c>
      <c r="BC39" s="109">
        <f>IFERROR(INDEX(DATASHEET!$A$1:$CT$300,MATCH(PROGRESS!$A39,DATASHEET!$A$1:$A$300,0),MATCH(PROGRESS!BC$2,DATASHEET!$A$1:$CT$1,0)),"")</f>
        <v>0</v>
      </c>
      <c r="BD39" s="109" t="str">
        <f t="shared" si="36"/>
        <v/>
      </c>
      <c r="BE39" s="110" t="str">
        <f>IF(ISBLANK(DATASHEET!BM25),"",DATASHEET!BM25)</f>
        <v>RNI</v>
      </c>
      <c r="BF39" s="111" t="str">
        <f>IF(ISBLANK(DATASHEET!BN25),"",DATASHEET!BN25)</f>
        <v>8S-IT-1</v>
      </c>
      <c r="BG39" s="108" t="str">
        <f>IF(BH39="","",IFERROR(VLOOKUP(DATASHEET!BP25,lookup,2,FALSE)-$Q39,""))</f>
        <v/>
      </c>
      <c r="BH39" s="109">
        <f>IFERROR(INDEX(DATASHEET!$A$1:$CT$300,MATCH(PROGRESS!$A39,DATASHEET!$A$1:$A$300,0),MATCH(PROGRESS!BH$2,DATASHEET!$A$1:$CT$1,0)),"")</f>
        <v>0</v>
      </c>
      <c r="BI39" s="109" t="str">
        <f t="shared" si="37"/>
        <v/>
      </c>
      <c r="BJ39" s="110" t="str">
        <f>IF(ISBLANK(DATASHEET!BQ25),"",DATASHEET!BQ25)</f>
        <v>JQ</v>
      </c>
      <c r="BK39" s="111" t="str">
        <f>IF(ISBLANK(DATASHEET!BR25),"",DATASHEET!BR25)</f>
        <v>8S-MA-4</v>
      </c>
      <c r="BL39" s="108" t="str">
        <f>IFERROR(VLOOKUP(DATASHEET!BT25,lookup,2,FALSE)-$Q39,"")</f>
        <v/>
      </c>
      <c r="BM39" s="109">
        <f>IFERROR(INDEX(DATASHEET!$A$1:$CT$300,MATCH(PROGRESS!$A39,DATASHEET!$A$1:$A$300,0),MATCH(PROGRESS!BM$2,DATASHEET!$A$1:$CT$1,0)),"")</f>
        <v>0</v>
      </c>
      <c r="BN39" s="109" t="str">
        <f t="shared" si="38"/>
        <v/>
      </c>
      <c r="BO39" s="110" t="str">
        <f>IF(ISBLANK(DATASHEET!BU25),"",DATASHEET!BU25)</f>
        <v>RF</v>
      </c>
      <c r="BP39" s="111" t="str">
        <f>IF(ISBLANK(DATASHEET!BV25),"",DATASHEET!BV25)</f>
        <v>8S-MU-1</v>
      </c>
      <c r="BQ39" s="108" t="str">
        <f>IFERROR(VLOOKUP(DATASHEET!BX25,lookup,2,FALSE)-$Q39,"")</f>
        <v/>
      </c>
      <c r="BR39" s="109">
        <f>IFERROR(INDEX(DATASHEET!$A$1:$CT$300,MATCH(PROGRESS!$A39,DATASHEET!$A$1:$A$300,0),MATCH(PROGRESS!BR$2,DATASHEET!$A$1:$CT$1,0)),"")</f>
        <v>0</v>
      </c>
      <c r="BS39" s="109" t="str">
        <f t="shared" si="39"/>
        <v/>
      </c>
      <c r="BT39" s="110" t="str">
        <f>IF(ISBLANK(DATASHEET!BY25),"",DATASHEET!BY25)</f>
        <v/>
      </c>
      <c r="BU39" s="111" t="str">
        <f>IF(ISBLANK(DATASHEET!BZ25),"",DATASHEET!BZ25)</f>
        <v/>
      </c>
      <c r="BV39" s="108" t="str">
        <f>IFERROR(VLOOKUP(DATASHEET!CB25,lookup,2,FALSE)-$Q39,"")</f>
        <v/>
      </c>
      <c r="BW39" s="109">
        <f>IFERROR(INDEX(DATASHEET!$A$1:$CT$300,MATCH(PROGRESS!$A39,DATASHEET!$A$1:$A$300,0),MATCH(PROGRESS!BW$2,DATASHEET!$A$1:$CT$1,0)),"")</f>
        <v>0</v>
      </c>
      <c r="BX39" s="109" t="str">
        <f t="shared" si="40"/>
        <v/>
      </c>
      <c r="BY39" s="110" t="str">
        <f>IF(ISBLANK(DATASHEET!CC25),"",DATASHEET!CC25)</f>
        <v>RDO</v>
      </c>
      <c r="BZ39" s="111" t="str">
        <f>IF(ISBLANK(DATASHEET!CD25),"",DATASHEET!CD25)</f>
        <v>8S-PE-3</v>
      </c>
      <c r="CA39" s="108" t="str">
        <f>IFERROR(VLOOKUP(DATASHEET!CF25,lookup,2,FALSE)-$Q39,"")</f>
        <v/>
      </c>
      <c r="CB39" s="109">
        <f>IFERROR(INDEX(DATASHEET!$A$1:$CT$300,MATCH(PROGRESS!$A39,DATASHEET!$A$1:$A$300,0),MATCH(PROGRESS!CB$2,DATASHEET!$A$1:$CT$1,0)),"")</f>
        <v>0</v>
      </c>
      <c r="CC39" s="109" t="str">
        <f t="shared" si="41"/>
        <v/>
      </c>
      <c r="CD39" s="110" t="str">
        <f>IF(ISBLANK(DATASHEET!CG25),"",DATASHEET!CG25)</f>
        <v>MHA</v>
      </c>
      <c r="CE39" s="111" t="str">
        <f>IF(ISBLANK(DATASHEET!CH25),"",DATASHEET!CH25)</f>
        <v>8S-RE-1</v>
      </c>
      <c r="CF39" s="108" t="str">
        <f>IFERROR(VLOOKUP(DATASHEET!CJ25,lookup,2,FALSE)-$Q39,"")</f>
        <v/>
      </c>
      <c r="CG39" s="109">
        <f>IFERROR(INDEX(DATASHEET!$A$1:$CT$300,MATCH(PROGRESS!$A39,DATASHEET!$A$1:$A$300,0),MATCH(PROGRESS!CG$2,DATASHEET!$A$1:$CT$1,0)),"")</f>
        <v>0</v>
      </c>
      <c r="CH39" s="109" t="str">
        <f t="shared" si="45"/>
        <v/>
      </c>
      <c r="CI39" s="110" t="str">
        <f>IF(ISBLANK(DATASHEET!CK25),"",DATASHEET!CK25)</f>
        <v>AR</v>
      </c>
      <c r="CJ39" s="111" t="str">
        <f>IF(ISBLANK(DATASHEET!CL25),"",DATASHEET!CL25)</f>
        <v>8X-SC-7</v>
      </c>
      <c r="CK39" s="108" t="str">
        <f>IFERROR(VLOOKUP(DATASHEET!CN25,lookup,2,FALSE)-$Q39,"")</f>
        <v/>
      </c>
      <c r="CL39" s="109">
        <f>IFERROR(INDEX(DATASHEET!$A$1:$CT$300,MATCH(PROGRESS!$A39,DATASHEET!$A$1:$A$300,0),MATCH(PROGRESS!CL$2,DATASHEET!$A$1:$CT$1,0)),"")</f>
        <v>0</v>
      </c>
      <c r="CM39" s="109" t="str">
        <f t="shared" si="43"/>
        <v/>
      </c>
      <c r="CN39" s="110" t="str">
        <f>IF(ISBLANK(DATASHEET!CO25),"",DATASHEET!CO25)</f>
        <v/>
      </c>
      <c r="CO39" s="110" t="str">
        <f>IF(ISBLANK(DATASHEET!CP25),"",DATASHEET!CP25)</f>
        <v/>
      </c>
      <c r="FO39" s="282"/>
      <c r="FP39" s="282"/>
      <c r="FQ39" s="282"/>
      <c r="FR39" s="282"/>
      <c r="FS39" s="282"/>
      <c r="FT39" s="282"/>
      <c r="FU39" s="282"/>
      <c r="FV39" s="282"/>
      <c r="FW39" s="282"/>
      <c r="FX39" s="282"/>
      <c r="FY39" s="345"/>
      <c r="FZ39" s="282"/>
      <c r="GA39" s="282"/>
      <c r="GB39" s="282"/>
      <c r="GC39" s="282"/>
      <c r="GD39" s="282"/>
      <c r="GE39" s="282"/>
      <c r="GF39" s="282"/>
      <c r="GG39" s="282"/>
      <c r="GH39" s="282"/>
      <c r="GI39" s="282"/>
      <c r="GJ39" s="282"/>
      <c r="GK39" s="282"/>
      <c r="GL39" s="282"/>
      <c r="GM39" s="282"/>
      <c r="GN39" s="282"/>
      <c r="GO39" s="282"/>
      <c r="GP39" s="282"/>
      <c r="GQ39" s="282"/>
      <c r="GR39" s="282"/>
    </row>
    <row r="40" spans="1:200" ht="15.75" x14ac:dyDescent="0.25">
      <c r="A40" s="112">
        <f>DATASHEET!A26</f>
        <v>152782</v>
      </c>
      <c r="B40" s="113" t="str">
        <f>DATASHEET!B26</f>
        <v>CHAPMAN, Levi</v>
      </c>
      <c r="C40" s="114" t="str">
        <f>DATASHEET!C26</f>
        <v>8PH</v>
      </c>
      <c r="D40" s="115" t="str">
        <f>DATASHEET!D26</f>
        <v>M</v>
      </c>
      <c r="E40" s="115" t="str">
        <f>DATASHEET!J26</f>
        <v>K</v>
      </c>
      <c r="F40" s="115" t="str">
        <f>DATASHEET!E26</f>
        <v>Y</v>
      </c>
      <c r="G40" s="115" t="str">
        <f>DATASHEET!F26</f>
        <v>White and Black Caribbean</v>
      </c>
      <c r="H40" s="115" t="str">
        <f>DATASHEET!G26</f>
        <v>N</v>
      </c>
      <c r="I40" s="115" t="str">
        <f>DATASHEET!H26</f>
        <v>Y</v>
      </c>
      <c r="J40" s="115" t="str">
        <f>DATASHEET!I26</f>
        <v>N</v>
      </c>
      <c r="K40" s="116" t="str">
        <f>DATASHEET!M26</f>
        <v>M</v>
      </c>
      <c r="L40" s="117" t="str">
        <f t="shared" si="28"/>
        <v/>
      </c>
      <c r="M40" s="106" t="str">
        <f>IFERROR(SUM(COUNTIF($S40,"&gt;=0"),COUNTIF($AC40,"&gt;=0"),COUNTIF($AH40,"&gt;=0"),COUNTIF(#REF!,"&gt;=0"),COUNTIF($AM40,"&gt;=0"),COUNTIF($AR40,"&gt;=0"),COUNTIF($AW40,"&gt;=0"),COUNTIF($BB40,"&gt;=0"),COUNTIF($BG40,"&gt;=0"),COUNTIF($BL40,"&gt;=0"),COUNTIF($BV40,"&gt;=0"),COUNTIF($BQ40,"&gt;=0"),COUNTIF($CF40,"&gt;=0"),COUNTIF($CK40,"&gt;=0"),COUNTIF($X40,"&gt;=0"),COUNTIF($CA40,"&gt;=0"))/COUNT($S40,$AC40,$AH40,#REF!,$AM40,$AR40,$AW40,$BB40,$BG40,$BL40,$BV40,$CA40,$CF40,$CK40,$X40,$BQ40),"")</f>
        <v/>
      </c>
      <c r="N40" s="106" t="str">
        <f>IFERROR(SUM(COUNTIF($S40,"&lt;0"),COUNTIF($AC40,"&lt;0"),COUNTIF($AH40,"&lt;0"),COUNTIF(#REF!,"&lt;0"),COUNTIF($AM40,"&lt;0"),COUNTIF($AR40,"&lt;0"),COUNTIF($AW40,"&lt;0"),COUNTIF($BB40,"&lt;0"),COUNTIF($BG40,"&lt;0"),COUNTIF($BL40,"&lt;0"),COUNTIF($BV40,"&lt;0"),COUNTIF($BQ40,"&lt;0"),COUNTIF($CA40,"&lt;0"),COUNTIF($CF40,"&lt;0"),COUNTIF($CK40,"&lt;0"),COUNTIF($X40,"&lt;0"))/COUNT($S40,$AC40,$AH40,#REF!,$AM40,$AR40,$AW40,$BB40,$BG40,$BL40,$BV40,$CA40,$CF40,$CK40,$X40,$BQ40),"")</f>
        <v/>
      </c>
      <c r="O40" s="118" t="str">
        <f>IF(ISBLANK(DATASHEET!L26),"",DATASHEET!L26)</f>
        <v>5-6</v>
      </c>
      <c r="P40" s="119">
        <f>IFERROR(IF(VLOOKUP(DATASHEET!A26,[5]YEAR8!$A$2:$Z$226,18,FALSE)="","",VLOOKUP(DATASHEET!A26,[5]YEAR8!$A$2:$Z$226,18,FALSE)),"")</f>
        <v>45.503675999999999</v>
      </c>
      <c r="Q40" s="120">
        <f>IFERROR(IF(VLOOKUP(DATASHEET!A26,[5]YEAR8!$A$2:$AF$250,19,FALSE)="","",VLOOKUP(DATASHEET!A26,[5]YEAR8!$A$2:$AF$250,19,FALSE)),"")</f>
        <v>4.5503675999999995</v>
      </c>
      <c r="R40" s="121" t="str">
        <f>'P8 BREAKDOWN'!L28</f>
        <v/>
      </c>
      <c r="S40" s="108" t="str">
        <f>IF(T40="","",IFERROR(VLOOKUP(DATASHEET!AF26,lookup,2,FALSE)-$Q40,""))</f>
        <v/>
      </c>
      <c r="T40" s="109">
        <f>IFERROR(INDEX(DATASHEET!$A$1:$CT$300,MATCH(PROGRESS!$A40,DATASHEET!$A$1:$A$300,0),MATCH(PROGRESS!T$2,DATASHEET!$A$1:$CT$1,0)),"")</f>
        <v>0</v>
      </c>
      <c r="U40" s="109" t="str">
        <f t="shared" si="29"/>
        <v/>
      </c>
      <c r="V40" s="110" t="str">
        <f>IF(ISBLANK(DATASHEET!AG26),"",DATASHEET!AG26)</f>
        <v>PLE</v>
      </c>
      <c r="W40" s="111" t="str">
        <f>IF(ISBLANK(DATASHEET!AH26),"",DATASHEET!AH26)</f>
        <v>8S-AR-3</v>
      </c>
      <c r="X40" s="108" t="str">
        <f>IFERROR(VLOOKUP(DATASHEET!AJ26,lookup,2,FALSE)-$Q40,"")</f>
        <v/>
      </c>
      <c r="Y40" s="109">
        <f>IFERROR(INDEX(DATASHEET!$A$1:$CT$300,MATCH(PROGRESS!$A40,DATASHEET!$A$1:$A$300,0),MATCH(PROGRESS!Y$2,DATASHEET!$A$1:$CT$1,0)),"")</f>
        <v>0</v>
      </c>
      <c r="Z40" s="109" t="str">
        <f t="shared" si="44"/>
        <v/>
      </c>
      <c r="AA40" s="110" t="str">
        <f>IF(ISBLANK(DATASHEET!AK26),"",DATASHEET!AK26)</f>
        <v/>
      </c>
      <c r="AB40" s="111" t="str">
        <f>IF(ISBLANK(DATASHEET!AL26),"",DATASHEET!AL26)</f>
        <v/>
      </c>
      <c r="AC40" s="108" t="str">
        <f>IF(AD40="","",IFERROR(VLOOKUP(DATASHEET!AN26,lookup,2,FALSE)-$Q40,""))</f>
        <v/>
      </c>
      <c r="AD40" s="109">
        <f>IFERROR(INDEX(DATASHEET!$A$1:$CT$300,MATCH(PROGRESS!$A40,DATASHEET!$A$1:$A$300,0),MATCH(PROGRESS!AD$2,DATASHEET!$A$1:$CT$1,0)),"")</f>
        <v>0</v>
      </c>
      <c r="AE40" s="109" t="str">
        <f t="shared" si="31"/>
        <v/>
      </c>
      <c r="AF40" s="110" t="str">
        <f>IF(ISBLANK(DATASHEET!AO26),"",DATASHEET!AO26)</f>
        <v>EC</v>
      </c>
      <c r="AG40" s="111" t="str">
        <f>IF(ISBLANK(DATASHEET!AP26),"",DATASHEET!AP26)</f>
        <v>8S-DR-3</v>
      </c>
      <c r="AH40" s="108" t="str">
        <f>IF(AI40="","",IFERROR(VLOOKUP(DATASHEET!AR26,lookup,2,FALSE)-$Q40,""))</f>
        <v/>
      </c>
      <c r="AI40" s="109">
        <f>IFERROR(INDEX(DATASHEET!$A$1:$CT$300,MATCH(PROGRESS!$A40,DATASHEET!$A$1:$A$300,0),MATCH(PROGRESS!AI$2,DATASHEET!$A$1:$CT$1,0)),"")</f>
        <v>0</v>
      </c>
      <c r="AJ40" s="109" t="str">
        <f t="shared" si="32"/>
        <v/>
      </c>
      <c r="AK40" s="110" t="str">
        <f>IF(ISBLANK(DATASHEET!AS26),"",DATASHEET!AS26)</f>
        <v>KC</v>
      </c>
      <c r="AL40" s="111" t="str">
        <f>IF(ISBLANK(DATASHEET!AT26),"",DATASHEET!AT26)</f>
        <v>8S-EN-3</v>
      </c>
      <c r="AM40" s="108" t="str">
        <f>IF(AN40="","",IFERROR(VLOOKUP(DATASHEET!AZ26,lookup,2,FALSE)-$Q40,""))</f>
        <v/>
      </c>
      <c r="AN40" s="109">
        <f>IFERROR(INDEX(DATASHEET!$A$1:$CT$300,MATCH(PROGRESS!$A40,DATASHEET!$A$1:$A$300,0),MATCH(PROGRESS!AN$2,DATASHEET!$A$1:$CT$1,0)),"")</f>
        <v>0</v>
      </c>
      <c r="AO40" s="109" t="str">
        <f t="shared" si="33"/>
        <v/>
      </c>
      <c r="AP40" s="110" t="str">
        <f>IF(ISBLANK(DATASHEET!BA26),"",DATASHEET!BA26)</f>
        <v>DCH</v>
      </c>
      <c r="AQ40" s="111" t="str">
        <f>IF(ISBLANK(DATASHEET!BB26),"",DATASHEET!BB26)</f>
        <v>8S-FR-3</v>
      </c>
      <c r="AR40" s="108" t="str">
        <f>IF(AS40="","",IFERROR(VLOOKUP(DATASHEET!BD26,lookup,2,FALSE)-$Q40,""))</f>
        <v/>
      </c>
      <c r="AS40" s="109">
        <f>IFERROR(INDEX(DATASHEET!$A$1:$CT$300,MATCH(PROGRESS!$A40,DATASHEET!$A$1:$A$300,0),MATCH(PROGRESS!AS$2,DATASHEET!$A$1:$CT$1,0)),"")</f>
        <v>0</v>
      </c>
      <c r="AT40" s="109" t="str">
        <f t="shared" si="34"/>
        <v/>
      </c>
      <c r="AU40" s="110" t="str">
        <f>IF(ISBLANK(DATASHEET!BE26),"",DATASHEET!BE26)</f>
        <v>NH</v>
      </c>
      <c r="AV40" s="111" t="str">
        <f>IF(ISBLANK(DATASHEET!BF26),"",DATASHEET!BF26)</f>
        <v>8S-GG-3</v>
      </c>
      <c r="AW40" s="108" t="str">
        <f>IF(AX40="","",IFERROR(VLOOKUP(DATASHEET!BH26,lookup,2,FALSE)-$Q40,""))</f>
        <v/>
      </c>
      <c r="AX40" s="109">
        <f>IFERROR(INDEX(DATASHEET!$A$1:$CT$300,MATCH(PROGRESS!$A40,DATASHEET!$A$1:$A$300,0),MATCH(PROGRESS!AX$2,DATASHEET!$A$1:$CT$1,0)),"")</f>
        <v>0</v>
      </c>
      <c r="AY40" s="109" t="str">
        <f t="shared" si="35"/>
        <v/>
      </c>
      <c r="AZ40" s="110" t="str">
        <f>IF(ISBLANK(DATASHEET!BI26),"",DATASHEET!BI26)</f>
        <v>MCO</v>
      </c>
      <c r="BA40" s="111" t="str">
        <f>IF(ISBLANK(DATASHEET!BJ26),"",DATASHEET!BJ26)</f>
        <v>8S-HI-3</v>
      </c>
      <c r="BB40" s="108" t="str">
        <f>IF(BC40="","",IFERROR(VLOOKUP(DATASHEET!BL26,lookup,2,FALSE)-$Q40,""))</f>
        <v/>
      </c>
      <c r="BC40" s="109">
        <f>IFERROR(INDEX(DATASHEET!$A$1:$CT$300,MATCH(PROGRESS!$A40,DATASHEET!$A$1:$A$300,0),MATCH(PROGRESS!BC$2,DATASHEET!$A$1:$CT$1,0)),"")</f>
        <v>0</v>
      </c>
      <c r="BD40" s="109" t="str">
        <f t="shared" si="36"/>
        <v/>
      </c>
      <c r="BE40" s="110" t="str">
        <f>IF(ISBLANK(DATASHEET!BM26),"",DATASHEET!BM26)</f>
        <v>RNI</v>
      </c>
      <c r="BF40" s="111" t="str">
        <f>IF(ISBLANK(DATASHEET!BN26),"",DATASHEET!BN26)</f>
        <v>8S-IT-3</v>
      </c>
      <c r="BG40" s="108" t="str">
        <f>IF(BH40="","",IFERROR(VLOOKUP(DATASHEET!BP26,lookup,2,FALSE)-$Q40,""))</f>
        <v/>
      </c>
      <c r="BH40" s="109">
        <f>IFERROR(INDEX(DATASHEET!$A$1:$CT$300,MATCH(PROGRESS!$A40,DATASHEET!$A$1:$A$300,0),MATCH(PROGRESS!BH$2,DATASHEET!$A$1:$CT$1,0)),"")</f>
        <v>0</v>
      </c>
      <c r="BI40" s="109" t="str">
        <f t="shared" si="37"/>
        <v/>
      </c>
      <c r="BJ40" s="110" t="str">
        <f>IF(ISBLANK(DATASHEET!BQ26),"",DATASHEET!BQ26)</f>
        <v>WD</v>
      </c>
      <c r="BK40" s="111" t="str">
        <f>IF(ISBLANK(DATASHEET!BR26),"",DATASHEET!BR26)</f>
        <v>8S-MA-1</v>
      </c>
      <c r="BL40" s="108" t="str">
        <f>IFERROR(VLOOKUP(DATASHEET!BT26,lookup,2,FALSE)-$Q40,"")</f>
        <v/>
      </c>
      <c r="BM40" s="109">
        <f>IFERROR(INDEX(DATASHEET!$A$1:$CT$300,MATCH(PROGRESS!$A40,DATASHEET!$A$1:$A$300,0),MATCH(PROGRESS!BM$2,DATASHEET!$A$1:$CT$1,0)),"")</f>
        <v>0</v>
      </c>
      <c r="BN40" s="109" t="str">
        <f t="shared" si="38"/>
        <v/>
      </c>
      <c r="BO40" s="110" t="str">
        <f>IF(ISBLANK(DATASHEET!BU26),"",DATASHEET!BU26)</f>
        <v>AW</v>
      </c>
      <c r="BP40" s="111" t="str">
        <f>IF(ISBLANK(DATASHEET!BV26),"",DATASHEET!BV26)</f>
        <v>8S-MU-3</v>
      </c>
      <c r="BQ40" s="108" t="str">
        <f>IFERROR(VLOOKUP(DATASHEET!BX26,lookup,2,FALSE)-$Q40,"")</f>
        <v/>
      </c>
      <c r="BR40" s="109">
        <f>IFERROR(INDEX(DATASHEET!$A$1:$CT$300,MATCH(PROGRESS!$A40,DATASHEET!$A$1:$A$300,0),MATCH(PROGRESS!BR$2,DATASHEET!$A$1:$CT$1,0)),"")</f>
        <v>0</v>
      </c>
      <c r="BS40" s="109" t="str">
        <f t="shared" si="39"/>
        <v/>
      </c>
      <c r="BT40" s="110" t="str">
        <f>IF(ISBLANK(DATASHEET!BY26),"",DATASHEET!BY26)</f>
        <v>HST</v>
      </c>
      <c r="BU40" s="111" t="str">
        <f>IF(ISBLANK(DATASHEET!BZ26),"",DATASHEET!BZ26)</f>
        <v>8S-PS-5</v>
      </c>
      <c r="BV40" s="108" t="str">
        <f>IFERROR(VLOOKUP(DATASHEET!CB26,lookup,2,FALSE)-$Q40,"")</f>
        <v/>
      </c>
      <c r="BW40" s="109">
        <f>IFERROR(INDEX(DATASHEET!$A$1:$CT$300,MATCH(PROGRESS!$A40,DATASHEET!$A$1:$A$300,0),MATCH(PROGRESS!BW$2,DATASHEET!$A$1:$CT$1,0)),"")</f>
        <v>0</v>
      </c>
      <c r="BX40" s="109" t="str">
        <f t="shared" si="40"/>
        <v/>
      </c>
      <c r="BY40" s="110" t="str">
        <f>IF(ISBLANK(DATASHEET!CC26),"",DATASHEET!CC26)</f>
        <v>JOS</v>
      </c>
      <c r="BZ40" s="111" t="str">
        <f>IF(ISBLANK(DATASHEET!CD26),"",DATASHEET!CD26)</f>
        <v>8S-PE-4</v>
      </c>
      <c r="CA40" s="108" t="str">
        <f>IFERROR(VLOOKUP(DATASHEET!CF26,lookup,2,FALSE)-$Q40,"")</f>
        <v/>
      </c>
      <c r="CB40" s="109">
        <f>IFERROR(INDEX(DATASHEET!$A$1:$CT$300,MATCH(PROGRESS!$A40,DATASHEET!$A$1:$A$300,0),MATCH(PROGRESS!CB$2,DATASHEET!$A$1:$CT$1,0)),"")</f>
        <v>0</v>
      </c>
      <c r="CC40" s="109" t="str">
        <f t="shared" si="41"/>
        <v/>
      </c>
      <c r="CD40" s="110" t="str">
        <f>IF(ISBLANK(DATASHEET!CG26),"",DATASHEET!CG26)</f>
        <v>FG</v>
      </c>
      <c r="CE40" s="111" t="str">
        <f>IF(ISBLANK(DATASHEET!CH26),"",DATASHEET!CH26)</f>
        <v>8S-RE-3</v>
      </c>
      <c r="CF40" s="108" t="str">
        <f>IFERROR(VLOOKUP(DATASHEET!CJ26,lookup,2,FALSE)-$Q40,"")</f>
        <v/>
      </c>
      <c r="CG40" s="109">
        <f>IFERROR(INDEX(DATASHEET!$A$1:$CT$300,MATCH(PROGRESS!$A40,DATASHEET!$A$1:$A$300,0),MATCH(PROGRESS!CG$2,DATASHEET!$A$1:$CT$1,0)),"")</f>
        <v>0</v>
      </c>
      <c r="CH40" s="109" t="str">
        <f t="shared" si="45"/>
        <v/>
      </c>
      <c r="CI40" s="110" t="str">
        <f>IF(ISBLANK(DATASHEET!CK26),"",DATASHEET!CK26)</f>
        <v>AR</v>
      </c>
      <c r="CJ40" s="111" t="str">
        <f>IF(ISBLANK(DATASHEET!CL26),"",DATASHEET!CL26)</f>
        <v>8X-SC-7</v>
      </c>
      <c r="CK40" s="108" t="str">
        <f>IFERROR(VLOOKUP(DATASHEET!CN26,lookup,2,FALSE)-$Q40,"")</f>
        <v/>
      </c>
      <c r="CL40" s="109">
        <f>IFERROR(INDEX(DATASHEET!$A$1:$CT$300,MATCH(PROGRESS!$A40,DATASHEET!$A$1:$A$300,0),MATCH(PROGRESS!CL$2,DATASHEET!$A$1:$CT$1,0)),"")</f>
        <v>0</v>
      </c>
      <c r="CM40" s="109" t="str">
        <f t="shared" si="43"/>
        <v/>
      </c>
      <c r="CN40" s="110" t="str">
        <f>IF(ISBLANK(DATASHEET!CO26),"",DATASHEET!CO26)</f>
        <v/>
      </c>
      <c r="CO40" s="110" t="str">
        <f>IF(ISBLANK(DATASHEET!CP26),"",DATASHEET!CP26)</f>
        <v/>
      </c>
      <c r="FO40" s="282"/>
      <c r="FP40" s="282"/>
      <c r="FQ40" s="282"/>
      <c r="FR40" s="282"/>
      <c r="FS40" s="282"/>
      <c r="FT40" s="282"/>
      <c r="FU40" s="282"/>
      <c r="FV40" s="282"/>
      <c r="FW40" s="282"/>
      <c r="FX40" s="282"/>
      <c r="FY40" s="345"/>
      <c r="FZ40" s="282"/>
      <c r="GA40" s="282"/>
      <c r="GB40" s="282"/>
      <c r="GC40" s="282"/>
      <c r="GD40" s="282"/>
      <c r="GE40" s="282"/>
      <c r="GF40" s="282"/>
      <c r="GG40" s="282"/>
      <c r="GH40" s="282"/>
      <c r="GI40" s="282"/>
      <c r="GJ40" s="282"/>
      <c r="GK40" s="282"/>
      <c r="GL40" s="282"/>
      <c r="GM40" s="282"/>
      <c r="GN40" s="282"/>
      <c r="GO40" s="282"/>
      <c r="GP40" s="282"/>
      <c r="GQ40" s="282"/>
      <c r="GR40" s="282"/>
    </row>
    <row r="41" spans="1:200" ht="15.75" x14ac:dyDescent="0.25">
      <c r="A41" s="112">
        <f>DATASHEET!A27</f>
        <v>152837</v>
      </c>
      <c r="B41" s="113" t="str">
        <f>DATASHEET!B27</f>
        <v>CLARK, Suzie</v>
      </c>
      <c r="C41" s="114" t="str">
        <f>DATASHEET!C27</f>
        <v>8AR</v>
      </c>
      <c r="D41" s="115" t="str">
        <f>DATASHEET!D27</f>
        <v>F</v>
      </c>
      <c r="E41" s="115" t="str">
        <f>DATASHEET!J27</f>
        <v>N</v>
      </c>
      <c r="F41" s="115" t="str">
        <f>DATASHEET!E27</f>
        <v>N</v>
      </c>
      <c r="G41" s="115" t="str">
        <f>DATASHEET!F27</f>
        <v>White - British</v>
      </c>
      <c r="H41" s="115" t="str">
        <f>DATASHEET!G27</f>
        <v>N</v>
      </c>
      <c r="I41" s="115" t="str">
        <f>DATASHEET!H27</f>
        <v>N</v>
      </c>
      <c r="J41" s="115" t="str">
        <f>DATASHEET!I27</f>
        <v>N</v>
      </c>
      <c r="K41" s="116" t="str">
        <f>DATASHEET!M27</f>
        <v>H</v>
      </c>
      <c r="L41" s="117" t="str">
        <f t="shared" si="28"/>
        <v/>
      </c>
      <c r="M41" s="106" t="str">
        <f>IFERROR(SUM(COUNTIF($S41,"&gt;=0"),COUNTIF($AC41,"&gt;=0"),COUNTIF($AH41,"&gt;=0"),COUNTIF(#REF!,"&gt;=0"),COUNTIF($AM41,"&gt;=0"),COUNTIF($AR41,"&gt;=0"),COUNTIF($AW41,"&gt;=0"),COUNTIF($BB41,"&gt;=0"),COUNTIF($BG41,"&gt;=0"),COUNTIF($BL41,"&gt;=0"),COUNTIF($BV41,"&gt;=0"),COUNTIF($BQ41,"&gt;=0"),COUNTIF($CF41,"&gt;=0"),COUNTIF($CK41,"&gt;=0"),COUNTIF($X41,"&gt;=0"),COUNTIF($CA41,"&gt;=0"))/COUNT($S41,$AC41,$AH41,#REF!,$AM41,$AR41,$AW41,$BB41,$BG41,$BL41,$BV41,$CA41,$CF41,$CK41,$X41,$BQ41),"")</f>
        <v/>
      </c>
      <c r="N41" s="106" t="str">
        <f>IFERROR(SUM(COUNTIF($S41,"&lt;0"),COUNTIF($AC41,"&lt;0"),COUNTIF($AH41,"&lt;0"),COUNTIF(#REF!,"&lt;0"),COUNTIF($AM41,"&lt;0"),COUNTIF($AR41,"&lt;0"),COUNTIF($AW41,"&lt;0"),COUNTIF($BB41,"&lt;0"),COUNTIF($BG41,"&lt;0"),COUNTIF($BL41,"&lt;0"),COUNTIF($BV41,"&lt;0"),COUNTIF($BQ41,"&lt;0"),COUNTIF($CA41,"&lt;0"),COUNTIF($CF41,"&lt;0"),COUNTIF($CK41,"&lt;0"),COUNTIF($X41,"&lt;0"))/COUNT($S41,$AC41,$AH41,#REF!,$AM41,$AR41,$AW41,$BB41,$BG41,$BL41,$BV41,$CA41,$CF41,$CK41,$X41,$BQ41),"")</f>
        <v/>
      </c>
      <c r="O41" s="118" t="str">
        <f>IF(ISBLANK(DATASHEET!L27),"",DATASHEET!L27)</f>
        <v>7-8</v>
      </c>
      <c r="P41" s="119">
        <f>IFERROR(IF(VLOOKUP(DATASHEET!A27,[5]YEAR8!$A$2:$Z$226,18,FALSE)="","",VLOOKUP(DATASHEET!A27,[5]YEAR8!$A$2:$Z$226,18,FALSE)),"")</f>
        <v>65.541015999999999</v>
      </c>
      <c r="Q41" s="120">
        <f>IFERROR(IF(VLOOKUP(DATASHEET!A27,[5]YEAR8!$A$2:$AF$250,19,FALSE)="","",VLOOKUP(DATASHEET!A27,[5]YEAR8!$A$2:$AF$250,19,FALSE)),"")</f>
        <v>6.5541016000000001</v>
      </c>
      <c r="R41" s="121" t="str">
        <f>'P8 BREAKDOWN'!L29</f>
        <v/>
      </c>
      <c r="S41" s="108" t="str">
        <f>IF(T41="","",IFERROR(VLOOKUP(DATASHEET!AF27,lookup,2,FALSE)-$Q41,""))</f>
        <v/>
      </c>
      <c r="T41" s="109">
        <f>IFERROR(INDEX(DATASHEET!$A$1:$CT$300,MATCH(PROGRESS!$A41,DATASHEET!$A$1:$A$300,0),MATCH(PROGRESS!T$2,DATASHEET!$A$1:$CT$1,0)),"")</f>
        <v>0</v>
      </c>
      <c r="U41" s="109" t="str">
        <f t="shared" si="29"/>
        <v/>
      </c>
      <c r="V41" s="110" t="str">
        <f>IF(ISBLANK(DATASHEET!AG27),"",DATASHEET!AG27)</f>
        <v>SGO</v>
      </c>
      <c r="W41" s="111" t="str">
        <f>IF(ISBLANK(DATASHEET!AH27),"",DATASHEET!AH27)</f>
        <v>8S-AR-1</v>
      </c>
      <c r="X41" s="108" t="str">
        <f>IFERROR(VLOOKUP(DATASHEET!AJ27,lookup,2,FALSE)-$Q41,"")</f>
        <v/>
      </c>
      <c r="Y41" s="109">
        <f>IFERROR(INDEX(DATASHEET!$A$1:$CT$300,MATCH(PROGRESS!$A41,DATASHEET!$A$1:$A$300,0),MATCH(PROGRESS!Y$2,DATASHEET!$A$1:$CT$1,0)),"")</f>
        <v>0</v>
      </c>
      <c r="Z41" s="109" t="str">
        <f t="shared" si="44"/>
        <v/>
      </c>
      <c r="AA41" s="110" t="str">
        <f>IF(ISBLANK(DATASHEET!AK27),"",DATASHEET!AK27)</f>
        <v/>
      </c>
      <c r="AB41" s="111" t="str">
        <f>IF(ISBLANK(DATASHEET!AL27),"",DATASHEET!AL27)</f>
        <v/>
      </c>
      <c r="AC41" s="108" t="str">
        <f>IF(AD41="","",IFERROR(VLOOKUP(DATASHEET!AN27,lookup,2,FALSE)-$Q41,""))</f>
        <v/>
      </c>
      <c r="AD41" s="109">
        <f>IFERROR(INDEX(DATASHEET!$A$1:$CT$300,MATCH(PROGRESS!$A41,DATASHEET!$A$1:$A$300,0),MATCH(PROGRESS!AD$2,DATASHEET!$A$1:$CT$1,0)),"")</f>
        <v>0</v>
      </c>
      <c r="AE41" s="109" t="str">
        <f t="shared" si="31"/>
        <v/>
      </c>
      <c r="AF41" s="110" t="str">
        <f>IF(ISBLANK(DATASHEET!AO27),"",DATASHEET!AO27)</f>
        <v>KC</v>
      </c>
      <c r="AG41" s="111" t="str">
        <f>IF(ISBLANK(DATASHEET!AP27),"",DATASHEET!AP27)</f>
        <v>8S-DR-1</v>
      </c>
      <c r="AH41" s="108" t="str">
        <f>IF(AI41="","",IFERROR(VLOOKUP(DATASHEET!AR27,lookup,2,FALSE)-$Q41,""))</f>
        <v/>
      </c>
      <c r="AI41" s="109">
        <f>IFERROR(INDEX(DATASHEET!$A$1:$CT$300,MATCH(PROGRESS!$A41,DATASHEET!$A$1:$A$300,0),MATCH(PROGRESS!AI$2,DATASHEET!$A$1:$CT$1,0)),"")</f>
        <v>0</v>
      </c>
      <c r="AJ41" s="109" t="str">
        <f t="shared" si="32"/>
        <v/>
      </c>
      <c r="AK41" s="110" t="str">
        <f>IF(ISBLANK(DATASHEET!AS27),"",DATASHEET!AS27)</f>
        <v>BH</v>
      </c>
      <c r="AL41" s="111" t="str">
        <f>IF(ISBLANK(DATASHEET!AT27),"",DATASHEET!AT27)</f>
        <v>8S-EN-2</v>
      </c>
      <c r="AM41" s="108" t="str">
        <f>IF(AN41="","",IFERROR(VLOOKUP(DATASHEET!AZ27,lookup,2,FALSE)-$Q41,""))</f>
        <v/>
      </c>
      <c r="AN41" s="109">
        <f>IFERROR(INDEX(DATASHEET!$A$1:$CT$300,MATCH(PROGRESS!$A41,DATASHEET!$A$1:$A$300,0),MATCH(PROGRESS!AN$2,DATASHEET!$A$1:$CT$1,0)),"")</f>
        <v>0</v>
      </c>
      <c r="AO41" s="109" t="str">
        <f t="shared" si="33"/>
        <v/>
      </c>
      <c r="AP41" s="110" t="str">
        <f>IF(ISBLANK(DATASHEET!BA27),"",DATASHEET!BA27)</f>
        <v>YP</v>
      </c>
      <c r="AQ41" s="111" t="str">
        <f>IF(ISBLANK(DATASHEET!BB27),"",DATASHEET!BB27)</f>
        <v>8S-FR-1</v>
      </c>
      <c r="AR41" s="108" t="str">
        <f>IF(AS41="","",IFERROR(VLOOKUP(DATASHEET!BD27,lookup,2,FALSE)-$Q41,""))</f>
        <v/>
      </c>
      <c r="AS41" s="109">
        <f>IFERROR(INDEX(DATASHEET!$A$1:$CT$300,MATCH(PROGRESS!$A41,DATASHEET!$A$1:$A$300,0),MATCH(PROGRESS!AS$2,DATASHEET!$A$1:$CT$1,0)),"")</f>
        <v>0</v>
      </c>
      <c r="AT41" s="109" t="str">
        <f t="shared" si="34"/>
        <v/>
      </c>
      <c r="AU41" s="110" t="str">
        <f>IF(ISBLANK(DATASHEET!BE27),"",DATASHEET!BE27)</f>
        <v>JJA</v>
      </c>
      <c r="AV41" s="111" t="str">
        <f>IF(ISBLANK(DATASHEET!BF27),"",DATASHEET!BF27)</f>
        <v>8S-GG-1</v>
      </c>
      <c r="AW41" s="108" t="str">
        <f>IF(AX41="","",IFERROR(VLOOKUP(DATASHEET!BH27,lookup,2,FALSE)-$Q41,""))</f>
        <v/>
      </c>
      <c r="AX41" s="109">
        <f>IFERROR(INDEX(DATASHEET!$A$1:$CT$300,MATCH(PROGRESS!$A41,DATASHEET!$A$1:$A$300,0),MATCH(PROGRESS!AX$2,DATASHEET!$A$1:$CT$1,0)),"")</f>
        <v>0</v>
      </c>
      <c r="AY41" s="109" t="str">
        <f t="shared" si="35"/>
        <v/>
      </c>
      <c r="AZ41" s="110" t="str">
        <f>IF(ISBLANK(DATASHEET!BI27),"",DATASHEET!BI27)</f>
        <v>MCO</v>
      </c>
      <c r="BA41" s="111" t="str">
        <f>IF(ISBLANK(DATASHEET!BJ27),"",DATASHEET!BJ27)</f>
        <v>8S-HI-1</v>
      </c>
      <c r="BB41" s="108" t="str">
        <f>IF(BC41="","",IFERROR(VLOOKUP(DATASHEET!BL27,lookup,2,FALSE)-$Q41,""))</f>
        <v/>
      </c>
      <c r="BC41" s="109">
        <f>IFERROR(INDEX(DATASHEET!$A$1:$CT$300,MATCH(PROGRESS!$A41,DATASHEET!$A$1:$A$300,0),MATCH(PROGRESS!BC$2,DATASHEET!$A$1:$CT$1,0)),"")</f>
        <v>0</v>
      </c>
      <c r="BD41" s="109" t="str">
        <f t="shared" si="36"/>
        <v/>
      </c>
      <c r="BE41" s="110" t="str">
        <f>IF(ISBLANK(DATASHEET!BM27),"",DATASHEET!BM27)</f>
        <v>RNI</v>
      </c>
      <c r="BF41" s="111" t="str">
        <f>IF(ISBLANK(DATASHEET!BN27),"",DATASHEET!BN27)</f>
        <v>8S-IT-1</v>
      </c>
      <c r="BG41" s="108" t="str">
        <f>IF(BH41="","",IFERROR(VLOOKUP(DATASHEET!BP27,lookup,2,FALSE)-$Q41,""))</f>
        <v/>
      </c>
      <c r="BH41" s="109">
        <f>IFERROR(INDEX(DATASHEET!$A$1:$CT$300,MATCH(PROGRESS!$A41,DATASHEET!$A$1:$A$300,0),MATCH(PROGRESS!BH$2,DATASHEET!$A$1:$CT$1,0)),"")</f>
        <v>0</v>
      </c>
      <c r="BI41" s="109" t="str">
        <f t="shared" si="37"/>
        <v/>
      </c>
      <c r="BJ41" s="110" t="str">
        <f>IF(ISBLANK(DATASHEET!BQ27),"",DATASHEET!BQ27)</f>
        <v>MP</v>
      </c>
      <c r="BK41" s="111" t="str">
        <f>IF(ISBLANK(DATASHEET!BR27),"",DATASHEET!BR27)</f>
        <v>8S-MA-2</v>
      </c>
      <c r="BL41" s="108" t="str">
        <f>IFERROR(VLOOKUP(DATASHEET!BT27,lookup,2,FALSE)-$Q41,"")</f>
        <v/>
      </c>
      <c r="BM41" s="109">
        <f>IFERROR(INDEX(DATASHEET!$A$1:$CT$300,MATCH(PROGRESS!$A41,DATASHEET!$A$1:$A$300,0),MATCH(PROGRESS!BM$2,DATASHEET!$A$1:$CT$1,0)),"")</f>
        <v>0</v>
      </c>
      <c r="BN41" s="109" t="str">
        <f t="shared" si="38"/>
        <v/>
      </c>
      <c r="BO41" s="110" t="str">
        <f>IF(ISBLANK(DATASHEET!BU27),"",DATASHEET!BU27)</f>
        <v>RF</v>
      </c>
      <c r="BP41" s="111" t="str">
        <f>IF(ISBLANK(DATASHEET!BV27),"",DATASHEET!BV27)</f>
        <v>8S-MU-1</v>
      </c>
      <c r="BQ41" s="108" t="str">
        <f>IFERROR(VLOOKUP(DATASHEET!BX27,lookup,2,FALSE)-$Q41,"")</f>
        <v/>
      </c>
      <c r="BR41" s="109">
        <f>IFERROR(INDEX(DATASHEET!$A$1:$CT$300,MATCH(PROGRESS!$A41,DATASHEET!$A$1:$A$300,0),MATCH(PROGRESS!BR$2,DATASHEET!$A$1:$CT$1,0)),"")</f>
        <v>0</v>
      </c>
      <c r="BS41" s="109" t="str">
        <f t="shared" si="39"/>
        <v/>
      </c>
      <c r="BT41" s="110" t="str">
        <f>IF(ISBLANK(DATASHEET!BY27),"",DATASHEET!BY27)</f>
        <v>HST</v>
      </c>
      <c r="BU41" s="111" t="str">
        <f>IF(ISBLANK(DATASHEET!BZ27),"",DATASHEET!BZ27)</f>
        <v>8S-PS-5</v>
      </c>
      <c r="BV41" s="108" t="str">
        <f>IFERROR(VLOOKUP(DATASHEET!CB27,lookup,2,FALSE)-$Q41,"")</f>
        <v/>
      </c>
      <c r="BW41" s="109">
        <f>IFERROR(INDEX(DATASHEET!$A$1:$CT$300,MATCH(PROGRESS!$A41,DATASHEET!$A$1:$A$300,0),MATCH(PROGRESS!BW$2,DATASHEET!$A$1:$CT$1,0)),"")</f>
        <v>0</v>
      </c>
      <c r="BX41" s="109" t="str">
        <f t="shared" si="40"/>
        <v/>
      </c>
      <c r="BY41" s="110" t="str">
        <f>IF(ISBLANK(DATASHEET!CC27),"",DATASHEET!CC27)</f>
        <v>JN</v>
      </c>
      <c r="BZ41" s="111" t="str">
        <f>IF(ISBLANK(DATASHEET!CD27),"",DATASHEET!CD27)</f>
        <v>8S-PE-1</v>
      </c>
      <c r="CA41" s="108" t="str">
        <f>IFERROR(VLOOKUP(DATASHEET!CF27,lookup,2,FALSE)-$Q41,"")</f>
        <v/>
      </c>
      <c r="CB41" s="109">
        <f>IFERROR(INDEX(DATASHEET!$A$1:$CT$300,MATCH(PROGRESS!$A41,DATASHEET!$A$1:$A$300,0),MATCH(PROGRESS!CB$2,DATASHEET!$A$1:$CT$1,0)),"")</f>
        <v>0</v>
      </c>
      <c r="CC41" s="109" t="str">
        <f t="shared" si="41"/>
        <v/>
      </c>
      <c r="CD41" s="110" t="str">
        <f>IF(ISBLANK(DATASHEET!CG27),"",DATASHEET!CG27)</f>
        <v>MHA</v>
      </c>
      <c r="CE41" s="111" t="str">
        <f>IF(ISBLANK(DATASHEET!CH27),"",DATASHEET!CH27)</f>
        <v>8S-RE-1</v>
      </c>
      <c r="CF41" s="108" t="str">
        <f>IFERROR(VLOOKUP(DATASHEET!CJ27,lookup,2,FALSE)-$Q41,"")</f>
        <v/>
      </c>
      <c r="CG41" s="109">
        <f>IFERROR(INDEX(DATASHEET!$A$1:$CT$300,MATCH(PROGRESS!$A41,DATASHEET!$A$1:$A$300,0),MATCH(PROGRESS!CG$2,DATASHEET!$A$1:$CT$1,0)),"")</f>
        <v>0</v>
      </c>
      <c r="CH41" s="109" t="str">
        <f t="shared" si="45"/>
        <v/>
      </c>
      <c r="CI41" s="110" t="str">
        <f>IF(ISBLANK(DATASHEET!CK27),"",DATASHEET!CK27)</f>
        <v>DWA</v>
      </c>
      <c r="CJ41" s="111" t="str">
        <f>IF(ISBLANK(DATASHEET!CL27),"",DATASHEET!CL27)</f>
        <v>8X-SC-1</v>
      </c>
      <c r="CK41" s="108" t="str">
        <f>IFERROR(VLOOKUP(DATASHEET!CN27,lookup,2,FALSE)-$Q41,"")</f>
        <v/>
      </c>
      <c r="CL41" s="109">
        <f>IFERROR(INDEX(DATASHEET!$A$1:$CT$300,MATCH(PROGRESS!$A41,DATASHEET!$A$1:$A$300,0),MATCH(PROGRESS!CL$2,DATASHEET!$A$1:$CT$1,0)),"")</f>
        <v>0</v>
      </c>
      <c r="CM41" s="109" t="str">
        <f t="shared" si="43"/>
        <v/>
      </c>
      <c r="CN41" s="110" t="str">
        <f>IF(ISBLANK(DATASHEET!CO27),"",DATASHEET!CO27)</f>
        <v/>
      </c>
      <c r="CO41" s="110" t="str">
        <f>IF(ISBLANK(DATASHEET!CP27),"",DATASHEET!CP27)</f>
        <v/>
      </c>
      <c r="FO41" s="282"/>
      <c r="FP41" s="282"/>
      <c r="FQ41" s="282"/>
      <c r="FR41" s="282"/>
      <c r="FS41" s="282"/>
      <c r="FT41" s="282"/>
      <c r="FU41" s="282"/>
      <c r="FV41" s="282"/>
      <c r="FW41" s="282"/>
      <c r="FX41" s="282"/>
      <c r="FY41" s="345"/>
      <c r="FZ41" s="282"/>
      <c r="GA41" s="282"/>
      <c r="GB41" s="282"/>
      <c r="GC41" s="282"/>
      <c r="GD41" s="282"/>
      <c r="GE41" s="282"/>
      <c r="GF41" s="282"/>
      <c r="GG41" s="282"/>
      <c r="GH41" s="282"/>
      <c r="GI41" s="282"/>
      <c r="GJ41" s="282"/>
      <c r="GK41" s="282"/>
      <c r="GL41" s="282"/>
      <c r="GM41" s="282"/>
      <c r="GN41" s="282"/>
      <c r="GO41" s="282"/>
      <c r="GP41" s="282"/>
      <c r="GQ41" s="282"/>
      <c r="GR41" s="282"/>
    </row>
    <row r="42" spans="1:200" ht="15.75" x14ac:dyDescent="0.25">
      <c r="A42" s="112">
        <f>DATASHEET!A28</f>
        <v>152780</v>
      </c>
      <c r="B42" s="113" t="str">
        <f>DATASHEET!B28</f>
        <v>COATES, Harley</v>
      </c>
      <c r="C42" s="114" t="str">
        <f>DATASHEET!C28</f>
        <v>8PH</v>
      </c>
      <c r="D42" s="115" t="str">
        <f>DATASHEET!D28</f>
        <v>M</v>
      </c>
      <c r="E42" s="115" t="str">
        <f>DATASHEET!J28</f>
        <v>K</v>
      </c>
      <c r="F42" s="115" t="str">
        <f>DATASHEET!E28</f>
        <v>N</v>
      </c>
      <c r="G42" s="115" t="str">
        <f>DATASHEET!F28</f>
        <v>White - British</v>
      </c>
      <c r="H42" s="115" t="str">
        <f>DATASHEET!G28</f>
        <v>N</v>
      </c>
      <c r="I42" s="115" t="str">
        <f>DATASHEET!H28</f>
        <v>Y</v>
      </c>
      <c r="J42" s="115" t="str">
        <f>DATASHEET!I28</f>
        <v>N</v>
      </c>
      <c r="K42" s="116" t="str">
        <f>DATASHEET!M28</f>
        <v>L</v>
      </c>
      <c r="L42" s="117" t="str">
        <f t="shared" si="28"/>
        <v/>
      </c>
      <c r="M42" s="106" t="str">
        <f>IFERROR(SUM(COUNTIF($S42,"&gt;=0"),COUNTIF($AC42,"&gt;=0"),COUNTIF($AH42,"&gt;=0"),COUNTIF(#REF!,"&gt;=0"),COUNTIF($AM42,"&gt;=0"),COUNTIF($AR42,"&gt;=0"),COUNTIF($AW42,"&gt;=0"),COUNTIF($BB42,"&gt;=0"),COUNTIF($BG42,"&gt;=0"),COUNTIF($BL42,"&gt;=0"),COUNTIF($BV42,"&gt;=0"),COUNTIF($BQ42,"&gt;=0"),COUNTIF($CF42,"&gt;=0"),COUNTIF($CK42,"&gt;=0"),COUNTIF($X42,"&gt;=0"),COUNTIF($CA42,"&gt;=0"))/COUNT($S42,$AC42,$AH42,#REF!,$AM42,$AR42,$AW42,$BB42,$BG42,$BL42,$BV42,$CA42,$CF42,$CK42,$X42,$BQ42),"")</f>
        <v/>
      </c>
      <c r="N42" s="106" t="str">
        <f>IFERROR(SUM(COUNTIF($S42,"&lt;0"),COUNTIF($AC42,"&lt;0"),COUNTIF($AH42,"&lt;0"),COUNTIF(#REF!,"&lt;0"),COUNTIF($AM42,"&lt;0"),COUNTIF($AR42,"&lt;0"),COUNTIF($AW42,"&lt;0"),COUNTIF($BB42,"&lt;0"),COUNTIF($BG42,"&lt;0"),COUNTIF($BL42,"&lt;0"),COUNTIF($BV42,"&lt;0"),COUNTIF($BQ42,"&lt;0"),COUNTIF($CA42,"&lt;0"),COUNTIF($CF42,"&lt;0"),COUNTIF($CK42,"&lt;0"),COUNTIF($X42,"&lt;0"))/COUNT($S42,$AC42,$AH42,#REF!,$AM42,$AR42,$AW42,$BB42,$BG42,$BL42,$BV42,$CA42,$CF42,$CK42,$X42,$BQ42),"")</f>
        <v/>
      </c>
      <c r="O42" s="118" t="str">
        <f>IF(ISBLANK(DATASHEET!L28),"",DATASHEET!L28)</f>
        <v>3-4</v>
      </c>
      <c r="P42" s="119">
        <f>IFERROR(IF(VLOOKUP(DATASHEET!A28,[5]YEAR8!$A$2:$Z$226,18,FALSE)="","",VLOOKUP(DATASHEET!A28,[5]YEAR8!$A$2:$Z$226,18,FALSE)),"")</f>
        <v>36.912934999999997</v>
      </c>
      <c r="Q42" s="120">
        <f>IFERROR(IF(VLOOKUP(DATASHEET!A28,[5]YEAR8!$A$2:$AF$250,19,FALSE)="","",VLOOKUP(DATASHEET!A28,[5]YEAR8!$A$2:$AF$250,19,FALSE)),"")</f>
        <v>3.6912934999999996</v>
      </c>
      <c r="R42" s="121" t="str">
        <f>'P8 BREAKDOWN'!L30</f>
        <v/>
      </c>
      <c r="S42" s="108" t="str">
        <f>IF(T42="","",IFERROR(VLOOKUP(DATASHEET!AF28,lookup,2,FALSE)-$Q42,""))</f>
        <v/>
      </c>
      <c r="T42" s="109">
        <f>IFERROR(INDEX(DATASHEET!$A$1:$CT$300,MATCH(PROGRESS!$A42,DATASHEET!$A$1:$A$300,0),MATCH(PROGRESS!T$2,DATASHEET!$A$1:$CT$1,0)),"")</f>
        <v>0</v>
      </c>
      <c r="U42" s="109" t="str">
        <f t="shared" si="29"/>
        <v/>
      </c>
      <c r="V42" s="110" t="str">
        <f>IF(ISBLANK(DATASHEET!AG28),"",DATASHEET!AG28)</f>
        <v>PLE</v>
      </c>
      <c r="W42" s="111" t="str">
        <f>IF(ISBLANK(DATASHEET!AH28),"",DATASHEET!AH28)</f>
        <v>8S-AR-3</v>
      </c>
      <c r="X42" s="108" t="str">
        <f>IFERROR(VLOOKUP(DATASHEET!AJ28,lookup,2,FALSE)-$Q42,"")</f>
        <v/>
      </c>
      <c r="Y42" s="109">
        <f>IFERROR(INDEX(DATASHEET!$A$1:$CT$300,MATCH(PROGRESS!$A42,DATASHEET!$A$1:$A$300,0),MATCH(PROGRESS!Y$2,DATASHEET!$A$1:$CT$1,0)),"")</f>
        <v>0</v>
      </c>
      <c r="Z42" s="109" t="str">
        <f t="shared" si="44"/>
        <v/>
      </c>
      <c r="AA42" s="110" t="str">
        <f>IF(ISBLANK(DATASHEET!AK28),"",DATASHEET!AK28)</f>
        <v>RQ</v>
      </c>
      <c r="AB42" s="111" t="str">
        <f>IF(ISBLANK(DATASHEET!AL28),"",DATASHEET!AL28)</f>
        <v>8S-DT-1</v>
      </c>
      <c r="AC42" s="108" t="str">
        <f>IF(AD42="","",IFERROR(VLOOKUP(DATASHEET!AN28,lookup,2,FALSE)-$Q42,""))</f>
        <v/>
      </c>
      <c r="AD42" s="109">
        <f>IFERROR(INDEX(DATASHEET!$A$1:$CT$300,MATCH(PROGRESS!$A42,DATASHEET!$A$1:$A$300,0),MATCH(PROGRESS!AD$2,DATASHEET!$A$1:$CT$1,0)),"")</f>
        <v>0</v>
      </c>
      <c r="AE42" s="109" t="str">
        <f t="shared" si="31"/>
        <v/>
      </c>
      <c r="AF42" s="110" t="str">
        <f>IF(ISBLANK(DATASHEET!AO28),"",DATASHEET!AO28)</f>
        <v>EC</v>
      </c>
      <c r="AG42" s="111" t="str">
        <f>IF(ISBLANK(DATASHEET!AP28),"",DATASHEET!AP28)</f>
        <v>8S-DR-3</v>
      </c>
      <c r="AH42" s="108" t="str">
        <f>IF(AI42="","",IFERROR(VLOOKUP(DATASHEET!AR28,lookup,2,FALSE)-$Q42,""))</f>
        <v/>
      </c>
      <c r="AI42" s="109">
        <f>IFERROR(INDEX(DATASHEET!$A$1:$CT$300,MATCH(PROGRESS!$A42,DATASHEET!$A$1:$A$300,0),MATCH(PROGRESS!AI$2,DATASHEET!$A$1:$CT$1,0)),"")</f>
        <v>0</v>
      </c>
      <c r="AJ42" s="109" t="str">
        <f t="shared" si="32"/>
        <v/>
      </c>
      <c r="AK42" s="110" t="str">
        <f>IF(ISBLANK(DATASHEET!AS28),"",DATASHEET!AS28)</f>
        <v>EW</v>
      </c>
      <c r="AL42" s="111" t="str">
        <f>IF(ISBLANK(DATASHEET!AT28),"",DATASHEET!AT28)</f>
        <v>8S-EN-4</v>
      </c>
      <c r="AM42" s="108" t="str">
        <f>IF(AN42="","",IFERROR(VLOOKUP(DATASHEET!AZ28,lookup,2,FALSE)-$Q42,""))</f>
        <v/>
      </c>
      <c r="AN42" s="109">
        <f>IFERROR(INDEX(DATASHEET!$A$1:$CT$300,MATCH(PROGRESS!$A42,DATASHEET!$A$1:$A$300,0),MATCH(PROGRESS!AN$2,DATASHEET!$A$1:$CT$1,0)),"")</f>
        <v>0</v>
      </c>
      <c r="AO42" s="109" t="str">
        <f t="shared" si="33"/>
        <v/>
      </c>
      <c r="AP42" s="110" t="str">
        <f>IF(ISBLANK(DATASHEET!BA28),"",DATASHEET!BA28)</f>
        <v>DCH</v>
      </c>
      <c r="AQ42" s="111" t="str">
        <f>IF(ISBLANK(DATASHEET!BB28),"",DATASHEET!BB28)</f>
        <v>8S-FR-3</v>
      </c>
      <c r="AR42" s="108" t="str">
        <f>IF(AS42="","",IFERROR(VLOOKUP(DATASHEET!BD28,lookup,2,FALSE)-$Q42,""))</f>
        <v/>
      </c>
      <c r="AS42" s="109">
        <f>IFERROR(INDEX(DATASHEET!$A$1:$CT$300,MATCH(PROGRESS!$A42,DATASHEET!$A$1:$A$300,0),MATCH(PROGRESS!AS$2,DATASHEET!$A$1:$CT$1,0)),"")</f>
        <v>0</v>
      </c>
      <c r="AT42" s="109" t="str">
        <f t="shared" si="34"/>
        <v/>
      </c>
      <c r="AU42" s="110" t="str">
        <f>IF(ISBLANK(DATASHEET!BE28),"",DATASHEET!BE28)</f>
        <v>NH</v>
      </c>
      <c r="AV42" s="111" t="str">
        <f>IF(ISBLANK(DATASHEET!BF28),"",DATASHEET!BF28)</f>
        <v>8S-GG-3</v>
      </c>
      <c r="AW42" s="108" t="str">
        <f>IF(AX42="","",IFERROR(VLOOKUP(DATASHEET!BH28,lookup,2,FALSE)-$Q42,""))</f>
        <v/>
      </c>
      <c r="AX42" s="109">
        <f>IFERROR(INDEX(DATASHEET!$A$1:$CT$300,MATCH(PROGRESS!$A42,DATASHEET!$A$1:$A$300,0),MATCH(PROGRESS!AX$2,DATASHEET!$A$1:$CT$1,0)),"")</f>
        <v>0</v>
      </c>
      <c r="AY42" s="109" t="str">
        <f t="shared" si="35"/>
        <v/>
      </c>
      <c r="AZ42" s="110" t="str">
        <f>IF(ISBLANK(DATASHEET!BI28),"",DATASHEET!BI28)</f>
        <v>MCO</v>
      </c>
      <c r="BA42" s="111" t="str">
        <f>IF(ISBLANK(DATASHEET!BJ28),"",DATASHEET!BJ28)</f>
        <v>8S-HI-3</v>
      </c>
      <c r="BB42" s="108" t="str">
        <f>IF(BC42="","",IFERROR(VLOOKUP(DATASHEET!BL28,lookup,2,FALSE)-$Q42,""))</f>
        <v/>
      </c>
      <c r="BC42" s="109">
        <f>IFERROR(INDEX(DATASHEET!$A$1:$CT$300,MATCH(PROGRESS!$A42,DATASHEET!$A$1:$A$300,0),MATCH(PROGRESS!BC$2,DATASHEET!$A$1:$CT$1,0)),"")</f>
        <v>0</v>
      </c>
      <c r="BD42" s="109" t="str">
        <f t="shared" si="36"/>
        <v/>
      </c>
      <c r="BE42" s="110" t="str">
        <f>IF(ISBLANK(DATASHEET!BM28),"",DATASHEET!BM28)</f>
        <v>RNI</v>
      </c>
      <c r="BF42" s="111" t="str">
        <f>IF(ISBLANK(DATASHEET!BN28),"",DATASHEET!BN28)</f>
        <v>8S-IT-3</v>
      </c>
      <c r="BG42" s="108" t="str">
        <f>IF(BH42="","",IFERROR(VLOOKUP(DATASHEET!BP28,lookup,2,FALSE)-$Q42,""))</f>
        <v/>
      </c>
      <c r="BH42" s="109">
        <f>IFERROR(INDEX(DATASHEET!$A$1:$CT$300,MATCH(PROGRESS!$A42,DATASHEET!$A$1:$A$300,0),MATCH(PROGRESS!BH$2,DATASHEET!$A$1:$CT$1,0)),"")</f>
        <v>0</v>
      </c>
      <c r="BI42" s="109" t="str">
        <f t="shared" si="37"/>
        <v/>
      </c>
      <c r="BJ42" s="110" t="str">
        <f>IF(ISBLANK(DATASHEET!BQ28),"",DATASHEET!BQ28)</f>
        <v>ZI</v>
      </c>
      <c r="BK42" s="111" t="str">
        <f>IF(ISBLANK(DATASHEET!BR28),"",DATASHEET!BR28)</f>
        <v>8S-MA-5</v>
      </c>
      <c r="BL42" s="108" t="str">
        <f>IFERROR(VLOOKUP(DATASHEET!BT28,lookup,2,FALSE)-$Q42,"")</f>
        <v/>
      </c>
      <c r="BM42" s="109">
        <f>IFERROR(INDEX(DATASHEET!$A$1:$CT$300,MATCH(PROGRESS!$A42,DATASHEET!$A$1:$A$300,0),MATCH(PROGRESS!BM$2,DATASHEET!$A$1:$CT$1,0)),"")</f>
        <v>0</v>
      </c>
      <c r="BN42" s="109" t="str">
        <f t="shared" si="38"/>
        <v/>
      </c>
      <c r="BO42" s="110" t="str">
        <f>IF(ISBLANK(DATASHEET!BU28),"",DATASHEET!BU28)</f>
        <v>AW</v>
      </c>
      <c r="BP42" s="111" t="str">
        <f>IF(ISBLANK(DATASHEET!BV28),"",DATASHEET!BV28)</f>
        <v>8S-MU-3</v>
      </c>
      <c r="BQ42" s="108" t="str">
        <f>IFERROR(VLOOKUP(DATASHEET!BX28,lookup,2,FALSE)-$Q42,"")</f>
        <v/>
      </c>
      <c r="BR42" s="109">
        <f>IFERROR(INDEX(DATASHEET!$A$1:$CT$300,MATCH(PROGRESS!$A42,DATASHEET!$A$1:$A$300,0),MATCH(PROGRESS!BR$2,DATASHEET!$A$1:$CT$1,0)),"")</f>
        <v>0</v>
      </c>
      <c r="BS42" s="109" t="str">
        <f t="shared" si="39"/>
        <v/>
      </c>
      <c r="BT42" s="110" t="str">
        <f>IF(ISBLANK(DATASHEET!BY28),"",DATASHEET!BY28)</f>
        <v/>
      </c>
      <c r="BU42" s="111" t="str">
        <f>IF(ISBLANK(DATASHEET!BZ28),"",DATASHEET!BZ28)</f>
        <v/>
      </c>
      <c r="BV42" s="108" t="str">
        <f>IFERROR(VLOOKUP(DATASHEET!CB28,lookup,2,FALSE)-$Q42,"")</f>
        <v/>
      </c>
      <c r="BW42" s="109">
        <f>IFERROR(INDEX(DATASHEET!$A$1:$CT$300,MATCH(PROGRESS!$A42,DATASHEET!$A$1:$A$300,0),MATCH(PROGRESS!BW$2,DATASHEET!$A$1:$CT$1,0)),"")</f>
        <v>0</v>
      </c>
      <c r="BX42" s="109" t="str">
        <f t="shared" si="40"/>
        <v/>
      </c>
      <c r="BY42" s="110" t="str">
        <f>IF(ISBLANK(DATASHEET!CC28),"",DATASHEET!CC28)</f>
        <v>JOS</v>
      </c>
      <c r="BZ42" s="111" t="str">
        <f>IF(ISBLANK(DATASHEET!CD28),"",DATASHEET!CD28)</f>
        <v>8S-PE-4</v>
      </c>
      <c r="CA42" s="108" t="str">
        <f>IFERROR(VLOOKUP(DATASHEET!CF28,lookup,2,FALSE)-$Q42,"")</f>
        <v/>
      </c>
      <c r="CB42" s="109">
        <f>IFERROR(INDEX(DATASHEET!$A$1:$CT$300,MATCH(PROGRESS!$A42,DATASHEET!$A$1:$A$300,0),MATCH(PROGRESS!CB$2,DATASHEET!$A$1:$CT$1,0)),"")</f>
        <v>0</v>
      </c>
      <c r="CC42" s="109" t="str">
        <f t="shared" si="41"/>
        <v/>
      </c>
      <c r="CD42" s="110" t="str">
        <f>IF(ISBLANK(DATASHEET!CG28),"",DATASHEET!CG28)</f>
        <v>FG</v>
      </c>
      <c r="CE42" s="111" t="str">
        <f>IF(ISBLANK(DATASHEET!CH28),"",DATASHEET!CH28)</f>
        <v>8S-RE-3</v>
      </c>
      <c r="CF42" s="108" t="str">
        <f>IFERROR(VLOOKUP(DATASHEET!CJ28,lookup,2,FALSE)-$Q42,"")</f>
        <v/>
      </c>
      <c r="CG42" s="109">
        <f>IFERROR(INDEX(DATASHEET!$A$1:$CT$300,MATCH(PROGRESS!$A42,DATASHEET!$A$1:$A$300,0),MATCH(PROGRESS!CG$2,DATASHEET!$A$1:$CT$1,0)),"")</f>
        <v>0</v>
      </c>
      <c r="CH42" s="109" t="str">
        <f t="shared" si="45"/>
        <v/>
      </c>
      <c r="CI42" s="110" t="str">
        <f>IF(ISBLANK(DATASHEET!CK28),"",DATASHEET!CK28)</f>
        <v>GN</v>
      </c>
      <c r="CJ42" s="111" t="str">
        <f>IF(ISBLANK(DATASHEET!CL28),"",DATASHEET!CL28)</f>
        <v>8X-SC-9</v>
      </c>
      <c r="CK42" s="108" t="str">
        <f>IFERROR(VLOOKUP(DATASHEET!CN28,lookup,2,FALSE)-$Q42,"")</f>
        <v/>
      </c>
      <c r="CL42" s="109">
        <f>IFERROR(INDEX(DATASHEET!$A$1:$CT$300,MATCH(PROGRESS!$A42,DATASHEET!$A$1:$A$300,0),MATCH(PROGRESS!CL$2,DATASHEET!$A$1:$CT$1,0)),"")</f>
        <v>0</v>
      </c>
      <c r="CM42" s="109" t="str">
        <f t="shared" si="43"/>
        <v/>
      </c>
      <c r="CN42" s="110" t="str">
        <f>IF(ISBLANK(DATASHEET!CO28),"",DATASHEET!CO28)</f>
        <v/>
      </c>
      <c r="CO42" s="110" t="str">
        <f>IF(ISBLANK(DATASHEET!CP28),"",DATASHEET!CP28)</f>
        <v/>
      </c>
      <c r="FO42" s="282"/>
      <c r="FP42" s="282"/>
      <c r="FQ42" s="282"/>
      <c r="FR42" s="282"/>
      <c r="FS42" s="282"/>
      <c r="FT42" s="282"/>
      <c r="FU42" s="282"/>
      <c r="FV42" s="282"/>
      <c r="FW42" s="282"/>
      <c r="FX42" s="282"/>
      <c r="FY42" s="345"/>
      <c r="FZ42" s="282"/>
      <c r="GA42" s="282"/>
      <c r="GB42" s="282"/>
      <c r="GC42" s="282"/>
      <c r="GD42" s="282"/>
      <c r="GE42" s="282"/>
      <c r="GF42" s="282"/>
      <c r="GG42" s="282"/>
      <c r="GH42" s="282"/>
      <c r="GI42" s="282"/>
      <c r="GJ42" s="282"/>
      <c r="GK42" s="282"/>
      <c r="GL42" s="282"/>
      <c r="GM42" s="282"/>
      <c r="GN42" s="282"/>
      <c r="GO42" s="282"/>
      <c r="GP42" s="282"/>
      <c r="GQ42" s="282"/>
      <c r="GR42" s="282"/>
    </row>
    <row r="43" spans="1:200" ht="15.75" x14ac:dyDescent="0.25">
      <c r="A43" s="112">
        <f>DATASHEET!A29</f>
        <v>152857</v>
      </c>
      <c r="B43" s="113" t="str">
        <f>DATASHEET!B29</f>
        <v>COEFIELD, Patrick</v>
      </c>
      <c r="C43" s="114" t="str">
        <f>DATASHEET!C29</f>
        <v>8TR</v>
      </c>
      <c r="D43" s="115" t="str">
        <f>DATASHEET!D29</f>
        <v>M</v>
      </c>
      <c r="E43" s="115" t="str">
        <f>DATASHEET!J29</f>
        <v>N</v>
      </c>
      <c r="F43" s="115" t="str">
        <f>DATASHEET!E29</f>
        <v>N</v>
      </c>
      <c r="G43" s="115" t="str">
        <f>DATASHEET!F29</f>
        <v>White - British</v>
      </c>
      <c r="H43" s="115" t="str">
        <f>DATASHEET!G29</f>
        <v>N</v>
      </c>
      <c r="I43" s="115" t="str">
        <f>DATASHEET!H29</f>
        <v>N</v>
      </c>
      <c r="J43" s="115" t="str">
        <f>DATASHEET!I29</f>
        <v>N</v>
      </c>
      <c r="K43" s="116" t="str">
        <f>DATASHEET!M29</f>
        <v>M</v>
      </c>
      <c r="L43" s="117" t="str">
        <f t="shared" si="28"/>
        <v/>
      </c>
      <c r="M43" s="106" t="str">
        <f>IFERROR(SUM(COUNTIF($S43,"&gt;=0"),COUNTIF($AC43,"&gt;=0"),COUNTIF($AH43,"&gt;=0"),COUNTIF(#REF!,"&gt;=0"),COUNTIF($AM43,"&gt;=0"),COUNTIF($AR43,"&gt;=0"),COUNTIF($AW43,"&gt;=0"),COUNTIF($BB43,"&gt;=0"),COUNTIF($BG43,"&gt;=0"),COUNTIF($BL43,"&gt;=0"),COUNTIF($BV43,"&gt;=0"),COUNTIF($BQ43,"&gt;=0"),COUNTIF($CF43,"&gt;=0"),COUNTIF($CK43,"&gt;=0"),COUNTIF($X43,"&gt;=0"),COUNTIF($CA43,"&gt;=0"))/COUNT($S43,$AC43,$AH43,#REF!,$AM43,$AR43,$AW43,$BB43,$BG43,$BL43,$BV43,$CA43,$CF43,$CK43,$X43,$BQ43),"")</f>
        <v/>
      </c>
      <c r="N43" s="106" t="str">
        <f>IFERROR(SUM(COUNTIF($S43,"&lt;0"),COUNTIF($AC43,"&lt;0"),COUNTIF($AH43,"&lt;0"),COUNTIF(#REF!,"&lt;0"),COUNTIF($AM43,"&lt;0"),COUNTIF($AR43,"&lt;0"),COUNTIF($AW43,"&lt;0"),COUNTIF($BB43,"&lt;0"),COUNTIF($BG43,"&lt;0"),COUNTIF($BL43,"&lt;0"),COUNTIF($BV43,"&lt;0"),COUNTIF($BQ43,"&lt;0"),COUNTIF($CA43,"&lt;0"),COUNTIF($CF43,"&lt;0"),COUNTIF($CK43,"&lt;0"),COUNTIF($X43,"&lt;0"))/COUNT($S43,$AC43,$AH43,#REF!,$AM43,$AR43,$AW43,$BB43,$BG43,$BL43,$BV43,$CA43,$CF43,$CK43,$X43,$BQ43),"")</f>
        <v/>
      </c>
      <c r="O43" s="118" t="str">
        <f>IF(ISBLANK(DATASHEET!L29),"",DATASHEET!L29)</f>
        <v>6-7</v>
      </c>
      <c r="P43" s="119">
        <f>IFERROR(IF(VLOOKUP(DATASHEET!A29,[5]YEAR8!$A$2:$Z$226,18,FALSE)="","",VLOOKUP(DATASHEET!A29,[5]YEAR8!$A$2:$Z$226,18,FALSE)),"")</f>
        <v>59.353448</v>
      </c>
      <c r="Q43" s="120">
        <f>IFERROR(IF(VLOOKUP(DATASHEET!A29,[5]YEAR8!$A$2:$AF$250,19,FALSE)="","",VLOOKUP(DATASHEET!A29,[5]YEAR8!$A$2:$AF$250,19,FALSE)),"")</f>
        <v>5.9353448000000002</v>
      </c>
      <c r="R43" s="121" t="str">
        <f>'P8 BREAKDOWN'!L31</f>
        <v/>
      </c>
      <c r="S43" s="108" t="str">
        <f>IF(T43="","",IFERROR(VLOOKUP(DATASHEET!AF29,lookup,2,FALSE)-$Q43,""))</f>
        <v/>
      </c>
      <c r="T43" s="109">
        <f>IFERROR(INDEX(DATASHEET!$A$1:$CT$300,MATCH(PROGRESS!$A43,DATASHEET!$A$1:$A$300,0),MATCH(PROGRESS!T$2,DATASHEET!$A$1:$CT$1,0)),"")</f>
        <v>0</v>
      </c>
      <c r="U43" s="109" t="str">
        <f t="shared" si="29"/>
        <v/>
      </c>
      <c r="V43" s="110" t="str">
        <f>IF(ISBLANK(DATASHEET!AG29),"",DATASHEET!AG29)</f>
        <v>PLE</v>
      </c>
      <c r="W43" s="111" t="str">
        <f>IF(ISBLANK(DATASHEET!AH29),"",DATASHEET!AH29)</f>
        <v>8S-AR-4</v>
      </c>
      <c r="X43" s="108" t="str">
        <f>IFERROR(VLOOKUP(DATASHEET!AJ29,lookup,2,FALSE)-$Q43,"")</f>
        <v/>
      </c>
      <c r="Y43" s="109">
        <f>IFERROR(INDEX(DATASHEET!$A$1:$CT$300,MATCH(PROGRESS!$A43,DATASHEET!$A$1:$A$300,0),MATCH(PROGRESS!Y$2,DATASHEET!$A$1:$CT$1,0)),"")</f>
        <v>0</v>
      </c>
      <c r="Z43" s="109" t="str">
        <f t="shared" si="44"/>
        <v/>
      </c>
      <c r="AA43" s="110" t="str">
        <f>IF(ISBLANK(DATASHEET!AK29),"",DATASHEET!AK29)</f>
        <v>RQ</v>
      </c>
      <c r="AB43" s="111" t="str">
        <f>IF(ISBLANK(DATASHEET!AL29),"",DATASHEET!AL29)</f>
        <v>8S-DT-1</v>
      </c>
      <c r="AC43" s="108" t="str">
        <f>IF(AD43="","",IFERROR(VLOOKUP(DATASHEET!AN29,lookup,2,FALSE)-$Q43,""))</f>
        <v/>
      </c>
      <c r="AD43" s="109">
        <f>IFERROR(INDEX(DATASHEET!$A$1:$CT$300,MATCH(PROGRESS!$A43,DATASHEET!$A$1:$A$300,0),MATCH(PROGRESS!AD$2,DATASHEET!$A$1:$CT$1,0)),"")</f>
        <v>0</v>
      </c>
      <c r="AE43" s="109" t="str">
        <f t="shared" si="31"/>
        <v/>
      </c>
      <c r="AF43" s="110" t="str">
        <f>IF(ISBLANK(DATASHEET!AO29),"",DATASHEET!AO29)</f>
        <v>EC</v>
      </c>
      <c r="AG43" s="111" t="str">
        <f>IF(ISBLANK(DATASHEET!AP29),"",DATASHEET!AP29)</f>
        <v>8S-DR-4</v>
      </c>
      <c r="AH43" s="108" t="str">
        <f>IF(AI43="","",IFERROR(VLOOKUP(DATASHEET!AR29,lookup,2,FALSE)-$Q43,""))</f>
        <v/>
      </c>
      <c r="AI43" s="109">
        <f>IFERROR(INDEX(DATASHEET!$A$1:$CT$300,MATCH(PROGRESS!$A43,DATASHEET!$A$1:$A$300,0),MATCH(PROGRESS!AI$2,DATASHEET!$A$1:$CT$1,0)),"")</f>
        <v>0</v>
      </c>
      <c r="AJ43" s="109" t="str">
        <f t="shared" si="32"/>
        <v/>
      </c>
      <c r="AK43" s="110" t="str">
        <f>IF(ISBLANK(DATASHEET!AS29),"",DATASHEET!AS29)</f>
        <v>EP</v>
      </c>
      <c r="AL43" s="111" t="str">
        <f>IF(ISBLANK(DATASHEET!AT29),"",DATASHEET!AT29)</f>
        <v>8S-EN-1</v>
      </c>
      <c r="AM43" s="108" t="str">
        <f>IF(AN43="","",IFERROR(VLOOKUP(DATASHEET!AZ29,lookup,2,FALSE)-$Q43,""))</f>
        <v/>
      </c>
      <c r="AN43" s="109">
        <f>IFERROR(INDEX(DATASHEET!$A$1:$CT$300,MATCH(PROGRESS!$A43,DATASHEET!$A$1:$A$300,0),MATCH(PROGRESS!AN$2,DATASHEET!$A$1:$CT$1,0)),"")</f>
        <v>0</v>
      </c>
      <c r="AO43" s="109" t="str">
        <f t="shared" si="33"/>
        <v/>
      </c>
      <c r="AP43" s="110" t="str">
        <f>IF(ISBLANK(DATASHEET!BA29),"",DATASHEET!BA29)</f>
        <v>WE</v>
      </c>
      <c r="AQ43" s="111" t="str">
        <f>IF(ISBLANK(DATASHEET!BB29),"",DATASHEET!BB29)</f>
        <v>8S-FR-4</v>
      </c>
      <c r="AR43" s="108" t="str">
        <f>IF(AS43="","",IFERROR(VLOOKUP(DATASHEET!BD29,lookup,2,FALSE)-$Q43,""))</f>
        <v/>
      </c>
      <c r="AS43" s="109">
        <f>IFERROR(INDEX(DATASHEET!$A$1:$CT$300,MATCH(PROGRESS!$A43,DATASHEET!$A$1:$A$300,0),MATCH(PROGRESS!AS$2,DATASHEET!$A$1:$CT$1,0)),"")</f>
        <v>0</v>
      </c>
      <c r="AT43" s="109" t="str">
        <f t="shared" si="34"/>
        <v/>
      </c>
      <c r="AU43" s="110" t="str">
        <f>IF(ISBLANK(DATASHEET!BE29),"",DATASHEET!BE29)</f>
        <v>ET</v>
      </c>
      <c r="AV43" s="111" t="str">
        <f>IF(ISBLANK(DATASHEET!BF29),"",DATASHEET!BF29)</f>
        <v>8S-GG-4</v>
      </c>
      <c r="AW43" s="108" t="str">
        <f>IF(AX43="","",IFERROR(VLOOKUP(DATASHEET!BH29,lookup,2,FALSE)-$Q43,""))</f>
        <v/>
      </c>
      <c r="AX43" s="109">
        <f>IFERROR(INDEX(DATASHEET!$A$1:$CT$300,MATCH(PROGRESS!$A43,DATASHEET!$A$1:$A$300,0),MATCH(PROGRESS!AX$2,DATASHEET!$A$1:$CT$1,0)),"")</f>
        <v>0</v>
      </c>
      <c r="AY43" s="109" t="str">
        <f t="shared" si="35"/>
        <v/>
      </c>
      <c r="AZ43" s="110" t="str">
        <f>IF(ISBLANK(DATASHEET!BI29),"",DATASHEET!BI29)</f>
        <v>ESH</v>
      </c>
      <c r="BA43" s="111" t="str">
        <f>IF(ISBLANK(DATASHEET!BJ29),"",DATASHEET!BJ29)</f>
        <v>8S-HI-4</v>
      </c>
      <c r="BB43" s="108" t="str">
        <f>IF(BC43="","",IFERROR(VLOOKUP(DATASHEET!BL29,lookup,2,FALSE)-$Q43,""))</f>
        <v/>
      </c>
      <c r="BC43" s="109">
        <f>IFERROR(INDEX(DATASHEET!$A$1:$CT$300,MATCH(PROGRESS!$A43,DATASHEET!$A$1:$A$300,0),MATCH(PROGRESS!BC$2,DATASHEET!$A$1:$CT$1,0)),"")</f>
        <v>0</v>
      </c>
      <c r="BD43" s="109" t="str">
        <f t="shared" si="36"/>
        <v/>
      </c>
      <c r="BE43" s="110" t="str">
        <f>IF(ISBLANK(DATASHEET!BM29),"",DATASHEET!BM29)</f>
        <v>DCR</v>
      </c>
      <c r="BF43" s="111" t="str">
        <f>IF(ISBLANK(DATASHEET!BN29),"",DATASHEET!BN29)</f>
        <v>8S-IT-4</v>
      </c>
      <c r="BG43" s="108" t="str">
        <f>IF(BH43="","",IFERROR(VLOOKUP(DATASHEET!BP29,lookup,2,FALSE)-$Q43,""))</f>
        <v/>
      </c>
      <c r="BH43" s="109">
        <f>IFERROR(INDEX(DATASHEET!$A$1:$CT$300,MATCH(PROGRESS!$A43,DATASHEET!$A$1:$A$300,0),MATCH(PROGRESS!BH$2,DATASHEET!$A$1:$CT$1,0)),"")</f>
        <v>0</v>
      </c>
      <c r="BI43" s="109" t="str">
        <f t="shared" si="37"/>
        <v/>
      </c>
      <c r="BJ43" s="110" t="str">
        <f>IF(ISBLANK(DATASHEET!BQ29),"",DATASHEET!BQ29)</f>
        <v>MP</v>
      </c>
      <c r="BK43" s="111" t="str">
        <f>IF(ISBLANK(DATASHEET!BR29),"",DATASHEET!BR29)</f>
        <v>8S-MA-2</v>
      </c>
      <c r="BL43" s="108" t="str">
        <f>IFERROR(VLOOKUP(DATASHEET!BT29,lookup,2,FALSE)-$Q43,"")</f>
        <v/>
      </c>
      <c r="BM43" s="109">
        <f>IFERROR(INDEX(DATASHEET!$A$1:$CT$300,MATCH(PROGRESS!$A43,DATASHEET!$A$1:$A$300,0),MATCH(PROGRESS!BM$2,DATASHEET!$A$1:$CT$1,0)),"")</f>
        <v>0</v>
      </c>
      <c r="BN43" s="109" t="str">
        <f t="shared" si="38"/>
        <v/>
      </c>
      <c r="BO43" s="110" t="str">
        <f>IF(ISBLANK(DATASHEET!BU29),"",DATASHEET!BU29)</f>
        <v>AW</v>
      </c>
      <c r="BP43" s="111" t="str">
        <f>IF(ISBLANK(DATASHEET!BV29),"",DATASHEET!BV29)</f>
        <v>8S-MU-4</v>
      </c>
      <c r="BQ43" s="108" t="str">
        <f>IFERROR(VLOOKUP(DATASHEET!BX29,lookup,2,FALSE)-$Q43,"")</f>
        <v/>
      </c>
      <c r="BR43" s="109">
        <f>IFERROR(INDEX(DATASHEET!$A$1:$CT$300,MATCH(PROGRESS!$A43,DATASHEET!$A$1:$A$300,0),MATCH(PROGRESS!BR$2,DATASHEET!$A$1:$CT$1,0)),"")</f>
        <v>0</v>
      </c>
      <c r="BS43" s="109" t="str">
        <f t="shared" si="39"/>
        <v/>
      </c>
      <c r="BT43" s="110" t="str">
        <f>IF(ISBLANK(DATASHEET!BY29),"",DATASHEET!BY29)</f>
        <v/>
      </c>
      <c r="BU43" s="111" t="str">
        <f>IF(ISBLANK(DATASHEET!BZ29),"",DATASHEET!BZ29)</f>
        <v/>
      </c>
      <c r="BV43" s="108" t="str">
        <f>IFERROR(VLOOKUP(DATASHEET!CB29,lookup,2,FALSE)-$Q43,"")</f>
        <v/>
      </c>
      <c r="BW43" s="109">
        <f>IFERROR(INDEX(DATASHEET!$A$1:$CT$300,MATCH(PROGRESS!$A43,DATASHEET!$A$1:$A$300,0),MATCH(PROGRESS!BW$2,DATASHEET!$A$1:$CT$1,0)),"")</f>
        <v>0</v>
      </c>
      <c r="BX43" s="109" t="str">
        <f t="shared" si="40"/>
        <v/>
      </c>
      <c r="BY43" s="110" t="str">
        <f>IF(ISBLANK(DATASHEET!CC29),"",DATASHEET!CC29)</f>
        <v>JOS</v>
      </c>
      <c r="BZ43" s="111" t="str">
        <f>IF(ISBLANK(DATASHEET!CD29),"",DATASHEET!CD29)</f>
        <v>8S-PE-4</v>
      </c>
      <c r="CA43" s="108" t="str">
        <f>IFERROR(VLOOKUP(DATASHEET!CF29,lookup,2,FALSE)-$Q43,"")</f>
        <v/>
      </c>
      <c r="CB43" s="109">
        <f>IFERROR(INDEX(DATASHEET!$A$1:$CT$300,MATCH(PROGRESS!$A43,DATASHEET!$A$1:$A$300,0),MATCH(PROGRESS!CB$2,DATASHEET!$A$1:$CT$1,0)),"")</f>
        <v>0</v>
      </c>
      <c r="CC43" s="109" t="str">
        <f t="shared" si="41"/>
        <v/>
      </c>
      <c r="CD43" s="110" t="str">
        <f>IF(ISBLANK(DATASHEET!CG29),"",DATASHEET!CG29)</f>
        <v>CW</v>
      </c>
      <c r="CE43" s="111" t="str">
        <f>IF(ISBLANK(DATASHEET!CH29),"",DATASHEET!CH29)</f>
        <v>8S-RE-4</v>
      </c>
      <c r="CF43" s="108" t="str">
        <f>IFERROR(VLOOKUP(DATASHEET!CJ29,lookup,2,FALSE)-$Q43,"")</f>
        <v/>
      </c>
      <c r="CG43" s="109">
        <f>IFERROR(INDEX(DATASHEET!$A$1:$CT$300,MATCH(PROGRESS!$A43,DATASHEET!$A$1:$A$300,0),MATCH(PROGRESS!CG$2,DATASHEET!$A$1:$CT$1,0)),"")</f>
        <v>0</v>
      </c>
      <c r="CH43" s="109" t="str">
        <f t="shared" si="45"/>
        <v/>
      </c>
      <c r="CI43" s="110" t="str">
        <f>IF(ISBLANK(DATASHEET!CK29),"",DATASHEET!CK29)</f>
        <v>DWA</v>
      </c>
      <c r="CJ43" s="111" t="str">
        <f>IF(ISBLANK(DATASHEET!CL29),"",DATASHEET!CL29)</f>
        <v>8X-SC-1</v>
      </c>
      <c r="CK43" s="108" t="str">
        <f>IFERROR(VLOOKUP(DATASHEET!CN29,lookup,2,FALSE)-$Q43,"")</f>
        <v/>
      </c>
      <c r="CL43" s="109">
        <f>IFERROR(INDEX(DATASHEET!$A$1:$CT$300,MATCH(PROGRESS!$A43,DATASHEET!$A$1:$A$300,0),MATCH(PROGRESS!CL$2,DATASHEET!$A$1:$CT$1,0)),"")</f>
        <v>0</v>
      </c>
      <c r="CM43" s="109" t="str">
        <f t="shared" si="43"/>
        <v/>
      </c>
      <c r="CN43" s="110" t="str">
        <f>IF(ISBLANK(DATASHEET!CO29),"",DATASHEET!CO29)</f>
        <v/>
      </c>
      <c r="CO43" s="110" t="str">
        <f>IF(ISBLANK(DATASHEET!CP29),"",DATASHEET!CP29)</f>
        <v/>
      </c>
      <c r="FO43" s="282"/>
      <c r="FP43" s="282"/>
      <c r="FQ43" s="282"/>
      <c r="FR43" s="282"/>
      <c r="FS43" s="282"/>
      <c r="FT43" s="282"/>
      <c r="FU43" s="282"/>
      <c r="FV43" s="282"/>
      <c r="FW43" s="282"/>
      <c r="FX43" s="282"/>
      <c r="FY43" s="345"/>
      <c r="FZ43" s="282"/>
      <c r="GA43" s="282"/>
      <c r="GB43" s="282"/>
      <c r="GC43" s="282"/>
      <c r="GD43" s="282"/>
      <c r="GE43" s="282"/>
      <c r="GF43" s="282"/>
      <c r="GG43" s="282"/>
      <c r="GH43" s="282"/>
      <c r="GI43" s="282"/>
      <c r="GJ43" s="282"/>
      <c r="GK43" s="282"/>
      <c r="GL43" s="282"/>
      <c r="GM43" s="282"/>
      <c r="GN43" s="282"/>
      <c r="GO43" s="282"/>
      <c r="GP43" s="282"/>
      <c r="GQ43" s="282"/>
      <c r="GR43" s="282"/>
    </row>
    <row r="44" spans="1:200" ht="15.75" x14ac:dyDescent="0.25">
      <c r="A44" s="112">
        <f>DATASHEET!A30</f>
        <v>152934</v>
      </c>
      <c r="B44" s="113" t="str">
        <f>DATASHEET!B30</f>
        <v>CONNOLLY, Arwen</v>
      </c>
      <c r="C44" s="114" t="str">
        <f>DATASHEET!C30</f>
        <v>8MH</v>
      </c>
      <c r="D44" s="115" t="str">
        <f>DATASHEET!D30</f>
        <v>F</v>
      </c>
      <c r="E44" s="115" t="str">
        <f>DATASHEET!J30</f>
        <v>N</v>
      </c>
      <c r="F44" s="115" t="str">
        <f>DATASHEET!E30</f>
        <v>N</v>
      </c>
      <c r="G44" s="115" t="str">
        <f>DATASHEET!F30</f>
        <v>White - British</v>
      </c>
      <c r="H44" s="115" t="str">
        <f>DATASHEET!G30</f>
        <v>N</v>
      </c>
      <c r="I44" s="115" t="str">
        <f>DATASHEET!H30</f>
        <v>N</v>
      </c>
      <c r="J44" s="115" t="str">
        <f>DATASHEET!I30</f>
        <v>N</v>
      </c>
      <c r="K44" s="116" t="str">
        <f>DATASHEET!M30</f>
        <v>M</v>
      </c>
      <c r="L44" s="117" t="str">
        <f t="shared" si="28"/>
        <v/>
      </c>
      <c r="M44" s="106" t="str">
        <f>IFERROR(SUM(COUNTIF($S44,"&gt;=0"),COUNTIF($AC44,"&gt;=0"),COUNTIF($AH44,"&gt;=0"),COUNTIF(#REF!,"&gt;=0"),COUNTIF($AM44,"&gt;=0"),COUNTIF($AR44,"&gt;=0"),COUNTIF($AW44,"&gt;=0"),COUNTIF($BB44,"&gt;=0"),COUNTIF($BG44,"&gt;=0"),COUNTIF($BL44,"&gt;=0"),COUNTIF($BV44,"&gt;=0"),COUNTIF($BQ44,"&gt;=0"),COUNTIF($CF44,"&gt;=0"),COUNTIF($CK44,"&gt;=0"),COUNTIF($X44,"&gt;=0"),COUNTIF($CA44,"&gt;=0"))/COUNT($S44,$AC44,$AH44,#REF!,$AM44,$AR44,$AW44,$BB44,$BG44,$BL44,$BV44,$CA44,$CF44,$CK44,$X44,$BQ44),"")</f>
        <v/>
      </c>
      <c r="N44" s="106" t="str">
        <f>IFERROR(SUM(COUNTIF($S44,"&lt;0"),COUNTIF($AC44,"&lt;0"),COUNTIF($AH44,"&lt;0"),COUNTIF(#REF!,"&lt;0"),COUNTIF($AM44,"&lt;0"),COUNTIF($AR44,"&lt;0"),COUNTIF($AW44,"&lt;0"),COUNTIF($BB44,"&lt;0"),COUNTIF($BG44,"&lt;0"),COUNTIF($BL44,"&lt;0"),COUNTIF($BV44,"&lt;0"),COUNTIF($BQ44,"&lt;0"),COUNTIF($CA44,"&lt;0"),COUNTIF($CF44,"&lt;0"),COUNTIF($CK44,"&lt;0"),COUNTIF($X44,"&lt;0"))/COUNT($S44,$AC44,$AH44,#REF!,$AM44,$AR44,$AW44,$BB44,$BG44,$BL44,$BV44,$CA44,$CF44,$CK44,$X44,$BQ44),"")</f>
        <v/>
      </c>
      <c r="O44" s="118" t="str">
        <f>IF(ISBLANK(DATASHEET!L30),"",DATASHEET!L30)</f>
        <v>3-4</v>
      </c>
      <c r="P44" s="119">
        <f>IFERROR(IF(VLOOKUP(DATASHEET!A30,[5]YEAR8!$A$2:$Z$226,18,FALSE)="","",VLOOKUP(DATASHEET!A30,[5]YEAR8!$A$2:$Z$226,18,FALSE)),"")</f>
        <v>38.909638999999999</v>
      </c>
      <c r="Q44" s="120">
        <f>IFERROR(IF(VLOOKUP(DATASHEET!A30,[5]YEAR8!$A$2:$AF$250,19,FALSE)="","",VLOOKUP(DATASHEET!A30,[5]YEAR8!$A$2:$AF$250,19,FALSE)),"")</f>
        <v>3.8909639</v>
      </c>
      <c r="R44" s="121" t="str">
        <f>'P8 BREAKDOWN'!L32</f>
        <v/>
      </c>
      <c r="S44" s="108" t="str">
        <f>IF(T44="","",IFERROR(VLOOKUP(DATASHEET!AF30,lookup,2,FALSE)-$Q44,""))</f>
        <v/>
      </c>
      <c r="T44" s="109">
        <f>IFERROR(INDEX(DATASHEET!$A$1:$CT$300,MATCH(PROGRESS!$A44,DATASHEET!$A$1:$A$300,0),MATCH(PROGRESS!T$2,DATASHEET!$A$1:$CT$1,0)),"")</f>
        <v>0</v>
      </c>
      <c r="U44" s="109" t="str">
        <f t="shared" si="29"/>
        <v/>
      </c>
      <c r="V44" s="110" t="str">
        <f>IF(ISBLANK(DATASHEET!AG30),"",DATASHEET!AG30)</f>
        <v>SGO</v>
      </c>
      <c r="W44" s="111" t="str">
        <f>IF(ISBLANK(DATASHEET!AH30),"",DATASHEET!AH30)</f>
        <v>8N-AR-2</v>
      </c>
      <c r="X44" s="108" t="str">
        <f>IFERROR(VLOOKUP(DATASHEET!AJ30,lookup,2,FALSE)-$Q44,"")</f>
        <v/>
      </c>
      <c r="Y44" s="109">
        <f>IFERROR(INDEX(DATASHEET!$A$1:$CT$300,MATCH(PROGRESS!$A44,DATASHEET!$A$1:$A$300,0),MATCH(PROGRESS!Y$2,DATASHEET!$A$1:$CT$1,0)),"")</f>
        <v>0</v>
      </c>
      <c r="Z44" s="109" t="str">
        <f t="shared" si="44"/>
        <v/>
      </c>
      <c r="AA44" s="110" t="str">
        <f>IF(ISBLANK(DATASHEET!AK30),"",DATASHEET!AK30)</f>
        <v>MO</v>
      </c>
      <c r="AB44" s="111" t="str">
        <f>IF(ISBLANK(DATASHEET!AL30),"",DATASHEET!AL30)</f>
        <v>8N-DT-3</v>
      </c>
      <c r="AC44" s="108" t="str">
        <f>IF(AD44="","",IFERROR(VLOOKUP(DATASHEET!AN30,lookup,2,FALSE)-$Q44,""))</f>
        <v/>
      </c>
      <c r="AD44" s="109">
        <f>IFERROR(INDEX(DATASHEET!$A$1:$CT$300,MATCH(PROGRESS!$A44,DATASHEET!$A$1:$A$300,0),MATCH(PROGRESS!AD$2,DATASHEET!$A$1:$CT$1,0)),"")</f>
        <v>0</v>
      </c>
      <c r="AE44" s="109" t="str">
        <f t="shared" si="31"/>
        <v/>
      </c>
      <c r="AF44" s="110" t="str">
        <f>IF(ISBLANK(DATASHEET!AO30),"",DATASHEET!AO30)</f>
        <v>EC</v>
      </c>
      <c r="AG44" s="111" t="str">
        <f>IF(ISBLANK(DATASHEET!AP30),"",DATASHEET!AP30)</f>
        <v>8N-DR-2</v>
      </c>
      <c r="AH44" s="108" t="str">
        <f>IF(AI44="","",IFERROR(VLOOKUP(DATASHEET!AR30,lookup,2,FALSE)-$Q44,""))</f>
        <v/>
      </c>
      <c r="AI44" s="109">
        <f>IFERROR(INDEX(DATASHEET!$A$1:$CT$300,MATCH(PROGRESS!$A44,DATASHEET!$A$1:$A$300,0),MATCH(PROGRESS!AI$2,DATASHEET!$A$1:$CT$1,0)),"")</f>
        <v>0</v>
      </c>
      <c r="AJ44" s="109" t="str">
        <f t="shared" si="32"/>
        <v/>
      </c>
      <c r="AK44" s="110" t="str">
        <f>IF(ISBLANK(DATASHEET!AS30),"",DATASHEET!AS30)</f>
        <v>CMC</v>
      </c>
      <c r="AL44" s="111" t="str">
        <f>IF(ISBLANK(DATASHEET!AT30),"",DATASHEET!AT30)</f>
        <v>8N-EN-3</v>
      </c>
      <c r="AM44" s="108" t="str">
        <f>IF(AN44="","",IFERROR(VLOOKUP(DATASHEET!AZ30,lookup,2,FALSE)-$Q44,""))</f>
        <v/>
      </c>
      <c r="AN44" s="109">
        <f>IFERROR(INDEX(DATASHEET!$A$1:$CT$300,MATCH(PROGRESS!$A44,DATASHEET!$A$1:$A$300,0),MATCH(PROGRESS!AN$2,DATASHEET!$A$1:$CT$1,0)),"")</f>
        <v>0</v>
      </c>
      <c r="AO44" s="109" t="str">
        <f t="shared" si="33"/>
        <v/>
      </c>
      <c r="AP44" s="110" t="str">
        <f>IF(ISBLANK(DATASHEET!BA30),"",DATASHEET!BA30)</f>
        <v/>
      </c>
      <c r="AQ44" s="111" t="str">
        <f>IF(ISBLANK(DATASHEET!BB30),"",DATASHEET!BB30)</f>
        <v/>
      </c>
      <c r="AR44" s="108" t="str">
        <f>IF(AS44="","",IFERROR(VLOOKUP(DATASHEET!BD30,lookup,2,FALSE)-$Q44,""))</f>
        <v/>
      </c>
      <c r="AS44" s="109">
        <f>IFERROR(INDEX(DATASHEET!$A$1:$CT$300,MATCH(PROGRESS!$A44,DATASHEET!$A$1:$A$300,0),MATCH(PROGRESS!AS$2,DATASHEET!$A$1:$CT$1,0)),"")</f>
        <v>0</v>
      </c>
      <c r="AT44" s="109" t="str">
        <f t="shared" si="34"/>
        <v/>
      </c>
      <c r="AU44" s="110" t="str">
        <f>IF(ISBLANK(DATASHEET!BE30),"",DATASHEET!BE30)</f>
        <v>MPI</v>
      </c>
      <c r="AV44" s="111" t="str">
        <f>IF(ISBLANK(DATASHEET!BF30),"",DATASHEET!BF30)</f>
        <v>8N-GG-2</v>
      </c>
      <c r="AW44" s="108" t="str">
        <f>IF(AX44="","",IFERROR(VLOOKUP(DATASHEET!BH30,lookup,2,FALSE)-$Q44,""))</f>
        <v/>
      </c>
      <c r="AX44" s="109">
        <f>IFERROR(INDEX(DATASHEET!$A$1:$CT$300,MATCH(PROGRESS!$A44,DATASHEET!$A$1:$A$300,0),MATCH(PROGRESS!AX$2,DATASHEET!$A$1:$CT$1,0)),"")</f>
        <v>0</v>
      </c>
      <c r="AY44" s="109" t="str">
        <f t="shared" si="35"/>
        <v/>
      </c>
      <c r="AZ44" s="110" t="str">
        <f>IF(ISBLANK(DATASHEET!BI30),"",DATASHEET!BI30)</f>
        <v>HST</v>
      </c>
      <c r="BA44" s="111" t="str">
        <f>IF(ISBLANK(DATASHEET!BJ30),"",DATASHEET!BJ30)</f>
        <v>8N-HI-2</v>
      </c>
      <c r="BB44" s="108" t="str">
        <f>IF(BC44="","",IFERROR(VLOOKUP(DATASHEET!BL30,lookup,2,FALSE)-$Q44,""))</f>
        <v/>
      </c>
      <c r="BC44" s="109">
        <f>IFERROR(INDEX(DATASHEET!$A$1:$CT$300,MATCH(PROGRESS!$A44,DATASHEET!$A$1:$A$300,0),MATCH(PROGRESS!BC$2,DATASHEET!$A$1:$CT$1,0)),"")</f>
        <v>0</v>
      </c>
      <c r="BD44" s="109" t="str">
        <f t="shared" si="36"/>
        <v/>
      </c>
      <c r="BE44" s="110" t="str">
        <f>IF(ISBLANK(DATASHEET!BM30),"",DATASHEET!BM30)</f>
        <v>DCR</v>
      </c>
      <c r="BF44" s="111" t="str">
        <f>IF(ISBLANK(DATASHEET!BN30),"",DATASHEET!BN30)</f>
        <v>8N-IT-2</v>
      </c>
      <c r="BG44" s="108" t="str">
        <f>IF(BH44="","",IFERROR(VLOOKUP(DATASHEET!BP30,lookup,2,FALSE)-$Q44,""))</f>
        <v/>
      </c>
      <c r="BH44" s="109">
        <f>IFERROR(INDEX(DATASHEET!$A$1:$CT$300,MATCH(PROGRESS!$A44,DATASHEET!$A$1:$A$300,0),MATCH(PROGRESS!BH$2,DATASHEET!$A$1:$CT$1,0)),"")</f>
        <v>0</v>
      </c>
      <c r="BI44" s="109" t="str">
        <f t="shared" si="37"/>
        <v/>
      </c>
      <c r="BJ44" s="110" t="str">
        <f>IF(ISBLANK(DATASHEET!BQ30),"",DATASHEET!BQ30)</f>
        <v>ZI</v>
      </c>
      <c r="BK44" s="111" t="str">
        <f>IF(ISBLANK(DATASHEET!BR30),"",DATASHEET!BR30)</f>
        <v>8N-MA-5</v>
      </c>
      <c r="BL44" s="108" t="str">
        <f>IFERROR(VLOOKUP(DATASHEET!BT30,lookup,2,FALSE)-$Q44,"")</f>
        <v/>
      </c>
      <c r="BM44" s="109">
        <f>IFERROR(INDEX(DATASHEET!$A$1:$CT$300,MATCH(PROGRESS!$A44,DATASHEET!$A$1:$A$300,0),MATCH(PROGRESS!BM$2,DATASHEET!$A$1:$CT$1,0)),"")</f>
        <v>0</v>
      </c>
      <c r="BN44" s="109" t="str">
        <f t="shared" si="38"/>
        <v/>
      </c>
      <c r="BO44" s="110" t="str">
        <f>IF(ISBLANK(DATASHEET!BU30),"",DATASHEET!BU30)</f>
        <v>AW</v>
      </c>
      <c r="BP44" s="111" t="str">
        <f>IF(ISBLANK(DATASHEET!BV30),"",DATASHEET!BV30)</f>
        <v>8N-MU-2</v>
      </c>
      <c r="BQ44" s="108" t="str">
        <f>IFERROR(VLOOKUP(DATASHEET!BX30,lookup,2,FALSE)-$Q44,"")</f>
        <v/>
      </c>
      <c r="BR44" s="109">
        <f>IFERROR(INDEX(DATASHEET!$A$1:$CT$300,MATCH(PROGRESS!$A44,DATASHEET!$A$1:$A$300,0),MATCH(PROGRESS!BR$2,DATASHEET!$A$1:$CT$1,0)),"")</f>
        <v>0</v>
      </c>
      <c r="BS44" s="109" t="str">
        <f t="shared" si="39"/>
        <v/>
      </c>
      <c r="BT44" s="110" t="str">
        <f>IF(ISBLANK(DATASHEET!BY30),"",DATASHEET!BY30)</f>
        <v/>
      </c>
      <c r="BU44" s="111" t="str">
        <f>IF(ISBLANK(DATASHEET!BZ30),"",DATASHEET!BZ30)</f>
        <v/>
      </c>
      <c r="BV44" s="108" t="str">
        <f>IFERROR(VLOOKUP(DATASHEET!CB30,lookup,2,FALSE)-$Q44,"")</f>
        <v/>
      </c>
      <c r="BW44" s="109">
        <f>IFERROR(INDEX(DATASHEET!$A$1:$CT$300,MATCH(PROGRESS!$A44,DATASHEET!$A$1:$A$300,0),MATCH(PROGRESS!BW$2,DATASHEET!$A$1:$CT$1,0)),"")</f>
        <v>0</v>
      </c>
      <c r="BX44" s="109" t="str">
        <f t="shared" si="40"/>
        <v/>
      </c>
      <c r="BY44" s="110" t="str">
        <f>IF(ISBLANK(DATASHEET!CC30),"",DATASHEET!CC30)</f>
        <v>CKA</v>
      </c>
      <c r="BZ44" s="111" t="str">
        <f>IF(ISBLANK(DATASHEET!CD30),"",DATASHEET!CD30)</f>
        <v>8N-PE-2</v>
      </c>
      <c r="CA44" s="108" t="str">
        <f>IFERROR(VLOOKUP(DATASHEET!CF30,lookup,2,FALSE)-$Q44,"")</f>
        <v/>
      </c>
      <c r="CB44" s="109">
        <f>IFERROR(INDEX(DATASHEET!$A$1:$CT$300,MATCH(PROGRESS!$A44,DATASHEET!$A$1:$A$300,0),MATCH(PROGRESS!CB$2,DATASHEET!$A$1:$CT$1,0)),"")</f>
        <v>0</v>
      </c>
      <c r="CC44" s="109" t="str">
        <f t="shared" si="41"/>
        <v/>
      </c>
      <c r="CD44" s="110" t="str">
        <f>IF(ISBLANK(DATASHEET!CG30),"",DATASHEET!CG30)</f>
        <v>PLO</v>
      </c>
      <c r="CE44" s="111" t="str">
        <f>IF(ISBLANK(DATASHEET!CH30),"",DATASHEET!CH30)</f>
        <v>8N-RE-2</v>
      </c>
      <c r="CF44" s="108" t="str">
        <f>IFERROR(VLOOKUP(DATASHEET!CJ30,lookup,2,FALSE)-$Q44,"")</f>
        <v/>
      </c>
      <c r="CG44" s="109">
        <f>IFERROR(INDEX(DATASHEET!$A$1:$CT$300,MATCH(PROGRESS!$A44,DATASHEET!$A$1:$A$300,0),MATCH(PROGRESS!CG$2,DATASHEET!$A$1:$CT$1,0)),"")</f>
        <v>0</v>
      </c>
      <c r="CH44" s="109" t="str">
        <f t="shared" si="45"/>
        <v/>
      </c>
      <c r="CI44" s="110" t="str">
        <f>IF(ISBLANK(DATASHEET!CK30),"",DATASHEET!CK30)</f>
        <v>KBW</v>
      </c>
      <c r="CJ44" s="111" t="str">
        <f>IF(ISBLANK(DATASHEET!CL30),"",DATASHEET!CL30)</f>
        <v>8X-SC-8</v>
      </c>
      <c r="CK44" s="108" t="str">
        <f>IFERROR(VLOOKUP(DATASHEET!CN30,lookup,2,FALSE)-$Q44,"")</f>
        <v/>
      </c>
      <c r="CL44" s="109">
        <f>IFERROR(INDEX(DATASHEET!$A$1:$CT$300,MATCH(PROGRESS!$A44,DATASHEET!$A$1:$A$300,0),MATCH(PROGRESS!CL$2,DATASHEET!$A$1:$CT$1,0)),"")</f>
        <v>0</v>
      </c>
      <c r="CM44" s="109" t="str">
        <f t="shared" si="43"/>
        <v/>
      </c>
      <c r="CN44" s="110" t="str">
        <f>IF(ISBLANK(DATASHEET!CO30),"",DATASHEET!CO30)</f>
        <v>YP</v>
      </c>
      <c r="CO44" s="110" t="str">
        <f>IF(ISBLANK(DATASHEET!CP30),"",DATASHEET!CP30)</f>
        <v>8N-SP-2</v>
      </c>
      <c r="FO44" s="282"/>
      <c r="FP44" s="282"/>
      <c r="FQ44" s="282"/>
      <c r="FR44" s="282"/>
      <c r="FS44" s="282"/>
      <c r="FT44" s="282"/>
      <c r="FU44" s="282"/>
      <c r="FV44" s="282"/>
      <c r="FW44" s="282"/>
      <c r="FX44" s="283"/>
      <c r="FY44" s="345"/>
      <c r="FZ44" s="282"/>
      <c r="GA44" s="282"/>
      <c r="GB44" s="282"/>
      <c r="GC44" s="282"/>
      <c r="GD44" s="282"/>
      <c r="GE44" s="282"/>
      <c r="GF44" s="282"/>
      <c r="GG44" s="282"/>
      <c r="GH44" s="282"/>
      <c r="GI44" s="282"/>
      <c r="GJ44" s="282"/>
      <c r="GK44" s="282"/>
      <c r="GL44" s="282"/>
      <c r="GM44" s="282"/>
      <c r="GN44" s="282"/>
      <c r="GO44" s="282"/>
      <c r="GP44" s="282"/>
      <c r="GQ44" s="282"/>
      <c r="GR44" s="282"/>
    </row>
    <row r="45" spans="1:200" ht="15.75" x14ac:dyDescent="0.25">
      <c r="A45" s="112">
        <f>DATASHEET!A31</f>
        <v>152901</v>
      </c>
      <c r="B45" s="113" t="str">
        <f>DATASHEET!B31</f>
        <v>CONNOLLY, Ethan</v>
      </c>
      <c r="C45" s="114" t="str">
        <f>DATASHEET!C31</f>
        <v>8AR</v>
      </c>
      <c r="D45" s="115" t="str">
        <f>DATASHEET!D31</f>
        <v>M</v>
      </c>
      <c r="E45" s="115" t="str">
        <f>DATASHEET!J31</f>
        <v>N</v>
      </c>
      <c r="F45" s="115" t="str">
        <f>DATASHEET!E31</f>
        <v>N</v>
      </c>
      <c r="G45" s="115" t="str">
        <f>DATASHEET!F31</f>
        <v>White - British</v>
      </c>
      <c r="H45" s="115" t="str">
        <f>DATASHEET!G31</f>
        <v>N</v>
      </c>
      <c r="I45" s="115" t="str">
        <f>DATASHEET!H31</f>
        <v>N</v>
      </c>
      <c r="J45" s="115" t="str">
        <f>DATASHEET!I31</f>
        <v>N</v>
      </c>
      <c r="K45" s="116" t="str">
        <f>DATASHEET!M31</f>
        <v>H</v>
      </c>
      <c r="L45" s="117" t="str">
        <f t="shared" si="28"/>
        <v/>
      </c>
      <c r="M45" s="106" t="str">
        <f>IFERROR(SUM(COUNTIF($S45,"&gt;=0"),COUNTIF($AC45,"&gt;=0"),COUNTIF($AH45,"&gt;=0"),COUNTIF(#REF!,"&gt;=0"),COUNTIF($AM45,"&gt;=0"),COUNTIF($AR45,"&gt;=0"),COUNTIF($AW45,"&gt;=0"),COUNTIF($BB45,"&gt;=0"),COUNTIF($BG45,"&gt;=0"),COUNTIF($BL45,"&gt;=0"),COUNTIF($BV45,"&gt;=0"),COUNTIF($BQ45,"&gt;=0"),COUNTIF($CF45,"&gt;=0"),COUNTIF($CK45,"&gt;=0"),COUNTIF($X45,"&gt;=0"),COUNTIF($CA45,"&gt;=0"))/COUNT($S45,$AC45,$AH45,#REF!,$AM45,$AR45,$AW45,$BB45,$BG45,$BL45,$BV45,$CA45,$CF45,$CK45,$X45,$BQ45),"")</f>
        <v/>
      </c>
      <c r="N45" s="106" t="str">
        <f>IFERROR(SUM(COUNTIF($S45,"&lt;0"),COUNTIF($AC45,"&lt;0"),COUNTIF($AH45,"&lt;0"),COUNTIF(#REF!,"&lt;0"),COUNTIF($AM45,"&lt;0"),COUNTIF($AR45,"&lt;0"),COUNTIF($AW45,"&lt;0"),COUNTIF($BB45,"&lt;0"),COUNTIF($BG45,"&lt;0"),COUNTIF($BL45,"&lt;0"),COUNTIF($BV45,"&lt;0"),COUNTIF($BQ45,"&lt;0"),COUNTIF($CA45,"&lt;0"),COUNTIF($CF45,"&lt;0"),COUNTIF($CK45,"&lt;0"),COUNTIF($X45,"&lt;0"))/COUNT($S45,$AC45,$AH45,#REF!,$AM45,$AR45,$AW45,$BB45,$BG45,$BL45,$BV45,$CA45,$CF45,$CK45,$X45,$BQ45),"")</f>
        <v/>
      </c>
      <c r="O45" s="118" t="str">
        <f>IF(ISBLANK(DATASHEET!L31),"",DATASHEET!L31)</f>
        <v>6-7</v>
      </c>
      <c r="P45" s="119">
        <f>IFERROR(IF(VLOOKUP(DATASHEET!A31,[5]YEAR8!$A$2:$Z$226,18,FALSE)="","",VLOOKUP(DATASHEET!A31,[5]YEAR8!$A$2:$Z$226,18,FALSE)),"")</f>
        <v>61.896647999999999</v>
      </c>
      <c r="Q45" s="120">
        <f>IFERROR(IF(VLOOKUP(DATASHEET!A31,[5]YEAR8!$A$2:$AF$250,19,FALSE)="","",VLOOKUP(DATASHEET!A31,[5]YEAR8!$A$2:$AF$250,19,FALSE)),"")</f>
        <v>6.1896648000000001</v>
      </c>
      <c r="R45" s="121" t="str">
        <f>'P8 BREAKDOWN'!L33</f>
        <v/>
      </c>
      <c r="S45" s="108" t="str">
        <f>IF(T45="","",IFERROR(VLOOKUP(DATASHEET!AF31,lookup,2,FALSE)-$Q45,""))</f>
        <v/>
      </c>
      <c r="T45" s="109">
        <f>IFERROR(INDEX(DATASHEET!$A$1:$CT$300,MATCH(PROGRESS!$A45,DATASHEET!$A$1:$A$300,0),MATCH(PROGRESS!T$2,DATASHEET!$A$1:$CT$1,0)),"")</f>
        <v>0</v>
      </c>
      <c r="U45" s="109" t="str">
        <f t="shared" si="29"/>
        <v/>
      </c>
      <c r="V45" s="110" t="str">
        <f>IF(ISBLANK(DATASHEET!AG31),"",DATASHEET!AG31)</f>
        <v>SGO</v>
      </c>
      <c r="W45" s="111" t="str">
        <f>IF(ISBLANK(DATASHEET!AH31),"",DATASHEET!AH31)</f>
        <v>8S-AR-1</v>
      </c>
      <c r="X45" s="108" t="str">
        <f>IFERROR(VLOOKUP(DATASHEET!AJ31,lookup,2,FALSE)-$Q45,"")</f>
        <v/>
      </c>
      <c r="Y45" s="109">
        <f>IFERROR(INDEX(DATASHEET!$A$1:$CT$300,MATCH(PROGRESS!$A45,DATASHEET!$A$1:$A$300,0),MATCH(PROGRESS!Y$2,DATASHEET!$A$1:$CT$1,0)),"")</f>
        <v>0</v>
      </c>
      <c r="Z45" s="109" t="str">
        <f t="shared" si="44"/>
        <v/>
      </c>
      <c r="AA45" s="110" t="str">
        <f>IF(ISBLANK(DATASHEET!AK31),"",DATASHEET!AK31)</f>
        <v>RQ</v>
      </c>
      <c r="AB45" s="111" t="str">
        <f>IF(ISBLANK(DATASHEET!AL31),"",DATASHEET!AL31)</f>
        <v>8S-DT-1</v>
      </c>
      <c r="AC45" s="108" t="str">
        <f>IF(AD45="","",IFERROR(VLOOKUP(DATASHEET!AN31,lookup,2,FALSE)-$Q45,""))</f>
        <v/>
      </c>
      <c r="AD45" s="109">
        <f>IFERROR(INDEX(DATASHEET!$A$1:$CT$300,MATCH(PROGRESS!$A45,DATASHEET!$A$1:$A$300,0),MATCH(PROGRESS!AD$2,DATASHEET!$A$1:$CT$1,0)),"")</f>
        <v>0</v>
      </c>
      <c r="AE45" s="109" t="str">
        <f t="shared" si="31"/>
        <v/>
      </c>
      <c r="AF45" s="110" t="str">
        <f>IF(ISBLANK(DATASHEET!AO31),"",DATASHEET!AO31)</f>
        <v>KC</v>
      </c>
      <c r="AG45" s="111" t="str">
        <f>IF(ISBLANK(DATASHEET!AP31),"",DATASHEET!AP31)</f>
        <v>8S-DR-1</v>
      </c>
      <c r="AH45" s="108" t="str">
        <f>IF(AI45="","",IFERROR(VLOOKUP(DATASHEET!AR31,lookup,2,FALSE)-$Q45,""))</f>
        <v/>
      </c>
      <c r="AI45" s="109">
        <f>IFERROR(INDEX(DATASHEET!$A$1:$CT$300,MATCH(PROGRESS!$A45,DATASHEET!$A$1:$A$300,0),MATCH(PROGRESS!AI$2,DATASHEET!$A$1:$CT$1,0)),"")</f>
        <v>0</v>
      </c>
      <c r="AJ45" s="109" t="str">
        <f t="shared" si="32"/>
        <v/>
      </c>
      <c r="AK45" s="110" t="str">
        <f>IF(ISBLANK(DATASHEET!AS31),"",DATASHEET!AS31)</f>
        <v>EP</v>
      </c>
      <c r="AL45" s="111" t="str">
        <f>IF(ISBLANK(DATASHEET!AT31),"",DATASHEET!AT31)</f>
        <v>8S-EN-1</v>
      </c>
      <c r="AM45" s="108" t="str">
        <f>IF(AN45="","",IFERROR(VLOOKUP(DATASHEET!AZ31,lookup,2,FALSE)-$Q45,""))</f>
        <v/>
      </c>
      <c r="AN45" s="109">
        <f>IFERROR(INDEX(DATASHEET!$A$1:$CT$300,MATCH(PROGRESS!$A45,DATASHEET!$A$1:$A$300,0),MATCH(PROGRESS!AN$2,DATASHEET!$A$1:$CT$1,0)),"")</f>
        <v>0</v>
      </c>
      <c r="AO45" s="109" t="str">
        <f t="shared" si="33"/>
        <v/>
      </c>
      <c r="AP45" s="110" t="str">
        <f>IF(ISBLANK(DATASHEET!BA31),"",DATASHEET!BA31)</f>
        <v>YP</v>
      </c>
      <c r="AQ45" s="111" t="str">
        <f>IF(ISBLANK(DATASHEET!BB31),"",DATASHEET!BB31)</f>
        <v>8S-FR-1</v>
      </c>
      <c r="AR45" s="108" t="str">
        <f>IF(AS45="","",IFERROR(VLOOKUP(DATASHEET!BD31,lookup,2,FALSE)-$Q45,""))</f>
        <v/>
      </c>
      <c r="AS45" s="109">
        <f>IFERROR(INDEX(DATASHEET!$A$1:$CT$300,MATCH(PROGRESS!$A45,DATASHEET!$A$1:$A$300,0),MATCH(PROGRESS!AS$2,DATASHEET!$A$1:$CT$1,0)),"")</f>
        <v>0</v>
      </c>
      <c r="AT45" s="109" t="str">
        <f t="shared" si="34"/>
        <v/>
      </c>
      <c r="AU45" s="110" t="str">
        <f>IF(ISBLANK(DATASHEET!BE31),"",DATASHEET!BE31)</f>
        <v>JJA</v>
      </c>
      <c r="AV45" s="111" t="str">
        <f>IF(ISBLANK(DATASHEET!BF31),"",DATASHEET!BF31)</f>
        <v>8S-GG-1</v>
      </c>
      <c r="AW45" s="108" t="str">
        <f>IF(AX45="","",IFERROR(VLOOKUP(DATASHEET!BH31,lookup,2,FALSE)-$Q45,""))</f>
        <v/>
      </c>
      <c r="AX45" s="109">
        <f>IFERROR(INDEX(DATASHEET!$A$1:$CT$300,MATCH(PROGRESS!$A45,DATASHEET!$A$1:$A$300,0),MATCH(PROGRESS!AX$2,DATASHEET!$A$1:$CT$1,0)),"")</f>
        <v>0</v>
      </c>
      <c r="AY45" s="109" t="str">
        <f t="shared" si="35"/>
        <v/>
      </c>
      <c r="AZ45" s="110" t="str">
        <f>IF(ISBLANK(DATASHEET!BI31),"",DATASHEET!BI31)</f>
        <v>MCO</v>
      </c>
      <c r="BA45" s="111" t="str">
        <f>IF(ISBLANK(DATASHEET!BJ31),"",DATASHEET!BJ31)</f>
        <v>8S-HI-1</v>
      </c>
      <c r="BB45" s="108" t="str">
        <f>IF(BC45="","",IFERROR(VLOOKUP(DATASHEET!BL31,lookup,2,FALSE)-$Q45,""))</f>
        <v/>
      </c>
      <c r="BC45" s="109">
        <f>IFERROR(INDEX(DATASHEET!$A$1:$CT$300,MATCH(PROGRESS!$A45,DATASHEET!$A$1:$A$300,0),MATCH(PROGRESS!BC$2,DATASHEET!$A$1:$CT$1,0)),"")</f>
        <v>0</v>
      </c>
      <c r="BD45" s="109" t="str">
        <f t="shared" si="36"/>
        <v/>
      </c>
      <c r="BE45" s="110" t="str">
        <f>IF(ISBLANK(DATASHEET!BM31),"",DATASHEET!BM31)</f>
        <v>RNI</v>
      </c>
      <c r="BF45" s="111" t="str">
        <f>IF(ISBLANK(DATASHEET!BN31),"",DATASHEET!BN31)</f>
        <v>8S-IT-1</v>
      </c>
      <c r="BG45" s="108" t="str">
        <f>IF(BH45="","",IFERROR(VLOOKUP(DATASHEET!BP31,lookup,2,FALSE)-$Q45,""))</f>
        <v/>
      </c>
      <c r="BH45" s="109">
        <f>IFERROR(INDEX(DATASHEET!$A$1:$CT$300,MATCH(PROGRESS!$A45,DATASHEET!$A$1:$A$300,0),MATCH(PROGRESS!BH$2,DATASHEET!$A$1:$CT$1,0)),"")</f>
        <v>0</v>
      </c>
      <c r="BI45" s="109" t="str">
        <f t="shared" si="37"/>
        <v/>
      </c>
      <c r="BJ45" s="110" t="str">
        <f>IF(ISBLANK(DATASHEET!BQ31),"",DATASHEET!BQ31)</f>
        <v>MP</v>
      </c>
      <c r="BK45" s="111" t="str">
        <f>IF(ISBLANK(DATASHEET!BR31),"",DATASHEET!BR31)</f>
        <v>8S-MA-2</v>
      </c>
      <c r="BL45" s="108" t="str">
        <f>IFERROR(VLOOKUP(DATASHEET!BT31,lookup,2,FALSE)-$Q45,"")</f>
        <v/>
      </c>
      <c r="BM45" s="109">
        <f>IFERROR(INDEX(DATASHEET!$A$1:$CT$300,MATCH(PROGRESS!$A45,DATASHEET!$A$1:$A$300,0),MATCH(PROGRESS!BM$2,DATASHEET!$A$1:$CT$1,0)),"")</f>
        <v>0</v>
      </c>
      <c r="BN45" s="109" t="str">
        <f t="shared" si="38"/>
        <v/>
      </c>
      <c r="BO45" s="110" t="str">
        <f>IF(ISBLANK(DATASHEET!BU31),"",DATASHEET!BU31)</f>
        <v>RF</v>
      </c>
      <c r="BP45" s="111" t="str">
        <f>IF(ISBLANK(DATASHEET!BV31),"",DATASHEET!BV31)</f>
        <v>8S-MU-1</v>
      </c>
      <c r="BQ45" s="108" t="str">
        <f>IFERROR(VLOOKUP(DATASHEET!BX31,lookup,2,FALSE)-$Q45,"")</f>
        <v/>
      </c>
      <c r="BR45" s="109">
        <f>IFERROR(INDEX(DATASHEET!$A$1:$CT$300,MATCH(PROGRESS!$A45,DATASHEET!$A$1:$A$300,0),MATCH(PROGRESS!BR$2,DATASHEET!$A$1:$CT$1,0)),"")</f>
        <v>0</v>
      </c>
      <c r="BS45" s="109" t="str">
        <f t="shared" si="39"/>
        <v/>
      </c>
      <c r="BT45" s="110" t="str">
        <f>IF(ISBLANK(DATASHEET!BY31),"",DATASHEET!BY31)</f>
        <v/>
      </c>
      <c r="BU45" s="111" t="str">
        <f>IF(ISBLANK(DATASHEET!BZ31),"",DATASHEET!BZ31)</f>
        <v/>
      </c>
      <c r="BV45" s="108" t="str">
        <f>IFERROR(VLOOKUP(DATASHEET!CB31,lookup,2,FALSE)-$Q45,"")</f>
        <v/>
      </c>
      <c r="BW45" s="109">
        <f>IFERROR(INDEX(DATASHEET!$A$1:$CT$300,MATCH(PROGRESS!$A45,DATASHEET!$A$1:$A$300,0),MATCH(PROGRESS!BW$2,DATASHEET!$A$1:$CT$1,0)),"")</f>
        <v>0</v>
      </c>
      <c r="BX45" s="109" t="str">
        <f t="shared" si="40"/>
        <v/>
      </c>
      <c r="BY45" s="110" t="str">
        <f>IF(ISBLANK(DATASHEET!CC31),"",DATASHEET!CC31)</f>
        <v>RDO</v>
      </c>
      <c r="BZ45" s="111" t="str">
        <f>IF(ISBLANK(DATASHEET!CD31),"",DATASHEET!CD31)</f>
        <v>8S-PE-3</v>
      </c>
      <c r="CA45" s="108" t="str">
        <f>IFERROR(VLOOKUP(DATASHEET!CF31,lookup,2,FALSE)-$Q45,"")</f>
        <v/>
      </c>
      <c r="CB45" s="109">
        <f>IFERROR(INDEX(DATASHEET!$A$1:$CT$300,MATCH(PROGRESS!$A45,DATASHEET!$A$1:$A$300,0),MATCH(PROGRESS!CB$2,DATASHEET!$A$1:$CT$1,0)),"")</f>
        <v>0</v>
      </c>
      <c r="CC45" s="109" t="str">
        <f t="shared" si="41"/>
        <v/>
      </c>
      <c r="CD45" s="110" t="str">
        <f>IF(ISBLANK(DATASHEET!CG31),"",DATASHEET!CG31)</f>
        <v>MHA</v>
      </c>
      <c r="CE45" s="111" t="str">
        <f>IF(ISBLANK(DATASHEET!CH31),"",DATASHEET!CH31)</f>
        <v>8S-RE-1</v>
      </c>
      <c r="CF45" s="108" t="str">
        <f>IFERROR(VLOOKUP(DATASHEET!CJ31,lookup,2,FALSE)-$Q45,"")</f>
        <v/>
      </c>
      <c r="CG45" s="109">
        <f>IFERROR(INDEX(DATASHEET!$A$1:$CT$300,MATCH(PROGRESS!$A45,DATASHEET!$A$1:$A$300,0),MATCH(PROGRESS!CG$2,DATASHEET!$A$1:$CT$1,0)),"")</f>
        <v>0</v>
      </c>
      <c r="CH45" s="109" t="str">
        <f t="shared" si="45"/>
        <v/>
      </c>
      <c r="CI45" s="110" t="str">
        <f>IF(ISBLANK(DATASHEET!CK31),"",DATASHEET!CK31)</f>
        <v>AGI</v>
      </c>
      <c r="CJ45" s="111" t="str">
        <f>IF(ISBLANK(DATASHEET!CL31),"",DATASHEET!CL31)</f>
        <v>8X-SC-2</v>
      </c>
      <c r="CK45" s="108" t="str">
        <f>IFERROR(VLOOKUP(DATASHEET!CN31,lookup,2,FALSE)-$Q45,"")</f>
        <v/>
      </c>
      <c r="CL45" s="109">
        <f>IFERROR(INDEX(DATASHEET!$A$1:$CT$300,MATCH(PROGRESS!$A45,DATASHEET!$A$1:$A$300,0),MATCH(PROGRESS!CL$2,DATASHEET!$A$1:$CT$1,0)),"")</f>
        <v>0</v>
      </c>
      <c r="CM45" s="109" t="str">
        <f t="shared" si="43"/>
        <v/>
      </c>
      <c r="CN45" s="110" t="str">
        <f>IF(ISBLANK(DATASHEET!CO31),"",DATASHEET!CO31)</f>
        <v/>
      </c>
      <c r="CO45" s="110" t="str">
        <f>IF(ISBLANK(DATASHEET!CP31),"",DATASHEET!CP31)</f>
        <v/>
      </c>
      <c r="FO45" s="282"/>
      <c r="FP45" s="282"/>
      <c r="FQ45" s="282"/>
      <c r="FR45" s="282"/>
      <c r="FS45" s="282"/>
      <c r="FT45" s="282"/>
      <c r="FU45" s="282"/>
      <c r="FV45" s="282"/>
      <c r="FW45" s="282"/>
      <c r="FX45" s="282"/>
      <c r="FY45" s="345"/>
      <c r="FZ45" s="282"/>
      <c r="GA45" s="282"/>
      <c r="GB45" s="282"/>
      <c r="GC45" s="282"/>
      <c r="GD45" s="282"/>
      <c r="GE45" s="282"/>
      <c r="GF45" s="282"/>
      <c r="GG45" s="282"/>
      <c r="GH45" s="282"/>
      <c r="GI45" s="282"/>
      <c r="GJ45" s="282"/>
      <c r="GK45" s="282"/>
      <c r="GL45" s="282"/>
      <c r="GM45" s="282"/>
      <c r="GN45" s="282"/>
      <c r="GO45" s="282"/>
      <c r="GP45" s="282"/>
      <c r="GQ45" s="282"/>
      <c r="GR45" s="282"/>
    </row>
    <row r="46" spans="1:200" ht="15.75" x14ac:dyDescent="0.25">
      <c r="A46" s="112">
        <f>DATASHEET!A32</f>
        <v>152763</v>
      </c>
      <c r="B46" s="113" t="str">
        <f>DATASHEET!B32</f>
        <v>CONNOLLY, Imogen</v>
      </c>
      <c r="C46" s="114" t="str">
        <f>DATASHEET!C32</f>
        <v>8AR</v>
      </c>
      <c r="D46" s="115" t="str">
        <f>DATASHEET!D32</f>
        <v>F</v>
      </c>
      <c r="E46" s="115" t="str">
        <f>DATASHEET!J32</f>
        <v>N</v>
      </c>
      <c r="F46" s="115" t="str">
        <f>DATASHEET!E32</f>
        <v>N</v>
      </c>
      <c r="G46" s="115" t="str">
        <f>DATASHEET!F32</f>
        <v>White - British</v>
      </c>
      <c r="H46" s="115" t="str">
        <f>DATASHEET!G32</f>
        <v>N</v>
      </c>
      <c r="I46" s="115" t="str">
        <f>DATASHEET!H32</f>
        <v>N</v>
      </c>
      <c r="J46" s="115" t="str">
        <f>DATASHEET!I32</f>
        <v>N</v>
      </c>
      <c r="K46" s="116" t="str">
        <f>DATASHEET!M32</f>
        <v>M</v>
      </c>
      <c r="L46" s="117" t="str">
        <f t="shared" si="28"/>
        <v/>
      </c>
      <c r="M46" s="106" t="str">
        <f>IFERROR(SUM(COUNTIF($S46,"&gt;=0"),COUNTIF($AC46,"&gt;=0"),COUNTIF($AH46,"&gt;=0"),COUNTIF(#REF!,"&gt;=0"),COUNTIF($AM46,"&gt;=0"),COUNTIF($AR46,"&gt;=0"),COUNTIF($AW46,"&gt;=0"),COUNTIF($BB46,"&gt;=0"),COUNTIF($BG46,"&gt;=0"),COUNTIF($BL46,"&gt;=0"),COUNTIF($BV46,"&gt;=0"),COUNTIF($BQ46,"&gt;=0"),COUNTIF($CF46,"&gt;=0"),COUNTIF($CK46,"&gt;=0"),COUNTIF($X46,"&gt;=0"),COUNTIF($CA46,"&gt;=0"))/COUNT($S46,$AC46,$AH46,#REF!,$AM46,$AR46,$AW46,$BB46,$BG46,$BL46,$BV46,$CA46,$CF46,$CK46,$X46,$BQ46),"")</f>
        <v/>
      </c>
      <c r="N46" s="106" t="str">
        <f>IFERROR(SUM(COUNTIF($S46,"&lt;0"),COUNTIF($AC46,"&lt;0"),COUNTIF($AH46,"&lt;0"),COUNTIF(#REF!,"&lt;0"),COUNTIF($AM46,"&lt;0"),COUNTIF($AR46,"&lt;0"),COUNTIF($AW46,"&lt;0"),COUNTIF($BB46,"&lt;0"),COUNTIF($BG46,"&lt;0"),COUNTIF($BL46,"&lt;0"),COUNTIF($BV46,"&lt;0"),COUNTIF($BQ46,"&lt;0"),COUNTIF($CA46,"&lt;0"),COUNTIF($CF46,"&lt;0"),COUNTIF($CK46,"&lt;0"),COUNTIF($X46,"&lt;0"))/COUNT($S46,$AC46,$AH46,#REF!,$AM46,$AR46,$AW46,$BB46,$BG46,$BL46,$BV46,$CA46,$CF46,$CK46,$X46,$BQ46),"")</f>
        <v/>
      </c>
      <c r="O46" s="118" t="str">
        <f>IF(ISBLANK(DATASHEET!L32),"",DATASHEET!L32)</f>
        <v>5-6</v>
      </c>
      <c r="P46" s="119">
        <f>IFERROR(IF(VLOOKUP(DATASHEET!A32,[5]YEAR8!$A$2:$Z$226,18,FALSE)="","",VLOOKUP(DATASHEET!A32,[5]YEAR8!$A$2:$Z$226,18,FALSE)),"")</f>
        <v>50.927548999999999</v>
      </c>
      <c r="Q46" s="120">
        <f>IFERROR(IF(VLOOKUP(DATASHEET!A32,[5]YEAR8!$A$2:$AF$250,19,FALSE)="","",VLOOKUP(DATASHEET!A32,[5]YEAR8!$A$2:$AF$250,19,FALSE)),"")</f>
        <v>5.0927549000000001</v>
      </c>
      <c r="R46" s="121" t="str">
        <f>'P8 BREAKDOWN'!L34</f>
        <v/>
      </c>
      <c r="S46" s="108" t="str">
        <f>IF(T46="","",IFERROR(VLOOKUP(DATASHEET!AF32,lookup,2,FALSE)-$Q46,""))</f>
        <v/>
      </c>
      <c r="T46" s="109">
        <f>IFERROR(INDEX(DATASHEET!$A$1:$CT$300,MATCH(PROGRESS!$A46,DATASHEET!$A$1:$A$300,0),MATCH(PROGRESS!T$2,DATASHEET!$A$1:$CT$1,0)),"")</f>
        <v>0</v>
      </c>
      <c r="U46" s="109" t="str">
        <f t="shared" si="29"/>
        <v/>
      </c>
      <c r="V46" s="110" t="str">
        <f>IF(ISBLANK(DATASHEET!AG32),"",DATASHEET!AG32)</f>
        <v>SGO</v>
      </c>
      <c r="W46" s="111" t="str">
        <f>IF(ISBLANK(DATASHEET!AH32),"",DATASHEET!AH32)</f>
        <v>8S-AR-1</v>
      </c>
      <c r="X46" s="108" t="str">
        <f>IFERROR(VLOOKUP(DATASHEET!AJ32,lookup,2,FALSE)-$Q46,"")</f>
        <v/>
      </c>
      <c r="Y46" s="109">
        <f>IFERROR(INDEX(DATASHEET!$A$1:$CT$300,MATCH(PROGRESS!$A46,DATASHEET!$A$1:$A$300,0),MATCH(PROGRESS!Y$2,DATASHEET!$A$1:$CT$1,0)),"")</f>
        <v>0</v>
      </c>
      <c r="Z46" s="109" t="str">
        <f t="shared" si="44"/>
        <v/>
      </c>
      <c r="AA46" s="110" t="str">
        <f>IF(ISBLANK(DATASHEET!AK32),"",DATASHEET!AK32)</f>
        <v>KD</v>
      </c>
      <c r="AB46" s="111" t="str">
        <f>IF(ISBLANK(DATASHEET!AL32),"",DATASHEET!AL32)</f>
        <v>8S-DT-2</v>
      </c>
      <c r="AC46" s="108" t="str">
        <f>IF(AD46="","",IFERROR(VLOOKUP(DATASHEET!AN32,lookup,2,FALSE)-$Q46,""))</f>
        <v/>
      </c>
      <c r="AD46" s="109">
        <f>IFERROR(INDEX(DATASHEET!$A$1:$CT$300,MATCH(PROGRESS!$A46,DATASHEET!$A$1:$A$300,0),MATCH(PROGRESS!AD$2,DATASHEET!$A$1:$CT$1,0)),"")</f>
        <v>0</v>
      </c>
      <c r="AE46" s="109" t="str">
        <f t="shared" si="31"/>
        <v/>
      </c>
      <c r="AF46" s="110" t="str">
        <f>IF(ISBLANK(DATASHEET!AO32),"",DATASHEET!AO32)</f>
        <v>KC</v>
      </c>
      <c r="AG46" s="111" t="str">
        <f>IF(ISBLANK(DATASHEET!AP32),"",DATASHEET!AP32)</f>
        <v>8S-DR-1</v>
      </c>
      <c r="AH46" s="108" t="str">
        <f>IF(AI46="","",IFERROR(VLOOKUP(DATASHEET!AR32,lookup,2,FALSE)-$Q46,""))</f>
        <v/>
      </c>
      <c r="AI46" s="109">
        <f>IFERROR(INDEX(DATASHEET!$A$1:$CT$300,MATCH(PROGRESS!$A46,DATASHEET!$A$1:$A$300,0),MATCH(PROGRESS!AI$2,DATASHEET!$A$1:$CT$1,0)),"")</f>
        <v>0</v>
      </c>
      <c r="AJ46" s="109" t="str">
        <f t="shared" si="32"/>
        <v/>
      </c>
      <c r="AK46" s="110" t="str">
        <f>IF(ISBLANK(DATASHEET!AS32),"",DATASHEET!AS32)</f>
        <v>KC</v>
      </c>
      <c r="AL46" s="111" t="str">
        <f>IF(ISBLANK(DATASHEET!AT32),"",DATASHEET!AT32)</f>
        <v>8S-EN-3</v>
      </c>
      <c r="AM46" s="108" t="str">
        <f>IF(AN46="","",IFERROR(VLOOKUP(DATASHEET!AZ32,lookup,2,FALSE)-$Q46,""))</f>
        <v/>
      </c>
      <c r="AN46" s="109">
        <f>IFERROR(INDEX(DATASHEET!$A$1:$CT$300,MATCH(PROGRESS!$A46,DATASHEET!$A$1:$A$300,0),MATCH(PROGRESS!AN$2,DATASHEET!$A$1:$CT$1,0)),"")</f>
        <v>0</v>
      </c>
      <c r="AO46" s="109" t="str">
        <f t="shared" si="33"/>
        <v/>
      </c>
      <c r="AP46" s="110" t="str">
        <f>IF(ISBLANK(DATASHEET!BA32),"",DATASHEET!BA32)</f>
        <v>YP</v>
      </c>
      <c r="AQ46" s="111" t="str">
        <f>IF(ISBLANK(DATASHEET!BB32),"",DATASHEET!BB32)</f>
        <v>8S-FR-1</v>
      </c>
      <c r="AR46" s="108" t="str">
        <f>IF(AS46="","",IFERROR(VLOOKUP(DATASHEET!BD32,lookup,2,FALSE)-$Q46,""))</f>
        <v/>
      </c>
      <c r="AS46" s="109">
        <f>IFERROR(INDEX(DATASHEET!$A$1:$CT$300,MATCH(PROGRESS!$A46,DATASHEET!$A$1:$A$300,0),MATCH(PROGRESS!AS$2,DATASHEET!$A$1:$CT$1,0)),"")</f>
        <v>0</v>
      </c>
      <c r="AT46" s="109" t="str">
        <f t="shared" si="34"/>
        <v/>
      </c>
      <c r="AU46" s="110" t="str">
        <f>IF(ISBLANK(DATASHEET!BE32),"",DATASHEET!BE32)</f>
        <v>JJA</v>
      </c>
      <c r="AV46" s="111" t="str">
        <f>IF(ISBLANK(DATASHEET!BF32),"",DATASHEET!BF32)</f>
        <v>8S-GG-1</v>
      </c>
      <c r="AW46" s="108" t="str">
        <f>IF(AX46="","",IFERROR(VLOOKUP(DATASHEET!BH32,lookup,2,FALSE)-$Q46,""))</f>
        <v/>
      </c>
      <c r="AX46" s="109">
        <f>IFERROR(INDEX(DATASHEET!$A$1:$CT$300,MATCH(PROGRESS!$A46,DATASHEET!$A$1:$A$300,0),MATCH(PROGRESS!AX$2,DATASHEET!$A$1:$CT$1,0)),"")</f>
        <v>0</v>
      </c>
      <c r="AY46" s="109" t="str">
        <f t="shared" si="35"/>
        <v/>
      </c>
      <c r="AZ46" s="110" t="str">
        <f>IF(ISBLANK(DATASHEET!BI32),"",DATASHEET!BI32)</f>
        <v>MCO</v>
      </c>
      <c r="BA46" s="111" t="str">
        <f>IF(ISBLANK(DATASHEET!BJ32),"",DATASHEET!BJ32)</f>
        <v>8S-HI-1</v>
      </c>
      <c r="BB46" s="108" t="str">
        <f>IF(BC46="","",IFERROR(VLOOKUP(DATASHEET!BL32,lookup,2,FALSE)-$Q46,""))</f>
        <v/>
      </c>
      <c r="BC46" s="109">
        <f>IFERROR(INDEX(DATASHEET!$A$1:$CT$300,MATCH(PROGRESS!$A46,DATASHEET!$A$1:$A$300,0),MATCH(PROGRESS!BC$2,DATASHEET!$A$1:$CT$1,0)),"")</f>
        <v>0</v>
      </c>
      <c r="BD46" s="109" t="str">
        <f t="shared" si="36"/>
        <v/>
      </c>
      <c r="BE46" s="110" t="str">
        <f>IF(ISBLANK(DATASHEET!BM32),"",DATASHEET!BM32)</f>
        <v>RNI</v>
      </c>
      <c r="BF46" s="111" t="str">
        <f>IF(ISBLANK(DATASHEET!BN32),"",DATASHEET!BN32)</f>
        <v>8S-IT-1</v>
      </c>
      <c r="BG46" s="108" t="str">
        <f>IF(BH46="","",IFERROR(VLOOKUP(DATASHEET!BP32,lookup,2,FALSE)-$Q46,""))</f>
        <v/>
      </c>
      <c r="BH46" s="109">
        <f>IFERROR(INDEX(DATASHEET!$A$1:$CT$300,MATCH(PROGRESS!$A46,DATASHEET!$A$1:$A$300,0),MATCH(PROGRESS!BH$2,DATASHEET!$A$1:$CT$1,0)),"")</f>
        <v>0</v>
      </c>
      <c r="BI46" s="109" t="str">
        <f t="shared" si="37"/>
        <v/>
      </c>
      <c r="BJ46" s="110" t="str">
        <f>IF(ISBLANK(DATASHEET!BQ32),"",DATASHEET!BQ32)</f>
        <v>AB</v>
      </c>
      <c r="BK46" s="111" t="str">
        <f>IF(ISBLANK(DATASHEET!BR32),"",DATASHEET!BR32)</f>
        <v>8S-MA-3</v>
      </c>
      <c r="BL46" s="108" t="str">
        <f>IFERROR(VLOOKUP(DATASHEET!BT32,lookup,2,FALSE)-$Q46,"")</f>
        <v/>
      </c>
      <c r="BM46" s="109">
        <f>IFERROR(INDEX(DATASHEET!$A$1:$CT$300,MATCH(PROGRESS!$A46,DATASHEET!$A$1:$A$300,0),MATCH(PROGRESS!BM$2,DATASHEET!$A$1:$CT$1,0)),"")</f>
        <v>0</v>
      </c>
      <c r="BN46" s="109" t="str">
        <f t="shared" si="38"/>
        <v/>
      </c>
      <c r="BO46" s="110" t="str">
        <f>IF(ISBLANK(DATASHEET!BU32),"",DATASHEET!BU32)</f>
        <v>RF</v>
      </c>
      <c r="BP46" s="111" t="str">
        <f>IF(ISBLANK(DATASHEET!BV32),"",DATASHEET!BV32)</f>
        <v>8S-MU-1</v>
      </c>
      <c r="BQ46" s="108" t="str">
        <f>IFERROR(VLOOKUP(DATASHEET!BX32,lookup,2,FALSE)-$Q46,"")</f>
        <v/>
      </c>
      <c r="BR46" s="109">
        <f>IFERROR(INDEX(DATASHEET!$A$1:$CT$300,MATCH(PROGRESS!$A46,DATASHEET!$A$1:$A$300,0),MATCH(PROGRESS!BR$2,DATASHEET!$A$1:$CT$1,0)),"")</f>
        <v>0</v>
      </c>
      <c r="BS46" s="109" t="str">
        <f t="shared" si="39"/>
        <v/>
      </c>
      <c r="BT46" s="110" t="str">
        <f>IF(ISBLANK(DATASHEET!BY32),"",DATASHEET!BY32)</f>
        <v/>
      </c>
      <c r="BU46" s="111" t="str">
        <f>IF(ISBLANK(DATASHEET!BZ32),"",DATASHEET!BZ32)</f>
        <v/>
      </c>
      <c r="BV46" s="108" t="str">
        <f>IFERROR(VLOOKUP(DATASHEET!CB32,lookup,2,FALSE)-$Q46,"")</f>
        <v/>
      </c>
      <c r="BW46" s="109">
        <f>IFERROR(INDEX(DATASHEET!$A$1:$CT$300,MATCH(PROGRESS!$A46,DATASHEET!$A$1:$A$300,0),MATCH(PROGRESS!BW$2,DATASHEET!$A$1:$CT$1,0)),"")</f>
        <v>0</v>
      </c>
      <c r="BX46" s="109" t="str">
        <f t="shared" si="40"/>
        <v/>
      </c>
      <c r="BY46" s="110" t="str">
        <f>IF(ISBLANK(DATASHEET!CC32),"",DATASHEET!CC32)</f>
        <v>JN</v>
      </c>
      <c r="BZ46" s="111" t="str">
        <f>IF(ISBLANK(DATASHEET!CD32),"",DATASHEET!CD32)</f>
        <v>8S-PE-1</v>
      </c>
      <c r="CA46" s="108" t="str">
        <f>IFERROR(VLOOKUP(DATASHEET!CF32,lookup,2,FALSE)-$Q46,"")</f>
        <v/>
      </c>
      <c r="CB46" s="109">
        <f>IFERROR(INDEX(DATASHEET!$A$1:$CT$300,MATCH(PROGRESS!$A46,DATASHEET!$A$1:$A$300,0),MATCH(PROGRESS!CB$2,DATASHEET!$A$1:$CT$1,0)),"")</f>
        <v>0</v>
      </c>
      <c r="CC46" s="109" t="str">
        <f t="shared" si="41"/>
        <v/>
      </c>
      <c r="CD46" s="110" t="str">
        <f>IF(ISBLANK(DATASHEET!CG32),"",DATASHEET!CG32)</f>
        <v>MHA</v>
      </c>
      <c r="CE46" s="111" t="str">
        <f>IF(ISBLANK(DATASHEET!CH32),"",DATASHEET!CH32)</f>
        <v>8S-RE-1</v>
      </c>
      <c r="CF46" s="108" t="str">
        <f>IFERROR(VLOOKUP(DATASHEET!CJ32,lookup,2,FALSE)-$Q46,"")</f>
        <v/>
      </c>
      <c r="CG46" s="109">
        <f>IFERROR(INDEX(DATASHEET!$A$1:$CT$300,MATCH(PROGRESS!$A46,DATASHEET!$A$1:$A$300,0),MATCH(PROGRESS!CG$2,DATASHEET!$A$1:$CT$1,0)),"")</f>
        <v>0</v>
      </c>
      <c r="CH46" s="109" t="str">
        <f t="shared" si="45"/>
        <v/>
      </c>
      <c r="CI46" s="110" t="str">
        <f>IF(ISBLANK(DATASHEET!CK32),"",DATASHEET!CK32)</f>
        <v>AGI</v>
      </c>
      <c r="CJ46" s="111" t="str">
        <f>IF(ISBLANK(DATASHEET!CL32),"",DATASHEET!CL32)</f>
        <v>8X-SC-2</v>
      </c>
      <c r="CK46" s="108" t="str">
        <f>IFERROR(VLOOKUP(DATASHEET!CN32,lookup,2,FALSE)-$Q46,"")</f>
        <v/>
      </c>
      <c r="CL46" s="109">
        <f>IFERROR(INDEX(DATASHEET!$A$1:$CT$300,MATCH(PROGRESS!$A46,DATASHEET!$A$1:$A$300,0),MATCH(PROGRESS!CL$2,DATASHEET!$A$1:$CT$1,0)),"")</f>
        <v>0</v>
      </c>
      <c r="CM46" s="109" t="str">
        <f t="shared" si="43"/>
        <v/>
      </c>
      <c r="CN46" s="110" t="str">
        <f>IF(ISBLANK(DATASHEET!CO32),"",DATASHEET!CO32)</f>
        <v/>
      </c>
      <c r="CO46" s="110" t="str">
        <f>IF(ISBLANK(DATASHEET!CP32),"",DATASHEET!CP32)</f>
        <v/>
      </c>
      <c r="FO46" s="282"/>
      <c r="FP46" s="282"/>
      <c r="FQ46" s="282"/>
      <c r="FR46" s="282"/>
      <c r="FS46" s="282"/>
      <c r="FT46" s="282"/>
      <c r="FU46" s="282"/>
      <c r="FV46" s="282"/>
      <c r="FW46" s="282"/>
      <c r="FX46" s="282"/>
      <c r="FY46" s="345"/>
      <c r="FZ46" s="282"/>
      <c r="GA46" s="282"/>
      <c r="GB46" s="282"/>
      <c r="GC46" s="282"/>
      <c r="GD46" s="282"/>
      <c r="GE46" s="282"/>
      <c r="GF46" s="282"/>
      <c r="GG46" s="282"/>
      <c r="GH46" s="282"/>
      <c r="GI46" s="282"/>
      <c r="GJ46" s="282"/>
      <c r="GK46" s="282"/>
      <c r="GL46" s="282"/>
      <c r="GM46" s="282"/>
      <c r="GN46" s="282"/>
      <c r="GO46" s="282"/>
      <c r="GP46" s="282"/>
      <c r="GQ46" s="282"/>
      <c r="GR46" s="282"/>
    </row>
    <row r="47" spans="1:200" ht="15.75" x14ac:dyDescent="0.25">
      <c r="A47" s="112">
        <f>DATASHEET!A33</f>
        <v>152859</v>
      </c>
      <c r="B47" s="113" t="str">
        <f>DATASHEET!B33</f>
        <v>CONNOLLY, India</v>
      </c>
      <c r="C47" s="114" t="str">
        <f>DATASHEET!C33</f>
        <v>8AR</v>
      </c>
      <c r="D47" s="115" t="str">
        <f>DATASHEET!D33</f>
        <v>F</v>
      </c>
      <c r="E47" s="115" t="str">
        <f>DATASHEET!J33</f>
        <v>N</v>
      </c>
      <c r="F47" s="115" t="str">
        <f>DATASHEET!E33</f>
        <v>N</v>
      </c>
      <c r="G47" s="115" t="str">
        <f>DATASHEET!F33</f>
        <v>White and Any Other Asian Background</v>
      </c>
      <c r="H47" s="115" t="str">
        <f>DATASHEET!G33</f>
        <v>N</v>
      </c>
      <c r="I47" s="115" t="str">
        <f>DATASHEET!H33</f>
        <v>N</v>
      </c>
      <c r="J47" s="115" t="str">
        <f>DATASHEET!I33</f>
        <v>N</v>
      </c>
      <c r="K47" s="116" t="str">
        <f>DATASHEET!M33</f>
        <v>H</v>
      </c>
      <c r="L47" s="117" t="str">
        <f t="shared" si="28"/>
        <v/>
      </c>
      <c r="M47" s="106" t="str">
        <f>IFERROR(SUM(COUNTIF($S47,"&gt;=0"),COUNTIF($AC47,"&gt;=0"),COUNTIF($AH47,"&gt;=0"),COUNTIF(#REF!,"&gt;=0"),COUNTIF($AM47,"&gt;=0"),COUNTIF($AR47,"&gt;=0"),COUNTIF($AW47,"&gt;=0"),COUNTIF($BB47,"&gt;=0"),COUNTIF($BG47,"&gt;=0"),COUNTIF($BL47,"&gt;=0"),COUNTIF($BV47,"&gt;=0"),COUNTIF($BQ47,"&gt;=0"),COUNTIF($CF47,"&gt;=0"),COUNTIF($CK47,"&gt;=0"),COUNTIF($X47,"&gt;=0"),COUNTIF($CA47,"&gt;=0"))/COUNT($S47,$AC47,$AH47,#REF!,$AM47,$AR47,$AW47,$BB47,$BG47,$BL47,$BV47,$CA47,$CF47,$CK47,$X47,$BQ47),"")</f>
        <v/>
      </c>
      <c r="N47" s="106" t="str">
        <f>IFERROR(SUM(COUNTIF($S47,"&lt;0"),COUNTIF($AC47,"&lt;0"),COUNTIF($AH47,"&lt;0"),COUNTIF(#REF!,"&lt;0"),COUNTIF($AM47,"&lt;0"),COUNTIF($AR47,"&lt;0"),COUNTIF($AW47,"&lt;0"),COUNTIF($BB47,"&lt;0"),COUNTIF($BG47,"&lt;0"),COUNTIF($BL47,"&lt;0"),COUNTIF($BV47,"&lt;0"),COUNTIF($BQ47,"&lt;0"),COUNTIF($CA47,"&lt;0"),COUNTIF($CF47,"&lt;0"),COUNTIF($CK47,"&lt;0"),COUNTIF($X47,"&lt;0"))/COUNT($S47,$AC47,$AH47,#REF!,$AM47,$AR47,$AW47,$BB47,$BG47,$BL47,$BV47,$CA47,$CF47,$CK47,$X47,$BQ47),"")</f>
        <v/>
      </c>
      <c r="O47" s="118" t="str">
        <f>IF(ISBLANK(DATASHEET!L33),"",DATASHEET!L33)</f>
        <v>6-7</v>
      </c>
      <c r="P47" s="119">
        <f>IFERROR(IF(VLOOKUP(DATASHEET!A33,[5]YEAR8!$A$2:$Z$226,18,FALSE)="","",VLOOKUP(DATASHEET!A33,[5]YEAR8!$A$2:$Z$226,18,FALSE)),"")</f>
        <v>61.896647999999999</v>
      </c>
      <c r="Q47" s="120">
        <f>IFERROR(IF(VLOOKUP(DATASHEET!A33,[5]YEAR8!$A$2:$AF$250,19,FALSE)="","",VLOOKUP(DATASHEET!A33,[5]YEAR8!$A$2:$AF$250,19,FALSE)),"")</f>
        <v>6.1896648000000001</v>
      </c>
      <c r="R47" s="121" t="str">
        <f>'P8 BREAKDOWN'!L35</f>
        <v/>
      </c>
      <c r="S47" s="108" t="str">
        <f>IF(T47="","",IFERROR(VLOOKUP(DATASHEET!AF33,lookup,2,FALSE)-$Q47,""))</f>
        <v/>
      </c>
      <c r="T47" s="109">
        <f>IFERROR(INDEX(DATASHEET!$A$1:$CT$300,MATCH(PROGRESS!$A47,DATASHEET!$A$1:$A$300,0),MATCH(PROGRESS!T$2,DATASHEET!$A$1:$CT$1,0)),"")</f>
        <v>0</v>
      </c>
      <c r="U47" s="109" t="str">
        <f t="shared" si="29"/>
        <v/>
      </c>
      <c r="V47" s="110" t="str">
        <f>IF(ISBLANK(DATASHEET!AG33),"",DATASHEET!AG33)</f>
        <v>SGO</v>
      </c>
      <c r="W47" s="111" t="str">
        <f>IF(ISBLANK(DATASHEET!AH33),"",DATASHEET!AH33)</f>
        <v>8S-AR-1</v>
      </c>
      <c r="X47" s="108" t="str">
        <f>IFERROR(VLOOKUP(DATASHEET!AJ33,lookup,2,FALSE)-$Q47,"")</f>
        <v/>
      </c>
      <c r="Y47" s="109">
        <f>IFERROR(INDEX(DATASHEET!$A$1:$CT$300,MATCH(PROGRESS!$A47,DATASHEET!$A$1:$A$300,0),MATCH(PROGRESS!Y$2,DATASHEET!$A$1:$CT$1,0)),"")</f>
        <v>0</v>
      </c>
      <c r="Z47" s="109" t="str">
        <f t="shared" si="44"/>
        <v/>
      </c>
      <c r="AA47" s="110" t="str">
        <f>IF(ISBLANK(DATASHEET!AK33),"",DATASHEET!AK33)</f>
        <v>MO</v>
      </c>
      <c r="AB47" s="111" t="str">
        <f>IF(ISBLANK(DATASHEET!AL33),"",DATASHEET!AL33)</f>
        <v>8S-DT-3</v>
      </c>
      <c r="AC47" s="108" t="str">
        <f>IF(AD47="","",IFERROR(VLOOKUP(DATASHEET!AN33,lookup,2,FALSE)-$Q47,""))</f>
        <v/>
      </c>
      <c r="AD47" s="109">
        <f>IFERROR(INDEX(DATASHEET!$A$1:$CT$300,MATCH(PROGRESS!$A47,DATASHEET!$A$1:$A$300,0),MATCH(PROGRESS!AD$2,DATASHEET!$A$1:$CT$1,0)),"")</f>
        <v>0</v>
      </c>
      <c r="AE47" s="109" t="str">
        <f t="shared" si="31"/>
        <v/>
      </c>
      <c r="AF47" s="110" t="str">
        <f>IF(ISBLANK(DATASHEET!AO33),"",DATASHEET!AO33)</f>
        <v>KC</v>
      </c>
      <c r="AG47" s="111" t="str">
        <f>IF(ISBLANK(DATASHEET!AP33),"",DATASHEET!AP33)</f>
        <v>8S-DR-1</v>
      </c>
      <c r="AH47" s="108" t="str">
        <f>IF(AI47="","",IFERROR(VLOOKUP(DATASHEET!AR33,lookup,2,FALSE)-$Q47,""))</f>
        <v/>
      </c>
      <c r="AI47" s="109">
        <f>IFERROR(INDEX(DATASHEET!$A$1:$CT$300,MATCH(PROGRESS!$A47,DATASHEET!$A$1:$A$300,0),MATCH(PROGRESS!AI$2,DATASHEET!$A$1:$CT$1,0)),"")</f>
        <v>0</v>
      </c>
      <c r="AJ47" s="109" t="str">
        <f t="shared" si="32"/>
        <v/>
      </c>
      <c r="AK47" s="110" t="str">
        <f>IF(ISBLANK(DATASHEET!AS33),"",DATASHEET!AS33)</f>
        <v>BH</v>
      </c>
      <c r="AL47" s="111" t="str">
        <f>IF(ISBLANK(DATASHEET!AT33),"",DATASHEET!AT33)</f>
        <v>8S-EN-2</v>
      </c>
      <c r="AM47" s="108" t="str">
        <f>IF(AN47="","",IFERROR(VLOOKUP(DATASHEET!AZ33,lookup,2,FALSE)-$Q47,""))</f>
        <v/>
      </c>
      <c r="AN47" s="109">
        <f>IFERROR(INDEX(DATASHEET!$A$1:$CT$300,MATCH(PROGRESS!$A47,DATASHEET!$A$1:$A$300,0),MATCH(PROGRESS!AN$2,DATASHEET!$A$1:$CT$1,0)),"")</f>
        <v>0</v>
      </c>
      <c r="AO47" s="109" t="str">
        <f t="shared" si="33"/>
        <v/>
      </c>
      <c r="AP47" s="110" t="str">
        <f>IF(ISBLANK(DATASHEET!BA33),"",DATASHEET!BA33)</f>
        <v>YP</v>
      </c>
      <c r="AQ47" s="111" t="str">
        <f>IF(ISBLANK(DATASHEET!BB33),"",DATASHEET!BB33)</f>
        <v>8S-FR-1</v>
      </c>
      <c r="AR47" s="108" t="str">
        <f>IF(AS47="","",IFERROR(VLOOKUP(DATASHEET!BD33,lookup,2,FALSE)-$Q47,""))</f>
        <v/>
      </c>
      <c r="AS47" s="109">
        <f>IFERROR(INDEX(DATASHEET!$A$1:$CT$300,MATCH(PROGRESS!$A47,DATASHEET!$A$1:$A$300,0),MATCH(PROGRESS!AS$2,DATASHEET!$A$1:$CT$1,0)),"")</f>
        <v>0</v>
      </c>
      <c r="AT47" s="109" t="str">
        <f t="shared" si="34"/>
        <v/>
      </c>
      <c r="AU47" s="110" t="str">
        <f>IF(ISBLANK(DATASHEET!BE33),"",DATASHEET!BE33)</f>
        <v>JJA</v>
      </c>
      <c r="AV47" s="111" t="str">
        <f>IF(ISBLANK(DATASHEET!BF33),"",DATASHEET!BF33)</f>
        <v>8S-GG-1</v>
      </c>
      <c r="AW47" s="108" t="str">
        <f>IF(AX47="","",IFERROR(VLOOKUP(DATASHEET!BH33,lookup,2,FALSE)-$Q47,""))</f>
        <v/>
      </c>
      <c r="AX47" s="109">
        <f>IFERROR(INDEX(DATASHEET!$A$1:$CT$300,MATCH(PROGRESS!$A47,DATASHEET!$A$1:$A$300,0),MATCH(PROGRESS!AX$2,DATASHEET!$A$1:$CT$1,0)),"")</f>
        <v>0</v>
      </c>
      <c r="AY47" s="109" t="str">
        <f t="shared" si="35"/>
        <v/>
      </c>
      <c r="AZ47" s="110" t="str">
        <f>IF(ISBLANK(DATASHEET!BI33),"",DATASHEET!BI33)</f>
        <v>MCO</v>
      </c>
      <c r="BA47" s="111" t="str">
        <f>IF(ISBLANK(DATASHEET!BJ33),"",DATASHEET!BJ33)</f>
        <v>8S-HI-1</v>
      </c>
      <c r="BB47" s="108" t="str">
        <f>IF(BC47="","",IFERROR(VLOOKUP(DATASHEET!BL33,lookup,2,FALSE)-$Q47,""))</f>
        <v/>
      </c>
      <c r="BC47" s="109">
        <f>IFERROR(INDEX(DATASHEET!$A$1:$CT$300,MATCH(PROGRESS!$A47,DATASHEET!$A$1:$A$300,0),MATCH(PROGRESS!BC$2,DATASHEET!$A$1:$CT$1,0)),"")</f>
        <v>0</v>
      </c>
      <c r="BD47" s="109" t="str">
        <f t="shared" si="36"/>
        <v/>
      </c>
      <c r="BE47" s="110" t="str">
        <f>IF(ISBLANK(DATASHEET!BM33),"",DATASHEET!BM33)</f>
        <v>RNI</v>
      </c>
      <c r="BF47" s="111" t="str">
        <f>IF(ISBLANK(DATASHEET!BN33),"",DATASHEET!BN33)</f>
        <v>8S-IT-1</v>
      </c>
      <c r="BG47" s="108" t="str">
        <f>IF(BH47="","",IFERROR(VLOOKUP(DATASHEET!BP33,lookup,2,FALSE)-$Q47,""))</f>
        <v/>
      </c>
      <c r="BH47" s="109">
        <f>IFERROR(INDEX(DATASHEET!$A$1:$CT$300,MATCH(PROGRESS!$A47,DATASHEET!$A$1:$A$300,0),MATCH(PROGRESS!BH$2,DATASHEET!$A$1:$CT$1,0)),"")</f>
        <v>0</v>
      </c>
      <c r="BI47" s="109" t="str">
        <f t="shared" si="37"/>
        <v/>
      </c>
      <c r="BJ47" s="110" t="str">
        <f>IF(ISBLANK(DATASHEET!BQ33),"",DATASHEET!BQ33)</f>
        <v>WD</v>
      </c>
      <c r="BK47" s="111" t="str">
        <f>IF(ISBLANK(DATASHEET!BR33),"",DATASHEET!BR33)</f>
        <v>8S-MA-1</v>
      </c>
      <c r="BL47" s="108" t="str">
        <f>IFERROR(VLOOKUP(DATASHEET!BT33,lookup,2,FALSE)-$Q47,"")</f>
        <v/>
      </c>
      <c r="BM47" s="109">
        <f>IFERROR(INDEX(DATASHEET!$A$1:$CT$300,MATCH(PROGRESS!$A47,DATASHEET!$A$1:$A$300,0),MATCH(PROGRESS!BM$2,DATASHEET!$A$1:$CT$1,0)),"")</f>
        <v>0</v>
      </c>
      <c r="BN47" s="109" t="str">
        <f t="shared" si="38"/>
        <v/>
      </c>
      <c r="BO47" s="110" t="str">
        <f>IF(ISBLANK(DATASHEET!BU33),"",DATASHEET!BU33)</f>
        <v>RF</v>
      </c>
      <c r="BP47" s="111" t="str">
        <f>IF(ISBLANK(DATASHEET!BV33),"",DATASHEET!BV33)</f>
        <v>8S-MU-1</v>
      </c>
      <c r="BQ47" s="108" t="str">
        <f>IFERROR(VLOOKUP(DATASHEET!BX33,lookup,2,FALSE)-$Q47,"")</f>
        <v/>
      </c>
      <c r="BR47" s="109">
        <f>IFERROR(INDEX(DATASHEET!$A$1:$CT$300,MATCH(PROGRESS!$A47,DATASHEET!$A$1:$A$300,0),MATCH(PROGRESS!BR$2,DATASHEET!$A$1:$CT$1,0)),"")</f>
        <v>0</v>
      </c>
      <c r="BS47" s="109" t="str">
        <f t="shared" si="39"/>
        <v/>
      </c>
      <c r="BT47" s="110" t="str">
        <f>IF(ISBLANK(DATASHEET!BY33),"",DATASHEET!BY33)</f>
        <v/>
      </c>
      <c r="BU47" s="111" t="str">
        <f>IF(ISBLANK(DATASHEET!BZ33),"",DATASHEET!BZ33)</f>
        <v/>
      </c>
      <c r="BV47" s="108" t="str">
        <f>IFERROR(VLOOKUP(DATASHEET!CB33,lookup,2,FALSE)-$Q47,"")</f>
        <v/>
      </c>
      <c r="BW47" s="109">
        <f>IFERROR(INDEX(DATASHEET!$A$1:$CT$300,MATCH(PROGRESS!$A47,DATASHEET!$A$1:$A$300,0),MATCH(PROGRESS!BW$2,DATASHEET!$A$1:$CT$1,0)),"")</f>
        <v>0</v>
      </c>
      <c r="BX47" s="109" t="str">
        <f t="shared" si="40"/>
        <v/>
      </c>
      <c r="BY47" s="110" t="str">
        <f>IF(ISBLANK(DATASHEET!CC33),"",DATASHEET!CC33)</f>
        <v>CKA</v>
      </c>
      <c r="BZ47" s="111" t="str">
        <f>IF(ISBLANK(DATASHEET!CD33),"",DATASHEET!CD33)</f>
        <v>8S-PE-2</v>
      </c>
      <c r="CA47" s="108" t="str">
        <f>IFERROR(VLOOKUP(DATASHEET!CF33,lookup,2,FALSE)-$Q47,"")</f>
        <v/>
      </c>
      <c r="CB47" s="109">
        <f>IFERROR(INDEX(DATASHEET!$A$1:$CT$300,MATCH(PROGRESS!$A47,DATASHEET!$A$1:$A$300,0),MATCH(PROGRESS!CB$2,DATASHEET!$A$1:$CT$1,0)),"")</f>
        <v>0</v>
      </c>
      <c r="CC47" s="109" t="str">
        <f t="shared" si="41"/>
        <v/>
      </c>
      <c r="CD47" s="110" t="str">
        <f>IF(ISBLANK(DATASHEET!CG33),"",DATASHEET!CG33)</f>
        <v>MHA</v>
      </c>
      <c r="CE47" s="111" t="str">
        <f>IF(ISBLANK(DATASHEET!CH33),"",DATASHEET!CH33)</f>
        <v>8S-RE-1</v>
      </c>
      <c r="CF47" s="108" t="str">
        <f>IFERROR(VLOOKUP(DATASHEET!CJ33,lookup,2,FALSE)-$Q47,"")</f>
        <v/>
      </c>
      <c r="CG47" s="109">
        <f>IFERROR(INDEX(DATASHEET!$A$1:$CT$300,MATCH(PROGRESS!$A47,DATASHEET!$A$1:$A$300,0),MATCH(PROGRESS!CG$2,DATASHEET!$A$1:$CT$1,0)),"")</f>
        <v>0</v>
      </c>
      <c r="CH47" s="109" t="str">
        <f t="shared" si="45"/>
        <v/>
      </c>
      <c r="CI47" s="110" t="str">
        <f>IF(ISBLANK(DATASHEET!CK33),"",DATASHEET!CK33)</f>
        <v>GN</v>
      </c>
      <c r="CJ47" s="111" t="str">
        <f>IF(ISBLANK(DATASHEET!CL33),"",DATASHEET!CL33)</f>
        <v>8X-SC-4</v>
      </c>
      <c r="CK47" s="108" t="str">
        <f>IFERROR(VLOOKUP(DATASHEET!CN33,lookup,2,FALSE)-$Q47,"")</f>
        <v/>
      </c>
      <c r="CL47" s="109">
        <f>IFERROR(INDEX(DATASHEET!$A$1:$CT$300,MATCH(PROGRESS!$A47,DATASHEET!$A$1:$A$300,0),MATCH(PROGRESS!CL$2,DATASHEET!$A$1:$CT$1,0)),"")</f>
        <v>0</v>
      </c>
      <c r="CM47" s="109" t="str">
        <f t="shared" si="43"/>
        <v/>
      </c>
      <c r="CN47" s="110" t="str">
        <f>IF(ISBLANK(DATASHEET!CO33),"",DATASHEET!CO33)</f>
        <v/>
      </c>
      <c r="CO47" s="110" t="str">
        <f>IF(ISBLANK(DATASHEET!CP33),"",DATASHEET!CP33)</f>
        <v/>
      </c>
      <c r="FO47" s="282"/>
      <c r="FP47" s="282"/>
      <c r="FQ47" s="282"/>
      <c r="FR47" s="282"/>
      <c r="FS47" s="282"/>
      <c r="FT47" s="282"/>
      <c r="FU47" s="282"/>
      <c r="FV47" s="282"/>
      <c r="FW47" s="282"/>
      <c r="FX47" s="282"/>
      <c r="FY47" s="345"/>
      <c r="FZ47" s="282"/>
      <c r="GA47" s="282"/>
      <c r="GB47" s="282"/>
      <c r="GC47" s="282"/>
      <c r="GD47" s="282"/>
      <c r="GE47" s="282"/>
      <c r="GF47" s="282"/>
      <c r="GG47" s="282"/>
      <c r="GH47" s="282"/>
      <c r="GI47" s="282"/>
      <c r="GJ47" s="282"/>
      <c r="GK47" s="282"/>
      <c r="GL47" s="282"/>
      <c r="GM47" s="282"/>
      <c r="GN47" s="282"/>
      <c r="GO47" s="282"/>
      <c r="GP47" s="282"/>
      <c r="GQ47" s="282"/>
      <c r="GR47" s="282"/>
    </row>
    <row r="48" spans="1:200" ht="15.75" x14ac:dyDescent="0.25">
      <c r="A48" s="112">
        <f>DATASHEET!A34</f>
        <v>152879</v>
      </c>
      <c r="B48" s="113" t="str">
        <f>DATASHEET!B34</f>
        <v>COOLING, Olivia</v>
      </c>
      <c r="C48" s="114" t="str">
        <f>DATASHEET!C34</f>
        <v>8MH</v>
      </c>
      <c r="D48" s="115" t="str">
        <f>DATASHEET!D34</f>
        <v>F</v>
      </c>
      <c r="E48" s="115" t="str">
        <f>DATASHEET!J34</f>
        <v>N</v>
      </c>
      <c r="F48" s="115" t="str">
        <f>DATASHEET!E34</f>
        <v>N</v>
      </c>
      <c r="G48" s="115" t="str">
        <f>DATASHEET!F34</f>
        <v>White - British</v>
      </c>
      <c r="H48" s="115" t="str">
        <f>DATASHEET!G34</f>
        <v>N</v>
      </c>
      <c r="I48" s="115" t="str">
        <f>DATASHEET!H34</f>
        <v>N</v>
      </c>
      <c r="J48" s="115" t="str">
        <f>DATASHEET!I34</f>
        <v>N</v>
      </c>
      <c r="K48" s="116" t="str">
        <f>DATASHEET!M34</f>
        <v>M</v>
      </c>
      <c r="L48" s="117" t="str">
        <f t="shared" si="28"/>
        <v/>
      </c>
      <c r="M48" s="106" t="str">
        <f>IFERROR(SUM(COUNTIF($S48,"&gt;=0"),COUNTIF($AC48,"&gt;=0"),COUNTIF($AH48,"&gt;=0"),COUNTIF(#REF!,"&gt;=0"),COUNTIF($AM48,"&gt;=0"),COUNTIF($AR48,"&gt;=0"),COUNTIF($AW48,"&gt;=0"),COUNTIF($BB48,"&gt;=0"),COUNTIF($BG48,"&gt;=0"),COUNTIF($BL48,"&gt;=0"),COUNTIF($BV48,"&gt;=0"),COUNTIF($BQ48,"&gt;=0"),COUNTIF($CF48,"&gt;=0"),COUNTIF($CK48,"&gt;=0"),COUNTIF($X48,"&gt;=0"),COUNTIF($CA48,"&gt;=0"))/COUNT($S48,$AC48,$AH48,#REF!,$AM48,$AR48,$AW48,$BB48,$BG48,$BL48,$BV48,$CA48,$CF48,$CK48,$X48,$BQ48),"")</f>
        <v/>
      </c>
      <c r="N48" s="106" t="str">
        <f>IFERROR(SUM(COUNTIF($S48,"&lt;0"),COUNTIF($AC48,"&lt;0"),COUNTIF($AH48,"&lt;0"),COUNTIF(#REF!,"&lt;0"),COUNTIF($AM48,"&lt;0"),COUNTIF($AR48,"&lt;0"),COUNTIF($AW48,"&lt;0"),COUNTIF($BB48,"&lt;0"),COUNTIF($BG48,"&lt;0"),COUNTIF($BL48,"&lt;0"),COUNTIF($BV48,"&lt;0"),COUNTIF($BQ48,"&lt;0"),COUNTIF($CA48,"&lt;0"),COUNTIF($CF48,"&lt;0"),COUNTIF($CK48,"&lt;0"),COUNTIF($X48,"&lt;0"))/COUNT($S48,$AC48,$AH48,#REF!,$AM48,$AR48,$AW48,$BB48,$BG48,$BL48,$BV48,$CA48,$CF48,$CK48,$X48,$BQ48),"")</f>
        <v/>
      </c>
      <c r="O48" s="118" t="str">
        <f>IF(ISBLANK(DATASHEET!L34),"",DATASHEET!L34)</f>
        <v>4-5</v>
      </c>
      <c r="P48" s="119">
        <f>IFERROR(IF(VLOOKUP(DATASHEET!A34,[5]YEAR8!$A$2:$Z$226,18,FALSE)="","",VLOOKUP(DATASHEET!A34,[5]YEAR8!$A$2:$Z$226,18,FALSE)),"")</f>
        <v>38.246667000000002</v>
      </c>
      <c r="Q48" s="120">
        <f>IFERROR(IF(VLOOKUP(DATASHEET!A34,[5]YEAR8!$A$2:$AF$250,19,FALSE)="","",VLOOKUP(DATASHEET!A34,[5]YEAR8!$A$2:$AF$250,19,FALSE)),"")</f>
        <v>3.8246667000000003</v>
      </c>
      <c r="R48" s="121" t="str">
        <f>'P8 BREAKDOWN'!L36</f>
        <v/>
      </c>
      <c r="S48" s="108" t="str">
        <f>IF(T48="","",IFERROR(VLOOKUP(DATASHEET!AF34,lookup,2,FALSE)-$Q48,""))</f>
        <v/>
      </c>
      <c r="T48" s="109">
        <f>IFERROR(INDEX(DATASHEET!$A$1:$CT$300,MATCH(PROGRESS!$A48,DATASHEET!$A$1:$A$300,0),MATCH(PROGRESS!T$2,DATASHEET!$A$1:$CT$1,0)),"")</f>
        <v>0</v>
      </c>
      <c r="U48" s="109" t="str">
        <f t="shared" si="29"/>
        <v/>
      </c>
      <c r="V48" s="110" t="str">
        <f>IF(ISBLANK(DATASHEET!AG34),"",DATASHEET!AG34)</f>
        <v>SGO</v>
      </c>
      <c r="W48" s="111" t="str">
        <f>IF(ISBLANK(DATASHEET!AH34),"",DATASHEET!AH34)</f>
        <v>8N-AR-2</v>
      </c>
      <c r="X48" s="108" t="str">
        <f>IFERROR(VLOOKUP(DATASHEET!AJ34,lookup,2,FALSE)-$Q48,"")</f>
        <v/>
      </c>
      <c r="Y48" s="109">
        <f>IFERROR(INDEX(DATASHEET!$A$1:$CT$300,MATCH(PROGRESS!$A48,DATASHEET!$A$1:$A$300,0),MATCH(PROGRESS!Y$2,DATASHEET!$A$1:$CT$1,0)),"")</f>
        <v>0</v>
      </c>
      <c r="Z48" s="109" t="str">
        <f t="shared" si="44"/>
        <v/>
      </c>
      <c r="AA48" s="110" t="str">
        <f>IF(ISBLANK(DATASHEET!AK34),"",DATASHEET!AK34)</f>
        <v>AWR</v>
      </c>
      <c r="AB48" s="111" t="str">
        <f>IF(ISBLANK(DATASHEET!AL34),"",DATASHEET!AL34)</f>
        <v>8N-DT-4</v>
      </c>
      <c r="AC48" s="108" t="str">
        <f>IF(AD48="","",IFERROR(VLOOKUP(DATASHEET!AN34,lookup,2,FALSE)-$Q48,""))</f>
        <v/>
      </c>
      <c r="AD48" s="109">
        <f>IFERROR(INDEX(DATASHEET!$A$1:$CT$300,MATCH(PROGRESS!$A48,DATASHEET!$A$1:$A$300,0),MATCH(PROGRESS!AD$2,DATASHEET!$A$1:$CT$1,0)),"")</f>
        <v>0</v>
      </c>
      <c r="AE48" s="109" t="str">
        <f t="shared" si="31"/>
        <v/>
      </c>
      <c r="AF48" s="110" t="str">
        <f>IF(ISBLANK(DATASHEET!AO34),"",DATASHEET!AO34)</f>
        <v>EC</v>
      </c>
      <c r="AG48" s="111" t="str">
        <f>IF(ISBLANK(DATASHEET!AP34),"",DATASHEET!AP34)</f>
        <v>8N-DR-2</v>
      </c>
      <c r="AH48" s="108" t="str">
        <f>IF(AI48="","",IFERROR(VLOOKUP(DATASHEET!AR34,lookup,2,FALSE)-$Q48,""))</f>
        <v/>
      </c>
      <c r="AI48" s="109">
        <f>IFERROR(INDEX(DATASHEET!$A$1:$CT$300,MATCH(PROGRESS!$A48,DATASHEET!$A$1:$A$300,0),MATCH(PROGRESS!AI$2,DATASHEET!$A$1:$CT$1,0)),"")</f>
        <v>0</v>
      </c>
      <c r="AJ48" s="109" t="str">
        <f t="shared" si="32"/>
        <v/>
      </c>
      <c r="AK48" s="110" t="str">
        <f>IF(ISBLANK(DATASHEET!AS34),"",DATASHEET!AS34)</f>
        <v>FB</v>
      </c>
      <c r="AL48" s="111" t="str">
        <f>IF(ISBLANK(DATASHEET!AT34),"",DATASHEET!AT34)</f>
        <v>8N-EN-2</v>
      </c>
      <c r="AM48" s="108" t="str">
        <f>IF(AN48="","",IFERROR(VLOOKUP(DATASHEET!AZ34,lookup,2,FALSE)-$Q48,""))</f>
        <v/>
      </c>
      <c r="AN48" s="109">
        <f>IFERROR(INDEX(DATASHEET!$A$1:$CT$300,MATCH(PROGRESS!$A48,DATASHEET!$A$1:$A$300,0),MATCH(PROGRESS!AN$2,DATASHEET!$A$1:$CT$1,0)),"")</f>
        <v>0</v>
      </c>
      <c r="AO48" s="109" t="str">
        <f t="shared" si="33"/>
        <v/>
      </c>
      <c r="AP48" s="110" t="str">
        <f>IF(ISBLANK(DATASHEET!BA34),"",DATASHEET!BA34)</f>
        <v/>
      </c>
      <c r="AQ48" s="111" t="str">
        <f>IF(ISBLANK(DATASHEET!BB34),"",DATASHEET!BB34)</f>
        <v/>
      </c>
      <c r="AR48" s="108" t="str">
        <f>IF(AS48="","",IFERROR(VLOOKUP(DATASHEET!BD34,lookup,2,FALSE)-$Q48,""))</f>
        <v/>
      </c>
      <c r="AS48" s="109">
        <f>IFERROR(INDEX(DATASHEET!$A$1:$CT$300,MATCH(PROGRESS!$A48,DATASHEET!$A$1:$A$300,0),MATCH(PROGRESS!AS$2,DATASHEET!$A$1:$CT$1,0)),"")</f>
        <v>0</v>
      </c>
      <c r="AT48" s="109" t="str">
        <f t="shared" si="34"/>
        <v/>
      </c>
      <c r="AU48" s="110" t="str">
        <f>IF(ISBLANK(DATASHEET!BE34),"",DATASHEET!BE34)</f>
        <v>MPI</v>
      </c>
      <c r="AV48" s="111" t="str">
        <f>IF(ISBLANK(DATASHEET!BF34),"",DATASHEET!BF34)</f>
        <v>8N-GG-2</v>
      </c>
      <c r="AW48" s="108" t="str">
        <f>IF(AX48="","",IFERROR(VLOOKUP(DATASHEET!BH34,lookup,2,FALSE)-$Q48,""))</f>
        <v/>
      </c>
      <c r="AX48" s="109">
        <f>IFERROR(INDEX(DATASHEET!$A$1:$CT$300,MATCH(PROGRESS!$A48,DATASHEET!$A$1:$A$300,0),MATCH(PROGRESS!AX$2,DATASHEET!$A$1:$CT$1,0)),"")</f>
        <v>0</v>
      </c>
      <c r="AY48" s="109" t="str">
        <f t="shared" si="35"/>
        <v/>
      </c>
      <c r="AZ48" s="110" t="str">
        <f>IF(ISBLANK(DATASHEET!BI34),"",DATASHEET!BI34)</f>
        <v>HST</v>
      </c>
      <c r="BA48" s="111" t="str">
        <f>IF(ISBLANK(DATASHEET!BJ34),"",DATASHEET!BJ34)</f>
        <v>8N-HI-2</v>
      </c>
      <c r="BB48" s="108" t="str">
        <f>IF(BC48="","",IFERROR(VLOOKUP(DATASHEET!BL34,lookup,2,FALSE)-$Q48,""))</f>
        <v/>
      </c>
      <c r="BC48" s="109">
        <f>IFERROR(INDEX(DATASHEET!$A$1:$CT$300,MATCH(PROGRESS!$A48,DATASHEET!$A$1:$A$300,0),MATCH(PROGRESS!BC$2,DATASHEET!$A$1:$CT$1,0)),"")</f>
        <v>0</v>
      </c>
      <c r="BD48" s="109" t="str">
        <f t="shared" si="36"/>
        <v/>
      </c>
      <c r="BE48" s="110" t="str">
        <f>IF(ISBLANK(DATASHEET!BM34),"",DATASHEET!BM34)</f>
        <v>DCR</v>
      </c>
      <c r="BF48" s="111" t="str">
        <f>IF(ISBLANK(DATASHEET!BN34),"",DATASHEET!BN34)</f>
        <v>8N-IT-2</v>
      </c>
      <c r="BG48" s="108" t="str">
        <f>IF(BH48="","",IFERROR(VLOOKUP(DATASHEET!BP34,lookup,2,FALSE)-$Q48,""))</f>
        <v/>
      </c>
      <c r="BH48" s="109">
        <f>IFERROR(INDEX(DATASHEET!$A$1:$CT$300,MATCH(PROGRESS!$A48,DATASHEET!$A$1:$A$300,0),MATCH(PROGRESS!BH$2,DATASHEET!$A$1:$CT$1,0)),"")</f>
        <v>0</v>
      </c>
      <c r="BI48" s="109" t="str">
        <f t="shared" si="37"/>
        <v/>
      </c>
      <c r="BJ48" s="110" t="str">
        <f>IF(ISBLANK(DATASHEET!BQ34),"",DATASHEET!BQ34)</f>
        <v>AB</v>
      </c>
      <c r="BK48" s="111" t="str">
        <f>IF(ISBLANK(DATASHEET!BR34),"",DATASHEET!BR34)</f>
        <v>8N-MA-3</v>
      </c>
      <c r="BL48" s="108" t="str">
        <f>IFERROR(VLOOKUP(DATASHEET!BT34,lookup,2,FALSE)-$Q48,"")</f>
        <v/>
      </c>
      <c r="BM48" s="109">
        <f>IFERROR(INDEX(DATASHEET!$A$1:$CT$300,MATCH(PROGRESS!$A48,DATASHEET!$A$1:$A$300,0),MATCH(PROGRESS!BM$2,DATASHEET!$A$1:$CT$1,0)),"")</f>
        <v>0</v>
      </c>
      <c r="BN48" s="109" t="str">
        <f t="shared" si="38"/>
        <v/>
      </c>
      <c r="BO48" s="110" t="str">
        <f>IF(ISBLANK(DATASHEET!BU34),"",DATASHEET!BU34)</f>
        <v>AW</v>
      </c>
      <c r="BP48" s="111" t="str">
        <f>IF(ISBLANK(DATASHEET!BV34),"",DATASHEET!BV34)</f>
        <v>8N-MU-2</v>
      </c>
      <c r="BQ48" s="108" t="str">
        <f>IFERROR(VLOOKUP(DATASHEET!BX34,lookup,2,FALSE)-$Q48,"")</f>
        <v/>
      </c>
      <c r="BR48" s="109">
        <f>IFERROR(INDEX(DATASHEET!$A$1:$CT$300,MATCH(PROGRESS!$A48,DATASHEET!$A$1:$A$300,0),MATCH(PROGRESS!BR$2,DATASHEET!$A$1:$CT$1,0)),"")</f>
        <v>0</v>
      </c>
      <c r="BS48" s="109" t="str">
        <f t="shared" si="39"/>
        <v/>
      </c>
      <c r="BT48" s="110" t="str">
        <f>IF(ISBLANK(DATASHEET!BY34),"",DATASHEET!BY34)</f>
        <v/>
      </c>
      <c r="BU48" s="111" t="str">
        <f>IF(ISBLANK(DATASHEET!BZ34),"",DATASHEET!BZ34)</f>
        <v/>
      </c>
      <c r="BV48" s="108" t="str">
        <f>IFERROR(VLOOKUP(DATASHEET!CB34,lookup,2,FALSE)-$Q48,"")</f>
        <v/>
      </c>
      <c r="BW48" s="109">
        <f>IFERROR(INDEX(DATASHEET!$A$1:$CT$300,MATCH(PROGRESS!$A48,DATASHEET!$A$1:$A$300,0),MATCH(PROGRESS!BW$2,DATASHEET!$A$1:$CT$1,0)),"")</f>
        <v>0</v>
      </c>
      <c r="BX48" s="109" t="str">
        <f t="shared" si="40"/>
        <v/>
      </c>
      <c r="BY48" s="110" t="str">
        <f>IF(ISBLANK(DATASHEET!CC34),"",DATASHEET!CC34)</f>
        <v>LGI</v>
      </c>
      <c r="BZ48" s="111" t="str">
        <f>IF(ISBLANK(DATASHEET!CD34),"",DATASHEET!CD34)</f>
        <v>8N-PE-1</v>
      </c>
      <c r="CA48" s="108" t="str">
        <f>IFERROR(VLOOKUP(DATASHEET!CF34,lookup,2,FALSE)-$Q48,"")</f>
        <v/>
      </c>
      <c r="CB48" s="109">
        <f>IFERROR(INDEX(DATASHEET!$A$1:$CT$300,MATCH(PROGRESS!$A48,DATASHEET!$A$1:$A$300,0),MATCH(PROGRESS!CB$2,DATASHEET!$A$1:$CT$1,0)),"")</f>
        <v>0</v>
      </c>
      <c r="CC48" s="109" t="str">
        <f t="shared" si="41"/>
        <v/>
      </c>
      <c r="CD48" s="110" t="str">
        <f>IF(ISBLANK(DATASHEET!CG34),"",DATASHEET!CG34)</f>
        <v>PLO</v>
      </c>
      <c r="CE48" s="111" t="str">
        <f>IF(ISBLANK(DATASHEET!CH34),"",DATASHEET!CH34)</f>
        <v>8N-RE-2</v>
      </c>
      <c r="CF48" s="108" t="str">
        <f>IFERROR(VLOOKUP(DATASHEET!CJ34,lookup,2,FALSE)-$Q48,"")</f>
        <v/>
      </c>
      <c r="CG48" s="109">
        <f>IFERROR(INDEX(DATASHEET!$A$1:$CT$300,MATCH(PROGRESS!$A48,DATASHEET!$A$1:$A$300,0),MATCH(PROGRESS!CG$2,DATASHEET!$A$1:$CT$1,0)),"")</f>
        <v>0</v>
      </c>
      <c r="CH48" s="109" t="str">
        <f t="shared" si="45"/>
        <v/>
      </c>
      <c r="CI48" s="110" t="str">
        <f>IF(ISBLANK(DATASHEET!CK34),"",DATASHEET!CK34)</f>
        <v>GN</v>
      </c>
      <c r="CJ48" s="111" t="str">
        <f>IF(ISBLANK(DATASHEET!CL34),"",DATASHEET!CL34)</f>
        <v>8X-SC-3</v>
      </c>
      <c r="CK48" s="108" t="str">
        <f>IFERROR(VLOOKUP(DATASHEET!CN34,lookup,2,FALSE)-$Q48,"")</f>
        <v/>
      </c>
      <c r="CL48" s="109">
        <f>IFERROR(INDEX(DATASHEET!$A$1:$CT$300,MATCH(PROGRESS!$A48,DATASHEET!$A$1:$A$300,0),MATCH(PROGRESS!CL$2,DATASHEET!$A$1:$CT$1,0)),"")</f>
        <v>0</v>
      </c>
      <c r="CM48" s="109" t="str">
        <f t="shared" si="43"/>
        <v/>
      </c>
      <c r="CN48" s="110" t="str">
        <f>IF(ISBLANK(DATASHEET!CO34),"",DATASHEET!CO34)</f>
        <v>YP</v>
      </c>
      <c r="CO48" s="110" t="str">
        <f>IF(ISBLANK(DATASHEET!CP34),"",DATASHEET!CP34)</f>
        <v>8N-SP-2</v>
      </c>
      <c r="FO48" s="282"/>
      <c r="FP48" s="282"/>
      <c r="FQ48" s="282"/>
      <c r="FR48" s="282"/>
      <c r="FS48" s="282"/>
      <c r="FT48" s="282"/>
      <c r="FU48" s="282"/>
      <c r="FV48" s="282"/>
      <c r="FW48" s="282"/>
      <c r="FX48" s="282"/>
      <c r="FY48" s="345"/>
      <c r="FZ48" s="282"/>
      <c r="GA48" s="282"/>
      <c r="GB48" s="282"/>
      <c r="GC48" s="282"/>
      <c r="GD48" s="282"/>
      <c r="GE48" s="282"/>
      <c r="GF48" s="282"/>
      <c r="GG48" s="282"/>
      <c r="GH48" s="282"/>
      <c r="GI48" s="282"/>
      <c r="GJ48" s="282"/>
      <c r="GK48" s="282"/>
      <c r="GL48" s="282"/>
      <c r="GM48" s="282"/>
      <c r="GN48" s="282"/>
      <c r="GO48" s="282"/>
      <c r="GP48" s="282"/>
      <c r="GQ48" s="282"/>
      <c r="GR48" s="282"/>
    </row>
    <row r="49" spans="1:200" ht="15.75" x14ac:dyDescent="0.25">
      <c r="A49" s="112">
        <f>DATASHEET!A35</f>
        <v>152849</v>
      </c>
      <c r="B49" s="113" t="str">
        <f>DATASHEET!B35</f>
        <v>DANIEL, Esey</v>
      </c>
      <c r="C49" s="114" t="str">
        <f>DATASHEET!C35</f>
        <v>8AB</v>
      </c>
      <c r="D49" s="115" t="str">
        <f>DATASHEET!D35</f>
        <v>M</v>
      </c>
      <c r="E49" s="115" t="str">
        <f>DATASHEET!J35</f>
        <v>N</v>
      </c>
      <c r="F49" s="115" t="str">
        <f>DATASHEET!E35</f>
        <v>Y</v>
      </c>
      <c r="G49" s="115" t="str">
        <f>DATASHEET!F35</f>
        <v>Other Black African</v>
      </c>
      <c r="H49" s="115" t="str">
        <f>DATASHEET!G35</f>
        <v>N</v>
      </c>
      <c r="I49" s="115" t="str">
        <f>DATASHEET!H35</f>
        <v>Y</v>
      </c>
      <c r="J49" s="115" t="str">
        <f>DATASHEET!I35</f>
        <v>N</v>
      </c>
      <c r="K49" s="116" t="str">
        <f>DATASHEET!M35</f>
        <v>M</v>
      </c>
      <c r="L49" s="117" t="str">
        <f t="shared" si="28"/>
        <v/>
      </c>
      <c r="M49" s="106" t="str">
        <f>IFERROR(SUM(COUNTIF($S49,"&gt;=0"),COUNTIF($AC49,"&gt;=0"),COUNTIF($AH49,"&gt;=0"),COUNTIF(#REF!,"&gt;=0"),COUNTIF($AM49,"&gt;=0"),COUNTIF($AR49,"&gt;=0"),COUNTIF($AW49,"&gt;=0"),COUNTIF($BB49,"&gt;=0"),COUNTIF($BG49,"&gt;=0"),COUNTIF($BL49,"&gt;=0"),COUNTIF($BV49,"&gt;=0"),COUNTIF($BQ49,"&gt;=0"),COUNTIF($CF49,"&gt;=0"),COUNTIF($CK49,"&gt;=0"),COUNTIF($X49,"&gt;=0"),COUNTIF($CA49,"&gt;=0"))/COUNT($S49,$AC49,$AH49,#REF!,$AM49,$AR49,$AW49,$BB49,$BG49,$BL49,$BV49,$CA49,$CF49,$CK49,$X49,$BQ49),"")</f>
        <v/>
      </c>
      <c r="N49" s="106" t="str">
        <f>IFERROR(SUM(COUNTIF($S49,"&lt;0"),COUNTIF($AC49,"&lt;0"),COUNTIF($AH49,"&lt;0"),COUNTIF(#REF!,"&lt;0"),COUNTIF($AM49,"&lt;0"),COUNTIF($AR49,"&lt;0"),COUNTIF($AW49,"&lt;0"),COUNTIF($BB49,"&lt;0"),COUNTIF($BG49,"&lt;0"),COUNTIF($BL49,"&lt;0"),COUNTIF($BV49,"&lt;0"),COUNTIF($BQ49,"&lt;0"),COUNTIF($CA49,"&lt;0"),COUNTIF($CF49,"&lt;0"),COUNTIF($CK49,"&lt;0"),COUNTIF($X49,"&lt;0"))/COUNT($S49,$AC49,$AH49,#REF!,$AM49,$AR49,$AW49,$BB49,$BG49,$BL49,$BV49,$CA49,$CF49,$CK49,$X49,$BQ49),"")</f>
        <v/>
      </c>
      <c r="O49" s="118" t="str">
        <f>IF(ISBLANK(DATASHEET!L35),"",DATASHEET!L35)</f>
        <v>5-6</v>
      </c>
      <c r="P49" s="119">
        <f>IFERROR(IF(VLOOKUP(DATASHEET!A35,[5]YEAR8!$A$2:$Z$226,18,FALSE)="","",VLOOKUP(DATASHEET!A35,[5]YEAR8!$A$2:$Z$226,18,FALSE)),"")</f>
        <v>49.024999999999999</v>
      </c>
      <c r="Q49" s="120">
        <f>IFERROR(IF(VLOOKUP(DATASHEET!A35,[5]YEAR8!$A$2:$AF$250,19,FALSE)="","",VLOOKUP(DATASHEET!A35,[5]YEAR8!$A$2:$AF$250,19,FALSE)),"")</f>
        <v>4.9024999999999999</v>
      </c>
      <c r="R49" s="121" t="str">
        <f>'P8 BREAKDOWN'!L37</f>
        <v/>
      </c>
      <c r="S49" s="108" t="str">
        <f>IF(T49="","",IFERROR(VLOOKUP(DATASHEET!AF35,lookup,2,FALSE)-$Q49,""))</f>
        <v/>
      </c>
      <c r="T49" s="109">
        <f>IFERROR(INDEX(DATASHEET!$A$1:$CT$300,MATCH(PROGRESS!$A49,DATASHEET!$A$1:$A$300,0),MATCH(PROGRESS!T$2,DATASHEET!$A$1:$CT$1,0)),"")</f>
        <v>0</v>
      </c>
      <c r="U49" s="109" t="str">
        <f t="shared" si="29"/>
        <v/>
      </c>
      <c r="V49" s="110" t="str">
        <f>IF(ISBLANK(DATASHEET!AG35),"",DATASHEET!AG35)</f>
        <v>SGO</v>
      </c>
      <c r="W49" s="111" t="str">
        <f>IF(ISBLANK(DATASHEET!AH35),"",DATASHEET!AH35)</f>
        <v>8N-AR-1</v>
      </c>
      <c r="X49" s="108" t="str">
        <f>IFERROR(VLOOKUP(DATASHEET!AJ35,lookup,2,FALSE)-$Q49,"")</f>
        <v/>
      </c>
      <c r="Y49" s="109">
        <f>IFERROR(INDEX(DATASHEET!$A$1:$CT$300,MATCH(PROGRESS!$A49,DATASHEET!$A$1:$A$300,0),MATCH(PROGRESS!Y$2,DATASHEET!$A$1:$CT$1,0)),"")</f>
        <v>0</v>
      </c>
      <c r="Z49" s="109" t="str">
        <f t="shared" si="44"/>
        <v/>
      </c>
      <c r="AA49" s="110" t="str">
        <f>IF(ISBLANK(DATASHEET!AK35),"",DATASHEET!AK35)</f>
        <v>AWR</v>
      </c>
      <c r="AB49" s="111" t="str">
        <f>IF(ISBLANK(DATASHEET!AL35),"",DATASHEET!AL35)</f>
        <v>8N-DT-4</v>
      </c>
      <c r="AC49" s="108" t="str">
        <f>IF(AD49="","",IFERROR(VLOOKUP(DATASHEET!AN35,lookup,2,FALSE)-$Q49,""))</f>
        <v/>
      </c>
      <c r="AD49" s="109">
        <f>IFERROR(INDEX(DATASHEET!$A$1:$CT$300,MATCH(PROGRESS!$A49,DATASHEET!$A$1:$A$300,0),MATCH(PROGRESS!AD$2,DATASHEET!$A$1:$CT$1,0)),"")</f>
        <v>0</v>
      </c>
      <c r="AE49" s="109" t="str">
        <f t="shared" si="31"/>
        <v/>
      </c>
      <c r="AF49" s="110" t="str">
        <f>IF(ISBLANK(DATASHEET!AO35),"",DATASHEET!AO35)</f>
        <v>EC</v>
      </c>
      <c r="AG49" s="111" t="str">
        <f>IF(ISBLANK(DATASHEET!AP35),"",DATASHEET!AP35)</f>
        <v>8N-DR-1</v>
      </c>
      <c r="AH49" s="108" t="str">
        <f>IF(AI49="","",IFERROR(VLOOKUP(DATASHEET!AR35,lookup,2,FALSE)-$Q49,""))</f>
        <v/>
      </c>
      <c r="AI49" s="109">
        <f>IFERROR(INDEX(DATASHEET!$A$1:$CT$300,MATCH(PROGRESS!$A49,DATASHEET!$A$1:$A$300,0),MATCH(PROGRESS!AI$2,DATASHEET!$A$1:$CT$1,0)),"")</f>
        <v>0</v>
      </c>
      <c r="AJ49" s="109" t="str">
        <f t="shared" si="32"/>
        <v/>
      </c>
      <c r="AK49" s="110" t="str">
        <f>IF(ISBLANK(DATASHEET!AS35),"",DATASHEET!AS35)</f>
        <v>EP</v>
      </c>
      <c r="AL49" s="111" t="str">
        <f>IF(ISBLANK(DATASHEET!AT35),"",DATASHEET!AT35)</f>
        <v>8N-EN-4</v>
      </c>
      <c r="AM49" s="108" t="str">
        <f>IF(AN49="","",IFERROR(VLOOKUP(DATASHEET!AZ35,lookup,2,FALSE)-$Q49,""))</f>
        <v/>
      </c>
      <c r="AN49" s="109">
        <f>IFERROR(INDEX(DATASHEET!$A$1:$CT$300,MATCH(PROGRESS!$A49,DATASHEET!$A$1:$A$300,0),MATCH(PROGRESS!AN$2,DATASHEET!$A$1:$CT$1,0)),"")</f>
        <v>0</v>
      </c>
      <c r="AO49" s="109" t="str">
        <f t="shared" si="33"/>
        <v/>
      </c>
      <c r="AP49" s="110" t="str">
        <f>IF(ISBLANK(DATASHEET!BA35),"",DATASHEET!BA35)</f>
        <v/>
      </c>
      <c r="AQ49" s="111" t="str">
        <f>IF(ISBLANK(DATASHEET!BB35),"",DATASHEET!BB35)</f>
        <v/>
      </c>
      <c r="AR49" s="108" t="str">
        <f>IF(AS49="","",IFERROR(VLOOKUP(DATASHEET!BD35,lookup,2,FALSE)-$Q49,""))</f>
        <v/>
      </c>
      <c r="AS49" s="109">
        <f>IFERROR(INDEX(DATASHEET!$A$1:$CT$300,MATCH(PROGRESS!$A49,DATASHEET!$A$1:$A$300,0),MATCH(PROGRESS!AS$2,DATASHEET!$A$1:$CT$1,0)),"")</f>
        <v>0</v>
      </c>
      <c r="AT49" s="109" t="str">
        <f t="shared" si="34"/>
        <v/>
      </c>
      <c r="AU49" s="110" t="str">
        <f>IF(ISBLANK(DATASHEET!BE35),"",DATASHEET!BE35)</f>
        <v>MPI</v>
      </c>
      <c r="AV49" s="111" t="str">
        <f>IF(ISBLANK(DATASHEET!BF35),"",DATASHEET!BF35)</f>
        <v>8N-GG-1</v>
      </c>
      <c r="AW49" s="108" t="str">
        <f>IF(AX49="","",IFERROR(VLOOKUP(DATASHEET!BH35,lookup,2,FALSE)-$Q49,""))</f>
        <v/>
      </c>
      <c r="AX49" s="109">
        <f>IFERROR(INDEX(DATASHEET!$A$1:$CT$300,MATCH(PROGRESS!$A49,DATASHEET!$A$1:$A$300,0),MATCH(PROGRESS!AX$2,DATASHEET!$A$1:$CT$1,0)),"")</f>
        <v>0</v>
      </c>
      <c r="AY49" s="109" t="str">
        <f t="shared" si="35"/>
        <v/>
      </c>
      <c r="AZ49" s="110" t="str">
        <f>IF(ISBLANK(DATASHEET!BI35),"",DATASHEET!BI35)</f>
        <v>HST</v>
      </c>
      <c r="BA49" s="111" t="str">
        <f>IF(ISBLANK(DATASHEET!BJ35),"",DATASHEET!BJ35)</f>
        <v>8N-HI-1</v>
      </c>
      <c r="BB49" s="108" t="str">
        <f>IF(BC49="","",IFERROR(VLOOKUP(DATASHEET!BL35,lookup,2,FALSE)-$Q49,""))</f>
        <v/>
      </c>
      <c r="BC49" s="109">
        <f>IFERROR(INDEX(DATASHEET!$A$1:$CT$300,MATCH(PROGRESS!$A49,DATASHEET!$A$1:$A$300,0),MATCH(PROGRESS!BC$2,DATASHEET!$A$1:$CT$1,0)),"")</f>
        <v>0</v>
      </c>
      <c r="BD49" s="109" t="str">
        <f t="shared" si="36"/>
        <v/>
      </c>
      <c r="BE49" s="110" t="str">
        <f>IF(ISBLANK(DATASHEET!BM35),"",DATASHEET!BM35)</f>
        <v>FS</v>
      </c>
      <c r="BF49" s="111" t="str">
        <f>IF(ISBLANK(DATASHEET!BN35),"",DATASHEET!BN35)</f>
        <v>8N-IT-1</v>
      </c>
      <c r="BG49" s="108" t="str">
        <f>IF(BH49="","",IFERROR(VLOOKUP(DATASHEET!BP35,lookup,2,FALSE)-$Q49,""))</f>
        <v/>
      </c>
      <c r="BH49" s="109">
        <f>IFERROR(INDEX(DATASHEET!$A$1:$CT$300,MATCH(PROGRESS!$A49,DATASHEET!$A$1:$A$300,0),MATCH(PROGRESS!BH$2,DATASHEET!$A$1:$CT$1,0)),"")</f>
        <v>0</v>
      </c>
      <c r="BI49" s="109" t="str">
        <f t="shared" si="37"/>
        <v/>
      </c>
      <c r="BJ49" s="110" t="str">
        <f>IF(ISBLANK(DATASHEET!BQ35),"",DATASHEET!BQ35)</f>
        <v>WD</v>
      </c>
      <c r="BK49" s="111" t="str">
        <f>IF(ISBLANK(DATASHEET!BR35),"",DATASHEET!BR35)</f>
        <v>8N-MA-1</v>
      </c>
      <c r="BL49" s="108" t="str">
        <f>IFERROR(VLOOKUP(DATASHEET!BT35,lookup,2,FALSE)-$Q49,"")</f>
        <v/>
      </c>
      <c r="BM49" s="109">
        <f>IFERROR(INDEX(DATASHEET!$A$1:$CT$300,MATCH(PROGRESS!$A49,DATASHEET!$A$1:$A$300,0),MATCH(PROGRESS!BM$2,DATASHEET!$A$1:$CT$1,0)),"")</f>
        <v>0</v>
      </c>
      <c r="BN49" s="109" t="str">
        <f t="shared" si="38"/>
        <v/>
      </c>
      <c r="BO49" s="110" t="str">
        <f>IF(ISBLANK(DATASHEET!BU35),"",DATASHEET!BU35)</f>
        <v>AW</v>
      </c>
      <c r="BP49" s="111" t="str">
        <f>IF(ISBLANK(DATASHEET!BV35),"",DATASHEET!BV35)</f>
        <v>8N-MU-1</v>
      </c>
      <c r="BQ49" s="108" t="str">
        <f>IFERROR(VLOOKUP(DATASHEET!BX35,lookup,2,FALSE)-$Q49,"")</f>
        <v/>
      </c>
      <c r="BR49" s="109">
        <f>IFERROR(INDEX(DATASHEET!$A$1:$CT$300,MATCH(PROGRESS!$A49,DATASHEET!$A$1:$A$300,0),MATCH(PROGRESS!BR$2,DATASHEET!$A$1:$CT$1,0)),"")</f>
        <v>0</v>
      </c>
      <c r="BS49" s="109" t="str">
        <f t="shared" si="39"/>
        <v/>
      </c>
      <c r="BT49" s="110" t="str">
        <f>IF(ISBLANK(DATASHEET!BY35),"",DATASHEET!BY35)</f>
        <v/>
      </c>
      <c r="BU49" s="111" t="str">
        <f>IF(ISBLANK(DATASHEET!BZ35),"",DATASHEET!BZ35)</f>
        <v/>
      </c>
      <c r="BV49" s="108" t="str">
        <f>IFERROR(VLOOKUP(DATASHEET!CB35,lookup,2,FALSE)-$Q49,"")</f>
        <v/>
      </c>
      <c r="BW49" s="109">
        <f>IFERROR(INDEX(DATASHEET!$A$1:$CT$300,MATCH(PROGRESS!$A49,DATASHEET!$A$1:$A$300,0),MATCH(PROGRESS!BW$2,DATASHEET!$A$1:$CT$1,0)),"")</f>
        <v>0</v>
      </c>
      <c r="BX49" s="109" t="str">
        <f t="shared" si="40"/>
        <v/>
      </c>
      <c r="BY49" s="110" t="str">
        <f>IF(ISBLANK(DATASHEET!CC35),"",DATASHEET!CC35)</f>
        <v>MAM</v>
      </c>
      <c r="BZ49" s="111" t="str">
        <f>IF(ISBLANK(DATASHEET!CD35),"",DATASHEET!CD35)</f>
        <v>8N-PE-4</v>
      </c>
      <c r="CA49" s="108" t="str">
        <f>IFERROR(VLOOKUP(DATASHEET!CF35,lookup,2,FALSE)-$Q49,"")</f>
        <v/>
      </c>
      <c r="CB49" s="109">
        <f>IFERROR(INDEX(DATASHEET!$A$1:$CT$300,MATCH(PROGRESS!$A49,DATASHEET!$A$1:$A$300,0),MATCH(PROGRESS!CB$2,DATASHEET!$A$1:$CT$1,0)),"")</f>
        <v>0</v>
      </c>
      <c r="CC49" s="109" t="str">
        <f t="shared" si="41"/>
        <v/>
      </c>
      <c r="CD49" s="110" t="str">
        <f>IF(ISBLANK(DATASHEET!CG35),"",DATASHEET!CG35)</f>
        <v>PLO</v>
      </c>
      <c r="CE49" s="111" t="str">
        <f>IF(ISBLANK(DATASHEET!CH35),"",DATASHEET!CH35)</f>
        <v>8N-RE-1</v>
      </c>
      <c r="CF49" s="108" t="str">
        <f>IFERROR(VLOOKUP(DATASHEET!CJ35,lookup,2,FALSE)-$Q49,"")</f>
        <v/>
      </c>
      <c r="CG49" s="109">
        <f>IFERROR(INDEX(DATASHEET!$A$1:$CT$300,MATCH(PROGRESS!$A49,DATASHEET!$A$1:$A$300,0),MATCH(PROGRESS!CG$2,DATASHEET!$A$1:$CT$1,0)),"")</f>
        <v>0</v>
      </c>
      <c r="CH49" s="109" t="str">
        <f t="shared" si="45"/>
        <v/>
      </c>
      <c r="CI49" s="110" t="str">
        <f>IF(ISBLANK(DATASHEET!CK35),"",DATASHEET!CK35)</f>
        <v>AGI</v>
      </c>
      <c r="CJ49" s="111" t="str">
        <f>IF(ISBLANK(DATASHEET!CL35),"",DATASHEET!CL35)</f>
        <v>8X-SC-5</v>
      </c>
      <c r="CK49" s="108" t="str">
        <f>IFERROR(VLOOKUP(DATASHEET!CN35,lookup,2,FALSE)-$Q49,"")</f>
        <v/>
      </c>
      <c r="CL49" s="109">
        <f>IFERROR(INDEX(DATASHEET!$A$1:$CT$300,MATCH(PROGRESS!$A49,DATASHEET!$A$1:$A$300,0),MATCH(PROGRESS!CL$2,DATASHEET!$A$1:$CT$1,0)),"")</f>
        <v>0</v>
      </c>
      <c r="CM49" s="109" t="str">
        <f t="shared" si="43"/>
        <v/>
      </c>
      <c r="CN49" s="110" t="str">
        <f>IF(ISBLANK(DATASHEET!CO35),"",DATASHEET!CO35)</f>
        <v>DCH</v>
      </c>
      <c r="CO49" s="110" t="str">
        <f>IF(ISBLANK(DATASHEET!CP35),"",DATASHEET!CP35)</f>
        <v>8N-SP-1</v>
      </c>
      <c r="FO49" s="282"/>
      <c r="FP49" s="282"/>
      <c r="FQ49" s="282"/>
      <c r="FR49" s="282"/>
      <c r="FS49" s="282"/>
      <c r="FT49" s="282"/>
      <c r="FU49" s="282"/>
      <c r="FV49" s="282"/>
      <c r="FW49" s="282"/>
      <c r="FX49" s="282"/>
      <c r="FY49" s="345"/>
      <c r="FZ49" s="282"/>
      <c r="GA49" s="282"/>
      <c r="GB49" s="282"/>
      <c r="GC49" s="282"/>
      <c r="GD49" s="282"/>
      <c r="GE49" s="282"/>
      <c r="GF49" s="282"/>
      <c r="GG49" s="282"/>
      <c r="GH49" s="282"/>
      <c r="GI49" s="282"/>
      <c r="GJ49" s="282"/>
      <c r="GK49" s="282"/>
      <c r="GL49" s="282"/>
      <c r="GM49" s="282"/>
      <c r="GN49" s="282"/>
      <c r="GO49" s="282"/>
      <c r="GP49" s="282"/>
      <c r="GQ49" s="282"/>
      <c r="GR49" s="282"/>
    </row>
    <row r="50" spans="1:200" ht="15.75" x14ac:dyDescent="0.25">
      <c r="A50" s="112">
        <f>DATASHEET!A36</f>
        <v>152800</v>
      </c>
      <c r="B50" s="113" t="str">
        <f>DATASHEET!B36</f>
        <v>DAVIES, Bethany</v>
      </c>
      <c r="C50" s="114" t="str">
        <f>DATASHEET!C36</f>
        <v>8KC</v>
      </c>
      <c r="D50" s="115" t="str">
        <f>DATASHEET!D36</f>
        <v>F</v>
      </c>
      <c r="E50" s="115" t="str">
        <f>DATASHEET!J36</f>
        <v>N</v>
      </c>
      <c r="F50" s="115" t="str">
        <f>DATASHEET!E36</f>
        <v>N</v>
      </c>
      <c r="G50" s="115" t="str">
        <f>DATASHEET!F36</f>
        <v>White - British</v>
      </c>
      <c r="H50" s="115" t="str">
        <f>DATASHEET!G36</f>
        <v>N</v>
      </c>
      <c r="I50" s="115" t="str">
        <f>DATASHEET!H36</f>
        <v>N</v>
      </c>
      <c r="J50" s="115" t="str">
        <f>DATASHEET!I36</f>
        <v>N</v>
      </c>
      <c r="K50" s="116" t="str">
        <f>DATASHEET!M36</f>
        <v>H</v>
      </c>
      <c r="L50" s="117" t="str">
        <f t="shared" si="28"/>
        <v/>
      </c>
      <c r="M50" s="106" t="str">
        <f>IFERROR(SUM(COUNTIF($S50,"&gt;=0"),COUNTIF($AC50,"&gt;=0"),COUNTIF($AH50,"&gt;=0"),COUNTIF(#REF!,"&gt;=0"),COUNTIF($AM50,"&gt;=0"),COUNTIF($AR50,"&gt;=0"),COUNTIF($AW50,"&gt;=0"),COUNTIF($BB50,"&gt;=0"),COUNTIF($BG50,"&gt;=0"),COUNTIF($BL50,"&gt;=0"),COUNTIF($BV50,"&gt;=0"),COUNTIF($BQ50,"&gt;=0"),COUNTIF($CF50,"&gt;=0"),COUNTIF($CK50,"&gt;=0"),COUNTIF($X50,"&gt;=0"),COUNTIF($CA50,"&gt;=0"))/COUNT($S50,$AC50,$AH50,#REF!,$AM50,$AR50,$AW50,$BB50,$BG50,$BL50,$BV50,$CA50,$CF50,$CK50,$X50,$BQ50),"")</f>
        <v/>
      </c>
      <c r="N50" s="106" t="str">
        <f>IFERROR(SUM(COUNTIF($S50,"&lt;0"),COUNTIF($AC50,"&lt;0"),COUNTIF($AH50,"&lt;0"),COUNTIF(#REF!,"&lt;0"),COUNTIF($AM50,"&lt;0"),COUNTIF($AR50,"&lt;0"),COUNTIF($AW50,"&lt;0"),COUNTIF($BB50,"&lt;0"),COUNTIF($BG50,"&lt;0"),COUNTIF($BL50,"&lt;0"),COUNTIF($BV50,"&lt;0"),COUNTIF($BQ50,"&lt;0"),COUNTIF($CA50,"&lt;0"),COUNTIF($CF50,"&lt;0"),COUNTIF($CK50,"&lt;0"),COUNTIF($X50,"&lt;0"))/COUNT($S50,$AC50,$AH50,#REF!,$AM50,$AR50,$AW50,$BB50,$BG50,$BL50,$BV50,$CA50,$CF50,$CK50,$X50,$BQ50),"")</f>
        <v/>
      </c>
      <c r="O50" s="118" t="str">
        <f>IF(ISBLANK(DATASHEET!L36),"",DATASHEET!L36)</f>
        <v>6-7</v>
      </c>
      <c r="P50" s="119">
        <f>IFERROR(IF(VLOOKUP(DATASHEET!A36,[5]YEAR8!$A$2:$Z$226,18,FALSE)="","",VLOOKUP(DATASHEET!A36,[5]YEAR8!$A$2:$Z$226,18,FALSE)),"")</f>
        <v>61.896647999999999</v>
      </c>
      <c r="Q50" s="120">
        <f>IFERROR(IF(VLOOKUP(DATASHEET!A36,[5]YEAR8!$A$2:$AF$250,19,FALSE)="","",VLOOKUP(DATASHEET!A36,[5]YEAR8!$A$2:$AF$250,19,FALSE)),"")</f>
        <v>6.1896648000000001</v>
      </c>
      <c r="R50" s="121" t="str">
        <f>'P8 BREAKDOWN'!L38</f>
        <v/>
      </c>
      <c r="S50" s="108" t="str">
        <f>IF(T50="","",IFERROR(VLOOKUP(DATASHEET!AF36,lookup,2,FALSE)-$Q50,""))</f>
        <v/>
      </c>
      <c r="T50" s="109">
        <f>IFERROR(INDEX(DATASHEET!$A$1:$CT$300,MATCH(PROGRESS!$A50,DATASHEET!$A$1:$A$300,0),MATCH(PROGRESS!T$2,DATASHEET!$A$1:$CT$1,0)),"")</f>
        <v>0</v>
      </c>
      <c r="U50" s="109" t="str">
        <f t="shared" si="29"/>
        <v/>
      </c>
      <c r="V50" s="110" t="str">
        <f>IF(ISBLANK(DATASHEET!AG36),"",DATASHEET!AG36)</f>
        <v>SGO</v>
      </c>
      <c r="W50" s="111" t="str">
        <f>IF(ISBLANK(DATASHEET!AH36),"",DATASHEET!AH36)</f>
        <v>8N-AR-4</v>
      </c>
      <c r="X50" s="108" t="str">
        <f>IFERROR(VLOOKUP(DATASHEET!AJ36,lookup,2,FALSE)-$Q50,"")</f>
        <v/>
      </c>
      <c r="Y50" s="109">
        <f>IFERROR(INDEX(DATASHEET!$A$1:$CT$300,MATCH(PROGRESS!$A50,DATASHEET!$A$1:$A$300,0),MATCH(PROGRESS!Y$2,DATASHEET!$A$1:$CT$1,0)),"")</f>
        <v>0</v>
      </c>
      <c r="Z50" s="109" t="str">
        <f t="shared" si="44"/>
        <v/>
      </c>
      <c r="AA50" s="110" t="str">
        <f>IF(ISBLANK(DATASHEET!AK36),"",DATASHEET!AK36)</f>
        <v>MO</v>
      </c>
      <c r="AB50" s="111" t="str">
        <f>IF(ISBLANK(DATASHEET!AL36),"",DATASHEET!AL36)</f>
        <v>8N-DT-3</v>
      </c>
      <c r="AC50" s="108" t="str">
        <f>IF(AD50="","",IFERROR(VLOOKUP(DATASHEET!AN36,lookup,2,FALSE)-$Q50,""))</f>
        <v/>
      </c>
      <c r="AD50" s="109">
        <f>IFERROR(INDEX(DATASHEET!$A$1:$CT$300,MATCH(PROGRESS!$A50,DATASHEET!$A$1:$A$300,0),MATCH(PROGRESS!AD$2,DATASHEET!$A$1:$CT$1,0)),"")</f>
        <v>0</v>
      </c>
      <c r="AE50" s="109" t="str">
        <f t="shared" si="31"/>
        <v/>
      </c>
      <c r="AF50" s="110" t="str">
        <f>IF(ISBLANK(DATASHEET!AO36),"",DATASHEET!AO36)</f>
        <v>KC</v>
      </c>
      <c r="AG50" s="111" t="str">
        <f>IF(ISBLANK(DATASHEET!AP36),"",DATASHEET!AP36)</f>
        <v>8N-DR-4</v>
      </c>
      <c r="AH50" s="108" t="str">
        <f>IF(AI50="","",IFERROR(VLOOKUP(DATASHEET!AR36,lookup,2,FALSE)-$Q50,""))</f>
        <v/>
      </c>
      <c r="AI50" s="109">
        <f>IFERROR(INDEX(DATASHEET!$A$1:$CT$300,MATCH(PROGRESS!$A50,DATASHEET!$A$1:$A$300,0),MATCH(PROGRESS!AI$2,DATASHEET!$A$1:$CT$1,0)),"")</f>
        <v>0</v>
      </c>
      <c r="AJ50" s="109" t="str">
        <f t="shared" si="32"/>
        <v/>
      </c>
      <c r="AK50" s="110" t="str">
        <f>IF(ISBLANK(DATASHEET!AS36),"",DATASHEET!AS36)</f>
        <v>AWH</v>
      </c>
      <c r="AL50" s="111" t="str">
        <f>IF(ISBLANK(DATASHEET!AT36),"",DATASHEET!AT36)</f>
        <v>8N-EN-1</v>
      </c>
      <c r="AM50" s="108" t="str">
        <f>IF(AN50="","",IFERROR(VLOOKUP(DATASHEET!AZ36,lookup,2,FALSE)-$Q50,""))</f>
        <v/>
      </c>
      <c r="AN50" s="109">
        <f>IFERROR(INDEX(DATASHEET!$A$1:$CT$300,MATCH(PROGRESS!$A50,DATASHEET!$A$1:$A$300,0),MATCH(PROGRESS!AN$2,DATASHEET!$A$1:$CT$1,0)),"")</f>
        <v>0</v>
      </c>
      <c r="AO50" s="109" t="str">
        <f t="shared" si="33"/>
        <v/>
      </c>
      <c r="AP50" s="110" t="str">
        <f>IF(ISBLANK(DATASHEET!BA36),"",DATASHEET!BA36)</f>
        <v/>
      </c>
      <c r="AQ50" s="111" t="str">
        <f>IF(ISBLANK(DATASHEET!BB36),"",DATASHEET!BB36)</f>
        <v/>
      </c>
      <c r="AR50" s="108" t="str">
        <f>IF(AS50="","",IFERROR(VLOOKUP(DATASHEET!BD36,lookup,2,FALSE)-$Q50,""))</f>
        <v/>
      </c>
      <c r="AS50" s="109">
        <f>IFERROR(INDEX(DATASHEET!$A$1:$CT$300,MATCH(PROGRESS!$A50,DATASHEET!$A$1:$A$300,0),MATCH(PROGRESS!AS$2,DATASHEET!$A$1:$CT$1,0)),"")</f>
        <v>0</v>
      </c>
      <c r="AT50" s="109" t="str">
        <f t="shared" si="34"/>
        <v/>
      </c>
      <c r="AU50" s="110" t="str">
        <f>IF(ISBLANK(DATASHEET!BE36),"",DATASHEET!BE36)</f>
        <v>ET</v>
      </c>
      <c r="AV50" s="111" t="str">
        <f>IF(ISBLANK(DATASHEET!BF36),"",DATASHEET!BF36)</f>
        <v>8N-GG-4</v>
      </c>
      <c r="AW50" s="108" t="str">
        <f>IF(AX50="","",IFERROR(VLOOKUP(DATASHEET!BH36,lookup,2,FALSE)-$Q50,""))</f>
        <v/>
      </c>
      <c r="AX50" s="109">
        <f>IFERROR(INDEX(DATASHEET!$A$1:$CT$300,MATCH(PROGRESS!$A50,DATASHEET!$A$1:$A$300,0),MATCH(PROGRESS!AX$2,DATASHEET!$A$1:$CT$1,0)),"")</f>
        <v>0</v>
      </c>
      <c r="AY50" s="109" t="str">
        <f t="shared" si="35"/>
        <v/>
      </c>
      <c r="AZ50" s="110" t="str">
        <f>IF(ISBLANK(DATASHEET!BI36),"",DATASHEET!BI36)</f>
        <v>ESH</v>
      </c>
      <c r="BA50" s="111" t="str">
        <f>IF(ISBLANK(DATASHEET!BJ36),"",DATASHEET!BJ36)</f>
        <v>8N-HI-4</v>
      </c>
      <c r="BB50" s="108" t="str">
        <f>IF(BC50="","",IFERROR(VLOOKUP(DATASHEET!BL36,lookup,2,FALSE)-$Q50,""))</f>
        <v/>
      </c>
      <c r="BC50" s="109">
        <f>IFERROR(INDEX(DATASHEET!$A$1:$CT$300,MATCH(PROGRESS!$A50,DATASHEET!$A$1:$A$300,0),MATCH(PROGRESS!BC$2,DATASHEET!$A$1:$CT$1,0)),"")</f>
        <v>0</v>
      </c>
      <c r="BD50" s="109" t="str">
        <f t="shared" si="36"/>
        <v/>
      </c>
      <c r="BE50" s="110" t="str">
        <f>IF(ISBLANK(DATASHEET!BM36),"",DATASHEET!BM36)</f>
        <v>RNI</v>
      </c>
      <c r="BF50" s="111" t="str">
        <f>IF(ISBLANK(DATASHEET!BN36),"",DATASHEET!BN36)</f>
        <v>8N-IT-4</v>
      </c>
      <c r="BG50" s="108" t="str">
        <f>IF(BH50="","",IFERROR(VLOOKUP(DATASHEET!BP36,lookup,2,FALSE)-$Q50,""))</f>
        <v/>
      </c>
      <c r="BH50" s="109">
        <f>IFERROR(INDEX(DATASHEET!$A$1:$CT$300,MATCH(PROGRESS!$A50,DATASHEET!$A$1:$A$300,0),MATCH(PROGRESS!BH$2,DATASHEET!$A$1:$CT$1,0)),"")</f>
        <v>0</v>
      </c>
      <c r="BI50" s="109" t="str">
        <f t="shared" si="37"/>
        <v/>
      </c>
      <c r="BJ50" s="110" t="str">
        <f>IF(ISBLANK(DATASHEET!BQ36),"",DATASHEET!BQ36)</f>
        <v>MP</v>
      </c>
      <c r="BK50" s="111" t="str">
        <f>IF(ISBLANK(DATASHEET!BR36),"",DATASHEET!BR36)</f>
        <v>8N-MA-2</v>
      </c>
      <c r="BL50" s="108" t="str">
        <f>IFERROR(VLOOKUP(DATASHEET!BT36,lookup,2,FALSE)-$Q50,"")</f>
        <v/>
      </c>
      <c r="BM50" s="109">
        <f>IFERROR(INDEX(DATASHEET!$A$1:$CT$300,MATCH(PROGRESS!$A50,DATASHEET!$A$1:$A$300,0),MATCH(PROGRESS!BM$2,DATASHEET!$A$1:$CT$1,0)),"")</f>
        <v>0</v>
      </c>
      <c r="BN50" s="109" t="str">
        <f t="shared" si="38"/>
        <v/>
      </c>
      <c r="BO50" s="110" t="str">
        <f>IF(ISBLANK(DATASHEET!BU36),"",DATASHEET!BU36)</f>
        <v>AW</v>
      </c>
      <c r="BP50" s="111" t="str">
        <f>IF(ISBLANK(DATASHEET!BV36),"",DATASHEET!BV36)</f>
        <v>8N-MU-4</v>
      </c>
      <c r="BQ50" s="108" t="str">
        <f>IFERROR(VLOOKUP(DATASHEET!BX36,lookup,2,FALSE)-$Q50,"")</f>
        <v/>
      </c>
      <c r="BR50" s="109">
        <f>IFERROR(INDEX(DATASHEET!$A$1:$CT$300,MATCH(PROGRESS!$A50,DATASHEET!$A$1:$A$300,0),MATCH(PROGRESS!BR$2,DATASHEET!$A$1:$CT$1,0)),"")</f>
        <v>0</v>
      </c>
      <c r="BS50" s="109" t="str">
        <f t="shared" si="39"/>
        <v/>
      </c>
      <c r="BT50" s="110" t="str">
        <f>IF(ISBLANK(DATASHEET!BY36),"",DATASHEET!BY36)</f>
        <v/>
      </c>
      <c r="BU50" s="111" t="str">
        <f>IF(ISBLANK(DATASHEET!BZ36),"",DATASHEET!BZ36)</f>
        <v/>
      </c>
      <c r="BV50" s="108" t="str">
        <f>IFERROR(VLOOKUP(DATASHEET!CB36,lookup,2,FALSE)-$Q50,"")</f>
        <v/>
      </c>
      <c r="BW50" s="109">
        <f>IFERROR(INDEX(DATASHEET!$A$1:$CT$300,MATCH(PROGRESS!$A50,DATASHEET!$A$1:$A$300,0),MATCH(PROGRESS!BW$2,DATASHEET!$A$1:$CT$1,0)),"")</f>
        <v>0</v>
      </c>
      <c r="BX50" s="109" t="str">
        <f t="shared" si="40"/>
        <v/>
      </c>
      <c r="BY50" s="110" t="str">
        <f>IF(ISBLANK(DATASHEET!CC36),"",DATASHEET!CC36)</f>
        <v>CKA</v>
      </c>
      <c r="BZ50" s="111" t="str">
        <f>IF(ISBLANK(DATASHEET!CD36),"",DATASHEET!CD36)</f>
        <v>8N-PE-2</v>
      </c>
      <c r="CA50" s="108" t="str">
        <f>IFERROR(VLOOKUP(DATASHEET!CF36,lookup,2,FALSE)-$Q50,"")</f>
        <v/>
      </c>
      <c r="CB50" s="109">
        <f>IFERROR(INDEX(DATASHEET!$A$1:$CT$300,MATCH(PROGRESS!$A50,DATASHEET!$A$1:$A$300,0),MATCH(PROGRESS!CB$2,DATASHEET!$A$1:$CT$1,0)),"")</f>
        <v>0</v>
      </c>
      <c r="CC50" s="109" t="str">
        <f t="shared" si="41"/>
        <v/>
      </c>
      <c r="CD50" s="110" t="str">
        <f>IF(ISBLANK(DATASHEET!CG36),"",DATASHEET!CG36)</f>
        <v>ZA</v>
      </c>
      <c r="CE50" s="111" t="str">
        <f>IF(ISBLANK(DATASHEET!CH36),"",DATASHEET!CH36)</f>
        <v>8N-RE-4</v>
      </c>
      <c r="CF50" s="108" t="str">
        <f>IFERROR(VLOOKUP(DATASHEET!CJ36,lookup,2,FALSE)-$Q50,"")</f>
        <v/>
      </c>
      <c r="CG50" s="109">
        <f>IFERROR(INDEX(DATASHEET!$A$1:$CT$300,MATCH(PROGRESS!$A50,DATASHEET!$A$1:$A$300,0),MATCH(PROGRESS!CG$2,DATASHEET!$A$1:$CT$1,0)),"")</f>
        <v>0</v>
      </c>
      <c r="CH50" s="109" t="str">
        <f t="shared" si="45"/>
        <v/>
      </c>
      <c r="CI50" s="110" t="str">
        <f>IF(ISBLANK(DATASHEET!CK36),"",DATASHEET!CK36)</f>
        <v>GN</v>
      </c>
      <c r="CJ50" s="111" t="str">
        <f>IF(ISBLANK(DATASHEET!CL36),"",DATASHEET!CL36)</f>
        <v>8X-SC-4</v>
      </c>
      <c r="CK50" s="108" t="str">
        <f>IFERROR(VLOOKUP(DATASHEET!CN36,lookup,2,FALSE)-$Q50,"")</f>
        <v/>
      </c>
      <c r="CL50" s="109">
        <f>IFERROR(INDEX(DATASHEET!$A$1:$CT$300,MATCH(PROGRESS!$A50,DATASHEET!$A$1:$A$300,0),MATCH(PROGRESS!CL$2,DATASHEET!$A$1:$CT$1,0)),"")</f>
        <v>0</v>
      </c>
      <c r="CM50" s="109" t="str">
        <f t="shared" si="43"/>
        <v/>
      </c>
      <c r="CN50" s="110" t="str">
        <f>IF(ISBLANK(DATASHEET!CO36),"",DATASHEET!CO36)</f>
        <v>MBA</v>
      </c>
      <c r="CO50" s="110" t="str">
        <f>IF(ISBLANK(DATASHEET!CP36),"",DATASHEET!CP36)</f>
        <v>8N-SP-4</v>
      </c>
      <c r="FO50" s="282"/>
      <c r="FP50" s="282"/>
      <c r="FQ50" s="282"/>
      <c r="FR50" s="282"/>
      <c r="FS50" s="282"/>
      <c r="FT50" s="282"/>
      <c r="FU50" s="282"/>
      <c r="FV50" s="282"/>
      <c r="FW50" s="282"/>
      <c r="FX50" s="282"/>
      <c r="FY50" s="345"/>
      <c r="FZ50" s="282"/>
      <c r="GA50" s="282"/>
      <c r="GB50" s="282"/>
      <c r="GC50" s="282"/>
      <c r="GD50" s="282"/>
      <c r="GE50" s="282"/>
      <c r="GF50" s="282"/>
      <c r="GG50" s="282"/>
      <c r="GH50" s="282"/>
      <c r="GI50" s="282"/>
      <c r="GJ50" s="282"/>
      <c r="GK50" s="282"/>
      <c r="GL50" s="282"/>
      <c r="GM50" s="282"/>
      <c r="GN50" s="282"/>
      <c r="GO50" s="282"/>
      <c r="GP50" s="282"/>
      <c r="GQ50" s="282"/>
      <c r="GR50" s="282"/>
    </row>
    <row r="51" spans="1:200" ht="15.75" x14ac:dyDescent="0.25">
      <c r="A51" s="112">
        <f>DATASHEET!A37</f>
        <v>152774</v>
      </c>
      <c r="B51" s="113" t="str">
        <f>DATASHEET!B37</f>
        <v>DISHA, Thomas</v>
      </c>
      <c r="C51" s="114" t="str">
        <f>DATASHEET!C37</f>
        <v>8AR</v>
      </c>
      <c r="D51" s="115" t="str">
        <f>DATASHEET!D37</f>
        <v>M</v>
      </c>
      <c r="E51" s="115" t="str">
        <f>DATASHEET!J37</f>
        <v>N</v>
      </c>
      <c r="F51" s="115" t="str">
        <f>DATASHEET!E37</f>
        <v>N</v>
      </c>
      <c r="G51" s="115" t="str">
        <f>DATASHEET!F37</f>
        <v>White Other</v>
      </c>
      <c r="H51" s="115" t="str">
        <f>DATASHEET!G37</f>
        <v>Y</v>
      </c>
      <c r="I51" s="115" t="str">
        <f>DATASHEET!H37</f>
        <v>N</v>
      </c>
      <c r="J51" s="115" t="str">
        <f>DATASHEET!I37</f>
        <v>N</v>
      </c>
      <c r="K51" s="116" t="str">
        <f>DATASHEET!M37</f>
        <v>H</v>
      </c>
      <c r="L51" s="117" t="str">
        <f t="shared" si="28"/>
        <v/>
      </c>
      <c r="M51" s="106" t="str">
        <f>IFERROR(SUM(COUNTIF($S51,"&gt;=0"),COUNTIF($AC51,"&gt;=0"),COUNTIF($AH51,"&gt;=0"),COUNTIF(#REF!,"&gt;=0"),COUNTIF($AM51,"&gt;=0"),COUNTIF($AR51,"&gt;=0"),COUNTIF($AW51,"&gt;=0"),COUNTIF($BB51,"&gt;=0"),COUNTIF($BG51,"&gt;=0"),COUNTIF($BL51,"&gt;=0"),COUNTIF($BV51,"&gt;=0"),COUNTIF($BQ51,"&gt;=0"),COUNTIF($CF51,"&gt;=0"),COUNTIF($CK51,"&gt;=0"),COUNTIF($X51,"&gt;=0"),COUNTIF($CA51,"&gt;=0"))/COUNT($S51,$AC51,$AH51,#REF!,$AM51,$AR51,$AW51,$BB51,$BG51,$BL51,$BV51,$CA51,$CF51,$CK51,$X51,$BQ51),"")</f>
        <v/>
      </c>
      <c r="N51" s="106" t="str">
        <f>IFERROR(SUM(COUNTIF($S51,"&lt;0"),COUNTIF($AC51,"&lt;0"),COUNTIF($AH51,"&lt;0"),COUNTIF(#REF!,"&lt;0"),COUNTIF($AM51,"&lt;0"),COUNTIF($AR51,"&lt;0"),COUNTIF($AW51,"&lt;0"),COUNTIF($BB51,"&lt;0"),COUNTIF($BG51,"&lt;0"),COUNTIF($BL51,"&lt;0"),COUNTIF($BV51,"&lt;0"),COUNTIF($BQ51,"&lt;0"),COUNTIF($CA51,"&lt;0"),COUNTIF($CF51,"&lt;0"),COUNTIF($CK51,"&lt;0"),COUNTIF($X51,"&lt;0"))/COUNT($S51,$AC51,$AH51,#REF!,$AM51,$AR51,$AW51,$BB51,$BG51,$BL51,$BV51,$CA51,$CF51,$CK51,$X51,$BQ51),"")</f>
        <v/>
      </c>
      <c r="O51" s="118" t="str">
        <f>IF(ISBLANK(DATASHEET!L37),"",DATASHEET!L37)</f>
        <v>8-9</v>
      </c>
      <c r="P51" s="119">
        <f>IFERROR(IF(VLOOKUP(DATASHEET!A37,[5]YEAR8!$A$2:$Z$226,18,FALSE)="","",VLOOKUP(DATASHEET!A37,[5]YEAR8!$A$2:$Z$226,18,FALSE)),"")</f>
        <v>74.702128000000002</v>
      </c>
      <c r="Q51" s="120">
        <f>IFERROR(IF(VLOOKUP(DATASHEET!A37,[5]YEAR8!$A$2:$AF$250,19,FALSE)="","",VLOOKUP(DATASHEET!A37,[5]YEAR8!$A$2:$AF$250,19,FALSE)),"")</f>
        <v>7.4702128000000005</v>
      </c>
      <c r="R51" s="121" t="str">
        <f>'P8 BREAKDOWN'!L39</f>
        <v/>
      </c>
      <c r="S51" s="108" t="str">
        <f>IF(T51="","",IFERROR(VLOOKUP(DATASHEET!AF37,lookup,2,FALSE)-$Q51,""))</f>
        <v/>
      </c>
      <c r="T51" s="109">
        <f>IFERROR(INDEX(DATASHEET!$A$1:$CT$300,MATCH(PROGRESS!$A51,DATASHEET!$A$1:$A$300,0),MATCH(PROGRESS!T$2,DATASHEET!$A$1:$CT$1,0)),"")</f>
        <v>0</v>
      </c>
      <c r="U51" s="109" t="str">
        <f t="shared" si="29"/>
        <v/>
      </c>
      <c r="V51" s="110" t="str">
        <f>IF(ISBLANK(DATASHEET!AG37),"",DATASHEET!AG37)</f>
        <v>SGO</v>
      </c>
      <c r="W51" s="111" t="str">
        <f>IF(ISBLANK(DATASHEET!AH37),"",DATASHEET!AH37)</f>
        <v>8S-AR-1</v>
      </c>
      <c r="X51" s="108" t="str">
        <f>IFERROR(VLOOKUP(DATASHEET!AJ37,lookup,2,FALSE)-$Q51,"")</f>
        <v/>
      </c>
      <c r="Y51" s="109">
        <f>IFERROR(INDEX(DATASHEET!$A$1:$CT$300,MATCH(PROGRESS!$A51,DATASHEET!$A$1:$A$300,0),MATCH(PROGRESS!Y$2,DATASHEET!$A$1:$CT$1,0)),"")</f>
        <v>0</v>
      </c>
      <c r="Z51" s="109" t="str">
        <f t="shared" si="44"/>
        <v/>
      </c>
      <c r="AA51" s="110" t="str">
        <f>IF(ISBLANK(DATASHEET!AK37),"",DATASHEET!AK37)</f>
        <v>AWR</v>
      </c>
      <c r="AB51" s="111" t="str">
        <f>IF(ISBLANK(DATASHEET!AL37),"",DATASHEET!AL37)</f>
        <v>8S-DT-4</v>
      </c>
      <c r="AC51" s="108" t="str">
        <f>IF(AD51="","",IFERROR(VLOOKUP(DATASHEET!AN37,lookup,2,FALSE)-$Q51,""))</f>
        <v/>
      </c>
      <c r="AD51" s="109">
        <f>IFERROR(INDEX(DATASHEET!$A$1:$CT$300,MATCH(PROGRESS!$A51,DATASHEET!$A$1:$A$300,0),MATCH(PROGRESS!AD$2,DATASHEET!$A$1:$CT$1,0)),"")</f>
        <v>0</v>
      </c>
      <c r="AE51" s="109" t="str">
        <f t="shared" si="31"/>
        <v/>
      </c>
      <c r="AF51" s="110" t="str">
        <f>IF(ISBLANK(DATASHEET!AO37),"",DATASHEET!AO37)</f>
        <v>KC</v>
      </c>
      <c r="AG51" s="111" t="str">
        <f>IF(ISBLANK(DATASHEET!AP37),"",DATASHEET!AP37)</f>
        <v>8S-DR-1</v>
      </c>
      <c r="AH51" s="108" t="str">
        <f>IF(AI51="","",IFERROR(VLOOKUP(DATASHEET!AR37,lookup,2,FALSE)-$Q51,""))</f>
        <v/>
      </c>
      <c r="AI51" s="109">
        <f>IFERROR(INDEX(DATASHEET!$A$1:$CT$300,MATCH(PROGRESS!$A51,DATASHEET!$A$1:$A$300,0),MATCH(PROGRESS!AI$2,DATASHEET!$A$1:$CT$1,0)),"")</f>
        <v>0</v>
      </c>
      <c r="AJ51" s="109" t="str">
        <f t="shared" si="32"/>
        <v/>
      </c>
      <c r="AK51" s="110" t="str">
        <f>IF(ISBLANK(DATASHEET!AS37),"",DATASHEET!AS37)</f>
        <v>EP</v>
      </c>
      <c r="AL51" s="111" t="str">
        <f>IF(ISBLANK(DATASHEET!AT37),"",DATASHEET!AT37)</f>
        <v>8S-EN-1</v>
      </c>
      <c r="AM51" s="108" t="str">
        <f>IF(AN51="","",IFERROR(VLOOKUP(DATASHEET!AZ37,lookup,2,FALSE)-$Q51,""))</f>
        <v/>
      </c>
      <c r="AN51" s="109">
        <f>IFERROR(INDEX(DATASHEET!$A$1:$CT$300,MATCH(PROGRESS!$A51,DATASHEET!$A$1:$A$300,0),MATCH(PROGRESS!AN$2,DATASHEET!$A$1:$CT$1,0)),"")</f>
        <v>0</v>
      </c>
      <c r="AO51" s="109" t="str">
        <f t="shared" si="33"/>
        <v/>
      </c>
      <c r="AP51" s="110" t="str">
        <f>IF(ISBLANK(DATASHEET!BA37),"",DATASHEET!BA37)</f>
        <v>YP</v>
      </c>
      <c r="AQ51" s="111" t="str">
        <f>IF(ISBLANK(DATASHEET!BB37),"",DATASHEET!BB37)</f>
        <v>8S-FR-1</v>
      </c>
      <c r="AR51" s="108" t="str">
        <f>IF(AS51="","",IFERROR(VLOOKUP(DATASHEET!BD37,lookup,2,FALSE)-$Q51,""))</f>
        <v/>
      </c>
      <c r="AS51" s="109">
        <f>IFERROR(INDEX(DATASHEET!$A$1:$CT$300,MATCH(PROGRESS!$A51,DATASHEET!$A$1:$A$300,0),MATCH(PROGRESS!AS$2,DATASHEET!$A$1:$CT$1,0)),"")</f>
        <v>0</v>
      </c>
      <c r="AT51" s="109" t="str">
        <f t="shared" si="34"/>
        <v/>
      </c>
      <c r="AU51" s="110" t="str">
        <f>IF(ISBLANK(DATASHEET!BE37),"",DATASHEET!BE37)</f>
        <v>JJA</v>
      </c>
      <c r="AV51" s="111" t="str">
        <f>IF(ISBLANK(DATASHEET!BF37),"",DATASHEET!BF37)</f>
        <v>8S-GG-1</v>
      </c>
      <c r="AW51" s="108" t="str">
        <f>IF(AX51="","",IFERROR(VLOOKUP(DATASHEET!BH37,lookup,2,FALSE)-$Q51,""))</f>
        <v/>
      </c>
      <c r="AX51" s="109">
        <f>IFERROR(INDEX(DATASHEET!$A$1:$CT$300,MATCH(PROGRESS!$A51,DATASHEET!$A$1:$A$300,0),MATCH(PROGRESS!AX$2,DATASHEET!$A$1:$CT$1,0)),"")</f>
        <v>0</v>
      </c>
      <c r="AY51" s="109" t="str">
        <f t="shared" si="35"/>
        <v/>
      </c>
      <c r="AZ51" s="110" t="str">
        <f>IF(ISBLANK(DATASHEET!BI37),"",DATASHEET!BI37)</f>
        <v>MCO</v>
      </c>
      <c r="BA51" s="111" t="str">
        <f>IF(ISBLANK(DATASHEET!BJ37),"",DATASHEET!BJ37)</f>
        <v>8S-HI-1</v>
      </c>
      <c r="BB51" s="108" t="str">
        <f>IF(BC51="","",IFERROR(VLOOKUP(DATASHEET!BL37,lookup,2,FALSE)-$Q51,""))</f>
        <v/>
      </c>
      <c r="BC51" s="109">
        <f>IFERROR(INDEX(DATASHEET!$A$1:$CT$300,MATCH(PROGRESS!$A51,DATASHEET!$A$1:$A$300,0),MATCH(PROGRESS!BC$2,DATASHEET!$A$1:$CT$1,0)),"")</f>
        <v>0</v>
      </c>
      <c r="BD51" s="109" t="str">
        <f t="shared" si="36"/>
        <v/>
      </c>
      <c r="BE51" s="110" t="str">
        <f>IF(ISBLANK(DATASHEET!BM37),"",DATASHEET!BM37)</f>
        <v>RNI</v>
      </c>
      <c r="BF51" s="111" t="str">
        <f>IF(ISBLANK(DATASHEET!BN37),"",DATASHEET!BN37)</f>
        <v>8S-IT-1</v>
      </c>
      <c r="BG51" s="108" t="str">
        <f>IF(BH51="","",IFERROR(VLOOKUP(DATASHEET!BP37,lookup,2,FALSE)-$Q51,""))</f>
        <v/>
      </c>
      <c r="BH51" s="109">
        <f>IFERROR(INDEX(DATASHEET!$A$1:$CT$300,MATCH(PROGRESS!$A51,DATASHEET!$A$1:$A$300,0),MATCH(PROGRESS!BH$2,DATASHEET!$A$1:$CT$1,0)),"")</f>
        <v>0</v>
      </c>
      <c r="BI51" s="109" t="str">
        <f t="shared" si="37"/>
        <v/>
      </c>
      <c r="BJ51" s="110" t="str">
        <f>IF(ISBLANK(DATASHEET!BQ37),"",DATASHEET!BQ37)</f>
        <v>WD</v>
      </c>
      <c r="BK51" s="111" t="str">
        <f>IF(ISBLANK(DATASHEET!BR37),"",DATASHEET!BR37)</f>
        <v>8S-MA-1</v>
      </c>
      <c r="BL51" s="108" t="str">
        <f>IFERROR(VLOOKUP(DATASHEET!BT37,lookup,2,FALSE)-$Q51,"")</f>
        <v/>
      </c>
      <c r="BM51" s="109">
        <f>IFERROR(INDEX(DATASHEET!$A$1:$CT$300,MATCH(PROGRESS!$A51,DATASHEET!$A$1:$A$300,0),MATCH(PROGRESS!BM$2,DATASHEET!$A$1:$CT$1,0)),"")</f>
        <v>0</v>
      </c>
      <c r="BN51" s="109" t="str">
        <f t="shared" si="38"/>
        <v/>
      </c>
      <c r="BO51" s="110" t="str">
        <f>IF(ISBLANK(DATASHEET!BU37),"",DATASHEET!BU37)</f>
        <v>RF</v>
      </c>
      <c r="BP51" s="111" t="str">
        <f>IF(ISBLANK(DATASHEET!BV37),"",DATASHEET!BV37)</f>
        <v>8S-MU-1</v>
      </c>
      <c r="BQ51" s="108" t="str">
        <f>IFERROR(VLOOKUP(DATASHEET!BX37,lookup,2,FALSE)-$Q51,"")</f>
        <v/>
      </c>
      <c r="BR51" s="109">
        <f>IFERROR(INDEX(DATASHEET!$A$1:$CT$300,MATCH(PROGRESS!$A51,DATASHEET!$A$1:$A$300,0),MATCH(PROGRESS!BR$2,DATASHEET!$A$1:$CT$1,0)),"")</f>
        <v>0</v>
      </c>
      <c r="BS51" s="109" t="str">
        <f t="shared" si="39"/>
        <v/>
      </c>
      <c r="BT51" s="110" t="str">
        <f>IF(ISBLANK(DATASHEET!BY37),"",DATASHEET!BY37)</f>
        <v/>
      </c>
      <c r="BU51" s="111" t="str">
        <f>IF(ISBLANK(DATASHEET!BZ37),"",DATASHEET!BZ37)</f>
        <v/>
      </c>
      <c r="BV51" s="108" t="str">
        <f>IFERROR(VLOOKUP(DATASHEET!CB37,lookup,2,FALSE)-$Q51,"")</f>
        <v/>
      </c>
      <c r="BW51" s="109">
        <f>IFERROR(INDEX(DATASHEET!$A$1:$CT$300,MATCH(PROGRESS!$A51,DATASHEET!$A$1:$A$300,0),MATCH(PROGRESS!BW$2,DATASHEET!$A$1:$CT$1,0)),"")</f>
        <v>0</v>
      </c>
      <c r="BX51" s="109" t="str">
        <f t="shared" si="40"/>
        <v/>
      </c>
      <c r="BY51" s="110" t="str">
        <f>IF(ISBLANK(DATASHEET!CC37),"",DATASHEET!CC37)</f>
        <v>RDO</v>
      </c>
      <c r="BZ51" s="111" t="str">
        <f>IF(ISBLANK(DATASHEET!CD37),"",DATASHEET!CD37)</f>
        <v>8S-PE-3</v>
      </c>
      <c r="CA51" s="108" t="str">
        <f>IFERROR(VLOOKUP(DATASHEET!CF37,lookup,2,FALSE)-$Q51,"")</f>
        <v/>
      </c>
      <c r="CB51" s="109">
        <f>IFERROR(INDEX(DATASHEET!$A$1:$CT$300,MATCH(PROGRESS!$A51,DATASHEET!$A$1:$A$300,0),MATCH(PROGRESS!CB$2,DATASHEET!$A$1:$CT$1,0)),"")</f>
        <v>0</v>
      </c>
      <c r="CC51" s="109" t="str">
        <f t="shared" si="41"/>
        <v/>
      </c>
      <c r="CD51" s="110" t="str">
        <f>IF(ISBLANK(DATASHEET!CG37),"",DATASHEET!CG37)</f>
        <v>MHA</v>
      </c>
      <c r="CE51" s="111" t="str">
        <f>IF(ISBLANK(DATASHEET!CH37),"",DATASHEET!CH37)</f>
        <v>8S-RE-1</v>
      </c>
      <c r="CF51" s="108" t="str">
        <f>IFERROR(VLOOKUP(DATASHEET!CJ37,lookup,2,FALSE)-$Q51,"")</f>
        <v/>
      </c>
      <c r="CG51" s="109">
        <f>IFERROR(INDEX(DATASHEET!$A$1:$CT$300,MATCH(PROGRESS!$A51,DATASHEET!$A$1:$A$300,0),MATCH(PROGRESS!CG$2,DATASHEET!$A$1:$CT$1,0)),"")</f>
        <v>0</v>
      </c>
      <c r="CH51" s="109" t="str">
        <f t="shared" si="45"/>
        <v/>
      </c>
      <c r="CI51" s="110" t="str">
        <f>IF(ISBLANK(DATASHEET!CK37),"",DATASHEET!CK37)</f>
        <v>AGI</v>
      </c>
      <c r="CJ51" s="111" t="str">
        <f>IF(ISBLANK(DATASHEET!CL37),"",DATASHEET!CL37)</f>
        <v>8X-SC-2</v>
      </c>
      <c r="CK51" s="108" t="str">
        <f>IFERROR(VLOOKUP(DATASHEET!CN37,lookup,2,FALSE)-$Q51,"")</f>
        <v/>
      </c>
      <c r="CL51" s="109">
        <f>IFERROR(INDEX(DATASHEET!$A$1:$CT$300,MATCH(PROGRESS!$A51,DATASHEET!$A$1:$A$300,0),MATCH(PROGRESS!CL$2,DATASHEET!$A$1:$CT$1,0)),"")</f>
        <v>0</v>
      </c>
      <c r="CM51" s="109" t="str">
        <f t="shared" si="43"/>
        <v/>
      </c>
      <c r="CN51" s="110" t="str">
        <f>IF(ISBLANK(DATASHEET!CO37),"",DATASHEET!CO37)</f>
        <v/>
      </c>
      <c r="CO51" s="110" t="str">
        <f>IF(ISBLANK(DATASHEET!CP37),"",DATASHEET!CP37)</f>
        <v/>
      </c>
      <c r="FO51" s="282"/>
      <c r="FP51" s="282"/>
      <c r="FQ51" s="282"/>
      <c r="FR51" s="282"/>
      <c r="FS51" s="282"/>
      <c r="FT51" s="282"/>
      <c r="FU51" s="282"/>
      <c r="FV51" s="282"/>
      <c r="FW51" s="282"/>
      <c r="FX51" s="282"/>
      <c r="FY51" s="345"/>
      <c r="FZ51" s="282"/>
      <c r="GA51" s="282"/>
      <c r="GB51" s="282"/>
      <c r="GC51" s="282"/>
      <c r="GD51" s="282"/>
      <c r="GE51" s="282"/>
      <c r="GF51" s="282"/>
      <c r="GG51" s="282"/>
      <c r="GH51" s="282"/>
      <c r="GI51" s="282"/>
      <c r="GJ51" s="282"/>
      <c r="GK51" s="282"/>
      <c r="GL51" s="282"/>
      <c r="GM51" s="282"/>
      <c r="GN51" s="282"/>
      <c r="GO51" s="282"/>
      <c r="GP51" s="282"/>
      <c r="GQ51" s="282"/>
      <c r="GR51" s="282"/>
    </row>
    <row r="52" spans="1:200" ht="15.75" x14ac:dyDescent="0.25">
      <c r="A52" s="112">
        <f>DATASHEET!A38</f>
        <v>152890</v>
      </c>
      <c r="B52" s="113" t="str">
        <f>DATASHEET!B38</f>
        <v>DOWNING, Joe</v>
      </c>
      <c r="C52" s="114" t="str">
        <f>DATASHEET!C38</f>
        <v>8KC</v>
      </c>
      <c r="D52" s="115" t="str">
        <f>DATASHEET!D38</f>
        <v>M</v>
      </c>
      <c r="E52" s="115" t="str">
        <f>DATASHEET!J38</f>
        <v>K</v>
      </c>
      <c r="F52" s="115" t="str">
        <f>DATASHEET!E38</f>
        <v>N</v>
      </c>
      <c r="G52" s="115" t="str">
        <f>DATASHEET!F38</f>
        <v>White - British</v>
      </c>
      <c r="H52" s="115" t="str">
        <f>DATASHEET!G38</f>
        <v>N</v>
      </c>
      <c r="I52" s="115" t="str">
        <f>DATASHEET!H38</f>
        <v>N</v>
      </c>
      <c r="J52" s="115" t="str">
        <f>DATASHEET!I38</f>
        <v>N</v>
      </c>
      <c r="K52" s="116" t="str">
        <f>DATASHEET!M38</f>
        <v>M</v>
      </c>
      <c r="L52" s="117" t="str">
        <f t="shared" si="28"/>
        <v/>
      </c>
      <c r="M52" s="106" t="str">
        <f>IFERROR(SUM(COUNTIF($S52,"&gt;=0"),COUNTIF($AC52,"&gt;=0"),COUNTIF($AH52,"&gt;=0"),COUNTIF(#REF!,"&gt;=0"),COUNTIF($AM52,"&gt;=0"),COUNTIF($AR52,"&gt;=0"),COUNTIF($AW52,"&gt;=0"),COUNTIF($BB52,"&gt;=0"),COUNTIF($BG52,"&gt;=0"),COUNTIF($BL52,"&gt;=0"),COUNTIF($BV52,"&gt;=0"),COUNTIF($BQ52,"&gt;=0"),COUNTIF($CF52,"&gt;=0"),COUNTIF($CK52,"&gt;=0"),COUNTIF($X52,"&gt;=0"),COUNTIF($CA52,"&gt;=0"))/COUNT($S52,$AC52,$AH52,#REF!,$AM52,$AR52,$AW52,$BB52,$BG52,$BL52,$BV52,$CA52,$CF52,$CK52,$X52,$BQ52),"")</f>
        <v/>
      </c>
      <c r="N52" s="106" t="str">
        <f>IFERROR(SUM(COUNTIF($S52,"&lt;0"),COUNTIF($AC52,"&lt;0"),COUNTIF($AH52,"&lt;0"),COUNTIF(#REF!,"&lt;0"),COUNTIF($AM52,"&lt;0"),COUNTIF($AR52,"&lt;0"),COUNTIF($AW52,"&lt;0"),COUNTIF($BB52,"&lt;0"),COUNTIF($BG52,"&lt;0"),COUNTIF($BL52,"&lt;0"),COUNTIF($BV52,"&lt;0"),COUNTIF($BQ52,"&lt;0"),COUNTIF($CA52,"&lt;0"),COUNTIF($CF52,"&lt;0"),COUNTIF($CK52,"&lt;0"),COUNTIF($X52,"&lt;0"))/COUNT($S52,$AC52,$AH52,#REF!,$AM52,$AR52,$AW52,$BB52,$BG52,$BL52,$BV52,$CA52,$CF52,$CK52,$X52,$BQ52),"")</f>
        <v/>
      </c>
      <c r="O52" s="118" t="str">
        <f>IF(ISBLANK(DATASHEET!L38),"",DATASHEET!L38)</f>
        <v>5-6</v>
      </c>
      <c r="P52" s="119">
        <f>IFERROR(IF(VLOOKUP(DATASHEET!A38,[5]YEAR8!$A$2:$Z$226,18,FALSE)="","",VLOOKUP(DATASHEET!A38,[5]YEAR8!$A$2:$Z$226,18,FALSE)),"")</f>
        <v>49.024999999999999</v>
      </c>
      <c r="Q52" s="120">
        <f>IFERROR(IF(VLOOKUP(DATASHEET!A38,[5]YEAR8!$A$2:$AF$250,19,FALSE)="","",VLOOKUP(DATASHEET!A38,[5]YEAR8!$A$2:$AF$250,19,FALSE)),"")</f>
        <v>4.9024999999999999</v>
      </c>
      <c r="R52" s="121" t="str">
        <f>'P8 BREAKDOWN'!L40</f>
        <v/>
      </c>
      <c r="S52" s="108" t="str">
        <f>IF(T52="","",IFERROR(VLOOKUP(DATASHEET!AF38,lookup,2,FALSE)-$Q52,""))</f>
        <v/>
      </c>
      <c r="T52" s="109">
        <f>IFERROR(INDEX(DATASHEET!$A$1:$CT$300,MATCH(PROGRESS!$A52,DATASHEET!$A$1:$A$300,0),MATCH(PROGRESS!T$2,DATASHEET!$A$1:$CT$1,0)),"")</f>
        <v>0</v>
      </c>
      <c r="U52" s="109" t="str">
        <f t="shared" si="29"/>
        <v/>
      </c>
      <c r="V52" s="110" t="str">
        <f>IF(ISBLANK(DATASHEET!AG38),"",DATASHEET!AG38)</f>
        <v>SGO</v>
      </c>
      <c r="W52" s="111" t="str">
        <f>IF(ISBLANK(DATASHEET!AH38),"",DATASHEET!AH38)</f>
        <v>8N-AR-4</v>
      </c>
      <c r="X52" s="108" t="str">
        <f>IFERROR(VLOOKUP(DATASHEET!AJ38,lookup,2,FALSE)-$Q52,"")</f>
        <v/>
      </c>
      <c r="Y52" s="109">
        <f>IFERROR(INDEX(DATASHEET!$A$1:$CT$300,MATCH(PROGRESS!$A52,DATASHEET!$A$1:$A$300,0),MATCH(PROGRESS!Y$2,DATASHEET!$A$1:$CT$1,0)),"")</f>
        <v>0</v>
      </c>
      <c r="Z52" s="109" t="str">
        <f t="shared" si="44"/>
        <v/>
      </c>
      <c r="AA52" s="110" t="str">
        <f>IF(ISBLANK(DATASHEET!AK38),"",DATASHEET!AK38)</f>
        <v>AWR</v>
      </c>
      <c r="AB52" s="111" t="str">
        <f>IF(ISBLANK(DATASHEET!AL38),"",DATASHEET!AL38)</f>
        <v>8N-DT-4</v>
      </c>
      <c r="AC52" s="108" t="str">
        <f>IF(AD52="","",IFERROR(VLOOKUP(DATASHEET!AN38,lookup,2,FALSE)-$Q52,""))</f>
        <v/>
      </c>
      <c r="AD52" s="109">
        <f>IFERROR(INDEX(DATASHEET!$A$1:$CT$300,MATCH(PROGRESS!$A52,DATASHEET!$A$1:$A$300,0),MATCH(PROGRESS!AD$2,DATASHEET!$A$1:$CT$1,0)),"")</f>
        <v>0</v>
      </c>
      <c r="AE52" s="109" t="str">
        <f t="shared" si="31"/>
        <v/>
      </c>
      <c r="AF52" s="110" t="str">
        <f>IF(ISBLANK(DATASHEET!AO38),"",DATASHEET!AO38)</f>
        <v>KC</v>
      </c>
      <c r="AG52" s="111" t="str">
        <f>IF(ISBLANK(DATASHEET!AP38),"",DATASHEET!AP38)</f>
        <v>8N-DR-4</v>
      </c>
      <c r="AH52" s="108" t="str">
        <f>IF(AI52="","",IFERROR(VLOOKUP(DATASHEET!AR38,lookup,2,FALSE)-$Q52,""))</f>
        <v/>
      </c>
      <c r="AI52" s="109">
        <f>IFERROR(INDEX(DATASHEET!$A$1:$CT$300,MATCH(PROGRESS!$A52,DATASHEET!$A$1:$A$300,0),MATCH(PROGRESS!AI$2,DATASHEET!$A$1:$CT$1,0)),"")</f>
        <v>0</v>
      </c>
      <c r="AJ52" s="109" t="str">
        <f t="shared" si="32"/>
        <v/>
      </c>
      <c r="AK52" s="110" t="str">
        <f>IF(ISBLANK(DATASHEET!AS38),"",DATASHEET!AS38)</f>
        <v>FB</v>
      </c>
      <c r="AL52" s="111" t="str">
        <f>IF(ISBLANK(DATASHEET!AT38),"",DATASHEET!AT38)</f>
        <v>8N-EN-2</v>
      </c>
      <c r="AM52" s="108" t="str">
        <f>IF(AN52="","",IFERROR(VLOOKUP(DATASHEET!AZ38,lookup,2,FALSE)-$Q52,""))</f>
        <v/>
      </c>
      <c r="AN52" s="109">
        <f>IFERROR(INDEX(DATASHEET!$A$1:$CT$300,MATCH(PROGRESS!$A52,DATASHEET!$A$1:$A$300,0),MATCH(PROGRESS!AN$2,DATASHEET!$A$1:$CT$1,0)),"")</f>
        <v>0</v>
      </c>
      <c r="AO52" s="109" t="str">
        <f t="shared" si="33"/>
        <v/>
      </c>
      <c r="AP52" s="110" t="str">
        <f>IF(ISBLANK(DATASHEET!BA38),"",DATASHEET!BA38)</f>
        <v/>
      </c>
      <c r="AQ52" s="111" t="str">
        <f>IF(ISBLANK(DATASHEET!BB38),"",DATASHEET!BB38)</f>
        <v/>
      </c>
      <c r="AR52" s="108" t="str">
        <f>IF(AS52="","",IFERROR(VLOOKUP(DATASHEET!BD38,lookup,2,FALSE)-$Q52,""))</f>
        <v/>
      </c>
      <c r="AS52" s="109">
        <f>IFERROR(INDEX(DATASHEET!$A$1:$CT$300,MATCH(PROGRESS!$A52,DATASHEET!$A$1:$A$300,0),MATCH(PROGRESS!AS$2,DATASHEET!$A$1:$CT$1,0)),"")</f>
        <v>0</v>
      </c>
      <c r="AT52" s="109" t="str">
        <f t="shared" si="34"/>
        <v/>
      </c>
      <c r="AU52" s="110" t="str">
        <f>IF(ISBLANK(DATASHEET!BE38),"",DATASHEET!BE38)</f>
        <v>ET</v>
      </c>
      <c r="AV52" s="111" t="str">
        <f>IF(ISBLANK(DATASHEET!BF38),"",DATASHEET!BF38)</f>
        <v>8N-GG-4</v>
      </c>
      <c r="AW52" s="108" t="str">
        <f>IF(AX52="","",IFERROR(VLOOKUP(DATASHEET!BH38,lookup,2,FALSE)-$Q52,""))</f>
        <v/>
      </c>
      <c r="AX52" s="109">
        <f>IFERROR(INDEX(DATASHEET!$A$1:$CT$300,MATCH(PROGRESS!$A52,DATASHEET!$A$1:$A$300,0),MATCH(PROGRESS!AX$2,DATASHEET!$A$1:$CT$1,0)),"")</f>
        <v>0</v>
      </c>
      <c r="AY52" s="109" t="str">
        <f t="shared" si="35"/>
        <v/>
      </c>
      <c r="AZ52" s="110" t="str">
        <f>IF(ISBLANK(DATASHEET!BI38),"",DATASHEET!BI38)</f>
        <v>ESH</v>
      </c>
      <c r="BA52" s="111" t="str">
        <f>IF(ISBLANK(DATASHEET!BJ38),"",DATASHEET!BJ38)</f>
        <v>8N-HI-4</v>
      </c>
      <c r="BB52" s="108" t="str">
        <f>IF(BC52="","",IFERROR(VLOOKUP(DATASHEET!BL38,lookup,2,FALSE)-$Q52,""))</f>
        <v/>
      </c>
      <c r="BC52" s="109">
        <f>IFERROR(INDEX(DATASHEET!$A$1:$CT$300,MATCH(PROGRESS!$A52,DATASHEET!$A$1:$A$300,0),MATCH(PROGRESS!BC$2,DATASHEET!$A$1:$CT$1,0)),"")</f>
        <v>0</v>
      </c>
      <c r="BD52" s="109" t="str">
        <f t="shared" si="36"/>
        <v/>
      </c>
      <c r="BE52" s="110" t="str">
        <f>IF(ISBLANK(DATASHEET!BM38),"",DATASHEET!BM38)</f>
        <v>RNI</v>
      </c>
      <c r="BF52" s="111" t="str">
        <f>IF(ISBLANK(DATASHEET!BN38),"",DATASHEET!BN38)</f>
        <v>8N-IT-4</v>
      </c>
      <c r="BG52" s="108" t="str">
        <f>IF(BH52="","",IFERROR(VLOOKUP(DATASHEET!BP38,lookup,2,FALSE)-$Q52,""))</f>
        <v/>
      </c>
      <c r="BH52" s="109">
        <f>IFERROR(INDEX(DATASHEET!$A$1:$CT$300,MATCH(PROGRESS!$A52,DATASHEET!$A$1:$A$300,0),MATCH(PROGRESS!BH$2,DATASHEET!$A$1:$CT$1,0)),"")</f>
        <v>0</v>
      </c>
      <c r="BI52" s="109" t="str">
        <f t="shared" si="37"/>
        <v/>
      </c>
      <c r="BJ52" s="110" t="str">
        <f>IF(ISBLANK(DATASHEET!BQ38),"",DATASHEET!BQ38)</f>
        <v>AB</v>
      </c>
      <c r="BK52" s="111" t="str">
        <f>IF(ISBLANK(DATASHEET!BR38),"",DATASHEET!BR38)</f>
        <v>8N-MA-3</v>
      </c>
      <c r="BL52" s="108" t="str">
        <f>IFERROR(VLOOKUP(DATASHEET!BT38,lookup,2,FALSE)-$Q52,"")</f>
        <v/>
      </c>
      <c r="BM52" s="109">
        <f>IFERROR(INDEX(DATASHEET!$A$1:$CT$300,MATCH(PROGRESS!$A52,DATASHEET!$A$1:$A$300,0),MATCH(PROGRESS!BM$2,DATASHEET!$A$1:$CT$1,0)),"")</f>
        <v>0</v>
      </c>
      <c r="BN52" s="109" t="str">
        <f t="shared" si="38"/>
        <v/>
      </c>
      <c r="BO52" s="110" t="str">
        <f>IF(ISBLANK(DATASHEET!BU38),"",DATASHEET!BU38)</f>
        <v>AW</v>
      </c>
      <c r="BP52" s="111" t="str">
        <f>IF(ISBLANK(DATASHEET!BV38),"",DATASHEET!BV38)</f>
        <v>8N-MU-4</v>
      </c>
      <c r="BQ52" s="108" t="str">
        <f>IFERROR(VLOOKUP(DATASHEET!BX38,lookup,2,FALSE)-$Q52,"")</f>
        <v/>
      </c>
      <c r="BR52" s="109">
        <f>IFERROR(INDEX(DATASHEET!$A$1:$CT$300,MATCH(PROGRESS!$A52,DATASHEET!$A$1:$A$300,0),MATCH(PROGRESS!BR$2,DATASHEET!$A$1:$CT$1,0)),"")</f>
        <v>0</v>
      </c>
      <c r="BS52" s="109" t="str">
        <f t="shared" si="39"/>
        <v/>
      </c>
      <c r="BT52" s="110" t="str">
        <f>IF(ISBLANK(DATASHEET!BY38),"",DATASHEET!BY38)</f>
        <v/>
      </c>
      <c r="BU52" s="111" t="str">
        <f>IF(ISBLANK(DATASHEET!BZ38),"",DATASHEET!BZ38)</f>
        <v/>
      </c>
      <c r="BV52" s="108" t="str">
        <f>IFERROR(VLOOKUP(DATASHEET!CB38,lookup,2,FALSE)-$Q52,"")</f>
        <v/>
      </c>
      <c r="BW52" s="109">
        <f>IFERROR(INDEX(DATASHEET!$A$1:$CT$300,MATCH(PROGRESS!$A52,DATASHEET!$A$1:$A$300,0),MATCH(PROGRESS!BW$2,DATASHEET!$A$1:$CT$1,0)),"")</f>
        <v>0</v>
      </c>
      <c r="BX52" s="109" t="str">
        <f t="shared" si="40"/>
        <v/>
      </c>
      <c r="BY52" s="110" t="str">
        <f>IF(ISBLANK(DATASHEET!CC38),"",DATASHEET!CC38)</f>
        <v>JOS</v>
      </c>
      <c r="BZ52" s="111" t="str">
        <f>IF(ISBLANK(DATASHEET!CD38),"",DATASHEET!CD38)</f>
        <v>8N-PE-3</v>
      </c>
      <c r="CA52" s="108" t="str">
        <f>IFERROR(VLOOKUP(DATASHEET!CF38,lookup,2,FALSE)-$Q52,"")</f>
        <v/>
      </c>
      <c r="CB52" s="109">
        <f>IFERROR(INDEX(DATASHEET!$A$1:$CT$300,MATCH(PROGRESS!$A52,DATASHEET!$A$1:$A$300,0),MATCH(PROGRESS!CB$2,DATASHEET!$A$1:$CT$1,0)),"")</f>
        <v>0</v>
      </c>
      <c r="CC52" s="109" t="str">
        <f t="shared" si="41"/>
        <v/>
      </c>
      <c r="CD52" s="110" t="str">
        <f>IF(ISBLANK(DATASHEET!CG38),"",DATASHEET!CG38)</f>
        <v>ZA</v>
      </c>
      <c r="CE52" s="111" t="str">
        <f>IF(ISBLANK(DATASHEET!CH38),"",DATASHEET!CH38)</f>
        <v>8N-RE-4</v>
      </c>
      <c r="CF52" s="108" t="str">
        <f>IFERROR(VLOOKUP(DATASHEET!CJ38,lookup,2,FALSE)-$Q52,"")</f>
        <v/>
      </c>
      <c r="CG52" s="109">
        <f>IFERROR(INDEX(DATASHEET!$A$1:$CT$300,MATCH(PROGRESS!$A52,DATASHEET!$A$1:$A$300,0),MATCH(PROGRESS!CG$2,DATASHEET!$A$1:$CT$1,0)),"")</f>
        <v>0</v>
      </c>
      <c r="CH52" s="109" t="str">
        <f t="shared" si="45"/>
        <v/>
      </c>
      <c r="CI52" s="110" t="str">
        <f>IF(ISBLANK(DATASHEET!CK38),"",DATASHEET!CK38)</f>
        <v>GN</v>
      </c>
      <c r="CJ52" s="111" t="str">
        <f>IF(ISBLANK(DATASHEET!CL38),"",DATASHEET!CL38)</f>
        <v>8X-SC-4</v>
      </c>
      <c r="CK52" s="108" t="str">
        <f>IFERROR(VLOOKUP(DATASHEET!CN38,lookup,2,FALSE)-$Q52,"")</f>
        <v/>
      </c>
      <c r="CL52" s="109">
        <f>IFERROR(INDEX(DATASHEET!$A$1:$CT$300,MATCH(PROGRESS!$A52,DATASHEET!$A$1:$A$300,0),MATCH(PROGRESS!CL$2,DATASHEET!$A$1:$CT$1,0)),"")</f>
        <v>0</v>
      </c>
      <c r="CM52" s="109" t="str">
        <f t="shared" si="43"/>
        <v/>
      </c>
      <c r="CN52" s="110" t="str">
        <f>IF(ISBLANK(DATASHEET!CO38),"",DATASHEET!CO38)</f>
        <v>MBA</v>
      </c>
      <c r="CO52" s="110" t="str">
        <f>IF(ISBLANK(DATASHEET!CP38),"",DATASHEET!CP38)</f>
        <v>8N-SP-4</v>
      </c>
      <c r="FO52" s="282"/>
      <c r="FP52" s="282"/>
      <c r="FQ52" s="282"/>
      <c r="FR52" s="282"/>
      <c r="FS52" s="282"/>
      <c r="FT52" s="282"/>
      <c r="FU52" s="282"/>
      <c r="FV52" s="282"/>
      <c r="FW52" s="282"/>
      <c r="FX52" s="282"/>
      <c r="FY52" s="345"/>
      <c r="FZ52" s="282"/>
      <c r="GA52" s="282"/>
      <c r="GB52" s="282"/>
      <c r="GC52" s="282"/>
      <c r="GD52" s="282"/>
      <c r="GE52" s="282"/>
      <c r="GF52" s="282"/>
      <c r="GG52" s="282"/>
      <c r="GH52" s="282"/>
      <c r="GI52" s="282"/>
      <c r="GJ52" s="282"/>
      <c r="GK52" s="282"/>
      <c r="GL52" s="282"/>
      <c r="GM52" s="282"/>
      <c r="GN52" s="282"/>
      <c r="GO52" s="282"/>
      <c r="GP52" s="282"/>
      <c r="GQ52" s="282"/>
      <c r="GR52" s="282"/>
    </row>
    <row r="53" spans="1:200" ht="15.75" x14ac:dyDescent="0.25">
      <c r="A53" s="112">
        <f>DATASHEET!A39</f>
        <v>152892</v>
      </c>
      <c r="B53" s="113" t="str">
        <f>DATASHEET!B39</f>
        <v>DUFFY, Lana</v>
      </c>
      <c r="C53" s="114" t="str">
        <f>DATASHEET!C39</f>
        <v>8KS</v>
      </c>
      <c r="D53" s="115" t="str">
        <f>DATASHEET!D39</f>
        <v>F</v>
      </c>
      <c r="E53" s="115" t="str">
        <f>DATASHEET!J39</f>
        <v>N</v>
      </c>
      <c r="F53" s="115" t="str">
        <f>DATASHEET!E39</f>
        <v>N</v>
      </c>
      <c r="G53" s="115" t="str">
        <f>DATASHEET!F39</f>
        <v>White - British</v>
      </c>
      <c r="H53" s="115" t="str">
        <f>DATASHEET!G39</f>
        <v>N</v>
      </c>
      <c r="I53" s="115" t="str">
        <f>DATASHEET!H39</f>
        <v>N</v>
      </c>
      <c r="J53" s="115" t="str">
        <f>DATASHEET!I39</f>
        <v>N</v>
      </c>
      <c r="K53" s="116" t="str">
        <f>DATASHEET!M39</f>
        <v>M</v>
      </c>
      <c r="L53" s="117" t="str">
        <f t="shared" si="28"/>
        <v/>
      </c>
      <c r="M53" s="106" t="str">
        <f>IFERROR(SUM(COUNTIF($S53,"&gt;=0"),COUNTIF($AC53,"&gt;=0"),COUNTIF($AH53,"&gt;=0"),COUNTIF(#REF!,"&gt;=0"),COUNTIF($AM53,"&gt;=0"),COUNTIF($AR53,"&gt;=0"),COUNTIF($AW53,"&gt;=0"),COUNTIF($BB53,"&gt;=0"),COUNTIF($BG53,"&gt;=0"),COUNTIF($BL53,"&gt;=0"),COUNTIF($BV53,"&gt;=0"),COUNTIF($BQ53,"&gt;=0"),COUNTIF($CF53,"&gt;=0"),COUNTIF($CK53,"&gt;=0"),COUNTIF($X53,"&gt;=0"),COUNTIF($CA53,"&gt;=0"))/COUNT($S53,$AC53,$AH53,#REF!,$AM53,$AR53,$AW53,$BB53,$BG53,$BL53,$BV53,$CA53,$CF53,$CK53,$X53,$BQ53),"")</f>
        <v/>
      </c>
      <c r="N53" s="106" t="str">
        <f>IFERROR(SUM(COUNTIF($S53,"&lt;0"),COUNTIF($AC53,"&lt;0"),COUNTIF($AH53,"&lt;0"),COUNTIF(#REF!,"&lt;0"),COUNTIF($AM53,"&lt;0"),COUNTIF($AR53,"&lt;0"),COUNTIF($AW53,"&lt;0"),COUNTIF($BB53,"&lt;0"),COUNTIF($BG53,"&lt;0"),COUNTIF($BL53,"&lt;0"),COUNTIF($BV53,"&lt;0"),COUNTIF($BQ53,"&lt;0"),COUNTIF($CA53,"&lt;0"),COUNTIF($CF53,"&lt;0"),COUNTIF($CK53,"&lt;0"),COUNTIF($X53,"&lt;0"))/COUNT($S53,$AC53,$AH53,#REF!,$AM53,$AR53,$AW53,$BB53,$BG53,$BL53,$BV53,$CA53,$CF53,$CK53,$X53,$BQ53),"")</f>
        <v/>
      </c>
      <c r="O53" s="118" t="str">
        <f>IF(ISBLANK(DATASHEET!L39),"",DATASHEET!L39)</f>
        <v>6-7</v>
      </c>
      <c r="P53" s="119">
        <f>IFERROR(IF(VLOOKUP(DATASHEET!A39,[5]YEAR8!$A$2:$Z$226,18,FALSE)="","",VLOOKUP(DATASHEET!A39,[5]YEAR8!$A$2:$Z$226,18,FALSE)),"")</f>
        <v>56.563876999999998</v>
      </c>
      <c r="Q53" s="120">
        <f>IFERROR(IF(VLOOKUP(DATASHEET!A39,[5]YEAR8!$A$2:$AF$250,19,FALSE)="","",VLOOKUP(DATASHEET!A39,[5]YEAR8!$A$2:$AF$250,19,FALSE)),"")</f>
        <v>5.6563876999999998</v>
      </c>
      <c r="R53" s="121" t="str">
        <f>'P8 BREAKDOWN'!L41</f>
        <v/>
      </c>
      <c r="S53" s="108" t="str">
        <f>IF(T53="","",IFERROR(VLOOKUP(DATASHEET!AF39,lookup,2,FALSE)-$Q53,""))</f>
        <v/>
      </c>
      <c r="T53" s="109">
        <f>IFERROR(INDEX(DATASHEET!$A$1:$CT$300,MATCH(PROGRESS!$A53,DATASHEET!$A$1:$A$300,0),MATCH(PROGRESS!T$2,DATASHEET!$A$1:$CT$1,0)),"")</f>
        <v>0</v>
      </c>
      <c r="U53" s="109" t="str">
        <f t="shared" si="29"/>
        <v/>
      </c>
      <c r="V53" s="110" t="str">
        <f>IF(ISBLANK(DATASHEET!AG39),"",DATASHEET!AG39)</f>
        <v>BPE</v>
      </c>
      <c r="W53" s="111" t="str">
        <f>IF(ISBLANK(DATASHEET!AH39),"",DATASHEET!AH39)</f>
        <v>8S-AR-2</v>
      </c>
      <c r="X53" s="108" t="str">
        <f>IFERROR(VLOOKUP(DATASHEET!AJ39,lookup,2,FALSE)-$Q53,"")</f>
        <v/>
      </c>
      <c r="Y53" s="109">
        <f>IFERROR(INDEX(DATASHEET!$A$1:$CT$300,MATCH(PROGRESS!$A53,DATASHEET!$A$1:$A$300,0),MATCH(PROGRESS!Y$2,DATASHEET!$A$1:$CT$1,0)),"")</f>
        <v>0</v>
      </c>
      <c r="Z53" s="109" t="str">
        <f t="shared" si="44"/>
        <v/>
      </c>
      <c r="AA53" s="110" t="str">
        <f>IF(ISBLANK(DATASHEET!AK39),"",DATASHEET!AK39)</f>
        <v>RQ</v>
      </c>
      <c r="AB53" s="111" t="str">
        <f>IF(ISBLANK(DATASHEET!AL39),"",DATASHEET!AL39)</f>
        <v>8S-DT-1</v>
      </c>
      <c r="AC53" s="108" t="str">
        <f>IF(AD53="","",IFERROR(VLOOKUP(DATASHEET!AN39,lookup,2,FALSE)-$Q53,""))</f>
        <v/>
      </c>
      <c r="AD53" s="109">
        <f>IFERROR(INDEX(DATASHEET!$A$1:$CT$300,MATCH(PROGRESS!$A53,DATASHEET!$A$1:$A$300,0),MATCH(PROGRESS!AD$2,DATASHEET!$A$1:$CT$1,0)),"")</f>
        <v>0</v>
      </c>
      <c r="AE53" s="109" t="str">
        <f t="shared" si="31"/>
        <v/>
      </c>
      <c r="AF53" s="110" t="str">
        <f>IF(ISBLANK(DATASHEET!AO39),"",DATASHEET!AO39)</f>
        <v>EC</v>
      </c>
      <c r="AG53" s="111" t="str">
        <f>IF(ISBLANK(DATASHEET!AP39),"",DATASHEET!AP39)</f>
        <v>8S-DR-2</v>
      </c>
      <c r="AH53" s="108" t="str">
        <f>IF(AI53="","",IFERROR(VLOOKUP(DATASHEET!AR39,lookup,2,FALSE)-$Q53,""))</f>
        <v/>
      </c>
      <c r="AI53" s="109">
        <f>IFERROR(INDEX(DATASHEET!$A$1:$CT$300,MATCH(PROGRESS!$A53,DATASHEET!$A$1:$A$300,0),MATCH(PROGRESS!AI$2,DATASHEET!$A$1:$CT$1,0)),"")</f>
        <v>0</v>
      </c>
      <c r="AJ53" s="109" t="str">
        <f t="shared" si="32"/>
        <v/>
      </c>
      <c r="AK53" s="110" t="str">
        <f>IF(ISBLANK(DATASHEET!AS39),"",DATASHEET!AS39)</f>
        <v>BH</v>
      </c>
      <c r="AL53" s="111" t="str">
        <f>IF(ISBLANK(DATASHEET!AT39),"",DATASHEET!AT39)</f>
        <v>8S-EN-2</v>
      </c>
      <c r="AM53" s="108" t="str">
        <f>IF(AN53="","",IFERROR(VLOOKUP(DATASHEET!AZ39,lookup,2,FALSE)-$Q53,""))</f>
        <v/>
      </c>
      <c r="AN53" s="109">
        <f>IFERROR(INDEX(DATASHEET!$A$1:$CT$300,MATCH(PROGRESS!$A53,DATASHEET!$A$1:$A$300,0),MATCH(PROGRESS!AN$2,DATASHEET!$A$1:$CT$1,0)),"")</f>
        <v>0</v>
      </c>
      <c r="AO53" s="109" t="str">
        <f t="shared" si="33"/>
        <v/>
      </c>
      <c r="AP53" s="110" t="str">
        <f>IF(ISBLANK(DATASHEET!BA39),"",DATASHEET!BA39)</f>
        <v>EGQ</v>
      </c>
      <c r="AQ53" s="111" t="str">
        <f>IF(ISBLANK(DATASHEET!BB39),"",DATASHEET!BB39)</f>
        <v>8S-FR-2</v>
      </c>
      <c r="AR53" s="108" t="str">
        <f>IF(AS53="","",IFERROR(VLOOKUP(DATASHEET!BD39,lookup,2,FALSE)-$Q53,""))</f>
        <v/>
      </c>
      <c r="AS53" s="109">
        <f>IFERROR(INDEX(DATASHEET!$A$1:$CT$300,MATCH(PROGRESS!$A53,DATASHEET!$A$1:$A$300,0),MATCH(PROGRESS!AS$2,DATASHEET!$A$1:$CT$1,0)),"")</f>
        <v>0</v>
      </c>
      <c r="AT53" s="109" t="str">
        <f t="shared" si="34"/>
        <v/>
      </c>
      <c r="AU53" s="110" t="str">
        <f>IF(ISBLANK(DATASHEET!BE39),"",DATASHEET!BE39)</f>
        <v>MPI</v>
      </c>
      <c r="AV53" s="111" t="str">
        <f>IF(ISBLANK(DATASHEET!BF39),"",DATASHEET!BF39)</f>
        <v>8S-GG-2</v>
      </c>
      <c r="AW53" s="108" t="str">
        <f>IF(AX53="","",IFERROR(VLOOKUP(DATASHEET!BH39,lookup,2,FALSE)-$Q53,""))</f>
        <v/>
      </c>
      <c r="AX53" s="109">
        <f>IFERROR(INDEX(DATASHEET!$A$1:$CT$300,MATCH(PROGRESS!$A53,DATASHEET!$A$1:$A$300,0),MATCH(PROGRESS!AX$2,DATASHEET!$A$1:$CT$1,0)),"")</f>
        <v>0</v>
      </c>
      <c r="AY53" s="109" t="str">
        <f t="shared" si="35"/>
        <v/>
      </c>
      <c r="AZ53" s="110" t="str">
        <f>IF(ISBLANK(DATASHEET!BI39),"",DATASHEET!BI39)</f>
        <v>HST</v>
      </c>
      <c r="BA53" s="111" t="str">
        <f>IF(ISBLANK(DATASHEET!BJ39),"",DATASHEET!BJ39)</f>
        <v>8S-HI-2</v>
      </c>
      <c r="BB53" s="108" t="str">
        <f>IF(BC53="","",IFERROR(VLOOKUP(DATASHEET!BL39,lookup,2,FALSE)-$Q53,""))</f>
        <v/>
      </c>
      <c r="BC53" s="109">
        <f>IFERROR(INDEX(DATASHEET!$A$1:$CT$300,MATCH(PROGRESS!$A53,DATASHEET!$A$1:$A$300,0),MATCH(PROGRESS!BC$2,DATASHEET!$A$1:$CT$1,0)),"")</f>
        <v>0</v>
      </c>
      <c r="BD53" s="109" t="str">
        <f t="shared" si="36"/>
        <v/>
      </c>
      <c r="BE53" s="110" t="str">
        <f>IF(ISBLANK(DATASHEET!BM39),"",DATASHEET!BM39)</f>
        <v>RNI</v>
      </c>
      <c r="BF53" s="111" t="str">
        <f>IF(ISBLANK(DATASHEET!BN39),"",DATASHEET!BN39)</f>
        <v>8S-IT-2</v>
      </c>
      <c r="BG53" s="108" t="str">
        <f>IF(BH53="","",IFERROR(VLOOKUP(DATASHEET!BP39,lookup,2,FALSE)-$Q53,""))</f>
        <v/>
      </c>
      <c r="BH53" s="109">
        <f>IFERROR(INDEX(DATASHEET!$A$1:$CT$300,MATCH(PROGRESS!$A53,DATASHEET!$A$1:$A$300,0),MATCH(PROGRESS!BH$2,DATASHEET!$A$1:$CT$1,0)),"")</f>
        <v>0</v>
      </c>
      <c r="BI53" s="109" t="str">
        <f t="shared" si="37"/>
        <v/>
      </c>
      <c r="BJ53" s="110" t="str">
        <f>IF(ISBLANK(DATASHEET!BQ39),"",DATASHEET!BQ39)</f>
        <v>AB</v>
      </c>
      <c r="BK53" s="111" t="str">
        <f>IF(ISBLANK(DATASHEET!BR39),"",DATASHEET!BR39)</f>
        <v>8S-MA-3</v>
      </c>
      <c r="BL53" s="108" t="str">
        <f>IFERROR(VLOOKUP(DATASHEET!BT39,lookup,2,FALSE)-$Q53,"")</f>
        <v/>
      </c>
      <c r="BM53" s="109">
        <f>IFERROR(INDEX(DATASHEET!$A$1:$CT$300,MATCH(PROGRESS!$A53,DATASHEET!$A$1:$A$300,0),MATCH(PROGRESS!BM$2,DATASHEET!$A$1:$CT$1,0)),"")</f>
        <v>0</v>
      </c>
      <c r="BN53" s="109" t="str">
        <f t="shared" si="38"/>
        <v/>
      </c>
      <c r="BO53" s="110" t="str">
        <f>IF(ISBLANK(DATASHEET!BU39),"",DATASHEET!BU39)</f>
        <v>RF</v>
      </c>
      <c r="BP53" s="111" t="str">
        <f>IF(ISBLANK(DATASHEET!BV39),"",DATASHEET!BV39)</f>
        <v>8S-MU-2</v>
      </c>
      <c r="BQ53" s="108" t="str">
        <f>IFERROR(VLOOKUP(DATASHEET!BX39,lookup,2,FALSE)-$Q53,"")</f>
        <v/>
      </c>
      <c r="BR53" s="109">
        <f>IFERROR(INDEX(DATASHEET!$A$1:$CT$300,MATCH(PROGRESS!$A53,DATASHEET!$A$1:$A$300,0),MATCH(PROGRESS!BR$2,DATASHEET!$A$1:$CT$1,0)),"")</f>
        <v>0</v>
      </c>
      <c r="BS53" s="109" t="str">
        <f t="shared" si="39"/>
        <v/>
      </c>
      <c r="BT53" s="110" t="str">
        <f>IF(ISBLANK(DATASHEET!BY39),"",DATASHEET!BY39)</f>
        <v/>
      </c>
      <c r="BU53" s="111" t="str">
        <f>IF(ISBLANK(DATASHEET!BZ39),"",DATASHEET!BZ39)</f>
        <v/>
      </c>
      <c r="BV53" s="108" t="str">
        <f>IFERROR(VLOOKUP(DATASHEET!CB39,lookup,2,FALSE)-$Q53,"")</f>
        <v/>
      </c>
      <c r="BW53" s="109">
        <f>IFERROR(INDEX(DATASHEET!$A$1:$CT$300,MATCH(PROGRESS!$A53,DATASHEET!$A$1:$A$300,0),MATCH(PROGRESS!BW$2,DATASHEET!$A$1:$CT$1,0)),"")</f>
        <v>0</v>
      </c>
      <c r="BX53" s="109" t="str">
        <f t="shared" si="40"/>
        <v/>
      </c>
      <c r="BY53" s="110" t="str">
        <f>IF(ISBLANK(DATASHEET!CC39),"",DATASHEET!CC39)</f>
        <v>CKA</v>
      </c>
      <c r="BZ53" s="111" t="str">
        <f>IF(ISBLANK(DATASHEET!CD39),"",DATASHEET!CD39)</f>
        <v>8S-PE-2</v>
      </c>
      <c r="CA53" s="108" t="str">
        <f>IFERROR(VLOOKUP(DATASHEET!CF39,lookup,2,FALSE)-$Q53,"")</f>
        <v/>
      </c>
      <c r="CB53" s="109">
        <f>IFERROR(INDEX(DATASHEET!$A$1:$CT$300,MATCH(PROGRESS!$A53,DATASHEET!$A$1:$A$300,0),MATCH(PROGRESS!CB$2,DATASHEET!$A$1:$CT$1,0)),"")</f>
        <v>0</v>
      </c>
      <c r="CC53" s="109" t="str">
        <f t="shared" si="41"/>
        <v/>
      </c>
      <c r="CD53" s="110" t="str">
        <f>IF(ISBLANK(DATASHEET!CG39),"",DATASHEET!CG39)</f>
        <v>GRY</v>
      </c>
      <c r="CE53" s="111" t="str">
        <f>IF(ISBLANK(DATASHEET!CH39),"",DATASHEET!CH39)</f>
        <v>8S-RE-2</v>
      </c>
      <c r="CF53" s="108" t="str">
        <f>IFERROR(VLOOKUP(DATASHEET!CJ39,lookup,2,FALSE)-$Q53,"")</f>
        <v/>
      </c>
      <c r="CG53" s="109">
        <f>IFERROR(INDEX(DATASHEET!$A$1:$CT$300,MATCH(PROGRESS!$A53,DATASHEET!$A$1:$A$300,0),MATCH(PROGRESS!CG$2,DATASHEET!$A$1:$CT$1,0)),"")</f>
        <v>0</v>
      </c>
      <c r="CH53" s="109" t="str">
        <f t="shared" si="45"/>
        <v/>
      </c>
      <c r="CI53" s="110" t="str">
        <f>IF(ISBLANK(DATASHEET!CK39),"",DATASHEET!CK39)</f>
        <v>GN</v>
      </c>
      <c r="CJ53" s="111" t="str">
        <f>IF(ISBLANK(DATASHEET!CL39),"",DATASHEET!CL39)</f>
        <v>8X-SC-3</v>
      </c>
      <c r="CK53" s="108" t="str">
        <f>IFERROR(VLOOKUP(DATASHEET!CN39,lookup,2,FALSE)-$Q53,"")</f>
        <v/>
      </c>
      <c r="CL53" s="109">
        <f>IFERROR(INDEX(DATASHEET!$A$1:$CT$300,MATCH(PROGRESS!$A53,DATASHEET!$A$1:$A$300,0),MATCH(PROGRESS!CL$2,DATASHEET!$A$1:$CT$1,0)),"")</f>
        <v>0</v>
      </c>
      <c r="CM53" s="109" t="str">
        <f t="shared" si="43"/>
        <v/>
      </c>
      <c r="CN53" s="110" t="str">
        <f>IF(ISBLANK(DATASHEET!CO39),"",DATASHEET!CO39)</f>
        <v/>
      </c>
      <c r="CO53" s="110" t="str">
        <f>IF(ISBLANK(DATASHEET!CP39),"",DATASHEET!CP39)</f>
        <v/>
      </c>
      <c r="FO53" s="282"/>
      <c r="FP53" s="282"/>
      <c r="FQ53" s="282"/>
      <c r="FR53" s="282"/>
      <c r="FS53" s="282"/>
      <c r="FT53" s="282"/>
      <c r="FU53" s="282"/>
      <c r="FV53" s="282"/>
      <c r="FW53" s="282"/>
      <c r="FX53" s="282"/>
      <c r="FY53" s="345"/>
      <c r="FZ53" s="282"/>
      <c r="GA53" s="282"/>
      <c r="GB53" s="282"/>
      <c r="GC53" s="282"/>
      <c r="GD53" s="282"/>
      <c r="GE53" s="282"/>
      <c r="GF53" s="282"/>
      <c r="GG53" s="282"/>
      <c r="GH53" s="282"/>
      <c r="GI53" s="282"/>
      <c r="GJ53" s="282"/>
      <c r="GK53" s="282"/>
      <c r="GL53" s="282"/>
      <c r="GM53" s="282"/>
      <c r="GN53" s="282"/>
      <c r="GO53" s="282"/>
      <c r="GP53" s="282"/>
      <c r="GQ53" s="282"/>
      <c r="GR53" s="282"/>
    </row>
    <row r="54" spans="1:200" ht="15.75" x14ac:dyDescent="0.25">
      <c r="A54" s="112">
        <f>DATASHEET!A40</f>
        <v>152919</v>
      </c>
      <c r="B54" s="113" t="str">
        <f>DATASHEET!B40</f>
        <v>DUMANI, Sandile</v>
      </c>
      <c r="C54" s="114" t="str">
        <f>DATASHEET!C40</f>
        <v>8AR</v>
      </c>
      <c r="D54" s="115" t="str">
        <f>DATASHEET!D40</f>
        <v>M</v>
      </c>
      <c r="E54" s="115" t="str">
        <f>DATASHEET!J40</f>
        <v>E</v>
      </c>
      <c r="F54" s="115" t="str">
        <f>DATASHEET!E40</f>
        <v>N</v>
      </c>
      <c r="G54" s="115" t="str">
        <f>DATASHEET!F40</f>
        <v>Other Black African</v>
      </c>
      <c r="H54" s="115" t="str">
        <f>DATASHEET!G40</f>
        <v>Y</v>
      </c>
      <c r="I54" s="115" t="str">
        <f>DATASHEET!H40</f>
        <v>N</v>
      </c>
      <c r="J54" s="115" t="str">
        <f>DATASHEET!I40</f>
        <v>N</v>
      </c>
      <c r="K54" s="116" t="str">
        <f>DATASHEET!M40</f>
        <v/>
      </c>
      <c r="L54" s="117" t="str">
        <f t="shared" si="28"/>
        <v/>
      </c>
      <c r="M54" s="106" t="str">
        <f>IFERROR(SUM(COUNTIF($S54,"&gt;=0"),COUNTIF($AC54,"&gt;=0"),COUNTIF($AH54,"&gt;=0"),COUNTIF(#REF!,"&gt;=0"),COUNTIF($AM54,"&gt;=0"),COUNTIF($AR54,"&gt;=0"),COUNTIF($AW54,"&gt;=0"),COUNTIF($BB54,"&gt;=0"),COUNTIF($BG54,"&gt;=0"),COUNTIF($BL54,"&gt;=0"),COUNTIF($BV54,"&gt;=0"),COUNTIF($BQ54,"&gt;=0"),COUNTIF($CF54,"&gt;=0"),COUNTIF($CK54,"&gt;=0"),COUNTIF($X54,"&gt;=0"),COUNTIF($CA54,"&gt;=0"))/COUNT($S54,$AC54,$AH54,#REF!,$AM54,$AR54,$AW54,$BB54,$BG54,$BL54,$BV54,$CA54,$CF54,$CK54,$X54,$BQ54),"")</f>
        <v/>
      </c>
      <c r="N54" s="106" t="str">
        <f>IFERROR(SUM(COUNTIF($S54,"&lt;0"),COUNTIF($AC54,"&lt;0"),COUNTIF($AH54,"&lt;0"),COUNTIF(#REF!,"&lt;0"),COUNTIF($AM54,"&lt;0"),COUNTIF($AR54,"&lt;0"),COUNTIF($AW54,"&lt;0"),COUNTIF($BB54,"&lt;0"),COUNTIF($BG54,"&lt;0"),COUNTIF($BL54,"&lt;0"),COUNTIF($BV54,"&lt;0"),COUNTIF($BQ54,"&lt;0"),COUNTIF($CA54,"&lt;0"),COUNTIF($CF54,"&lt;0"),COUNTIF($CK54,"&lt;0"),COUNTIF($X54,"&lt;0"))/COUNT($S54,$AC54,$AH54,#REF!,$AM54,$AR54,$AW54,$BB54,$BG54,$BL54,$BV54,$CA54,$CF54,$CK54,$X54,$BQ54),"")</f>
        <v/>
      </c>
      <c r="O54" s="118" t="str">
        <f>IF(ISBLANK(DATASHEET!L40),"",DATASHEET!L40)</f>
        <v/>
      </c>
      <c r="P54" s="119" t="str">
        <f>IFERROR(IF(VLOOKUP(DATASHEET!A40,[5]YEAR8!$A$2:$Z$226,18,FALSE)="","",VLOOKUP(DATASHEET!A40,[5]YEAR8!$A$2:$Z$226,18,FALSE)),"")</f>
        <v/>
      </c>
      <c r="Q54" s="120" t="str">
        <f>IFERROR(IF(VLOOKUP(DATASHEET!A40,[5]YEAR8!$A$2:$AF$250,19,FALSE)="","",VLOOKUP(DATASHEET!A40,[5]YEAR8!$A$2:$AF$250,19,FALSE)),"")</f>
        <v/>
      </c>
      <c r="R54" s="121" t="str">
        <f>'P8 BREAKDOWN'!L42</f>
        <v/>
      </c>
      <c r="S54" s="108" t="str">
        <f>IF(T54="","",IFERROR(VLOOKUP(DATASHEET!AF40,lookup,2,FALSE)-$Q54,""))</f>
        <v/>
      </c>
      <c r="T54" s="109">
        <f>IFERROR(INDEX(DATASHEET!$A$1:$CT$300,MATCH(PROGRESS!$A54,DATASHEET!$A$1:$A$300,0),MATCH(PROGRESS!T$2,DATASHEET!$A$1:$CT$1,0)),"")</f>
        <v>0</v>
      </c>
      <c r="U54" s="109" t="str">
        <f t="shared" si="29"/>
        <v/>
      </c>
      <c r="V54" s="110" t="str">
        <f>IF(ISBLANK(DATASHEET!AG40),"",DATASHEET!AG40)</f>
        <v>SGO</v>
      </c>
      <c r="W54" s="111" t="str">
        <f>IF(ISBLANK(DATASHEET!AH40),"",DATASHEET!AH40)</f>
        <v>8S-AR-1</v>
      </c>
      <c r="X54" s="108" t="str">
        <f>IFERROR(VLOOKUP(DATASHEET!AJ40,lookup,2,FALSE)-$Q54,"")</f>
        <v/>
      </c>
      <c r="Y54" s="109">
        <f>IFERROR(INDEX(DATASHEET!$A$1:$CT$300,MATCH(PROGRESS!$A54,DATASHEET!$A$1:$A$300,0),MATCH(PROGRESS!Y$2,DATASHEET!$A$1:$CT$1,0)),"")</f>
        <v>0</v>
      </c>
      <c r="Z54" s="109" t="str">
        <f t="shared" si="44"/>
        <v/>
      </c>
      <c r="AA54" s="110" t="str">
        <f>IF(ISBLANK(DATASHEET!AK40),"",DATASHEET!AK40)</f>
        <v/>
      </c>
      <c r="AB54" s="111" t="str">
        <f>IF(ISBLANK(DATASHEET!AL40),"",DATASHEET!AL40)</f>
        <v/>
      </c>
      <c r="AC54" s="108" t="str">
        <f>IF(AD54="","",IFERROR(VLOOKUP(DATASHEET!AN40,lookup,2,FALSE)-$Q54,""))</f>
        <v/>
      </c>
      <c r="AD54" s="109">
        <f>IFERROR(INDEX(DATASHEET!$A$1:$CT$300,MATCH(PROGRESS!$A54,DATASHEET!$A$1:$A$300,0),MATCH(PROGRESS!AD$2,DATASHEET!$A$1:$CT$1,0)),"")</f>
        <v>0</v>
      </c>
      <c r="AE54" s="109" t="str">
        <f t="shared" si="31"/>
        <v/>
      </c>
      <c r="AF54" s="110" t="str">
        <f>IF(ISBLANK(DATASHEET!AO40),"",DATASHEET!AO40)</f>
        <v>KC</v>
      </c>
      <c r="AG54" s="111" t="str">
        <f>IF(ISBLANK(DATASHEET!AP40),"",DATASHEET!AP40)</f>
        <v>8S-DR-1</v>
      </c>
      <c r="AH54" s="108" t="str">
        <f>IF(AI54="","",IFERROR(VLOOKUP(DATASHEET!AR40,lookup,2,FALSE)-$Q54,""))</f>
        <v/>
      </c>
      <c r="AI54" s="109">
        <f>IFERROR(INDEX(DATASHEET!$A$1:$CT$300,MATCH(PROGRESS!$A54,DATASHEET!$A$1:$A$300,0),MATCH(PROGRESS!AI$2,DATASHEET!$A$1:$CT$1,0)),"")</f>
        <v>0</v>
      </c>
      <c r="AJ54" s="109" t="str">
        <f t="shared" si="32"/>
        <v/>
      </c>
      <c r="AK54" s="110" t="str">
        <f>IF(ISBLANK(DATASHEET!AS40),"",DATASHEET!AS40)</f>
        <v>AWH</v>
      </c>
      <c r="AL54" s="111" t="str">
        <f>IF(ISBLANK(DATASHEET!AT40),"",DATASHEET!AT40)</f>
        <v>8S-EN-5</v>
      </c>
      <c r="AM54" s="108" t="str">
        <f>IF(AN54="","",IFERROR(VLOOKUP(DATASHEET!AZ40,lookup,2,FALSE)-$Q54,""))</f>
        <v/>
      </c>
      <c r="AN54" s="109">
        <f>IFERROR(INDEX(DATASHEET!$A$1:$CT$300,MATCH(PROGRESS!$A54,DATASHEET!$A$1:$A$300,0),MATCH(PROGRESS!AN$2,DATASHEET!$A$1:$CT$1,0)),"")</f>
        <v>0</v>
      </c>
      <c r="AO54" s="109" t="str">
        <f t="shared" si="33"/>
        <v/>
      </c>
      <c r="AP54" s="110" t="str">
        <f>IF(ISBLANK(DATASHEET!BA40),"",DATASHEET!BA40)</f>
        <v>YP</v>
      </c>
      <c r="AQ54" s="111" t="str">
        <f>IF(ISBLANK(DATASHEET!BB40),"",DATASHEET!BB40)</f>
        <v>8S-FR-1</v>
      </c>
      <c r="AR54" s="108" t="str">
        <f>IF(AS54="","",IFERROR(VLOOKUP(DATASHEET!BD40,lookup,2,FALSE)-$Q54,""))</f>
        <v/>
      </c>
      <c r="AS54" s="109">
        <f>IFERROR(INDEX(DATASHEET!$A$1:$CT$300,MATCH(PROGRESS!$A54,DATASHEET!$A$1:$A$300,0),MATCH(PROGRESS!AS$2,DATASHEET!$A$1:$CT$1,0)),"")</f>
        <v>0</v>
      </c>
      <c r="AT54" s="109" t="str">
        <f t="shared" si="34"/>
        <v/>
      </c>
      <c r="AU54" s="110" t="str">
        <f>IF(ISBLANK(DATASHEET!BE40),"",DATASHEET!BE40)</f>
        <v>JJA</v>
      </c>
      <c r="AV54" s="111" t="str">
        <f>IF(ISBLANK(DATASHEET!BF40),"",DATASHEET!BF40)</f>
        <v>8S-GG-1</v>
      </c>
      <c r="AW54" s="108" t="str">
        <f>IF(AX54="","",IFERROR(VLOOKUP(DATASHEET!BH40,lookup,2,FALSE)-$Q54,""))</f>
        <v/>
      </c>
      <c r="AX54" s="109">
        <f>IFERROR(INDEX(DATASHEET!$A$1:$CT$300,MATCH(PROGRESS!$A54,DATASHEET!$A$1:$A$300,0),MATCH(PROGRESS!AX$2,DATASHEET!$A$1:$CT$1,0)),"")</f>
        <v>0</v>
      </c>
      <c r="AY54" s="109" t="str">
        <f t="shared" si="35"/>
        <v/>
      </c>
      <c r="AZ54" s="110" t="str">
        <f>IF(ISBLANK(DATASHEET!BI40),"",DATASHEET!BI40)</f>
        <v>MCO</v>
      </c>
      <c r="BA54" s="111" t="str">
        <f>IF(ISBLANK(DATASHEET!BJ40),"",DATASHEET!BJ40)</f>
        <v>8S-HI-1</v>
      </c>
      <c r="BB54" s="108" t="str">
        <f>IF(BC54="","",IFERROR(VLOOKUP(DATASHEET!BL40,lookup,2,FALSE)-$Q54,""))</f>
        <v/>
      </c>
      <c r="BC54" s="109">
        <f>IFERROR(INDEX(DATASHEET!$A$1:$CT$300,MATCH(PROGRESS!$A54,DATASHEET!$A$1:$A$300,0),MATCH(PROGRESS!BC$2,DATASHEET!$A$1:$CT$1,0)),"")</f>
        <v>0</v>
      </c>
      <c r="BD54" s="109" t="str">
        <f t="shared" si="36"/>
        <v/>
      </c>
      <c r="BE54" s="110" t="str">
        <f>IF(ISBLANK(DATASHEET!BM40),"",DATASHEET!BM40)</f>
        <v>RNI</v>
      </c>
      <c r="BF54" s="111" t="str">
        <f>IF(ISBLANK(DATASHEET!BN40),"",DATASHEET!BN40)</f>
        <v>8S-IT-1</v>
      </c>
      <c r="BG54" s="108" t="str">
        <f>IF(BH54="","",IFERROR(VLOOKUP(DATASHEET!BP40,lookup,2,FALSE)-$Q54,""))</f>
        <v/>
      </c>
      <c r="BH54" s="109">
        <f>IFERROR(INDEX(DATASHEET!$A$1:$CT$300,MATCH(PROGRESS!$A54,DATASHEET!$A$1:$A$300,0),MATCH(PROGRESS!BH$2,DATASHEET!$A$1:$CT$1,0)),"")</f>
        <v>0</v>
      </c>
      <c r="BI54" s="109" t="str">
        <f t="shared" si="37"/>
        <v/>
      </c>
      <c r="BJ54" s="110" t="str">
        <f>IF(ISBLANK(DATASHEET!BQ40),"",DATASHEET!BQ40)</f>
        <v>ZI</v>
      </c>
      <c r="BK54" s="111" t="str">
        <f>IF(ISBLANK(DATASHEET!BR40),"",DATASHEET!BR40)</f>
        <v>8S-MA-5</v>
      </c>
      <c r="BL54" s="108" t="str">
        <f>IFERROR(VLOOKUP(DATASHEET!BT40,lookup,2,FALSE)-$Q54,"")</f>
        <v/>
      </c>
      <c r="BM54" s="109">
        <f>IFERROR(INDEX(DATASHEET!$A$1:$CT$300,MATCH(PROGRESS!$A54,DATASHEET!$A$1:$A$300,0),MATCH(PROGRESS!BM$2,DATASHEET!$A$1:$CT$1,0)),"")</f>
        <v>0</v>
      </c>
      <c r="BN54" s="109" t="str">
        <f t="shared" si="38"/>
        <v/>
      </c>
      <c r="BO54" s="110" t="str">
        <f>IF(ISBLANK(DATASHEET!BU40),"",DATASHEET!BU40)</f>
        <v>RF</v>
      </c>
      <c r="BP54" s="111" t="str">
        <f>IF(ISBLANK(DATASHEET!BV40),"",DATASHEET!BV40)</f>
        <v>8S-MU-1</v>
      </c>
      <c r="BQ54" s="108" t="str">
        <f>IFERROR(VLOOKUP(DATASHEET!BX40,lookup,2,FALSE)-$Q54,"")</f>
        <v/>
      </c>
      <c r="BR54" s="109">
        <f>IFERROR(INDEX(DATASHEET!$A$1:$CT$300,MATCH(PROGRESS!$A54,DATASHEET!$A$1:$A$300,0),MATCH(PROGRESS!BR$2,DATASHEET!$A$1:$CT$1,0)),"")</f>
        <v>0</v>
      </c>
      <c r="BS54" s="109" t="str">
        <f t="shared" si="39"/>
        <v/>
      </c>
      <c r="BT54" s="110" t="str">
        <f>IF(ISBLANK(DATASHEET!BY40),"",DATASHEET!BY40)</f>
        <v>HST</v>
      </c>
      <c r="BU54" s="111" t="str">
        <f>IF(ISBLANK(DATASHEET!BZ40),"",DATASHEET!BZ40)</f>
        <v>8S-PS-5</v>
      </c>
      <c r="BV54" s="108" t="str">
        <f>IFERROR(VLOOKUP(DATASHEET!CB40,lookup,2,FALSE)-$Q54,"")</f>
        <v/>
      </c>
      <c r="BW54" s="109">
        <f>IFERROR(INDEX(DATASHEET!$A$1:$CT$300,MATCH(PROGRESS!$A54,DATASHEET!$A$1:$A$300,0),MATCH(PROGRESS!BW$2,DATASHEET!$A$1:$CT$1,0)),"")</f>
        <v>0</v>
      </c>
      <c r="BX54" s="109" t="str">
        <f t="shared" si="40"/>
        <v/>
      </c>
      <c r="BY54" s="110" t="str">
        <f>IF(ISBLANK(DATASHEET!CC40),"",DATASHEET!CC40)</f>
        <v>RDO</v>
      </c>
      <c r="BZ54" s="111" t="str">
        <f>IF(ISBLANK(DATASHEET!CD40),"",DATASHEET!CD40)</f>
        <v>8S-PE-3</v>
      </c>
      <c r="CA54" s="108" t="str">
        <f>IFERROR(VLOOKUP(DATASHEET!CF40,lookup,2,FALSE)-$Q54,"")</f>
        <v/>
      </c>
      <c r="CB54" s="109">
        <f>IFERROR(INDEX(DATASHEET!$A$1:$CT$300,MATCH(PROGRESS!$A54,DATASHEET!$A$1:$A$300,0),MATCH(PROGRESS!CB$2,DATASHEET!$A$1:$CT$1,0)),"")</f>
        <v>0</v>
      </c>
      <c r="CC54" s="109" t="str">
        <f t="shared" si="41"/>
        <v/>
      </c>
      <c r="CD54" s="110" t="str">
        <f>IF(ISBLANK(DATASHEET!CG40),"",DATASHEET!CG40)</f>
        <v>MHA</v>
      </c>
      <c r="CE54" s="111" t="str">
        <f>IF(ISBLANK(DATASHEET!CH40),"",DATASHEET!CH40)</f>
        <v>8S-RE-1</v>
      </c>
      <c r="CF54" s="108" t="str">
        <f>IFERROR(VLOOKUP(DATASHEET!CJ40,lookup,2,FALSE)-$Q54,"")</f>
        <v/>
      </c>
      <c r="CG54" s="109">
        <f>IFERROR(INDEX(DATASHEET!$A$1:$CT$300,MATCH(PROGRESS!$A54,DATASHEET!$A$1:$A$300,0),MATCH(PROGRESS!CG$2,DATASHEET!$A$1:$CT$1,0)),"")</f>
        <v>0</v>
      </c>
      <c r="CH54" s="109" t="str">
        <f t="shared" si="45"/>
        <v/>
      </c>
      <c r="CI54" s="110" t="str">
        <f>IF(ISBLANK(DATASHEET!CK40),"",DATASHEET!CK40)</f>
        <v>KBW</v>
      </c>
      <c r="CJ54" s="111" t="str">
        <f>IF(ISBLANK(DATASHEET!CL40),"",DATASHEET!CL40)</f>
        <v>8X-SC-8</v>
      </c>
      <c r="CK54" s="108" t="str">
        <f>IFERROR(VLOOKUP(DATASHEET!CN40,lookup,2,FALSE)-$Q54,"")</f>
        <v/>
      </c>
      <c r="CL54" s="109">
        <f>IFERROR(INDEX(DATASHEET!$A$1:$CT$300,MATCH(PROGRESS!$A54,DATASHEET!$A$1:$A$300,0),MATCH(PROGRESS!CL$2,DATASHEET!$A$1:$CT$1,0)),"")</f>
        <v>0</v>
      </c>
      <c r="CM54" s="109" t="str">
        <f t="shared" si="43"/>
        <v/>
      </c>
      <c r="CN54" s="110" t="str">
        <f>IF(ISBLANK(DATASHEET!CO40),"",DATASHEET!CO40)</f>
        <v/>
      </c>
      <c r="CO54" s="110" t="str">
        <f>IF(ISBLANK(DATASHEET!CP40),"",DATASHEET!CP40)</f>
        <v/>
      </c>
      <c r="FO54" s="282"/>
      <c r="FP54" s="282"/>
      <c r="FQ54" s="282"/>
      <c r="FR54" s="282"/>
      <c r="FS54" s="282"/>
      <c r="FT54" s="282"/>
      <c r="FU54" s="282"/>
      <c r="FV54" s="282"/>
      <c r="FW54" s="282"/>
      <c r="FX54" s="282"/>
      <c r="FY54" s="345"/>
      <c r="FZ54" s="282"/>
      <c r="GA54" s="282"/>
      <c r="GB54" s="282"/>
      <c r="GC54" s="282"/>
      <c r="GD54" s="282"/>
      <c r="GE54" s="282"/>
      <c r="GF54" s="282"/>
      <c r="GG54" s="282"/>
      <c r="GH54" s="282"/>
      <c r="GI54" s="282"/>
      <c r="GJ54" s="282"/>
      <c r="GK54" s="282"/>
      <c r="GL54" s="282"/>
      <c r="GM54" s="282"/>
      <c r="GN54" s="282"/>
      <c r="GO54" s="282"/>
      <c r="GP54" s="282"/>
      <c r="GQ54" s="282"/>
      <c r="GR54" s="282"/>
    </row>
    <row r="55" spans="1:200" ht="15.75" x14ac:dyDescent="0.25">
      <c r="A55" s="112">
        <f>DATASHEET!A41</f>
        <v>152860</v>
      </c>
      <c r="B55" s="113" t="str">
        <f>DATASHEET!B41</f>
        <v>DUNN, Alice</v>
      </c>
      <c r="C55" s="114" t="str">
        <f>DATASHEET!C41</f>
        <v>8JJ</v>
      </c>
      <c r="D55" s="115" t="str">
        <f>DATASHEET!D41</f>
        <v>F</v>
      </c>
      <c r="E55" s="115" t="str">
        <f>DATASHEET!J41</f>
        <v>N</v>
      </c>
      <c r="F55" s="115" t="str">
        <f>DATASHEET!E41</f>
        <v>N</v>
      </c>
      <c r="G55" s="115" t="str">
        <f>DATASHEET!F41</f>
        <v>White - British</v>
      </c>
      <c r="H55" s="115" t="str">
        <f>DATASHEET!G41</f>
        <v>N</v>
      </c>
      <c r="I55" s="115" t="str">
        <f>DATASHEET!H41</f>
        <v>N</v>
      </c>
      <c r="J55" s="115" t="str">
        <f>DATASHEET!I41</f>
        <v>N</v>
      </c>
      <c r="K55" s="116" t="str">
        <f>DATASHEET!M41</f>
        <v>H</v>
      </c>
      <c r="L55" s="117" t="str">
        <f t="shared" si="28"/>
        <v/>
      </c>
      <c r="M55" s="106" t="str">
        <f>IFERROR(SUM(COUNTIF($S55,"&gt;=0"),COUNTIF($AC55,"&gt;=0"),COUNTIF($AH55,"&gt;=0"),COUNTIF(#REF!,"&gt;=0"),COUNTIF($AM55,"&gt;=0"),COUNTIF($AR55,"&gt;=0"),COUNTIF($AW55,"&gt;=0"),COUNTIF($BB55,"&gt;=0"),COUNTIF($BG55,"&gt;=0"),COUNTIF($BL55,"&gt;=0"),COUNTIF($BV55,"&gt;=0"),COUNTIF($BQ55,"&gt;=0"),COUNTIF($CF55,"&gt;=0"),COUNTIF($CK55,"&gt;=0"),COUNTIF($X55,"&gt;=0"),COUNTIF($CA55,"&gt;=0"))/COUNT($S55,$AC55,$AH55,#REF!,$AM55,$AR55,$AW55,$BB55,$BG55,$BL55,$BV55,$CA55,$CF55,$CK55,$X55,$BQ55),"")</f>
        <v/>
      </c>
      <c r="N55" s="106" t="str">
        <f>IFERROR(SUM(COUNTIF($S55,"&lt;0"),COUNTIF($AC55,"&lt;0"),COUNTIF($AH55,"&lt;0"),COUNTIF(#REF!,"&lt;0"),COUNTIF($AM55,"&lt;0"),COUNTIF($AR55,"&lt;0"),COUNTIF($AW55,"&lt;0"),COUNTIF($BB55,"&lt;0"),COUNTIF($BG55,"&lt;0"),COUNTIF($BL55,"&lt;0"),COUNTIF($BV55,"&lt;0"),COUNTIF($BQ55,"&lt;0"),COUNTIF($CA55,"&lt;0"),COUNTIF($CF55,"&lt;0"),COUNTIF($CK55,"&lt;0"),COUNTIF($X55,"&lt;0"))/COUNT($S55,$AC55,$AH55,#REF!,$AM55,$AR55,$AW55,$BB55,$BG55,$BL55,$BV55,$CA55,$CF55,$CK55,$X55,$BQ55),"")</f>
        <v/>
      </c>
      <c r="O55" s="118" t="str">
        <f>IF(ISBLANK(DATASHEET!L41),"",DATASHEET!L41)</f>
        <v>6-7</v>
      </c>
      <c r="P55" s="119">
        <f>IFERROR(IF(VLOOKUP(DATASHEET!A41,[5]YEAR8!$A$2:$Z$226,18,FALSE)="","",VLOOKUP(DATASHEET!A41,[5]YEAR8!$A$2:$Z$226,18,FALSE)),"")</f>
        <v>64.375</v>
      </c>
      <c r="Q55" s="120">
        <f>IFERROR(IF(VLOOKUP(DATASHEET!A41,[5]YEAR8!$A$2:$AF$250,19,FALSE)="","",VLOOKUP(DATASHEET!A41,[5]YEAR8!$A$2:$AF$250,19,FALSE)),"")</f>
        <v>6.4375</v>
      </c>
      <c r="R55" s="121" t="str">
        <f>'P8 BREAKDOWN'!L43</f>
        <v/>
      </c>
      <c r="S55" s="108" t="str">
        <f>IF(T55="","",IFERROR(VLOOKUP(DATASHEET!AF41,lookup,2,FALSE)-$Q55,""))</f>
        <v/>
      </c>
      <c r="T55" s="109">
        <f>IFERROR(INDEX(DATASHEET!$A$1:$CT$300,MATCH(PROGRESS!$A55,DATASHEET!$A$1:$A$300,0),MATCH(PROGRESS!T$2,DATASHEET!$A$1:$CT$1,0)),"")</f>
        <v>0</v>
      </c>
      <c r="U55" s="109" t="str">
        <f t="shared" si="29"/>
        <v/>
      </c>
      <c r="V55" s="110" t="str">
        <f>IF(ISBLANK(DATASHEET!AG41),"",DATASHEET!AG41)</f>
        <v>PLE</v>
      </c>
      <c r="W55" s="111" t="str">
        <f>IF(ISBLANK(DATASHEET!AH41),"",DATASHEET!AH41)</f>
        <v>8N-AR-3</v>
      </c>
      <c r="X55" s="108" t="str">
        <f>IFERROR(VLOOKUP(DATASHEET!AJ41,lookup,2,FALSE)-$Q55,"")</f>
        <v/>
      </c>
      <c r="Y55" s="109">
        <f>IFERROR(INDEX(DATASHEET!$A$1:$CT$300,MATCH(PROGRESS!$A55,DATASHEET!$A$1:$A$300,0),MATCH(PROGRESS!Y$2,DATASHEET!$A$1:$CT$1,0)),"")</f>
        <v>0</v>
      </c>
      <c r="Z55" s="109" t="str">
        <f t="shared" si="44"/>
        <v/>
      </c>
      <c r="AA55" s="110" t="str">
        <f>IF(ISBLANK(DATASHEET!AK41),"",DATASHEET!AK41)</f>
        <v>MO</v>
      </c>
      <c r="AB55" s="111" t="str">
        <f>IF(ISBLANK(DATASHEET!AL41),"",DATASHEET!AL41)</f>
        <v>8N-DT-3</v>
      </c>
      <c r="AC55" s="108" t="str">
        <f>IF(AD55="","",IFERROR(VLOOKUP(DATASHEET!AN41,lookup,2,FALSE)-$Q55,""))</f>
        <v/>
      </c>
      <c r="AD55" s="109">
        <f>IFERROR(INDEX(DATASHEET!$A$1:$CT$300,MATCH(PROGRESS!$A55,DATASHEET!$A$1:$A$300,0),MATCH(PROGRESS!AD$2,DATASHEET!$A$1:$CT$1,0)),"")</f>
        <v>0</v>
      </c>
      <c r="AE55" s="109" t="str">
        <f t="shared" si="31"/>
        <v/>
      </c>
      <c r="AF55" s="110" t="str">
        <f>IF(ISBLANK(DATASHEET!AO41),"",DATASHEET!AO41)</f>
        <v>EC</v>
      </c>
      <c r="AG55" s="111" t="str">
        <f>IF(ISBLANK(DATASHEET!AP41),"",DATASHEET!AP41)</f>
        <v>8N-DR-3</v>
      </c>
      <c r="AH55" s="108" t="str">
        <f>IF(AI55="","",IFERROR(VLOOKUP(DATASHEET!AR41,lookup,2,FALSE)-$Q55,""))</f>
        <v/>
      </c>
      <c r="AI55" s="109">
        <f>IFERROR(INDEX(DATASHEET!$A$1:$CT$300,MATCH(PROGRESS!$A55,DATASHEET!$A$1:$A$300,0),MATCH(PROGRESS!AI$2,DATASHEET!$A$1:$CT$1,0)),"")</f>
        <v>0</v>
      </c>
      <c r="AJ55" s="109" t="str">
        <f t="shared" si="32"/>
        <v/>
      </c>
      <c r="AK55" s="110" t="str">
        <f>IF(ISBLANK(DATASHEET!AS41),"",DATASHEET!AS41)</f>
        <v>AWH</v>
      </c>
      <c r="AL55" s="111" t="str">
        <f>IF(ISBLANK(DATASHEET!AT41),"",DATASHEET!AT41)</f>
        <v>8N-EN-1</v>
      </c>
      <c r="AM55" s="108" t="str">
        <f>IF(AN55="","",IFERROR(VLOOKUP(DATASHEET!AZ41,lookup,2,FALSE)-$Q55,""))</f>
        <v/>
      </c>
      <c r="AN55" s="109">
        <f>IFERROR(INDEX(DATASHEET!$A$1:$CT$300,MATCH(PROGRESS!$A55,DATASHEET!$A$1:$A$300,0),MATCH(PROGRESS!AN$2,DATASHEET!$A$1:$CT$1,0)),"")</f>
        <v>0</v>
      </c>
      <c r="AO55" s="109" t="str">
        <f t="shared" si="33"/>
        <v/>
      </c>
      <c r="AP55" s="110" t="str">
        <f>IF(ISBLANK(DATASHEET!BA41),"",DATASHEET!BA41)</f>
        <v/>
      </c>
      <c r="AQ55" s="111" t="str">
        <f>IF(ISBLANK(DATASHEET!BB41),"",DATASHEET!BB41)</f>
        <v/>
      </c>
      <c r="AR55" s="108" t="str">
        <f>IF(AS55="","",IFERROR(VLOOKUP(DATASHEET!BD41,lookup,2,FALSE)-$Q55,""))</f>
        <v/>
      </c>
      <c r="AS55" s="109">
        <f>IFERROR(INDEX(DATASHEET!$A$1:$CT$300,MATCH(PROGRESS!$A55,DATASHEET!$A$1:$A$300,0),MATCH(PROGRESS!AS$2,DATASHEET!$A$1:$CT$1,0)),"")</f>
        <v>0</v>
      </c>
      <c r="AT55" s="109" t="str">
        <f t="shared" si="34"/>
        <v/>
      </c>
      <c r="AU55" s="110" t="str">
        <f>IF(ISBLANK(DATASHEET!BE41),"",DATASHEET!BE41)</f>
        <v>MPI</v>
      </c>
      <c r="AV55" s="111" t="str">
        <f>IF(ISBLANK(DATASHEET!BF41),"",DATASHEET!BF41)</f>
        <v>8N-GG-3</v>
      </c>
      <c r="AW55" s="108" t="str">
        <f>IF(AX55="","",IFERROR(VLOOKUP(DATASHEET!BH41,lookup,2,FALSE)-$Q55,""))</f>
        <v/>
      </c>
      <c r="AX55" s="109">
        <f>IFERROR(INDEX(DATASHEET!$A$1:$CT$300,MATCH(PROGRESS!$A55,DATASHEET!$A$1:$A$300,0),MATCH(PROGRESS!AX$2,DATASHEET!$A$1:$CT$1,0)),"")</f>
        <v>0</v>
      </c>
      <c r="AY55" s="109" t="str">
        <f t="shared" si="35"/>
        <v/>
      </c>
      <c r="AZ55" s="110" t="str">
        <f>IF(ISBLANK(DATASHEET!BI41),"",DATASHEET!BI41)</f>
        <v>MCO</v>
      </c>
      <c r="BA55" s="111" t="str">
        <f>IF(ISBLANK(DATASHEET!BJ41),"",DATASHEET!BJ41)</f>
        <v>8N-HI-3</v>
      </c>
      <c r="BB55" s="108" t="str">
        <f>IF(BC55="","",IFERROR(VLOOKUP(DATASHEET!BL41,lookup,2,FALSE)-$Q55,""))</f>
        <v/>
      </c>
      <c r="BC55" s="109">
        <f>IFERROR(INDEX(DATASHEET!$A$1:$CT$300,MATCH(PROGRESS!$A55,DATASHEET!$A$1:$A$300,0),MATCH(PROGRESS!BC$2,DATASHEET!$A$1:$CT$1,0)),"")</f>
        <v>0</v>
      </c>
      <c r="BD55" s="109" t="str">
        <f t="shared" si="36"/>
        <v/>
      </c>
      <c r="BE55" s="110" t="str">
        <f>IF(ISBLANK(DATASHEET!BM41),"",DATASHEET!BM41)</f>
        <v>RNI</v>
      </c>
      <c r="BF55" s="111" t="str">
        <f>IF(ISBLANK(DATASHEET!BN41),"",DATASHEET!BN41)</f>
        <v>8N-IT-3</v>
      </c>
      <c r="BG55" s="108" t="str">
        <f>IF(BH55="","",IFERROR(VLOOKUP(DATASHEET!BP41,lookup,2,FALSE)-$Q55,""))</f>
        <v/>
      </c>
      <c r="BH55" s="109">
        <f>IFERROR(INDEX(DATASHEET!$A$1:$CT$300,MATCH(PROGRESS!$A55,DATASHEET!$A$1:$A$300,0),MATCH(PROGRESS!BH$2,DATASHEET!$A$1:$CT$1,0)),"")</f>
        <v>0</v>
      </c>
      <c r="BI55" s="109" t="str">
        <f t="shared" si="37"/>
        <v/>
      </c>
      <c r="BJ55" s="110" t="str">
        <f>IF(ISBLANK(DATASHEET!BQ41),"",DATASHEET!BQ41)</f>
        <v>AB</v>
      </c>
      <c r="BK55" s="111" t="str">
        <f>IF(ISBLANK(DATASHEET!BR41),"",DATASHEET!BR41)</f>
        <v>8N-MA-3</v>
      </c>
      <c r="BL55" s="108" t="str">
        <f>IFERROR(VLOOKUP(DATASHEET!BT41,lookup,2,FALSE)-$Q55,"")</f>
        <v/>
      </c>
      <c r="BM55" s="109">
        <f>IFERROR(INDEX(DATASHEET!$A$1:$CT$300,MATCH(PROGRESS!$A55,DATASHEET!$A$1:$A$300,0),MATCH(PROGRESS!BM$2,DATASHEET!$A$1:$CT$1,0)),"")</f>
        <v>0</v>
      </c>
      <c r="BN55" s="109" t="str">
        <f t="shared" si="38"/>
        <v/>
      </c>
      <c r="BO55" s="110" t="str">
        <f>IF(ISBLANK(DATASHEET!BU41),"",DATASHEET!BU41)</f>
        <v>AW</v>
      </c>
      <c r="BP55" s="111" t="str">
        <f>IF(ISBLANK(DATASHEET!BV41),"",DATASHEET!BV41)</f>
        <v>8N-MU-3</v>
      </c>
      <c r="BQ55" s="108" t="str">
        <f>IFERROR(VLOOKUP(DATASHEET!BX41,lookup,2,FALSE)-$Q55,"")</f>
        <v/>
      </c>
      <c r="BR55" s="109">
        <f>IFERROR(INDEX(DATASHEET!$A$1:$CT$300,MATCH(PROGRESS!$A55,DATASHEET!$A$1:$A$300,0),MATCH(PROGRESS!BR$2,DATASHEET!$A$1:$CT$1,0)),"")</f>
        <v>0</v>
      </c>
      <c r="BS55" s="109" t="str">
        <f t="shared" si="39"/>
        <v/>
      </c>
      <c r="BT55" s="110" t="str">
        <f>IF(ISBLANK(DATASHEET!BY41),"",DATASHEET!BY41)</f>
        <v/>
      </c>
      <c r="BU55" s="111" t="str">
        <f>IF(ISBLANK(DATASHEET!BZ41),"",DATASHEET!BZ41)</f>
        <v/>
      </c>
      <c r="BV55" s="108" t="str">
        <f>IFERROR(VLOOKUP(DATASHEET!CB41,lookup,2,FALSE)-$Q55,"")</f>
        <v/>
      </c>
      <c r="BW55" s="109">
        <f>IFERROR(INDEX(DATASHEET!$A$1:$CT$300,MATCH(PROGRESS!$A55,DATASHEET!$A$1:$A$300,0),MATCH(PROGRESS!BW$2,DATASHEET!$A$1:$CT$1,0)),"")</f>
        <v>0</v>
      </c>
      <c r="BX55" s="109" t="str">
        <f t="shared" si="40"/>
        <v/>
      </c>
      <c r="BY55" s="110" t="str">
        <f>IF(ISBLANK(DATASHEET!CC41),"",DATASHEET!CC41)</f>
        <v>CKA</v>
      </c>
      <c r="BZ55" s="111" t="str">
        <f>IF(ISBLANK(DATASHEET!CD41),"",DATASHEET!CD41)</f>
        <v>8N-PE-2</v>
      </c>
      <c r="CA55" s="108" t="str">
        <f>IFERROR(VLOOKUP(DATASHEET!CF41,lookup,2,FALSE)-$Q55,"")</f>
        <v/>
      </c>
      <c r="CB55" s="109">
        <f>IFERROR(INDEX(DATASHEET!$A$1:$CT$300,MATCH(PROGRESS!$A55,DATASHEET!$A$1:$A$300,0),MATCH(PROGRESS!CB$2,DATASHEET!$A$1:$CT$1,0)),"")</f>
        <v>0</v>
      </c>
      <c r="CC55" s="109" t="str">
        <f t="shared" si="41"/>
        <v/>
      </c>
      <c r="CD55" s="110" t="str">
        <f>IF(ISBLANK(DATASHEET!CG41),"",DATASHEET!CG41)</f>
        <v>CR</v>
      </c>
      <c r="CE55" s="111" t="str">
        <f>IF(ISBLANK(DATASHEET!CH41),"",DATASHEET!CH41)</f>
        <v>8N-RE-3</v>
      </c>
      <c r="CF55" s="108" t="str">
        <f>IFERROR(VLOOKUP(DATASHEET!CJ41,lookup,2,FALSE)-$Q55,"")</f>
        <v/>
      </c>
      <c r="CG55" s="109">
        <f>IFERROR(INDEX(DATASHEET!$A$1:$CT$300,MATCH(PROGRESS!$A55,DATASHEET!$A$1:$A$300,0),MATCH(PROGRESS!CG$2,DATASHEET!$A$1:$CT$1,0)),"")</f>
        <v>0</v>
      </c>
      <c r="CH55" s="109" t="str">
        <f t="shared" si="45"/>
        <v/>
      </c>
      <c r="CI55" s="110" t="str">
        <f>IF(ISBLANK(DATASHEET!CK41),"",DATASHEET!CK41)</f>
        <v>AR</v>
      </c>
      <c r="CJ55" s="111" t="str">
        <f>IF(ISBLANK(DATASHEET!CL41),"",DATASHEET!CL41)</f>
        <v>8X-SC-7</v>
      </c>
      <c r="CK55" s="108" t="str">
        <f>IFERROR(VLOOKUP(DATASHEET!CN41,lookup,2,FALSE)-$Q55,"")</f>
        <v/>
      </c>
      <c r="CL55" s="109">
        <f>IFERROR(INDEX(DATASHEET!$A$1:$CT$300,MATCH(PROGRESS!$A55,DATASHEET!$A$1:$A$300,0),MATCH(PROGRESS!CL$2,DATASHEET!$A$1:$CT$1,0)),"")</f>
        <v>0</v>
      </c>
      <c r="CM55" s="109" t="str">
        <f t="shared" si="43"/>
        <v/>
      </c>
      <c r="CN55" s="110" t="str">
        <f>IF(ISBLANK(DATASHEET!CO41),"",DATASHEET!CO41)</f>
        <v>LMA</v>
      </c>
      <c r="CO55" s="110" t="str">
        <f>IF(ISBLANK(DATASHEET!CP41),"",DATASHEET!CP41)</f>
        <v>8N-SP-3</v>
      </c>
      <c r="FO55" s="282"/>
      <c r="FP55" s="282"/>
      <c r="FQ55" s="282"/>
      <c r="FR55" s="282"/>
      <c r="FS55" s="282"/>
      <c r="FT55" s="282"/>
      <c r="FU55" s="282"/>
      <c r="FV55" s="282"/>
      <c r="FW55" s="282"/>
      <c r="FX55" s="282"/>
      <c r="FY55" s="345"/>
      <c r="FZ55" s="282"/>
      <c r="GA55" s="282"/>
      <c r="GB55" s="282"/>
      <c r="GC55" s="282"/>
      <c r="GD55" s="282"/>
      <c r="GE55" s="282"/>
      <c r="GF55" s="282"/>
      <c r="GG55" s="282"/>
      <c r="GH55" s="282"/>
      <c r="GI55" s="282"/>
      <c r="GJ55" s="282"/>
      <c r="GK55" s="282"/>
      <c r="GL55" s="282"/>
      <c r="GM55" s="282"/>
      <c r="GN55" s="282"/>
      <c r="GO55" s="282"/>
      <c r="GP55" s="282"/>
      <c r="GQ55" s="282"/>
      <c r="GR55" s="282"/>
    </row>
    <row r="56" spans="1:200" ht="15.75" x14ac:dyDescent="0.25">
      <c r="A56" s="112">
        <f>DATASHEET!A42</f>
        <v>152764</v>
      </c>
      <c r="B56" s="113" t="str">
        <f>DATASHEET!B42</f>
        <v>DYANTYI, Noble</v>
      </c>
      <c r="C56" s="114" t="str">
        <f>DATASHEET!C42</f>
        <v>8TR</v>
      </c>
      <c r="D56" s="115" t="str">
        <f>DATASHEET!D42</f>
        <v>M</v>
      </c>
      <c r="E56" s="115" t="str">
        <f>DATASHEET!J42</f>
        <v>K</v>
      </c>
      <c r="F56" s="115" t="str">
        <f>DATASHEET!E42</f>
        <v>N</v>
      </c>
      <c r="G56" s="115" t="str">
        <f>DATASHEET!F42</f>
        <v>Other Black African</v>
      </c>
      <c r="H56" s="115" t="str">
        <f>DATASHEET!G42</f>
        <v>Y</v>
      </c>
      <c r="I56" s="115" t="str">
        <f>DATASHEET!H42</f>
        <v>N</v>
      </c>
      <c r="J56" s="115" t="str">
        <f>DATASHEET!I42</f>
        <v>N</v>
      </c>
      <c r="K56" s="116" t="str">
        <f>DATASHEET!M42</f>
        <v>L</v>
      </c>
      <c r="L56" s="117" t="str">
        <f t="shared" si="28"/>
        <v/>
      </c>
      <c r="M56" s="106" t="str">
        <f>IFERROR(SUM(COUNTIF($S56,"&gt;=0"),COUNTIF($AC56,"&gt;=0"),COUNTIF($AH56,"&gt;=0"),COUNTIF(#REF!,"&gt;=0"),COUNTIF($AM56,"&gt;=0"),COUNTIF($AR56,"&gt;=0"),COUNTIF($AW56,"&gt;=0"),COUNTIF($BB56,"&gt;=0"),COUNTIF($BG56,"&gt;=0"),COUNTIF($BL56,"&gt;=0"),COUNTIF($BV56,"&gt;=0"),COUNTIF($BQ56,"&gt;=0"),COUNTIF($CF56,"&gt;=0"),COUNTIF($CK56,"&gt;=0"),COUNTIF($X56,"&gt;=0"),COUNTIF($CA56,"&gt;=0"))/COUNT($S56,$AC56,$AH56,#REF!,$AM56,$AR56,$AW56,$BB56,$BG56,$BL56,$BV56,$CA56,$CF56,$CK56,$X56,$BQ56),"")</f>
        <v/>
      </c>
      <c r="N56" s="106" t="str">
        <f>IFERROR(SUM(COUNTIF($S56,"&lt;0"),COUNTIF($AC56,"&lt;0"),COUNTIF($AH56,"&lt;0"),COUNTIF(#REF!,"&lt;0"),COUNTIF($AM56,"&lt;0"),COUNTIF($AR56,"&lt;0"),COUNTIF($AW56,"&lt;0"),COUNTIF($BB56,"&lt;0"),COUNTIF($BG56,"&lt;0"),COUNTIF($BL56,"&lt;0"),COUNTIF($BV56,"&lt;0"),COUNTIF($BQ56,"&lt;0"),COUNTIF($CA56,"&lt;0"),COUNTIF($CF56,"&lt;0"),COUNTIF($CK56,"&lt;0"),COUNTIF($X56,"&lt;0"))/COUNT($S56,$AC56,$AH56,#REF!,$AM56,$AR56,$AW56,$BB56,$BG56,$BL56,$BV56,$CA56,$CF56,$CK56,$X56,$BQ56),"")</f>
        <v/>
      </c>
      <c r="O56" s="118" t="str">
        <f>IF(ISBLANK(DATASHEET!L42),"",DATASHEET!L42)</f>
        <v>3-4</v>
      </c>
      <c r="P56" s="119">
        <f>IFERROR(IF(VLOOKUP(DATASHEET!A42,[5]YEAR8!$A$2:$Z$226,18,FALSE)="","",VLOOKUP(DATASHEET!A42,[5]YEAR8!$A$2:$Z$226,18,FALSE)),"")</f>
        <v>32.863782</v>
      </c>
      <c r="Q56" s="120">
        <f>IFERROR(IF(VLOOKUP(DATASHEET!A42,[5]YEAR8!$A$2:$AF$250,19,FALSE)="","",VLOOKUP(DATASHEET!A42,[5]YEAR8!$A$2:$AF$250,19,FALSE)),"")</f>
        <v>3.2863782000000001</v>
      </c>
      <c r="R56" s="121" t="str">
        <f>'P8 BREAKDOWN'!L44</f>
        <v/>
      </c>
      <c r="S56" s="108" t="str">
        <f>IF(T56="","",IFERROR(VLOOKUP(DATASHEET!AF42,lookup,2,FALSE)-$Q56,""))</f>
        <v/>
      </c>
      <c r="T56" s="109">
        <f>IFERROR(INDEX(DATASHEET!$A$1:$CT$300,MATCH(PROGRESS!$A56,DATASHEET!$A$1:$A$300,0),MATCH(PROGRESS!T$2,DATASHEET!$A$1:$CT$1,0)),"")</f>
        <v>0</v>
      </c>
      <c r="U56" s="109" t="str">
        <f t="shared" si="29"/>
        <v/>
      </c>
      <c r="V56" s="110" t="str">
        <f>IF(ISBLANK(DATASHEET!AG42),"",DATASHEET!AG42)</f>
        <v>PLE</v>
      </c>
      <c r="W56" s="111" t="str">
        <f>IF(ISBLANK(DATASHEET!AH42),"",DATASHEET!AH42)</f>
        <v>8S-AR-4</v>
      </c>
      <c r="X56" s="108" t="str">
        <f>IFERROR(VLOOKUP(DATASHEET!AJ42,lookup,2,FALSE)-$Q56,"")</f>
        <v/>
      </c>
      <c r="Y56" s="109">
        <f>IFERROR(INDEX(DATASHEET!$A$1:$CT$300,MATCH(PROGRESS!$A56,DATASHEET!$A$1:$A$300,0),MATCH(PROGRESS!Y$2,DATASHEET!$A$1:$CT$1,0)),"")</f>
        <v>0</v>
      </c>
      <c r="Z56" s="109" t="str">
        <f t="shared" si="44"/>
        <v/>
      </c>
      <c r="AA56" s="110" t="str">
        <f>IF(ISBLANK(DATASHEET!AK42),"",DATASHEET!AK42)</f>
        <v>KD</v>
      </c>
      <c r="AB56" s="111" t="str">
        <f>IF(ISBLANK(DATASHEET!AL42),"",DATASHEET!AL42)</f>
        <v>8S-DT-2</v>
      </c>
      <c r="AC56" s="108" t="str">
        <f>IF(AD56="","",IFERROR(VLOOKUP(DATASHEET!AN42,lookup,2,FALSE)-$Q56,""))</f>
        <v/>
      </c>
      <c r="AD56" s="109">
        <f>IFERROR(INDEX(DATASHEET!$A$1:$CT$300,MATCH(PROGRESS!$A56,DATASHEET!$A$1:$A$300,0),MATCH(PROGRESS!AD$2,DATASHEET!$A$1:$CT$1,0)),"")</f>
        <v>0</v>
      </c>
      <c r="AE56" s="109" t="str">
        <f t="shared" si="31"/>
        <v/>
      </c>
      <c r="AF56" s="110" t="str">
        <f>IF(ISBLANK(DATASHEET!AO42),"",DATASHEET!AO42)</f>
        <v>EC</v>
      </c>
      <c r="AG56" s="111" t="str">
        <f>IF(ISBLANK(DATASHEET!AP42),"",DATASHEET!AP42)</f>
        <v>8S-DR-4</v>
      </c>
      <c r="AH56" s="108" t="str">
        <f>IF(AI56="","",IFERROR(VLOOKUP(DATASHEET!AR42,lookup,2,FALSE)-$Q56,""))</f>
        <v/>
      </c>
      <c r="AI56" s="109">
        <f>IFERROR(INDEX(DATASHEET!$A$1:$CT$300,MATCH(PROGRESS!$A56,DATASHEET!$A$1:$A$300,0),MATCH(PROGRESS!AI$2,DATASHEET!$A$1:$CT$1,0)),"")</f>
        <v>0</v>
      </c>
      <c r="AJ56" s="109" t="str">
        <f t="shared" si="32"/>
        <v/>
      </c>
      <c r="AK56" s="110" t="str">
        <f>IF(ISBLANK(DATASHEET!AS42),"",DATASHEET!AS42)</f>
        <v>KC</v>
      </c>
      <c r="AL56" s="111" t="str">
        <f>IF(ISBLANK(DATASHEET!AT42),"",DATASHEET!AT42)</f>
        <v>8S-EN-3</v>
      </c>
      <c r="AM56" s="108" t="str">
        <f>IF(AN56="","",IFERROR(VLOOKUP(DATASHEET!AZ42,lookup,2,FALSE)-$Q56,""))</f>
        <v/>
      </c>
      <c r="AN56" s="109">
        <f>IFERROR(INDEX(DATASHEET!$A$1:$CT$300,MATCH(PROGRESS!$A56,DATASHEET!$A$1:$A$300,0),MATCH(PROGRESS!AN$2,DATASHEET!$A$1:$CT$1,0)),"")</f>
        <v>0</v>
      </c>
      <c r="AO56" s="109" t="str">
        <f t="shared" si="33"/>
        <v/>
      </c>
      <c r="AP56" s="110" t="str">
        <f>IF(ISBLANK(DATASHEET!BA42),"",DATASHEET!BA42)</f>
        <v>WE</v>
      </c>
      <c r="AQ56" s="111" t="str">
        <f>IF(ISBLANK(DATASHEET!BB42),"",DATASHEET!BB42)</f>
        <v>8S-FR-4</v>
      </c>
      <c r="AR56" s="108" t="str">
        <f>IF(AS56="","",IFERROR(VLOOKUP(DATASHEET!BD42,lookup,2,FALSE)-$Q56,""))</f>
        <v/>
      </c>
      <c r="AS56" s="109">
        <f>IFERROR(INDEX(DATASHEET!$A$1:$CT$300,MATCH(PROGRESS!$A56,DATASHEET!$A$1:$A$300,0),MATCH(PROGRESS!AS$2,DATASHEET!$A$1:$CT$1,0)),"")</f>
        <v>0</v>
      </c>
      <c r="AT56" s="109" t="str">
        <f t="shared" si="34"/>
        <v/>
      </c>
      <c r="AU56" s="110" t="str">
        <f>IF(ISBLANK(DATASHEET!BE42),"",DATASHEET!BE42)</f>
        <v>ET</v>
      </c>
      <c r="AV56" s="111" t="str">
        <f>IF(ISBLANK(DATASHEET!BF42),"",DATASHEET!BF42)</f>
        <v>8S-GG-4</v>
      </c>
      <c r="AW56" s="108" t="str">
        <f>IF(AX56="","",IFERROR(VLOOKUP(DATASHEET!BH42,lookup,2,FALSE)-$Q56,""))</f>
        <v/>
      </c>
      <c r="AX56" s="109">
        <f>IFERROR(INDEX(DATASHEET!$A$1:$CT$300,MATCH(PROGRESS!$A56,DATASHEET!$A$1:$A$300,0),MATCH(PROGRESS!AX$2,DATASHEET!$A$1:$CT$1,0)),"")</f>
        <v>0</v>
      </c>
      <c r="AY56" s="109" t="str">
        <f t="shared" si="35"/>
        <v/>
      </c>
      <c r="AZ56" s="110" t="str">
        <f>IF(ISBLANK(DATASHEET!BI42),"",DATASHEET!BI42)</f>
        <v>ESH</v>
      </c>
      <c r="BA56" s="111" t="str">
        <f>IF(ISBLANK(DATASHEET!BJ42),"",DATASHEET!BJ42)</f>
        <v>8S-HI-4</v>
      </c>
      <c r="BB56" s="108" t="str">
        <f>IF(BC56="","",IFERROR(VLOOKUP(DATASHEET!BL42,lookup,2,FALSE)-$Q56,""))</f>
        <v/>
      </c>
      <c r="BC56" s="109">
        <f>IFERROR(INDEX(DATASHEET!$A$1:$CT$300,MATCH(PROGRESS!$A56,DATASHEET!$A$1:$A$300,0),MATCH(PROGRESS!BC$2,DATASHEET!$A$1:$CT$1,0)),"")</f>
        <v>0</v>
      </c>
      <c r="BD56" s="109" t="str">
        <f t="shared" si="36"/>
        <v/>
      </c>
      <c r="BE56" s="110" t="str">
        <f>IF(ISBLANK(DATASHEET!BM42),"",DATASHEET!BM42)</f>
        <v>DCR</v>
      </c>
      <c r="BF56" s="111" t="str">
        <f>IF(ISBLANK(DATASHEET!BN42),"",DATASHEET!BN42)</f>
        <v>8S-IT-4</v>
      </c>
      <c r="BG56" s="108" t="str">
        <f>IF(BH56="","",IFERROR(VLOOKUP(DATASHEET!BP42,lookup,2,FALSE)-$Q56,""))</f>
        <v/>
      </c>
      <c r="BH56" s="109">
        <f>IFERROR(INDEX(DATASHEET!$A$1:$CT$300,MATCH(PROGRESS!$A56,DATASHEET!$A$1:$A$300,0),MATCH(PROGRESS!BH$2,DATASHEET!$A$1:$CT$1,0)),"")</f>
        <v>0</v>
      </c>
      <c r="BI56" s="109" t="str">
        <f t="shared" si="37"/>
        <v/>
      </c>
      <c r="BJ56" s="110" t="str">
        <f>IF(ISBLANK(DATASHEET!BQ42),"",DATASHEET!BQ42)</f>
        <v>AB</v>
      </c>
      <c r="BK56" s="111" t="str">
        <f>IF(ISBLANK(DATASHEET!BR42),"",DATASHEET!BR42)</f>
        <v>8S-MA-3</v>
      </c>
      <c r="BL56" s="108" t="str">
        <f>IFERROR(VLOOKUP(DATASHEET!BT42,lookup,2,FALSE)-$Q56,"")</f>
        <v/>
      </c>
      <c r="BM56" s="109">
        <f>IFERROR(INDEX(DATASHEET!$A$1:$CT$300,MATCH(PROGRESS!$A56,DATASHEET!$A$1:$A$300,0),MATCH(PROGRESS!BM$2,DATASHEET!$A$1:$CT$1,0)),"")</f>
        <v>0</v>
      </c>
      <c r="BN56" s="109" t="str">
        <f t="shared" si="38"/>
        <v/>
      </c>
      <c r="BO56" s="110" t="str">
        <f>IF(ISBLANK(DATASHEET!BU42),"",DATASHEET!BU42)</f>
        <v>AW</v>
      </c>
      <c r="BP56" s="111" t="str">
        <f>IF(ISBLANK(DATASHEET!BV42),"",DATASHEET!BV42)</f>
        <v>8S-MU-4</v>
      </c>
      <c r="BQ56" s="108" t="str">
        <f>IFERROR(VLOOKUP(DATASHEET!BX42,lookup,2,FALSE)-$Q56,"")</f>
        <v/>
      </c>
      <c r="BR56" s="109">
        <f>IFERROR(INDEX(DATASHEET!$A$1:$CT$300,MATCH(PROGRESS!$A56,DATASHEET!$A$1:$A$300,0),MATCH(PROGRESS!BR$2,DATASHEET!$A$1:$CT$1,0)),"")</f>
        <v>0</v>
      </c>
      <c r="BS56" s="109" t="str">
        <f t="shared" si="39"/>
        <v/>
      </c>
      <c r="BT56" s="110" t="str">
        <f>IF(ISBLANK(DATASHEET!BY42),"",DATASHEET!BY42)</f>
        <v/>
      </c>
      <c r="BU56" s="111" t="str">
        <f>IF(ISBLANK(DATASHEET!BZ42),"",DATASHEET!BZ42)</f>
        <v/>
      </c>
      <c r="BV56" s="108" t="str">
        <f>IFERROR(VLOOKUP(DATASHEET!CB42,lookup,2,FALSE)-$Q56,"")</f>
        <v/>
      </c>
      <c r="BW56" s="109">
        <f>IFERROR(INDEX(DATASHEET!$A$1:$CT$300,MATCH(PROGRESS!$A56,DATASHEET!$A$1:$A$300,0),MATCH(PROGRESS!BW$2,DATASHEET!$A$1:$CT$1,0)),"")</f>
        <v>0</v>
      </c>
      <c r="BX56" s="109" t="str">
        <f t="shared" si="40"/>
        <v/>
      </c>
      <c r="BY56" s="110" t="str">
        <f>IF(ISBLANK(DATASHEET!CC42),"",DATASHEET!CC42)</f>
        <v>RDO</v>
      </c>
      <c r="BZ56" s="111" t="str">
        <f>IF(ISBLANK(DATASHEET!CD42),"",DATASHEET!CD42)</f>
        <v>8S-PE-3</v>
      </c>
      <c r="CA56" s="108" t="str">
        <f>IFERROR(VLOOKUP(DATASHEET!CF42,lookup,2,FALSE)-$Q56,"")</f>
        <v/>
      </c>
      <c r="CB56" s="109">
        <f>IFERROR(INDEX(DATASHEET!$A$1:$CT$300,MATCH(PROGRESS!$A56,DATASHEET!$A$1:$A$300,0),MATCH(PROGRESS!CB$2,DATASHEET!$A$1:$CT$1,0)),"")</f>
        <v>0</v>
      </c>
      <c r="CC56" s="109" t="str">
        <f t="shared" si="41"/>
        <v/>
      </c>
      <c r="CD56" s="110" t="str">
        <f>IF(ISBLANK(DATASHEET!CG42),"",DATASHEET!CG42)</f>
        <v>CW</v>
      </c>
      <c r="CE56" s="111" t="str">
        <f>IF(ISBLANK(DATASHEET!CH42),"",DATASHEET!CH42)</f>
        <v>8S-RE-4</v>
      </c>
      <c r="CF56" s="108" t="str">
        <f>IFERROR(VLOOKUP(DATASHEET!CJ42,lookup,2,FALSE)-$Q56,"")</f>
        <v/>
      </c>
      <c r="CG56" s="109">
        <f>IFERROR(INDEX(DATASHEET!$A$1:$CT$300,MATCH(PROGRESS!$A56,DATASHEET!$A$1:$A$300,0),MATCH(PROGRESS!CG$2,DATASHEET!$A$1:$CT$1,0)),"")</f>
        <v>0</v>
      </c>
      <c r="CH56" s="109" t="str">
        <f t="shared" si="45"/>
        <v/>
      </c>
      <c r="CI56" s="110" t="str">
        <f>IF(ISBLANK(DATASHEET!CK42),"",DATASHEET!CK42)</f>
        <v>GN</v>
      </c>
      <c r="CJ56" s="111" t="str">
        <f>IF(ISBLANK(DATASHEET!CL42),"",DATASHEET!CL42)</f>
        <v>8X-SC-9</v>
      </c>
      <c r="CK56" s="108" t="str">
        <f>IFERROR(VLOOKUP(DATASHEET!CN42,lookup,2,FALSE)-$Q56,"")</f>
        <v/>
      </c>
      <c r="CL56" s="109">
        <f>IFERROR(INDEX(DATASHEET!$A$1:$CT$300,MATCH(PROGRESS!$A56,DATASHEET!$A$1:$A$300,0),MATCH(PROGRESS!CL$2,DATASHEET!$A$1:$CT$1,0)),"")</f>
        <v>0</v>
      </c>
      <c r="CM56" s="109" t="str">
        <f t="shared" si="43"/>
        <v/>
      </c>
      <c r="CN56" s="110" t="str">
        <f>IF(ISBLANK(DATASHEET!CO42),"",DATASHEET!CO42)</f>
        <v/>
      </c>
      <c r="CO56" s="110" t="str">
        <f>IF(ISBLANK(DATASHEET!CP42),"",DATASHEET!CP42)</f>
        <v/>
      </c>
      <c r="FO56" s="282"/>
      <c r="FP56" s="282"/>
      <c r="FQ56" s="282"/>
      <c r="FR56" s="282"/>
      <c r="FS56" s="282"/>
      <c r="FT56" s="282"/>
      <c r="FU56" s="282"/>
      <c r="FV56" s="282"/>
      <c r="FW56" s="282"/>
      <c r="FX56" s="282"/>
      <c r="FY56" s="345"/>
      <c r="FZ56" s="282"/>
      <c r="GA56" s="282"/>
      <c r="GB56" s="282"/>
      <c r="GC56" s="282"/>
      <c r="GD56" s="282"/>
      <c r="GE56" s="282"/>
      <c r="GF56" s="282"/>
      <c r="GG56" s="282"/>
      <c r="GH56" s="282"/>
      <c r="GI56" s="282"/>
      <c r="GJ56" s="282"/>
      <c r="GK56" s="282"/>
      <c r="GL56" s="282"/>
      <c r="GM56" s="282"/>
      <c r="GN56" s="282"/>
      <c r="GO56" s="282"/>
      <c r="GP56" s="282"/>
      <c r="GQ56" s="282"/>
      <c r="GR56" s="282"/>
    </row>
    <row r="57" spans="1:200" ht="15.75" x14ac:dyDescent="0.25">
      <c r="A57" s="112">
        <f>DATASHEET!A43</f>
        <v>152921</v>
      </c>
      <c r="B57" s="113" t="str">
        <f>DATASHEET!B43</f>
        <v>EBSWORTH, Ayda-mae</v>
      </c>
      <c r="C57" s="114" t="str">
        <f>DATASHEET!C43</f>
        <v>8KC</v>
      </c>
      <c r="D57" s="115" t="str">
        <f>DATASHEET!D43</f>
        <v>F</v>
      </c>
      <c r="E57" s="115" t="str">
        <f>DATASHEET!J43</f>
        <v>N</v>
      </c>
      <c r="F57" s="115" t="str">
        <f>DATASHEET!E43</f>
        <v>N</v>
      </c>
      <c r="G57" s="115" t="str">
        <f>DATASHEET!F43</f>
        <v>White - British</v>
      </c>
      <c r="H57" s="115" t="str">
        <f>DATASHEET!G43</f>
        <v>N</v>
      </c>
      <c r="I57" s="115" t="str">
        <f>DATASHEET!H43</f>
        <v>N</v>
      </c>
      <c r="J57" s="115" t="str">
        <f>DATASHEET!I43</f>
        <v>N</v>
      </c>
      <c r="K57" s="116" t="str">
        <f>DATASHEET!M43</f>
        <v>H</v>
      </c>
      <c r="L57" s="117" t="str">
        <f t="shared" si="28"/>
        <v/>
      </c>
      <c r="M57" s="106" t="str">
        <f>IFERROR(SUM(COUNTIF($S57,"&gt;=0"),COUNTIF($AC57,"&gt;=0"),COUNTIF($AH57,"&gt;=0"),COUNTIF(#REF!,"&gt;=0"),COUNTIF($AM57,"&gt;=0"),COUNTIF($AR57,"&gt;=0"),COUNTIF($AW57,"&gt;=0"),COUNTIF($BB57,"&gt;=0"),COUNTIF($BG57,"&gt;=0"),COUNTIF($BL57,"&gt;=0"),COUNTIF($BV57,"&gt;=0"),COUNTIF($BQ57,"&gt;=0"),COUNTIF($CF57,"&gt;=0"),COUNTIF($CK57,"&gt;=0"),COUNTIF($X57,"&gt;=0"),COUNTIF($CA57,"&gt;=0"))/COUNT($S57,$AC57,$AH57,#REF!,$AM57,$AR57,$AW57,$BB57,$BG57,$BL57,$BV57,$CA57,$CF57,$CK57,$X57,$BQ57),"")</f>
        <v/>
      </c>
      <c r="N57" s="106" t="str">
        <f>IFERROR(SUM(COUNTIF($S57,"&lt;0"),COUNTIF($AC57,"&lt;0"),COUNTIF($AH57,"&lt;0"),COUNTIF(#REF!,"&lt;0"),COUNTIF($AM57,"&lt;0"),COUNTIF($AR57,"&lt;0"),COUNTIF($AW57,"&lt;0"),COUNTIF($BB57,"&lt;0"),COUNTIF($BG57,"&lt;0"),COUNTIF($BL57,"&lt;0"),COUNTIF($BV57,"&lt;0"),COUNTIF($BQ57,"&lt;0"),COUNTIF($CA57,"&lt;0"),COUNTIF($CF57,"&lt;0"),COUNTIF($CK57,"&lt;0"),COUNTIF($X57,"&lt;0"))/COUNT($S57,$AC57,$AH57,#REF!,$AM57,$AR57,$AW57,$BB57,$BG57,$BL57,$BV57,$CA57,$CF57,$CK57,$X57,$BQ57),"")</f>
        <v/>
      </c>
      <c r="O57" s="118" t="str">
        <f>IF(ISBLANK(DATASHEET!L43),"",DATASHEET!L43)</f>
        <v>7-8</v>
      </c>
      <c r="P57" s="119">
        <f>IFERROR(IF(VLOOKUP(DATASHEET!A43,[5]YEAR8!$A$2:$Z$226,18,FALSE)="","",VLOOKUP(DATASHEET!A43,[5]YEAR8!$A$2:$Z$226,18,FALSE)),"")</f>
        <v>65.541015999999999</v>
      </c>
      <c r="Q57" s="120">
        <f>IFERROR(IF(VLOOKUP(DATASHEET!A43,[5]YEAR8!$A$2:$AF$250,19,FALSE)="","",VLOOKUP(DATASHEET!A43,[5]YEAR8!$A$2:$AF$250,19,FALSE)),"")</f>
        <v>6.5541016000000001</v>
      </c>
      <c r="R57" s="121" t="str">
        <f>'P8 BREAKDOWN'!L45</f>
        <v/>
      </c>
      <c r="S57" s="108" t="str">
        <f>IF(T57="","",IFERROR(VLOOKUP(DATASHEET!AF43,lookup,2,FALSE)-$Q57,""))</f>
        <v/>
      </c>
      <c r="T57" s="109">
        <f>IFERROR(INDEX(DATASHEET!$A$1:$CT$300,MATCH(PROGRESS!$A57,DATASHEET!$A$1:$A$300,0),MATCH(PROGRESS!T$2,DATASHEET!$A$1:$CT$1,0)),"")</f>
        <v>0</v>
      </c>
      <c r="U57" s="109" t="str">
        <f t="shared" si="29"/>
        <v/>
      </c>
      <c r="V57" s="110" t="str">
        <f>IF(ISBLANK(DATASHEET!AG43),"",DATASHEET!AG43)</f>
        <v>SGO</v>
      </c>
      <c r="W57" s="111" t="str">
        <f>IF(ISBLANK(DATASHEET!AH43),"",DATASHEET!AH43)</f>
        <v>8N-AR-4</v>
      </c>
      <c r="X57" s="108" t="str">
        <f>IFERROR(VLOOKUP(DATASHEET!AJ43,lookup,2,FALSE)-$Q57,"")</f>
        <v/>
      </c>
      <c r="Y57" s="109">
        <f>IFERROR(INDEX(DATASHEET!$A$1:$CT$300,MATCH(PROGRESS!$A57,DATASHEET!$A$1:$A$300,0),MATCH(PROGRESS!Y$2,DATASHEET!$A$1:$CT$1,0)),"")</f>
        <v>0</v>
      </c>
      <c r="Z57" s="109" t="str">
        <f t="shared" si="44"/>
        <v/>
      </c>
      <c r="AA57" s="110" t="str">
        <f>IF(ISBLANK(DATASHEET!AK43),"",DATASHEET!AK43)</f>
        <v/>
      </c>
      <c r="AB57" s="111" t="str">
        <f>IF(ISBLANK(DATASHEET!AL43),"",DATASHEET!AL43)</f>
        <v/>
      </c>
      <c r="AC57" s="108" t="str">
        <f>IF(AD57="","",IFERROR(VLOOKUP(DATASHEET!AN43,lookup,2,FALSE)-$Q57,""))</f>
        <v/>
      </c>
      <c r="AD57" s="109">
        <f>IFERROR(INDEX(DATASHEET!$A$1:$CT$300,MATCH(PROGRESS!$A57,DATASHEET!$A$1:$A$300,0),MATCH(PROGRESS!AD$2,DATASHEET!$A$1:$CT$1,0)),"")</f>
        <v>0</v>
      </c>
      <c r="AE57" s="109" t="str">
        <f t="shared" si="31"/>
        <v/>
      </c>
      <c r="AF57" s="110" t="str">
        <f>IF(ISBLANK(DATASHEET!AO43),"",DATASHEET!AO43)</f>
        <v>KC</v>
      </c>
      <c r="AG57" s="111" t="str">
        <f>IF(ISBLANK(DATASHEET!AP43),"",DATASHEET!AP43)</f>
        <v>8N-DR-4</v>
      </c>
      <c r="AH57" s="108" t="str">
        <f>IF(AI57="","",IFERROR(VLOOKUP(DATASHEET!AR43,lookup,2,FALSE)-$Q57,""))</f>
        <v/>
      </c>
      <c r="AI57" s="109">
        <f>IFERROR(INDEX(DATASHEET!$A$1:$CT$300,MATCH(PROGRESS!$A57,DATASHEET!$A$1:$A$300,0),MATCH(PROGRESS!AI$2,DATASHEET!$A$1:$CT$1,0)),"")</f>
        <v>0</v>
      </c>
      <c r="AJ57" s="109" t="str">
        <f t="shared" si="32"/>
        <v/>
      </c>
      <c r="AK57" s="110" t="str">
        <f>IF(ISBLANK(DATASHEET!AS43),"",DATASHEET!AS43)</f>
        <v>AWH</v>
      </c>
      <c r="AL57" s="111" t="str">
        <f>IF(ISBLANK(DATASHEET!AT43),"",DATASHEET!AT43)</f>
        <v>8N-EN-1</v>
      </c>
      <c r="AM57" s="108" t="str">
        <f>IF(AN57="","",IFERROR(VLOOKUP(DATASHEET!AZ43,lookup,2,FALSE)-$Q57,""))</f>
        <v/>
      </c>
      <c r="AN57" s="109">
        <f>IFERROR(INDEX(DATASHEET!$A$1:$CT$300,MATCH(PROGRESS!$A57,DATASHEET!$A$1:$A$300,0),MATCH(PROGRESS!AN$2,DATASHEET!$A$1:$CT$1,0)),"")</f>
        <v>0</v>
      </c>
      <c r="AO57" s="109" t="str">
        <f t="shared" si="33"/>
        <v/>
      </c>
      <c r="AP57" s="110" t="str">
        <f>IF(ISBLANK(DATASHEET!BA43),"",DATASHEET!BA43)</f>
        <v/>
      </c>
      <c r="AQ57" s="111" t="str">
        <f>IF(ISBLANK(DATASHEET!BB43),"",DATASHEET!BB43)</f>
        <v/>
      </c>
      <c r="AR57" s="108" t="str">
        <f>IF(AS57="","",IFERROR(VLOOKUP(DATASHEET!BD43,lookup,2,FALSE)-$Q57,""))</f>
        <v/>
      </c>
      <c r="AS57" s="109">
        <f>IFERROR(INDEX(DATASHEET!$A$1:$CT$300,MATCH(PROGRESS!$A57,DATASHEET!$A$1:$A$300,0),MATCH(PROGRESS!AS$2,DATASHEET!$A$1:$CT$1,0)),"")</f>
        <v>0</v>
      </c>
      <c r="AT57" s="109" t="str">
        <f t="shared" si="34"/>
        <v/>
      </c>
      <c r="AU57" s="110" t="str">
        <f>IF(ISBLANK(DATASHEET!BE43),"",DATASHEET!BE43)</f>
        <v>ET</v>
      </c>
      <c r="AV57" s="111" t="str">
        <f>IF(ISBLANK(DATASHEET!BF43),"",DATASHEET!BF43)</f>
        <v>8N-GG-4</v>
      </c>
      <c r="AW57" s="108" t="str">
        <f>IF(AX57="","",IFERROR(VLOOKUP(DATASHEET!BH43,lookup,2,FALSE)-$Q57,""))</f>
        <v/>
      </c>
      <c r="AX57" s="109">
        <f>IFERROR(INDEX(DATASHEET!$A$1:$CT$300,MATCH(PROGRESS!$A57,DATASHEET!$A$1:$A$300,0),MATCH(PROGRESS!AX$2,DATASHEET!$A$1:$CT$1,0)),"")</f>
        <v>0</v>
      </c>
      <c r="AY57" s="109" t="str">
        <f t="shared" si="35"/>
        <v/>
      </c>
      <c r="AZ57" s="110" t="str">
        <f>IF(ISBLANK(DATASHEET!BI43),"",DATASHEET!BI43)</f>
        <v>ESH</v>
      </c>
      <c r="BA57" s="111" t="str">
        <f>IF(ISBLANK(DATASHEET!BJ43),"",DATASHEET!BJ43)</f>
        <v>8N-HI-4</v>
      </c>
      <c r="BB57" s="108" t="str">
        <f>IF(BC57="","",IFERROR(VLOOKUP(DATASHEET!BL43,lookup,2,FALSE)-$Q57,""))</f>
        <v/>
      </c>
      <c r="BC57" s="109">
        <f>IFERROR(INDEX(DATASHEET!$A$1:$CT$300,MATCH(PROGRESS!$A57,DATASHEET!$A$1:$A$300,0),MATCH(PROGRESS!BC$2,DATASHEET!$A$1:$CT$1,0)),"")</f>
        <v>0</v>
      </c>
      <c r="BD57" s="109" t="str">
        <f t="shared" si="36"/>
        <v/>
      </c>
      <c r="BE57" s="110" t="str">
        <f>IF(ISBLANK(DATASHEET!BM43),"",DATASHEET!BM43)</f>
        <v>RNI</v>
      </c>
      <c r="BF57" s="111" t="str">
        <f>IF(ISBLANK(DATASHEET!BN43),"",DATASHEET!BN43)</f>
        <v>8N-IT-4</v>
      </c>
      <c r="BG57" s="108" t="str">
        <f>IF(BH57="","",IFERROR(VLOOKUP(DATASHEET!BP43,lookup,2,FALSE)-$Q57,""))</f>
        <v/>
      </c>
      <c r="BH57" s="109">
        <f>IFERROR(INDEX(DATASHEET!$A$1:$CT$300,MATCH(PROGRESS!$A57,DATASHEET!$A$1:$A$300,0),MATCH(PROGRESS!BH$2,DATASHEET!$A$1:$CT$1,0)),"")</f>
        <v>0</v>
      </c>
      <c r="BI57" s="109" t="str">
        <f t="shared" si="37"/>
        <v/>
      </c>
      <c r="BJ57" s="110" t="str">
        <f>IF(ISBLANK(DATASHEET!BQ43),"",DATASHEET!BQ43)</f>
        <v>MP</v>
      </c>
      <c r="BK57" s="111" t="str">
        <f>IF(ISBLANK(DATASHEET!BR43),"",DATASHEET!BR43)</f>
        <v>8N-MA-2</v>
      </c>
      <c r="BL57" s="108" t="str">
        <f>IFERROR(VLOOKUP(DATASHEET!BT43,lookup,2,FALSE)-$Q57,"")</f>
        <v/>
      </c>
      <c r="BM57" s="109">
        <f>IFERROR(INDEX(DATASHEET!$A$1:$CT$300,MATCH(PROGRESS!$A57,DATASHEET!$A$1:$A$300,0),MATCH(PROGRESS!BM$2,DATASHEET!$A$1:$CT$1,0)),"")</f>
        <v>0</v>
      </c>
      <c r="BN57" s="109" t="str">
        <f t="shared" si="38"/>
        <v/>
      </c>
      <c r="BO57" s="110" t="str">
        <f>IF(ISBLANK(DATASHEET!BU43),"",DATASHEET!BU43)</f>
        <v>AW</v>
      </c>
      <c r="BP57" s="111" t="str">
        <f>IF(ISBLANK(DATASHEET!BV43),"",DATASHEET!BV43)</f>
        <v>8N-MU-4</v>
      </c>
      <c r="BQ57" s="108" t="str">
        <f>IFERROR(VLOOKUP(DATASHEET!BX43,lookup,2,FALSE)-$Q57,"")</f>
        <v/>
      </c>
      <c r="BR57" s="109">
        <f>IFERROR(INDEX(DATASHEET!$A$1:$CT$300,MATCH(PROGRESS!$A57,DATASHEET!$A$1:$A$300,0),MATCH(PROGRESS!BR$2,DATASHEET!$A$1:$CT$1,0)),"")</f>
        <v>0</v>
      </c>
      <c r="BS57" s="109" t="str">
        <f t="shared" si="39"/>
        <v/>
      </c>
      <c r="BT57" s="110" t="str">
        <f>IF(ISBLANK(DATASHEET!BY43),"",DATASHEET!BY43)</f>
        <v>RNI</v>
      </c>
      <c r="BU57" s="111" t="str">
        <f>IF(ISBLANK(DATASHEET!BZ43),"",DATASHEET!BZ43)</f>
        <v>8N-PS-5</v>
      </c>
      <c r="BV57" s="108" t="str">
        <f>IFERROR(VLOOKUP(DATASHEET!CB43,lookup,2,FALSE)-$Q57,"")</f>
        <v/>
      </c>
      <c r="BW57" s="109">
        <f>IFERROR(INDEX(DATASHEET!$A$1:$CT$300,MATCH(PROGRESS!$A57,DATASHEET!$A$1:$A$300,0),MATCH(PROGRESS!BW$2,DATASHEET!$A$1:$CT$1,0)),"")</f>
        <v>0</v>
      </c>
      <c r="BX57" s="109" t="str">
        <f t="shared" si="40"/>
        <v/>
      </c>
      <c r="BY57" s="110" t="str">
        <f>IF(ISBLANK(DATASHEET!CC43),"",DATASHEET!CC43)</f>
        <v>CKA</v>
      </c>
      <c r="BZ57" s="111" t="str">
        <f>IF(ISBLANK(DATASHEET!CD43),"",DATASHEET!CD43)</f>
        <v>8N-PE-2</v>
      </c>
      <c r="CA57" s="108" t="str">
        <f>IFERROR(VLOOKUP(DATASHEET!CF43,lookup,2,FALSE)-$Q57,"")</f>
        <v/>
      </c>
      <c r="CB57" s="109">
        <f>IFERROR(INDEX(DATASHEET!$A$1:$CT$300,MATCH(PROGRESS!$A57,DATASHEET!$A$1:$A$300,0),MATCH(PROGRESS!CB$2,DATASHEET!$A$1:$CT$1,0)),"")</f>
        <v>0</v>
      </c>
      <c r="CC57" s="109" t="str">
        <f t="shared" si="41"/>
        <v/>
      </c>
      <c r="CD57" s="110" t="str">
        <f>IF(ISBLANK(DATASHEET!CG43),"",DATASHEET!CG43)</f>
        <v>ZA</v>
      </c>
      <c r="CE57" s="111" t="str">
        <f>IF(ISBLANK(DATASHEET!CH43),"",DATASHEET!CH43)</f>
        <v>8N-RE-4</v>
      </c>
      <c r="CF57" s="108" t="str">
        <f>IFERROR(VLOOKUP(DATASHEET!CJ43,lookup,2,FALSE)-$Q57,"")</f>
        <v/>
      </c>
      <c r="CG57" s="109">
        <f>IFERROR(INDEX(DATASHEET!$A$1:$CT$300,MATCH(PROGRESS!$A57,DATASHEET!$A$1:$A$300,0),MATCH(PROGRESS!CG$2,DATASHEET!$A$1:$CT$1,0)),"")</f>
        <v>0</v>
      </c>
      <c r="CH57" s="109" t="str">
        <f t="shared" si="45"/>
        <v/>
      </c>
      <c r="CI57" s="110" t="str">
        <f>IF(ISBLANK(DATASHEET!CK43),"",DATASHEET!CK43)</f>
        <v>GN</v>
      </c>
      <c r="CJ57" s="111" t="str">
        <f>IF(ISBLANK(DATASHEET!CL43),"",DATASHEET!CL43)</f>
        <v>8X-SC-3</v>
      </c>
      <c r="CK57" s="108" t="str">
        <f>IFERROR(VLOOKUP(DATASHEET!CN43,lookup,2,FALSE)-$Q57,"")</f>
        <v/>
      </c>
      <c r="CL57" s="109">
        <f>IFERROR(INDEX(DATASHEET!$A$1:$CT$300,MATCH(PROGRESS!$A57,DATASHEET!$A$1:$A$300,0),MATCH(PROGRESS!CL$2,DATASHEET!$A$1:$CT$1,0)),"")</f>
        <v>0</v>
      </c>
      <c r="CM57" s="109" t="str">
        <f t="shared" si="43"/>
        <v/>
      </c>
      <c r="CN57" s="110" t="str">
        <f>IF(ISBLANK(DATASHEET!CO43),"",DATASHEET!CO43)</f>
        <v>MBA</v>
      </c>
      <c r="CO57" s="110" t="str">
        <f>IF(ISBLANK(DATASHEET!CP43),"",DATASHEET!CP43)</f>
        <v>8N-SP-4</v>
      </c>
      <c r="FO57" s="282"/>
      <c r="FP57" s="282"/>
      <c r="FQ57" s="282"/>
      <c r="FR57" s="282"/>
      <c r="FS57" s="282"/>
      <c r="FT57" s="282"/>
      <c r="FU57" s="282"/>
      <c r="FV57" s="282"/>
      <c r="FW57" s="282"/>
      <c r="FX57" s="282"/>
      <c r="FY57" s="345"/>
      <c r="FZ57" s="282"/>
      <c r="GA57" s="282"/>
      <c r="GB57" s="282"/>
      <c r="GC57" s="282"/>
      <c r="GD57" s="282"/>
      <c r="GE57" s="282"/>
      <c r="GF57" s="282"/>
      <c r="GG57" s="282"/>
      <c r="GH57" s="282"/>
      <c r="GI57" s="282"/>
      <c r="GJ57" s="282"/>
      <c r="GK57" s="282"/>
      <c r="GL57" s="282"/>
      <c r="GM57" s="282"/>
      <c r="GN57" s="282"/>
      <c r="GO57" s="282"/>
      <c r="GP57" s="282"/>
      <c r="GQ57" s="282"/>
      <c r="GR57" s="282"/>
    </row>
    <row r="58" spans="1:200" ht="15.75" x14ac:dyDescent="0.25">
      <c r="A58" s="112">
        <f>DATASHEET!A44</f>
        <v>152788</v>
      </c>
      <c r="B58" s="113" t="str">
        <f>DATASHEET!B44</f>
        <v>ELLIOTT, Lucy</v>
      </c>
      <c r="C58" s="114" t="str">
        <f>DATASHEET!C44</f>
        <v>8MH</v>
      </c>
      <c r="D58" s="115" t="str">
        <f>DATASHEET!D44</f>
        <v>F</v>
      </c>
      <c r="E58" s="115" t="str">
        <f>DATASHEET!J44</f>
        <v>N</v>
      </c>
      <c r="F58" s="115" t="str">
        <f>DATASHEET!E44</f>
        <v>N</v>
      </c>
      <c r="G58" s="115" t="str">
        <f>DATASHEET!F44</f>
        <v>White - British</v>
      </c>
      <c r="H58" s="115" t="str">
        <f>DATASHEET!G44</f>
        <v>Y</v>
      </c>
      <c r="I58" s="115" t="str">
        <f>DATASHEET!H44</f>
        <v>N</v>
      </c>
      <c r="J58" s="115" t="str">
        <f>DATASHEET!I44</f>
        <v>N</v>
      </c>
      <c r="K58" s="116" t="str">
        <f>DATASHEET!M44</f>
        <v>H</v>
      </c>
      <c r="L58" s="117" t="str">
        <f t="shared" si="28"/>
        <v/>
      </c>
      <c r="M58" s="106" t="str">
        <f>IFERROR(SUM(COUNTIF($S58,"&gt;=0"),COUNTIF($AC58,"&gt;=0"),COUNTIF($AH58,"&gt;=0"),COUNTIF(#REF!,"&gt;=0"),COUNTIF($AM58,"&gt;=0"),COUNTIF($AR58,"&gt;=0"),COUNTIF($AW58,"&gt;=0"),COUNTIF($BB58,"&gt;=0"),COUNTIF($BG58,"&gt;=0"),COUNTIF($BL58,"&gt;=0"),COUNTIF($BV58,"&gt;=0"),COUNTIF($BQ58,"&gt;=0"),COUNTIF($CF58,"&gt;=0"),COUNTIF($CK58,"&gt;=0"),COUNTIF($X58,"&gt;=0"),COUNTIF($CA58,"&gt;=0"))/COUNT($S58,$AC58,$AH58,#REF!,$AM58,$AR58,$AW58,$BB58,$BG58,$BL58,$BV58,$CA58,$CF58,$CK58,$X58,$BQ58),"")</f>
        <v/>
      </c>
      <c r="N58" s="106" t="str">
        <f>IFERROR(SUM(COUNTIF($S58,"&lt;0"),COUNTIF($AC58,"&lt;0"),COUNTIF($AH58,"&lt;0"),COUNTIF(#REF!,"&lt;0"),COUNTIF($AM58,"&lt;0"),COUNTIF($AR58,"&lt;0"),COUNTIF($AW58,"&lt;0"),COUNTIF($BB58,"&lt;0"),COUNTIF($BG58,"&lt;0"),COUNTIF($BL58,"&lt;0"),COUNTIF($BV58,"&lt;0"),COUNTIF($BQ58,"&lt;0"),COUNTIF($CA58,"&lt;0"),COUNTIF($CF58,"&lt;0"),COUNTIF($CK58,"&lt;0"),COUNTIF($X58,"&lt;0"))/COUNT($S58,$AC58,$AH58,#REF!,$AM58,$AR58,$AW58,$BB58,$BG58,$BL58,$BV58,$CA58,$CF58,$CK58,$X58,$BQ58),"")</f>
        <v/>
      </c>
      <c r="O58" s="118" t="str">
        <f>IF(ISBLANK(DATASHEET!L44),"",DATASHEET!L44)</f>
        <v>8-9</v>
      </c>
      <c r="P58" s="119">
        <f>IFERROR(IF(VLOOKUP(DATASHEET!A44,[5]YEAR8!$A$2:$Z$226,18,FALSE)="","",VLOOKUP(DATASHEET!A44,[5]YEAR8!$A$2:$Z$226,18,FALSE)),"")</f>
        <v>75.154411999999994</v>
      </c>
      <c r="Q58" s="120">
        <f>IFERROR(IF(VLOOKUP(DATASHEET!A44,[5]YEAR8!$A$2:$AF$250,19,FALSE)="","",VLOOKUP(DATASHEET!A44,[5]YEAR8!$A$2:$AF$250,19,FALSE)),"")</f>
        <v>7.5154411999999997</v>
      </c>
      <c r="R58" s="121" t="str">
        <f>'P8 BREAKDOWN'!L46</f>
        <v/>
      </c>
      <c r="S58" s="108" t="str">
        <f>IF(T58="","",IFERROR(VLOOKUP(DATASHEET!AF44,lookup,2,FALSE)-$Q58,""))</f>
        <v/>
      </c>
      <c r="T58" s="109">
        <f>IFERROR(INDEX(DATASHEET!$A$1:$CT$300,MATCH(PROGRESS!$A58,DATASHEET!$A$1:$A$300,0),MATCH(PROGRESS!T$2,DATASHEET!$A$1:$CT$1,0)),"")</f>
        <v>0</v>
      </c>
      <c r="U58" s="109" t="str">
        <f t="shared" si="29"/>
        <v/>
      </c>
      <c r="V58" s="110" t="str">
        <f>IF(ISBLANK(DATASHEET!AG44),"",DATASHEET!AG44)</f>
        <v>SGO</v>
      </c>
      <c r="W58" s="111" t="str">
        <f>IF(ISBLANK(DATASHEET!AH44),"",DATASHEET!AH44)</f>
        <v>8N-AR-2</v>
      </c>
      <c r="X58" s="108" t="str">
        <f>IFERROR(VLOOKUP(DATASHEET!AJ44,lookup,2,FALSE)-$Q58,"")</f>
        <v/>
      </c>
      <c r="Y58" s="109">
        <f>IFERROR(INDEX(DATASHEET!$A$1:$CT$300,MATCH(PROGRESS!$A58,DATASHEET!$A$1:$A$300,0),MATCH(PROGRESS!Y$2,DATASHEET!$A$1:$CT$1,0)),"")</f>
        <v>0</v>
      </c>
      <c r="Z58" s="109" t="str">
        <f t="shared" si="44"/>
        <v/>
      </c>
      <c r="AA58" s="110" t="str">
        <f>IF(ISBLANK(DATASHEET!AK44),"",DATASHEET!AK44)</f>
        <v/>
      </c>
      <c r="AB58" s="111" t="str">
        <f>IF(ISBLANK(DATASHEET!AL44),"",DATASHEET!AL44)</f>
        <v/>
      </c>
      <c r="AC58" s="108" t="str">
        <f>IF(AD58="","",IFERROR(VLOOKUP(DATASHEET!AN44,lookup,2,FALSE)-$Q58,""))</f>
        <v/>
      </c>
      <c r="AD58" s="109">
        <f>IFERROR(INDEX(DATASHEET!$A$1:$CT$300,MATCH(PROGRESS!$A58,DATASHEET!$A$1:$A$300,0),MATCH(PROGRESS!AD$2,DATASHEET!$A$1:$CT$1,0)),"")</f>
        <v>0</v>
      </c>
      <c r="AE58" s="109" t="str">
        <f t="shared" si="31"/>
        <v/>
      </c>
      <c r="AF58" s="110" t="str">
        <f>IF(ISBLANK(DATASHEET!AO44),"",DATASHEET!AO44)</f>
        <v>EC</v>
      </c>
      <c r="AG58" s="111" t="str">
        <f>IF(ISBLANK(DATASHEET!AP44),"",DATASHEET!AP44)</f>
        <v>8N-DR-2</v>
      </c>
      <c r="AH58" s="108" t="str">
        <f>IF(AI58="","",IFERROR(VLOOKUP(DATASHEET!AR44,lookup,2,FALSE)-$Q58,""))</f>
        <v/>
      </c>
      <c r="AI58" s="109">
        <f>IFERROR(INDEX(DATASHEET!$A$1:$CT$300,MATCH(PROGRESS!$A58,DATASHEET!$A$1:$A$300,0),MATCH(PROGRESS!AI$2,DATASHEET!$A$1:$CT$1,0)),"")</f>
        <v>0</v>
      </c>
      <c r="AJ58" s="109" t="str">
        <f t="shared" si="32"/>
        <v/>
      </c>
      <c r="AK58" s="110" t="str">
        <f>IF(ISBLANK(DATASHEET!AS44),"",DATASHEET!AS44)</f>
        <v>AWH</v>
      </c>
      <c r="AL58" s="111" t="str">
        <f>IF(ISBLANK(DATASHEET!AT44),"",DATASHEET!AT44)</f>
        <v>8N-EN-1</v>
      </c>
      <c r="AM58" s="108" t="str">
        <f>IF(AN58="","",IFERROR(VLOOKUP(DATASHEET!AZ44,lookup,2,FALSE)-$Q58,""))</f>
        <v/>
      </c>
      <c r="AN58" s="109">
        <f>IFERROR(INDEX(DATASHEET!$A$1:$CT$300,MATCH(PROGRESS!$A58,DATASHEET!$A$1:$A$300,0),MATCH(PROGRESS!AN$2,DATASHEET!$A$1:$CT$1,0)),"")</f>
        <v>0</v>
      </c>
      <c r="AO58" s="109" t="str">
        <f t="shared" si="33"/>
        <v/>
      </c>
      <c r="AP58" s="110" t="str">
        <f>IF(ISBLANK(DATASHEET!BA44),"",DATASHEET!BA44)</f>
        <v/>
      </c>
      <c r="AQ58" s="111" t="str">
        <f>IF(ISBLANK(DATASHEET!BB44),"",DATASHEET!BB44)</f>
        <v/>
      </c>
      <c r="AR58" s="108" t="str">
        <f>IF(AS58="","",IFERROR(VLOOKUP(DATASHEET!BD44,lookup,2,FALSE)-$Q58,""))</f>
        <v/>
      </c>
      <c r="AS58" s="109">
        <f>IFERROR(INDEX(DATASHEET!$A$1:$CT$300,MATCH(PROGRESS!$A58,DATASHEET!$A$1:$A$300,0),MATCH(PROGRESS!AS$2,DATASHEET!$A$1:$CT$1,0)),"")</f>
        <v>0</v>
      </c>
      <c r="AT58" s="109" t="str">
        <f t="shared" si="34"/>
        <v/>
      </c>
      <c r="AU58" s="110" t="str">
        <f>IF(ISBLANK(DATASHEET!BE44),"",DATASHEET!BE44)</f>
        <v>MPI</v>
      </c>
      <c r="AV58" s="111" t="str">
        <f>IF(ISBLANK(DATASHEET!BF44),"",DATASHEET!BF44)</f>
        <v>8N-GG-2</v>
      </c>
      <c r="AW58" s="108" t="str">
        <f>IF(AX58="","",IFERROR(VLOOKUP(DATASHEET!BH44,lookup,2,FALSE)-$Q58,""))</f>
        <v/>
      </c>
      <c r="AX58" s="109">
        <f>IFERROR(INDEX(DATASHEET!$A$1:$CT$300,MATCH(PROGRESS!$A58,DATASHEET!$A$1:$A$300,0),MATCH(PROGRESS!AX$2,DATASHEET!$A$1:$CT$1,0)),"")</f>
        <v>0</v>
      </c>
      <c r="AY58" s="109" t="str">
        <f t="shared" si="35"/>
        <v/>
      </c>
      <c r="AZ58" s="110" t="str">
        <f>IF(ISBLANK(DATASHEET!BI44),"",DATASHEET!BI44)</f>
        <v>HST</v>
      </c>
      <c r="BA58" s="111" t="str">
        <f>IF(ISBLANK(DATASHEET!BJ44),"",DATASHEET!BJ44)</f>
        <v>8N-HI-2</v>
      </c>
      <c r="BB58" s="108" t="str">
        <f>IF(BC58="","",IFERROR(VLOOKUP(DATASHEET!BL44,lookup,2,FALSE)-$Q58,""))</f>
        <v/>
      </c>
      <c r="BC58" s="109">
        <f>IFERROR(INDEX(DATASHEET!$A$1:$CT$300,MATCH(PROGRESS!$A58,DATASHEET!$A$1:$A$300,0),MATCH(PROGRESS!BC$2,DATASHEET!$A$1:$CT$1,0)),"")</f>
        <v>0</v>
      </c>
      <c r="BD58" s="109" t="str">
        <f t="shared" si="36"/>
        <v/>
      </c>
      <c r="BE58" s="110" t="str">
        <f>IF(ISBLANK(DATASHEET!BM44),"",DATASHEET!BM44)</f>
        <v>DCR</v>
      </c>
      <c r="BF58" s="111" t="str">
        <f>IF(ISBLANK(DATASHEET!BN44),"",DATASHEET!BN44)</f>
        <v>8N-IT-2</v>
      </c>
      <c r="BG58" s="108" t="str">
        <f>IF(BH58="","",IFERROR(VLOOKUP(DATASHEET!BP44,lookup,2,FALSE)-$Q58,""))</f>
        <v/>
      </c>
      <c r="BH58" s="109">
        <f>IFERROR(INDEX(DATASHEET!$A$1:$CT$300,MATCH(PROGRESS!$A58,DATASHEET!$A$1:$A$300,0),MATCH(PROGRESS!BH$2,DATASHEET!$A$1:$CT$1,0)),"")</f>
        <v>0</v>
      </c>
      <c r="BI58" s="109" t="str">
        <f t="shared" si="37"/>
        <v/>
      </c>
      <c r="BJ58" s="110" t="str">
        <f>IF(ISBLANK(DATASHEET!BQ44),"",DATASHEET!BQ44)</f>
        <v>WD</v>
      </c>
      <c r="BK58" s="111" t="str">
        <f>IF(ISBLANK(DATASHEET!BR44),"",DATASHEET!BR44)</f>
        <v>8N-MA-1</v>
      </c>
      <c r="BL58" s="108" t="str">
        <f>IFERROR(VLOOKUP(DATASHEET!BT44,lookup,2,FALSE)-$Q58,"")</f>
        <v/>
      </c>
      <c r="BM58" s="109">
        <f>IFERROR(INDEX(DATASHEET!$A$1:$CT$300,MATCH(PROGRESS!$A58,DATASHEET!$A$1:$A$300,0),MATCH(PROGRESS!BM$2,DATASHEET!$A$1:$CT$1,0)),"")</f>
        <v>0</v>
      </c>
      <c r="BN58" s="109" t="str">
        <f t="shared" si="38"/>
        <v/>
      </c>
      <c r="BO58" s="110" t="str">
        <f>IF(ISBLANK(DATASHEET!BU44),"",DATASHEET!BU44)</f>
        <v>AW</v>
      </c>
      <c r="BP58" s="111" t="str">
        <f>IF(ISBLANK(DATASHEET!BV44),"",DATASHEET!BV44)</f>
        <v>8N-MU-2</v>
      </c>
      <c r="BQ58" s="108" t="str">
        <f>IFERROR(VLOOKUP(DATASHEET!BX44,lookup,2,FALSE)-$Q58,"")</f>
        <v/>
      </c>
      <c r="BR58" s="109">
        <f>IFERROR(INDEX(DATASHEET!$A$1:$CT$300,MATCH(PROGRESS!$A58,DATASHEET!$A$1:$A$300,0),MATCH(PROGRESS!BR$2,DATASHEET!$A$1:$CT$1,0)),"")</f>
        <v>0</v>
      </c>
      <c r="BS58" s="109" t="str">
        <f t="shared" si="39"/>
        <v/>
      </c>
      <c r="BT58" s="110" t="str">
        <f>IF(ISBLANK(DATASHEET!BY44),"",DATASHEET!BY44)</f>
        <v>RNI</v>
      </c>
      <c r="BU58" s="111" t="str">
        <f>IF(ISBLANK(DATASHEET!BZ44),"",DATASHEET!BZ44)</f>
        <v>8N-PS-5</v>
      </c>
      <c r="BV58" s="108" t="str">
        <f>IFERROR(VLOOKUP(DATASHEET!CB44,lookup,2,FALSE)-$Q58,"")</f>
        <v/>
      </c>
      <c r="BW58" s="109">
        <f>IFERROR(INDEX(DATASHEET!$A$1:$CT$300,MATCH(PROGRESS!$A58,DATASHEET!$A$1:$A$300,0),MATCH(PROGRESS!BW$2,DATASHEET!$A$1:$CT$1,0)),"")</f>
        <v>0</v>
      </c>
      <c r="BX58" s="109" t="str">
        <f t="shared" si="40"/>
        <v/>
      </c>
      <c r="BY58" s="110" t="str">
        <f>IF(ISBLANK(DATASHEET!CC44),"",DATASHEET!CC44)</f>
        <v>LGI</v>
      </c>
      <c r="BZ58" s="111" t="str">
        <f>IF(ISBLANK(DATASHEET!CD44),"",DATASHEET!CD44)</f>
        <v>8N-PE-1</v>
      </c>
      <c r="CA58" s="108" t="str">
        <f>IFERROR(VLOOKUP(DATASHEET!CF44,lookup,2,FALSE)-$Q58,"")</f>
        <v/>
      </c>
      <c r="CB58" s="109">
        <f>IFERROR(INDEX(DATASHEET!$A$1:$CT$300,MATCH(PROGRESS!$A58,DATASHEET!$A$1:$A$300,0),MATCH(PROGRESS!CB$2,DATASHEET!$A$1:$CT$1,0)),"")</f>
        <v>0</v>
      </c>
      <c r="CC58" s="109" t="str">
        <f t="shared" si="41"/>
        <v/>
      </c>
      <c r="CD58" s="110" t="str">
        <f>IF(ISBLANK(DATASHEET!CG44),"",DATASHEET!CG44)</f>
        <v>PLO</v>
      </c>
      <c r="CE58" s="111" t="str">
        <f>IF(ISBLANK(DATASHEET!CH44),"",DATASHEET!CH44)</f>
        <v>8N-RE-2</v>
      </c>
      <c r="CF58" s="108" t="str">
        <f>IFERROR(VLOOKUP(DATASHEET!CJ44,lookup,2,FALSE)-$Q58,"")</f>
        <v/>
      </c>
      <c r="CG58" s="109">
        <f>IFERROR(INDEX(DATASHEET!$A$1:$CT$300,MATCH(PROGRESS!$A58,DATASHEET!$A$1:$A$300,0),MATCH(PROGRESS!CG$2,DATASHEET!$A$1:$CT$1,0)),"")</f>
        <v>0</v>
      </c>
      <c r="CH58" s="109" t="str">
        <f t="shared" si="45"/>
        <v/>
      </c>
      <c r="CI58" s="110" t="str">
        <f>IF(ISBLANK(DATASHEET!CK44),"",DATASHEET!CK44)</f>
        <v>GN</v>
      </c>
      <c r="CJ58" s="111" t="str">
        <f>IF(ISBLANK(DATASHEET!CL44),"",DATASHEET!CL44)</f>
        <v>8X-SC-4</v>
      </c>
      <c r="CK58" s="108" t="str">
        <f>IFERROR(VLOOKUP(DATASHEET!CN44,lookup,2,FALSE)-$Q58,"")</f>
        <v/>
      </c>
      <c r="CL58" s="109">
        <f>IFERROR(INDEX(DATASHEET!$A$1:$CT$300,MATCH(PROGRESS!$A58,DATASHEET!$A$1:$A$300,0),MATCH(PROGRESS!CL$2,DATASHEET!$A$1:$CT$1,0)),"")</f>
        <v>0</v>
      </c>
      <c r="CM58" s="109" t="str">
        <f t="shared" si="43"/>
        <v/>
      </c>
      <c r="CN58" s="110" t="str">
        <f>IF(ISBLANK(DATASHEET!CO44),"",DATASHEET!CO44)</f>
        <v>YP</v>
      </c>
      <c r="CO58" s="110" t="str">
        <f>IF(ISBLANK(DATASHEET!CP44),"",DATASHEET!CP44)</f>
        <v>8N-SP-2</v>
      </c>
      <c r="FO58" s="282"/>
      <c r="FP58" s="282"/>
      <c r="FQ58" s="282"/>
      <c r="FR58" s="282"/>
      <c r="FS58" s="282"/>
      <c r="FT58" s="282"/>
      <c r="FU58" s="282"/>
      <c r="FV58" s="282"/>
      <c r="FW58" s="282"/>
      <c r="FX58" s="282"/>
      <c r="FY58" s="345"/>
      <c r="FZ58" s="282"/>
      <c r="GA58" s="282"/>
      <c r="GB58" s="282"/>
      <c r="GC58" s="282"/>
      <c r="GD58" s="282"/>
      <c r="GE58" s="282"/>
      <c r="GF58" s="282"/>
      <c r="GG58" s="282"/>
      <c r="GH58" s="282"/>
      <c r="GI58" s="282"/>
      <c r="GJ58" s="282"/>
      <c r="GK58" s="282"/>
      <c r="GL58" s="282"/>
      <c r="GM58" s="282"/>
      <c r="GN58" s="282"/>
      <c r="GO58" s="282"/>
      <c r="GP58" s="282"/>
      <c r="GQ58" s="282"/>
      <c r="GR58" s="282"/>
    </row>
    <row r="59" spans="1:200" ht="15.75" x14ac:dyDescent="0.25">
      <c r="A59" s="112">
        <f>DATASHEET!A45</f>
        <v>152865</v>
      </c>
      <c r="B59" s="113" t="str">
        <f>DATASHEET!B45</f>
        <v>ELOM, Melissa</v>
      </c>
      <c r="C59" s="114" t="str">
        <f>DATASHEET!C45</f>
        <v>8MH</v>
      </c>
      <c r="D59" s="115" t="str">
        <f>DATASHEET!D45</f>
        <v>F</v>
      </c>
      <c r="E59" s="115" t="str">
        <f>DATASHEET!J45</f>
        <v>N</v>
      </c>
      <c r="F59" s="115" t="str">
        <f>DATASHEET!E45</f>
        <v>N</v>
      </c>
      <c r="G59" s="115" t="str">
        <f>DATASHEET!F45</f>
        <v>Other Black African</v>
      </c>
      <c r="H59" s="115" t="str">
        <f>DATASHEET!G45</f>
        <v>N</v>
      </c>
      <c r="I59" s="115" t="str">
        <f>DATASHEET!H45</f>
        <v>N</v>
      </c>
      <c r="J59" s="115" t="str">
        <f>DATASHEET!I45</f>
        <v>N</v>
      </c>
      <c r="K59" s="116" t="str">
        <f>DATASHEET!M45</f>
        <v>H</v>
      </c>
      <c r="L59" s="117" t="str">
        <f t="shared" si="28"/>
        <v/>
      </c>
      <c r="M59" s="106" t="str">
        <f>IFERROR(SUM(COUNTIF($S59,"&gt;=0"),COUNTIF($AC59,"&gt;=0"),COUNTIF($AH59,"&gt;=0"),COUNTIF(#REF!,"&gt;=0"),COUNTIF($AM59,"&gt;=0"),COUNTIF($AR59,"&gt;=0"),COUNTIF($AW59,"&gt;=0"),COUNTIF($BB59,"&gt;=0"),COUNTIF($BG59,"&gt;=0"),COUNTIF($BL59,"&gt;=0"),COUNTIF($BV59,"&gt;=0"),COUNTIF($BQ59,"&gt;=0"),COUNTIF($CF59,"&gt;=0"),COUNTIF($CK59,"&gt;=0"),COUNTIF($X59,"&gt;=0"),COUNTIF($CA59,"&gt;=0"))/COUNT($S59,$AC59,$AH59,#REF!,$AM59,$AR59,$AW59,$BB59,$BG59,$BL59,$BV59,$CA59,$CF59,$CK59,$X59,$BQ59),"")</f>
        <v/>
      </c>
      <c r="N59" s="106" t="str">
        <f>IFERROR(SUM(COUNTIF($S59,"&lt;0"),COUNTIF($AC59,"&lt;0"),COUNTIF($AH59,"&lt;0"),COUNTIF(#REF!,"&lt;0"),COUNTIF($AM59,"&lt;0"),COUNTIF($AR59,"&lt;0"),COUNTIF($AW59,"&lt;0"),COUNTIF($BB59,"&lt;0"),COUNTIF($BG59,"&lt;0"),COUNTIF($BL59,"&lt;0"),COUNTIF($BV59,"&lt;0"),COUNTIF($BQ59,"&lt;0"),COUNTIF($CA59,"&lt;0"),COUNTIF($CF59,"&lt;0"),COUNTIF($CK59,"&lt;0"),COUNTIF($X59,"&lt;0"))/COUNT($S59,$AC59,$AH59,#REF!,$AM59,$AR59,$AW59,$BB59,$BG59,$BL59,$BV59,$CA59,$CF59,$CK59,$X59,$BQ59),"")</f>
        <v/>
      </c>
      <c r="O59" s="118" t="str">
        <f>IF(ISBLANK(DATASHEET!L45),"",DATASHEET!L45)</f>
        <v>2-3</v>
      </c>
      <c r="P59" s="119" t="str">
        <f>IFERROR(IF(VLOOKUP(DATASHEET!A45,[5]YEAR8!$A$2:$Z$226,18,FALSE)="","",VLOOKUP(DATASHEET!A45,[5]YEAR8!$A$2:$Z$226,18,FALSE)),"")</f>
        <v/>
      </c>
      <c r="Q59" s="120" t="str">
        <f>IFERROR(IF(VLOOKUP(DATASHEET!A45,[5]YEAR8!$A$2:$AF$250,19,FALSE)="","",VLOOKUP(DATASHEET!A45,[5]YEAR8!$A$2:$AF$250,19,FALSE)),"")</f>
        <v/>
      </c>
      <c r="R59" s="121" t="str">
        <f>'P8 BREAKDOWN'!L47</f>
        <v/>
      </c>
      <c r="S59" s="108" t="str">
        <f>IF(T59="","",IFERROR(VLOOKUP(DATASHEET!AF45,lookup,2,FALSE)-$Q59,""))</f>
        <v/>
      </c>
      <c r="T59" s="109">
        <f>IFERROR(INDEX(DATASHEET!$A$1:$CT$300,MATCH(PROGRESS!$A59,DATASHEET!$A$1:$A$300,0),MATCH(PROGRESS!T$2,DATASHEET!$A$1:$CT$1,0)),"")</f>
        <v>0</v>
      </c>
      <c r="U59" s="109" t="str">
        <f t="shared" si="29"/>
        <v/>
      </c>
      <c r="V59" s="110" t="str">
        <f>IF(ISBLANK(DATASHEET!AG45),"",DATASHEET!AG45)</f>
        <v>SGO</v>
      </c>
      <c r="W59" s="111" t="str">
        <f>IF(ISBLANK(DATASHEET!AH45),"",DATASHEET!AH45)</f>
        <v>8N-AR-2</v>
      </c>
      <c r="X59" s="108" t="str">
        <f>IFERROR(VLOOKUP(DATASHEET!AJ45,lookup,2,FALSE)-$Q59,"")</f>
        <v/>
      </c>
      <c r="Y59" s="109">
        <f>IFERROR(INDEX(DATASHEET!$A$1:$CT$300,MATCH(PROGRESS!$A59,DATASHEET!$A$1:$A$300,0),MATCH(PROGRESS!Y$2,DATASHEET!$A$1:$CT$1,0)),"")</f>
        <v>0</v>
      </c>
      <c r="Z59" s="109" t="str">
        <f t="shared" si="44"/>
        <v/>
      </c>
      <c r="AA59" s="110" t="str">
        <f>IF(ISBLANK(DATASHEET!AK45),"",DATASHEET!AK45)</f>
        <v>RQ</v>
      </c>
      <c r="AB59" s="111" t="str">
        <f>IF(ISBLANK(DATASHEET!AL45),"",DATASHEET!AL45)</f>
        <v>8N-DT-1</v>
      </c>
      <c r="AC59" s="108" t="str">
        <f>IF(AD59="","",IFERROR(VLOOKUP(DATASHEET!AN45,lookup,2,FALSE)-$Q59,""))</f>
        <v/>
      </c>
      <c r="AD59" s="109">
        <f>IFERROR(INDEX(DATASHEET!$A$1:$CT$300,MATCH(PROGRESS!$A59,DATASHEET!$A$1:$A$300,0),MATCH(PROGRESS!AD$2,DATASHEET!$A$1:$CT$1,0)),"")</f>
        <v>0</v>
      </c>
      <c r="AE59" s="109" t="str">
        <f t="shared" si="31"/>
        <v/>
      </c>
      <c r="AF59" s="110" t="str">
        <f>IF(ISBLANK(DATASHEET!AO45),"",DATASHEET!AO45)</f>
        <v>EC</v>
      </c>
      <c r="AG59" s="111" t="str">
        <f>IF(ISBLANK(DATASHEET!AP45),"",DATASHEET!AP45)</f>
        <v>8N-DR-2</v>
      </c>
      <c r="AH59" s="108" t="str">
        <f>IF(AI59="","",IFERROR(VLOOKUP(DATASHEET!AR45,lookup,2,FALSE)-$Q59,""))</f>
        <v/>
      </c>
      <c r="AI59" s="109">
        <f>IFERROR(INDEX(DATASHEET!$A$1:$CT$300,MATCH(PROGRESS!$A59,DATASHEET!$A$1:$A$300,0),MATCH(PROGRESS!AI$2,DATASHEET!$A$1:$CT$1,0)),"")</f>
        <v>0</v>
      </c>
      <c r="AJ59" s="109" t="str">
        <f t="shared" si="32"/>
        <v/>
      </c>
      <c r="AK59" s="110" t="str">
        <f>IF(ISBLANK(DATASHEET!AS45),"",DATASHEET!AS45)</f>
        <v>CGO</v>
      </c>
      <c r="AL59" s="111" t="str">
        <f>IF(ISBLANK(DATASHEET!AT45),"",DATASHEET!AT45)</f>
        <v>8N-EN-5</v>
      </c>
      <c r="AM59" s="108" t="str">
        <f>IF(AN59="","",IFERROR(VLOOKUP(DATASHEET!AZ45,lookup,2,FALSE)-$Q59,""))</f>
        <v/>
      </c>
      <c r="AN59" s="109">
        <f>IFERROR(INDEX(DATASHEET!$A$1:$CT$300,MATCH(PROGRESS!$A59,DATASHEET!$A$1:$A$300,0),MATCH(PROGRESS!AN$2,DATASHEET!$A$1:$CT$1,0)),"")</f>
        <v>0</v>
      </c>
      <c r="AO59" s="109" t="str">
        <f t="shared" si="33"/>
        <v/>
      </c>
      <c r="AP59" s="110" t="str">
        <f>IF(ISBLANK(DATASHEET!BA45),"",DATASHEET!BA45)</f>
        <v/>
      </c>
      <c r="AQ59" s="111" t="str">
        <f>IF(ISBLANK(DATASHEET!BB45),"",DATASHEET!BB45)</f>
        <v/>
      </c>
      <c r="AR59" s="108" t="str">
        <f>IF(AS59="","",IFERROR(VLOOKUP(DATASHEET!BD45,lookup,2,FALSE)-$Q59,""))</f>
        <v/>
      </c>
      <c r="AS59" s="109">
        <f>IFERROR(INDEX(DATASHEET!$A$1:$CT$300,MATCH(PROGRESS!$A59,DATASHEET!$A$1:$A$300,0),MATCH(PROGRESS!AS$2,DATASHEET!$A$1:$CT$1,0)),"")</f>
        <v>0</v>
      </c>
      <c r="AT59" s="109" t="str">
        <f t="shared" si="34"/>
        <v/>
      </c>
      <c r="AU59" s="110" t="str">
        <f>IF(ISBLANK(DATASHEET!BE45),"",DATASHEET!BE45)</f>
        <v>MPI</v>
      </c>
      <c r="AV59" s="111" t="str">
        <f>IF(ISBLANK(DATASHEET!BF45),"",DATASHEET!BF45)</f>
        <v>8N-GG-2</v>
      </c>
      <c r="AW59" s="108" t="str">
        <f>IF(AX59="","",IFERROR(VLOOKUP(DATASHEET!BH45,lookup,2,FALSE)-$Q59,""))</f>
        <v/>
      </c>
      <c r="AX59" s="109">
        <f>IFERROR(INDEX(DATASHEET!$A$1:$CT$300,MATCH(PROGRESS!$A59,DATASHEET!$A$1:$A$300,0),MATCH(PROGRESS!AX$2,DATASHEET!$A$1:$CT$1,0)),"")</f>
        <v>0</v>
      </c>
      <c r="AY59" s="109" t="str">
        <f t="shared" si="35"/>
        <v/>
      </c>
      <c r="AZ59" s="110" t="str">
        <f>IF(ISBLANK(DATASHEET!BI45),"",DATASHEET!BI45)</f>
        <v>HST</v>
      </c>
      <c r="BA59" s="111" t="str">
        <f>IF(ISBLANK(DATASHEET!BJ45),"",DATASHEET!BJ45)</f>
        <v>8N-HI-2</v>
      </c>
      <c r="BB59" s="108" t="str">
        <f>IF(BC59="","",IFERROR(VLOOKUP(DATASHEET!BL45,lookup,2,FALSE)-$Q59,""))</f>
        <v/>
      </c>
      <c r="BC59" s="109">
        <f>IFERROR(INDEX(DATASHEET!$A$1:$CT$300,MATCH(PROGRESS!$A59,DATASHEET!$A$1:$A$300,0),MATCH(PROGRESS!BC$2,DATASHEET!$A$1:$CT$1,0)),"")</f>
        <v>0</v>
      </c>
      <c r="BD59" s="109" t="str">
        <f t="shared" si="36"/>
        <v/>
      </c>
      <c r="BE59" s="110" t="str">
        <f>IF(ISBLANK(DATASHEET!BM45),"",DATASHEET!BM45)</f>
        <v>DCR</v>
      </c>
      <c r="BF59" s="111" t="str">
        <f>IF(ISBLANK(DATASHEET!BN45),"",DATASHEET!BN45)</f>
        <v>8N-IT-2</v>
      </c>
      <c r="BG59" s="108" t="str">
        <f>IF(BH59="","",IFERROR(VLOOKUP(DATASHEET!BP45,lookup,2,FALSE)-$Q59,""))</f>
        <v/>
      </c>
      <c r="BH59" s="109">
        <f>IFERROR(INDEX(DATASHEET!$A$1:$CT$300,MATCH(PROGRESS!$A59,DATASHEET!$A$1:$A$300,0),MATCH(PROGRESS!BH$2,DATASHEET!$A$1:$CT$1,0)),"")</f>
        <v>0</v>
      </c>
      <c r="BI59" s="109" t="str">
        <f t="shared" si="37"/>
        <v/>
      </c>
      <c r="BJ59" s="110" t="str">
        <f>IF(ISBLANK(DATASHEET!BQ45),"",DATASHEET!BQ45)</f>
        <v>JQ</v>
      </c>
      <c r="BK59" s="111" t="str">
        <f>IF(ISBLANK(DATASHEET!BR45),"",DATASHEET!BR45)</f>
        <v>8N-MA-4</v>
      </c>
      <c r="BL59" s="108" t="str">
        <f>IFERROR(VLOOKUP(DATASHEET!BT45,lookup,2,FALSE)-$Q59,"")</f>
        <v/>
      </c>
      <c r="BM59" s="109">
        <f>IFERROR(INDEX(DATASHEET!$A$1:$CT$300,MATCH(PROGRESS!$A59,DATASHEET!$A$1:$A$300,0),MATCH(PROGRESS!BM$2,DATASHEET!$A$1:$CT$1,0)),"")</f>
        <v>0</v>
      </c>
      <c r="BN59" s="109" t="str">
        <f t="shared" si="38"/>
        <v/>
      </c>
      <c r="BO59" s="110" t="str">
        <f>IF(ISBLANK(DATASHEET!BU45),"",DATASHEET!BU45)</f>
        <v>AW</v>
      </c>
      <c r="BP59" s="111" t="str">
        <f>IF(ISBLANK(DATASHEET!BV45),"",DATASHEET!BV45)</f>
        <v>8N-MU-2</v>
      </c>
      <c r="BQ59" s="108" t="str">
        <f>IFERROR(VLOOKUP(DATASHEET!BX45,lookup,2,FALSE)-$Q59,"")</f>
        <v/>
      </c>
      <c r="BR59" s="109">
        <f>IFERROR(INDEX(DATASHEET!$A$1:$CT$300,MATCH(PROGRESS!$A59,DATASHEET!$A$1:$A$300,0),MATCH(PROGRESS!BR$2,DATASHEET!$A$1:$CT$1,0)),"")</f>
        <v>0</v>
      </c>
      <c r="BS59" s="109" t="str">
        <f t="shared" si="39"/>
        <v/>
      </c>
      <c r="BT59" s="110" t="str">
        <f>IF(ISBLANK(DATASHEET!BY45),"",DATASHEET!BY45)</f>
        <v/>
      </c>
      <c r="BU59" s="111" t="str">
        <f>IF(ISBLANK(DATASHEET!BZ45),"",DATASHEET!BZ45)</f>
        <v/>
      </c>
      <c r="BV59" s="108" t="str">
        <f>IFERROR(VLOOKUP(DATASHEET!CB45,lookup,2,FALSE)-$Q59,"")</f>
        <v/>
      </c>
      <c r="BW59" s="109">
        <f>IFERROR(INDEX(DATASHEET!$A$1:$CT$300,MATCH(PROGRESS!$A59,DATASHEET!$A$1:$A$300,0),MATCH(PROGRESS!BW$2,DATASHEET!$A$1:$CT$1,0)),"")</f>
        <v>0</v>
      </c>
      <c r="BX59" s="109" t="str">
        <f t="shared" si="40"/>
        <v/>
      </c>
      <c r="BY59" s="110" t="str">
        <f>IF(ISBLANK(DATASHEET!CC45),"",DATASHEET!CC45)</f>
        <v>LGI</v>
      </c>
      <c r="BZ59" s="111" t="str">
        <f>IF(ISBLANK(DATASHEET!CD45),"",DATASHEET!CD45)</f>
        <v>8N-PE-1</v>
      </c>
      <c r="CA59" s="108" t="str">
        <f>IFERROR(VLOOKUP(DATASHEET!CF45,lookup,2,FALSE)-$Q59,"")</f>
        <v/>
      </c>
      <c r="CB59" s="109">
        <f>IFERROR(INDEX(DATASHEET!$A$1:$CT$300,MATCH(PROGRESS!$A59,DATASHEET!$A$1:$A$300,0),MATCH(PROGRESS!CB$2,DATASHEET!$A$1:$CT$1,0)),"")</f>
        <v>0</v>
      </c>
      <c r="CC59" s="109" t="str">
        <f t="shared" si="41"/>
        <v/>
      </c>
      <c r="CD59" s="110" t="str">
        <f>IF(ISBLANK(DATASHEET!CG45),"",DATASHEET!CG45)</f>
        <v>PLO</v>
      </c>
      <c r="CE59" s="111" t="str">
        <f>IF(ISBLANK(DATASHEET!CH45),"",DATASHEET!CH45)</f>
        <v>8N-RE-2</v>
      </c>
      <c r="CF59" s="108" t="str">
        <f>IFERROR(VLOOKUP(DATASHEET!CJ45,lookup,2,FALSE)-$Q59,"")</f>
        <v/>
      </c>
      <c r="CG59" s="109">
        <f>IFERROR(INDEX(DATASHEET!$A$1:$CT$300,MATCH(PROGRESS!$A59,DATASHEET!$A$1:$A$300,0),MATCH(PROGRESS!CG$2,DATASHEET!$A$1:$CT$1,0)),"")</f>
        <v>0</v>
      </c>
      <c r="CH59" s="109" t="str">
        <f t="shared" si="45"/>
        <v/>
      </c>
      <c r="CI59" s="110" t="str">
        <f>IF(ISBLANK(DATASHEET!CK45),"",DATASHEET!CK45)</f>
        <v>RA</v>
      </c>
      <c r="CJ59" s="111" t="str">
        <f>IF(ISBLANK(DATASHEET!CL45),"",DATASHEET!CL45)</f>
        <v>8X-SC-6</v>
      </c>
      <c r="CK59" s="108" t="str">
        <f>IFERROR(VLOOKUP(DATASHEET!CN45,lookup,2,FALSE)-$Q59,"")</f>
        <v/>
      </c>
      <c r="CL59" s="109">
        <f>IFERROR(INDEX(DATASHEET!$A$1:$CT$300,MATCH(PROGRESS!$A59,DATASHEET!$A$1:$A$300,0),MATCH(PROGRESS!CL$2,DATASHEET!$A$1:$CT$1,0)),"")</f>
        <v>0</v>
      </c>
      <c r="CM59" s="109" t="str">
        <f t="shared" si="43"/>
        <v/>
      </c>
      <c r="CN59" s="110" t="str">
        <f>IF(ISBLANK(DATASHEET!CO45),"",DATASHEET!CO45)</f>
        <v>YP</v>
      </c>
      <c r="CO59" s="110" t="str">
        <f>IF(ISBLANK(DATASHEET!CP45),"",DATASHEET!CP45)</f>
        <v>8N-SP-2</v>
      </c>
      <c r="FO59" s="282"/>
      <c r="FP59" s="282"/>
      <c r="FQ59" s="282"/>
      <c r="FR59" s="282"/>
      <c r="FS59" s="282"/>
      <c r="FT59" s="282"/>
      <c r="FU59" s="282"/>
      <c r="FV59" s="282"/>
      <c r="FW59" s="282"/>
      <c r="FX59" s="282"/>
      <c r="FY59" s="345"/>
      <c r="FZ59" s="282"/>
      <c r="GA59" s="282"/>
      <c r="GB59" s="282"/>
      <c r="GC59" s="282"/>
      <c r="GD59" s="282"/>
      <c r="GE59" s="282"/>
      <c r="GF59" s="282"/>
      <c r="GG59" s="282"/>
      <c r="GH59" s="282"/>
      <c r="GI59" s="282"/>
      <c r="GJ59" s="282"/>
      <c r="GK59" s="282"/>
      <c r="GL59" s="282"/>
      <c r="GM59" s="282"/>
      <c r="GN59" s="282"/>
      <c r="GO59" s="282"/>
      <c r="GP59" s="282"/>
      <c r="GQ59" s="282"/>
      <c r="GR59" s="282"/>
    </row>
    <row r="60" spans="1:200" ht="15.75" x14ac:dyDescent="0.25">
      <c r="A60" s="112">
        <f>DATASHEET!A46</f>
        <v>152839</v>
      </c>
      <c r="B60" s="113" t="str">
        <f>DATASHEET!B46</f>
        <v>EMMETT, Matilda</v>
      </c>
      <c r="C60" s="114" t="str">
        <f>DATASHEET!C46</f>
        <v>8KS</v>
      </c>
      <c r="D60" s="115" t="str">
        <f>DATASHEET!D46</f>
        <v>F</v>
      </c>
      <c r="E60" s="115" t="str">
        <f>DATASHEET!J46</f>
        <v>N</v>
      </c>
      <c r="F60" s="115" t="str">
        <f>DATASHEET!E46</f>
        <v>N</v>
      </c>
      <c r="G60" s="115" t="str">
        <f>DATASHEET!F46</f>
        <v>Refused</v>
      </c>
      <c r="H60" s="115" t="str">
        <f>DATASHEET!G46</f>
        <v>Y</v>
      </c>
      <c r="I60" s="115" t="str">
        <f>DATASHEET!H46</f>
        <v>N</v>
      </c>
      <c r="J60" s="115" t="str">
        <f>DATASHEET!I46</f>
        <v>N</v>
      </c>
      <c r="K60" s="116" t="str">
        <f>DATASHEET!M46</f>
        <v>H</v>
      </c>
      <c r="L60" s="117" t="str">
        <f t="shared" si="28"/>
        <v/>
      </c>
      <c r="M60" s="106" t="str">
        <f>IFERROR(SUM(COUNTIF($S60,"&gt;=0"),COUNTIF($AC60,"&gt;=0"),COUNTIF($AH60,"&gt;=0"),COUNTIF(#REF!,"&gt;=0"),COUNTIF($AM60,"&gt;=0"),COUNTIF($AR60,"&gt;=0"),COUNTIF($AW60,"&gt;=0"),COUNTIF($BB60,"&gt;=0"),COUNTIF($BG60,"&gt;=0"),COUNTIF($BL60,"&gt;=0"),COUNTIF($BV60,"&gt;=0"),COUNTIF($BQ60,"&gt;=0"),COUNTIF($CF60,"&gt;=0"),COUNTIF($CK60,"&gt;=0"),COUNTIF($X60,"&gt;=0"),COUNTIF($CA60,"&gt;=0"))/COUNT($S60,$AC60,$AH60,#REF!,$AM60,$AR60,$AW60,$BB60,$BG60,$BL60,$BV60,$CA60,$CF60,$CK60,$X60,$BQ60),"")</f>
        <v/>
      </c>
      <c r="N60" s="106" t="str">
        <f>IFERROR(SUM(COUNTIF($S60,"&lt;0"),COUNTIF($AC60,"&lt;0"),COUNTIF($AH60,"&lt;0"),COUNTIF(#REF!,"&lt;0"),COUNTIF($AM60,"&lt;0"),COUNTIF($AR60,"&lt;0"),COUNTIF($AW60,"&lt;0"),COUNTIF($BB60,"&lt;0"),COUNTIF($BG60,"&lt;0"),COUNTIF($BL60,"&lt;0"),COUNTIF($BV60,"&lt;0"),COUNTIF($BQ60,"&lt;0"),COUNTIF($CA60,"&lt;0"),COUNTIF($CF60,"&lt;0"),COUNTIF($CK60,"&lt;0"),COUNTIF($X60,"&lt;0"))/COUNT($S60,$AC60,$AH60,#REF!,$AM60,$AR60,$AW60,$BB60,$BG60,$BL60,$BV60,$CA60,$CF60,$CK60,$X60,$BQ60),"")</f>
        <v/>
      </c>
      <c r="O60" s="118" t="str">
        <f>IF(ISBLANK(DATASHEET!L46),"",DATASHEET!L46)</f>
        <v>7-8</v>
      </c>
      <c r="P60" s="119">
        <f>IFERROR(IF(VLOOKUP(DATASHEET!A46,[5]YEAR8!$A$2:$Z$226,18,FALSE)="","",VLOOKUP(DATASHEET!A46,[5]YEAR8!$A$2:$Z$226,18,FALSE)),"")</f>
        <v>65.541015999999999</v>
      </c>
      <c r="Q60" s="120">
        <f>IFERROR(IF(VLOOKUP(DATASHEET!A46,[5]YEAR8!$A$2:$AF$250,19,FALSE)="","",VLOOKUP(DATASHEET!A46,[5]YEAR8!$A$2:$AF$250,19,FALSE)),"")</f>
        <v>6.5541016000000001</v>
      </c>
      <c r="R60" s="121" t="str">
        <f>'P8 BREAKDOWN'!L48</f>
        <v/>
      </c>
      <c r="S60" s="108" t="str">
        <f>IF(T60="","",IFERROR(VLOOKUP(DATASHEET!AF46,lookup,2,FALSE)-$Q60,""))</f>
        <v/>
      </c>
      <c r="T60" s="109">
        <f>IFERROR(INDEX(DATASHEET!$A$1:$CT$300,MATCH(PROGRESS!$A60,DATASHEET!$A$1:$A$300,0),MATCH(PROGRESS!T$2,DATASHEET!$A$1:$CT$1,0)),"")</f>
        <v>0</v>
      </c>
      <c r="U60" s="109" t="str">
        <f t="shared" si="29"/>
        <v/>
      </c>
      <c r="V60" s="110" t="str">
        <f>IF(ISBLANK(DATASHEET!AG46),"",DATASHEET!AG46)</f>
        <v>BPE</v>
      </c>
      <c r="W60" s="111" t="str">
        <f>IF(ISBLANK(DATASHEET!AH46),"",DATASHEET!AH46)</f>
        <v>8S-AR-2</v>
      </c>
      <c r="X60" s="108" t="str">
        <f>IFERROR(VLOOKUP(DATASHEET!AJ46,lookup,2,FALSE)-$Q60,"")</f>
        <v/>
      </c>
      <c r="Y60" s="109">
        <f>IFERROR(INDEX(DATASHEET!$A$1:$CT$300,MATCH(PROGRESS!$A60,DATASHEET!$A$1:$A$300,0),MATCH(PROGRESS!Y$2,DATASHEET!$A$1:$CT$1,0)),"")</f>
        <v>0</v>
      </c>
      <c r="Z60" s="109" t="str">
        <f t="shared" si="44"/>
        <v/>
      </c>
      <c r="AA60" s="110" t="str">
        <f>IF(ISBLANK(DATASHEET!AK46),"",DATASHEET!AK46)</f>
        <v>KD</v>
      </c>
      <c r="AB60" s="111" t="str">
        <f>IF(ISBLANK(DATASHEET!AL46),"",DATASHEET!AL46)</f>
        <v>8S-DT-2</v>
      </c>
      <c r="AC60" s="108" t="str">
        <f>IF(AD60="","",IFERROR(VLOOKUP(DATASHEET!AN46,lookup,2,FALSE)-$Q60,""))</f>
        <v/>
      </c>
      <c r="AD60" s="109">
        <f>IFERROR(INDEX(DATASHEET!$A$1:$CT$300,MATCH(PROGRESS!$A60,DATASHEET!$A$1:$A$300,0),MATCH(PROGRESS!AD$2,DATASHEET!$A$1:$CT$1,0)),"")</f>
        <v>0</v>
      </c>
      <c r="AE60" s="109" t="str">
        <f t="shared" si="31"/>
        <v/>
      </c>
      <c r="AF60" s="110" t="str">
        <f>IF(ISBLANK(DATASHEET!AO46),"",DATASHEET!AO46)</f>
        <v>EC</v>
      </c>
      <c r="AG60" s="111" t="str">
        <f>IF(ISBLANK(DATASHEET!AP46),"",DATASHEET!AP46)</f>
        <v>8S-DR-2</v>
      </c>
      <c r="AH60" s="108" t="str">
        <f>IF(AI60="","",IFERROR(VLOOKUP(DATASHEET!AR46,lookup,2,FALSE)-$Q60,""))</f>
        <v/>
      </c>
      <c r="AI60" s="109">
        <f>IFERROR(INDEX(DATASHEET!$A$1:$CT$300,MATCH(PROGRESS!$A60,DATASHEET!$A$1:$A$300,0),MATCH(PROGRESS!AI$2,DATASHEET!$A$1:$CT$1,0)),"")</f>
        <v>0</v>
      </c>
      <c r="AJ60" s="109" t="str">
        <f t="shared" si="32"/>
        <v/>
      </c>
      <c r="AK60" s="110" t="str">
        <f>IF(ISBLANK(DATASHEET!AS46),"",DATASHEET!AS46)</f>
        <v>BH</v>
      </c>
      <c r="AL60" s="111" t="str">
        <f>IF(ISBLANK(DATASHEET!AT46),"",DATASHEET!AT46)</f>
        <v>8S-EN-2</v>
      </c>
      <c r="AM60" s="108" t="str">
        <f>IF(AN60="","",IFERROR(VLOOKUP(DATASHEET!AZ46,lookup,2,FALSE)-$Q60,""))</f>
        <v/>
      </c>
      <c r="AN60" s="109">
        <f>IFERROR(INDEX(DATASHEET!$A$1:$CT$300,MATCH(PROGRESS!$A60,DATASHEET!$A$1:$A$300,0),MATCH(PROGRESS!AN$2,DATASHEET!$A$1:$CT$1,0)),"")</f>
        <v>0</v>
      </c>
      <c r="AO60" s="109" t="str">
        <f t="shared" si="33"/>
        <v/>
      </c>
      <c r="AP60" s="110" t="str">
        <f>IF(ISBLANK(DATASHEET!BA46),"",DATASHEET!BA46)</f>
        <v>EGQ</v>
      </c>
      <c r="AQ60" s="111" t="str">
        <f>IF(ISBLANK(DATASHEET!BB46),"",DATASHEET!BB46)</f>
        <v>8S-FR-2</v>
      </c>
      <c r="AR60" s="108" t="str">
        <f>IF(AS60="","",IFERROR(VLOOKUP(DATASHEET!BD46,lookup,2,FALSE)-$Q60,""))</f>
        <v/>
      </c>
      <c r="AS60" s="109">
        <f>IFERROR(INDEX(DATASHEET!$A$1:$CT$300,MATCH(PROGRESS!$A60,DATASHEET!$A$1:$A$300,0),MATCH(PROGRESS!AS$2,DATASHEET!$A$1:$CT$1,0)),"")</f>
        <v>0</v>
      </c>
      <c r="AT60" s="109" t="str">
        <f t="shared" si="34"/>
        <v/>
      </c>
      <c r="AU60" s="110" t="str">
        <f>IF(ISBLANK(DATASHEET!BE46),"",DATASHEET!BE46)</f>
        <v>MPI</v>
      </c>
      <c r="AV60" s="111" t="str">
        <f>IF(ISBLANK(DATASHEET!BF46),"",DATASHEET!BF46)</f>
        <v>8S-GG-2</v>
      </c>
      <c r="AW60" s="108" t="str">
        <f>IF(AX60="","",IFERROR(VLOOKUP(DATASHEET!BH46,lookup,2,FALSE)-$Q60,""))</f>
        <v/>
      </c>
      <c r="AX60" s="109">
        <f>IFERROR(INDEX(DATASHEET!$A$1:$CT$300,MATCH(PROGRESS!$A60,DATASHEET!$A$1:$A$300,0),MATCH(PROGRESS!AX$2,DATASHEET!$A$1:$CT$1,0)),"")</f>
        <v>0</v>
      </c>
      <c r="AY60" s="109" t="str">
        <f t="shared" si="35"/>
        <v/>
      </c>
      <c r="AZ60" s="110" t="str">
        <f>IF(ISBLANK(DATASHEET!BI46),"",DATASHEET!BI46)</f>
        <v>HST</v>
      </c>
      <c r="BA60" s="111" t="str">
        <f>IF(ISBLANK(DATASHEET!BJ46),"",DATASHEET!BJ46)</f>
        <v>8S-HI-2</v>
      </c>
      <c r="BB60" s="108" t="str">
        <f>IF(BC60="","",IFERROR(VLOOKUP(DATASHEET!BL46,lookup,2,FALSE)-$Q60,""))</f>
        <v/>
      </c>
      <c r="BC60" s="109">
        <f>IFERROR(INDEX(DATASHEET!$A$1:$CT$300,MATCH(PROGRESS!$A60,DATASHEET!$A$1:$A$300,0),MATCH(PROGRESS!BC$2,DATASHEET!$A$1:$CT$1,0)),"")</f>
        <v>0</v>
      </c>
      <c r="BD60" s="109" t="str">
        <f t="shared" si="36"/>
        <v/>
      </c>
      <c r="BE60" s="110" t="str">
        <f>IF(ISBLANK(DATASHEET!BM46),"",DATASHEET!BM46)</f>
        <v>RNI</v>
      </c>
      <c r="BF60" s="111" t="str">
        <f>IF(ISBLANK(DATASHEET!BN46),"",DATASHEET!BN46)</f>
        <v>8S-IT-2</v>
      </c>
      <c r="BG60" s="108" t="str">
        <f>IF(BH60="","",IFERROR(VLOOKUP(DATASHEET!BP46,lookup,2,FALSE)-$Q60,""))</f>
        <v/>
      </c>
      <c r="BH60" s="109">
        <f>IFERROR(INDEX(DATASHEET!$A$1:$CT$300,MATCH(PROGRESS!$A60,DATASHEET!$A$1:$A$300,0),MATCH(PROGRESS!BH$2,DATASHEET!$A$1:$CT$1,0)),"")</f>
        <v>0</v>
      </c>
      <c r="BI60" s="109" t="str">
        <f t="shared" si="37"/>
        <v/>
      </c>
      <c r="BJ60" s="110" t="str">
        <f>IF(ISBLANK(DATASHEET!BQ46),"",DATASHEET!BQ46)</f>
        <v>WD</v>
      </c>
      <c r="BK60" s="111" t="str">
        <f>IF(ISBLANK(DATASHEET!BR46),"",DATASHEET!BR46)</f>
        <v>8S-MA-1</v>
      </c>
      <c r="BL60" s="108" t="str">
        <f>IFERROR(VLOOKUP(DATASHEET!BT46,lookup,2,FALSE)-$Q60,"")</f>
        <v/>
      </c>
      <c r="BM60" s="109">
        <f>IFERROR(INDEX(DATASHEET!$A$1:$CT$300,MATCH(PROGRESS!$A60,DATASHEET!$A$1:$A$300,0),MATCH(PROGRESS!BM$2,DATASHEET!$A$1:$CT$1,0)),"")</f>
        <v>0</v>
      </c>
      <c r="BN60" s="109" t="str">
        <f t="shared" si="38"/>
        <v/>
      </c>
      <c r="BO60" s="110" t="str">
        <f>IF(ISBLANK(DATASHEET!BU46),"",DATASHEET!BU46)</f>
        <v>RF</v>
      </c>
      <c r="BP60" s="111" t="str">
        <f>IF(ISBLANK(DATASHEET!BV46),"",DATASHEET!BV46)</f>
        <v>8S-MU-2</v>
      </c>
      <c r="BQ60" s="108" t="str">
        <f>IFERROR(VLOOKUP(DATASHEET!BX46,lookup,2,FALSE)-$Q60,"")</f>
        <v/>
      </c>
      <c r="BR60" s="109">
        <f>IFERROR(INDEX(DATASHEET!$A$1:$CT$300,MATCH(PROGRESS!$A60,DATASHEET!$A$1:$A$300,0),MATCH(PROGRESS!BR$2,DATASHEET!$A$1:$CT$1,0)),"")</f>
        <v>0</v>
      </c>
      <c r="BS60" s="109" t="str">
        <f t="shared" si="39"/>
        <v/>
      </c>
      <c r="BT60" s="110" t="str">
        <f>IF(ISBLANK(DATASHEET!BY46),"",DATASHEET!BY46)</f>
        <v/>
      </c>
      <c r="BU60" s="111" t="str">
        <f>IF(ISBLANK(DATASHEET!BZ46),"",DATASHEET!BZ46)</f>
        <v/>
      </c>
      <c r="BV60" s="108" t="str">
        <f>IFERROR(VLOOKUP(DATASHEET!CB46,lookup,2,FALSE)-$Q60,"")</f>
        <v/>
      </c>
      <c r="BW60" s="109">
        <f>IFERROR(INDEX(DATASHEET!$A$1:$CT$300,MATCH(PROGRESS!$A60,DATASHEET!$A$1:$A$300,0),MATCH(PROGRESS!BW$2,DATASHEET!$A$1:$CT$1,0)),"")</f>
        <v>0</v>
      </c>
      <c r="BX60" s="109" t="str">
        <f t="shared" si="40"/>
        <v/>
      </c>
      <c r="BY60" s="110" t="str">
        <f>IF(ISBLANK(DATASHEET!CC46),"",DATASHEET!CC46)</f>
        <v>JN</v>
      </c>
      <c r="BZ60" s="111" t="str">
        <f>IF(ISBLANK(DATASHEET!CD46),"",DATASHEET!CD46)</f>
        <v>8S-PE-1</v>
      </c>
      <c r="CA60" s="108" t="str">
        <f>IFERROR(VLOOKUP(DATASHEET!CF46,lookup,2,FALSE)-$Q60,"")</f>
        <v/>
      </c>
      <c r="CB60" s="109">
        <f>IFERROR(INDEX(DATASHEET!$A$1:$CT$300,MATCH(PROGRESS!$A60,DATASHEET!$A$1:$A$300,0),MATCH(PROGRESS!CB$2,DATASHEET!$A$1:$CT$1,0)),"")</f>
        <v>0</v>
      </c>
      <c r="CC60" s="109" t="str">
        <f t="shared" si="41"/>
        <v/>
      </c>
      <c r="CD60" s="110" t="str">
        <f>IF(ISBLANK(DATASHEET!CG46),"",DATASHEET!CG46)</f>
        <v>GRY</v>
      </c>
      <c r="CE60" s="111" t="str">
        <f>IF(ISBLANK(DATASHEET!CH46),"",DATASHEET!CH46)</f>
        <v>8S-RE-2</v>
      </c>
      <c r="CF60" s="108" t="str">
        <f>IFERROR(VLOOKUP(DATASHEET!CJ46,lookup,2,FALSE)-$Q60,"")</f>
        <v/>
      </c>
      <c r="CG60" s="109">
        <f>IFERROR(INDEX(DATASHEET!$A$1:$CT$300,MATCH(PROGRESS!$A60,DATASHEET!$A$1:$A$300,0),MATCH(PROGRESS!CG$2,DATASHEET!$A$1:$CT$1,0)),"")</f>
        <v>0</v>
      </c>
      <c r="CH60" s="109" t="str">
        <f t="shared" si="45"/>
        <v/>
      </c>
      <c r="CI60" s="110" t="str">
        <f>IF(ISBLANK(DATASHEET!CK46),"",DATASHEET!CK46)</f>
        <v>GN</v>
      </c>
      <c r="CJ60" s="111" t="str">
        <f>IF(ISBLANK(DATASHEET!CL46),"",DATASHEET!CL46)</f>
        <v>8X-SC-3</v>
      </c>
      <c r="CK60" s="108" t="str">
        <f>IFERROR(VLOOKUP(DATASHEET!CN46,lookup,2,FALSE)-$Q60,"")</f>
        <v/>
      </c>
      <c r="CL60" s="109">
        <f>IFERROR(INDEX(DATASHEET!$A$1:$CT$300,MATCH(PROGRESS!$A60,DATASHEET!$A$1:$A$300,0),MATCH(PROGRESS!CL$2,DATASHEET!$A$1:$CT$1,0)),"")</f>
        <v>0</v>
      </c>
      <c r="CM60" s="109" t="str">
        <f t="shared" si="43"/>
        <v/>
      </c>
      <c r="CN60" s="110" t="str">
        <f>IF(ISBLANK(DATASHEET!CO46),"",DATASHEET!CO46)</f>
        <v/>
      </c>
      <c r="CO60" s="110" t="str">
        <f>IF(ISBLANK(DATASHEET!CP46),"",DATASHEET!CP46)</f>
        <v/>
      </c>
      <c r="FO60" s="282"/>
      <c r="FP60" s="282"/>
      <c r="FQ60" s="282"/>
      <c r="FR60" s="282"/>
      <c r="FS60" s="282"/>
      <c r="FT60" s="282"/>
      <c r="FU60" s="282"/>
      <c r="FV60" s="282"/>
      <c r="FW60" s="282"/>
      <c r="FX60" s="282"/>
      <c r="FY60" s="345"/>
      <c r="FZ60" s="282"/>
      <c r="GA60" s="282"/>
      <c r="GB60" s="282"/>
      <c r="GC60" s="282"/>
      <c r="GD60" s="282"/>
      <c r="GE60" s="282"/>
      <c r="GF60" s="282"/>
      <c r="GG60" s="282"/>
      <c r="GH60" s="282"/>
      <c r="GI60" s="282"/>
      <c r="GJ60" s="282"/>
      <c r="GK60" s="282"/>
      <c r="GL60" s="282"/>
      <c r="GM60" s="282"/>
      <c r="GN60" s="282"/>
      <c r="GO60" s="282"/>
      <c r="GP60" s="282"/>
      <c r="GQ60" s="282"/>
      <c r="GR60" s="282"/>
    </row>
    <row r="61" spans="1:200" ht="15.75" x14ac:dyDescent="0.25">
      <c r="A61" s="112">
        <f>DATASHEET!A47</f>
        <v>152838</v>
      </c>
      <c r="B61" s="113" t="str">
        <f>DATASHEET!B47</f>
        <v>EYASUE, Kalkidan</v>
      </c>
      <c r="C61" s="114" t="str">
        <f>DATASHEET!C47</f>
        <v>8JJ</v>
      </c>
      <c r="D61" s="115" t="str">
        <f>DATASHEET!D47</f>
        <v>F</v>
      </c>
      <c r="E61" s="115" t="str">
        <f>DATASHEET!J47</f>
        <v>N</v>
      </c>
      <c r="F61" s="115" t="str">
        <f>DATASHEET!E47</f>
        <v>Y</v>
      </c>
      <c r="G61" s="115" t="str">
        <f>DATASHEET!F47</f>
        <v>Other Black African</v>
      </c>
      <c r="H61" s="115" t="str">
        <f>DATASHEET!G47</f>
        <v>N</v>
      </c>
      <c r="I61" s="115" t="str">
        <f>DATASHEET!H47</f>
        <v>Y</v>
      </c>
      <c r="J61" s="115" t="str">
        <f>DATASHEET!I47</f>
        <v>N</v>
      </c>
      <c r="K61" s="116" t="str">
        <f>DATASHEET!M47</f>
        <v>M</v>
      </c>
      <c r="L61" s="117" t="str">
        <f t="shared" si="28"/>
        <v/>
      </c>
      <c r="M61" s="106" t="str">
        <f>IFERROR(SUM(COUNTIF($S61,"&gt;=0"),COUNTIF($AC61,"&gt;=0"),COUNTIF($AH61,"&gt;=0"),COUNTIF(#REF!,"&gt;=0"),COUNTIF($AM61,"&gt;=0"),COUNTIF($AR61,"&gt;=0"),COUNTIF($AW61,"&gt;=0"),COUNTIF($BB61,"&gt;=0"),COUNTIF($BG61,"&gt;=0"),COUNTIF($BL61,"&gt;=0"),COUNTIF($BV61,"&gt;=0"),COUNTIF($BQ61,"&gt;=0"),COUNTIF($CF61,"&gt;=0"),COUNTIF($CK61,"&gt;=0"),COUNTIF($X61,"&gt;=0"),COUNTIF($CA61,"&gt;=0"))/COUNT($S61,$AC61,$AH61,#REF!,$AM61,$AR61,$AW61,$BB61,$BG61,$BL61,$BV61,$CA61,$CF61,$CK61,$X61,$BQ61),"")</f>
        <v/>
      </c>
      <c r="N61" s="106" t="str">
        <f>IFERROR(SUM(COUNTIF($S61,"&lt;0"),COUNTIF($AC61,"&lt;0"),COUNTIF($AH61,"&lt;0"),COUNTIF(#REF!,"&lt;0"),COUNTIF($AM61,"&lt;0"),COUNTIF($AR61,"&lt;0"),COUNTIF($AW61,"&lt;0"),COUNTIF($BB61,"&lt;0"),COUNTIF($BG61,"&lt;0"),COUNTIF($BL61,"&lt;0"),COUNTIF($BV61,"&lt;0"),COUNTIF($BQ61,"&lt;0"),COUNTIF($CA61,"&lt;0"),COUNTIF($CF61,"&lt;0"),COUNTIF($CK61,"&lt;0"),COUNTIF($X61,"&lt;0"))/COUNT($S61,$AC61,$AH61,#REF!,$AM61,$AR61,$AW61,$BB61,$BG61,$BL61,$BV61,$CA61,$CF61,$CK61,$X61,$BQ61),"")</f>
        <v/>
      </c>
      <c r="O61" s="118" t="str">
        <f>IF(ISBLANK(DATASHEET!L47),"",DATASHEET!L47)</f>
        <v>4-5</v>
      </c>
      <c r="P61" s="119">
        <f>IFERROR(IF(VLOOKUP(DATASHEET!A47,[5]YEAR8!$A$2:$Z$226,18,FALSE)="","",VLOOKUP(DATASHEET!A47,[5]YEAR8!$A$2:$Z$226,18,FALSE)),"")</f>
        <v>42.677678999999998</v>
      </c>
      <c r="Q61" s="120">
        <f>IFERROR(IF(VLOOKUP(DATASHEET!A47,[5]YEAR8!$A$2:$AF$250,19,FALSE)="","",VLOOKUP(DATASHEET!A47,[5]YEAR8!$A$2:$AF$250,19,FALSE)),"")</f>
        <v>4.2677678999999999</v>
      </c>
      <c r="R61" s="121" t="str">
        <f>'P8 BREAKDOWN'!L49</f>
        <v/>
      </c>
      <c r="S61" s="108" t="str">
        <f>IF(T61="","",IFERROR(VLOOKUP(DATASHEET!AF47,lookup,2,FALSE)-$Q61,""))</f>
        <v/>
      </c>
      <c r="T61" s="109">
        <f>IFERROR(INDEX(DATASHEET!$A$1:$CT$300,MATCH(PROGRESS!$A61,DATASHEET!$A$1:$A$300,0),MATCH(PROGRESS!T$2,DATASHEET!$A$1:$CT$1,0)),"")</f>
        <v>0</v>
      </c>
      <c r="U61" s="109" t="str">
        <f t="shared" si="29"/>
        <v/>
      </c>
      <c r="V61" s="110" t="str">
        <f>IF(ISBLANK(DATASHEET!AG47),"",DATASHEET!AG47)</f>
        <v>PLE</v>
      </c>
      <c r="W61" s="111" t="str">
        <f>IF(ISBLANK(DATASHEET!AH47),"",DATASHEET!AH47)</f>
        <v>8N-AR-3</v>
      </c>
      <c r="X61" s="108" t="str">
        <f>IFERROR(VLOOKUP(DATASHEET!AJ47,lookup,2,FALSE)-$Q61,"")</f>
        <v/>
      </c>
      <c r="Y61" s="109">
        <f>IFERROR(INDEX(DATASHEET!$A$1:$CT$300,MATCH(PROGRESS!$A61,DATASHEET!$A$1:$A$300,0),MATCH(PROGRESS!Y$2,DATASHEET!$A$1:$CT$1,0)),"")</f>
        <v>0</v>
      </c>
      <c r="Z61" s="109" t="str">
        <f t="shared" si="44"/>
        <v/>
      </c>
      <c r="AA61" s="110" t="str">
        <f>IF(ISBLANK(DATASHEET!AK47),"",DATASHEET!AK47)</f>
        <v>AWR</v>
      </c>
      <c r="AB61" s="111" t="str">
        <f>IF(ISBLANK(DATASHEET!AL47),"",DATASHEET!AL47)</f>
        <v>8N-DT-4</v>
      </c>
      <c r="AC61" s="108" t="str">
        <f>IF(AD61="","",IFERROR(VLOOKUP(DATASHEET!AN47,lookup,2,FALSE)-$Q61,""))</f>
        <v/>
      </c>
      <c r="AD61" s="109">
        <f>IFERROR(INDEX(DATASHEET!$A$1:$CT$300,MATCH(PROGRESS!$A61,DATASHEET!$A$1:$A$300,0),MATCH(PROGRESS!AD$2,DATASHEET!$A$1:$CT$1,0)),"")</f>
        <v>0</v>
      </c>
      <c r="AE61" s="109" t="str">
        <f t="shared" si="31"/>
        <v/>
      </c>
      <c r="AF61" s="110" t="str">
        <f>IF(ISBLANK(DATASHEET!AO47),"",DATASHEET!AO47)</f>
        <v>EC</v>
      </c>
      <c r="AG61" s="111" t="str">
        <f>IF(ISBLANK(DATASHEET!AP47),"",DATASHEET!AP47)</f>
        <v>8N-DR-3</v>
      </c>
      <c r="AH61" s="108" t="str">
        <f>IF(AI61="","",IFERROR(VLOOKUP(DATASHEET!AR47,lookup,2,FALSE)-$Q61,""))</f>
        <v/>
      </c>
      <c r="AI61" s="109">
        <f>IFERROR(INDEX(DATASHEET!$A$1:$CT$300,MATCH(PROGRESS!$A61,DATASHEET!$A$1:$A$300,0),MATCH(PROGRESS!AI$2,DATASHEET!$A$1:$CT$1,0)),"")</f>
        <v>0</v>
      </c>
      <c r="AJ61" s="109" t="str">
        <f t="shared" si="32"/>
        <v/>
      </c>
      <c r="AK61" s="110" t="str">
        <f>IF(ISBLANK(DATASHEET!AS47),"",DATASHEET!AS47)</f>
        <v>EP</v>
      </c>
      <c r="AL61" s="111" t="str">
        <f>IF(ISBLANK(DATASHEET!AT47),"",DATASHEET!AT47)</f>
        <v>8N-EN-4</v>
      </c>
      <c r="AM61" s="108" t="str">
        <f>IF(AN61="","",IFERROR(VLOOKUP(DATASHEET!AZ47,lookup,2,FALSE)-$Q61,""))</f>
        <v/>
      </c>
      <c r="AN61" s="109">
        <f>IFERROR(INDEX(DATASHEET!$A$1:$CT$300,MATCH(PROGRESS!$A61,DATASHEET!$A$1:$A$300,0),MATCH(PROGRESS!AN$2,DATASHEET!$A$1:$CT$1,0)),"")</f>
        <v>0</v>
      </c>
      <c r="AO61" s="109" t="str">
        <f t="shared" si="33"/>
        <v/>
      </c>
      <c r="AP61" s="110" t="str">
        <f>IF(ISBLANK(DATASHEET!BA47),"",DATASHEET!BA47)</f>
        <v/>
      </c>
      <c r="AQ61" s="111" t="str">
        <f>IF(ISBLANK(DATASHEET!BB47),"",DATASHEET!BB47)</f>
        <v/>
      </c>
      <c r="AR61" s="108" t="str">
        <f>IF(AS61="","",IFERROR(VLOOKUP(DATASHEET!BD47,lookup,2,FALSE)-$Q61,""))</f>
        <v/>
      </c>
      <c r="AS61" s="109">
        <f>IFERROR(INDEX(DATASHEET!$A$1:$CT$300,MATCH(PROGRESS!$A61,DATASHEET!$A$1:$A$300,0),MATCH(PROGRESS!AS$2,DATASHEET!$A$1:$CT$1,0)),"")</f>
        <v>0</v>
      </c>
      <c r="AT61" s="109" t="str">
        <f t="shared" si="34"/>
        <v/>
      </c>
      <c r="AU61" s="110" t="str">
        <f>IF(ISBLANK(DATASHEET!BE47),"",DATASHEET!BE47)</f>
        <v>MPI</v>
      </c>
      <c r="AV61" s="111" t="str">
        <f>IF(ISBLANK(DATASHEET!BF47),"",DATASHEET!BF47)</f>
        <v>8N-GG-3</v>
      </c>
      <c r="AW61" s="108" t="str">
        <f>IF(AX61="","",IFERROR(VLOOKUP(DATASHEET!BH47,lookup,2,FALSE)-$Q61,""))</f>
        <v/>
      </c>
      <c r="AX61" s="109">
        <f>IFERROR(INDEX(DATASHEET!$A$1:$CT$300,MATCH(PROGRESS!$A61,DATASHEET!$A$1:$A$300,0),MATCH(PROGRESS!AX$2,DATASHEET!$A$1:$CT$1,0)),"")</f>
        <v>0</v>
      </c>
      <c r="AY61" s="109" t="str">
        <f t="shared" si="35"/>
        <v/>
      </c>
      <c r="AZ61" s="110" t="str">
        <f>IF(ISBLANK(DATASHEET!BI47),"",DATASHEET!BI47)</f>
        <v>MCO</v>
      </c>
      <c r="BA61" s="111" t="str">
        <f>IF(ISBLANK(DATASHEET!BJ47),"",DATASHEET!BJ47)</f>
        <v>8N-HI-3</v>
      </c>
      <c r="BB61" s="108" t="str">
        <f>IF(BC61="","",IFERROR(VLOOKUP(DATASHEET!BL47,lookup,2,FALSE)-$Q61,""))</f>
        <v/>
      </c>
      <c r="BC61" s="109">
        <f>IFERROR(INDEX(DATASHEET!$A$1:$CT$300,MATCH(PROGRESS!$A61,DATASHEET!$A$1:$A$300,0),MATCH(PROGRESS!BC$2,DATASHEET!$A$1:$CT$1,0)),"")</f>
        <v>0</v>
      </c>
      <c r="BD61" s="109" t="str">
        <f t="shared" si="36"/>
        <v/>
      </c>
      <c r="BE61" s="110" t="str">
        <f>IF(ISBLANK(DATASHEET!BM47),"",DATASHEET!BM47)</f>
        <v>RNI</v>
      </c>
      <c r="BF61" s="111" t="str">
        <f>IF(ISBLANK(DATASHEET!BN47),"",DATASHEET!BN47)</f>
        <v>8N-IT-3</v>
      </c>
      <c r="BG61" s="108" t="str">
        <f>IF(BH61="","",IFERROR(VLOOKUP(DATASHEET!BP47,lookup,2,FALSE)-$Q61,""))</f>
        <v/>
      </c>
      <c r="BH61" s="109">
        <f>IFERROR(INDEX(DATASHEET!$A$1:$CT$300,MATCH(PROGRESS!$A61,DATASHEET!$A$1:$A$300,0),MATCH(PROGRESS!BH$2,DATASHEET!$A$1:$CT$1,0)),"")</f>
        <v>0</v>
      </c>
      <c r="BI61" s="109" t="str">
        <f t="shared" si="37"/>
        <v/>
      </c>
      <c r="BJ61" s="110" t="str">
        <f>IF(ISBLANK(DATASHEET!BQ47),"",DATASHEET!BQ47)</f>
        <v>AB</v>
      </c>
      <c r="BK61" s="111" t="str">
        <f>IF(ISBLANK(DATASHEET!BR47),"",DATASHEET!BR47)</f>
        <v>8N-MA-3</v>
      </c>
      <c r="BL61" s="108" t="str">
        <f>IFERROR(VLOOKUP(DATASHEET!BT47,lookup,2,FALSE)-$Q61,"")</f>
        <v/>
      </c>
      <c r="BM61" s="109">
        <f>IFERROR(INDEX(DATASHEET!$A$1:$CT$300,MATCH(PROGRESS!$A61,DATASHEET!$A$1:$A$300,0),MATCH(PROGRESS!BM$2,DATASHEET!$A$1:$CT$1,0)),"")</f>
        <v>0</v>
      </c>
      <c r="BN61" s="109" t="str">
        <f t="shared" si="38"/>
        <v/>
      </c>
      <c r="BO61" s="110" t="str">
        <f>IF(ISBLANK(DATASHEET!BU47),"",DATASHEET!BU47)</f>
        <v>AW</v>
      </c>
      <c r="BP61" s="111" t="str">
        <f>IF(ISBLANK(DATASHEET!BV47),"",DATASHEET!BV47)</f>
        <v>8N-MU-3</v>
      </c>
      <c r="BQ61" s="108" t="str">
        <f>IFERROR(VLOOKUP(DATASHEET!BX47,lookup,2,FALSE)-$Q61,"")</f>
        <v/>
      </c>
      <c r="BR61" s="109">
        <f>IFERROR(INDEX(DATASHEET!$A$1:$CT$300,MATCH(PROGRESS!$A61,DATASHEET!$A$1:$A$300,0),MATCH(PROGRESS!BR$2,DATASHEET!$A$1:$CT$1,0)),"")</f>
        <v>0</v>
      </c>
      <c r="BS61" s="109" t="str">
        <f t="shared" si="39"/>
        <v/>
      </c>
      <c r="BT61" s="110" t="str">
        <f>IF(ISBLANK(DATASHEET!BY47),"",DATASHEET!BY47)</f>
        <v/>
      </c>
      <c r="BU61" s="111" t="str">
        <f>IF(ISBLANK(DATASHEET!BZ47),"",DATASHEET!BZ47)</f>
        <v/>
      </c>
      <c r="BV61" s="108" t="str">
        <f>IFERROR(VLOOKUP(DATASHEET!CB47,lookup,2,FALSE)-$Q61,"")</f>
        <v/>
      </c>
      <c r="BW61" s="109">
        <f>IFERROR(INDEX(DATASHEET!$A$1:$CT$300,MATCH(PROGRESS!$A61,DATASHEET!$A$1:$A$300,0),MATCH(PROGRESS!BW$2,DATASHEET!$A$1:$CT$1,0)),"")</f>
        <v>0</v>
      </c>
      <c r="BX61" s="109" t="str">
        <f t="shared" si="40"/>
        <v/>
      </c>
      <c r="BY61" s="110" t="str">
        <f>IF(ISBLANK(DATASHEET!CC47),"",DATASHEET!CC47)</f>
        <v>CKA</v>
      </c>
      <c r="BZ61" s="111" t="str">
        <f>IF(ISBLANK(DATASHEET!CD47),"",DATASHEET!CD47)</f>
        <v>8N-PE-2</v>
      </c>
      <c r="CA61" s="108" t="str">
        <f>IFERROR(VLOOKUP(DATASHEET!CF47,lookup,2,FALSE)-$Q61,"")</f>
        <v/>
      </c>
      <c r="CB61" s="109">
        <f>IFERROR(INDEX(DATASHEET!$A$1:$CT$300,MATCH(PROGRESS!$A61,DATASHEET!$A$1:$A$300,0),MATCH(PROGRESS!CB$2,DATASHEET!$A$1:$CT$1,0)),"")</f>
        <v>0</v>
      </c>
      <c r="CC61" s="109" t="str">
        <f t="shared" si="41"/>
        <v/>
      </c>
      <c r="CD61" s="110" t="str">
        <f>IF(ISBLANK(DATASHEET!CG47),"",DATASHEET!CG47)</f>
        <v>CR</v>
      </c>
      <c r="CE61" s="111" t="str">
        <f>IF(ISBLANK(DATASHEET!CH47),"",DATASHEET!CH47)</f>
        <v>8N-RE-3</v>
      </c>
      <c r="CF61" s="108" t="str">
        <f>IFERROR(VLOOKUP(DATASHEET!CJ47,lookup,2,FALSE)-$Q61,"")</f>
        <v/>
      </c>
      <c r="CG61" s="109">
        <f>IFERROR(INDEX(DATASHEET!$A$1:$CT$300,MATCH(PROGRESS!$A61,DATASHEET!$A$1:$A$300,0),MATCH(PROGRESS!CG$2,DATASHEET!$A$1:$CT$1,0)),"")</f>
        <v>0</v>
      </c>
      <c r="CH61" s="109" t="str">
        <f t="shared" si="45"/>
        <v/>
      </c>
      <c r="CI61" s="110" t="str">
        <f>IF(ISBLANK(DATASHEET!CK47),"",DATASHEET!CK47)</f>
        <v>KBW</v>
      </c>
      <c r="CJ61" s="111" t="str">
        <f>IF(ISBLANK(DATASHEET!CL47),"",DATASHEET!CL47)</f>
        <v>8X-SC-8</v>
      </c>
      <c r="CK61" s="108" t="str">
        <f>IFERROR(VLOOKUP(DATASHEET!CN47,lookup,2,FALSE)-$Q61,"")</f>
        <v/>
      </c>
      <c r="CL61" s="109">
        <f>IFERROR(INDEX(DATASHEET!$A$1:$CT$300,MATCH(PROGRESS!$A61,DATASHEET!$A$1:$A$300,0),MATCH(PROGRESS!CL$2,DATASHEET!$A$1:$CT$1,0)),"")</f>
        <v>0</v>
      </c>
      <c r="CM61" s="109" t="str">
        <f t="shared" si="43"/>
        <v/>
      </c>
      <c r="CN61" s="110" t="str">
        <f>IF(ISBLANK(DATASHEET!CO47),"",DATASHEET!CO47)</f>
        <v>LMA</v>
      </c>
      <c r="CO61" s="110" t="str">
        <f>IF(ISBLANK(DATASHEET!CP47),"",DATASHEET!CP47)</f>
        <v>8N-SP-3</v>
      </c>
      <c r="FO61" s="282"/>
      <c r="FP61" s="282"/>
      <c r="FQ61" s="282"/>
      <c r="FR61" s="282"/>
      <c r="FS61" s="282"/>
      <c r="FT61" s="282"/>
      <c r="FU61" s="282"/>
      <c r="FV61" s="282"/>
      <c r="FW61" s="282"/>
      <c r="FX61" s="282"/>
      <c r="FY61" s="345"/>
      <c r="FZ61" s="282"/>
      <c r="GA61" s="282"/>
      <c r="GB61" s="282"/>
      <c r="GC61" s="282"/>
      <c r="GD61" s="282"/>
      <c r="GE61" s="282"/>
      <c r="GF61" s="282"/>
      <c r="GG61" s="282"/>
      <c r="GH61" s="282"/>
      <c r="GI61" s="282"/>
      <c r="GJ61" s="282"/>
      <c r="GK61" s="282"/>
      <c r="GL61" s="282"/>
      <c r="GM61" s="282"/>
      <c r="GN61" s="282"/>
      <c r="GO61" s="282"/>
      <c r="GP61" s="282"/>
      <c r="GQ61" s="282"/>
      <c r="GR61" s="282"/>
    </row>
    <row r="62" spans="1:200" ht="15.75" x14ac:dyDescent="0.25">
      <c r="A62" s="112">
        <f>DATASHEET!A48</f>
        <v>152835</v>
      </c>
      <c r="B62" s="113" t="str">
        <f>DATASHEET!B48</f>
        <v>FAGAN, Billy</v>
      </c>
      <c r="C62" s="114" t="str">
        <f>DATASHEET!C48</f>
        <v>8KS</v>
      </c>
      <c r="D62" s="115" t="str">
        <f>DATASHEET!D48</f>
        <v>M</v>
      </c>
      <c r="E62" s="115" t="str">
        <f>DATASHEET!J48</f>
        <v>N</v>
      </c>
      <c r="F62" s="115" t="str">
        <f>DATASHEET!E48</f>
        <v>N</v>
      </c>
      <c r="G62" s="115" t="str">
        <f>DATASHEET!F48</f>
        <v>White - British</v>
      </c>
      <c r="H62" s="115" t="str">
        <f>DATASHEET!G48</f>
        <v>N</v>
      </c>
      <c r="I62" s="115" t="str">
        <f>DATASHEET!H48</f>
        <v>N</v>
      </c>
      <c r="J62" s="115" t="str">
        <f>DATASHEET!I48</f>
        <v>N</v>
      </c>
      <c r="K62" s="116" t="str">
        <f>DATASHEET!M48</f>
        <v>M</v>
      </c>
      <c r="L62" s="117" t="str">
        <f t="shared" si="28"/>
        <v/>
      </c>
      <c r="M62" s="106" t="str">
        <f>IFERROR(SUM(COUNTIF($S62,"&gt;=0"),COUNTIF($AC62,"&gt;=0"),COUNTIF($AH62,"&gt;=0"),COUNTIF(#REF!,"&gt;=0"),COUNTIF($AM62,"&gt;=0"),COUNTIF($AR62,"&gt;=0"),COUNTIF($AW62,"&gt;=0"),COUNTIF($BB62,"&gt;=0"),COUNTIF($BG62,"&gt;=0"),COUNTIF($BL62,"&gt;=0"),COUNTIF($BV62,"&gt;=0"),COUNTIF($BQ62,"&gt;=0"),COUNTIF($CF62,"&gt;=0"),COUNTIF($CK62,"&gt;=0"),COUNTIF($X62,"&gt;=0"),COUNTIF($CA62,"&gt;=0"))/COUNT($S62,$AC62,$AH62,#REF!,$AM62,$AR62,$AW62,$BB62,$BG62,$BL62,$BV62,$CA62,$CF62,$CK62,$X62,$BQ62),"")</f>
        <v/>
      </c>
      <c r="N62" s="106" t="str">
        <f>IFERROR(SUM(COUNTIF($S62,"&lt;0"),COUNTIF($AC62,"&lt;0"),COUNTIF($AH62,"&lt;0"),COUNTIF(#REF!,"&lt;0"),COUNTIF($AM62,"&lt;0"),COUNTIF($AR62,"&lt;0"),COUNTIF($AW62,"&lt;0"),COUNTIF($BB62,"&lt;0"),COUNTIF($BG62,"&lt;0"),COUNTIF($BL62,"&lt;0"),COUNTIF($BV62,"&lt;0"),COUNTIF($BQ62,"&lt;0"),COUNTIF($CA62,"&lt;0"),COUNTIF($CF62,"&lt;0"),COUNTIF($CK62,"&lt;0"),COUNTIF($X62,"&lt;0"))/COUNT($S62,$AC62,$AH62,#REF!,$AM62,$AR62,$AW62,$BB62,$BG62,$BL62,$BV62,$CA62,$CF62,$CK62,$X62,$BQ62),"")</f>
        <v/>
      </c>
      <c r="O62" s="118" t="str">
        <f>IF(ISBLANK(DATASHEET!L48),"",DATASHEET!L48)</f>
        <v>4-5</v>
      </c>
      <c r="P62" s="119">
        <f>IFERROR(IF(VLOOKUP(DATASHEET!A48,[5]YEAR8!$A$2:$Z$226,18,FALSE)="","",VLOOKUP(DATASHEET!A48,[5]YEAR8!$A$2:$Z$226,18,FALSE)),"")</f>
        <v>38.246667000000002</v>
      </c>
      <c r="Q62" s="120">
        <f>IFERROR(IF(VLOOKUP(DATASHEET!A48,[5]YEAR8!$A$2:$AF$250,19,FALSE)="","",VLOOKUP(DATASHEET!A48,[5]YEAR8!$A$2:$AF$250,19,FALSE)),"")</f>
        <v>3.8246667000000003</v>
      </c>
      <c r="R62" s="121" t="str">
        <f>'P8 BREAKDOWN'!L50</f>
        <v/>
      </c>
      <c r="S62" s="108" t="str">
        <f>IF(T62="","",IFERROR(VLOOKUP(DATASHEET!AF48,lookup,2,FALSE)-$Q62,""))</f>
        <v/>
      </c>
      <c r="T62" s="109">
        <f>IFERROR(INDEX(DATASHEET!$A$1:$CT$300,MATCH(PROGRESS!$A62,DATASHEET!$A$1:$A$300,0),MATCH(PROGRESS!T$2,DATASHEET!$A$1:$CT$1,0)),"")</f>
        <v>0</v>
      </c>
      <c r="U62" s="109" t="str">
        <f t="shared" si="29"/>
        <v/>
      </c>
      <c r="V62" s="110" t="str">
        <f>IF(ISBLANK(DATASHEET!AG48),"",DATASHEET!AG48)</f>
        <v>BPE</v>
      </c>
      <c r="W62" s="111" t="str">
        <f>IF(ISBLANK(DATASHEET!AH48),"",DATASHEET!AH48)</f>
        <v>8S-AR-2</v>
      </c>
      <c r="X62" s="108" t="str">
        <f>IFERROR(VLOOKUP(DATASHEET!AJ48,lookup,2,FALSE)-$Q62,"")</f>
        <v/>
      </c>
      <c r="Y62" s="109">
        <f>IFERROR(INDEX(DATASHEET!$A$1:$CT$300,MATCH(PROGRESS!$A62,DATASHEET!$A$1:$A$300,0),MATCH(PROGRESS!Y$2,DATASHEET!$A$1:$CT$1,0)),"")</f>
        <v>0</v>
      </c>
      <c r="Z62" s="109" t="str">
        <f t="shared" si="44"/>
        <v/>
      </c>
      <c r="AA62" s="110" t="str">
        <f>IF(ISBLANK(DATASHEET!AK48),"",DATASHEET!AK48)</f>
        <v>MO</v>
      </c>
      <c r="AB62" s="111" t="str">
        <f>IF(ISBLANK(DATASHEET!AL48),"",DATASHEET!AL48)</f>
        <v>8S-DT-3</v>
      </c>
      <c r="AC62" s="108" t="str">
        <f>IF(AD62="","",IFERROR(VLOOKUP(DATASHEET!AN48,lookup,2,FALSE)-$Q62,""))</f>
        <v/>
      </c>
      <c r="AD62" s="109">
        <f>IFERROR(INDEX(DATASHEET!$A$1:$CT$300,MATCH(PROGRESS!$A62,DATASHEET!$A$1:$A$300,0),MATCH(PROGRESS!AD$2,DATASHEET!$A$1:$CT$1,0)),"")</f>
        <v>0</v>
      </c>
      <c r="AE62" s="109" t="str">
        <f t="shared" si="31"/>
        <v/>
      </c>
      <c r="AF62" s="110" t="str">
        <f>IF(ISBLANK(DATASHEET!AO48),"",DATASHEET!AO48)</f>
        <v>EC</v>
      </c>
      <c r="AG62" s="111" t="str">
        <f>IF(ISBLANK(DATASHEET!AP48),"",DATASHEET!AP48)</f>
        <v>8S-DR-2</v>
      </c>
      <c r="AH62" s="108" t="str">
        <f>IF(AI62="","",IFERROR(VLOOKUP(DATASHEET!AR48,lookup,2,FALSE)-$Q62,""))</f>
        <v/>
      </c>
      <c r="AI62" s="109">
        <f>IFERROR(INDEX(DATASHEET!$A$1:$CT$300,MATCH(PROGRESS!$A62,DATASHEET!$A$1:$A$300,0),MATCH(PROGRESS!AI$2,DATASHEET!$A$1:$CT$1,0)),"")</f>
        <v>0</v>
      </c>
      <c r="AJ62" s="109" t="str">
        <f t="shared" si="32"/>
        <v/>
      </c>
      <c r="AK62" s="110" t="str">
        <f>IF(ISBLANK(DATASHEET!AS48),"",DATASHEET!AS48)</f>
        <v>BH</v>
      </c>
      <c r="AL62" s="111" t="str">
        <f>IF(ISBLANK(DATASHEET!AT48),"",DATASHEET!AT48)</f>
        <v>8S-EN-2</v>
      </c>
      <c r="AM62" s="108" t="str">
        <f>IF(AN62="","",IFERROR(VLOOKUP(DATASHEET!AZ48,lookup,2,FALSE)-$Q62,""))</f>
        <v/>
      </c>
      <c r="AN62" s="109">
        <f>IFERROR(INDEX(DATASHEET!$A$1:$CT$300,MATCH(PROGRESS!$A62,DATASHEET!$A$1:$A$300,0),MATCH(PROGRESS!AN$2,DATASHEET!$A$1:$CT$1,0)),"")</f>
        <v>0</v>
      </c>
      <c r="AO62" s="109" t="str">
        <f t="shared" si="33"/>
        <v/>
      </c>
      <c r="AP62" s="110" t="str">
        <f>IF(ISBLANK(DATASHEET!BA48),"",DATASHEET!BA48)</f>
        <v>EGQ</v>
      </c>
      <c r="AQ62" s="111" t="str">
        <f>IF(ISBLANK(DATASHEET!BB48),"",DATASHEET!BB48)</f>
        <v>8S-FR-2</v>
      </c>
      <c r="AR62" s="108" t="str">
        <f>IF(AS62="","",IFERROR(VLOOKUP(DATASHEET!BD48,lookup,2,FALSE)-$Q62,""))</f>
        <v/>
      </c>
      <c r="AS62" s="109">
        <f>IFERROR(INDEX(DATASHEET!$A$1:$CT$300,MATCH(PROGRESS!$A62,DATASHEET!$A$1:$A$300,0),MATCH(PROGRESS!AS$2,DATASHEET!$A$1:$CT$1,0)),"")</f>
        <v>0</v>
      </c>
      <c r="AT62" s="109" t="str">
        <f t="shared" si="34"/>
        <v/>
      </c>
      <c r="AU62" s="110" t="str">
        <f>IF(ISBLANK(DATASHEET!BE48),"",DATASHEET!BE48)</f>
        <v>MPI</v>
      </c>
      <c r="AV62" s="111" t="str">
        <f>IF(ISBLANK(DATASHEET!BF48),"",DATASHEET!BF48)</f>
        <v>8S-GG-2</v>
      </c>
      <c r="AW62" s="108" t="str">
        <f>IF(AX62="","",IFERROR(VLOOKUP(DATASHEET!BH48,lookup,2,FALSE)-$Q62,""))</f>
        <v/>
      </c>
      <c r="AX62" s="109">
        <f>IFERROR(INDEX(DATASHEET!$A$1:$CT$300,MATCH(PROGRESS!$A62,DATASHEET!$A$1:$A$300,0),MATCH(PROGRESS!AX$2,DATASHEET!$A$1:$CT$1,0)),"")</f>
        <v>0</v>
      </c>
      <c r="AY62" s="109" t="str">
        <f t="shared" si="35"/>
        <v/>
      </c>
      <c r="AZ62" s="110" t="str">
        <f>IF(ISBLANK(DATASHEET!BI48),"",DATASHEET!BI48)</f>
        <v>HST</v>
      </c>
      <c r="BA62" s="111" t="str">
        <f>IF(ISBLANK(DATASHEET!BJ48),"",DATASHEET!BJ48)</f>
        <v>8S-HI-2</v>
      </c>
      <c r="BB62" s="108" t="str">
        <f>IF(BC62="","",IFERROR(VLOOKUP(DATASHEET!BL48,lookup,2,FALSE)-$Q62,""))</f>
        <v/>
      </c>
      <c r="BC62" s="109">
        <f>IFERROR(INDEX(DATASHEET!$A$1:$CT$300,MATCH(PROGRESS!$A62,DATASHEET!$A$1:$A$300,0),MATCH(PROGRESS!BC$2,DATASHEET!$A$1:$CT$1,0)),"")</f>
        <v>0</v>
      </c>
      <c r="BD62" s="109" t="str">
        <f t="shared" si="36"/>
        <v/>
      </c>
      <c r="BE62" s="110" t="str">
        <f>IF(ISBLANK(DATASHEET!BM48),"",DATASHEET!BM48)</f>
        <v>RNI</v>
      </c>
      <c r="BF62" s="111" t="str">
        <f>IF(ISBLANK(DATASHEET!BN48),"",DATASHEET!BN48)</f>
        <v>8S-IT-2</v>
      </c>
      <c r="BG62" s="108" t="str">
        <f>IF(BH62="","",IFERROR(VLOOKUP(DATASHEET!BP48,lookup,2,FALSE)-$Q62,""))</f>
        <v/>
      </c>
      <c r="BH62" s="109">
        <f>IFERROR(INDEX(DATASHEET!$A$1:$CT$300,MATCH(PROGRESS!$A62,DATASHEET!$A$1:$A$300,0),MATCH(PROGRESS!BH$2,DATASHEET!$A$1:$CT$1,0)),"")</f>
        <v>0</v>
      </c>
      <c r="BI62" s="109" t="str">
        <f t="shared" si="37"/>
        <v/>
      </c>
      <c r="BJ62" s="110" t="str">
        <f>IF(ISBLANK(DATASHEET!BQ48),"",DATASHEET!BQ48)</f>
        <v>JQ</v>
      </c>
      <c r="BK62" s="111" t="str">
        <f>IF(ISBLANK(DATASHEET!BR48),"",DATASHEET!BR48)</f>
        <v>8S-MA-4</v>
      </c>
      <c r="BL62" s="108" t="str">
        <f>IFERROR(VLOOKUP(DATASHEET!BT48,lookup,2,FALSE)-$Q62,"")</f>
        <v/>
      </c>
      <c r="BM62" s="109">
        <f>IFERROR(INDEX(DATASHEET!$A$1:$CT$300,MATCH(PROGRESS!$A62,DATASHEET!$A$1:$A$300,0),MATCH(PROGRESS!BM$2,DATASHEET!$A$1:$CT$1,0)),"")</f>
        <v>0</v>
      </c>
      <c r="BN62" s="109" t="str">
        <f t="shared" si="38"/>
        <v/>
      </c>
      <c r="BO62" s="110" t="str">
        <f>IF(ISBLANK(DATASHEET!BU48),"",DATASHEET!BU48)</f>
        <v>RF</v>
      </c>
      <c r="BP62" s="111" t="str">
        <f>IF(ISBLANK(DATASHEET!BV48),"",DATASHEET!BV48)</f>
        <v>8S-MU-2</v>
      </c>
      <c r="BQ62" s="108" t="str">
        <f>IFERROR(VLOOKUP(DATASHEET!BX48,lookup,2,FALSE)-$Q62,"")</f>
        <v/>
      </c>
      <c r="BR62" s="109">
        <f>IFERROR(INDEX(DATASHEET!$A$1:$CT$300,MATCH(PROGRESS!$A62,DATASHEET!$A$1:$A$300,0),MATCH(PROGRESS!BR$2,DATASHEET!$A$1:$CT$1,0)),"")</f>
        <v>0</v>
      </c>
      <c r="BS62" s="109" t="str">
        <f t="shared" si="39"/>
        <v/>
      </c>
      <c r="BT62" s="110" t="str">
        <f>IF(ISBLANK(DATASHEET!BY48),"",DATASHEET!BY48)</f>
        <v/>
      </c>
      <c r="BU62" s="111" t="str">
        <f>IF(ISBLANK(DATASHEET!BZ48),"",DATASHEET!BZ48)</f>
        <v/>
      </c>
      <c r="BV62" s="108" t="str">
        <f>IFERROR(VLOOKUP(DATASHEET!CB48,lookup,2,FALSE)-$Q62,"")</f>
        <v/>
      </c>
      <c r="BW62" s="109">
        <f>IFERROR(INDEX(DATASHEET!$A$1:$CT$300,MATCH(PROGRESS!$A62,DATASHEET!$A$1:$A$300,0),MATCH(PROGRESS!BW$2,DATASHEET!$A$1:$CT$1,0)),"")</f>
        <v>0</v>
      </c>
      <c r="BX62" s="109" t="str">
        <f t="shared" si="40"/>
        <v/>
      </c>
      <c r="BY62" s="110" t="str">
        <f>IF(ISBLANK(DATASHEET!CC48),"",DATASHEET!CC48)</f>
        <v>JOS</v>
      </c>
      <c r="BZ62" s="111" t="str">
        <f>IF(ISBLANK(DATASHEET!CD48),"",DATASHEET!CD48)</f>
        <v>8S-PE-4</v>
      </c>
      <c r="CA62" s="108" t="str">
        <f>IFERROR(VLOOKUP(DATASHEET!CF48,lookup,2,FALSE)-$Q62,"")</f>
        <v/>
      </c>
      <c r="CB62" s="109">
        <f>IFERROR(INDEX(DATASHEET!$A$1:$CT$300,MATCH(PROGRESS!$A62,DATASHEET!$A$1:$A$300,0),MATCH(PROGRESS!CB$2,DATASHEET!$A$1:$CT$1,0)),"")</f>
        <v>0</v>
      </c>
      <c r="CC62" s="109" t="str">
        <f t="shared" si="41"/>
        <v/>
      </c>
      <c r="CD62" s="110" t="str">
        <f>IF(ISBLANK(DATASHEET!CG48),"",DATASHEET!CG48)</f>
        <v>GRY</v>
      </c>
      <c r="CE62" s="111" t="str">
        <f>IF(ISBLANK(DATASHEET!CH48),"",DATASHEET!CH48)</f>
        <v>8S-RE-2</v>
      </c>
      <c r="CF62" s="108" t="str">
        <f>IFERROR(VLOOKUP(DATASHEET!CJ48,lookup,2,FALSE)-$Q62,"")</f>
        <v/>
      </c>
      <c r="CG62" s="109">
        <f>IFERROR(INDEX(DATASHEET!$A$1:$CT$300,MATCH(PROGRESS!$A62,DATASHEET!$A$1:$A$300,0),MATCH(PROGRESS!CG$2,DATASHEET!$A$1:$CT$1,0)),"")</f>
        <v>0</v>
      </c>
      <c r="CH62" s="109" t="str">
        <f t="shared" si="45"/>
        <v/>
      </c>
      <c r="CI62" s="110" t="str">
        <f>IF(ISBLANK(DATASHEET!CK48),"",DATASHEET!CK48)</f>
        <v>RA</v>
      </c>
      <c r="CJ62" s="111" t="str">
        <f>IF(ISBLANK(DATASHEET!CL48),"",DATASHEET!CL48)</f>
        <v>8X-SC-6</v>
      </c>
      <c r="CK62" s="108" t="str">
        <f>IFERROR(VLOOKUP(DATASHEET!CN48,lookup,2,FALSE)-$Q62,"")</f>
        <v/>
      </c>
      <c r="CL62" s="109">
        <f>IFERROR(INDEX(DATASHEET!$A$1:$CT$300,MATCH(PROGRESS!$A62,DATASHEET!$A$1:$A$300,0),MATCH(PROGRESS!CL$2,DATASHEET!$A$1:$CT$1,0)),"")</f>
        <v>0</v>
      </c>
      <c r="CM62" s="109" t="str">
        <f t="shared" si="43"/>
        <v/>
      </c>
      <c r="CN62" s="110" t="str">
        <f>IF(ISBLANK(DATASHEET!CO48),"",DATASHEET!CO48)</f>
        <v/>
      </c>
      <c r="CO62" s="110" t="str">
        <f>IF(ISBLANK(DATASHEET!CP48),"",DATASHEET!CP48)</f>
        <v/>
      </c>
      <c r="FO62" s="282"/>
      <c r="FP62" s="282"/>
      <c r="FQ62" s="282"/>
      <c r="FR62" s="282"/>
      <c r="FS62" s="282"/>
      <c r="FT62" s="282"/>
      <c r="FU62" s="282"/>
      <c r="FV62" s="282"/>
      <c r="FW62" s="282"/>
      <c r="FX62" s="282"/>
      <c r="FY62" s="345"/>
      <c r="FZ62" s="282"/>
      <c r="GA62" s="282"/>
      <c r="GB62" s="282"/>
      <c r="GC62" s="282"/>
      <c r="GD62" s="282"/>
      <c r="GE62" s="282"/>
      <c r="GF62" s="282"/>
      <c r="GG62" s="282"/>
      <c r="GH62" s="282"/>
      <c r="GI62" s="282"/>
      <c r="GJ62" s="282"/>
      <c r="GK62" s="282"/>
      <c r="GL62" s="282"/>
      <c r="GM62" s="282"/>
      <c r="GN62" s="282"/>
      <c r="GO62" s="282"/>
      <c r="GP62" s="282"/>
      <c r="GQ62" s="282"/>
      <c r="GR62" s="282"/>
    </row>
    <row r="63" spans="1:200" ht="15.75" x14ac:dyDescent="0.25">
      <c r="A63" s="112">
        <f>DATASHEET!A49</f>
        <v>152932</v>
      </c>
      <c r="B63" s="113" t="str">
        <f>DATASHEET!B49</f>
        <v>FARRINGTON, Thomas</v>
      </c>
      <c r="C63" s="114" t="str">
        <f>DATASHEET!C49</f>
        <v>8MH</v>
      </c>
      <c r="D63" s="115" t="str">
        <f>DATASHEET!D49</f>
        <v>M</v>
      </c>
      <c r="E63" s="115" t="str">
        <f>DATASHEET!J49</f>
        <v>N</v>
      </c>
      <c r="F63" s="115" t="str">
        <f>DATASHEET!E49</f>
        <v>N</v>
      </c>
      <c r="G63" s="115" t="str">
        <f>DATASHEET!F49</f>
        <v>White - British</v>
      </c>
      <c r="H63" s="115" t="str">
        <f>DATASHEET!G49</f>
        <v>N</v>
      </c>
      <c r="I63" s="115" t="str">
        <f>DATASHEET!H49</f>
        <v>N</v>
      </c>
      <c r="J63" s="115" t="str">
        <f>DATASHEET!I49</f>
        <v>N</v>
      </c>
      <c r="K63" s="116" t="str">
        <f>DATASHEET!M49</f>
        <v>M</v>
      </c>
      <c r="L63" s="117" t="str">
        <f t="shared" si="28"/>
        <v/>
      </c>
      <c r="M63" s="106" t="str">
        <f>IFERROR(SUM(COUNTIF($S63,"&gt;=0"),COUNTIF($AC63,"&gt;=0"),COUNTIF($AH63,"&gt;=0"),COUNTIF(#REF!,"&gt;=0"),COUNTIF($AM63,"&gt;=0"),COUNTIF($AR63,"&gt;=0"),COUNTIF($AW63,"&gt;=0"),COUNTIF($BB63,"&gt;=0"),COUNTIF($BG63,"&gt;=0"),COUNTIF($BL63,"&gt;=0"),COUNTIF($BV63,"&gt;=0"),COUNTIF($BQ63,"&gt;=0"),COUNTIF($CF63,"&gt;=0"),COUNTIF($CK63,"&gt;=0"),COUNTIF($X63,"&gt;=0"),COUNTIF($CA63,"&gt;=0"))/COUNT($S63,$AC63,$AH63,#REF!,$AM63,$AR63,$AW63,$BB63,$BG63,$BL63,$BV63,$CA63,$CF63,$CK63,$X63,$BQ63),"")</f>
        <v/>
      </c>
      <c r="N63" s="106" t="str">
        <f>IFERROR(SUM(COUNTIF($S63,"&lt;0"),COUNTIF($AC63,"&lt;0"),COUNTIF($AH63,"&lt;0"),COUNTIF(#REF!,"&lt;0"),COUNTIF($AM63,"&lt;0"),COUNTIF($AR63,"&lt;0"),COUNTIF($AW63,"&lt;0"),COUNTIF($BB63,"&lt;0"),COUNTIF($BG63,"&lt;0"),COUNTIF($BL63,"&lt;0"),COUNTIF($BV63,"&lt;0"),COUNTIF($BQ63,"&lt;0"),COUNTIF($CA63,"&lt;0"),COUNTIF($CF63,"&lt;0"),COUNTIF($CK63,"&lt;0"),COUNTIF($X63,"&lt;0"))/COUNT($S63,$AC63,$AH63,#REF!,$AM63,$AR63,$AW63,$BB63,$BG63,$BL63,$BV63,$CA63,$CF63,$CK63,$X63,$BQ63),"")</f>
        <v/>
      </c>
      <c r="O63" s="118" t="str">
        <f>IF(ISBLANK(DATASHEET!L49),"",DATASHEET!L49)</f>
        <v>6-7</v>
      </c>
      <c r="P63" s="119">
        <f>IFERROR(IF(VLOOKUP(DATASHEET!A49,[5]YEAR8!$A$2:$Z$226,18,FALSE)="","",VLOOKUP(DATASHEET!A49,[5]YEAR8!$A$2:$Z$226,18,FALSE)),"")</f>
        <v>54.013157999999997</v>
      </c>
      <c r="Q63" s="120">
        <f>IFERROR(IF(VLOOKUP(DATASHEET!A49,[5]YEAR8!$A$2:$AF$250,19,FALSE)="","",VLOOKUP(DATASHEET!A49,[5]YEAR8!$A$2:$AF$250,19,FALSE)),"")</f>
        <v>5.4013157999999999</v>
      </c>
      <c r="R63" s="121" t="str">
        <f>'P8 BREAKDOWN'!L51</f>
        <v/>
      </c>
      <c r="S63" s="108" t="str">
        <f>IF(T63="","",IFERROR(VLOOKUP(DATASHEET!AF49,lookup,2,FALSE)-$Q63,""))</f>
        <v/>
      </c>
      <c r="T63" s="109">
        <f>IFERROR(INDEX(DATASHEET!$A$1:$CT$300,MATCH(PROGRESS!$A63,DATASHEET!$A$1:$A$300,0),MATCH(PROGRESS!T$2,DATASHEET!$A$1:$CT$1,0)),"")</f>
        <v>0</v>
      </c>
      <c r="U63" s="109" t="str">
        <f t="shared" si="29"/>
        <v/>
      </c>
      <c r="V63" s="110" t="str">
        <f>IF(ISBLANK(DATASHEET!AG49),"",DATASHEET!AG49)</f>
        <v>SGO</v>
      </c>
      <c r="W63" s="111" t="str">
        <f>IF(ISBLANK(DATASHEET!AH49),"",DATASHEET!AH49)</f>
        <v>8N-AR-2</v>
      </c>
      <c r="X63" s="108" t="str">
        <f>IFERROR(VLOOKUP(DATASHEET!AJ49,lookup,2,FALSE)-$Q63,"")</f>
        <v/>
      </c>
      <c r="Y63" s="109">
        <f>IFERROR(INDEX(DATASHEET!$A$1:$CT$300,MATCH(PROGRESS!$A63,DATASHEET!$A$1:$A$300,0),MATCH(PROGRESS!Y$2,DATASHEET!$A$1:$CT$1,0)),"")</f>
        <v>0</v>
      </c>
      <c r="Z63" s="109" t="str">
        <f t="shared" si="44"/>
        <v/>
      </c>
      <c r="AA63" s="110" t="str">
        <f>IF(ISBLANK(DATASHEET!AK49),"",DATASHEET!AK49)</f>
        <v>KD</v>
      </c>
      <c r="AB63" s="111" t="str">
        <f>IF(ISBLANK(DATASHEET!AL49),"",DATASHEET!AL49)</f>
        <v>8N-DT-2</v>
      </c>
      <c r="AC63" s="108" t="str">
        <f>IF(AD63="","",IFERROR(VLOOKUP(DATASHEET!AN49,lookup,2,FALSE)-$Q63,""))</f>
        <v/>
      </c>
      <c r="AD63" s="109">
        <f>IFERROR(INDEX(DATASHEET!$A$1:$CT$300,MATCH(PROGRESS!$A63,DATASHEET!$A$1:$A$300,0),MATCH(PROGRESS!AD$2,DATASHEET!$A$1:$CT$1,0)),"")</f>
        <v>0</v>
      </c>
      <c r="AE63" s="109" t="str">
        <f t="shared" si="31"/>
        <v/>
      </c>
      <c r="AF63" s="110" t="str">
        <f>IF(ISBLANK(DATASHEET!AO49),"",DATASHEET!AO49)</f>
        <v>EC</v>
      </c>
      <c r="AG63" s="111" t="str">
        <f>IF(ISBLANK(DATASHEET!AP49),"",DATASHEET!AP49)</f>
        <v>8N-DR-2</v>
      </c>
      <c r="AH63" s="108" t="str">
        <f>IF(AI63="","",IFERROR(VLOOKUP(DATASHEET!AR49,lookup,2,FALSE)-$Q63,""))</f>
        <v/>
      </c>
      <c r="AI63" s="109">
        <f>IFERROR(INDEX(DATASHEET!$A$1:$CT$300,MATCH(PROGRESS!$A63,DATASHEET!$A$1:$A$300,0),MATCH(PROGRESS!AI$2,DATASHEET!$A$1:$CT$1,0)),"")</f>
        <v>0</v>
      </c>
      <c r="AJ63" s="109" t="str">
        <f t="shared" si="32"/>
        <v/>
      </c>
      <c r="AK63" s="110" t="str">
        <f>IF(ISBLANK(DATASHEET!AS49),"",DATASHEET!AS49)</f>
        <v>CMC</v>
      </c>
      <c r="AL63" s="111" t="str">
        <f>IF(ISBLANK(DATASHEET!AT49),"",DATASHEET!AT49)</f>
        <v>8N-EN-3</v>
      </c>
      <c r="AM63" s="108" t="str">
        <f>IF(AN63="","",IFERROR(VLOOKUP(DATASHEET!AZ49,lookup,2,FALSE)-$Q63,""))</f>
        <v/>
      </c>
      <c r="AN63" s="109">
        <f>IFERROR(INDEX(DATASHEET!$A$1:$CT$300,MATCH(PROGRESS!$A63,DATASHEET!$A$1:$A$300,0),MATCH(PROGRESS!AN$2,DATASHEET!$A$1:$CT$1,0)),"")</f>
        <v>0</v>
      </c>
      <c r="AO63" s="109" t="str">
        <f t="shared" si="33"/>
        <v/>
      </c>
      <c r="AP63" s="110" t="str">
        <f>IF(ISBLANK(DATASHEET!BA49),"",DATASHEET!BA49)</f>
        <v/>
      </c>
      <c r="AQ63" s="111" t="str">
        <f>IF(ISBLANK(DATASHEET!BB49),"",DATASHEET!BB49)</f>
        <v/>
      </c>
      <c r="AR63" s="108" t="str">
        <f>IF(AS63="","",IFERROR(VLOOKUP(DATASHEET!BD49,lookup,2,FALSE)-$Q63,""))</f>
        <v/>
      </c>
      <c r="AS63" s="109">
        <f>IFERROR(INDEX(DATASHEET!$A$1:$CT$300,MATCH(PROGRESS!$A63,DATASHEET!$A$1:$A$300,0),MATCH(PROGRESS!AS$2,DATASHEET!$A$1:$CT$1,0)),"")</f>
        <v>0</v>
      </c>
      <c r="AT63" s="109" t="str">
        <f t="shared" si="34"/>
        <v/>
      </c>
      <c r="AU63" s="110" t="str">
        <f>IF(ISBLANK(DATASHEET!BE49),"",DATASHEET!BE49)</f>
        <v>MPI</v>
      </c>
      <c r="AV63" s="111" t="str">
        <f>IF(ISBLANK(DATASHEET!BF49),"",DATASHEET!BF49)</f>
        <v>8N-GG-2</v>
      </c>
      <c r="AW63" s="108" t="str">
        <f>IF(AX63="","",IFERROR(VLOOKUP(DATASHEET!BH49,lookup,2,FALSE)-$Q63,""))</f>
        <v/>
      </c>
      <c r="AX63" s="109">
        <f>IFERROR(INDEX(DATASHEET!$A$1:$CT$300,MATCH(PROGRESS!$A63,DATASHEET!$A$1:$A$300,0),MATCH(PROGRESS!AX$2,DATASHEET!$A$1:$CT$1,0)),"")</f>
        <v>0</v>
      </c>
      <c r="AY63" s="109" t="str">
        <f t="shared" si="35"/>
        <v/>
      </c>
      <c r="AZ63" s="110" t="str">
        <f>IF(ISBLANK(DATASHEET!BI49),"",DATASHEET!BI49)</f>
        <v>HST</v>
      </c>
      <c r="BA63" s="111" t="str">
        <f>IF(ISBLANK(DATASHEET!BJ49),"",DATASHEET!BJ49)</f>
        <v>8N-HI-2</v>
      </c>
      <c r="BB63" s="108" t="str">
        <f>IF(BC63="","",IFERROR(VLOOKUP(DATASHEET!BL49,lookup,2,FALSE)-$Q63,""))</f>
        <v/>
      </c>
      <c r="BC63" s="109">
        <f>IFERROR(INDEX(DATASHEET!$A$1:$CT$300,MATCH(PROGRESS!$A63,DATASHEET!$A$1:$A$300,0),MATCH(PROGRESS!BC$2,DATASHEET!$A$1:$CT$1,0)),"")</f>
        <v>0</v>
      </c>
      <c r="BD63" s="109" t="str">
        <f t="shared" si="36"/>
        <v/>
      </c>
      <c r="BE63" s="110" t="str">
        <f>IF(ISBLANK(DATASHEET!BM49),"",DATASHEET!BM49)</f>
        <v>DCR</v>
      </c>
      <c r="BF63" s="111" t="str">
        <f>IF(ISBLANK(DATASHEET!BN49),"",DATASHEET!BN49)</f>
        <v>8N-IT-2</v>
      </c>
      <c r="BG63" s="108" t="str">
        <f>IF(BH63="","",IFERROR(VLOOKUP(DATASHEET!BP49,lookup,2,FALSE)-$Q63,""))</f>
        <v/>
      </c>
      <c r="BH63" s="109">
        <f>IFERROR(INDEX(DATASHEET!$A$1:$CT$300,MATCH(PROGRESS!$A63,DATASHEET!$A$1:$A$300,0),MATCH(PROGRESS!BH$2,DATASHEET!$A$1:$CT$1,0)),"")</f>
        <v>0</v>
      </c>
      <c r="BI63" s="109" t="str">
        <f t="shared" si="37"/>
        <v/>
      </c>
      <c r="BJ63" s="110" t="str">
        <f>IF(ISBLANK(DATASHEET!BQ49),"",DATASHEET!BQ49)</f>
        <v>MP</v>
      </c>
      <c r="BK63" s="111" t="str">
        <f>IF(ISBLANK(DATASHEET!BR49),"",DATASHEET!BR49)</f>
        <v>8N-MA-2</v>
      </c>
      <c r="BL63" s="108" t="str">
        <f>IFERROR(VLOOKUP(DATASHEET!BT49,lookup,2,FALSE)-$Q63,"")</f>
        <v/>
      </c>
      <c r="BM63" s="109">
        <f>IFERROR(INDEX(DATASHEET!$A$1:$CT$300,MATCH(PROGRESS!$A63,DATASHEET!$A$1:$A$300,0),MATCH(PROGRESS!BM$2,DATASHEET!$A$1:$CT$1,0)),"")</f>
        <v>0</v>
      </c>
      <c r="BN63" s="109" t="str">
        <f t="shared" si="38"/>
        <v/>
      </c>
      <c r="BO63" s="110" t="str">
        <f>IF(ISBLANK(DATASHEET!BU49),"",DATASHEET!BU49)</f>
        <v>AW</v>
      </c>
      <c r="BP63" s="111" t="str">
        <f>IF(ISBLANK(DATASHEET!BV49),"",DATASHEET!BV49)</f>
        <v>8N-MU-2</v>
      </c>
      <c r="BQ63" s="108" t="str">
        <f>IFERROR(VLOOKUP(DATASHEET!BX49,lookup,2,FALSE)-$Q63,"")</f>
        <v/>
      </c>
      <c r="BR63" s="109">
        <f>IFERROR(INDEX(DATASHEET!$A$1:$CT$300,MATCH(PROGRESS!$A63,DATASHEET!$A$1:$A$300,0),MATCH(PROGRESS!BR$2,DATASHEET!$A$1:$CT$1,0)),"")</f>
        <v>0</v>
      </c>
      <c r="BS63" s="109" t="str">
        <f t="shared" si="39"/>
        <v/>
      </c>
      <c r="BT63" s="110" t="str">
        <f>IF(ISBLANK(DATASHEET!BY49),"",DATASHEET!BY49)</f>
        <v/>
      </c>
      <c r="BU63" s="111" t="str">
        <f>IF(ISBLANK(DATASHEET!BZ49),"",DATASHEET!BZ49)</f>
        <v/>
      </c>
      <c r="BV63" s="108" t="str">
        <f>IFERROR(VLOOKUP(DATASHEET!CB49,lookup,2,FALSE)-$Q63,"")</f>
        <v/>
      </c>
      <c r="BW63" s="109">
        <f>IFERROR(INDEX(DATASHEET!$A$1:$CT$300,MATCH(PROGRESS!$A63,DATASHEET!$A$1:$A$300,0),MATCH(PROGRESS!BW$2,DATASHEET!$A$1:$CT$1,0)),"")</f>
        <v>0</v>
      </c>
      <c r="BX63" s="109" t="str">
        <f t="shared" si="40"/>
        <v/>
      </c>
      <c r="BY63" s="110" t="str">
        <f>IF(ISBLANK(DATASHEET!CC49),"",DATASHEET!CC49)</f>
        <v>MAM</v>
      </c>
      <c r="BZ63" s="111" t="str">
        <f>IF(ISBLANK(DATASHEET!CD49),"",DATASHEET!CD49)</f>
        <v>8N-PE-4</v>
      </c>
      <c r="CA63" s="108" t="str">
        <f>IFERROR(VLOOKUP(DATASHEET!CF49,lookup,2,FALSE)-$Q63,"")</f>
        <v/>
      </c>
      <c r="CB63" s="109">
        <f>IFERROR(INDEX(DATASHEET!$A$1:$CT$300,MATCH(PROGRESS!$A63,DATASHEET!$A$1:$A$300,0),MATCH(PROGRESS!CB$2,DATASHEET!$A$1:$CT$1,0)),"")</f>
        <v>0</v>
      </c>
      <c r="CC63" s="109" t="str">
        <f t="shared" si="41"/>
        <v/>
      </c>
      <c r="CD63" s="110" t="str">
        <f>IF(ISBLANK(DATASHEET!CG49),"",DATASHEET!CG49)</f>
        <v>PLO</v>
      </c>
      <c r="CE63" s="111" t="str">
        <f>IF(ISBLANK(DATASHEET!CH49),"",DATASHEET!CH49)</f>
        <v>8N-RE-2</v>
      </c>
      <c r="CF63" s="108" t="str">
        <f>IFERROR(VLOOKUP(DATASHEET!CJ49,lookup,2,FALSE)-$Q63,"")</f>
        <v/>
      </c>
      <c r="CG63" s="109">
        <f>IFERROR(INDEX(DATASHEET!$A$1:$CT$300,MATCH(PROGRESS!$A63,DATASHEET!$A$1:$A$300,0),MATCH(PROGRESS!CG$2,DATASHEET!$A$1:$CT$1,0)),"")</f>
        <v>0</v>
      </c>
      <c r="CH63" s="109" t="str">
        <f t="shared" si="45"/>
        <v/>
      </c>
      <c r="CI63" s="110" t="str">
        <f>IF(ISBLANK(DATASHEET!CK49),"",DATASHEET!CK49)</f>
        <v>GN</v>
      </c>
      <c r="CJ63" s="111" t="str">
        <f>IF(ISBLANK(DATASHEET!CL49),"",DATASHEET!CL49)</f>
        <v>8X-SC-4</v>
      </c>
      <c r="CK63" s="108" t="str">
        <f>IFERROR(VLOOKUP(DATASHEET!CN49,lookup,2,FALSE)-$Q63,"")</f>
        <v/>
      </c>
      <c r="CL63" s="109">
        <f>IFERROR(INDEX(DATASHEET!$A$1:$CT$300,MATCH(PROGRESS!$A63,DATASHEET!$A$1:$A$300,0),MATCH(PROGRESS!CL$2,DATASHEET!$A$1:$CT$1,0)),"")</f>
        <v>0</v>
      </c>
      <c r="CM63" s="109" t="str">
        <f t="shared" si="43"/>
        <v/>
      </c>
      <c r="CN63" s="110" t="str">
        <f>IF(ISBLANK(DATASHEET!CO49),"",DATASHEET!CO49)</f>
        <v>YP</v>
      </c>
      <c r="CO63" s="110" t="str">
        <f>IF(ISBLANK(DATASHEET!CP49),"",DATASHEET!CP49)</f>
        <v>8N-SP-2</v>
      </c>
      <c r="FO63" s="282"/>
      <c r="FP63" s="282"/>
      <c r="FQ63" s="282"/>
      <c r="FR63" s="282"/>
      <c r="FS63" s="282"/>
      <c r="FT63" s="282"/>
      <c r="FU63" s="282"/>
      <c r="FV63" s="282"/>
      <c r="FW63" s="282"/>
      <c r="FX63" s="282"/>
      <c r="FY63" s="345"/>
      <c r="FZ63" s="282"/>
      <c r="GA63" s="282"/>
      <c r="GB63" s="282"/>
      <c r="GC63" s="282"/>
      <c r="GD63" s="282"/>
      <c r="GE63" s="282"/>
      <c r="GF63" s="282"/>
      <c r="GG63" s="282"/>
      <c r="GH63" s="282"/>
      <c r="GI63" s="282"/>
      <c r="GJ63" s="282"/>
      <c r="GK63" s="282"/>
      <c r="GL63" s="282"/>
      <c r="GM63" s="282"/>
      <c r="GN63" s="282"/>
      <c r="GO63" s="282"/>
      <c r="GP63" s="282"/>
      <c r="GQ63" s="282"/>
      <c r="GR63" s="282"/>
    </row>
    <row r="64" spans="1:200" ht="15.75" x14ac:dyDescent="0.25">
      <c r="A64" s="112">
        <f>DATASHEET!A50</f>
        <v>152823</v>
      </c>
      <c r="B64" s="113" t="str">
        <f>DATASHEET!B50</f>
        <v>FEKETE, Boro</v>
      </c>
      <c r="C64" s="114" t="str">
        <f>DATASHEET!C50</f>
        <v>8KC</v>
      </c>
      <c r="D64" s="115" t="str">
        <f>DATASHEET!D50</f>
        <v>F</v>
      </c>
      <c r="E64" s="115" t="str">
        <f>DATASHEET!J50</f>
        <v>N</v>
      </c>
      <c r="F64" s="115" t="str">
        <f>DATASHEET!E50</f>
        <v>N</v>
      </c>
      <c r="G64" s="115" t="str">
        <f>DATASHEET!F50</f>
        <v>White Eastern European</v>
      </c>
      <c r="H64" s="115" t="str">
        <f>DATASHEET!G50</f>
        <v>Y</v>
      </c>
      <c r="I64" s="115" t="str">
        <f>DATASHEET!H50</f>
        <v>N</v>
      </c>
      <c r="J64" s="115" t="str">
        <f>DATASHEET!I50</f>
        <v>N</v>
      </c>
      <c r="K64" s="116" t="str">
        <f>DATASHEET!M50</f>
        <v>H</v>
      </c>
      <c r="L64" s="117" t="str">
        <f t="shared" si="28"/>
        <v/>
      </c>
      <c r="M64" s="106" t="str">
        <f>IFERROR(SUM(COUNTIF($S64,"&gt;=0"),COUNTIF($AC64,"&gt;=0"),COUNTIF($AH64,"&gt;=0"),COUNTIF(#REF!,"&gt;=0"),COUNTIF($AM64,"&gt;=0"),COUNTIF($AR64,"&gt;=0"),COUNTIF($AW64,"&gt;=0"),COUNTIF($BB64,"&gt;=0"),COUNTIF($BG64,"&gt;=0"),COUNTIF($BL64,"&gt;=0"),COUNTIF($BV64,"&gt;=0"),COUNTIF($BQ64,"&gt;=0"),COUNTIF($CF64,"&gt;=0"),COUNTIF($CK64,"&gt;=0"),COUNTIF($X64,"&gt;=0"),COUNTIF($CA64,"&gt;=0"))/COUNT($S64,$AC64,$AH64,#REF!,$AM64,$AR64,$AW64,$BB64,$BG64,$BL64,$BV64,$CA64,$CF64,$CK64,$X64,$BQ64),"")</f>
        <v/>
      </c>
      <c r="N64" s="106" t="str">
        <f>IFERROR(SUM(COUNTIF($S64,"&lt;0"),COUNTIF($AC64,"&lt;0"),COUNTIF($AH64,"&lt;0"),COUNTIF(#REF!,"&lt;0"),COUNTIF($AM64,"&lt;0"),COUNTIF($AR64,"&lt;0"),COUNTIF($AW64,"&lt;0"),COUNTIF($BB64,"&lt;0"),COUNTIF($BG64,"&lt;0"),COUNTIF($BL64,"&lt;0"),COUNTIF($BV64,"&lt;0"),COUNTIF($BQ64,"&lt;0"),COUNTIF($CA64,"&lt;0"),COUNTIF($CF64,"&lt;0"),COUNTIF($CK64,"&lt;0"),COUNTIF($X64,"&lt;0"))/COUNT($S64,$AC64,$AH64,#REF!,$AM64,$AR64,$AW64,$BB64,$BG64,$BL64,$BV64,$CA64,$CF64,$CK64,$X64,$BQ64),"")</f>
        <v/>
      </c>
      <c r="O64" s="118" t="str">
        <f>IF(ISBLANK(DATASHEET!L50),"",DATASHEET!L50)</f>
        <v>7-8</v>
      </c>
      <c r="P64" s="119">
        <f>IFERROR(IF(VLOOKUP(DATASHEET!A50,[5]YEAR8!$A$2:$Z$226,18,FALSE)="","",VLOOKUP(DATASHEET!A50,[5]YEAR8!$A$2:$Z$226,18,FALSE)),"")</f>
        <v>68.411214999999999</v>
      </c>
      <c r="Q64" s="120">
        <f>IFERROR(IF(VLOOKUP(DATASHEET!A50,[5]YEAR8!$A$2:$AF$250,19,FALSE)="","",VLOOKUP(DATASHEET!A50,[5]YEAR8!$A$2:$AF$250,19,FALSE)),"")</f>
        <v>6.8411214999999999</v>
      </c>
      <c r="R64" s="121" t="str">
        <f>'P8 BREAKDOWN'!L52</f>
        <v/>
      </c>
      <c r="S64" s="108" t="str">
        <f>IF(T64="","",IFERROR(VLOOKUP(DATASHEET!AF50,lookup,2,FALSE)-$Q64,""))</f>
        <v/>
      </c>
      <c r="T64" s="109">
        <f>IFERROR(INDEX(DATASHEET!$A$1:$CT$300,MATCH(PROGRESS!$A64,DATASHEET!$A$1:$A$300,0),MATCH(PROGRESS!T$2,DATASHEET!$A$1:$CT$1,0)),"")</f>
        <v>0</v>
      </c>
      <c r="U64" s="109" t="str">
        <f t="shared" si="29"/>
        <v/>
      </c>
      <c r="V64" s="110" t="str">
        <f>IF(ISBLANK(DATASHEET!AG50),"",DATASHEET!AG50)</f>
        <v>SGO</v>
      </c>
      <c r="W64" s="111" t="str">
        <f>IF(ISBLANK(DATASHEET!AH50),"",DATASHEET!AH50)</f>
        <v>8N-AR-4</v>
      </c>
      <c r="X64" s="108" t="str">
        <f>IFERROR(VLOOKUP(DATASHEET!AJ50,lookup,2,FALSE)-$Q64,"")</f>
        <v/>
      </c>
      <c r="Y64" s="109">
        <f>IFERROR(INDEX(DATASHEET!$A$1:$CT$300,MATCH(PROGRESS!$A64,DATASHEET!$A$1:$A$300,0),MATCH(PROGRESS!Y$2,DATASHEET!$A$1:$CT$1,0)),"")</f>
        <v>0</v>
      </c>
      <c r="Z64" s="109" t="str">
        <f t="shared" si="44"/>
        <v/>
      </c>
      <c r="AA64" s="110" t="str">
        <f>IF(ISBLANK(DATASHEET!AK50),"",DATASHEET!AK50)</f>
        <v>RQ</v>
      </c>
      <c r="AB64" s="111" t="str">
        <f>IF(ISBLANK(DATASHEET!AL50),"",DATASHEET!AL50)</f>
        <v>8N-DT-1</v>
      </c>
      <c r="AC64" s="108" t="str">
        <f>IF(AD64="","",IFERROR(VLOOKUP(DATASHEET!AN50,lookup,2,FALSE)-$Q64,""))</f>
        <v/>
      </c>
      <c r="AD64" s="109">
        <f>IFERROR(INDEX(DATASHEET!$A$1:$CT$300,MATCH(PROGRESS!$A64,DATASHEET!$A$1:$A$300,0),MATCH(PROGRESS!AD$2,DATASHEET!$A$1:$CT$1,0)),"")</f>
        <v>0</v>
      </c>
      <c r="AE64" s="109" t="str">
        <f t="shared" si="31"/>
        <v/>
      </c>
      <c r="AF64" s="110" t="str">
        <f>IF(ISBLANK(DATASHEET!AO50),"",DATASHEET!AO50)</f>
        <v>KC</v>
      </c>
      <c r="AG64" s="111" t="str">
        <f>IF(ISBLANK(DATASHEET!AP50),"",DATASHEET!AP50)</f>
        <v>8N-DR-4</v>
      </c>
      <c r="AH64" s="108" t="str">
        <f>IF(AI64="","",IFERROR(VLOOKUP(DATASHEET!AR50,lookup,2,FALSE)-$Q64,""))</f>
        <v/>
      </c>
      <c r="AI64" s="109">
        <f>IFERROR(INDEX(DATASHEET!$A$1:$CT$300,MATCH(PROGRESS!$A64,DATASHEET!$A$1:$A$300,0),MATCH(PROGRESS!AI$2,DATASHEET!$A$1:$CT$1,0)),"")</f>
        <v>0</v>
      </c>
      <c r="AJ64" s="109" t="str">
        <f t="shared" si="32"/>
        <v/>
      </c>
      <c r="AK64" s="110" t="str">
        <f>IF(ISBLANK(DATASHEET!AS50),"",DATASHEET!AS50)</f>
        <v>AWH</v>
      </c>
      <c r="AL64" s="111" t="str">
        <f>IF(ISBLANK(DATASHEET!AT50),"",DATASHEET!AT50)</f>
        <v>8N-EN-1</v>
      </c>
      <c r="AM64" s="108" t="str">
        <f>IF(AN64="","",IFERROR(VLOOKUP(DATASHEET!AZ50,lookup,2,FALSE)-$Q64,""))</f>
        <v/>
      </c>
      <c r="AN64" s="109">
        <f>IFERROR(INDEX(DATASHEET!$A$1:$CT$300,MATCH(PROGRESS!$A64,DATASHEET!$A$1:$A$300,0),MATCH(PROGRESS!AN$2,DATASHEET!$A$1:$CT$1,0)),"")</f>
        <v>0</v>
      </c>
      <c r="AO64" s="109" t="str">
        <f t="shared" si="33"/>
        <v/>
      </c>
      <c r="AP64" s="110" t="str">
        <f>IF(ISBLANK(DATASHEET!BA50),"",DATASHEET!BA50)</f>
        <v/>
      </c>
      <c r="AQ64" s="111" t="str">
        <f>IF(ISBLANK(DATASHEET!BB50),"",DATASHEET!BB50)</f>
        <v/>
      </c>
      <c r="AR64" s="108" t="str">
        <f>IF(AS64="","",IFERROR(VLOOKUP(DATASHEET!BD50,lookup,2,FALSE)-$Q64,""))</f>
        <v/>
      </c>
      <c r="AS64" s="109">
        <f>IFERROR(INDEX(DATASHEET!$A$1:$CT$300,MATCH(PROGRESS!$A64,DATASHEET!$A$1:$A$300,0),MATCH(PROGRESS!AS$2,DATASHEET!$A$1:$CT$1,0)),"")</f>
        <v>0</v>
      </c>
      <c r="AT64" s="109" t="str">
        <f t="shared" si="34"/>
        <v/>
      </c>
      <c r="AU64" s="110" t="str">
        <f>IF(ISBLANK(DATASHEET!BE50),"",DATASHEET!BE50)</f>
        <v>ET</v>
      </c>
      <c r="AV64" s="111" t="str">
        <f>IF(ISBLANK(DATASHEET!BF50),"",DATASHEET!BF50)</f>
        <v>8N-GG-4</v>
      </c>
      <c r="AW64" s="108" t="str">
        <f>IF(AX64="","",IFERROR(VLOOKUP(DATASHEET!BH50,lookup,2,FALSE)-$Q64,""))</f>
        <v/>
      </c>
      <c r="AX64" s="109">
        <f>IFERROR(INDEX(DATASHEET!$A$1:$CT$300,MATCH(PROGRESS!$A64,DATASHEET!$A$1:$A$300,0),MATCH(PROGRESS!AX$2,DATASHEET!$A$1:$CT$1,0)),"")</f>
        <v>0</v>
      </c>
      <c r="AY64" s="109" t="str">
        <f t="shared" si="35"/>
        <v/>
      </c>
      <c r="AZ64" s="110" t="str">
        <f>IF(ISBLANK(DATASHEET!BI50),"",DATASHEET!BI50)</f>
        <v>ESH</v>
      </c>
      <c r="BA64" s="111" t="str">
        <f>IF(ISBLANK(DATASHEET!BJ50),"",DATASHEET!BJ50)</f>
        <v>8N-HI-4</v>
      </c>
      <c r="BB64" s="108" t="str">
        <f>IF(BC64="","",IFERROR(VLOOKUP(DATASHEET!BL50,lookup,2,FALSE)-$Q64,""))</f>
        <v/>
      </c>
      <c r="BC64" s="109">
        <f>IFERROR(INDEX(DATASHEET!$A$1:$CT$300,MATCH(PROGRESS!$A64,DATASHEET!$A$1:$A$300,0),MATCH(PROGRESS!BC$2,DATASHEET!$A$1:$CT$1,0)),"")</f>
        <v>0</v>
      </c>
      <c r="BD64" s="109" t="str">
        <f t="shared" si="36"/>
        <v/>
      </c>
      <c r="BE64" s="110" t="str">
        <f>IF(ISBLANK(DATASHEET!BM50),"",DATASHEET!BM50)</f>
        <v>RNI</v>
      </c>
      <c r="BF64" s="111" t="str">
        <f>IF(ISBLANK(DATASHEET!BN50),"",DATASHEET!BN50)</f>
        <v>8N-IT-4</v>
      </c>
      <c r="BG64" s="108" t="str">
        <f>IF(BH64="","",IFERROR(VLOOKUP(DATASHEET!BP50,lookup,2,FALSE)-$Q64,""))</f>
        <v/>
      </c>
      <c r="BH64" s="109">
        <f>IFERROR(INDEX(DATASHEET!$A$1:$CT$300,MATCH(PROGRESS!$A64,DATASHEET!$A$1:$A$300,0),MATCH(PROGRESS!BH$2,DATASHEET!$A$1:$CT$1,0)),"")</f>
        <v>0</v>
      </c>
      <c r="BI64" s="109" t="str">
        <f t="shared" si="37"/>
        <v/>
      </c>
      <c r="BJ64" s="110" t="str">
        <f>IF(ISBLANK(DATASHEET!BQ50),"",DATASHEET!BQ50)</f>
        <v>WD</v>
      </c>
      <c r="BK64" s="111" t="str">
        <f>IF(ISBLANK(DATASHEET!BR50),"",DATASHEET!BR50)</f>
        <v>8N-MA-1</v>
      </c>
      <c r="BL64" s="108" t="str">
        <f>IFERROR(VLOOKUP(DATASHEET!BT50,lookup,2,FALSE)-$Q64,"")</f>
        <v/>
      </c>
      <c r="BM64" s="109">
        <f>IFERROR(INDEX(DATASHEET!$A$1:$CT$300,MATCH(PROGRESS!$A64,DATASHEET!$A$1:$A$300,0),MATCH(PROGRESS!BM$2,DATASHEET!$A$1:$CT$1,0)),"")</f>
        <v>0</v>
      </c>
      <c r="BN64" s="109" t="str">
        <f t="shared" si="38"/>
        <v/>
      </c>
      <c r="BO64" s="110" t="str">
        <f>IF(ISBLANK(DATASHEET!BU50),"",DATASHEET!BU50)</f>
        <v>AW</v>
      </c>
      <c r="BP64" s="111" t="str">
        <f>IF(ISBLANK(DATASHEET!BV50),"",DATASHEET!BV50)</f>
        <v>8N-MU-4</v>
      </c>
      <c r="BQ64" s="108" t="str">
        <f>IFERROR(VLOOKUP(DATASHEET!BX50,lookup,2,FALSE)-$Q64,"")</f>
        <v/>
      </c>
      <c r="BR64" s="109">
        <f>IFERROR(INDEX(DATASHEET!$A$1:$CT$300,MATCH(PROGRESS!$A64,DATASHEET!$A$1:$A$300,0),MATCH(PROGRESS!BR$2,DATASHEET!$A$1:$CT$1,0)),"")</f>
        <v>0</v>
      </c>
      <c r="BS64" s="109" t="str">
        <f t="shared" si="39"/>
        <v/>
      </c>
      <c r="BT64" s="110" t="str">
        <f>IF(ISBLANK(DATASHEET!BY50),"",DATASHEET!BY50)</f>
        <v/>
      </c>
      <c r="BU64" s="111" t="str">
        <f>IF(ISBLANK(DATASHEET!BZ50),"",DATASHEET!BZ50)</f>
        <v/>
      </c>
      <c r="BV64" s="108" t="str">
        <f>IFERROR(VLOOKUP(DATASHEET!CB50,lookup,2,FALSE)-$Q64,"")</f>
        <v/>
      </c>
      <c r="BW64" s="109">
        <f>IFERROR(INDEX(DATASHEET!$A$1:$CT$300,MATCH(PROGRESS!$A64,DATASHEET!$A$1:$A$300,0),MATCH(PROGRESS!BW$2,DATASHEET!$A$1:$CT$1,0)),"")</f>
        <v>0</v>
      </c>
      <c r="BX64" s="109" t="str">
        <f t="shared" si="40"/>
        <v/>
      </c>
      <c r="BY64" s="110" t="str">
        <f>IF(ISBLANK(DATASHEET!CC50),"",DATASHEET!CC50)</f>
        <v>LGI</v>
      </c>
      <c r="BZ64" s="111" t="str">
        <f>IF(ISBLANK(DATASHEET!CD50),"",DATASHEET!CD50)</f>
        <v>8N-PE-1</v>
      </c>
      <c r="CA64" s="108" t="str">
        <f>IFERROR(VLOOKUP(DATASHEET!CF50,lookup,2,FALSE)-$Q64,"")</f>
        <v/>
      </c>
      <c r="CB64" s="109">
        <f>IFERROR(INDEX(DATASHEET!$A$1:$CT$300,MATCH(PROGRESS!$A64,DATASHEET!$A$1:$A$300,0),MATCH(PROGRESS!CB$2,DATASHEET!$A$1:$CT$1,0)),"")</f>
        <v>0</v>
      </c>
      <c r="CC64" s="109" t="str">
        <f t="shared" si="41"/>
        <v/>
      </c>
      <c r="CD64" s="110" t="str">
        <f>IF(ISBLANK(DATASHEET!CG50),"",DATASHEET!CG50)</f>
        <v>ZA</v>
      </c>
      <c r="CE64" s="111" t="str">
        <f>IF(ISBLANK(DATASHEET!CH50),"",DATASHEET!CH50)</f>
        <v>8N-RE-4</v>
      </c>
      <c r="CF64" s="108" t="str">
        <f>IFERROR(VLOOKUP(DATASHEET!CJ50,lookup,2,FALSE)-$Q64,"")</f>
        <v/>
      </c>
      <c r="CG64" s="109">
        <f>IFERROR(INDEX(DATASHEET!$A$1:$CT$300,MATCH(PROGRESS!$A64,DATASHEET!$A$1:$A$300,0),MATCH(PROGRESS!CG$2,DATASHEET!$A$1:$CT$1,0)),"")</f>
        <v>0</v>
      </c>
      <c r="CH64" s="109" t="str">
        <f t="shared" si="45"/>
        <v/>
      </c>
      <c r="CI64" s="110" t="str">
        <f>IF(ISBLANK(DATASHEET!CK50),"",DATASHEET!CK50)</f>
        <v>DWA</v>
      </c>
      <c r="CJ64" s="111" t="str">
        <f>IF(ISBLANK(DATASHEET!CL50),"",DATASHEET!CL50)</f>
        <v>8X-SC-1</v>
      </c>
      <c r="CK64" s="108" t="str">
        <f>IFERROR(VLOOKUP(DATASHEET!CN50,lookup,2,FALSE)-$Q64,"")</f>
        <v/>
      </c>
      <c r="CL64" s="109">
        <f>IFERROR(INDEX(DATASHEET!$A$1:$CT$300,MATCH(PROGRESS!$A64,DATASHEET!$A$1:$A$300,0),MATCH(PROGRESS!CL$2,DATASHEET!$A$1:$CT$1,0)),"")</f>
        <v>0</v>
      </c>
      <c r="CM64" s="109" t="str">
        <f t="shared" si="43"/>
        <v/>
      </c>
      <c r="CN64" s="110" t="str">
        <f>IF(ISBLANK(DATASHEET!CO50),"",DATASHEET!CO50)</f>
        <v>MBA</v>
      </c>
      <c r="CO64" s="110" t="str">
        <f>IF(ISBLANK(DATASHEET!CP50),"",DATASHEET!CP50)</f>
        <v>8N-SP-4</v>
      </c>
      <c r="FO64" s="282"/>
      <c r="FP64" s="282"/>
      <c r="FQ64" s="282"/>
      <c r="FR64" s="282"/>
      <c r="FS64" s="282"/>
      <c r="FT64" s="282"/>
      <c r="FU64" s="282"/>
      <c r="FV64" s="282"/>
      <c r="FW64" s="282"/>
      <c r="FX64" s="282"/>
      <c r="FY64" s="345"/>
      <c r="FZ64" s="282"/>
      <c r="GA64" s="282"/>
      <c r="GB64" s="282"/>
      <c r="GC64" s="282"/>
      <c r="GD64" s="282"/>
      <c r="GE64" s="282"/>
      <c r="GF64" s="282"/>
      <c r="GG64" s="282"/>
      <c r="GH64" s="282"/>
      <c r="GI64" s="282"/>
      <c r="GJ64" s="282"/>
      <c r="GK64" s="282"/>
      <c r="GL64" s="282"/>
      <c r="GM64" s="282"/>
      <c r="GN64" s="282"/>
      <c r="GO64" s="282"/>
      <c r="GP64" s="282"/>
      <c r="GQ64" s="282"/>
      <c r="GR64" s="282"/>
    </row>
    <row r="65" spans="1:200" ht="15.75" x14ac:dyDescent="0.25">
      <c r="A65" s="112">
        <f>DATASHEET!A51</f>
        <v>152825</v>
      </c>
      <c r="B65" s="113" t="str">
        <f>DATASHEET!B51</f>
        <v>FOX, Lana</v>
      </c>
      <c r="C65" s="114" t="str">
        <f>DATASHEET!C51</f>
        <v>8TR</v>
      </c>
      <c r="D65" s="115" t="str">
        <f>DATASHEET!D51</f>
        <v>F</v>
      </c>
      <c r="E65" s="115" t="str">
        <f>DATASHEET!J51</f>
        <v>N</v>
      </c>
      <c r="F65" s="115" t="str">
        <f>DATASHEET!E51</f>
        <v>N</v>
      </c>
      <c r="G65" s="115" t="str">
        <f>DATASHEET!F51</f>
        <v>White - British</v>
      </c>
      <c r="H65" s="115" t="str">
        <f>DATASHEET!G51</f>
        <v>N</v>
      </c>
      <c r="I65" s="115" t="str">
        <f>DATASHEET!H51</f>
        <v>N</v>
      </c>
      <c r="J65" s="115" t="str">
        <f>DATASHEET!I51</f>
        <v>N</v>
      </c>
      <c r="K65" s="116" t="str">
        <f>DATASHEET!M51</f>
        <v>H</v>
      </c>
      <c r="L65" s="117" t="str">
        <f t="shared" si="28"/>
        <v/>
      </c>
      <c r="M65" s="106" t="str">
        <f>IFERROR(SUM(COUNTIF($S65,"&gt;=0"),COUNTIF($AC65,"&gt;=0"),COUNTIF($AH65,"&gt;=0"),COUNTIF(#REF!,"&gt;=0"),COUNTIF($AM65,"&gt;=0"),COUNTIF($AR65,"&gt;=0"),COUNTIF($AW65,"&gt;=0"),COUNTIF($BB65,"&gt;=0"),COUNTIF($BG65,"&gt;=0"),COUNTIF($BL65,"&gt;=0"),COUNTIF($BV65,"&gt;=0"),COUNTIF($BQ65,"&gt;=0"),COUNTIF($CF65,"&gt;=0"),COUNTIF($CK65,"&gt;=0"),COUNTIF($X65,"&gt;=0"),COUNTIF($CA65,"&gt;=0"))/COUNT($S65,$AC65,$AH65,#REF!,$AM65,$AR65,$AW65,$BB65,$BG65,$BL65,$BV65,$CA65,$CF65,$CK65,$X65,$BQ65),"")</f>
        <v/>
      </c>
      <c r="N65" s="106" t="str">
        <f>IFERROR(SUM(COUNTIF($S65,"&lt;0"),COUNTIF($AC65,"&lt;0"),COUNTIF($AH65,"&lt;0"),COUNTIF(#REF!,"&lt;0"),COUNTIF($AM65,"&lt;0"),COUNTIF($AR65,"&lt;0"),COUNTIF($AW65,"&lt;0"),COUNTIF($BB65,"&lt;0"),COUNTIF($BG65,"&lt;0"),COUNTIF($BL65,"&lt;0"),COUNTIF($BV65,"&lt;0"),COUNTIF($BQ65,"&lt;0"),COUNTIF($CA65,"&lt;0"),COUNTIF($CF65,"&lt;0"),COUNTIF($CK65,"&lt;0"),COUNTIF($X65,"&lt;0"))/COUNT($S65,$AC65,$AH65,#REF!,$AM65,$AR65,$AW65,$BB65,$BG65,$BL65,$BV65,$CA65,$CF65,$CK65,$X65,$BQ65),"")</f>
        <v/>
      </c>
      <c r="O65" s="118" t="str">
        <f>IF(ISBLANK(DATASHEET!L51),"",DATASHEET!L51)</f>
        <v>6-7</v>
      </c>
      <c r="P65" s="119">
        <f>IFERROR(IF(VLOOKUP(DATASHEET!A51,[5]YEAR8!$A$2:$Z$226,18,FALSE)="","",VLOOKUP(DATASHEET!A51,[5]YEAR8!$A$2:$Z$226,18,FALSE)),"")</f>
        <v>68.411214999999999</v>
      </c>
      <c r="Q65" s="120">
        <f>IFERROR(IF(VLOOKUP(DATASHEET!A51,[5]YEAR8!$A$2:$AF$250,19,FALSE)="","",VLOOKUP(DATASHEET!A51,[5]YEAR8!$A$2:$AF$250,19,FALSE)),"")</f>
        <v>6.8411214999999999</v>
      </c>
      <c r="R65" s="121" t="str">
        <f>'P8 BREAKDOWN'!L53</f>
        <v/>
      </c>
      <c r="S65" s="108" t="str">
        <f>IF(T65="","",IFERROR(VLOOKUP(DATASHEET!AF51,lookup,2,FALSE)-$Q65,""))</f>
        <v/>
      </c>
      <c r="T65" s="109">
        <f>IFERROR(INDEX(DATASHEET!$A$1:$CT$300,MATCH(PROGRESS!$A65,DATASHEET!$A$1:$A$300,0),MATCH(PROGRESS!T$2,DATASHEET!$A$1:$CT$1,0)),"")</f>
        <v>0</v>
      </c>
      <c r="U65" s="109" t="str">
        <f t="shared" si="29"/>
        <v/>
      </c>
      <c r="V65" s="110" t="str">
        <f>IF(ISBLANK(DATASHEET!AG51),"",DATASHEET!AG51)</f>
        <v>PLE</v>
      </c>
      <c r="W65" s="111" t="str">
        <f>IF(ISBLANK(DATASHEET!AH51),"",DATASHEET!AH51)</f>
        <v>8S-AR-4</v>
      </c>
      <c r="X65" s="108" t="str">
        <f>IFERROR(VLOOKUP(DATASHEET!AJ51,lookup,2,FALSE)-$Q65,"")</f>
        <v/>
      </c>
      <c r="Y65" s="109">
        <f>IFERROR(INDEX(DATASHEET!$A$1:$CT$300,MATCH(PROGRESS!$A65,DATASHEET!$A$1:$A$300,0),MATCH(PROGRESS!Y$2,DATASHEET!$A$1:$CT$1,0)),"")</f>
        <v>0</v>
      </c>
      <c r="Z65" s="109" t="str">
        <f t="shared" si="44"/>
        <v/>
      </c>
      <c r="AA65" s="110" t="str">
        <f>IF(ISBLANK(DATASHEET!AK51),"",DATASHEET!AK51)</f>
        <v>MO</v>
      </c>
      <c r="AB65" s="111" t="str">
        <f>IF(ISBLANK(DATASHEET!AL51),"",DATASHEET!AL51)</f>
        <v>8S-DT-3</v>
      </c>
      <c r="AC65" s="108" t="str">
        <f>IF(AD65="","",IFERROR(VLOOKUP(DATASHEET!AN51,lookup,2,FALSE)-$Q65,""))</f>
        <v/>
      </c>
      <c r="AD65" s="109">
        <f>IFERROR(INDEX(DATASHEET!$A$1:$CT$300,MATCH(PROGRESS!$A65,DATASHEET!$A$1:$A$300,0),MATCH(PROGRESS!AD$2,DATASHEET!$A$1:$CT$1,0)),"")</f>
        <v>0</v>
      </c>
      <c r="AE65" s="109" t="str">
        <f t="shared" si="31"/>
        <v/>
      </c>
      <c r="AF65" s="110" t="str">
        <f>IF(ISBLANK(DATASHEET!AO51),"",DATASHEET!AO51)</f>
        <v>EC</v>
      </c>
      <c r="AG65" s="111" t="str">
        <f>IF(ISBLANK(DATASHEET!AP51),"",DATASHEET!AP51)</f>
        <v>8S-DR-4</v>
      </c>
      <c r="AH65" s="108" t="str">
        <f>IF(AI65="","",IFERROR(VLOOKUP(DATASHEET!AR51,lookup,2,FALSE)-$Q65,""))</f>
        <v/>
      </c>
      <c r="AI65" s="109">
        <f>IFERROR(INDEX(DATASHEET!$A$1:$CT$300,MATCH(PROGRESS!$A65,DATASHEET!$A$1:$A$300,0),MATCH(PROGRESS!AI$2,DATASHEET!$A$1:$CT$1,0)),"")</f>
        <v>0</v>
      </c>
      <c r="AJ65" s="109" t="str">
        <f t="shared" si="32"/>
        <v/>
      </c>
      <c r="AK65" s="110" t="str">
        <f>IF(ISBLANK(DATASHEET!AS51),"",DATASHEET!AS51)</f>
        <v>EP</v>
      </c>
      <c r="AL65" s="111" t="str">
        <f>IF(ISBLANK(DATASHEET!AT51),"",DATASHEET!AT51)</f>
        <v>8S-EN-1</v>
      </c>
      <c r="AM65" s="108" t="str">
        <f>IF(AN65="","",IFERROR(VLOOKUP(DATASHEET!AZ51,lookup,2,FALSE)-$Q65,""))</f>
        <v/>
      </c>
      <c r="AN65" s="109">
        <f>IFERROR(INDEX(DATASHEET!$A$1:$CT$300,MATCH(PROGRESS!$A65,DATASHEET!$A$1:$A$300,0),MATCH(PROGRESS!AN$2,DATASHEET!$A$1:$CT$1,0)),"")</f>
        <v>0</v>
      </c>
      <c r="AO65" s="109" t="str">
        <f t="shared" si="33"/>
        <v/>
      </c>
      <c r="AP65" s="110" t="str">
        <f>IF(ISBLANK(DATASHEET!BA51),"",DATASHEET!BA51)</f>
        <v>WE</v>
      </c>
      <c r="AQ65" s="111" t="str">
        <f>IF(ISBLANK(DATASHEET!BB51),"",DATASHEET!BB51)</f>
        <v>8S-FR-4</v>
      </c>
      <c r="AR65" s="108" t="str">
        <f>IF(AS65="","",IFERROR(VLOOKUP(DATASHEET!BD51,lookup,2,FALSE)-$Q65,""))</f>
        <v/>
      </c>
      <c r="AS65" s="109">
        <f>IFERROR(INDEX(DATASHEET!$A$1:$CT$300,MATCH(PROGRESS!$A65,DATASHEET!$A$1:$A$300,0),MATCH(PROGRESS!AS$2,DATASHEET!$A$1:$CT$1,0)),"")</f>
        <v>0</v>
      </c>
      <c r="AT65" s="109" t="str">
        <f t="shared" si="34"/>
        <v/>
      </c>
      <c r="AU65" s="110" t="str">
        <f>IF(ISBLANK(DATASHEET!BE51),"",DATASHEET!BE51)</f>
        <v>ET</v>
      </c>
      <c r="AV65" s="111" t="str">
        <f>IF(ISBLANK(DATASHEET!BF51),"",DATASHEET!BF51)</f>
        <v>8S-GG-4</v>
      </c>
      <c r="AW65" s="108" t="str">
        <f>IF(AX65="","",IFERROR(VLOOKUP(DATASHEET!BH51,lookup,2,FALSE)-$Q65,""))</f>
        <v/>
      </c>
      <c r="AX65" s="109">
        <f>IFERROR(INDEX(DATASHEET!$A$1:$CT$300,MATCH(PROGRESS!$A65,DATASHEET!$A$1:$A$300,0),MATCH(PROGRESS!AX$2,DATASHEET!$A$1:$CT$1,0)),"")</f>
        <v>0</v>
      </c>
      <c r="AY65" s="109" t="str">
        <f t="shared" si="35"/>
        <v/>
      </c>
      <c r="AZ65" s="110" t="str">
        <f>IF(ISBLANK(DATASHEET!BI51),"",DATASHEET!BI51)</f>
        <v>ESH</v>
      </c>
      <c r="BA65" s="111" t="str">
        <f>IF(ISBLANK(DATASHEET!BJ51),"",DATASHEET!BJ51)</f>
        <v>8S-HI-4</v>
      </c>
      <c r="BB65" s="108" t="str">
        <f>IF(BC65="","",IFERROR(VLOOKUP(DATASHEET!BL51,lookup,2,FALSE)-$Q65,""))</f>
        <v/>
      </c>
      <c r="BC65" s="109">
        <f>IFERROR(INDEX(DATASHEET!$A$1:$CT$300,MATCH(PROGRESS!$A65,DATASHEET!$A$1:$A$300,0),MATCH(PROGRESS!BC$2,DATASHEET!$A$1:$CT$1,0)),"")</f>
        <v>0</v>
      </c>
      <c r="BD65" s="109" t="str">
        <f t="shared" si="36"/>
        <v/>
      </c>
      <c r="BE65" s="110" t="str">
        <f>IF(ISBLANK(DATASHEET!BM51),"",DATASHEET!BM51)</f>
        <v>DCR</v>
      </c>
      <c r="BF65" s="111" t="str">
        <f>IF(ISBLANK(DATASHEET!BN51),"",DATASHEET!BN51)</f>
        <v>8S-IT-4</v>
      </c>
      <c r="BG65" s="108" t="str">
        <f>IF(BH65="","",IFERROR(VLOOKUP(DATASHEET!BP51,lookup,2,FALSE)-$Q65,""))</f>
        <v/>
      </c>
      <c r="BH65" s="109">
        <f>IFERROR(INDEX(DATASHEET!$A$1:$CT$300,MATCH(PROGRESS!$A65,DATASHEET!$A$1:$A$300,0),MATCH(PROGRESS!BH$2,DATASHEET!$A$1:$CT$1,0)),"")</f>
        <v>0</v>
      </c>
      <c r="BI65" s="109" t="str">
        <f t="shared" si="37"/>
        <v/>
      </c>
      <c r="BJ65" s="110" t="str">
        <f>IF(ISBLANK(DATASHEET!BQ51),"",DATASHEET!BQ51)</f>
        <v>MP</v>
      </c>
      <c r="BK65" s="111" t="str">
        <f>IF(ISBLANK(DATASHEET!BR51),"",DATASHEET!BR51)</f>
        <v>8S-MA-2</v>
      </c>
      <c r="BL65" s="108" t="str">
        <f>IFERROR(VLOOKUP(DATASHEET!BT51,lookup,2,FALSE)-$Q65,"")</f>
        <v/>
      </c>
      <c r="BM65" s="109">
        <f>IFERROR(INDEX(DATASHEET!$A$1:$CT$300,MATCH(PROGRESS!$A65,DATASHEET!$A$1:$A$300,0),MATCH(PROGRESS!BM$2,DATASHEET!$A$1:$CT$1,0)),"")</f>
        <v>0</v>
      </c>
      <c r="BN65" s="109" t="str">
        <f t="shared" si="38"/>
        <v/>
      </c>
      <c r="BO65" s="110" t="str">
        <f>IF(ISBLANK(DATASHEET!BU51),"",DATASHEET!BU51)</f>
        <v>AW</v>
      </c>
      <c r="BP65" s="111" t="str">
        <f>IF(ISBLANK(DATASHEET!BV51),"",DATASHEET!BV51)</f>
        <v>8S-MU-4</v>
      </c>
      <c r="BQ65" s="108" t="str">
        <f>IFERROR(VLOOKUP(DATASHEET!BX51,lookup,2,FALSE)-$Q65,"")</f>
        <v/>
      </c>
      <c r="BR65" s="109">
        <f>IFERROR(INDEX(DATASHEET!$A$1:$CT$300,MATCH(PROGRESS!$A65,DATASHEET!$A$1:$A$300,0),MATCH(PROGRESS!BR$2,DATASHEET!$A$1:$CT$1,0)),"")</f>
        <v>0</v>
      </c>
      <c r="BS65" s="109" t="str">
        <f t="shared" si="39"/>
        <v/>
      </c>
      <c r="BT65" s="110" t="str">
        <f>IF(ISBLANK(DATASHEET!BY51),"",DATASHEET!BY51)</f>
        <v/>
      </c>
      <c r="BU65" s="111" t="str">
        <f>IF(ISBLANK(DATASHEET!BZ51),"",DATASHEET!BZ51)</f>
        <v/>
      </c>
      <c r="BV65" s="108" t="str">
        <f>IFERROR(VLOOKUP(DATASHEET!CB51,lookup,2,FALSE)-$Q65,"")</f>
        <v/>
      </c>
      <c r="BW65" s="109">
        <f>IFERROR(INDEX(DATASHEET!$A$1:$CT$300,MATCH(PROGRESS!$A65,DATASHEET!$A$1:$A$300,0),MATCH(PROGRESS!BW$2,DATASHEET!$A$1:$CT$1,0)),"")</f>
        <v>0</v>
      </c>
      <c r="BX65" s="109" t="str">
        <f t="shared" si="40"/>
        <v/>
      </c>
      <c r="BY65" s="110" t="str">
        <f>IF(ISBLANK(DATASHEET!CC51),"",DATASHEET!CC51)</f>
        <v>CKA</v>
      </c>
      <c r="BZ65" s="111" t="str">
        <f>IF(ISBLANK(DATASHEET!CD51),"",DATASHEET!CD51)</f>
        <v>8S-PE-2</v>
      </c>
      <c r="CA65" s="108" t="str">
        <f>IFERROR(VLOOKUP(DATASHEET!CF51,lookup,2,FALSE)-$Q65,"")</f>
        <v/>
      </c>
      <c r="CB65" s="109">
        <f>IFERROR(INDEX(DATASHEET!$A$1:$CT$300,MATCH(PROGRESS!$A65,DATASHEET!$A$1:$A$300,0),MATCH(PROGRESS!CB$2,DATASHEET!$A$1:$CT$1,0)),"")</f>
        <v>0</v>
      </c>
      <c r="CC65" s="109" t="str">
        <f t="shared" si="41"/>
        <v/>
      </c>
      <c r="CD65" s="110" t="str">
        <f>IF(ISBLANK(DATASHEET!CG51),"",DATASHEET!CG51)</f>
        <v>CW</v>
      </c>
      <c r="CE65" s="111" t="str">
        <f>IF(ISBLANK(DATASHEET!CH51),"",DATASHEET!CH51)</f>
        <v>8S-RE-4</v>
      </c>
      <c r="CF65" s="108" t="str">
        <f>IFERROR(VLOOKUP(DATASHEET!CJ51,lookup,2,FALSE)-$Q65,"")</f>
        <v/>
      </c>
      <c r="CG65" s="109">
        <f>IFERROR(INDEX(DATASHEET!$A$1:$CT$300,MATCH(PROGRESS!$A65,DATASHEET!$A$1:$A$300,0),MATCH(PROGRESS!CG$2,DATASHEET!$A$1:$CT$1,0)),"")</f>
        <v>0</v>
      </c>
      <c r="CH65" s="109" t="str">
        <f t="shared" si="45"/>
        <v/>
      </c>
      <c r="CI65" s="110" t="str">
        <f>IF(ISBLANK(DATASHEET!CK51),"",DATASHEET!CK51)</f>
        <v>AGI</v>
      </c>
      <c r="CJ65" s="111" t="str">
        <f>IF(ISBLANK(DATASHEET!CL51),"",DATASHEET!CL51)</f>
        <v>8X-SC-2</v>
      </c>
      <c r="CK65" s="108" t="str">
        <f>IFERROR(VLOOKUP(DATASHEET!CN51,lookup,2,FALSE)-$Q65,"")</f>
        <v/>
      </c>
      <c r="CL65" s="109">
        <f>IFERROR(INDEX(DATASHEET!$A$1:$CT$300,MATCH(PROGRESS!$A65,DATASHEET!$A$1:$A$300,0),MATCH(PROGRESS!CL$2,DATASHEET!$A$1:$CT$1,0)),"")</f>
        <v>0</v>
      </c>
      <c r="CM65" s="109" t="str">
        <f t="shared" si="43"/>
        <v/>
      </c>
      <c r="CN65" s="110" t="str">
        <f>IF(ISBLANK(DATASHEET!CO51),"",DATASHEET!CO51)</f>
        <v/>
      </c>
      <c r="CO65" s="110" t="str">
        <f>IF(ISBLANK(DATASHEET!CP51),"",DATASHEET!CP51)</f>
        <v/>
      </c>
      <c r="FO65" s="282"/>
      <c r="FP65" s="282"/>
      <c r="FQ65" s="282"/>
      <c r="FR65" s="282"/>
      <c r="FS65" s="282"/>
      <c r="FT65" s="282"/>
      <c r="FU65" s="282"/>
      <c r="FV65" s="282"/>
      <c r="FW65" s="282"/>
      <c r="FX65" s="282"/>
      <c r="FY65" s="345"/>
      <c r="FZ65" s="282"/>
      <c r="GA65" s="282"/>
      <c r="GB65" s="282"/>
      <c r="GC65" s="282"/>
      <c r="GD65" s="282"/>
      <c r="GE65" s="282"/>
      <c r="GF65" s="282"/>
      <c r="GG65" s="282"/>
      <c r="GH65" s="282"/>
      <c r="GI65" s="282"/>
      <c r="GJ65" s="282"/>
      <c r="GK65" s="282"/>
      <c r="GL65" s="282"/>
      <c r="GM65" s="282"/>
      <c r="GN65" s="282"/>
      <c r="GO65" s="282"/>
      <c r="GP65" s="282"/>
      <c r="GQ65" s="282"/>
      <c r="GR65" s="282"/>
    </row>
    <row r="66" spans="1:200" ht="15.75" x14ac:dyDescent="0.25">
      <c r="A66" s="112">
        <f>DATASHEET!A52</f>
        <v>160011</v>
      </c>
      <c r="B66" s="113" t="str">
        <f>DATASHEET!B52</f>
        <v>FRAWLEY, Oscar</v>
      </c>
      <c r="C66" s="114" t="str">
        <f>DATASHEET!C52</f>
        <v>8MH</v>
      </c>
      <c r="D66" s="115" t="str">
        <f>DATASHEET!D52</f>
        <v>M</v>
      </c>
      <c r="E66" s="115" t="str">
        <f>DATASHEET!J52</f>
        <v>E</v>
      </c>
      <c r="F66" s="115" t="str">
        <f>DATASHEET!E52</f>
        <v>Y</v>
      </c>
      <c r="G66" s="115" t="str">
        <f>DATASHEET!F52</f>
        <v>White - British</v>
      </c>
      <c r="H66" s="115" t="str">
        <f>DATASHEET!G52</f>
        <v>N</v>
      </c>
      <c r="I66" s="115" t="str">
        <f>DATASHEET!H52</f>
        <v>Y</v>
      </c>
      <c r="J66" s="115" t="str">
        <f>DATASHEET!I52</f>
        <v>N</v>
      </c>
      <c r="K66" s="116" t="str">
        <f>DATASHEET!M52</f>
        <v>H</v>
      </c>
      <c r="L66" s="117" t="str">
        <f t="shared" si="28"/>
        <v/>
      </c>
      <c r="M66" s="106" t="str">
        <f>IFERROR(SUM(COUNTIF($S66,"&gt;=0"),COUNTIF($AC66,"&gt;=0"),COUNTIF($AH66,"&gt;=0"),COUNTIF(#REF!,"&gt;=0"),COUNTIF($AM66,"&gt;=0"),COUNTIF($AR66,"&gt;=0"),COUNTIF($AW66,"&gt;=0"),COUNTIF($BB66,"&gt;=0"),COUNTIF($BG66,"&gt;=0"),COUNTIF($BL66,"&gt;=0"),COUNTIF($BV66,"&gt;=0"),COUNTIF($BQ66,"&gt;=0"),COUNTIF($CF66,"&gt;=0"),COUNTIF($CK66,"&gt;=0"),COUNTIF($X66,"&gt;=0"),COUNTIF($CA66,"&gt;=0"))/COUNT($S66,$AC66,$AH66,#REF!,$AM66,$AR66,$AW66,$BB66,$BG66,$BL66,$BV66,$CA66,$CF66,$CK66,$X66,$BQ66),"")</f>
        <v/>
      </c>
      <c r="N66" s="106" t="str">
        <f>IFERROR(SUM(COUNTIF($S66,"&lt;0"),COUNTIF($AC66,"&lt;0"),COUNTIF($AH66,"&lt;0"),COUNTIF(#REF!,"&lt;0"),COUNTIF($AM66,"&lt;0"),COUNTIF($AR66,"&lt;0"),COUNTIF($AW66,"&lt;0"),COUNTIF($BB66,"&lt;0"),COUNTIF($BG66,"&lt;0"),COUNTIF($BL66,"&lt;0"),COUNTIF($BV66,"&lt;0"),COUNTIF($BQ66,"&lt;0"),COUNTIF($CA66,"&lt;0"),COUNTIF($CF66,"&lt;0"),COUNTIF($CK66,"&lt;0"),COUNTIF($X66,"&lt;0"))/COUNT($S66,$AC66,$AH66,#REF!,$AM66,$AR66,$AW66,$BB66,$BG66,$BL66,$BV66,$CA66,$CF66,$CK66,$X66,$BQ66),"")</f>
        <v/>
      </c>
      <c r="O66" s="118" t="str">
        <f>IF(ISBLANK(DATASHEET!L52),"",DATASHEET!L52)</f>
        <v>2-3</v>
      </c>
      <c r="P66" s="119" t="str">
        <f>IFERROR(IF(VLOOKUP(DATASHEET!A52,[5]YEAR8!$A$2:$Z$226,18,FALSE)="","",VLOOKUP(DATASHEET!A52,[5]YEAR8!$A$2:$Z$226,18,FALSE)),"")</f>
        <v/>
      </c>
      <c r="Q66" s="120" t="str">
        <f>IFERROR(IF(VLOOKUP(DATASHEET!A52,[5]YEAR8!$A$2:$AF$250,19,FALSE)="","",VLOOKUP(DATASHEET!A52,[5]YEAR8!$A$2:$AF$250,19,FALSE)),"")</f>
        <v/>
      </c>
      <c r="R66" s="121" t="str">
        <f>'P8 BREAKDOWN'!L54</f>
        <v/>
      </c>
      <c r="S66" s="108" t="str">
        <f>IF(T66="","",IFERROR(VLOOKUP(DATASHEET!AF52,lookup,2,FALSE)-$Q66,""))</f>
        <v/>
      </c>
      <c r="T66" s="109">
        <f>IFERROR(INDEX(DATASHEET!$A$1:$CT$300,MATCH(PROGRESS!$A66,DATASHEET!$A$1:$A$300,0),MATCH(PROGRESS!T$2,DATASHEET!$A$1:$CT$1,0)),"")</f>
        <v>0</v>
      </c>
      <c r="U66" s="109" t="str">
        <f t="shared" si="29"/>
        <v/>
      </c>
      <c r="V66" s="110" t="str">
        <f>IF(ISBLANK(DATASHEET!AG52),"",DATASHEET!AG52)</f>
        <v>SGO</v>
      </c>
      <c r="W66" s="111" t="str">
        <f>IF(ISBLANK(DATASHEET!AH52),"",DATASHEET!AH52)</f>
        <v>8S-AR-1</v>
      </c>
      <c r="X66" s="108" t="str">
        <f>IFERROR(VLOOKUP(DATASHEET!AJ52,lookup,2,FALSE)-$Q66,"")</f>
        <v/>
      </c>
      <c r="Y66" s="109">
        <f>IFERROR(INDEX(DATASHEET!$A$1:$CT$300,MATCH(PROGRESS!$A66,DATASHEET!$A$1:$A$300,0),MATCH(PROGRESS!Y$2,DATASHEET!$A$1:$CT$1,0)),"")</f>
        <v>0</v>
      </c>
      <c r="Z66" s="109" t="str">
        <f t="shared" si="44"/>
        <v/>
      </c>
      <c r="AA66" s="110" t="str">
        <f>IF(ISBLANK(DATASHEET!AK52),"",DATASHEET!AK52)</f>
        <v>MO</v>
      </c>
      <c r="AB66" s="111" t="str">
        <f>IF(ISBLANK(DATASHEET!AL52),"",DATASHEET!AL52)</f>
        <v>8S-DT-3</v>
      </c>
      <c r="AC66" s="108" t="str">
        <f>IF(AD66="","",IFERROR(VLOOKUP(DATASHEET!AN52,lookup,2,FALSE)-$Q66,""))</f>
        <v/>
      </c>
      <c r="AD66" s="109">
        <f>IFERROR(INDEX(DATASHEET!$A$1:$CT$300,MATCH(PROGRESS!$A66,DATASHEET!$A$1:$A$300,0),MATCH(PROGRESS!AD$2,DATASHEET!$A$1:$CT$1,0)),"")</f>
        <v>0</v>
      </c>
      <c r="AE66" s="109" t="str">
        <f t="shared" si="31"/>
        <v/>
      </c>
      <c r="AF66" s="110" t="str">
        <f>IF(ISBLANK(DATASHEET!AO52),"",DATASHEET!AO52)</f>
        <v>KC</v>
      </c>
      <c r="AG66" s="111" t="str">
        <f>IF(ISBLANK(DATASHEET!AP52),"",DATASHEET!AP52)</f>
        <v>8S-DR-1</v>
      </c>
      <c r="AH66" s="108" t="str">
        <f>IF(AI66="","",IFERROR(VLOOKUP(DATASHEET!AR52,lookup,2,FALSE)-$Q66,""))</f>
        <v/>
      </c>
      <c r="AI66" s="109">
        <f>IFERROR(INDEX(DATASHEET!$A$1:$CT$300,MATCH(PROGRESS!$A66,DATASHEET!$A$1:$A$300,0),MATCH(PROGRESS!AI$2,DATASHEET!$A$1:$CT$1,0)),"")</f>
        <v>0</v>
      </c>
      <c r="AJ66" s="109" t="str">
        <f t="shared" si="32"/>
        <v/>
      </c>
      <c r="AK66" s="110" t="str">
        <f>IF(ISBLANK(DATASHEET!AS52),"",DATASHEET!AS52)</f>
        <v>AWH</v>
      </c>
      <c r="AL66" s="111" t="str">
        <f>IF(ISBLANK(DATASHEET!AT52),"",DATASHEET!AT52)</f>
        <v>8S-EN-5</v>
      </c>
      <c r="AM66" s="108" t="str">
        <f>IF(AN66="","",IFERROR(VLOOKUP(DATASHEET!AZ52,lookup,2,FALSE)-$Q66,""))</f>
        <v/>
      </c>
      <c r="AN66" s="109">
        <f>IFERROR(INDEX(DATASHEET!$A$1:$CT$300,MATCH(PROGRESS!$A66,DATASHEET!$A$1:$A$300,0),MATCH(PROGRESS!AN$2,DATASHEET!$A$1:$CT$1,0)),"")</f>
        <v>0</v>
      </c>
      <c r="AO66" s="109" t="str">
        <f t="shared" si="33"/>
        <v/>
      </c>
      <c r="AP66" s="110" t="str">
        <f>IF(ISBLANK(DATASHEET!BA52),"",DATASHEET!BA52)</f>
        <v>YP</v>
      </c>
      <c r="AQ66" s="111" t="str">
        <f>IF(ISBLANK(DATASHEET!BB52),"",DATASHEET!BB52)</f>
        <v>8S-FR-1</v>
      </c>
      <c r="AR66" s="108" t="str">
        <f>IF(AS66="","",IFERROR(VLOOKUP(DATASHEET!BD52,lookup,2,FALSE)-$Q66,""))</f>
        <v/>
      </c>
      <c r="AS66" s="109">
        <f>IFERROR(INDEX(DATASHEET!$A$1:$CT$300,MATCH(PROGRESS!$A66,DATASHEET!$A$1:$A$300,0),MATCH(PROGRESS!AS$2,DATASHEET!$A$1:$CT$1,0)),"")</f>
        <v>0</v>
      </c>
      <c r="AT66" s="109" t="str">
        <f t="shared" si="34"/>
        <v/>
      </c>
      <c r="AU66" s="110" t="str">
        <f>IF(ISBLANK(DATASHEET!BE52),"",DATASHEET!BE52)</f>
        <v>JJA</v>
      </c>
      <c r="AV66" s="111" t="str">
        <f>IF(ISBLANK(DATASHEET!BF52),"",DATASHEET!BF52)</f>
        <v>8S-GG-1</v>
      </c>
      <c r="AW66" s="108" t="str">
        <f>IF(AX66="","",IFERROR(VLOOKUP(DATASHEET!BH52,lookup,2,FALSE)-$Q66,""))</f>
        <v/>
      </c>
      <c r="AX66" s="109">
        <f>IFERROR(INDEX(DATASHEET!$A$1:$CT$300,MATCH(PROGRESS!$A66,DATASHEET!$A$1:$A$300,0),MATCH(PROGRESS!AX$2,DATASHEET!$A$1:$CT$1,0)),"")</f>
        <v>0</v>
      </c>
      <c r="AY66" s="109" t="str">
        <f t="shared" si="35"/>
        <v/>
      </c>
      <c r="AZ66" s="110" t="str">
        <f>IF(ISBLANK(DATASHEET!BI52),"",DATASHEET!BI52)</f>
        <v>MCO</v>
      </c>
      <c r="BA66" s="111" t="str">
        <f>IF(ISBLANK(DATASHEET!BJ52),"",DATASHEET!BJ52)</f>
        <v>8S-HI-1</v>
      </c>
      <c r="BB66" s="108" t="str">
        <f>IF(BC66="","",IFERROR(VLOOKUP(DATASHEET!BL52,lookup,2,FALSE)-$Q66,""))</f>
        <v/>
      </c>
      <c r="BC66" s="109">
        <f>IFERROR(INDEX(DATASHEET!$A$1:$CT$300,MATCH(PROGRESS!$A66,DATASHEET!$A$1:$A$300,0),MATCH(PROGRESS!BC$2,DATASHEET!$A$1:$CT$1,0)),"")</f>
        <v>0</v>
      </c>
      <c r="BD66" s="109" t="str">
        <f t="shared" si="36"/>
        <v/>
      </c>
      <c r="BE66" s="110" t="str">
        <f>IF(ISBLANK(DATASHEET!BM52),"",DATASHEET!BM52)</f>
        <v>RNI</v>
      </c>
      <c r="BF66" s="111" t="str">
        <f>IF(ISBLANK(DATASHEET!BN52),"",DATASHEET!BN52)</f>
        <v>8S-IT-1</v>
      </c>
      <c r="BG66" s="108" t="str">
        <f>IF(BH66="","",IFERROR(VLOOKUP(DATASHEET!BP52,lookup,2,FALSE)-$Q66,""))</f>
        <v/>
      </c>
      <c r="BH66" s="109">
        <f>IFERROR(INDEX(DATASHEET!$A$1:$CT$300,MATCH(PROGRESS!$A66,DATASHEET!$A$1:$A$300,0),MATCH(PROGRESS!BH$2,DATASHEET!$A$1:$CT$1,0)),"")</f>
        <v>0</v>
      </c>
      <c r="BI66" s="109" t="str">
        <f t="shared" si="37"/>
        <v/>
      </c>
      <c r="BJ66" s="110" t="str">
        <f>IF(ISBLANK(DATASHEET!BQ52),"",DATASHEET!BQ52)</f>
        <v>JQ</v>
      </c>
      <c r="BK66" s="111" t="str">
        <f>IF(ISBLANK(DATASHEET!BR52),"",DATASHEET!BR52)</f>
        <v>8S-MA-4</v>
      </c>
      <c r="BL66" s="108" t="str">
        <f>IFERROR(VLOOKUP(DATASHEET!BT52,lookup,2,FALSE)-$Q66,"")</f>
        <v/>
      </c>
      <c r="BM66" s="109">
        <f>IFERROR(INDEX(DATASHEET!$A$1:$CT$300,MATCH(PROGRESS!$A66,DATASHEET!$A$1:$A$300,0),MATCH(PROGRESS!BM$2,DATASHEET!$A$1:$CT$1,0)),"")</f>
        <v>0</v>
      </c>
      <c r="BN66" s="109" t="str">
        <f t="shared" si="38"/>
        <v/>
      </c>
      <c r="BO66" s="110" t="str">
        <f>IF(ISBLANK(DATASHEET!BU52),"",DATASHEET!BU52)</f>
        <v>RF</v>
      </c>
      <c r="BP66" s="111" t="str">
        <f>IF(ISBLANK(DATASHEET!BV52),"",DATASHEET!BV52)</f>
        <v>8S-MU-1</v>
      </c>
      <c r="BQ66" s="108" t="str">
        <f>IFERROR(VLOOKUP(DATASHEET!BX52,lookup,2,FALSE)-$Q66,"")</f>
        <v/>
      </c>
      <c r="BR66" s="109">
        <f>IFERROR(INDEX(DATASHEET!$A$1:$CT$300,MATCH(PROGRESS!$A66,DATASHEET!$A$1:$A$300,0),MATCH(PROGRESS!BR$2,DATASHEET!$A$1:$CT$1,0)),"")</f>
        <v>0</v>
      </c>
      <c r="BS66" s="109" t="str">
        <f t="shared" si="39"/>
        <v/>
      </c>
      <c r="BT66" s="110" t="str">
        <f>IF(ISBLANK(DATASHEET!BY52),"",DATASHEET!BY52)</f>
        <v/>
      </c>
      <c r="BU66" s="111" t="str">
        <f>IF(ISBLANK(DATASHEET!BZ52),"",DATASHEET!BZ52)</f>
        <v/>
      </c>
      <c r="BV66" s="108" t="str">
        <f>IFERROR(VLOOKUP(DATASHEET!CB52,lookup,2,FALSE)-$Q66,"")</f>
        <v/>
      </c>
      <c r="BW66" s="109">
        <f>IFERROR(INDEX(DATASHEET!$A$1:$CT$300,MATCH(PROGRESS!$A66,DATASHEET!$A$1:$A$300,0),MATCH(PROGRESS!BW$2,DATASHEET!$A$1:$CT$1,0)),"")</f>
        <v>0</v>
      </c>
      <c r="BX66" s="109" t="str">
        <f t="shared" si="40"/>
        <v/>
      </c>
      <c r="BY66" s="110" t="str">
        <f>IF(ISBLANK(DATASHEET!CC52),"",DATASHEET!CC52)</f>
        <v>MAM</v>
      </c>
      <c r="BZ66" s="111" t="str">
        <f>IF(ISBLANK(DATASHEET!CD52),"",DATASHEET!CD52)</f>
        <v>8N-PE-4</v>
      </c>
      <c r="CA66" s="108" t="str">
        <f>IFERROR(VLOOKUP(DATASHEET!CF52,lookup,2,FALSE)-$Q66,"")</f>
        <v/>
      </c>
      <c r="CB66" s="109">
        <f>IFERROR(INDEX(DATASHEET!$A$1:$CT$300,MATCH(PROGRESS!$A66,DATASHEET!$A$1:$A$300,0),MATCH(PROGRESS!CB$2,DATASHEET!$A$1:$CT$1,0)),"")</f>
        <v>0</v>
      </c>
      <c r="CC66" s="109" t="str">
        <f t="shared" si="41"/>
        <v/>
      </c>
      <c r="CD66" s="110" t="str">
        <f>IF(ISBLANK(DATASHEET!CG52),"",DATASHEET!CG52)</f>
        <v>MHA</v>
      </c>
      <c r="CE66" s="111" t="str">
        <f>IF(ISBLANK(DATASHEET!CH52),"",DATASHEET!CH52)</f>
        <v>8S-RE-1</v>
      </c>
      <c r="CF66" s="108" t="str">
        <f>IFERROR(VLOOKUP(DATASHEET!CJ52,lookup,2,FALSE)-$Q66,"")</f>
        <v/>
      </c>
      <c r="CG66" s="109">
        <f>IFERROR(INDEX(DATASHEET!$A$1:$CT$300,MATCH(PROGRESS!$A66,DATASHEET!$A$1:$A$300,0),MATCH(PROGRESS!CG$2,DATASHEET!$A$1:$CT$1,0)),"")</f>
        <v>0</v>
      </c>
      <c r="CH66" s="109" t="str">
        <f t="shared" si="45"/>
        <v/>
      </c>
      <c r="CI66" s="110" t="str">
        <f>IF(ISBLANK(DATASHEET!CK52),"",DATASHEET!CK52)</f>
        <v>GN</v>
      </c>
      <c r="CJ66" s="111" t="str">
        <f>IF(ISBLANK(DATASHEET!CL52),"",DATASHEET!CL52)</f>
        <v>8X-SC-3</v>
      </c>
      <c r="CK66" s="108" t="str">
        <f>IFERROR(VLOOKUP(DATASHEET!CN52,lookup,2,FALSE)-$Q66,"")</f>
        <v/>
      </c>
      <c r="CL66" s="109">
        <f>IFERROR(INDEX(DATASHEET!$A$1:$CT$300,MATCH(PROGRESS!$A66,DATASHEET!$A$1:$A$300,0),MATCH(PROGRESS!CL$2,DATASHEET!$A$1:$CT$1,0)),"")</f>
        <v>0</v>
      </c>
      <c r="CM66" s="109" t="str">
        <f t="shared" si="43"/>
        <v/>
      </c>
      <c r="CN66" s="110" t="str">
        <f>IF(ISBLANK(DATASHEET!CO52),"",DATASHEET!CO52)</f>
        <v/>
      </c>
      <c r="CO66" s="110" t="str">
        <f>IF(ISBLANK(DATASHEET!CP52),"",DATASHEET!CP52)</f>
        <v/>
      </c>
      <c r="FO66" s="282"/>
      <c r="FP66" s="282"/>
      <c r="FQ66" s="282"/>
      <c r="FR66" s="282"/>
      <c r="FS66" s="282"/>
      <c r="FT66" s="282"/>
      <c r="FU66" s="282"/>
      <c r="FV66" s="282"/>
      <c r="FW66" s="282"/>
      <c r="FX66" s="282"/>
      <c r="FY66" s="345"/>
      <c r="FZ66" s="282"/>
      <c r="GA66" s="282"/>
      <c r="GB66" s="282"/>
      <c r="GC66" s="282"/>
      <c r="GD66" s="282"/>
      <c r="GE66" s="282"/>
      <c r="GF66" s="282"/>
      <c r="GG66" s="282"/>
      <c r="GH66" s="282"/>
      <c r="GI66" s="282"/>
      <c r="GJ66" s="282"/>
      <c r="GK66" s="282"/>
      <c r="GL66" s="282"/>
      <c r="GM66" s="282"/>
      <c r="GN66" s="282"/>
      <c r="GO66" s="282"/>
      <c r="GP66" s="282"/>
      <c r="GQ66" s="282"/>
      <c r="GR66" s="282"/>
    </row>
    <row r="67" spans="1:200" ht="15.75" x14ac:dyDescent="0.25">
      <c r="A67" s="112">
        <f>DATASHEET!A53</f>
        <v>152864</v>
      </c>
      <c r="B67" s="113" t="str">
        <f>DATASHEET!B53</f>
        <v>FREEMAN, Edward</v>
      </c>
      <c r="C67" s="114" t="str">
        <f>DATASHEET!C53</f>
        <v>8TR</v>
      </c>
      <c r="D67" s="115" t="str">
        <f>DATASHEET!D53</f>
        <v>M</v>
      </c>
      <c r="E67" s="115" t="str">
        <f>DATASHEET!J53</f>
        <v>N</v>
      </c>
      <c r="F67" s="115" t="str">
        <f>DATASHEET!E53</f>
        <v>N</v>
      </c>
      <c r="G67" s="115" t="str">
        <f>DATASHEET!F53</f>
        <v>White - British</v>
      </c>
      <c r="H67" s="115" t="str">
        <f>DATASHEET!G53</f>
        <v>N</v>
      </c>
      <c r="I67" s="115" t="str">
        <f>DATASHEET!H53</f>
        <v>N</v>
      </c>
      <c r="J67" s="115" t="str">
        <f>DATASHEET!I53</f>
        <v>N</v>
      </c>
      <c r="K67" s="116" t="str">
        <f>DATASHEET!M53</f>
        <v>H</v>
      </c>
      <c r="L67" s="117" t="str">
        <f t="shared" si="28"/>
        <v/>
      </c>
      <c r="M67" s="106" t="str">
        <f>IFERROR(SUM(COUNTIF($S67,"&gt;=0"),COUNTIF($AC67,"&gt;=0"),COUNTIF($AH67,"&gt;=0"),COUNTIF(#REF!,"&gt;=0"),COUNTIF($AM67,"&gt;=0"),COUNTIF($AR67,"&gt;=0"),COUNTIF($AW67,"&gt;=0"),COUNTIF($BB67,"&gt;=0"),COUNTIF($BG67,"&gt;=0"),COUNTIF($BL67,"&gt;=0"),COUNTIF($BV67,"&gt;=0"),COUNTIF($BQ67,"&gt;=0"),COUNTIF($CF67,"&gt;=0"),COUNTIF($CK67,"&gt;=0"),COUNTIF($X67,"&gt;=0"),COUNTIF($CA67,"&gt;=0"))/COUNT($S67,$AC67,$AH67,#REF!,$AM67,$AR67,$AW67,$BB67,$BG67,$BL67,$BV67,$CA67,$CF67,$CK67,$X67,$BQ67),"")</f>
        <v/>
      </c>
      <c r="N67" s="106" t="str">
        <f>IFERROR(SUM(COUNTIF($S67,"&lt;0"),COUNTIF($AC67,"&lt;0"),COUNTIF($AH67,"&lt;0"),COUNTIF(#REF!,"&lt;0"),COUNTIF($AM67,"&lt;0"),COUNTIF($AR67,"&lt;0"),COUNTIF($AW67,"&lt;0"),COUNTIF($BB67,"&lt;0"),COUNTIF($BG67,"&lt;0"),COUNTIF($BL67,"&lt;0"),COUNTIF($BV67,"&lt;0"),COUNTIF($BQ67,"&lt;0"),COUNTIF($CA67,"&lt;0"),COUNTIF($CF67,"&lt;0"),COUNTIF($CK67,"&lt;0"),COUNTIF($X67,"&lt;0"))/COUNT($S67,$AC67,$AH67,#REF!,$AM67,$AR67,$AW67,$BB67,$BG67,$BL67,$BV67,$CA67,$CF67,$CK67,$X67,$BQ67),"")</f>
        <v/>
      </c>
      <c r="O67" s="118" t="str">
        <f>IF(ISBLANK(DATASHEET!L53),"",DATASHEET!L53)</f>
        <v>6-7</v>
      </c>
      <c r="P67" s="119">
        <f>IFERROR(IF(VLOOKUP(DATASHEET!A53,[5]YEAR8!$A$2:$Z$226,18,FALSE)="","",VLOOKUP(DATASHEET!A53,[5]YEAR8!$A$2:$Z$226,18,FALSE)),"")</f>
        <v>64.375</v>
      </c>
      <c r="Q67" s="120">
        <f>IFERROR(IF(VLOOKUP(DATASHEET!A53,[5]YEAR8!$A$2:$AF$250,19,FALSE)="","",VLOOKUP(DATASHEET!A53,[5]YEAR8!$A$2:$AF$250,19,FALSE)),"")</f>
        <v>6.4375</v>
      </c>
      <c r="R67" s="121" t="str">
        <f>'P8 BREAKDOWN'!L55</f>
        <v/>
      </c>
      <c r="S67" s="108" t="str">
        <f>IF(T67="","",IFERROR(VLOOKUP(DATASHEET!AF53,lookup,2,FALSE)-$Q67,""))</f>
        <v/>
      </c>
      <c r="T67" s="109">
        <f>IFERROR(INDEX(DATASHEET!$A$1:$CT$300,MATCH(PROGRESS!$A67,DATASHEET!$A$1:$A$300,0),MATCH(PROGRESS!T$2,DATASHEET!$A$1:$CT$1,0)),"")</f>
        <v>0</v>
      </c>
      <c r="U67" s="109" t="str">
        <f t="shared" si="29"/>
        <v/>
      </c>
      <c r="V67" s="110" t="str">
        <f>IF(ISBLANK(DATASHEET!AG53),"",DATASHEET!AG53)</f>
        <v>PLE</v>
      </c>
      <c r="W67" s="111" t="str">
        <f>IF(ISBLANK(DATASHEET!AH53),"",DATASHEET!AH53)</f>
        <v>8S-AR-4</v>
      </c>
      <c r="X67" s="108" t="str">
        <f>IFERROR(VLOOKUP(DATASHEET!AJ53,lookup,2,FALSE)-$Q67,"")</f>
        <v/>
      </c>
      <c r="Y67" s="109">
        <f>IFERROR(INDEX(DATASHEET!$A$1:$CT$300,MATCH(PROGRESS!$A67,DATASHEET!$A$1:$A$300,0),MATCH(PROGRESS!Y$2,DATASHEET!$A$1:$CT$1,0)),"")</f>
        <v>0</v>
      </c>
      <c r="Z67" s="109" t="str">
        <f t="shared" si="44"/>
        <v/>
      </c>
      <c r="AA67" s="110" t="str">
        <f>IF(ISBLANK(DATASHEET!AK53),"",DATASHEET!AK53)</f>
        <v>AWR</v>
      </c>
      <c r="AB67" s="111" t="str">
        <f>IF(ISBLANK(DATASHEET!AL53),"",DATASHEET!AL53)</f>
        <v>8S-DT-4</v>
      </c>
      <c r="AC67" s="108" t="str">
        <f>IF(AD67="","",IFERROR(VLOOKUP(DATASHEET!AN53,lookup,2,FALSE)-$Q67,""))</f>
        <v/>
      </c>
      <c r="AD67" s="109">
        <f>IFERROR(INDEX(DATASHEET!$A$1:$CT$300,MATCH(PROGRESS!$A67,DATASHEET!$A$1:$A$300,0),MATCH(PROGRESS!AD$2,DATASHEET!$A$1:$CT$1,0)),"")</f>
        <v>0</v>
      </c>
      <c r="AE67" s="109" t="str">
        <f t="shared" si="31"/>
        <v/>
      </c>
      <c r="AF67" s="110" t="str">
        <f>IF(ISBLANK(DATASHEET!AO53),"",DATASHEET!AO53)</f>
        <v>EC</v>
      </c>
      <c r="AG67" s="111" t="str">
        <f>IF(ISBLANK(DATASHEET!AP53),"",DATASHEET!AP53)</f>
        <v>8S-DR-4</v>
      </c>
      <c r="AH67" s="108" t="str">
        <f>IF(AI67="","",IFERROR(VLOOKUP(DATASHEET!AR53,lookup,2,FALSE)-$Q67,""))</f>
        <v/>
      </c>
      <c r="AI67" s="109">
        <f>IFERROR(INDEX(DATASHEET!$A$1:$CT$300,MATCH(PROGRESS!$A67,DATASHEET!$A$1:$A$300,0),MATCH(PROGRESS!AI$2,DATASHEET!$A$1:$CT$1,0)),"")</f>
        <v>0</v>
      </c>
      <c r="AJ67" s="109" t="str">
        <f t="shared" si="32"/>
        <v/>
      </c>
      <c r="AK67" s="110" t="str">
        <f>IF(ISBLANK(DATASHEET!AS53),"",DATASHEET!AS53)</f>
        <v>EP</v>
      </c>
      <c r="AL67" s="111" t="str">
        <f>IF(ISBLANK(DATASHEET!AT53),"",DATASHEET!AT53)</f>
        <v>8S-EN-1</v>
      </c>
      <c r="AM67" s="108" t="str">
        <f>IF(AN67="","",IFERROR(VLOOKUP(DATASHEET!AZ53,lookup,2,FALSE)-$Q67,""))</f>
        <v/>
      </c>
      <c r="AN67" s="109">
        <f>IFERROR(INDEX(DATASHEET!$A$1:$CT$300,MATCH(PROGRESS!$A67,DATASHEET!$A$1:$A$300,0),MATCH(PROGRESS!AN$2,DATASHEET!$A$1:$CT$1,0)),"")</f>
        <v>0</v>
      </c>
      <c r="AO67" s="109" t="str">
        <f t="shared" si="33"/>
        <v/>
      </c>
      <c r="AP67" s="110" t="str">
        <f>IF(ISBLANK(DATASHEET!BA53),"",DATASHEET!BA53)</f>
        <v>WE</v>
      </c>
      <c r="AQ67" s="111" t="str">
        <f>IF(ISBLANK(DATASHEET!BB53),"",DATASHEET!BB53)</f>
        <v>8S-FR-4</v>
      </c>
      <c r="AR67" s="108" t="str">
        <f>IF(AS67="","",IFERROR(VLOOKUP(DATASHEET!BD53,lookup,2,FALSE)-$Q67,""))</f>
        <v/>
      </c>
      <c r="AS67" s="109">
        <f>IFERROR(INDEX(DATASHEET!$A$1:$CT$300,MATCH(PROGRESS!$A67,DATASHEET!$A$1:$A$300,0),MATCH(PROGRESS!AS$2,DATASHEET!$A$1:$CT$1,0)),"")</f>
        <v>0</v>
      </c>
      <c r="AT67" s="109" t="str">
        <f t="shared" si="34"/>
        <v/>
      </c>
      <c r="AU67" s="110" t="str">
        <f>IF(ISBLANK(DATASHEET!BE53),"",DATASHEET!BE53)</f>
        <v>ET</v>
      </c>
      <c r="AV67" s="111" t="str">
        <f>IF(ISBLANK(DATASHEET!BF53),"",DATASHEET!BF53)</f>
        <v>8S-GG-4</v>
      </c>
      <c r="AW67" s="108" t="str">
        <f>IF(AX67="","",IFERROR(VLOOKUP(DATASHEET!BH53,lookup,2,FALSE)-$Q67,""))</f>
        <v/>
      </c>
      <c r="AX67" s="109">
        <f>IFERROR(INDEX(DATASHEET!$A$1:$CT$300,MATCH(PROGRESS!$A67,DATASHEET!$A$1:$A$300,0),MATCH(PROGRESS!AX$2,DATASHEET!$A$1:$CT$1,0)),"")</f>
        <v>0</v>
      </c>
      <c r="AY67" s="109" t="str">
        <f t="shared" si="35"/>
        <v/>
      </c>
      <c r="AZ67" s="110" t="str">
        <f>IF(ISBLANK(DATASHEET!BI53),"",DATASHEET!BI53)</f>
        <v>ESH</v>
      </c>
      <c r="BA67" s="111" t="str">
        <f>IF(ISBLANK(DATASHEET!BJ53),"",DATASHEET!BJ53)</f>
        <v>8S-HI-4</v>
      </c>
      <c r="BB67" s="108" t="str">
        <f>IF(BC67="","",IFERROR(VLOOKUP(DATASHEET!BL53,lookup,2,FALSE)-$Q67,""))</f>
        <v/>
      </c>
      <c r="BC67" s="109">
        <f>IFERROR(INDEX(DATASHEET!$A$1:$CT$300,MATCH(PROGRESS!$A67,DATASHEET!$A$1:$A$300,0),MATCH(PROGRESS!BC$2,DATASHEET!$A$1:$CT$1,0)),"")</f>
        <v>0</v>
      </c>
      <c r="BD67" s="109" t="str">
        <f t="shared" si="36"/>
        <v/>
      </c>
      <c r="BE67" s="110" t="str">
        <f>IF(ISBLANK(DATASHEET!BM53),"",DATASHEET!BM53)</f>
        <v>DCR</v>
      </c>
      <c r="BF67" s="111" t="str">
        <f>IF(ISBLANK(DATASHEET!BN53),"",DATASHEET!BN53)</f>
        <v>8S-IT-4</v>
      </c>
      <c r="BG67" s="108" t="str">
        <f>IF(BH67="","",IFERROR(VLOOKUP(DATASHEET!BP53,lookup,2,FALSE)-$Q67,""))</f>
        <v/>
      </c>
      <c r="BH67" s="109">
        <f>IFERROR(INDEX(DATASHEET!$A$1:$CT$300,MATCH(PROGRESS!$A67,DATASHEET!$A$1:$A$300,0),MATCH(PROGRESS!BH$2,DATASHEET!$A$1:$CT$1,0)),"")</f>
        <v>0</v>
      </c>
      <c r="BI67" s="109" t="str">
        <f t="shared" si="37"/>
        <v/>
      </c>
      <c r="BJ67" s="110" t="str">
        <f>IF(ISBLANK(DATASHEET!BQ53),"",DATASHEET!BQ53)</f>
        <v>MP</v>
      </c>
      <c r="BK67" s="111" t="str">
        <f>IF(ISBLANK(DATASHEET!BR53),"",DATASHEET!BR53)</f>
        <v>8S-MA-2</v>
      </c>
      <c r="BL67" s="108" t="str">
        <f>IFERROR(VLOOKUP(DATASHEET!BT53,lookup,2,FALSE)-$Q67,"")</f>
        <v/>
      </c>
      <c r="BM67" s="109">
        <f>IFERROR(INDEX(DATASHEET!$A$1:$CT$300,MATCH(PROGRESS!$A67,DATASHEET!$A$1:$A$300,0),MATCH(PROGRESS!BM$2,DATASHEET!$A$1:$CT$1,0)),"")</f>
        <v>0</v>
      </c>
      <c r="BN67" s="109" t="str">
        <f t="shared" si="38"/>
        <v/>
      </c>
      <c r="BO67" s="110" t="str">
        <f>IF(ISBLANK(DATASHEET!BU53),"",DATASHEET!BU53)</f>
        <v>AW</v>
      </c>
      <c r="BP67" s="111" t="str">
        <f>IF(ISBLANK(DATASHEET!BV53),"",DATASHEET!BV53)</f>
        <v>8S-MU-4</v>
      </c>
      <c r="BQ67" s="108" t="str">
        <f>IFERROR(VLOOKUP(DATASHEET!BX53,lookup,2,FALSE)-$Q67,"")</f>
        <v/>
      </c>
      <c r="BR67" s="109">
        <f>IFERROR(INDEX(DATASHEET!$A$1:$CT$300,MATCH(PROGRESS!$A67,DATASHEET!$A$1:$A$300,0),MATCH(PROGRESS!BR$2,DATASHEET!$A$1:$CT$1,0)),"")</f>
        <v>0</v>
      </c>
      <c r="BS67" s="109" t="str">
        <f t="shared" si="39"/>
        <v/>
      </c>
      <c r="BT67" s="110" t="str">
        <f>IF(ISBLANK(DATASHEET!BY53),"",DATASHEET!BY53)</f>
        <v/>
      </c>
      <c r="BU67" s="111" t="str">
        <f>IF(ISBLANK(DATASHEET!BZ53),"",DATASHEET!BZ53)</f>
        <v/>
      </c>
      <c r="BV67" s="108" t="str">
        <f>IFERROR(VLOOKUP(DATASHEET!CB53,lookup,2,FALSE)-$Q67,"")</f>
        <v/>
      </c>
      <c r="BW67" s="109">
        <f>IFERROR(INDEX(DATASHEET!$A$1:$CT$300,MATCH(PROGRESS!$A67,DATASHEET!$A$1:$A$300,0),MATCH(PROGRESS!BW$2,DATASHEET!$A$1:$CT$1,0)),"")</f>
        <v>0</v>
      </c>
      <c r="BX67" s="109" t="str">
        <f t="shared" si="40"/>
        <v/>
      </c>
      <c r="BY67" s="110" t="str">
        <f>IF(ISBLANK(DATASHEET!CC53),"",DATASHEET!CC53)</f>
        <v>JOS</v>
      </c>
      <c r="BZ67" s="111" t="str">
        <f>IF(ISBLANK(DATASHEET!CD53),"",DATASHEET!CD53)</f>
        <v>8S-PE-4</v>
      </c>
      <c r="CA67" s="108" t="str">
        <f>IFERROR(VLOOKUP(DATASHEET!CF53,lookup,2,FALSE)-$Q67,"")</f>
        <v/>
      </c>
      <c r="CB67" s="109">
        <f>IFERROR(INDEX(DATASHEET!$A$1:$CT$300,MATCH(PROGRESS!$A67,DATASHEET!$A$1:$A$300,0),MATCH(PROGRESS!CB$2,DATASHEET!$A$1:$CT$1,0)),"")</f>
        <v>0</v>
      </c>
      <c r="CC67" s="109" t="str">
        <f t="shared" si="41"/>
        <v/>
      </c>
      <c r="CD67" s="110" t="str">
        <f>IF(ISBLANK(DATASHEET!CG53),"",DATASHEET!CG53)</f>
        <v>CW</v>
      </c>
      <c r="CE67" s="111" t="str">
        <f>IF(ISBLANK(DATASHEET!CH53),"",DATASHEET!CH53)</f>
        <v>8S-RE-4</v>
      </c>
      <c r="CF67" s="108" t="str">
        <f>IFERROR(VLOOKUP(DATASHEET!CJ53,lookup,2,FALSE)-$Q67,"")</f>
        <v/>
      </c>
      <c r="CG67" s="109">
        <f>IFERROR(INDEX(DATASHEET!$A$1:$CT$300,MATCH(PROGRESS!$A67,DATASHEET!$A$1:$A$300,0),MATCH(PROGRESS!CG$2,DATASHEET!$A$1:$CT$1,0)),"")</f>
        <v>0</v>
      </c>
      <c r="CH67" s="109" t="str">
        <f t="shared" si="45"/>
        <v/>
      </c>
      <c r="CI67" s="110" t="str">
        <f>IF(ISBLANK(DATASHEET!CK53),"",DATASHEET!CK53)</f>
        <v>GN</v>
      </c>
      <c r="CJ67" s="111" t="str">
        <f>IF(ISBLANK(DATASHEET!CL53),"",DATASHEET!CL53)</f>
        <v>8X-SC-3</v>
      </c>
      <c r="CK67" s="108" t="str">
        <f>IFERROR(VLOOKUP(DATASHEET!CN53,lookup,2,FALSE)-$Q67,"")</f>
        <v/>
      </c>
      <c r="CL67" s="109">
        <f>IFERROR(INDEX(DATASHEET!$A$1:$CT$300,MATCH(PROGRESS!$A67,DATASHEET!$A$1:$A$300,0),MATCH(PROGRESS!CL$2,DATASHEET!$A$1:$CT$1,0)),"")</f>
        <v>0</v>
      </c>
      <c r="CM67" s="109" t="str">
        <f t="shared" si="43"/>
        <v/>
      </c>
      <c r="CN67" s="110" t="str">
        <f>IF(ISBLANK(DATASHEET!CO53),"",DATASHEET!CO53)</f>
        <v/>
      </c>
      <c r="CO67" s="110" t="str">
        <f>IF(ISBLANK(DATASHEET!CP53),"",DATASHEET!CP53)</f>
        <v/>
      </c>
      <c r="FO67" s="282"/>
      <c r="FP67" s="282"/>
      <c r="FQ67" s="282"/>
      <c r="FR67" s="282"/>
      <c r="FS67" s="282"/>
      <c r="FT67" s="282"/>
      <c r="FU67" s="282"/>
      <c r="FV67" s="282"/>
      <c r="FW67" s="282"/>
      <c r="FX67" s="282"/>
      <c r="FY67" s="345"/>
      <c r="FZ67" s="282"/>
      <c r="GA67" s="282"/>
      <c r="GB67" s="282"/>
      <c r="GC67" s="282"/>
      <c r="GD67" s="282"/>
      <c r="GE67" s="282"/>
      <c r="GF67" s="282"/>
      <c r="GG67" s="282"/>
      <c r="GH67" s="282"/>
      <c r="GI67" s="282"/>
      <c r="GJ67" s="282"/>
      <c r="GK67" s="282"/>
      <c r="GL67" s="282"/>
      <c r="GM67" s="282"/>
      <c r="GN67" s="282"/>
      <c r="GO67" s="282"/>
      <c r="GP67" s="282"/>
      <c r="GQ67" s="282"/>
      <c r="GR67" s="282"/>
    </row>
    <row r="68" spans="1:200" ht="15.75" x14ac:dyDescent="0.25">
      <c r="A68" s="112">
        <f>DATASHEET!A54</f>
        <v>152773</v>
      </c>
      <c r="B68" s="113" t="str">
        <f>DATASHEET!B54</f>
        <v>FUGANTI, Isaque</v>
      </c>
      <c r="C68" s="114" t="str">
        <f>DATASHEET!C54</f>
        <v>8AR</v>
      </c>
      <c r="D68" s="115" t="str">
        <f>DATASHEET!D54</f>
        <v>M</v>
      </c>
      <c r="E68" s="115" t="str">
        <f>DATASHEET!J54</f>
        <v>N</v>
      </c>
      <c r="F68" s="115" t="str">
        <f>DATASHEET!E54</f>
        <v>Y</v>
      </c>
      <c r="G68" s="115" t="str">
        <f>DATASHEET!F54</f>
        <v>White Other</v>
      </c>
      <c r="H68" s="115" t="str">
        <f>DATASHEET!G54</f>
        <v>Y</v>
      </c>
      <c r="I68" s="115" t="str">
        <f>DATASHEET!H54</f>
        <v>Y</v>
      </c>
      <c r="J68" s="115" t="str">
        <f>DATASHEET!I54</f>
        <v>N</v>
      </c>
      <c r="K68" s="116" t="str">
        <f>DATASHEET!M54</f>
        <v>M</v>
      </c>
      <c r="L68" s="117" t="str">
        <f t="shared" si="28"/>
        <v/>
      </c>
      <c r="M68" s="106" t="str">
        <f>IFERROR(SUM(COUNTIF($S68,"&gt;=0"),COUNTIF($AC68,"&gt;=0"),COUNTIF($AH68,"&gt;=0"),COUNTIF(#REF!,"&gt;=0"),COUNTIF($AM68,"&gt;=0"),COUNTIF($AR68,"&gt;=0"),COUNTIF($AW68,"&gt;=0"),COUNTIF($BB68,"&gt;=0"),COUNTIF($BG68,"&gt;=0"),COUNTIF($BL68,"&gt;=0"),COUNTIF($BV68,"&gt;=0"),COUNTIF($BQ68,"&gt;=0"),COUNTIF($CF68,"&gt;=0"),COUNTIF($CK68,"&gt;=0"),COUNTIF($X68,"&gt;=0"),COUNTIF($CA68,"&gt;=0"))/COUNT($S68,$AC68,$AH68,#REF!,$AM68,$AR68,$AW68,$BB68,$BG68,$BL68,$BV68,$CA68,$CF68,$CK68,$X68,$BQ68),"")</f>
        <v/>
      </c>
      <c r="N68" s="106" t="str">
        <f>IFERROR(SUM(COUNTIF($S68,"&lt;0"),COUNTIF($AC68,"&lt;0"),COUNTIF($AH68,"&lt;0"),COUNTIF(#REF!,"&lt;0"),COUNTIF($AM68,"&lt;0"),COUNTIF($AR68,"&lt;0"),COUNTIF($AW68,"&lt;0"),COUNTIF($BB68,"&lt;0"),COUNTIF($BG68,"&lt;0"),COUNTIF($BL68,"&lt;0"),COUNTIF($BV68,"&lt;0"),COUNTIF($BQ68,"&lt;0"),COUNTIF($CA68,"&lt;0"),COUNTIF($CF68,"&lt;0"),COUNTIF($CK68,"&lt;0"),COUNTIF($X68,"&lt;0"))/COUNT($S68,$AC68,$AH68,#REF!,$AM68,$AR68,$AW68,$BB68,$BG68,$BL68,$BV68,$CA68,$CF68,$CK68,$X68,$BQ68),"")</f>
        <v/>
      </c>
      <c r="O68" s="118" t="str">
        <f>IF(ISBLANK(DATASHEET!L54),"",DATASHEET!L54)</f>
        <v>6-7</v>
      </c>
      <c r="P68" s="119">
        <f>IFERROR(IF(VLOOKUP(DATASHEET!A54,[5]YEAR8!$A$2:$Z$226,18,FALSE)="","",VLOOKUP(DATASHEET!A54,[5]YEAR8!$A$2:$Z$226,18,FALSE)),"")</f>
        <v>56.563876999999998</v>
      </c>
      <c r="Q68" s="120">
        <f>IFERROR(IF(VLOOKUP(DATASHEET!A54,[5]YEAR8!$A$2:$AF$250,19,FALSE)="","",VLOOKUP(DATASHEET!A54,[5]YEAR8!$A$2:$AF$250,19,FALSE)),"")</f>
        <v>5.6563876999999998</v>
      </c>
      <c r="R68" s="121" t="str">
        <f>'P8 BREAKDOWN'!L56</f>
        <v/>
      </c>
      <c r="S68" s="108" t="str">
        <f>IF(T68="","",IFERROR(VLOOKUP(DATASHEET!AF54,lookup,2,FALSE)-$Q68,""))</f>
        <v/>
      </c>
      <c r="T68" s="109">
        <f>IFERROR(INDEX(DATASHEET!$A$1:$CT$300,MATCH(PROGRESS!$A68,DATASHEET!$A$1:$A$300,0),MATCH(PROGRESS!T$2,DATASHEET!$A$1:$CT$1,0)),"")</f>
        <v>0</v>
      </c>
      <c r="U68" s="109" t="str">
        <f t="shared" si="29"/>
        <v/>
      </c>
      <c r="V68" s="110" t="str">
        <f>IF(ISBLANK(DATASHEET!AG54),"",DATASHEET!AG54)</f>
        <v>SGO</v>
      </c>
      <c r="W68" s="111" t="str">
        <f>IF(ISBLANK(DATASHEET!AH54),"",DATASHEET!AH54)</f>
        <v>8S-AR-1</v>
      </c>
      <c r="X68" s="108" t="str">
        <f>IFERROR(VLOOKUP(DATASHEET!AJ54,lookup,2,FALSE)-$Q68,"")</f>
        <v/>
      </c>
      <c r="Y68" s="109">
        <f>IFERROR(INDEX(DATASHEET!$A$1:$CT$300,MATCH(PROGRESS!$A68,DATASHEET!$A$1:$A$300,0),MATCH(PROGRESS!Y$2,DATASHEET!$A$1:$CT$1,0)),"")</f>
        <v>0</v>
      </c>
      <c r="Z68" s="109" t="str">
        <f t="shared" si="44"/>
        <v/>
      </c>
      <c r="AA68" s="110" t="str">
        <f>IF(ISBLANK(DATASHEET!AK54),"",DATASHEET!AK54)</f>
        <v>RQ</v>
      </c>
      <c r="AB68" s="111" t="str">
        <f>IF(ISBLANK(DATASHEET!AL54),"",DATASHEET!AL54)</f>
        <v>8S-DT-1</v>
      </c>
      <c r="AC68" s="108" t="str">
        <f>IF(AD68="","",IFERROR(VLOOKUP(DATASHEET!AN54,lookup,2,FALSE)-$Q68,""))</f>
        <v/>
      </c>
      <c r="AD68" s="109">
        <f>IFERROR(INDEX(DATASHEET!$A$1:$CT$300,MATCH(PROGRESS!$A68,DATASHEET!$A$1:$A$300,0),MATCH(PROGRESS!AD$2,DATASHEET!$A$1:$CT$1,0)),"")</f>
        <v>0</v>
      </c>
      <c r="AE68" s="109" t="str">
        <f t="shared" si="31"/>
        <v/>
      </c>
      <c r="AF68" s="110" t="str">
        <f>IF(ISBLANK(DATASHEET!AO54),"",DATASHEET!AO54)</f>
        <v>KC</v>
      </c>
      <c r="AG68" s="111" t="str">
        <f>IF(ISBLANK(DATASHEET!AP54),"",DATASHEET!AP54)</f>
        <v>8S-DR-1</v>
      </c>
      <c r="AH68" s="108" t="str">
        <f>IF(AI68="","",IFERROR(VLOOKUP(DATASHEET!AR54,lookup,2,FALSE)-$Q68,""))</f>
        <v/>
      </c>
      <c r="AI68" s="109">
        <f>IFERROR(INDEX(DATASHEET!$A$1:$CT$300,MATCH(PROGRESS!$A68,DATASHEET!$A$1:$A$300,0),MATCH(PROGRESS!AI$2,DATASHEET!$A$1:$CT$1,0)),"")</f>
        <v>0</v>
      </c>
      <c r="AJ68" s="109" t="str">
        <f t="shared" si="32"/>
        <v/>
      </c>
      <c r="AK68" s="110" t="str">
        <f>IF(ISBLANK(DATASHEET!AS54),"",DATASHEET!AS54)</f>
        <v>BH</v>
      </c>
      <c r="AL68" s="111" t="str">
        <f>IF(ISBLANK(DATASHEET!AT54),"",DATASHEET!AT54)</f>
        <v>8S-EN-2</v>
      </c>
      <c r="AM68" s="108" t="str">
        <f>IF(AN68="","",IFERROR(VLOOKUP(DATASHEET!AZ54,lookup,2,FALSE)-$Q68,""))</f>
        <v/>
      </c>
      <c r="AN68" s="109">
        <f>IFERROR(INDEX(DATASHEET!$A$1:$CT$300,MATCH(PROGRESS!$A68,DATASHEET!$A$1:$A$300,0),MATCH(PROGRESS!AN$2,DATASHEET!$A$1:$CT$1,0)),"")</f>
        <v>0</v>
      </c>
      <c r="AO68" s="109" t="str">
        <f t="shared" si="33"/>
        <v/>
      </c>
      <c r="AP68" s="110" t="str">
        <f>IF(ISBLANK(DATASHEET!BA54),"",DATASHEET!BA54)</f>
        <v>YP</v>
      </c>
      <c r="AQ68" s="111" t="str">
        <f>IF(ISBLANK(DATASHEET!BB54),"",DATASHEET!BB54)</f>
        <v>8S-FR-1</v>
      </c>
      <c r="AR68" s="108" t="str">
        <f>IF(AS68="","",IFERROR(VLOOKUP(DATASHEET!BD54,lookup,2,FALSE)-$Q68,""))</f>
        <v/>
      </c>
      <c r="AS68" s="109">
        <f>IFERROR(INDEX(DATASHEET!$A$1:$CT$300,MATCH(PROGRESS!$A68,DATASHEET!$A$1:$A$300,0),MATCH(PROGRESS!AS$2,DATASHEET!$A$1:$CT$1,0)),"")</f>
        <v>0</v>
      </c>
      <c r="AT68" s="109" t="str">
        <f t="shared" si="34"/>
        <v/>
      </c>
      <c r="AU68" s="110" t="str">
        <f>IF(ISBLANK(DATASHEET!BE54),"",DATASHEET!BE54)</f>
        <v>JJA</v>
      </c>
      <c r="AV68" s="111" t="str">
        <f>IF(ISBLANK(DATASHEET!BF54),"",DATASHEET!BF54)</f>
        <v>8S-GG-1</v>
      </c>
      <c r="AW68" s="108" t="str">
        <f>IF(AX68="","",IFERROR(VLOOKUP(DATASHEET!BH54,lookup,2,FALSE)-$Q68,""))</f>
        <v/>
      </c>
      <c r="AX68" s="109">
        <f>IFERROR(INDEX(DATASHEET!$A$1:$CT$300,MATCH(PROGRESS!$A68,DATASHEET!$A$1:$A$300,0),MATCH(PROGRESS!AX$2,DATASHEET!$A$1:$CT$1,0)),"")</f>
        <v>0</v>
      </c>
      <c r="AY68" s="109" t="str">
        <f t="shared" si="35"/>
        <v/>
      </c>
      <c r="AZ68" s="110" t="str">
        <f>IF(ISBLANK(DATASHEET!BI54),"",DATASHEET!BI54)</f>
        <v>MCO</v>
      </c>
      <c r="BA68" s="111" t="str">
        <f>IF(ISBLANK(DATASHEET!BJ54),"",DATASHEET!BJ54)</f>
        <v>8S-HI-1</v>
      </c>
      <c r="BB68" s="108" t="str">
        <f>IF(BC68="","",IFERROR(VLOOKUP(DATASHEET!BL54,lookup,2,FALSE)-$Q68,""))</f>
        <v/>
      </c>
      <c r="BC68" s="109">
        <f>IFERROR(INDEX(DATASHEET!$A$1:$CT$300,MATCH(PROGRESS!$A68,DATASHEET!$A$1:$A$300,0),MATCH(PROGRESS!BC$2,DATASHEET!$A$1:$CT$1,0)),"")</f>
        <v>0</v>
      </c>
      <c r="BD68" s="109" t="str">
        <f t="shared" si="36"/>
        <v/>
      </c>
      <c r="BE68" s="110" t="str">
        <f>IF(ISBLANK(DATASHEET!BM54),"",DATASHEET!BM54)</f>
        <v>RNI</v>
      </c>
      <c r="BF68" s="111" t="str">
        <f>IF(ISBLANK(DATASHEET!BN54),"",DATASHEET!BN54)</f>
        <v>8S-IT-1</v>
      </c>
      <c r="BG68" s="108" t="str">
        <f>IF(BH68="","",IFERROR(VLOOKUP(DATASHEET!BP54,lookup,2,FALSE)-$Q68,""))</f>
        <v/>
      </c>
      <c r="BH68" s="109">
        <f>IFERROR(INDEX(DATASHEET!$A$1:$CT$300,MATCH(PROGRESS!$A68,DATASHEET!$A$1:$A$300,0),MATCH(PROGRESS!BH$2,DATASHEET!$A$1:$CT$1,0)),"")</f>
        <v>0</v>
      </c>
      <c r="BI68" s="109" t="str">
        <f t="shared" si="37"/>
        <v/>
      </c>
      <c r="BJ68" s="110" t="str">
        <f>IF(ISBLANK(DATASHEET!BQ54),"",DATASHEET!BQ54)</f>
        <v>MP</v>
      </c>
      <c r="BK68" s="111" t="str">
        <f>IF(ISBLANK(DATASHEET!BR54),"",DATASHEET!BR54)</f>
        <v>8S-MA-2</v>
      </c>
      <c r="BL68" s="108" t="str">
        <f>IFERROR(VLOOKUP(DATASHEET!BT54,lookup,2,FALSE)-$Q68,"")</f>
        <v/>
      </c>
      <c r="BM68" s="109">
        <f>IFERROR(INDEX(DATASHEET!$A$1:$CT$300,MATCH(PROGRESS!$A68,DATASHEET!$A$1:$A$300,0),MATCH(PROGRESS!BM$2,DATASHEET!$A$1:$CT$1,0)),"")</f>
        <v>0</v>
      </c>
      <c r="BN68" s="109" t="str">
        <f t="shared" si="38"/>
        <v/>
      </c>
      <c r="BO68" s="110" t="str">
        <f>IF(ISBLANK(DATASHEET!BU54),"",DATASHEET!BU54)</f>
        <v>RF</v>
      </c>
      <c r="BP68" s="111" t="str">
        <f>IF(ISBLANK(DATASHEET!BV54),"",DATASHEET!BV54)</f>
        <v>8S-MU-1</v>
      </c>
      <c r="BQ68" s="108" t="str">
        <f>IFERROR(VLOOKUP(DATASHEET!BX54,lookup,2,FALSE)-$Q68,"")</f>
        <v/>
      </c>
      <c r="BR68" s="109">
        <f>IFERROR(INDEX(DATASHEET!$A$1:$CT$300,MATCH(PROGRESS!$A68,DATASHEET!$A$1:$A$300,0),MATCH(PROGRESS!BR$2,DATASHEET!$A$1:$CT$1,0)),"")</f>
        <v>0</v>
      </c>
      <c r="BS68" s="109" t="str">
        <f t="shared" si="39"/>
        <v/>
      </c>
      <c r="BT68" s="110" t="str">
        <f>IF(ISBLANK(DATASHEET!BY54),"",DATASHEET!BY54)</f>
        <v/>
      </c>
      <c r="BU68" s="111" t="str">
        <f>IF(ISBLANK(DATASHEET!BZ54),"",DATASHEET!BZ54)</f>
        <v/>
      </c>
      <c r="BV68" s="108" t="str">
        <f>IFERROR(VLOOKUP(DATASHEET!CB54,lookup,2,FALSE)-$Q68,"")</f>
        <v/>
      </c>
      <c r="BW68" s="109">
        <f>IFERROR(INDEX(DATASHEET!$A$1:$CT$300,MATCH(PROGRESS!$A68,DATASHEET!$A$1:$A$300,0),MATCH(PROGRESS!BW$2,DATASHEET!$A$1:$CT$1,0)),"")</f>
        <v>0</v>
      </c>
      <c r="BX68" s="109" t="str">
        <f t="shared" si="40"/>
        <v/>
      </c>
      <c r="BY68" s="110" t="str">
        <f>IF(ISBLANK(DATASHEET!CC54),"",DATASHEET!CC54)</f>
        <v>RDO</v>
      </c>
      <c r="BZ68" s="111" t="str">
        <f>IF(ISBLANK(DATASHEET!CD54),"",DATASHEET!CD54)</f>
        <v>8S-PE-3</v>
      </c>
      <c r="CA68" s="108" t="str">
        <f>IFERROR(VLOOKUP(DATASHEET!CF54,lookup,2,FALSE)-$Q68,"")</f>
        <v/>
      </c>
      <c r="CB68" s="109">
        <f>IFERROR(INDEX(DATASHEET!$A$1:$CT$300,MATCH(PROGRESS!$A68,DATASHEET!$A$1:$A$300,0),MATCH(PROGRESS!CB$2,DATASHEET!$A$1:$CT$1,0)),"")</f>
        <v>0</v>
      </c>
      <c r="CC68" s="109" t="str">
        <f t="shared" si="41"/>
        <v/>
      </c>
      <c r="CD68" s="110" t="str">
        <f>IF(ISBLANK(DATASHEET!CG54),"",DATASHEET!CG54)</f>
        <v>MHA</v>
      </c>
      <c r="CE68" s="111" t="str">
        <f>IF(ISBLANK(DATASHEET!CH54),"",DATASHEET!CH54)</f>
        <v>8S-RE-1</v>
      </c>
      <c r="CF68" s="108" t="str">
        <f>IFERROR(VLOOKUP(DATASHEET!CJ54,lookup,2,FALSE)-$Q68,"")</f>
        <v/>
      </c>
      <c r="CG68" s="109">
        <f>IFERROR(INDEX(DATASHEET!$A$1:$CT$300,MATCH(PROGRESS!$A68,DATASHEET!$A$1:$A$300,0),MATCH(PROGRESS!CG$2,DATASHEET!$A$1:$CT$1,0)),"")</f>
        <v>0</v>
      </c>
      <c r="CH68" s="109" t="str">
        <f t="shared" si="45"/>
        <v/>
      </c>
      <c r="CI68" s="110" t="str">
        <f>IF(ISBLANK(DATASHEET!CK54),"",DATASHEET!CK54)</f>
        <v>GN</v>
      </c>
      <c r="CJ68" s="111" t="str">
        <f>IF(ISBLANK(DATASHEET!CL54),"",DATASHEET!CL54)</f>
        <v>8X-SC-4</v>
      </c>
      <c r="CK68" s="108" t="str">
        <f>IFERROR(VLOOKUP(DATASHEET!CN54,lookup,2,FALSE)-$Q68,"")</f>
        <v/>
      </c>
      <c r="CL68" s="109">
        <f>IFERROR(INDEX(DATASHEET!$A$1:$CT$300,MATCH(PROGRESS!$A68,DATASHEET!$A$1:$A$300,0),MATCH(PROGRESS!CL$2,DATASHEET!$A$1:$CT$1,0)),"")</f>
        <v>0</v>
      </c>
      <c r="CM68" s="109" t="str">
        <f t="shared" si="43"/>
        <v/>
      </c>
      <c r="CN68" s="110" t="str">
        <f>IF(ISBLANK(DATASHEET!CO54),"",DATASHEET!CO54)</f>
        <v/>
      </c>
      <c r="CO68" s="110" t="str">
        <f>IF(ISBLANK(DATASHEET!CP54),"",DATASHEET!CP54)</f>
        <v/>
      </c>
      <c r="FO68" s="282"/>
      <c r="FP68" s="282"/>
      <c r="FQ68" s="282"/>
      <c r="FR68" s="282"/>
      <c r="FS68" s="282"/>
      <c r="FT68" s="282"/>
      <c r="FU68" s="282"/>
      <c r="FV68" s="282"/>
      <c r="FW68" s="282"/>
      <c r="FX68" s="282"/>
      <c r="FY68" s="345"/>
      <c r="FZ68" s="282"/>
      <c r="GA68" s="282"/>
      <c r="GB68" s="282"/>
      <c r="GC68" s="282"/>
      <c r="GD68" s="282"/>
      <c r="GE68" s="282"/>
      <c r="GF68" s="282"/>
      <c r="GG68" s="282"/>
      <c r="GH68" s="282"/>
      <c r="GI68" s="282"/>
      <c r="GJ68" s="282"/>
      <c r="GK68" s="282"/>
      <c r="GL68" s="282"/>
      <c r="GM68" s="282"/>
      <c r="GN68" s="282"/>
      <c r="GO68" s="282"/>
      <c r="GP68" s="282"/>
      <c r="GQ68" s="282"/>
      <c r="GR68" s="282"/>
    </row>
    <row r="69" spans="1:200" ht="15.75" x14ac:dyDescent="0.25">
      <c r="A69" s="112">
        <f>DATASHEET!A55</f>
        <v>152792</v>
      </c>
      <c r="B69" s="113" t="str">
        <f>DATASHEET!B55</f>
        <v>GACHIA, Amani</v>
      </c>
      <c r="C69" s="114" t="str">
        <f>DATASHEET!C55</f>
        <v>8AB</v>
      </c>
      <c r="D69" s="115" t="str">
        <f>DATASHEET!D55</f>
        <v>F</v>
      </c>
      <c r="E69" s="115" t="str">
        <f>DATASHEET!J55</f>
        <v>N</v>
      </c>
      <c r="F69" s="115" t="str">
        <f>DATASHEET!E55</f>
        <v>N</v>
      </c>
      <c r="G69" s="115" t="str">
        <f>DATASHEET!F55</f>
        <v>Other Black African</v>
      </c>
      <c r="H69" s="115" t="str">
        <f>DATASHEET!G55</f>
        <v>Y</v>
      </c>
      <c r="I69" s="115" t="str">
        <f>DATASHEET!H55</f>
        <v>N</v>
      </c>
      <c r="J69" s="115" t="str">
        <f>DATASHEET!I55</f>
        <v>N</v>
      </c>
      <c r="K69" s="116" t="str">
        <f>DATASHEET!M55</f>
        <v>L</v>
      </c>
      <c r="L69" s="117" t="str">
        <f t="shared" si="28"/>
        <v/>
      </c>
      <c r="M69" s="106" t="str">
        <f>IFERROR(SUM(COUNTIF($S69,"&gt;=0"),COUNTIF($AC69,"&gt;=0"),COUNTIF($AH69,"&gt;=0"),COUNTIF(#REF!,"&gt;=0"),COUNTIF($AM69,"&gt;=0"),COUNTIF($AR69,"&gt;=0"),COUNTIF($AW69,"&gt;=0"),COUNTIF($BB69,"&gt;=0"),COUNTIF($BG69,"&gt;=0"),COUNTIF($BL69,"&gt;=0"),COUNTIF($BV69,"&gt;=0"),COUNTIF($BQ69,"&gt;=0"),COUNTIF($CF69,"&gt;=0"),COUNTIF($CK69,"&gt;=0"),COUNTIF($X69,"&gt;=0"),COUNTIF($CA69,"&gt;=0"))/COUNT($S69,$AC69,$AH69,#REF!,$AM69,$AR69,$AW69,$BB69,$BG69,$BL69,$BV69,$CA69,$CF69,$CK69,$X69,$BQ69),"")</f>
        <v/>
      </c>
      <c r="N69" s="106" t="str">
        <f>IFERROR(SUM(COUNTIF($S69,"&lt;0"),COUNTIF($AC69,"&lt;0"),COUNTIF($AH69,"&lt;0"),COUNTIF(#REF!,"&lt;0"),COUNTIF($AM69,"&lt;0"),COUNTIF($AR69,"&lt;0"),COUNTIF($AW69,"&lt;0"),COUNTIF($BB69,"&lt;0"),COUNTIF($BG69,"&lt;0"),COUNTIF($BL69,"&lt;0"),COUNTIF($BV69,"&lt;0"),COUNTIF($BQ69,"&lt;0"),COUNTIF($CA69,"&lt;0"),COUNTIF($CF69,"&lt;0"),COUNTIF($CK69,"&lt;0"),COUNTIF($X69,"&lt;0"))/COUNT($S69,$AC69,$AH69,#REF!,$AM69,$AR69,$AW69,$BB69,$BG69,$BL69,$BV69,$CA69,$CF69,$CK69,$X69,$BQ69),"")</f>
        <v/>
      </c>
      <c r="O69" s="118" t="str">
        <f>IF(ISBLANK(DATASHEET!L55),"",DATASHEET!L55)</f>
        <v>3-4</v>
      </c>
      <c r="P69" s="119">
        <f>IFERROR(IF(VLOOKUP(DATASHEET!A55,[5]YEAR8!$A$2:$Z$226,18,FALSE)="","",VLOOKUP(DATASHEET!A55,[5]YEAR8!$A$2:$Z$226,18,FALSE)),"")</f>
        <v>36.912934999999997</v>
      </c>
      <c r="Q69" s="120">
        <f>IFERROR(IF(VLOOKUP(DATASHEET!A55,[5]YEAR8!$A$2:$AF$250,19,FALSE)="","",VLOOKUP(DATASHEET!A55,[5]YEAR8!$A$2:$AF$250,19,FALSE)),"")</f>
        <v>3.6912934999999996</v>
      </c>
      <c r="R69" s="121" t="str">
        <f>'P8 BREAKDOWN'!L57</f>
        <v/>
      </c>
      <c r="S69" s="108" t="str">
        <f>IF(T69="","",IFERROR(VLOOKUP(DATASHEET!AF55,lookup,2,FALSE)-$Q69,""))</f>
        <v/>
      </c>
      <c r="T69" s="109">
        <f>IFERROR(INDEX(DATASHEET!$A$1:$CT$300,MATCH(PROGRESS!$A69,DATASHEET!$A$1:$A$300,0),MATCH(PROGRESS!T$2,DATASHEET!$A$1:$CT$1,0)),"")</f>
        <v>0</v>
      </c>
      <c r="U69" s="109" t="str">
        <f t="shared" si="29"/>
        <v/>
      </c>
      <c r="V69" s="110" t="str">
        <f>IF(ISBLANK(DATASHEET!AG55),"",DATASHEET!AG55)</f>
        <v>SGO</v>
      </c>
      <c r="W69" s="111" t="str">
        <f>IF(ISBLANK(DATASHEET!AH55),"",DATASHEET!AH55)</f>
        <v>8N-AR-1</v>
      </c>
      <c r="X69" s="108" t="str">
        <f>IFERROR(VLOOKUP(DATASHEET!AJ55,lookup,2,FALSE)-$Q69,"")</f>
        <v/>
      </c>
      <c r="Y69" s="109">
        <f>IFERROR(INDEX(DATASHEET!$A$1:$CT$300,MATCH(PROGRESS!$A69,DATASHEET!$A$1:$A$300,0),MATCH(PROGRESS!Y$2,DATASHEET!$A$1:$CT$1,0)),"")</f>
        <v>0</v>
      </c>
      <c r="Z69" s="109" t="str">
        <f t="shared" si="44"/>
        <v/>
      </c>
      <c r="AA69" s="110" t="str">
        <f>IF(ISBLANK(DATASHEET!AK55),"",DATASHEET!AK55)</f>
        <v/>
      </c>
      <c r="AB69" s="111" t="str">
        <f>IF(ISBLANK(DATASHEET!AL55),"",DATASHEET!AL55)</f>
        <v/>
      </c>
      <c r="AC69" s="108" t="str">
        <f>IF(AD69="","",IFERROR(VLOOKUP(DATASHEET!AN55,lookup,2,FALSE)-$Q69,""))</f>
        <v/>
      </c>
      <c r="AD69" s="109">
        <f>IFERROR(INDEX(DATASHEET!$A$1:$CT$300,MATCH(PROGRESS!$A69,DATASHEET!$A$1:$A$300,0),MATCH(PROGRESS!AD$2,DATASHEET!$A$1:$CT$1,0)),"")</f>
        <v>0</v>
      </c>
      <c r="AE69" s="109" t="str">
        <f t="shared" si="31"/>
        <v/>
      </c>
      <c r="AF69" s="110" t="str">
        <f>IF(ISBLANK(DATASHEET!AO55),"",DATASHEET!AO55)</f>
        <v>EC</v>
      </c>
      <c r="AG69" s="111" t="str">
        <f>IF(ISBLANK(DATASHEET!AP55),"",DATASHEET!AP55)</f>
        <v>8N-DR-1</v>
      </c>
      <c r="AH69" s="108" t="str">
        <f>IF(AI69="","",IFERROR(VLOOKUP(DATASHEET!AR55,lookup,2,FALSE)-$Q69,""))</f>
        <v/>
      </c>
      <c r="AI69" s="109">
        <f>IFERROR(INDEX(DATASHEET!$A$1:$CT$300,MATCH(PROGRESS!$A69,DATASHEET!$A$1:$A$300,0),MATCH(PROGRESS!AI$2,DATASHEET!$A$1:$CT$1,0)),"")</f>
        <v>0</v>
      </c>
      <c r="AJ69" s="109" t="str">
        <f t="shared" si="32"/>
        <v/>
      </c>
      <c r="AK69" s="110" t="str">
        <f>IF(ISBLANK(DATASHEET!AS55),"",DATASHEET!AS55)</f>
        <v>CMC</v>
      </c>
      <c r="AL69" s="111" t="str">
        <f>IF(ISBLANK(DATASHEET!AT55),"",DATASHEET!AT55)</f>
        <v>8N-EN-3</v>
      </c>
      <c r="AM69" s="108" t="str">
        <f>IF(AN69="","",IFERROR(VLOOKUP(DATASHEET!AZ55,lookup,2,FALSE)-$Q69,""))</f>
        <v/>
      </c>
      <c r="AN69" s="109">
        <f>IFERROR(INDEX(DATASHEET!$A$1:$CT$300,MATCH(PROGRESS!$A69,DATASHEET!$A$1:$A$300,0),MATCH(PROGRESS!AN$2,DATASHEET!$A$1:$CT$1,0)),"")</f>
        <v>0</v>
      </c>
      <c r="AO69" s="109" t="str">
        <f t="shared" si="33"/>
        <v/>
      </c>
      <c r="AP69" s="110" t="str">
        <f>IF(ISBLANK(DATASHEET!BA55),"",DATASHEET!BA55)</f>
        <v/>
      </c>
      <c r="AQ69" s="111" t="str">
        <f>IF(ISBLANK(DATASHEET!BB55),"",DATASHEET!BB55)</f>
        <v/>
      </c>
      <c r="AR69" s="108" t="str">
        <f>IF(AS69="","",IFERROR(VLOOKUP(DATASHEET!BD55,lookup,2,FALSE)-$Q69,""))</f>
        <v/>
      </c>
      <c r="AS69" s="109">
        <f>IFERROR(INDEX(DATASHEET!$A$1:$CT$300,MATCH(PROGRESS!$A69,DATASHEET!$A$1:$A$300,0),MATCH(PROGRESS!AS$2,DATASHEET!$A$1:$CT$1,0)),"")</f>
        <v>0</v>
      </c>
      <c r="AT69" s="109" t="str">
        <f t="shared" si="34"/>
        <v/>
      </c>
      <c r="AU69" s="110" t="str">
        <f>IF(ISBLANK(DATASHEET!BE55),"",DATASHEET!BE55)</f>
        <v>MPI</v>
      </c>
      <c r="AV69" s="111" t="str">
        <f>IF(ISBLANK(DATASHEET!BF55),"",DATASHEET!BF55)</f>
        <v>8N-GG-1</v>
      </c>
      <c r="AW69" s="108" t="str">
        <f>IF(AX69="","",IFERROR(VLOOKUP(DATASHEET!BH55,lookup,2,FALSE)-$Q69,""))</f>
        <v/>
      </c>
      <c r="AX69" s="109">
        <f>IFERROR(INDEX(DATASHEET!$A$1:$CT$300,MATCH(PROGRESS!$A69,DATASHEET!$A$1:$A$300,0),MATCH(PROGRESS!AX$2,DATASHEET!$A$1:$CT$1,0)),"")</f>
        <v>0</v>
      </c>
      <c r="AY69" s="109" t="str">
        <f t="shared" si="35"/>
        <v/>
      </c>
      <c r="AZ69" s="110" t="str">
        <f>IF(ISBLANK(DATASHEET!BI55),"",DATASHEET!BI55)</f>
        <v>HST</v>
      </c>
      <c r="BA69" s="111" t="str">
        <f>IF(ISBLANK(DATASHEET!BJ55),"",DATASHEET!BJ55)</f>
        <v>8N-HI-1</v>
      </c>
      <c r="BB69" s="108" t="str">
        <f>IF(BC69="","",IFERROR(VLOOKUP(DATASHEET!BL55,lookup,2,FALSE)-$Q69,""))</f>
        <v/>
      </c>
      <c r="BC69" s="109">
        <f>IFERROR(INDEX(DATASHEET!$A$1:$CT$300,MATCH(PROGRESS!$A69,DATASHEET!$A$1:$A$300,0),MATCH(PROGRESS!BC$2,DATASHEET!$A$1:$CT$1,0)),"")</f>
        <v>0</v>
      </c>
      <c r="BD69" s="109" t="str">
        <f t="shared" si="36"/>
        <v/>
      </c>
      <c r="BE69" s="110" t="str">
        <f>IF(ISBLANK(DATASHEET!BM55),"",DATASHEET!BM55)</f>
        <v>FS</v>
      </c>
      <c r="BF69" s="111" t="str">
        <f>IF(ISBLANK(DATASHEET!BN55),"",DATASHEET!BN55)</f>
        <v>8N-IT-1</v>
      </c>
      <c r="BG69" s="108" t="str">
        <f>IF(BH69="","",IFERROR(VLOOKUP(DATASHEET!BP55,lookup,2,FALSE)-$Q69,""))</f>
        <v/>
      </c>
      <c r="BH69" s="109">
        <f>IFERROR(INDEX(DATASHEET!$A$1:$CT$300,MATCH(PROGRESS!$A69,DATASHEET!$A$1:$A$300,0),MATCH(PROGRESS!BH$2,DATASHEET!$A$1:$CT$1,0)),"")</f>
        <v>0</v>
      </c>
      <c r="BI69" s="109" t="str">
        <f t="shared" si="37"/>
        <v/>
      </c>
      <c r="BJ69" s="110" t="str">
        <f>IF(ISBLANK(DATASHEET!BQ55),"",DATASHEET!BQ55)</f>
        <v>AB</v>
      </c>
      <c r="BK69" s="111" t="str">
        <f>IF(ISBLANK(DATASHEET!BR55),"",DATASHEET!BR55)</f>
        <v>8N-MA-3</v>
      </c>
      <c r="BL69" s="108" t="str">
        <f>IFERROR(VLOOKUP(DATASHEET!BT55,lookup,2,FALSE)-$Q69,"")</f>
        <v/>
      </c>
      <c r="BM69" s="109">
        <f>IFERROR(INDEX(DATASHEET!$A$1:$CT$300,MATCH(PROGRESS!$A69,DATASHEET!$A$1:$A$300,0),MATCH(PROGRESS!BM$2,DATASHEET!$A$1:$CT$1,0)),"")</f>
        <v>0</v>
      </c>
      <c r="BN69" s="109" t="str">
        <f t="shared" si="38"/>
        <v/>
      </c>
      <c r="BO69" s="110" t="str">
        <f>IF(ISBLANK(DATASHEET!BU55),"",DATASHEET!BU55)</f>
        <v>AW</v>
      </c>
      <c r="BP69" s="111" t="str">
        <f>IF(ISBLANK(DATASHEET!BV55),"",DATASHEET!BV55)</f>
        <v>8N-MU-1</v>
      </c>
      <c r="BQ69" s="108" t="str">
        <f>IFERROR(VLOOKUP(DATASHEET!BX55,lookup,2,FALSE)-$Q69,"")</f>
        <v/>
      </c>
      <c r="BR69" s="109">
        <f>IFERROR(INDEX(DATASHEET!$A$1:$CT$300,MATCH(PROGRESS!$A69,DATASHEET!$A$1:$A$300,0),MATCH(PROGRESS!BR$2,DATASHEET!$A$1:$CT$1,0)),"")</f>
        <v>0</v>
      </c>
      <c r="BS69" s="109" t="str">
        <f t="shared" si="39"/>
        <v/>
      </c>
      <c r="BT69" s="110" t="str">
        <f>IF(ISBLANK(DATASHEET!BY55),"",DATASHEET!BY55)</f>
        <v>RNI</v>
      </c>
      <c r="BU69" s="111" t="str">
        <f>IF(ISBLANK(DATASHEET!BZ55),"",DATASHEET!BZ55)</f>
        <v>8N-PS-5</v>
      </c>
      <c r="BV69" s="108" t="str">
        <f>IFERROR(VLOOKUP(DATASHEET!CB55,lookup,2,FALSE)-$Q69,"")</f>
        <v/>
      </c>
      <c r="BW69" s="109">
        <f>IFERROR(INDEX(DATASHEET!$A$1:$CT$300,MATCH(PROGRESS!$A69,DATASHEET!$A$1:$A$300,0),MATCH(PROGRESS!BW$2,DATASHEET!$A$1:$CT$1,0)),"")</f>
        <v>0</v>
      </c>
      <c r="BX69" s="109" t="str">
        <f t="shared" si="40"/>
        <v/>
      </c>
      <c r="BY69" s="110" t="str">
        <f>IF(ISBLANK(DATASHEET!CC55),"",DATASHEET!CC55)</f>
        <v>CKA</v>
      </c>
      <c r="BZ69" s="111" t="str">
        <f>IF(ISBLANK(DATASHEET!CD55),"",DATASHEET!CD55)</f>
        <v>8N-PE-2</v>
      </c>
      <c r="CA69" s="108" t="str">
        <f>IFERROR(VLOOKUP(DATASHEET!CF55,lookup,2,FALSE)-$Q69,"")</f>
        <v/>
      </c>
      <c r="CB69" s="109">
        <f>IFERROR(INDEX(DATASHEET!$A$1:$CT$300,MATCH(PROGRESS!$A69,DATASHEET!$A$1:$A$300,0),MATCH(PROGRESS!CB$2,DATASHEET!$A$1:$CT$1,0)),"")</f>
        <v>0</v>
      </c>
      <c r="CC69" s="109" t="str">
        <f t="shared" si="41"/>
        <v/>
      </c>
      <c r="CD69" s="110" t="str">
        <f>IF(ISBLANK(DATASHEET!CG55),"",DATASHEET!CG55)</f>
        <v>PLO</v>
      </c>
      <c r="CE69" s="111" t="str">
        <f>IF(ISBLANK(DATASHEET!CH55),"",DATASHEET!CH55)</f>
        <v>8N-RE-1</v>
      </c>
      <c r="CF69" s="108" t="str">
        <f>IFERROR(VLOOKUP(DATASHEET!CJ55,lookup,2,FALSE)-$Q69,"")</f>
        <v/>
      </c>
      <c r="CG69" s="109">
        <f>IFERROR(INDEX(DATASHEET!$A$1:$CT$300,MATCH(PROGRESS!$A69,DATASHEET!$A$1:$A$300,0),MATCH(PROGRESS!CG$2,DATASHEET!$A$1:$CT$1,0)),"")</f>
        <v>0</v>
      </c>
      <c r="CH69" s="109" t="str">
        <f t="shared" si="45"/>
        <v/>
      </c>
      <c r="CI69" s="110" t="str">
        <f>IF(ISBLANK(DATASHEET!CK55),"",DATASHEET!CK55)</f>
        <v>AGI</v>
      </c>
      <c r="CJ69" s="111" t="str">
        <f>IF(ISBLANK(DATASHEET!CL55),"",DATASHEET!CL55)</f>
        <v>8X-SC-5</v>
      </c>
      <c r="CK69" s="108" t="str">
        <f>IFERROR(VLOOKUP(DATASHEET!CN55,lookup,2,FALSE)-$Q69,"")</f>
        <v/>
      </c>
      <c r="CL69" s="109">
        <f>IFERROR(INDEX(DATASHEET!$A$1:$CT$300,MATCH(PROGRESS!$A69,DATASHEET!$A$1:$A$300,0),MATCH(PROGRESS!CL$2,DATASHEET!$A$1:$CT$1,0)),"")</f>
        <v>0</v>
      </c>
      <c r="CM69" s="109" t="str">
        <f t="shared" si="43"/>
        <v/>
      </c>
      <c r="CN69" s="110" t="str">
        <f>IF(ISBLANK(DATASHEET!CO55),"",DATASHEET!CO55)</f>
        <v>DCH</v>
      </c>
      <c r="CO69" s="110" t="str">
        <f>IF(ISBLANK(DATASHEET!CP55),"",DATASHEET!CP55)</f>
        <v>8N-SP-1</v>
      </c>
      <c r="FO69" s="282"/>
      <c r="FP69" s="282"/>
      <c r="FQ69" s="282"/>
      <c r="FR69" s="282"/>
      <c r="FS69" s="282"/>
      <c r="FT69" s="282"/>
      <c r="FU69" s="282"/>
      <c r="FV69" s="282"/>
      <c r="FW69" s="282"/>
      <c r="FX69" s="282"/>
      <c r="FY69" s="345"/>
      <c r="FZ69" s="282"/>
      <c r="GA69" s="282"/>
      <c r="GB69" s="282"/>
      <c r="GC69" s="282"/>
      <c r="GD69" s="282"/>
      <c r="GE69" s="282"/>
      <c r="GF69" s="282"/>
      <c r="GG69" s="282"/>
      <c r="GH69" s="282"/>
      <c r="GI69" s="282"/>
      <c r="GJ69" s="282"/>
      <c r="GK69" s="282"/>
      <c r="GL69" s="282"/>
      <c r="GM69" s="282"/>
      <c r="GN69" s="282"/>
      <c r="GO69" s="282"/>
      <c r="GP69" s="282"/>
      <c r="GQ69" s="282"/>
      <c r="GR69" s="282"/>
    </row>
    <row r="70" spans="1:200" ht="15.75" x14ac:dyDescent="0.25">
      <c r="A70" s="112">
        <f>DATASHEET!A56</f>
        <v>152905</v>
      </c>
      <c r="B70" s="113" t="str">
        <f>DATASHEET!B56</f>
        <v>GECI, Ariana</v>
      </c>
      <c r="C70" s="114" t="str">
        <f>DATASHEET!C56</f>
        <v>8MH</v>
      </c>
      <c r="D70" s="115" t="str">
        <f>DATASHEET!D56</f>
        <v>F</v>
      </c>
      <c r="E70" s="115" t="str">
        <f>DATASHEET!J56</f>
        <v>N</v>
      </c>
      <c r="F70" s="115" t="str">
        <f>DATASHEET!E56</f>
        <v>Y</v>
      </c>
      <c r="G70" s="115" t="str">
        <f>DATASHEET!F56</f>
        <v>White - British</v>
      </c>
      <c r="H70" s="115" t="str">
        <f>DATASHEET!G56</f>
        <v>N</v>
      </c>
      <c r="I70" s="115" t="str">
        <f>DATASHEET!H56</f>
        <v>Y</v>
      </c>
      <c r="J70" s="115" t="str">
        <f>DATASHEET!I56</f>
        <v>N</v>
      </c>
      <c r="K70" s="116" t="str">
        <f>DATASHEET!M56</f>
        <v>L</v>
      </c>
      <c r="L70" s="117" t="str">
        <f t="shared" si="28"/>
        <v/>
      </c>
      <c r="M70" s="106" t="str">
        <f>IFERROR(SUM(COUNTIF($S70,"&gt;=0"),COUNTIF($AC70,"&gt;=0"),COUNTIF($AH70,"&gt;=0"),COUNTIF(#REF!,"&gt;=0"),COUNTIF($AM70,"&gt;=0"),COUNTIF($AR70,"&gt;=0"),COUNTIF($AW70,"&gt;=0"),COUNTIF($BB70,"&gt;=0"),COUNTIF($BG70,"&gt;=0"),COUNTIF($BL70,"&gt;=0"),COUNTIF($BV70,"&gt;=0"),COUNTIF($BQ70,"&gt;=0"),COUNTIF($CF70,"&gt;=0"),COUNTIF($CK70,"&gt;=0"),COUNTIF($X70,"&gt;=0"),COUNTIF($CA70,"&gt;=0"))/COUNT($S70,$AC70,$AH70,#REF!,$AM70,$AR70,$AW70,$BB70,$BG70,$BL70,$BV70,$CA70,$CF70,$CK70,$X70,$BQ70),"")</f>
        <v/>
      </c>
      <c r="N70" s="106" t="str">
        <f>IFERROR(SUM(COUNTIF($S70,"&lt;0"),COUNTIF($AC70,"&lt;0"),COUNTIF($AH70,"&lt;0"),COUNTIF(#REF!,"&lt;0"),COUNTIF($AM70,"&lt;0"),COUNTIF($AR70,"&lt;0"),COUNTIF($AW70,"&lt;0"),COUNTIF($BB70,"&lt;0"),COUNTIF($BG70,"&lt;0"),COUNTIF($BL70,"&lt;0"),COUNTIF($BV70,"&lt;0"),COUNTIF($BQ70,"&lt;0"),COUNTIF($CA70,"&lt;0"),COUNTIF($CF70,"&lt;0"),COUNTIF($CK70,"&lt;0"),COUNTIF($X70,"&lt;0"))/COUNT($S70,$AC70,$AH70,#REF!,$AM70,$AR70,$AW70,$BB70,$BG70,$BL70,$BV70,$CA70,$CF70,$CK70,$X70,$BQ70),"")</f>
        <v/>
      </c>
      <c r="O70" s="118" t="str">
        <f>IF(ISBLANK(DATASHEET!L56),"",DATASHEET!L56)</f>
        <v>4-5</v>
      </c>
      <c r="P70" s="119">
        <f>IFERROR(IF(VLOOKUP(DATASHEET!A56,[5]YEAR8!$A$2:$Z$226,18,FALSE)="","",VLOOKUP(DATASHEET!A56,[5]YEAR8!$A$2:$Z$226,18,FALSE)),"")</f>
        <v>36.912934999999997</v>
      </c>
      <c r="Q70" s="120">
        <f>IFERROR(IF(VLOOKUP(DATASHEET!A56,[5]YEAR8!$A$2:$AF$250,19,FALSE)="","",VLOOKUP(DATASHEET!A56,[5]YEAR8!$A$2:$AF$250,19,FALSE)),"")</f>
        <v>3.6912934999999996</v>
      </c>
      <c r="R70" s="121" t="str">
        <f>'P8 BREAKDOWN'!L58</f>
        <v/>
      </c>
      <c r="S70" s="108" t="str">
        <f>IF(T70="","",IFERROR(VLOOKUP(DATASHEET!AF56,lookup,2,FALSE)-$Q70,""))</f>
        <v/>
      </c>
      <c r="T70" s="109">
        <f>IFERROR(INDEX(DATASHEET!$A$1:$CT$300,MATCH(PROGRESS!$A70,DATASHEET!$A$1:$A$300,0),MATCH(PROGRESS!T$2,DATASHEET!$A$1:$CT$1,0)),"")</f>
        <v>0</v>
      </c>
      <c r="U70" s="109" t="str">
        <f t="shared" si="29"/>
        <v/>
      </c>
      <c r="V70" s="110" t="str">
        <f>IF(ISBLANK(DATASHEET!AG56),"",DATASHEET!AG56)</f>
        <v>SGO</v>
      </c>
      <c r="W70" s="111" t="str">
        <f>IF(ISBLANK(DATASHEET!AH56),"",DATASHEET!AH56)</f>
        <v>8N-AR-2</v>
      </c>
      <c r="X70" s="108" t="str">
        <f>IFERROR(VLOOKUP(DATASHEET!AJ56,lookup,2,FALSE)-$Q70,"")</f>
        <v/>
      </c>
      <c r="Y70" s="109">
        <f>IFERROR(INDEX(DATASHEET!$A$1:$CT$300,MATCH(PROGRESS!$A70,DATASHEET!$A$1:$A$300,0),MATCH(PROGRESS!Y$2,DATASHEET!$A$1:$CT$1,0)),"")</f>
        <v>0</v>
      </c>
      <c r="Z70" s="109" t="str">
        <f t="shared" si="44"/>
        <v/>
      </c>
      <c r="AA70" s="110" t="str">
        <f>IF(ISBLANK(DATASHEET!AK56),"",DATASHEET!AK56)</f>
        <v>AWR</v>
      </c>
      <c r="AB70" s="111" t="str">
        <f>IF(ISBLANK(DATASHEET!AL56),"",DATASHEET!AL56)</f>
        <v>8N-DT-4</v>
      </c>
      <c r="AC70" s="108" t="str">
        <f>IF(AD70="","",IFERROR(VLOOKUP(DATASHEET!AN56,lookup,2,FALSE)-$Q70,""))</f>
        <v/>
      </c>
      <c r="AD70" s="109">
        <f>IFERROR(INDEX(DATASHEET!$A$1:$CT$300,MATCH(PROGRESS!$A70,DATASHEET!$A$1:$A$300,0),MATCH(PROGRESS!AD$2,DATASHEET!$A$1:$CT$1,0)),"")</f>
        <v>0</v>
      </c>
      <c r="AE70" s="109" t="str">
        <f t="shared" si="31"/>
        <v/>
      </c>
      <c r="AF70" s="110" t="str">
        <f>IF(ISBLANK(DATASHEET!AO56),"",DATASHEET!AO56)</f>
        <v>EC</v>
      </c>
      <c r="AG70" s="111" t="str">
        <f>IF(ISBLANK(DATASHEET!AP56),"",DATASHEET!AP56)</f>
        <v>8N-DR-2</v>
      </c>
      <c r="AH70" s="108" t="str">
        <f>IF(AI70="","",IFERROR(VLOOKUP(DATASHEET!AR56,lookup,2,FALSE)-$Q70,""))</f>
        <v/>
      </c>
      <c r="AI70" s="109">
        <f>IFERROR(INDEX(DATASHEET!$A$1:$CT$300,MATCH(PROGRESS!$A70,DATASHEET!$A$1:$A$300,0),MATCH(PROGRESS!AI$2,DATASHEET!$A$1:$CT$1,0)),"")</f>
        <v>0</v>
      </c>
      <c r="AJ70" s="109" t="str">
        <f t="shared" si="32"/>
        <v/>
      </c>
      <c r="AK70" s="110" t="str">
        <f>IF(ISBLANK(DATASHEET!AS56),"",DATASHEET!AS56)</f>
        <v>CMC</v>
      </c>
      <c r="AL70" s="111" t="str">
        <f>IF(ISBLANK(DATASHEET!AT56),"",DATASHEET!AT56)</f>
        <v>8N-EN-3</v>
      </c>
      <c r="AM70" s="108" t="str">
        <f>IF(AN70="","",IFERROR(VLOOKUP(DATASHEET!AZ56,lookup,2,FALSE)-$Q70,""))</f>
        <v/>
      </c>
      <c r="AN70" s="109">
        <f>IFERROR(INDEX(DATASHEET!$A$1:$CT$300,MATCH(PROGRESS!$A70,DATASHEET!$A$1:$A$300,0),MATCH(PROGRESS!AN$2,DATASHEET!$A$1:$CT$1,0)),"")</f>
        <v>0</v>
      </c>
      <c r="AO70" s="109" t="str">
        <f t="shared" si="33"/>
        <v/>
      </c>
      <c r="AP70" s="110" t="str">
        <f>IF(ISBLANK(DATASHEET!BA56),"",DATASHEET!BA56)</f>
        <v/>
      </c>
      <c r="AQ70" s="111" t="str">
        <f>IF(ISBLANK(DATASHEET!BB56),"",DATASHEET!BB56)</f>
        <v/>
      </c>
      <c r="AR70" s="108" t="str">
        <f>IF(AS70="","",IFERROR(VLOOKUP(DATASHEET!BD56,lookup,2,FALSE)-$Q70,""))</f>
        <v/>
      </c>
      <c r="AS70" s="109">
        <f>IFERROR(INDEX(DATASHEET!$A$1:$CT$300,MATCH(PROGRESS!$A70,DATASHEET!$A$1:$A$300,0),MATCH(PROGRESS!AS$2,DATASHEET!$A$1:$CT$1,0)),"")</f>
        <v>0</v>
      </c>
      <c r="AT70" s="109" t="str">
        <f t="shared" si="34"/>
        <v/>
      </c>
      <c r="AU70" s="110" t="str">
        <f>IF(ISBLANK(DATASHEET!BE56),"",DATASHEET!BE56)</f>
        <v>MPI</v>
      </c>
      <c r="AV70" s="111" t="str">
        <f>IF(ISBLANK(DATASHEET!BF56),"",DATASHEET!BF56)</f>
        <v>8N-GG-2</v>
      </c>
      <c r="AW70" s="108" t="str">
        <f>IF(AX70="","",IFERROR(VLOOKUP(DATASHEET!BH56,lookup,2,FALSE)-$Q70,""))</f>
        <v/>
      </c>
      <c r="AX70" s="109">
        <f>IFERROR(INDEX(DATASHEET!$A$1:$CT$300,MATCH(PROGRESS!$A70,DATASHEET!$A$1:$A$300,0),MATCH(PROGRESS!AX$2,DATASHEET!$A$1:$CT$1,0)),"")</f>
        <v>0</v>
      </c>
      <c r="AY70" s="109" t="str">
        <f t="shared" si="35"/>
        <v/>
      </c>
      <c r="AZ70" s="110" t="str">
        <f>IF(ISBLANK(DATASHEET!BI56),"",DATASHEET!BI56)</f>
        <v>HST</v>
      </c>
      <c r="BA70" s="111" t="str">
        <f>IF(ISBLANK(DATASHEET!BJ56),"",DATASHEET!BJ56)</f>
        <v>8N-HI-2</v>
      </c>
      <c r="BB70" s="108" t="str">
        <f>IF(BC70="","",IFERROR(VLOOKUP(DATASHEET!BL56,lookup,2,FALSE)-$Q70,""))</f>
        <v/>
      </c>
      <c r="BC70" s="109">
        <f>IFERROR(INDEX(DATASHEET!$A$1:$CT$300,MATCH(PROGRESS!$A70,DATASHEET!$A$1:$A$300,0),MATCH(PROGRESS!BC$2,DATASHEET!$A$1:$CT$1,0)),"")</f>
        <v>0</v>
      </c>
      <c r="BD70" s="109" t="str">
        <f t="shared" si="36"/>
        <v/>
      </c>
      <c r="BE70" s="110" t="str">
        <f>IF(ISBLANK(DATASHEET!BM56),"",DATASHEET!BM56)</f>
        <v>DCR</v>
      </c>
      <c r="BF70" s="111" t="str">
        <f>IF(ISBLANK(DATASHEET!BN56),"",DATASHEET!BN56)</f>
        <v>8N-IT-2</v>
      </c>
      <c r="BG70" s="108" t="str">
        <f>IF(BH70="","",IFERROR(VLOOKUP(DATASHEET!BP56,lookup,2,FALSE)-$Q70,""))</f>
        <v/>
      </c>
      <c r="BH70" s="109">
        <f>IFERROR(INDEX(DATASHEET!$A$1:$CT$300,MATCH(PROGRESS!$A70,DATASHEET!$A$1:$A$300,0),MATCH(PROGRESS!BH$2,DATASHEET!$A$1:$CT$1,0)),"")</f>
        <v>0</v>
      </c>
      <c r="BI70" s="109" t="str">
        <f t="shared" si="37"/>
        <v/>
      </c>
      <c r="BJ70" s="110" t="str">
        <f>IF(ISBLANK(DATASHEET!BQ56),"",DATASHEET!BQ56)</f>
        <v>JQ</v>
      </c>
      <c r="BK70" s="111" t="str">
        <f>IF(ISBLANK(DATASHEET!BR56),"",DATASHEET!BR56)</f>
        <v>8N-MA-4</v>
      </c>
      <c r="BL70" s="108" t="str">
        <f>IFERROR(VLOOKUP(DATASHEET!BT56,lookup,2,FALSE)-$Q70,"")</f>
        <v/>
      </c>
      <c r="BM70" s="109">
        <f>IFERROR(INDEX(DATASHEET!$A$1:$CT$300,MATCH(PROGRESS!$A70,DATASHEET!$A$1:$A$300,0),MATCH(PROGRESS!BM$2,DATASHEET!$A$1:$CT$1,0)),"")</f>
        <v>0</v>
      </c>
      <c r="BN70" s="109" t="str">
        <f t="shared" si="38"/>
        <v/>
      </c>
      <c r="BO70" s="110" t="str">
        <f>IF(ISBLANK(DATASHEET!BU56),"",DATASHEET!BU56)</f>
        <v>AW</v>
      </c>
      <c r="BP70" s="111" t="str">
        <f>IF(ISBLANK(DATASHEET!BV56),"",DATASHEET!BV56)</f>
        <v>8N-MU-2</v>
      </c>
      <c r="BQ70" s="108" t="str">
        <f>IFERROR(VLOOKUP(DATASHEET!BX56,lookup,2,FALSE)-$Q70,"")</f>
        <v/>
      </c>
      <c r="BR70" s="109">
        <f>IFERROR(INDEX(DATASHEET!$A$1:$CT$300,MATCH(PROGRESS!$A70,DATASHEET!$A$1:$A$300,0),MATCH(PROGRESS!BR$2,DATASHEET!$A$1:$CT$1,0)),"")</f>
        <v>0</v>
      </c>
      <c r="BS70" s="109" t="str">
        <f t="shared" si="39"/>
        <v/>
      </c>
      <c r="BT70" s="110" t="str">
        <f>IF(ISBLANK(DATASHEET!BY56),"",DATASHEET!BY56)</f>
        <v/>
      </c>
      <c r="BU70" s="111" t="str">
        <f>IF(ISBLANK(DATASHEET!BZ56),"",DATASHEET!BZ56)</f>
        <v/>
      </c>
      <c r="BV70" s="108" t="str">
        <f>IFERROR(VLOOKUP(DATASHEET!CB56,lookup,2,FALSE)-$Q70,"")</f>
        <v/>
      </c>
      <c r="BW70" s="109">
        <f>IFERROR(INDEX(DATASHEET!$A$1:$CT$300,MATCH(PROGRESS!$A70,DATASHEET!$A$1:$A$300,0),MATCH(PROGRESS!BW$2,DATASHEET!$A$1:$CT$1,0)),"")</f>
        <v>0</v>
      </c>
      <c r="BX70" s="109" t="str">
        <f t="shared" si="40"/>
        <v/>
      </c>
      <c r="BY70" s="110" t="str">
        <f>IF(ISBLANK(DATASHEET!CC56),"",DATASHEET!CC56)</f>
        <v>CKA</v>
      </c>
      <c r="BZ70" s="111" t="str">
        <f>IF(ISBLANK(DATASHEET!CD56),"",DATASHEET!CD56)</f>
        <v>8N-PE-2</v>
      </c>
      <c r="CA70" s="108" t="str">
        <f>IFERROR(VLOOKUP(DATASHEET!CF56,lookup,2,FALSE)-$Q70,"")</f>
        <v/>
      </c>
      <c r="CB70" s="109">
        <f>IFERROR(INDEX(DATASHEET!$A$1:$CT$300,MATCH(PROGRESS!$A70,DATASHEET!$A$1:$A$300,0),MATCH(PROGRESS!CB$2,DATASHEET!$A$1:$CT$1,0)),"")</f>
        <v>0</v>
      </c>
      <c r="CC70" s="109" t="str">
        <f t="shared" si="41"/>
        <v/>
      </c>
      <c r="CD70" s="110" t="str">
        <f>IF(ISBLANK(DATASHEET!CG56),"",DATASHEET!CG56)</f>
        <v>PLO</v>
      </c>
      <c r="CE70" s="111" t="str">
        <f>IF(ISBLANK(DATASHEET!CH56),"",DATASHEET!CH56)</f>
        <v>8N-RE-2</v>
      </c>
      <c r="CF70" s="108" t="str">
        <f>IFERROR(VLOOKUP(DATASHEET!CJ56,lookup,2,FALSE)-$Q70,"")</f>
        <v/>
      </c>
      <c r="CG70" s="109">
        <f>IFERROR(INDEX(DATASHEET!$A$1:$CT$300,MATCH(PROGRESS!$A70,DATASHEET!$A$1:$A$300,0),MATCH(PROGRESS!CG$2,DATASHEET!$A$1:$CT$1,0)),"")</f>
        <v>0</v>
      </c>
      <c r="CH70" s="109" t="str">
        <f t="shared" si="45"/>
        <v/>
      </c>
      <c r="CI70" s="110" t="str">
        <f>IF(ISBLANK(DATASHEET!CK56),"",DATASHEET!CK56)</f>
        <v>AR</v>
      </c>
      <c r="CJ70" s="111" t="str">
        <f>IF(ISBLANK(DATASHEET!CL56),"",DATASHEET!CL56)</f>
        <v>8X-SC-7</v>
      </c>
      <c r="CK70" s="108" t="str">
        <f>IFERROR(VLOOKUP(DATASHEET!CN56,lookup,2,FALSE)-$Q70,"")</f>
        <v/>
      </c>
      <c r="CL70" s="109">
        <f>IFERROR(INDEX(DATASHEET!$A$1:$CT$300,MATCH(PROGRESS!$A70,DATASHEET!$A$1:$A$300,0),MATCH(PROGRESS!CL$2,DATASHEET!$A$1:$CT$1,0)),"")</f>
        <v>0</v>
      </c>
      <c r="CM70" s="109" t="str">
        <f t="shared" si="43"/>
        <v/>
      </c>
      <c r="CN70" s="110" t="str">
        <f>IF(ISBLANK(DATASHEET!CO56),"",DATASHEET!CO56)</f>
        <v>YP</v>
      </c>
      <c r="CO70" s="110" t="str">
        <f>IF(ISBLANK(DATASHEET!CP56),"",DATASHEET!CP56)</f>
        <v>8N-SP-2</v>
      </c>
      <c r="FO70" s="282"/>
      <c r="FP70" s="282"/>
      <c r="FQ70" s="282"/>
      <c r="FR70" s="282"/>
      <c r="FS70" s="282"/>
      <c r="FT70" s="282"/>
      <c r="FU70" s="282"/>
      <c r="FV70" s="282"/>
      <c r="FW70" s="282"/>
      <c r="FX70" s="282"/>
      <c r="FY70" s="345"/>
      <c r="FZ70" s="282"/>
      <c r="GA70" s="282"/>
      <c r="GB70" s="282"/>
      <c r="GC70" s="282"/>
      <c r="GD70" s="282"/>
      <c r="GE70" s="282"/>
      <c r="GF70" s="282"/>
      <c r="GG70" s="282"/>
      <c r="GH70" s="282"/>
      <c r="GI70" s="282"/>
      <c r="GJ70" s="282"/>
      <c r="GK70" s="282"/>
      <c r="GL70" s="282"/>
      <c r="GM70" s="282"/>
      <c r="GN70" s="282"/>
      <c r="GO70" s="282"/>
      <c r="GP70" s="282"/>
      <c r="GQ70" s="282"/>
      <c r="GR70" s="282"/>
    </row>
    <row r="71" spans="1:200" ht="15.75" x14ac:dyDescent="0.25">
      <c r="A71" s="112">
        <f>DATASHEET!A57</f>
        <v>152925</v>
      </c>
      <c r="B71" s="113" t="str">
        <f>DATASHEET!B57</f>
        <v>GEE, Sammy</v>
      </c>
      <c r="C71" s="114" t="str">
        <f>DATASHEET!C57</f>
        <v>8AR</v>
      </c>
      <c r="D71" s="115" t="str">
        <f>DATASHEET!D57</f>
        <v>M</v>
      </c>
      <c r="E71" s="115" t="str">
        <f>DATASHEET!J57</f>
        <v>K</v>
      </c>
      <c r="F71" s="115" t="str">
        <f>DATASHEET!E57</f>
        <v>N</v>
      </c>
      <c r="G71" s="115" t="str">
        <f>DATASHEET!F57</f>
        <v>White - British</v>
      </c>
      <c r="H71" s="115" t="str">
        <f>DATASHEET!G57</f>
        <v>N</v>
      </c>
      <c r="I71" s="115" t="str">
        <f>DATASHEET!H57</f>
        <v>N</v>
      </c>
      <c r="J71" s="115" t="str">
        <f>DATASHEET!I57</f>
        <v>N</v>
      </c>
      <c r="K71" s="116" t="str">
        <f>DATASHEET!M57</f>
        <v>H</v>
      </c>
      <c r="L71" s="117" t="str">
        <f t="shared" si="28"/>
        <v/>
      </c>
      <c r="M71" s="106" t="str">
        <f>IFERROR(SUM(COUNTIF($S71,"&gt;=0"),COUNTIF($AC71,"&gt;=0"),COUNTIF($AH71,"&gt;=0"),COUNTIF(#REF!,"&gt;=0"),COUNTIF($AM71,"&gt;=0"),COUNTIF($AR71,"&gt;=0"),COUNTIF($AW71,"&gt;=0"),COUNTIF($BB71,"&gt;=0"),COUNTIF($BG71,"&gt;=0"),COUNTIF($BL71,"&gt;=0"),COUNTIF($BV71,"&gt;=0"),COUNTIF($BQ71,"&gt;=0"),COUNTIF($CF71,"&gt;=0"),COUNTIF($CK71,"&gt;=0"),COUNTIF($X71,"&gt;=0"),COUNTIF($CA71,"&gt;=0"))/COUNT($S71,$AC71,$AH71,#REF!,$AM71,$AR71,$AW71,$BB71,$BG71,$BL71,$BV71,$CA71,$CF71,$CK71,$X71,$BQ71),"")</f>
        <v/>
      </c>
      <c r="N71" s="106" t="str">
        <f>IFERROR(SUM(COUNTIF($S71,"&lt;0"),COUNTIF($AC71,"&lt;0"),COUNTIF($AH71,"&lt;0"),COUNTIF(#REF!,"&lt;0"),COUNTIF($AM71,"&lt;0"),COUNTIF($AR71,"&lt;0"),COUNTIF($AW71,"&lt;0"),COUNTIF($BB71,"&lt;0"),COUNTIF($BG71,"&lt;0"),COUNTIF($BL71,"&lt;0"),COUNTIF($BV71,"&lt;0"),COUNTIF($BQ71,"&lt;0"),COUNTIF($CA71,"&lt;0"),COUNTIF($CF71,"&lt;0"),COUNTIF($CK71,"&lt;0"),COUNTIF($X71,"&lt;0"))/COUNT($S71,$AC71,$AH71,#REF!,$AM71,$AR71,$AW71,$BB71,$BG71,$BL71,$BV71,$CA71,$CF71,$CK71,$X71,$BQ71),"")</f>
        <v/>
      </c>
      <c r="O71" s="118" t="str">
        <f>IF(ISBLANK(DATASHEET!L57),"",DATASHEET!L57)</f>
        <v>6-7</v>
      </c>
      <c r="P71" s="119">
        <f>IFERROR(IF(VLOOKUP(DATASHEET!A57,[5]YEAR8!$A$2:$Z$226,18,FALSE)="","",VLOOKUP(DATASHEET!A57,[5]YEAR8!$A$2:$Z$226,18,FALSE)),"")</f>
        <v>64.375</v>
      </c>
      <c r="Q71" s="120">
        <f>IFERROR(IF(VLOOKUP(DATASHEET!A57,[5]YEAR8!$A$2:$AF$250,19,FALSE)="","",VLOOKUP(DATASHEET!A57,[5]YEAR8!$A$2:$AF$250,19,FALSE)),"")</f>
        <v>6.4375</v>
      </c>
      <c r="R71" s="121" t="str">
        <f>'P8 BREAKDOWN'!L59</f>
        <v/>
      </c>
      <c r="S71" s="108" t="str">
        <f>IF(T71="","",IFERROR(VLOOKUP(DATASHEET!AF57,lookup,2,FALSE)-$Q71,""))</f>
        <v/>
      </c>
      <c r="T71" s="109">
        <f>IFERROR(INDEX(DATASHEET!$A$1:$CT$300,MATCH(PROGRESS!$A71,DATASHEET!$A$1:$A$300,0),MATCH(PROGRESS!T$2,DATASHEET!$A$1:$CT$1,0)),"")</f>
        <v>0</v>
      </c>
      <c r="U71" s="109" t="str">
        <f t="shared" si="29"/>
        <v/>
      </c>
      <c r="V71" s="110" t="str">
        <f>IF(ISBLANK(DATASHEET!AG57),"",DATASHEET!AG57)</f>
        <v>SGO</v>
      </c>
      <c r="W71" s="111" t="str">
        <f>IF(ISBLANK(DATASHEET!AH57),"",DATASHEET!AH57)</f>
        <v>8S-AR-1</v>
      </c>
      <c r="X71" s="108" t="str">
        <f>IFERROR(VLOOKUP(DATASHEET!AJ57,lookup,2,FALSE)-$Q71,"")</f>
        <v/>
      </c>
      <c r="Y71" s="109">
        <f>IFERROR(INDEX(DATASHEET!$A$1:$CT$300,MATCH(PROGRESS!$A71,DATASHEET!$A$1:$A$300,0),MATCH(PROGRESS!Y$2,DATASHEET!$A$1:$CT$1,0)),"")</f>
        <v>0</v>
      </c>
      <c r="Z71" s="109" t="str">
        <f t="shared" si="44"/>
        <v/>
      </c>
      <c r="AA71" s="110" t="str">
        <f>IF(ISBLANK(DATASHEET!AK57),"",DATASHEET!AK57)</f>
        <v>KD</v>
      </c>
      <c r="AB71" s="111" t="str">
        <f>IF(ISBLANK(DATASHEET!AL57),"",DATASHEET!AL57)</f>
        <v>8S-DT-2</v>
      </c>
      <c r="AC71" s="108" t="str">
        <f>IF(AD71="","",IFERROR(VLOOKUP(DATASHEET!AN57,lookup,2,FALSE)-$Q71,""))</f>
        <v/>
      </c>
      <c r="AD71" s="109">
        <f>IFERROR(INDEX(DATASHEET!$A$1:$CT$300,MATCH(PROGRESS!$A71,DATASHEET!$A$1:$A$300,0),MATCH(PROGRESS!AD$2,DATASHEET!$A$1:$CT$1,0)),"")</f>
        <v>0</v>
      </c>
      <c r="AE71" s="109" t="str">
        <f t="shared" si="31"/>
        <v/>
      </c>
      <c r="AF71" s="110" t="str">
        <f>IF(ISBLANK(DATASHEET!AO57),"",DATASHEET!AO57)</f>
        <v>KC</v>
      </c>
      <c r="AG71" s="111" t="str">
        <f>IF(ISBLANK(DATASHEET!AP57),"",DATASHEET!AP57)</f>
        <v>8S-DR-1</v>
      </c>
      <c r="AH71" s="108" t="str">
        <f>IF(AI71="","",IFERROR(VLOOKUP(DATASHEET!AR57,lookup,2,FALSE)-$Q71,""))</f>
        <v/>
      </c>
      <c r="AI71" s="109">
        <f>IFERROR(INDEX(DATASHEET!$A$1:$CT$300,MATCH(PROGRESS!$A71,DATASHEET!$A$1:$A$300,0),MATCH(PROGRESS!AI$2,DATASHEET!$A$1:$CT$1,0)),"")</f>
        <v>0</v>
      </c>
      <c r="AJ71" s="109" t="str">
        <f t="shared" si="32"/>
        <v/>
      </c>
      <c r="AK71" s="110" t="str">
        <f>IF(ISBLANK(DATASHEET!AS57),"",DATASHEET!AS57)</f>
        <v>BH</v>
      </c>
      <c r="AL71" s="111" t="str">
        <f>IF(ISBLANK(DATASHEET!AT57),"",DATASHEET!AT57)</f>
        <v>8S-EN-2</v>
      </c>
      <c r="AM71" s="108" t="str">
        <f>IF(AN71="","",IFERROR(VLOOKUP(DATASHEET!AZ57,lookup,2,FALSE)-$Q71,""))</f>
        <v/>
      </c>
      <c r="AN71" s="109">
        <f>IFERROR(INDEX(DATASHEET!$A$1:$CT$300,MATCH(PROGRESS!$A71,DATASHEET!$A$1:$A$300,0),MATCH(PROGRESS!AN$2,DATASHEET!$A$1:$CT$1,0)),"")</f>
        <v>0</v>
      </c>
      <c r="AO71" s="109" t="str">
        <f t="shared" si="33"/>
        <v/>
      </c>
      <c r="AP71" s="110" t="str">
        <f>IF(ISBLANK(DATASHEET!BA57),"",DATASHEET!BA57)</f>
        <v>YP</v>
      </c>
      <c r="AQ71" s="111" t="str">
        <f>IF(ISBLANK(DATASHEET!BB57),"",DATASHEET!BB57)</f>
        <v>8S-FR-1</v>
      </c>
      <c r="AR71" s="108" t="str">
        <f>IF(AS71="","",IFERROR(VLOOKUP(DATASHEET!BD57,lookup,2,FALSE)-$Q71,""))</f>
        <v/>
      </c>
      <c r="AS71" s="109">
        <f>IFERROR(INDEX(DATASHEET!$A$1:$CT$300,MATCH(PROGRESS!$A71,DATASHEET!$A$1:$A$300,0),MATCH(PROGRESS!AS$2,DATASHEET!$A$1:$CT$1,0)),"")</f>
        <v>0</v>
      </c>
      <c r="AT71" s="109" t="str">
        <f t="shared" si="34"/>
        <v/>
      </c>
      <c r="AU71" s="110" t="str">
        <f>IF(ISBLANK(DATASHEET!BE57),"",DATASHEET!BE57)</f>
        <v>JJA</v>
      </c>
      <c r="AV71" s="111" t="str">
        <f>IF(ISBLANK(DATASHEET!BF57),"",DATASHEET!BF57)</f>
        <v>8S-GG-1</v>
      </c>
      <c r="AW71" s="108" t="str">
        <f>IF(AX71="","",IFERROR(VLOOKUP(DATASHEET!BH57,lookup,2,FALSE)-$Q71,""))</f>
        <v/>
      </c>
      <c r="AX71" s="109">
        <f>IFERROR(INDEX(DATASHEET!$A$1:$CT$300,MATCH(PROGRESS!$A71,DATASHEET!$A$1:$A$300,0),MATCH(PROGRESS!AX$2,DATASHEET!$A$1:$CT$1,0)),"")</f>
        <v>0</v>
      </c>
      <c r="AY71" s="109" t="str">
        <f t="shared" si="35"/>
        <v/>
      </c>
      <c r="AZ71" s="110" t="str">
        <f>IF(ISBLANK(DATASHEET!BI57),"",DATASHEET!BI57)</f>
        <v>MCO</v>
      </c>
      <c r="BA71" s="111" t="str">
        <f>IF(ISBLANK(DATASHEET!BJ57),"",DATASHEET!BJ57)</f>
        <v>8S-HI-1</v>
      </c>
      <c r="BB71" s="108" t="str">
        <f>IF(BC71="","",IFERROR(VLOOKUP(DATASHEET!BL57,lookup,2,FALSE)-$Q71,""))</f>
        <v/>
      </c>
      <c r="BC71" s="109">
        <f>IFERROR(INDEX(DATASHEET!$A$1:$CT$300,MATCH(PROGRESS!$A71,DATASHEET!$A$1:$A$300,0),MATCH(PROGRESS!BC$2,DATASHEET!$A$1:$CT$1,0)),"")</f>
        <v>0</v>
      </c>
      <c r="BD71" s="109" t="str">
        <f t="shared" si="36"/>
        <v/>
      </c>
      <c r="BE71" s="110" t="str">
        <f>IF(ISBLANK(DATASHEET!BM57),"",DATASHEET!BM57)</f>
        <v>RNI</v>
      </c>
      <c r="BF71" s="111" t="str">
        <f>IF(ISBLANK(DATASHEET!BN57),"",DATASHEET!BN57)</f>
        <v>8S-IT-1</v>
      </c>
      <c r="BG71" s="108" t="str">
        <f>IF(BH71="","",IFERROR(VLOOKUP(DATASHEET!BP57,lookup,2,FALSE)-$Q71,""))</f>
        <v/>
      </c>
      <c r="BH71" s="109">
        <f>IFERROR(INDEX(DATASHEET!$A$1:$CT$300,MATCH(PROGRESS!$A71,DATASHEET!$A$1:$A$300,0),MATCH(PROGRESS!BH$2,DATASHEET!$A$1:$CT$1,0)),"")</f>
        <v>0</v>
      </c>
      <c r="BI71" s="109" t="str">
        <f t="shared" si="37"/>
        <v/>
      </c>
      <c r="BJ71" s="110" t="str">
        <f>IF(ISBLANK(DATASHEET!BQ57),"",DATASHEET!BQ57)</f>
        <v>MP</v>
      </c>
      <c r="BK71" s="111" t="str">
        <f>IF(ISBLANK(DATASHEET!BR57),"",DATASHEET!BR57)</f>
        <v>8S-MA-2</v>
      </c>
      <c r="BL71" s="108" t="str">
        <f>IFERROR(VLOOKUP(DATASHEET!BT57,lookup,2,FALSE)-$Q71,"")</f>
        <v/>
      </c>
      <c r="BM71" s="109">
        <f>IFERROR(INDEX(DATASHEET!$A$1:$CT$300,MATCH(PROGRESS!$A71,DATASHEET!$A$1:$A$300,0),MATCH(PROGRESS!BM$2,DATASHEET!$A$1:$CT$1,0)),"")</f>
        <v>0</v>
      </c>
      <c r="BN71" s="109" t="str">
        <f t="shared" si="38"/>
        <v/>
      </c>
      <c r="BO71" s="110" t="str">
        <f>IF(ISBLANK(DATASHEET!BU57),"",DATASHEET!BU57)</f>
        <v>RF</v>
      </c>
      <c r="BP71" s="111" t="str">
        <f>IF(ISBLANK(DATASHEET!BV57),"",DATASHEET!BV57)</f>
        <v>8S-MU-1</v>
      </c>
      <c r="BQ71" s="108" t="str">
        <f>IFERROR(VLOOKUP(DATASHEET!BX57,lookup,2,FALSE)-$Q71,"")</f>
        <v/>
      </c>
      <c r="BR71" s="109">
        <f>IFERROR(INDEX(DATASHEET!$A$1:$CT$300,MATCH(PROGRESS!$A71,DATASHEET!$A$1:$A$300,0),MATCH(PROGRESS!BR$2,DATASHEET!$A$1:$CT$1,0)),"")</f>
        <v>0</v>
      </c>
      <c r="BS71" s="109" t="str">
        <f t="shared" si="39"/>
        <v/>
      </c>
      <c r="BT71" s="110" t="str">
        <f>IF(ISBLANK(DATASHEET!BY57),"",DATASHEET!BY57)</f>
        <v/>
      </c>
      <c r="BU71" s="111" t="str">
        <f>IF(ISBLANK(DATASHEET!BZ57),"",DATASHEET!BZ57)</f>
        <v/>
      </c>
      <c r="BV71" s="108" t="str">
        <f>IFERROR(VLOOKUP(DATASHEET!CB57,lookup,2,FALSE)-$Q71,"")</f>
        <v/>
      </c>
      <c r="BW71" s="109">
        <f>IFERROR(INDEX(DATASHEET!$A$1:$CT$300,MATCH(PROGRESS!$A71,DATASHEET!$A$1:$A$300,0),MATCH(PROGRESS!BW$2,DATASHEET!$A$1:$CT$1,0)),"")</f>
        <v>0</v>
      </c>
      <c r="BX71" s="109" t="str">
        <f t="shared" si="40"/>
        <v/>
      </c>
      <c r="BY71" s="110" t="str">
        <f>IF(ISBLANK(DATASHEET!CC57),"",DATASHEET!CC57)</f>
        <v>JOS</v>
      </c>
      <c r="BZ71" s="111" t="str">
        <f>IF(ISBLANK(DATASHEET!CD57),"",DATASHEET!CD57)</f>
        <v>8S-PE-4</v>
      </c>
      <c r="CA71" s="108" t="str">
        <f>IFERROR(VLOOKUP(DATASHEET!CF57,lookup,2,FALSE)-$Q71,"")</f>
        <v/>
      </c>
      <c r="CB71" s="109">
        <f>IFERROR(INDEX(DATASHEET!$A$1:$CT$300,MATCH(PROGRESS!$A71,DATASHEET!$A$1:$A$300,0),MATCH(PROGRESS!CB$2,DATASHEET!$A$1:$CT$1,0)),"")</f>
        <v>0</v>
      </c>
      <c r="CC71" s="109" t="str">
        <f t="shared" si="41"/>
        <v/>
      </c>
      <c r="CD71" s="110" t="str">
        <f>IF(ISBLANK(DATASHEET!CG57),"",DATASHEET!CG57)</f>
        <v>MHA</v>
      </c>
      <c r="CE71" s="111" t="str">
        <f>IF(ISBLANK(DATASHEET!CH57),"",DATASHEET!CH57)</f>
        <v>8S-RE-1</v>
      </c>
      <c r="CF71" s="108" t="str">
        <f>IFERROR(VLOOKUP(DATASHEET!CJ57,lookup,2,FALSE)-$Q71,"")</f>
        <v/>
      </c>
      <c r="CG71" s="109">
        <f>IFERROR(INDEX(DATASHEET!$A$1:$CT$300,MATCH(PROGRESS!$A71,DATASHEET!$A$1:$A$300,0),MATCH(PROGRESS!CG$2,DATASHEET!$A$1:$CT$1,0)),"")</f>
        <v>0</v>
      </c>
      <c r="CH71" s="109" t="str">
        <f t="shared" si="45"/>
        <v/>
      </c>
      <c r="CI71" s="110" t="str">
        <f>IF(ISBLANK(DATASHEET!CK57),"",DATASHEET!CK57)</f>
        <v>AR</v>
      </c>
      <c r="CJ71" s="111" t="str">
        <f>IF(ISBLANK(DATASHEET!CL57),"",DATASHEET!CL57)</f>
        <v>8X-SC-7</v>
      </c>
      <c r="CK71" s="108" t="str">
        <f>IFERROR(VLOOKUP(DATASHEET!CN57,lookup,2,FALSE)-$Q71,"")</f>
        <v/>
      </c>
      <c r="CL71" s="109">
        <f>IFERROR(INDEX(DATASHEET!$A$1:$CT$300,MATCH(PROGRESS!$A71,DATASHEET!$A$1:$A$300,0),MATCH(PROGRESS!CL$2,DATASHEET!$A$1:$CT$1,0)),"")</f>
        <v>0</v>
      </c>
      <c r="CM71" s="109" t="str">
        <f t="shared" si="43"/>
        <v/>
      </c>
      <c r="CN71" s="110" t="str">
        <f>IF(ISBLANK(DATASHEET!CO57),"",DATASHEET!CO57)</f>
        <v/>
      </c>
      <c r="CO71" s="110" t="str">
        <f>IF(ISBLANK(DATASHEET!CP57),"",DATASHEET!CP57)</f>
        <v/>
      </c>
      <c r="FO71" s="282"/>
      <c r="FP71" s="282"/>
      <c r="FQ71" s="282"/>
      <c r="FR71" s="282"/>
      <c r="FS71" s="282"/>
      <c r="FT71" s="282"/>
      <c r="FU71" s="282"/>
      <c r="FV71" s="282"/>
      <c r="FW71" s="282"/>
      <c r="FX71" s="282"/>
      <c r="FY71" s="345"/>
      <c r="FZ71" s="282"/>
      <c r="GA71" s="282"/>
      <c r="GB71" s="282"/>
      <c r="GC71" s="282"/>
      <c r="GD71" s="282"/>
      <c r="GE71" s="282"/>
      <c r="GF71" s="282"/>
      <c r="GG71" s="282"/>
      <c r="GH71" s="282"/>
      <c r="GI71" s="282"/>
      <c r="GJ71" s="282"/>
      <c r="GK71" s="282"/>
      <c r="GL71" s="282"/>
      <c r="GM71" s="282"/>
      <c r="GN71" s="282"/>
      <c r="GO71" s="282"/>
      <c r="GP71" s="282"/>
      <c r="GQ71" s="282"/>
      <c r="GR71" s="282"/>
    </row>
    <row r="72" spans="1:200" ht="15.75" x14ac:dyDescent="0.25">
      <c r="A72" s="112">
        <f>DATASHEET!A58</f>
        <v>152783</v>
      </c>
      <c r="B72" s="113" t="str">
        <f>DATASHEET!B58</f>
        <v>GLOAG, Jack</v>
      </c>
      <c r="C72" s="114" t="str">
        <f>DATASHEET!C58</f>
        <v>8AR</v>
      </c>
      <c r="D72" s="115" t="str">
        <f>DATASHEET!D58</f>
        <v>M</v>
      </c>
      <c r="E72" s="115" t="str">
        <f>DATASHEET!J58</f>
        <v>N</v>
      </c>
      <c r="F72" s="115" t="str">
        <f>DATASHEET!E58</f>
        <v>N</v>
      </c>
      <c r="G72" s="115" t="str">
        <f>DATASHEET!F58</f>
        <v>White - British</v>
      </c>
      <c r="H72" s="115" t="str">
        <f>DATASHEET!G58</f>
        <v>N</v>
      </c>
      <c r="I72" s="115" t="str">
        <f>DATASHEET!H58</f>
        <v>N</v>
      </c>
      <c r="J72" s="115" t="str">
        <f>DATASHEET!I58</f>
        <v>N</v>
      </c>
      <c r="K72" s="116" t="str">
        <f>DATASHEET!M58</f>
        <v>H</v>
      </c>
      <c r="L72" s="117" t="str">
        <f t="shared" si="28"/>
        <v/>
      </c>
      <c r="M72" s="106" t="str">
        <f>IFERROR(SUM(COUNTIF($S72,"&gt;=0"),COUNTIF($AC72,"&gt;=0"),COUNTIF($AH72,"&gt;=0"),COUNTIF(#REF!,"&gt;=0"),COUNTIF($AM72,"&gt;=0"),COUNTIF($AR72,"&gt;=0"),COUNTIF($AW72,"&gt;=0"),COUNTIF($BB72,"&gt;=0"),COUNTIF($BG72,"&gt;=0"),COUNTIF($BL72,"&gt;=0"),COUNTIF($BV72,"&gt;=0"),COUNTIF($BQ72,"&gt;=0"),COUNTIF($CF72,"&gt;=0"),COUNTIF($CK72,"&gt;=0"),COUNTIF($X72,"&gt;=0"),COUNTIF($CA72,"&gt;=0"))/COUNT($S72,$AC72,$AH72,#REF!,$AM72,$AR72,$AW72,$BB72,$BG72,$BL72,$BV72,$CA72,$CF72,$CK72,$X72,$BQ72),"")</f>
        <v/>
      </c>
      <c r="N72" s="106" t="str">
        <f>IFERROR(SUM(COUNTIF($S72,"&lt;0"),COUNTIF($AC72,"&lt;0"),COUNTIF($AH72,"&lt;0"),COUNTIF(#REF!,"&lt;0"),COUNTIF($AM72,"&lt;0"),COUNTIF($AR72,"&lt;0"),COUNTIF($AW72,"&lt;0"),COUNTIF($BB72,"&lt;0"),COUNTIF($BG72,"&lt;0"),COUNTIF($BL72,"&lt;0"),COUNTIF($BV72,"&lt;0"),COUNTIF($BQ72,"&lt;0"),COUNTIF($CA72,"&lt;0"),COUNTIF($CF72,"&lt;0"),COUNTIF($CK72,"&lt;0"),COUNTIF($X72,"&lt;0"))/COUNT($S72,$AC72,$AH72,#REF!,$AM72,$AR72,$AW72,$BB72,$BG72,$BL72,$BV72,$CA72,$CF72,$CK72,$X72,$BQ72),"")</f>
        <v/>
      </c>
      <c r="O72" s="118" t="str">
        <f>IF(ISBLANK(DATASHEET!L58),"",DATASHEET!L58)</f>
        <v>8-9</v>
      </c>
      <c r="P72" s="119">
        <f>IFERROR(IF(VLOOKUP(DATASHEET!A58,[5]YEAR8!$A$2:$Z$226,18,FALSE)="","",VLOOKUP(DATASHEET!A58,[5]YEAR8!$A$2:$Z$226,18,FALSE)),"")</f>
        <v>82.119048000000006</v>
      </c>
      <c r="Q72" s="120">
        <f>IFERROR(IF(VLOOKUP(DATASHEET!A58,[5]YEAR8!$A$2:$AF$250,19,FALSE)="","",VLOOKUP(DATASHEET!A58,[5]YEAR8!$A$2:$AF$250,19,FALSE)),"")</f>
        <v>8.211904800000001</v>
      </c>
      <c r="R72" s="121" t="str">
        <f>'P8 BREAKDOWN'!L60</f>
        <v/>
      </c>
      <c r="S72" s="108" t="str">
        <f>IF(T72="","",IFERROR(VLOOKUP(DATASHEET!AF58,lookup,2,FALSE)-$Q72,""))</f>
        <v/>
      </c>
      <c r="T72" s="109">
        <f>IFERROR(INDEX(DATASHEET!$A$1:$CT$300,MATCH(PROGRESS!$A72,DATASHEET!$A$1:$A$300,0),MATCH(PROGRESS!T$2,DATASHEET!$A$1:$CT$1,0)),"")</f>
        <v>0</v>
      </c>
      <c r="U72" s="109" t="str">
        <f t="shared" si="29"/>
        <v/>
      </c>
      <c r="V72" s="110" t="str">
        <f>IF(ISBLANK(DATASHEET!AG58),"",DATASHEET!AG58)</f>
        <v>SGO</v>
      </c>
      <c r="W72" s="111" t="str">
        <f>IF(ISBLANK(DATASHEET!AH58),"",DATASHEET!AH58)</f>
        <v>8S-AR-1</v>
      </c>
      <c r="X72" s="108" t="str">
        <f>IFERROR(VLOOKUP(DATASHEET!AJ58,lookup,2,FALSE)-$Q72,"")</f>
        <v/>
      </c>
      <c r="Y72" s="109">
        <f>IFERROR(INDEX(DATASHEET!$A$1:$CT$300,MATCH(PROGRESS!$A72,DATASHEET!$A$1:$A$300,0),MATCH(PROGRESS!Y$2,DATASHEET!$A$1:$CT$1,0)),"")</f>
        <v>0</v>
      </c>
      <c r="Z72" s="109" t="str">
        <f t="shared" si="44"/>
        <v/>
      </c>
      <c r="AA72" s="110" t="str">
        <f>IF(ISBLANK(DATASHEET!AK58),"",DATASHEET!AK58)</f>
        <v>MO</v>
      </c>
      <c r="AB72" s="111" t="str">
        <f>IF(ISBLANK(DATASHEET!AL58),"",DATASHEET!AL58)</f>
        <v>8S-DT-3</v>
      </c>
      <c r="AC72" s="108" t="str">
        <f>IF(AD72="","",IFERROR(VLOOKUP(DATASHEET!AN58,lookup,2,FALSE)-$Q72,""))</f>
        <v/>
      </c>
      <c r="AD72" s="109">
        <f>IFERROR(INDEX(DATASHEET!$A$1:$CT$300,MATCH(PROGRESS!$A72,DATASHEET!$A$1:$A$300,0),MATCH(PROGRESS!AD$2,DATASHEET!$A$1:$CT$1,0)),"")</f>
        <v>0</v>
      </c>
      <c r="AE72" s="109" t="str">
        <f t="shared" si="31"/>
        <v/>
      </c>
      <c r="AF72" s="110" t="str">
        <f>IF(ISBLANK(DATASHEET!AO58),"",DATASHEET!AO58)</f>
        <v>KC</v>
      </c>
      <c r="AG72" s="111" t="str">
        <f>IF(ISBLANK(DATASHEET!AP58),"",DATASHEET!AP58)</f>
        <v>8S-DR-1</v>
      </c>
      <c r="AH72" s="108" t="str">
        <f>IF(AI72="","",IFERROR(VLOOKUP(DATASHEET!AR58,lookup,2,FALSE)-$Q72,""))</f>
        <v/>
      </c>
      <c r="AI72" s="109">
        <f>IFERROR(INDEX(DATASHEET!$A$1:$CT$300,MATCH(PROGRESS!$A72,DATASHEET!$A$1:$A$300,0),MATCH(PROGRESS!AI$2,DATASHEET!$A$1:$CT$1,0)),"")</f>
        <v>0</v>
      </c>
      <c r="AJ72" s="109" t="str">
        <f t="shared" si="32"/>
        <v/>
      </c>
      <c r="AK72" s="110" t="str">
        <f>IF(ISBLANK(DATASHEET!AS58),"",DATASHEET!AS58)</f>
        <v>EP</v>
      </c>
      <c r="AL72" s="111" t="str">
        <f>IF(ISBLANK(DATASHEET!AT58),"",DATASHEET!AT58)</f>
        <v>8S-EN-1</v>
      </c>
      <c r="AM72" s="108" t="str">
        <f>IF(AN72="","",IFERROR(VLOOKUP(DATASHEET!AZ58,lookup,2,FALSE)-$Q72,""))</f>
        <v/>
      </c>
      <c r="AN72" s="109">
        <f>IFERROR(INDEX(DATASHEET!$A$1:$CT$300,MATCH(PROGRESS!$A72,DATASHEET!$A$1:$A$300,0),MATCH(PROGRESS!AN$2,DATASHEET!$A$1:$CT$1,0)),"")</f>
        <v>0</v>
      </c>
      <c r="AO72" s="109" t="str">
        <f t="shared" si="33"/>
        <v/>
      </c>
      <c r="AP72" s="110" t="str">
        <f>IF(ISBLANK(DATASHEET!BA58),"",DATASHEET!BA58)</f>
        <v>YP</v>
      </c>
      <c r="AQ72" s="111" t="str">
        <f>IF(ISBLANK(DATASHEET!BB58),"",DATASHEET!BB58)</f>
        <v>8S-FR-1</v>
      </c>
      <c r="AR72" s="108" t="str">
        <f>IF(AS72="","",IFERROR(VLOOKUP(DATASHEET!BD58,lookup,2,FALSE)-$Q72,""))</f>
        <v/>
      </c>
      <c r="AS72" s="109">
        <f>IFERROR(INDEX(DATASHEET!$A$1:$CT$300,MATCH(PROGRESS!$A72,DATASHEET!$A$1:$A$300,0),MATCH(PROGRESS!AS$2,DATASHEET!$A$1:$CT$1,0)),"")</f>
        <v>0</v>
      </c>
      <c r="AT72" s="109" t="str">
        <f t="shared" si="34"/>
        <v/>
      </c>
      <c r="AU72" s="110" t="str">
        <f>IF(ISBLANK(DATASHEET!BE58),"",DATASHEET!BE58)</f>
        <v>JJA</v>
      </c>
      <c r="AV72" s="111" t="str">
        <f>IF(ISBLANK(DATASHEET!BF58),"",DATASHEET!BF58)</f>
        <v>8S-GG-1</v>
      </c>
      <c r="AW72" s="108" t="str">
        <f>IF(AX72="","",IFERROR(VLOOKUP(DATASHEET!BH58,lookup,2,FALSE)-$Q72,""))</f>
        <v/>
      </c>
      <c r="AX72" s="109">
        <f>IFERROR(INDEX(DATASHEET!$A$1:$CT$300,MATCH(PROGRESS!$A72,DATASHEET!$A$1:$A$300,0),MATCH(PROGRESS!AX$2,DATASHEET!$A$1:$CT$1,0)),"")</f>
        <v>0</v>
      </c>
      <c r="AY72" s="109" t="str">
        <f t="shared" si="35"/>
        <v/>
      </c>
      <c r="AZ72" s="110" t="str">
        <f>IF(ISBLANK(DATASHEET!BI58),"",DATASHEET!BI58)</f>
        <v>MCO</v>
      </c>
      <c r="BA72" s="111" t="str">
        <f>IF(ISBLANK(DATASHEET!BJ58),"",DATASHEET!BJ58)</f>
        <v>8S-HI-1</v>
      </c>
      <c r="BB72" s="108" t="str">
        <f>IF(BC72="","",IFERROR(VLOOKUP(DATASHEET!BL58,lookup,2,FALSE)-$Q72,""))</f>
        <v/>
      </c>
      <c r="BC72" s="109">
        <f>IFERROR(INDEX(DATASHEET!$A$1:$CT$300,MATCH(PROGRESS!$A72,DATASHEET!$A$1:$A$300,0),MATCH(PROGRESS!BC$2,DATASHEET!$A$1:$CT$1,0)),"")</f>
        <v>0</v>
      </c>
      <c r="BD72" s="109" t="str">
        <f t="shared" si="36"/>
        <v/>
      </c>
      <c r="BE72" s="110" t="str">
        <f>IF(ISBLANK(DATASHEET!BM58),"",DATASHEET!BM58)</f>
        <v>RNI</v>
      </c>
      <c r="BF72" s="111" t="str">
        <f>IF(ISBLANK(DATASHEET!BN58),"",DATASHEET!BN58)</f>
        <v>8S-IT-1</v>
      </c>
      <c r="BG72" s="108" t="str">
        <f>IF(BH72="","",IFERROR(VLOOKUP(DATASHEET!BP58,lookup,2,FALSE)-$Q72,""))</f>
        <v/>
      </c>
      <c r="BH72" s="109">
        <f>IFERROR(INDEX(DATASHEET!$A$1:$CT$300,MATCH(PROGRESS!$A72,DATASHEET!$A$1:$A$300,0),MATCH(PROGRESS!BH$2,DATASHEET!$A$1:$CT$1,0)),"")</f>
        <v>0</v>
      </c>
      <c r="BI72" s="109" t="str">
        <f t="shared" si="37"/>
        <v/>
      </c>
      <c r="BJ72" s="110" t="str">
        <f>IF(ISBLANK(DATASHEET!BQ58),"",DATASHEET!BQ58)</f>
        <v>WD</v>
      </c>
      <c r="BK72" s="111" t="str">
        <f>IF(ISBLANK(DATASHEET!BR58),"",DATASHEET!BR58)</f>
        <v>8S-MA-1</v>
      </c>
      <c r="BL72" s="108" t="str">
        <f>IFERROR(VLOOKUP(DATASHEET!BT58,lookup,2,FALSE)-$Q72,"")</f>
        <v/>
      </c>
      <c r="BM72" s="109">
        <f>IFERROR(INDEX(DATASHEET!$A$1:$CT$300,MATCH(PROGRESS!$A72,DATASHEET!$A$1:$A$300,0),MATCH(PROGRESS!BM$2,DATASHEET!$A$1:$CT$1,0)),"")</f>
        <v>0</v>
      </c>
      <c r="BN72" s="109" t="str">
        <f t="shared" si="38"/>
        <v/>
      </c>
      <c r="BO72" s="110" t="str">
        <f>IF(ISBLANK(DATASHEET!BU58),"",DATASHEET!BU58)</f>
        <v>RF</v>
      </c>
      <c r="BP72" s="111" t="str">
        <f>IF(ISBLANK(DATASHEET!BV58),"",DATASHEET!BV58)</f>
        <v>8S-MU-1</v>
      </c>
      <c r="BQ72" s="108" t="str">
        <f>IFERROR(VLOOKUP(DATASHEET!BX58,lookup,2,FALSE)-$Q72,"")</f>
        <v/>
      </c>
      <c r="BR72" s="109">
        <f>IFERROR(INDEX(DATASHEET!$A$1:$CT$300,MATCH(PROGRESS!$A72,DATASHEET!$A$1:$A$300,0),MATCH(PROGRESS!BR$2,DATASHEET!$A$1:$CT$1,0)),"")</f>
        <v>0</v>
      </c>
      <c r="BS72" s="109" t="str">
        <f t="shared" si="39"/>
        <v/>
      </c>
      <c r="BT72" s="110" t="str">
        <f>IF(ISBLANK(DATASHEET!BY58),"",DATASHEET!BY58)</f>
        <v/>
      </c>
      <c r="BU72" s="111" t="str">
        <f>IF(ISBLANK(DATASHEET!BZ58),"",DATASHEET!BZ58)</f>
        <v/>
      </c>
      <c r="BV72" s="108" t="str">
        <f>IFERROR(VLOOKUP(DATASHEET!CB58,lookup,2,FALSE)-$Q72,"")</f>
        <v/>
      </c>
      <c r="BW72" s="109">
        <f>IFERROR(INDEX(DATASHEET!$A$1:$CT$300,MATCH(PROGRESS!$A72,DATASHEET!$A$1:$A$300,0),MATCH(PROGRESS!BW$2,DATASHEET!$A$1:$CT$1,0)),"")</f>
        <v>0</v>
      </c>
      <c r="BX72" s="109" t="str">
        <f t="shared" si="40"/>
        <v/>
      </c>
      <c r="BY72" s="110" t="str">
        <f>IF(ISBLANK(DATASHEET!CC58),"",DATASHEET!CC58)</f>
        <v>JOS</v>
      </c>
      <c r="BZ72" s="111" t="str">
        <f>IF(ISBLANK(DATASHEET!CD58),"",DATASHEET!CD58)</f>
        <v>8S-PE-4</v>
      </c>
      <c r="CA72" s="108" t="str">
        <f>IFERROR(VLOOKUP(DATASHEET!CF58,lookup,2,FALSE)-$Q72,"")</f>
        <v/>
      </c>
      <c r="CB72" s="109">
        <f>IFERROR(INDEX(DATASHEET!$A$1:$CT$300,MATCH(PROGRESS!$A72,DATASHEET!$A$1:$A$300,0),MATCH(PROGRESS!CB$2,DATASHEET!$A$1:$CT$1,0)),"")</f>
        <v>0</v>
      </c>
      <c r="CC72" s="109" t="str">
        <f t="shared" si="41"/>
        <v/>
      </c>
      <c r="CD72" s="110" t="str">
        <f>IF(ISBLANK(DATASHEET!CG58),"",DATASHEET!CG58)</f>
        <v>MHA</v>
      </c>
      <c r="CE72" s="111" t="str">
        <f>IF(ISBLANK(DATASHEET!CH58),"",DATASHEET!CH58)</f>
        <v>8S-RE-1</v>
      </c>
      <c r="CF72" s="108" t="str">
        <f>IFERROR(VLOOKUP(DATASHEET!CJ58,lookup,2,FALSE)-$Q72,"")</f>
        <v/>
      </c>
      <c r="CG72" s="109">
        <f>IFERROR(INDEX(DATASHEET!$A$1:$CT$300,MATCH(PROGRESS!$A72,DATASHEET!$A$1:$A$300,0),MATCH(PROGRESS!CG$2,DATASHEET!$A$1:$CT$1,0)),"")</f>
        <v>0</v>
      </c>
      <c r="CH72" s="109" t="str">
        <f t="shared" si="45"/>
        <v/>
      </c>
      <c r="CI72" s="110" t="str">
        <f>IF(ISBLANK(DATASHEET!CK58),"",DATASHEET!CK58)</f>
        <v>GN</v>
      </c>
      <c r="CJ72" s="111" t="str">
        <f>IF(ISBLANK(DATASHEET!CL58),"",DATASHEET!CL58)</f>
        <v>8X-SC-3</v>
      </c>
      <c r="CK72" s="108" t="str">
        <f>IFERROR(VLOOKUP(DATASHEET!CN58,lookup,2,FALSE)-$Q72,"")</f>
        <v/>
      </c>
      <c r="CL72" s="109">
        <f>IFERROR(INDEX(DATASHEET!$A$1:$CT$300,MATCH(PROGRESS!$A72,DATASHEET!$A$1:$A$300,0),MATCH(PROGRESS!CL$2,DATASHEET!$A$1:$CT$1,0)),"")</f>
        <v>0</v>
      </c>
      <c r="CM72" s="109" t="str">
        <f t="shared" si="43"/>
        <v/>
      </c>
      <c r="CN72" s="110" t="str">
        <f>IF(ISBLANK(DATASHEET!CO58),"",DATASHEET!CO58)</f>
        <v/>
      </c>
      <c r="CO72" s="110" t="str">
        <f>IF(ISBLANK(DATASHEET!CP58),"",DATASHEET!CP58)</f>
        <v/>
      </c>
      <c r="FO72" s="282"/>
      <c r="FP72" s="282"/>
      <c r="FQ72" s="282"/>
      <c r="FR72" s="282"/>
      <c r="FS72" s="282"/>
      <c r="FT72" s="282"/>
      <c r="FU72" s="282"/>
      <c r="FV72" s="282"/>
      <c r="FW72" s="282"/>
      <c r="FX72" s="282"/>
      <c r="FY72" s="345"/>
      <c r="FZ72" s="282"/>
      <c r="GA72" s="282"/>
      <c r="GB72" s="282"/>
      <c r="GC72" s="282"/>
      <c r="GD72" s="282"/>
      <c r="GE72" s="282"/>
      <c r="GF72" s="282"/>
      <c r="GG72" s="282"/>
      <c r="GH72" s="282"/>
      <c r="GI72" s="282"/>
      <c r="GJ72" s="282"/>
      <c r="GK72" s="282"/>
      <c r="GL72" s="282"/>
      <c r="GM72" s="282"/>
      <c r="GN72" s="282"/>
      <c r="GO72" s="282"/>
      <c r="GP72" s="282"/>
      <c r="GQ72" s="282"/>
      <c r="GR72" s="282"/>
    </row>
    <row r="73" spans="1:200" ht="15.75" x14ac:dyDescent="0.25">
      <c r="A73" s="112">
        <f>DATASHEET!A59</f>
        <v>152880</v>
      </c>
      <c r="B73" s="113" t="str">
        <f>DATASHEET!B59</f>
        <v>GODDARD, Walt</v>
      </c>
      <c r="C73" s="114" t="str">
        <f>DATASHEET!C59</f>
        <v>8MH</v>
      </c>
      <c r="D73" s="115" t="str">
        <f>DATASHEET!D59</f>
        <v>M</v>
      </c>
      <c r="E73" s="115" t="str">
        <f>DATASHEET!J59</f>
        <v>N</v>
      </c>
      <c r="F73" s="115" t="str">
        <f>DATASHEET!E59</f>
        <v>N</v>
      </c>
      <c r="G73" s="115" t="str">
        <f>DATASHEET!F59</f>
        <v>White - British</v>
      </c>
      <c r="H73" s="115" t="str">
        <f>DATASHEET!G59</f>
        <v>N</v>
      </c>
      <c r="I73" s="115" t="str">
        <f>DATASHEET!H59</f>
        <v>N</v>
      </c>
      <c r="J73" s="115" t="str">
        <f>DATASHEET!I59</f>
        <v>N</v>
      </c>
      <c r="K73" s="116" t="str">
        <f>DATASHEET!M59</f>
        <v>M</v>
      </c>
      <c r="L73" s="117" t="str">
        <f t="shared" si="28"/>
        <v/>
      </c>
      <c r="M73" s="106" t="str">
        <f>IFERROR(SUM(COUNTIF($S73,"&gt;=0"),COUNTIF($AC73,"&gt;=0"),COUNTIF($AH73,"&gt;=0"),COUNTIF(#REF!,"&gt;=0"),COUNTIF($AM73,"&gt;=0"),COUNTIF($AR73,"&gt;=0"),COUNTIF($AW73,"&gt;=0"),COUNTIF($BB73,"&gt;=0"),COUNTIF($BG73,"&gt;=0"),COUNTIF($BL73,"&gt;=0"),COUNTIF($BV73,"&gt;=0"),COUNTIF($BQ73,"&gt;=0"),COUNTIF($CF73,"&gt;=0"),COUNTIF($CK73,"&gt;=0"),COUNTIF($X73,"&gt;=0"),COUNTIF($CA73,"&gt;=0"))/COUNT($S73,$AC73,$AH73,#REF!,$AM73,$AR73,$AW73,$BB73,$BG73,$BL73,$BV73,$CA73,$CF73,$CK73,$X73,$BQ73),"")</f>
        <v/>
      </c>
      <c r="N73" s="106" t="str">
        <f>IFERROR(SUM(COUNTIF($S73,"&lt;0"),COUNTIF($AC73,"&lt;0"),COUNTIF($AH73,"&lt;0"),COUNTIF(#REF!,"&lt;0"),COUNTIF($AM73,"&lt;0"),COUNTIF($AR73,"&lt;0"),COUNTIF($AW73,"&lt;0"),COUNTIF($BB73,"&lt;0"),COUNTIF($BG73,"&lt;0"),COUNTIF($BL73,"&lt;0"),COUNTIF($BV73,"&lt;0"),COUNTIF($BQ73,"&lt;0"),COUNTIF($CA73,"&lt;0"),COUNTIF($CF73,"&lt;0"),COUNTIF($CK73,"&lt;0"),COUNTIF($X73,"&lt;0"))/COUNT($S73,$AC73,$AH73,#REF!,$AM73,$AR73,$AW73,$BB73,$BG73,$BL73,$BV73,$CA73,$CF73,$CK73,$X73,$BQ73),"")</f>
        <v/>
      </c>
      <c r="O73" s="118" t="str">
        <f>IF(ISBLANK(DATASHEET!L59),"",DATASHEET!L59)</f>
        <v>4-5</v>
      </c>
      <c r="P73" s="119">
        <f>IFERROR(IF(VLOOKUP(DATASHEET!A59,[5]YEAR8!$A$2:$Z$226,18,FALSE)="","",VLOOKUP(DATASHEET!A59,[5]YEAR8!$A$2:$Z$226,18,FALSE)),"")</f>
        <v>42.677678999999998</v>
      </c>
      <c r="Q73" s="120">
        <f>IFERROR(IF(VLOOKUP(DATASHEET!A59,[5]YEAR8!$A$2:$AF$250,19,FALSE)="","",VLOOKUP(DATASHEET!A59,[5]YEAR8!$A$2:$AF$250,19,FALSE)),"")</f>
        <v>4.2677678999999999</v>
      </c>
      <c r="R73" s="121" t="str">
        <f>'P8 BREAKDOWN'!L61</f>
        <v/>
      </c>
      <c r="S73" s="108" t="str">
        <f>IF(T73="","",IFERROR(VLOOKUP(DATASHEET!AF59,lookup,2,FALSE)-$Q73,""))</f>
        <v/>
      </c>
      <c r="T73" s="109">
        <f>IFERROR(INDEX(DATASHEET!$A$1:$CT$300,MATCH(PROGRESS!$A73,DATASHEET!$A$1:$A$300,0),MATCH(PROGRESS!T$2,DATASHEET!$A$1:$CT$1,0)),"")</f>
        <v>0</v>
      </c>
      <c r="U73" s="109" t="str">
        <f t="shared" si="29"/>
        <v/>
      </c>
      <c r="V73" s="110" t="str">
        <f>IF(ISBLANK(DATASHEET!AG59),"",DATASHEET!AG59)</f>
        <v>SGO</v>
      </c>
      <c r="W73" s="111" t="str">
        <f>IF(ISBLANK(DATASHEET!AH59),"",DATASHEET!AH59)</f>
        <v>8N-AR-2</v>
      </c>
      <c r="X73" s="108" t="str">
        <f>IFERROR(VLOOKUP(DATASHEET!AJ59,lookup,2,FALSE)-$Q73,"")</f>
        <v/>
      </c>
      <c r="Y73" s="109">
        <f>IFERROR(INDEX(DATASHEET!$A$1:$CT$300,MATCH(PROGRESS!$A73,DATASHEET!$A$1:$A$300,0),MATCH(PROGRESS!Y$2,DATASHEET!$A$1:$CT$1,0)),"")</f>
        <v>0</v>
      </c>
      <c r="Z73" s="109" t="str">
        <f t="shared" si="44"/>
        <v/>
      </c>
      <c r="AA73" s="110" t="str">
        <f>IF(ISBLANK(DATASHEET!AK59),"",DATASHEET!AK59)</f>
        <v/>
      </c>
      <c r="AB73" s="111" t="str">
        <f>IF(ISBLANK(DATASHEET!AL59),"",DATASHEET!AL59)</f>
        <v/>
      </c>
      <c r="AC73" s="108" t="str">
        <f>IF(AD73="","",IFERROR(VLOOKUP(DATASHEET!AN59,lookup,2,FALSE)-$Q73,""))</f>
        <v/>
      </c>
      <c r="AD73" s="109">
        <f>IFERROR(INDEX(DATASHEET!$A$1:$CT$300,MATCH(PROGRESS!$A73,DATASHEET!$A$1:$A$300,0),MATCH(PROGRESS!AD$2,DATASHEET!$A$1:$CT$1,0)),"")</f>
        <v>0</v>
      </c>
      <c r="AE73" s="109" t="str">
        <f t="shared" si="31"/>
        <v/>
      </c>
      <c r="AF73" s="110" t="str">
        <f>IF(ISBLANK(DATASHEET!AO59),"",DATASHEET!AO59)</f>
        <v>EC</v>
      </c>
      <c r="AG73" s="111" t="str">
        <f>IF(ISBLANK(DATASHEET!AP59),"",DATASHEET!AP59)</f>
        <v>8N-DR-2</v>
      </c>
      <c r="AH73" s="108" t="str">
        <f>IF(AI73="","",IFERROR(VLOOKUP(DATASHEET!AR59,lookup,2,FALSE)-$Q73,""))</f>
        <v/>
      </c>
      <c r="AI73" s="109">
        <f>IFERROR(INDEX(DATASHEET!$A$1:$CT$300,MATCH(PROGRESS!$A73,DATASHEET!$A$1:$A$300,0),MATCH(PROGRESS!AI$2,DATASHEET!$A$1:$CT$1,0)),"")</f>
        <v>0</v>
      </c>
      <c r="AJ73" s="109" t="str">
        <f t="shared" si="32"/>
        <v/>
      </c>
      <c r="AK73" s="110" t="str">
        <f>IF(ISBLANK(DATASHEET!AS59),"",DATASHEET!AS59)</f>
        <v>CMC</v>
      </c>
      <c r="AL73" s="111" t="str">
        <f>IF(ISBLANK(DATASHEET!AT59),"",DATASHEET!AT59)</f>
        <v>8N-EN-3</v>
      </c>
      <c r="AM73" s="108" t="str">
        <f>IF(AN73="","",IFERROR(VLOOKUP(DATASHEET!AZ59,lookup,2,FALSE)-$Q73,""))</f>
        <v/>
      </c>
      <c r="AN73" s="109">
        <f>IFERROR(INDEX(DATASHEET!$A$1:$CT$300,MATCH(PROGRESS!$A73,DATASHEET!$A$1:$A$300,0),MATCH(PROGRESS!AN$2,DATASHEET!$A$1:$CT$1,0)),"")</f>
        <v>0</v>
      </c>
      <c r="AO73" s="109" t="str">
        <f t="shared" si="33"/>
        <v/>
      </c>
      <c r="AP73" s="110" t="str">
        <f>IF(ISBLANK(DATASHEET!BA59),"",DATASHEET!BA59)</f>
        <v/>
      </c>
      <c r="AQ73" s="111" t="str">
        <f>IF(ISBLANK(DATASHEET!BB59),"",DATASHEET!BB59)</f>
        <v/>
      </c>
      <c r="AR73" s="108" t="str">
        <f>IF(AS73="","",IFERROR(VLOOKUP(DATASHEET!BD59,lookup,2,FALSE)-$Q73,""))</f>
        <v/>
      </c>
      <c r="AS73" s="109">
        <f>IFERROR(INDEX(DATASHEET!$A$1:$CT$300,MATCH(PROGRESS!$A73,DATASHEET!$A$1:$A$300,0),MATCH(PROGRESS!AS$2,DATASHEET!$A$1:$CT$1,0)),"")</f>
        <v>0</v>
      </c>
      <c r="AT73" s="109" t="str">
        <f t="shared" si="34"/>
        <v/>
      </c>
      <c r="AU73" s="110" t="str">
        <f>IF(ISBLANK(DATASHEET!BE59),"",DATASHEET!BE59)</f>
        <v>MPI</v>
      </c>
      <c r="AV73" s="111" t="str">
        <f>IF(ISBLANK(DATASHEET!BF59),"",DATASHEET!BF59)</f>
        <v>8N-GG-2</v>
      </c>
      <c r="AW73" s="108" t="str">
        <f>IF(AX73="","",IFERROR(VLOOKUP(DATASHEET!BH59,lookup,2,FALSE)-$Q73,""))</f>
        <v/>
      </c>
      <c r="AX73" s="109">
        <f>IFERROR(INDEX(DATASHEET!$A$1:$CT$300,MATCH(PROGRESS!$A73,DATASHEET!$A$1:$A$300,0),MATCH(PROGRESS!AX$2,DATASHEET!$A$1:$CT$1,0)),"")</f>
        <v>0</v>
      </c>
      <c r="AY73" s="109" t="str">
        <f t="shared" si="35"/>
        <v/>
      </c>
      <c r="AZ73" s="110" t="str">
        <f>IF(ISBLANK(DATASHEET!BI59),"",DATASHEET!BI59)</f>
        <v>HST</v>
      </c>
      <c r="BA73" s="111" t="str">
        <f>IF(ISBLANK(DATASHEET!BJ59),"",DATASHEET!BJ59)</f>
        <v>8N-HI-2</v>
      </c>
      <c r="BB73" s="108" t="str">
        <f>IF(BC73="","",IFERROR(VLOOKUP(DATASHEET!BL59,lookup,2,FALSE)-$Q73,""))</f>
        <v/>
      </c>
      <c r="BC73" s="109">
        <f>IFERROR(INDEX(DATASHEET!$A$1:$CT$300,MATCH(PROGRESS!$A73,DATASHEET!$A$1:$A$300,0),MATCH(PROGRESS!BC$2,DATASHEET!$A$1:$CT$1,0)),"")</f>
        <v>0</v>
      </c>
      <c r="BD73" s="109" t="str">
        <f t="shared" si="36"/>
        <v/>
      </c>
      <c r="BE73" s="110" t="str">
        <f>IF(ISBLANK(DATASHEET!BM59),"",DATASHEET!BM59)</f>
        <v>DCR</v>
      </c>
      <c r="BF73" s="111" t="str">
        <f>IF(ISBLANK(DATASHEET!BN59),"",DATASHEET!BN59)</f>
        <v>8N-IT-2</v>
      </c>
      <c r="BG73" s="108" t="str">
        <f>IF(BH73="","",IFERROR(VLOOKUP(DATASHEET!BP59,lookup,2,FALSE)-$Q73,""))</f>
        <v/>
      </c>
      <c r="BH73" s="109">
        <f>IFERROR(INDEX(DATASHEET!$A$1:$CT$300,MATCH(PROGRESS!$A73,DATASHEET!$A$1:$A$300,0),MATCH(PROGRESS!BH$2,DATASHEET!$A$1:$CT$1,0)),"")</f>
        <v>0</v>
      </c>
      <c r="BI73" s="109" t="str">
        <f t="shared" si="37"/>
        <v/>
      </c>
      <c r="BJ73" s="110" t="str">
        <f>IF(ISBLANK(DATASHEET!BQ59),"",DATASHEET!BQ59)</f>
        <v>MP</v>
      </c>
      <c r="BK73" s="111" t="str">
        <f>IF(ISBLANK(DATASHEET!BR59),"",DATASHEET!BR59)</f>
        <v>8N-MA-2</v>
      </c>
      <c r="BL73" s="108" t="str">
        <f>IFERROR(VLOOKUP(DATASHEET!BT59,lookup,2,FALSE)-$Q73,"")</f>
        <v/>
      </c>
      <c r="BM73" s="109">
        <f>IFERROR(INDEX(DATASHEET!$A$1:$CT$300,MATCH(PROGRESS!$A73,DATASHEET!$A$1:$A$300,0),MATCH(PROGRESS!BM$2,DATASHEET!$A$1:$CT$1,0)),"")</f>
        <v>0</v>
      </c>
      <c r="BN73" s="109" t="str">
        <f t="shared" si="38"/>
        <v/>
      </c>
      <c r="BO73" s="110" t="str">
        <f>IF(ISBLANK(DATASHEET!BU59),"",DATASHEET!BU59)</f>
        <v>AW</v>
      </c>
      <c r="BP73" s="111" t="str">
        <f>IF(ISBLANK(DATASHEET!BV59),"",DATASHEET!BV59)</f>
        <v>8N-MU-2</v>
      </c>
      <c r="BQ73" s="108" t="str">
        <f>IFERROR(VLOOKUP(DATASHEET!BX59,lookup,2,FALSE)-$Q73,"")</f>
        <v/>
      </c>
      <c r="BR73" s="109">
        <f>IFERROR(INDEX(DATASHEET!$A$1:$CT$300,MATCH(PROGRESS!$A73,DATASHEET!$A$1:$A$300,0),MATCH(PROGRESS!BR$2,DATASHEET!$A$1:$CT$1,0)),"")</f>
        <v>0</v>
      </c>
      <c r="BS73" s="109" t="str">
        <f t="shared" si="39"/>
        <v/>
      </c>
      <c r="BT73" s="110" t="str">
        <f>IF(ISBLANK(DATASHEET!BY59),"",DATASHEET!BY59)</f>
        <v>RNI</v>
      </c>
      <c r="BU73" s="111" t="str">
        <f>IF(ISBLANK(DATASHEET!BZ59),"",DATASHEET!BZ59)</f>
        <v>8N-PS-5</v>
      </c>
      <c r="BV73" s="108" t="str">
        <f>IFERROR(VLOOKUP(DATASHEET!CB59,lookup,2,FALSE)-$Q73,"")</f>
        <v/>
      </c>
      <c r="BW73" s="109">
        <f>IFERROR(INDEX(DATASHEET!$A$1:$CT$300,MATCH(PROGRESS!$A73,DATASHEET!$A$1:$A$300,0),MATCH(PROGRESS!BW$2,DATASHEET!$A$1:$CT$1,0)),"")</f>
        <v>0</v>
      </c>
      <c r="BX73" s="109" t="str">
        <f t="shared" si="40"/>
        <v/>
      </c>
      <c r="BY73" s="110" t="str">
        <f>IF(ISBLANK(DATASHEET!CC59),"",DATASHEET!CC59)</f>
        <v>JOS</v>
      </c>
      <c r="BZ73" s="111" t="str">
        <f>IF(ISBLANK(DATASHEET!CD59),"",DATASHEET!CD59)</f>
        <v>8N-PE-3</v>
      </c>
      <c r="CA73" s="108" t="str">
        <f>IFERROR(VLOOKUP(DATASHEET!CF59,lookup,2,FALSE)-$Q73,"")</f>
        <v/>
      </c>
      <c r="CB73" s="109">
        <f>IFERROR(INDEX(DATASHEET!$A$1:$CT$300,MATCH(PROGRESS!$A73,DATASHEET!$A$1:$A$300,0),MATCH(PROGRESS!CB$2,DATASHEET!$A$1:$CT$1,0)),"")</f>
        <v>0</v>
      </c>
      <c r="CC73" s="109" t="str">
        <f t="shared" si="41"/>
        <v/>
      </c>
      <c r="CD73" s="110" t="str">
        <f>IF(ISBLANK(DATASHEET!CG59),"",DATASHEET!CG59)</f>
        <v>PLO</v>
      </c>
      <c r="CE73" s="111" t="str">
        <f>IF(ISBLANK(DATASHEET!CH59),"",DATASHEET!CH59)</f>
        <v>8N-RE-2</v>
      </c>
      <c r="CF73" s="108" t="str">
        <f>IFERROR(VLOOKUP(DATASHEET!CJ59,lookup,2,FALSE)-$Q73,"")</f>
        <v/>
      </c>
      <c r="CG73" s="109">
        <f>IFERROR(INDEX(DATASHEET!$A$1:$CT$300,MATCH(PROGRESS!$A73,DATASHEET!$A$1:$A$300,0),MATCH(PROGRESS!CG$2,DATASHEET!$A$1:$CT$1,0)),"")</f>
        <v>0</v>
      </c>
      <c r="CH73" s="109" t="str">
        <f t="shared" si="45"/>
        <v/>
      </c>
      <c r="CI73" s="110" t="str">
        <f>IF(ISBLANK(DATASHEET!CK59),"",DATASHEET!CK59)</f>
        <v>AGI</v>
      </c>
      <c r="CJ73" s="111" t="str">
        <f>IF(ISBLANK(DATASHEET!CL59),"",DATASHEET!CL59)</f>
        <v>8X-SC-5</v>
      </c>
      <c r="CK73" s="108" t="str">
        <f>IFERROR(VLOOKUP(DATASHEET!CN59,lookup,2,FALSE)-$Q73,"")</f>
        <v/>
      </c>
      <c r="CL73" s="109">
        <f>IFERROR(INDEX(DATASHEET!$A$1:$CT$300,MATCH(PROGRESS!$A73,DATASHEET!$A$1:$A$300,0),MATCH(PROGRESS!CL$2,DATASHEET!$A$1:$CT$1,0)),"")</f>
        <v>0</v>
      </c>
      <c r="CM73" s="109" t="str">
        <f t="shared" si="43"/>
        <v/>
      </c>
      <c r="CN73" s="110" t="str">
        <f>IF(ISBLANK(DATASHEET!CO59),"",DATASHEET!CO59)</f>
        <v>YP</v>
      </c>
      <c r="CO73" s="110" t="str">
        <f>IF(ISBLANK(DATASHEET!CP59),"",DATASHEET!CP59)</f>
        <v>8N-SP-2</v>
      </c>
      <c r="FO73" s="282"/>
      <c r="FP73" s="282"/>
      <c r="FQ73" s="282"/>
      <c r="FR73" s="282"/>
      <c r="FS73" s="282"/>
      <c r="FT73" s="282"/>
      <c r="FU73" s="282"/>
      <c r="FV73" s="282"/>
      <c r="FW73" s="282"/>
      <c r="FX73" s="282"/>
      <c r="FY73" s="345"/>
      <c r="FZ73" s="282"/>
      <c r="GA73" s="282"/>
      <c r="GB73" s="282"/>
      <c r="GC73" s="282"/>
      <c r="GD73" s="282"/>
      <c r="GE73" s="282"/>
      <c r="GF73" s="282"/>
      <c r="GG73" s="282"/>
      <c r="GH73" s="282"/>
      <c r="GI73" s="282"/>
      <c r="GJ73" s="282"/>
      <c r="GK73" s="282"/>
      <c r="GL73" s="282"/>
      <c r="GM73" s="282"/>
      <c r="GN73" s="282"/>
      <c r="GO73" s="282"/>
      <c r="GP73" s="282"/>
      <c r="GQ73" s="282"/>
      <c r="GR73" s="282"/>
    </row>
    <row r="74" spans="1:200" ht="15.75" x14ac:dyDescent="0.25">
      <c r="A74" s="112">
        <f>DATASHEET!A60</f>
        <v>152914</v>
      </c>
      <c r="B74" s="113" t="str">
        <f>DATASHEET!B60</f>
        <v>GODWILL, Chloe</v>
      </c>
      <c r="C74" s="114" t="str">
        <f>DATASHEET!C60</f>
        <v>8KC</v>
      </c>
      <c r="D74" s="115" t="str">
        <f>DATASHEET!D60</f>
        <v>F</v>
      </c>
      <c r="E74" s="115" t="str">
        <f>DATASHEET!J60</f>
        <v>N</v>
      </c>
      <c r="F74" s="115" t="str">
        <f>DATASHEET!E60</f>
        <v>N</v>
      </c>
      <c r="G74" s="115" t="str">
        <f>DATASHEET!F60</f>
        <v>Other Black African</v>
      </c>
      <c r="H74" s="115" t="str">
        <f>DATASHEET!G60</f>
        <v>N</v>
      </c>
      <c r="I74" s="115" t="str">
        <f>DATASHEET!H60</f>
        <v>N</v>
      </c>
      <c r="J74" s="115" t="str">
        <f>DATASHEET!I60</f>
        <v>N</v>
      </c>
      <c r="K74" s="116" t="str">
        <f>DATASHEET!M60</f>
        <v>M</v>
      </c>
      <c r="L74" s="117" t="str">
        <f t="shared" si="28"/>
        <v/>
      </c>
      <c r="M74" s="106" t="str">
        <f>IFERROR(SUM(COUNTIF($S74,"&gt;=0"),COUNTIF($AC74,"&gt;=0"),COUNTIF($AH74,"&gt;=0"),COUNTIF(#REF!,"&gt;=0"),COUNTIF($AM74,"&gt;=0"),COUNTIF($AR74,"&gt;=0"),COUNTIF($AW74,"&gt;=0"),COUNTIF($BB74,"&gt;=0"),COUNTIF($BG74,"&gt;=0"),COUNTIF($BL74,"&gt;=0"),COUNTIF($BV74,"&gt;=0"),COUNTIF($BQ74,"&gt;=0"),COUNTIF($CF74,"&gt;=0"),COUNTIF($CK74,"&gt;=0"),COUNTIF($X74,"&gt;=0"),COUNTIF($CA74,"&gt;=0"))/COUNT($S74,$AC74,$AH74,#REF!,$AM74,$AR74,$AW74,$BB74,$BG74,$BL74,$BV74,$CA74,$CF74,$CK74,$X74,$BQ74),"")</f>
        <v/>
      </c>
      <c r="N74" s="106" t="str">
        <f>IFERROR(SUM(COUNTIF($S74,"&lt;0"),COUNTIF($AC74,"&lt;0"),COUNTIF($AH74,"&lt;0"),COUNTIF(#REF!,"&lt;0"),COUNTIF($AM74,"&lt;0"),COUNTIF($AR74,"&lt;0"),COUNTIF($AW74,"&lt;0"),COUNTIF($BB74,"&lt;0"),COUNTIF($BG74,"&lt;0"),COUNTIF($BL74,"&lt;0"),COUNTIF($BV74,"&lt;0"),COUNTIF($BQ74,"&lt;0"),COUNTIF($CA74,"&lt;0"),COUNTIF($CF74,"&lt;0"),COUNTIF($CK74,"&lt;0"),COUNTIF($X74,"&lt;0"))/COUNT($S74,$AC74,$AH74,#REF!,$AM74,$AR74,$AW74,$BB74,$BG74,$BL74,$BV74,$CA74,$CF74,$CK74,$X74,$BQ74),"")</f>
        <v/>
      </c>
      <c r="O74" s="118" t="str">
        <f>IF(ISBLANK(DATASHEET!L60),"",DATASHEET!L60)</f>
        <v>4-5</v>
      </c>
      <c r="P74" s="119">
        <f>IFERROR(IF(VLOOKUP(DATASHEET!A60,[5]YEAR8!$A$2:$Z$226,18,FALSE)="","",VLOOKUP(DATASHEET!A60,[5]YEAR8!$A$2:$Z$226,18,FALSE)),"")</f>
        <v>42.677678999999998</v>
      </c>
      <c r="Q74" s="120">
        <f>IFERROR(IF(VLOOKUP(DATASHEET!A60,[5]YEAR8!$A$2:$AF$250,19,FALSE)="","",VLOOKUP(DATASHEET!A60,[5]YEAR8!$A$2:$AF$250,19,FALSE)),"")</f>
        <v>4.2677678999999999</v>
      </c>
      <c r="R74" s="121" t="str">
        <f>'P8 BREAKDOWN'!L62</f>
        <v/>
      </c>
      <c r="S74" s="108" t="str">
        <f>IF(T74="","",IFERROR(VLOOKUP(DATASHEET!AF60,lookup,2,FALSE)-$Q74,""))</f>
        <v/>
      </c>
      <c r="T74" s="109">
        <f>IFERROR(INDEX(DATASHEET!$A$1:$CT$300,MATCH(PROGRESS!$A74,DATASHEET!$A$1:$A$300,0),MATCH(PROGRESS!T$2,DATASHEET!$A$1:$CT$1,0)),"")</f>
        <v>0</v>
      </c>
      <c r="U74" s="109" t="str">
        <f t="shared" si="29"/>
        <v/>
      </c>
      <c r="V74" s="110" t="str">
        <f>IF(ISBLANK(DATASHEET!AG60),"",DATASHEET!AG60)</f>
        <v>SGO</v>
      </c>
      <c r="W74" s="111" t="str">
        <f>IF(ISBLANK(DATASHEET!AH60),"",DATASHEET!AH60)</f>
        <v>8N-AR-4</v>
      </c>
      <c r="X74" s="108" t="str">
        <f>IFERROR(VLOOKUP(DATASHEET!AJ60,lookup,2,FALSE)-$Q74,"")</f>
        <v/>
      </c>
      <c r="Y74" s="109">
        <f>IFERROR(INDEX(DATASHEET!$A$1:$CT$300,MATCH(PROGRESS!$A74,DATASHEET!$A$1:$A$300,0),MATCH(PROGRESS!Y$2,DATASHEET!$A$1:$CT$1,0)),"")</f>
        <v>0</v>
      </c>
      <c r="Z74" s="109" t="str">
        <f t="shared" si="44"/>
        <v/>
      </c>
      <c r="AA74" s="110" t="str">
        <f>IF(ISBLANK(DATASHEET!AK60),"",DATASHEET!AK60)</f>
        <v>KD</v>
      </c>
      <c r="AB74" s="111" t="str">
        <f>IF(ISBLANK(DATASHEET!AL60),"",DATASHEET!AL60)</f>
        <v>8N-DT-2</v>
      </c>
      <c r="AC74" s="108" t="str">
        <f>IF(AD74="","",IFERROR(VLOOKUP(DATASHEET!AN60,lookup,2,FALSE)-$Q74,""))</f>
        <v/>
      </c>
      <c r="AD74" s="109">
        <f>IFERROR(INDEX(DATASHEET!$A$1:$CT$300,MATCH(PROGRESS!$A74,DATASHEET!$A$1:$A$300,0),MATCH(PROGRESS!AD$2,DATASHEET!$A$1:$CT$1,0)),"")</f>
        <v>0</v>
      </c>
      <c r="AE74" s="109" t="str">
        <f t="shared" si="31"/>
        <v/>
      </c>
      <c r="AF74" s="110" t="str">
        <f>IF(ISBLANK(DATASHEET!AO60),"",DATASHEET!AO60)</f>
        <v>KC</v>
      </c>
      <c r="AG74" s="111" t="str">
        <f>IF(ISBLANK(DATASHEET!AP60),"",DATASHEET!AP60)</f>
        <v>8N-DR-4</v>
      </c>
      <c r="AH74" s="108" t="str">
        <f>IF(AI74="","",IFERROR(VLOOKUP(DATASHEET!AR60,lookup,2,FALSE)-$Q74,""))</f>
        <v/>
      </c>
      <c r="AI74" s="109">
        <f>IFERROR(INDEX(DATASHEET!$A$1:$CT$300,MATCH(PROGRESS!$A74,DATASHEET!$A$1:$A$300,0),MATCH(PROGRESS!AI$2,DATASHEET!$A$1:$CT$1,0)),"")</f>
        <v>0</v>
      </c>
      <c r="AJ74" s="109" t="str">
        <f t="shared" si="32"/>
        <v/>
      </c>
      <c r="AK74" s="110" t="str">
        <f>IF(ISBLANK(DATASHEET!AS60),"",DATASHEET!AS60)</f>
        <v>CMC</v>
      </c>
      <c r="AL74" s="111" t="str">
        <f>IF(ISBLANK(DATASHEET!AT60),"",DATASHEET!AT60)</f>
        <v>8N-EN-3</v>
      </c>
      <c r="AM74" s="108" t="str">
        <f>IF(AN74="","",IFERROR(VLOOKUP(DATASHEET!AZ60,lookup,2,FALSE)-$Q74,""))</f>
        <v/>
      </c>
      <c r="AN74" s="109">
        <f>IFERROR(INDEX(DATASHEET!$A$1:$CT$300,MATCH(PROGRESS!$A74,DATASHEET!$A$1:$A$300,0),MATCH(PROGRESS!AN$2,DATASHEET!$A$1:$CT$1,0)),"")</f>
        <v>0</v>
      </c>
      <c r="AO74" s="109" t="str">
        <f t="shared" si="33"/>
        <v/>
      </c>
      <c r="AP74" s="110" t="str">
        <f>IF(ISBLANK(DATASHEET!BA60),"",DATASHEET!BA60)</f>
        <v/>
      </c>
      <c r="AQ74" s="111" t="str">
        <f>IF(ISBLANK(DATASHEET!BB60),"",DATASHEET!BB60)</f>
        <v/>
      </c>
      <c r="AR74" s="108" t="str">
        <f>IF(AS74="","",IFERROR(VLOOKUP(DATASHEET!BD60,lookup,2,FALSE)-$Q74,""))</f>
        <v/>
      </c>
      <c r="AS74" s="109">
        <f>IFERROR(INDEX(DATASHEET!$A$1:$CT$300,MATCH(PROGRESS!$A74,DATASHEET!$A$1:$A$300,0),MATCH(PROGRESS!AS$2,DATASHEET!$A$1:$CT$1,0)),"")</f>
        <v>0</v>
      </c>
      <c r="AT74" s="109" t="str">
        <f t="shared" si="34"/>
        <v/>
      </c>
      <c r="AU74" s="110" t="str">
        <f>IF(ISBLANK(DATASHEET!BE60),"",DATASHEET!BE60)</f>
        <v>ET</v>
      </c>
      <c r="AV74" s="111" t="str">
        <f>IF(ISBLANK(DATASHEET!BF60),"",DATASHEET!BF60)</f>
        <v>8N-GG-4</v>
      </c>
      <c r="AW74" s="108" t="str">
        <f>IF(AX74="","",IFERROR(VLOOKUP(DATASHEET!BH60,lookup,2,FALSE)-$Q74,""))</f>
        <v/>
      </c>
      <c r="AX74" s="109">
        <f>IFERROR(INDEX(DATASHEET!$A$1:$CT$300,MATCH(PROGRESS!$A74,DATASHEET!$A$1:$A$300,0),MATCH(PROGRESS!AX$2,DATASHEET!$A$1:$CT$1,0)),"")</f>
        <v>0</v>
      </c>
      <c r="AY74" s="109" t="str">
        <f t="shared" si="35"/>
        <v/>
      </c>
      <c r="AZ74" s="110" t="str">
        <f>IF(ISBLANK(DATASHEET!BI60),"",DATASHEET!BI60)</f>
        <v>ESH</v>
      </c>
      <c r="BA74" s="111" t="str">
        <f>IF(ISBLANK(DATASHEET!BJ60),"",DATASHEET!BJ60)</f>
        <v>8N-HI-4</v>
      </c>
      <c r="BB74" s="108" t="str">
        <f>IF(BC74="","",IFERROR(VLOOKUP(DATASHEET!BL60,lookup,2,FALSE)-$Q74,""))</f>
        <v/>
      </c>
      <c r="BC74" s="109">
        <f>IFERROR(INDEX(DATASHEET!$A$1:$CT$300,MATCH(PROGRESS!$A74,DATASHEET!$A$1:$A$300,0),MATCH(PROGRESS!BC$2,DATASHEET!$A$1:$CT$1,0)),"")</f>
        <v>0</v>
      </c>
      <c r="BD74" s="109" t="str">
        <f t="shared" si="36"/>
        <v/>
      </c>
      <c r="BE74" s="110" t="str">
        <f>IF(ISBLANK(DATASHEET!BM60),"",DATASHEET!BM60)</f>
        <v>RNI</v>
      </c>
      <c r="BF74" s="111" t="str">
        <f>IF(ISBLANK(DATASHEET!BN60),"",DATASHEET!BN60)</f>
        <v>8N-IT-4</v>
      </c>
      <c r="BG74" s="108" t="str">
        <f>IF(BH74="","",IFERROR(VLOOKUP(DATASHEET!BP60,lookup,2,FALSE)-$Q74,""))</f>
        <v/>
      </c>
      <c r="BH74" s="109">
        <f>IFERROR(INDEX(DATASHEET!$A$1:$CT$300,MATCH(PROGRESS!$A74,DATASHEET!$A$1:$A$300,0),MATCH(PROGRESS!BH$2,DATASHEET!$A$1:$CT$1,0)),"")</f>
        <v>0</v>
      </c>
      <c r="BI74" s="109" t="str">
        <f t="shared" si="37"/>
        <v/>
      </c>
      <c r="BJ74" s="110" t="str">
        <f>IF(ISBLANK(DATASHEET!BQ60),"",DATASHEET!BQ60)</f>
        <v>MP</v>
      </c>
      <c r="BK74" s="111" t="str">
        <f>IF(ISBLANK(DATASHEET!BR60),"",DATASHEET!BR60)</f>
        <v>8N-MA-2</v>
      </c>
      <c r="BL74" s="108" t="str">
        <f>IFERROR(VLOOKUP(DATASHEET!BT60,lookup,2,FALSE)-$Q74,"")</f>
        <v/>
      </c>
      <c r="BM74" s="109">
        <f>IFERROR(INDEX(DATASHEET!$A$1:$CT$300,MATCH(PROGRESS!$A74,DATASHEET!$A$1:$A$300,0),MATCH(PROGRESS!BM$2,DATASHEET!$A$1:$CT$1,0)),"")</f>
        <v>0</v>
      </c>
      <c r="BN74" s="109" t="str">
        <f t="shared" si="38"/>
        <v/>
      </c>
      <c r="BO74" s="110" t="str">
        <f>IF(ISBLANK(DATASHEET!BU60),"",DATASHEET!BU60)</f>
        <v>AW</v>
      </c>
      <c r="BP74" s="111" t="str">
        <f>IF(ISBLANK(DATASHEET!BV60),"",DATASHEET!BV60)</f>
        <v>8N-MU-4</v>
      </c>
      <c r="BQ74" s="108" t="str">
        <f>IFERROR(VLOOKUP(DATASHEET!BX60,lookup,2,FALSE)-$Q74,"")</f>
        <v/>
      </c>
      <c r="BR74" s="109">
        <f>IFERROR(INDEX(DATASHEET!$A$1:$CT$300,MATCH(PROGRESS!$A74,DATASHEET!$A$1:$A$300,0),MATCH(PROGRESS!BR$2,DATASHEET!$A$1:$CT$1,0)),"")</f>
        <v>0</v>
      </c>
      <c r="BS74" s="109" t="str">
        <f t="shared" si="39"/>
        <v/>
      </c>
      <c r="BT74" s="110" t="str">
        <f>IF(ISBLANK(DATASHEET!BY60),"",DATASHEET!BY60)</f>
        <v/>
      </c>
      <c r="BU74" s="111" t="str">
        <f>IF(ISBLANK(DATASHEET!BZ60),"",DATASHEET!BZ60)</f>
        <v/>
      </c>
      <c r="BV74" s="108" t="str">
        <f>IFERROR(VLOOKUP(DATASHEET!CB60,lookup,2,FALSE)-$Q74,"")</f>
        <v/>
      </c>
      <c r="BW74" s="109">
        <f>IFERROR(INDEX(DATASHEET!$A$1:$CT$300,MATCH(PROGRESS!$A74,DATASHEET!$A$1:$A$300,0),MATCH(PROGRESS!BW$2,DATASHEET!$A$1:$CT$1,0)),"")</f>
        <v>0</v>
      </c>
      <c r="BX74" s="109" t="str">
        <f t="shared" si="40"/>
        <v/>
      </c>
      <c r="BY74" s="110" t="str">
        <f>IF(ISBLANK(DATASHEET!CC60),"",DATASHEET!CC60)</f>
        <v>LGI</v>
      </c>
      <c r="BZ74" s="111" t="str">
        <f>IF(ISBLANK(DATASHEET!CD60),"",DATASHEET!CD60)</f>
        <v>8N-PE-1</v>
      </c>
      <c r="CA74" s="108" t="str">
        <f>IFERROR(VLOOKUP(DATASHEET!CF60,lookup,2,FALSE)-$Q74,"")</f>
        <v/>
      </c>
      <c r="CB74" s="109">
        <f>IFERROR(INDEX(DATASHEET!$A$1:$CT$300,MATCH(PROGRESS!$A74,DATASHEET!$A$1:$A$300,0),MATCH(PROGRESS!CB$2,DATASHEET!$A$1:$CT$1,0)),"")</f>
        <v>0</v>
      </c>
      <c r="CC74" s="109" t="str">
        <f t="shared" si="41"/>
        <v/>
      </c>
      <c r="CD74" s="110" t="str">
        <f>IF(ISBLANK(DATASHEET!CG60),"",DATASHEET!CG60)</f>
        <v>ZA</v>
      </c>
      <c r="CE74" s="111" t="str">
        <f>IF(ISBLANK(DATASHEET!CH60),"",DATASHEET!CH60)</f>
        <v>8N-RE-4</v>
      </c>
      <c r="CF74" s="108" t="str">
        <f>IFERROR(VLOOKUP(DATASHEET!CJ60,lookup,2,FALSE)-$Q74,"")</f>
        <v/>
      </c>
      <c r="CG74" s="109">
        <f>IFERROR(INDEX(DATASHEET!$A$1:$CT$300,MATCH(PROGRESS!$A74,DATASHEET!$A$1:$A$300,0),MATCH(PROGRESS!CG$2,DATASHEET!$A$1:$CT$1,0)),"")</f>
        <v>0</v>
      </c>
      <c r="CH74" s="109" t="str">
        <f t="shared" si="45"/>
        <v/>
      </c>
      <c r="CI74" s="110" t="str">
        <f>IF(ISBLANK(DATASHEET!CK60),"",DATASHEET!CK60)</f>
        <v>RA</v>
      </c>
      <c r="CJ74" s="111" t="str">
        <f>IF(ISBLANK(DATASHEET!CL60),"",DATASHEET!CL60)</f>
        <v>8X-SC-6</v>
      </c>
      <c r="CK74" s="108" t="str">
        <f>IFERROR(VLOOKUP(DATASHEET!CN60,lookup,2,FALSE)-$Q74,"")</f>
        <v/>
      </c>
      <c r="CL74" s="109">
        <f>IFERROR(INDEX(DATASHEET!$A$1:$CT$300,MATCH(PROGRESS!$A74,DATASHEET!$A$1:$A$300,0),MATCH(PROGRESS!CL$2,DATASHEET!$A$1:$CT$1,0)),"")</f>
        <v>0</v>
      </c>
      <c r="CM74" s="109" t="str">
        <f t="shared" si="43"/>
        <v/>
      </c>
      <c r="CN74" s="110" t="str">
        <f>IF(ISBLANK(DATASHEET!CO60),"",DATASHEET!CO60)</f>
        <v>MBA</v>
      </c>
      <c r="CO74" s="110" t="str">
        <f>IF(ISBLANK(DATASHEET!CP60),"",DATASHEET!CP60)</f>
        <v>8N-SP-4</v>
      </c>
      <c r="FO74" s="282"/>
      <c r="FP74" s="282"/>
      <c r="FQ74" s="282"/>
      <c r="FR74" s="282"/>
      <c r="FS74" s="282"/>
      <c r="FT74" s="282"/>
      <c r="FU74" s="282"/>
      <c r="FV74" s="282"/>
      <c r="FW74" s="282"/>
      <c r="FX74" s="282"/>
      <c r="FY74" s="345"/>
      <c r="FZ74" s="282"/>
      <c r="GA74" s="282"/>
      <c r="GB74" s="282"/>
      <c r="GC74" s="282"/>
      <c r="GD74" s="282"/>
      <c r="GE74" s="282"/>
      <c r="GF74" s="282"/>
      <c r="GG74" s="282"/>
      <c r="GH74" s="282"/>
      <c r="GI74" s="282"/>
      <c r="GJ74" s="282"/>
      <c r="GK74" s="282"/>
      <c r="GL74" s="282"/>
      <c r="GM74" s="282"/>
      <c r="GN74" s="282"/>
      <c r="GO74" s="282"/>
      <c r="GP74" s="282"/>
      <c r="GQ74" s="282"/>
      <c r="GR74" s="282"/>
    </row>
    <row r="75" spans="1:200" ht="15.75" x14ac:dyDescent="0.25">
      <c r="A75" s="112">
        <f>DATASHEET!A61</f>
        <v>152929</v>
      </c>
      <c r="B75" s="113" t="str">
        <f>DATASHEET!B61</f>
        <v>GORDON, Shenai</v>
      </c>
      <c r="C75" s="114" t="str">
        <f>DATASHEET!C61</f>
        <v>8AB</v>
      </c>
      <c r="D75" s="115" t="str">
        <f>DATASHEET!D61</f>
        <v>F</v>
      </c>
      <c r="E75" s="115" t="str">
        <f>DATASHEET!J61</f>
        <v>N</v>
      </c>
      <c r="F75" s="115" t="str">
        <f>DATASHEET!E61</f>
        <v>N</v>
      </c>
      <c r="G75" s="115" t="str">
        <f>DATASHEET!F61</f>
        <v>Other Mixed Background</v>
      </c>
      <c r="H75" s="115" t="str">
        <f>DATASHEET!G61</f>
        <v>N</v>
      </c>
      <c r="I75" s="115" t="str">
        <f>DATASHEET!H61</f>
        <v>N</v>
      </c>
      <c r="J75" s="115" t="str">
        <f>DATASHEET!I61</f>
        <v>N</v>
      </c>
      <c r="K75" s="116" t="str">
        <f>DATASHEET!M61</f>
        <v>M</v>
      </c>
      <c r="L75" s="117" t="str">
        <f t="shared" si="28"/>
        <v/>
      </c>
      <c r="M75" s="106" t="str">
        <f>IFERROR(SUM(COUNTIF($S75,"&gt;=0"),COUNTIF($AC75,"&gt;=0"),COUNTIF($AH75,"&gt;=0"),COUNTIF(#REF!,"&gt;=0"),COUNTIF($AM75,"&gt;=0"),COUNTIF($AR75,"&gt;=0"),COUNTIF($AW75,"&gt;=0"),COUNTIF($BB75,"&gt;=0"),COUNTIF($BG75,"&gt;=0"),COUNTIF($BL75,"&gt;=0"),COUNTIF($BV75,"&gt;=0"),COUNTIF($BQ75,"&gt;=0"),COUNTIF($CF75,"&gt;=0"),COUNTIF($CK75,"&gt;=0"),COUNTIF($X75,"&gt;=0"),COUNTIF($CA75,"&gt;=0"))/COUNT($S75,$AC75,$AH75,#REF!,$AM75,$AR75,$AW75,$BB75,$BG75,$BL75,$BV75,$CA75,$CF75,$CK75,$X75,$BQ75),"")</f>
        <v/>
      </c>
      <c r="N75" s="106" t="str">
        <f>IFERROR(SUM(COUNTIF($S75,"&lt;0"),COUNTIF($AC75,"&lt;0"),COUNTIF($AH75,"&lt;0"),COUNTIF(#REF!,"&lt;0"),COUNTIF($AM75,"&lt;0"),COUNTIF($AR75,"&lt;0"),COUNTIF($AW75,"&lt;0"),COUNTIF($BB75,"&lt;0"),COUNTIF($BG75,"&lt;0"),COUNTIF($BL75,"&lt;0"),COUNTIF($BV75,"&lt;0"),COUNTIF($BQ75,"&lt;0"),COUNTIF($CA75,"&lt;0"),COUNTIF($CF75,"&lt;0"),COUNTIF($CK75,"&lt;0"),COUNTIF($X75,"&lt;0"))/COUNT($S75,$AC75,$AH75,#REF!,$AM75,$AR75,$AW75,$BB75,$BG75,$BL75,$BV75,$CA75,$CF75,$CK75,$X75,$BQ75),"")</f>
        <v/>
      </c>
      <c r="O75" s="118" t="str">
        <f>IF(ISBLANK(DATASHEET!L61),"",DATASHEET!L61)</f>
        <v>4-5</v>
      </c>
      <c r="P75" s="119">
        <f>IFERROR(IF(VLOOKUP(DATASHEET!A61,[5]YEAR8!$A$2:$Z$226,18,FALSE)="","",VLOOKUP(DATASHEET!A61,[5]YEAR8!$A$2:$Z$226,18,FALSE)),"")</f>
        <v>41.109434</v>
      </c>
      <c r="Q75" s="120">
        <f>IFERROR(IF(VLOOKUP(DATASHEET!A61,[5]YEAR8!$A$2:$AF$250,19,FALSE)="","",VLOOKUP(DATASHEET!A61,[5]YEAR8!$A$2:$AF$250,19,FALSE)),"")</f>
        <v>4.1109434</v>
      </c>
      <c r="R75" s="121" t="str">
        <f>'P8 BREAKDOWN'!L63</f>
        <v/>
      </c>
      <c r="S75" s="108" t="str">
        <f>IF(T75="","",IFERROR(VLOOKUP(DATASHEET!AF61,lookup,2,FALSE)-$Q75,""))</f>
        <v/>
      </c>
      <c r="T75" s="109">
        <f>IFERROR(INDEX(DATASHEET!$A$1:$CT$300,MATCH(PROGRESS!$A75,DATASHEET!$A$1:$A$300,0),MATCH(PROGRESS!T$2,DATASHEET!$A$1:$CT$1,0)),"")</f>
        <v>0</v>
      </c>
      <c r="U75" s="109" t="str">
        <f t="shared" si="29"/>
        <v/>
      </c>
      <c r="V75" s="110" t="str">
        <f>IF(ISBLANK(DATASHEET!AG61),"",DATASHEET!AG61)</f>
        <v>SGO</v>
      </c>
      <c r="W75" s="111" t="str">
        <f>IF(ISBLANK(DATASHEET!AH61),"",DATASHEET!AH61)</f>
        <v>8N-AR-1</v>
      </c>
      <c r="X75" s="108" t="str">
        <f>IFERROR(VLOOKUP(DATASHEET!AJ61,lookup,2,FALSE)-$Q75,"")</f>
        <v/>
      </c>
      <c r="Y75" s="109">
        <f>IFERROR(INDEX(DATASHEET!$A$1:$CT$300,MATCH(PROGRESS!$A75,DATASHEET!$A$1:$A$300,0),MATCH(PROGRESS!Y$2,DATASHEET!$A$1:$CT$1,0)),"")</f>
        <v>0</v>
      </c>
      <c r="Z75" s="109" t="str">
        <f t="shared" si="44"/>
        <v/>
      </c>
      <c r="AA75" s="110" t="str">
        <f>IF(ISBLANK(DATASHEET!AK61),"",DATASHEET!AK61)</f>
        <v>RQ</v>
      </c>
      <c r="AB75" s="111" t="str">
        <f>IF(ISBLANK(DATASHEET!AL61),"",DATASHEET!AL61)</f>
        <v>8N-DT-1</v>
      </c>
      <c r="AC75" s="108" t="str">
        <f>IF(AD75="","",IFERROR(VLOOKUP(DATASHEET!AN61,lookup,2,FALSE)-$Q75,""))</f>
        <v/>
      </c>
      <c r="AD75" s="109">
        <f>IFERROR(INDEX(DATASHEET!$A$1:$CT$300,MATCH(PROGRESS!$A75,DATASHEET!$A$1:$A$300,0),MATCH(PROGRESS!AD$2,DATASHEET!$A$1:$CT$1,0)),"")</f>
        <v>0</v>
      </c>
      <c r="AE75" s="109" t="str">
        <f t="shared" si="31"/>
        <v/>
      </c>
      <c r="AF75" s="110" t="str">
        <f>IF(ISBLANK(DATASHEET!AO61),"",DATASHEET!AO61)</f>
        <v>EC</v>
      </c>
      <c r="AG75" s="111" t="str">
        <f>IF(ISBLANK(DATASHEET!AP61),"",DATASHEET!AP61)</f>
        <v>8N-DR-1</v>
      </c>
      <c r="AH75" s="108" t="str">
        <f>IF(AI75="","",IFERROR(VLOOKUP(DATASHEET!AR61,lookup,2,FALSE)-$Q75,""))</f>
        <v/>
      </c>
      <c r="AI75" s="109">
        <f>IFERROR(INDEX(DATASHEET!$A$1:$CT$300,MATCH(PROGRESS!$A75,DATASHEET!$A$1:$A$300,0),MATCH(PROGRESS!AI$2,DATASHEET!$A$1:$CT$1,0)),"")</f>
        <v>0</v>
      </c>
      <c r="AJ75" s="109" t="str">
        <f t="shared" si="32"/>
        <v/>
      </c>
      <c r="AK75" s="110" t="str">
        <f>IF(ISBLANK(DATASHEET!AS61),"",DATASHEET!AS61)</f>
        <v>CMC</v>
      </c>
      <c r="AL75" s="111" t="str">
        <f>IF(ISBLANK(DATASHEET!AT61),"",DATASHEET!AT61)</f>
        <v>8N-EN-3</v>
      </c>
      <c r="AM75" s="108" t="str">
        <f>IF(AN75="","",IFERROR(VLOOKUP(DATASHEET!AZ61,lookup,2,FALSE)-$Q75,""))</f>
        <v/>
      </c>
      <c r="AN75" s="109">
        <f>IFERROR(INDEX(DATASHEET!$A$1:$CT$300,MATCH(PROGRESS!$A75,DATASHEET!$A$1:$A$300,0),MATCH(PROGRESS!AN$2,DATASHEET!$A$1:$CT$1,0)),"")</f>
        <v>0</v>
      </c>
      <c r="AO75" s="109" t="str">
        <f t="shared" si="33"/>
        <v/>
      </c>
      <c r="AP75" s="110" t="str">
        <f>IF(ISBLANK(DATASHEET!BA61),"",DATASHEET!BA61)</f>
        <v/>
      </c>
      <c r="AQ75" s="111" t="str">
        <f>IF(ISBLANK(DATASHEET!BB61),"",DATASHEET!BB61)</f>
        <v/>
      </c>
      <c r="AR75" s="108" t="str">
        <f>IF(AS75="","",IFERROR(VLOOKUP(DATASHEET!BD61,lookup,2,FALSE)-$Q75,""))</f>
        <v/>
      </c>
      <c r="AS75" s="109">
        <f>IFERROR(INDEX(DATASHEET!$A$1:$CT$300,MATCH(PROGRESS!$A75,DATASHEET!$A$1:$A$300,0),MATCH(PROGRESS!AS$2,DATASHEET!$A$1:$CT$1,0)),"")</f>
        <v>0</v>
      </c>
      <c r="AT75" s="109" t="str">
        <f t="shared" si="34"/>
        <v/>
      </c>
      <c r="AU75" s="110" t="str">
        <f>IF(ISBLANK(DATASHEET!BE61),"",DATASHEET!BE61)</f>
        <v>MPI</v>
      </c>
      <c r="AV75" s="111" t="str">
        <f>IF(ISBLANK(DATASHEET!BF61),"",DATASHEET!BF61)</f>
        <v>8N-GG-1</v>
      </c>
      <c r="AW75" s="108" t="str">
        <f>IF(AX75="","",IFERROR(VLOOKUP(DATASHEET!BH61,lookup,2,FALSE)-$Q75,""))</f>
        <v/>
      </c>
      <c r="AX75" s="109">
        <f>IFERROR(INDEX(DATASHEET!$A$1:$CT$300,MATCH(PROGRESS!$A75,DATASHEET!$A$1:$A$300,0),MATCH(PROGRESS!AX$2,DATASHEET!$A$1:$CT$1,0)),"")</f>
        <v>0</v>
      </c>
      <c r="AY75" s="109" t="str">
        <f t="shared" si="35"/>
        <v/>
      </c>
      <c r="AZ75" s="110" t="str">
        <f>IF(ISBLANK(DATASHEET!BI61),"",DATASHEET!BI61)</f>
        <v>HST</v>
      </c>
      <c r="BA75" s="111" t="str">
        <f>IF(ISBLANK(DATASHEET!BJ61),"",DATASHEET!BJ61)</f>
        <v>8N-HI-1</v>
      </c>
      <c r="BB75" s="108" t="str">
        <f>IF(BC75="","",IFERROR(VLOOKUP(DATASHEET!BL61,lookup,2,FALSE)-$Q75,""))</f>
        <v/>
      </c>
      <c r="BC75" s="109">
        <f>IFERROR(INDEX(DATASHEET!$A$1:$CT$300,MATCH(PROGRESS!$A75,DATASHEET!$A$1:$A$300,0),MATCH(PROGRESS!BC$2,DATASHEET!$A$1:$CT$1,0)),"")</f>
        <v>0</v>
      </c>
      <c r="BD75" s="109" t="str">
        <f t="shared" si="36"/>
        <v/>
      </c>
      <c r="BE75" s="110" t="str">
        <f>IF(ISBLANK(DATASHEET!BM61),"",DATASHEET!BM61)</f>
        <v>FS</v>
      </c>
      <c r="BF75" s="111" t="str">
        <f>IF(ISBLANK(DATASHEET!BN61),"",DATASHEET!BN61)</f>
        <v>8N-IT-1</v>
      </c>
      <c r="BG75" s="108" t="str">
        <f>IF(BH75="","",IFERROR(VLOOKUP(DATASHEET!BP61,lookup,2,FALSE)-$Q75,""))</f>
        <v/>
      </c>
      <c r="BH75" s="109">
        <f>IFERROR(INDEX(DATASHEET!$A$1:$CT$300,MATCH(PROGRESS!$A75,DATASHEET!$A$1:$A$300,0),MATCH(PROGRESS!BH$2,DATASHEET!$A$1:$CT$1,0)),"")</f>
        <v>0</v>
      </c>
      <c r="BI75" s="109" t="str">
        <f t="shared" si="37"/>
        <v/>
      </c>
      <c r="BJ75" s="110" t="str">
        <f>IF(ISBLANK(DATASHEET!BQ61),"",DATASHEET!BQ61)</f>
        <v>AB</v>
      </c>
      <c r="BK75" s="111" t="str">
        <f>IF(ISBLANK(DATASHEET!BR61),"",DATASHEET!BR61)</f>
        <v>8N-MA-3</v>
      </c>
      <c r="BL75" s="108" t="str">
        <f>IFERROR(VLOOKUP(DATASHEET!BT61,lookup,2,FALSE)-$Q75,"")</f>
        <v/>
      </c>
      <c r="BM75" s="109">
        <f>IFERROR(INDEX(DATASHEET!$A$1:$CT$300,MATCH(PROGRESS!$A75,DATASHEET!$A$1:$A$300,0),MATCH(PROGRESS!BM$2,DATASHEET!$A$1:$CT$1,0)),"")</f>
        <v>0</v>
      </c>
      <c r="BN75" s="109" t="str">
        <f t="shared" si="38"/>
        <v/>
      </c>
      <c r="BO75" s="110" t="str">
        <f>IF(ISBLANK(DATASHEET!BU61),"",DATASHEET!BU61)</f>
        <v>AW</v>
      </c>
      <c r="BP75" s="111" t="str">
        <f>IF(ISBLANK(DATASHEET!BV61),"",DATASHEET!BV61)</f>
        <v>8N-MU-1</v>
      </c>
      <c r="BQ75" s="108" t="str">
        <f>IFERROR(VLOOKUP(DATASHEET!BX61,lookup,2,FALSE)-$Q75,"")</f>
        <v/>
      </c>
      <c r="BR75" s="109">
        <f>IFERROR(INDEX(DATASHEET!$A$1:$CT$300,MATCH(PROGRESS!$A75,DATASHEET!$A$1:$A$300,0),MATCH(PROGRESS!BR$2,DATASHEET!$A$1:$CT$1,0)),"")</f>
        <v>0</v>
      </c>
      <c r="BS75" s="109" t="str">
        <f t="shared" si="39"/>
        <v/>
      </c>
      <c r="BT75" s="110" t="str">
        <f>IF(ISBLANK(DATASHEET!BY61),"",DATASHEET!BY61)</f>
        <v/>
      </c>
      <c r="BU75" s="111" t="str">
        <f>IF(ISBLANK(DATASHEET!BZ61),"",DATASHEET!BZ61)</f>
        <v/>
      </c>
      <c r="BV75" s="108" t="str">
        <f>IFERROR(VLOOKUP(DATASHEET!CB61,lookup,2,FALSE)-$Q75,"")</f>
        <v/>
      </c>
      <c r="BW75" s="109">
        <f>IFERROR(INDEX(DATASHEET!$A$1:$CT$300,MATCH(PROGRESS!$A75,DATASHEET!$A$1:$A$300,0),MATCH(PROGRESS!BW$2,DATASHEET!$A$1:$CT$1,0)),"")</f>
        <v>0</v>
      </c>
      <c r="BX75" s="109" t="str">
        <f t="shared" si="40"/>
        <v/>
      </c>
      <c r="BY75" s="110" t="str">
        <f>IF(ISBLANK(DATASHEET!CC61),"",DATASHEET!CC61)</f>
        <v>CKA</v>
      </c>
      <c r="BZ75" s="111" t="str">
        <f>IF(ISBLANK(DATASHEET!CD61),"",DATASHEET!CD61)</f>
        <v>8N-PE-2</v>
      </c>
      <c r="CA75" s="108" t="str">
        <f>IFERROR(VLOOKUP(DATASHEET!CF61,lookup,2,FALSE)-$Q75,"")</f>
        <v/>
      </c>
      <c r="CB75" s="109">
        <f>IFERROR(INDEX(DATASHEET!$A$1:$CT$300,MATCH(PROGRESS!$A75,DATASHEET!$A$1:$A$300,0),MATCH(PROGRESS!CB$2,DATASHEET!$A$1:$CT$1,0)),"")</f>
        <v>0</v>
      </c>
      <c r="CC75" s="109" t="str">
        <f t="shared" si="41"/>
        <v/>
      </c>
      <c r="CD75" s="110" t="str">
        <f>IF(ISBLANK(DATASHEET!CG61),"",DATASHEET!CG61)</f>
        <v>PLO</v>
      </c>
      <c r="CE75" s="111" t="str">
        <f>IF(ISBLANK(DATASHEET!CH61),"",DATASHEET!CH61)</f>
        <v>8N-RE-1</v>
      </c>
      <c r="CF75" s="108" t="str">
        <f>IFERROR(VLOOKUP(DATASHEET!CJ61,lookup,2,FALSE)-$Q75,"")</f>
        <v/>
      </c>
      <c r="CG75" s="109">
        <f>IFERROR(INDEX(DATASHEET!$A$1:$CT$300,MATCH(PROGRESS!$A75,DATASHEET!$A$1:$A$300,0),MATCH(PROGRESS!CG$2,DATASHEET!$A$1:$CT$1,0)),"")</f>
        <v>0</v>
      </c>
      <c r="CH75" s="109" t="str">
        <f t="shared" si="45"/>
        <v/>
      </c>
      <c r="CI75" s="110" t="str">
        <f>IF(ISBLANK(DATASHEET!CK61),"",DATASHEET!CK61)</f>
        <v>RA</v>
      </c>
      <c r="CJ75" s="111" t="str">
        <f>IF(ISBLANK(DATASHEET!CL61),"",DATASHEET!CL61)</f>
        <v>8X-SC-6</v>
      </c>
      <c r="CK75" s="108" t="str">
        <f>IFERROR(VLOOKUP(DATASHEET!CN61,lookup,2,FALSE)-$Q75,"")</f>
        <v/>
      </c>
      <c r="CL75" s="109">
        <f>IFERROR(INDEX(DATASHEET!$A$1:$CT$300,MATCH(PROGRESS!$A75,DATASHEET!$A$1:$A$300,0),MATCH(PROGRESS!CL$2,DATASHEET!$A$1:$CT$1,0)),"")</f>
        <v>0</v>
      </c>
      <c r="CM75" s="109" t="str">
        <f t="shared" si="43"/>
        <v/>
      </c>
      <c r="CN75" s="110" t="str">
        <f>IF(ISBLANK(DATASHEET!CO61),"",DATASHEET!CO61)</f>
        <v>DCH</v>
      </c>
      <c r="CO75" s="110" t="str">
        <f>IF(ISBLANK(DATASHEET!CP61),"",DATASHEET!CP61)</f>
        <v>8N-SP-1</v>
      </c>
      <c r="FO75" s="282"/>
      <c r="FP75" s="282"/>
      <c r="FQ75" s="282"/>
      <c r="FR75" s="282"/>
      <c r="FS75" s="282"/>
      <c r="FT75" s="282"/>
      <c r="FU75" s="282"/>
      <c r="FV75" s="282"/>
      <c r="FW75" s="282"/>
      <c r="FX75" s="282"/>
      <c r="FY75" s="345"/>
      <c r="FZ75" s="282"/>
      <c r="GA75" s="282"/>
      <c r="GB75" s="282"/>
      <c r="GC75" s="282"/>
      <c r="GD75" s="282"/>
      <c r="GE75" s="282"/>
      <c r="GF75" s="282"/>
      <c r="GG75" s="282"/>
      <c r="GH75" s="282"/>
      <c r="GI75" s="282"/>
      <c r="GJ75" s="282"/>
      <c r="GK75" s="282"/>
      <c r="GL75" s="282"/>
      <c r="GM75" s="282"/>
      <c r="GN75" s="282"/>
      <c r="GO75" s="282"/>
      <c r="GP75" s="282"/>
      <c r="GQ75" s="282"/>
      <c r="GR75" s="282"/>
    </row>
    <row r="76" spans="1:200" ht="15.75" x14ac:dyDescent="0.25">
      <c r="A76" s="112">
        <f>DATASHEET!A62</f>
        <v>152751</v>
      </c>
      <c r="B76" s="113" t="str">
        <f>DATASHEET!B62</f>
        <v>GRADY, Thomas</v>
      </c>
      <c r="C76" s="114" t="str">
        <f>DATASHEET!C62</f>
        <v>8AR</v>
      </c>
      <c r="D76" s="115" t="str">
        <f>DATASHEET!D62</f>
        <v>M</v>
      </c>
      <c r="E76" s="115" t="str">
        <f>DATASHEET!J62</f>
        <v>N</v>
      </c>
      <c r="F76" s="115" t="str">
        <f>DATASHEET!E62</f>
        <v>N</v>
      </c>
      <c r="G76" s="115" t="str">
        <f>DATASHEET!F62</f>
        <v>White - British</v>
      </c>
      <c r="H76" s="115" t="str">
        <f>DATASHEET!G62</f>
        <v>N</v>
      </c>
      <c r="I76" s="115" t="str">
        <f>DATASHEET!H62</f>
        <v>N</v>
      </c>
      <c r="J76" s="115" t="str">
        <f>DATASHEET!I62</f>
        <v>N</v>
      </c>
      <c r="K76" s="116" t="str">
        <f>DATASHEET!M62</f>
        <v>H</v>
      </c>
      <c r="L76" s="117" t="str">
        <f t="shared" si="28"/>
        <v/>
      </c>
      <c r="M76" s="106" t="str">
        <f>IFERROR(SUM(COUNTIF($S76,"&gt;=0"),COUNTIF($AC76,"&gt;=0"),COUNTIF($AH76,"&gt;=0"),COUNTIF(#REF!,"&gt;=0"),COUNTIF($AM76,"&gt;=0"),COUNTIF($AR76,"&gt;=0"),COUNTIF($AW76,"&gt;=0"),COUNTIF($BB76,"&gt;=0"),COUNTIF($BG76,"&gt;=0"),COUNTIF($BL76,"&gt;=0"),COUNTIF($BV76,"&gt;=0"),COUNTIF($BQ76,"&gt;=0"),COUNTIF($CF76,"&gt;=0"),COUNTIF($CK76,"&gt;=0"),COUNTIF($X76,"&gt;=0"),COUNTIF($CA76,"&gt;=0"))/COUNT($S76,$AC76,$AH76,#REF!,$AM76,$AR76,$AW76,$BB76,$BG76,$BL76,$BV76,$CA76,$CF76,$CK76,$X76,$BQ76),"")</f>
        <v/>
      </c>
      <c r="N76" s="106" t="str">
        <f>IFERROR(SUM(COUNTIF($S76,"&lt;0"),COUNTIF($AC76,"&lt;0"),COUNTIF($AH76,"&lt;0"),COUNTIF(#REF!,"&lt;0"),COUNTIF($AM76,"&lt;0"),COUNTIF($AR76,"&lt;0"),COUNTIF($AW76,"&lt;0"),COUNTIF($BB76,"&lt;0"),COUNTIF($BG76,"&lt;0"),COUNTIF($BL76,"&lt;0"),COUNTIF($BV76,"&lt;0"),COUNTIF($BQ76,"&lt;0"),COUNTIF($CA76,"&lt;0"),COUNTIF($CF76,"&lt;0"),COUNTIF($CK76,"&lt;0"),COUNTIF($X76,"&lt;0"))/COUNT($S76,$AC76,$AH76,#REF!,$AM76,$AR76,$AW76,$BB76,$BG76,$BL76,$BV76,$CA76,$CF76,$CK76,$X76,$BQ76),"")</f>
        <v/>
      </c>
      <c r="O76" s="118" t="str">
        <f>IF(ISBLANK(DATASHEET!L62),"",DATASHEET!L62)</f>
        <v>7-8</v>
      </c>
      <c r="P76" s="119">
        <f>IFERROR(IF(VLOOKUP(DATASHEET!A62,[5]YEAR8!$A$2:$Z$226,18,FALSE)="","",VLOOKUP(DATASHEET!A62,[5]YEAR8!$A$2:$Z$226,18,FALSE)),"")</f>
        <v>68.411214999999999</v>
      </c>
      <c r="Q76" s="120">
        <f>IFERROR(IF(VLOOKUP(DATASHEET!A62,[5]YEAR8!$A$2:$AF$250,19,FALSE)="","",VLOOKUP(DATASHEET!A62,[5]YEAR8!$A$2:$AF$250,19,FALSE)),"")</f>
        <v>6.8411214999999999</v>
      </c>
      <c r="R76" s="121" t="str">
        <f>'P8 BREAKDOWN'!L64</f>
        <v/>
      </c>
      <c r="S76" s="108" t="str">
        <f>IF(T76="","",IFERROR(VLOOKUP(DATASHEET!AF62,lookup,2,FALSE)-$Q76,""))</f>
        <v/>
      </c>
      <c r="T76" s="109">
        <f>IFERROR(INDEX(DATASHEET!$A$1:$CT$300,MATCH(PROGRESS!$A76,DATASHEET!$A$1:$A$300,0),MATCH(PROGRESS!T$2,DATASHEET!$A$1:$CT$1,0)),"")</f>
        <v>0</v>
      </c>
      <c r="U76" s="109" t="str">
        <f t="shared" si="29"/>
        <v/>
      </c>
      <c r="V76" s="110" t="str">
        <f>IF(ISBLANK(DATASHEET!AG62),"",DATASHEET!AG62)</f>
        <v>SGO</v>
      </c>
      <c r="W76" s="111" t="str">
        <f>IF(ISBLANK(DATASHEET!AH62),"",DATASHEET!AH62)</f>
        <v>8S-AR-1</v>
      </c>
      <c r="X76" s="108" t="str">
        <f>IFERROR(VLOOKUP(DATASHEET!AJ62,lookup,2,FALSE)-$Q76,"")</f>
        <v/>
      </c>
      <c r="Y76" s="109">
        <f>IFERROR(INDEX(DATASHEET!$A$1:$CT$300,MATCH(PROGRESS!$A76,DATASHEET!$A$1:$A$300,0),MATCH(PROGRESS!Y$2,DATASHEET!$A$1:$CT$1,0)),"")</f>
        <v>0</v>
      </c>
      <c r="Z76" s="109" t="str">
        <f t="shared" si="44"/>
        <v/>
      </c>
      <c r="AA76" s="110" t="str">
        <f>IF(ISBLANK(DATASHEET!AK62),"",DATASHEET!AK62)</f>
        <v>AWR</v>
      </c>
      <c r="AB76" s="111" t="str">
        <f>IF(ISBLANK(DATASHEET!AL62),"",DATASHEET!AL62)</f>
        <v>8S-DT-4</v>
      </c>
      <c r="AC76" s="108" t="str">
        <f>IF(AD76="","",IFERROR(VLOOKUP(DATASHEET!AN62,lookup,2,FALSE)-$Q76,""))</f>
        <v/>
      </c>
      <c r="AD76" s="109">
        <f>IFERROR(INDEX(DATASHEET!$A$1:$CT$300,MATCH(PROGRESS!$A76,DATASHEET!$A$1:$A$300,0),MATCH(PROGRESS!AD$2,DATASHEET!$A$1:$CT$1,0)),"")</f>
        <v>0</v>
      </c>
      <c r="AE76" s="109" t="str">
        <f t="shared" si="31"/>
        <v/>
      </c>
      <c r="AF76" s="110" t="str">
        <f>IF(ISBLANK(DATASHEET!AO62),"",DATASHEET!AO62)</f>
        <v>KC</v>
      </c>
      <c r="AG76" s="111" t="str">
        <f>IF(ISBLANK(DATASHEET!AP62),"",DATASHEET!AP62)</f>
        <v>8S-DR-1</v>
      </c>
      <c r="AH76" s="108" t="str">
        <f>IF(AI76="","",IFERROR(VLOOKUP(DATASHEET!AR62,lookup,2,FALSE)-$Q76,""))</f>
        <v/>
      </c>
      <c r="AI76" s="109">
        <f>IFERROR(INDEX(DATASHEET!$A$1:$CT$300,MATCH(PROGRESS!$A76,DATASHEET!$A$1:$A$300,0),MATCH(PROGRESS!AI$2,DATASHEET!$A$1:$CT$1,0)),"")</f>
        <v>0</v>
      </c>
      <c r="AJ76" s="109" t="str">
        <f t="shared" si="32"/>
        <v/>
      </c>
      <c r="AK76" s="110" t="str">
        <f>IF(ISBLANK(DATASHEET!AS62),"",DATASHEET!AS62)</f>
        <v>EP</v>
      </c>
      <c r="AL76" s="111" t="str">
        <f>IF(ISBLANK(DATASHEET!AT62),"",DATASHEET!AT62)</f>
        <v>8S-EN-1</v>
      </c>
      <c r="AM76" s="108" t="str">
        <f>IF(AN76="","",IFERROR(VLOOKUP(DATASHEET!AZ62,lookup,2,FALSE)-$Q76,""))</f>
        <v/>
      </c>
      <c r="AN76" s="109">
        <f>IFERROR(INDEX(DATASHEET!$A$1:$CT$300,MATCH(PROGRESS!$A76,DATASHEET!$A$1:$A$300,0),MATCH(PROGRESS!AN$2,DATASHEET!$A$1:$CT$1,0)),"")</f>
        <v>0</v>
      </c>
      <c r="AO76" s="109" t="str">
        <f t="shared" si="33"/>
        <v/>
      </c>
      <c r="AP76" s="110" t="str">
        <f>IF(ISBLANK(DATASHEET!BA62),"",DATASHEET!BA62)</f>
        <v>YP</v>
      </c>
      <c r="AQ76" s="111" t="str">
        <f>IF(ISBLANK(DATASHEET!BB62),"",DATASHEET!BB62)</f>
        <v>8S-FR-1</v>
      </c>
      <c r="AR76" s="108" t="str">
        <f>IF(AS76="","",IFERROR(VLOOKUP(DATASHEET!BD62,lookup,2,FALSE)-$Q76,""))</f>
        <v/>
      </c>
      <c r="AS76" s="109">
        <f>IFERROR(INDEX(DATASHEET!$A$1:$CT$300,MATCH(PROGRESS!$A76,DATASHEET!$A$1:$A$300,0),MATCH(PROGRESS!AS$2,DATASHEET!$A$1:$CT$1,0)),"")</f>
        <v>0</v>
      </c>
      <c r="AT76" s="109" t="str">
        <f t="shared" si="34"/>
        <v/>
      </c>
      <c r="AU76" s="110" t="str">
        <f>IF(ISBLANK(DATASHEET!BE62),"",DATASHEET!BE62)</f>
        <v>JJA</v>
      </c>
      <c r="AV76" s="111" t="str">
        <f>IF(ISBLANK(DATASHEET!BF62),"",DATASHEET!BF62)</f>
        <v>8S-GG-1</v>
      </c>
      <c r="AW76" s="108" t="str">
        <f>IF(AX76="","",IFERROR(VLOOKUP(DATASHEET!BH62,lookup,2,FALSE)-$Q76,""))</f>
        <v/>
      </c>
      <c r="AX76" s="109">
        <f>IFERROR(INDEX(DATASHEET!$A$1:$CT$300,MATCH(PROGRESS!$A76,DATASHEET!$A$1:$A$300,0),MATCH(PROGRESS!AX$2,DATASHEET!$A$1:$CT$1,0)),"")</f>
        <v>0</v>
      </c>
      <c r="AY76" s="109" t="str">
        <f t="shared" si="35"/>
        <v/>
      </c>
      <c r="AZ76" s="110" t="str">
        <f>IF(ISBLANK(DATASHEET!BI62),"",DATASHEET!BI62)</f>
        <v>MCO</v>
      </c>
      <c r="BA76" s="111" t="str">
        <f>IF(ISBLANK(DATASHEET!BJ62),"",DATASHEET!BJ62)</f>
        <v>8S-HI-1</v>
      </c>
      <c r="BB76" s="108" t="str">
        <f>IF(BC76="","",IFERROR(VLOOKUP(DATASHEET!BL62,lookup,2,FALSE)-$Q76,""))</f>
        <v/>
      </c>
      <c r="BC76" s="109">
        <f>IFERROR(INDEX(DATASHEET!$A$1:$CT$300,MATCH(PROGRESS!$A76,DATASHEET!$A$1:$A$300,0),MATCH(PROGRESS!BC$2,DATASHEET!$A$1:$CT$1,0)),"")</f>
        <v>0</v>
      </c>
      <c r="BD76" s="109" t="str">
        <f t="shared" si="36"/>
        <v/>
      </c>
      <c r="BE76" s="110" t="str">
        <f>IF(ISBLANK(DATASHEET!BM62),"",DATASHEET!BM62)</f>
        <v>RNI</v>
      </c>
      <c r="BF76" s="111" t="str">
        <f>IF(ISBLANK(DATASHEET!BN62),"",DATASHEET!BN62)</f>
        <v>8S-IT-1</v>
      </c>
      <c r="BG76" s="108" t="str">
        <f>IF(BH76="","",IFERROR(VLOOKUP(DATASHEET!BP62,lookup,2,FALSE)-$Q76,""))</f>
        <v/>
      </c>
      <c r="BH76" s="109">
        <f>IFERROR(INDEX(DATASHEET!$A$1:$CT$300,MATCH(PROGRESS!$A76,DATASHEET!$A$1:$A$300,0),MATCH(PROGRESS!BH$2,DATASHEET!$A$1:$CT$1,0)),"")</f>
        <v>0</v>
      </c>
      <c r="BI76" s="109" t="str">
        <f t="shared" si="37"/>
        <v/>
      </c>
      <c r="BJ76" s="110" t="str">
        <f>IF(ISBLANK(DATASHEET!BQ62),"",DATASHEET!BQ62)</f>
        <v>WD</v>
      </c>
      <c r="BK76" s="111" t="str">
        <f>IF(ISBLANK(DATASHEET!BR62),"",DATASHEET!BR62)</f>
        <v>8S-MA-1</v>
      </c>
      <c r="BL76" s="108" t="str">
        <f>IFERROR(VLOOKUP(DATASHEET!BT62,lookup,2,FALSE)-$Q76,"")</f>
        <v/>
      </c>
      <c r="BM76" s="109">
        <f>IFERROR(INDEX(DATASHEET!$A$1:$CT$300,MATCH(PROGRESS!$A76,DATASHEET!$A$1:$A$300,0),MATCH(PROGRESS!BM$2,DATASHEET!$A$1:$CT$1,0)),"")</f>
        <v>0</v>
      </c>
      <c r="BN76" s="109" t="str">
        <f t="shared" si="38"/>
        <v/>
      </c>
      <c r="BO76" s="110" t="str">
        <f>IF(ISBLANK(DATASHEET!BU62),"",DATASHEET!BU62)</f>
        <v>RF</v>
      </c>
      <c r="BP76" s="111" t="str">
        <f>IF(ISBLANK(DATASHEET!BV62),"",DATASHEET!BV62)</f>
        <v>8S-MU-1</v>
      </c>
      <c r="BQ76" s="108" t="str">
        <f>IFERROR(VLOOKUP(DATASHEET!BX62,lookup,2,FALSE)-$Q76,"")</f>
        <v/>
      </c>
      <c r="BR76" s="109">
        <f>IFERROR(INDEX(DATASHEET!$A$1:$CT$300,MATCH(PROGRESS!$A76,DATASHEET!$A$1:$A$300,0),MATCH(PROGRESS!BR$2,DATASHEET!$A$1:$CT$1,0)),"")</f>
        <v>0</v>
      </c>
      <c r="BS76" s="109" t="str">
        <f t="shared" si="39"/>
        <v/>
      </c>
      <c r="BT76" s="110" t="str">
        <f>IF(ISBLANK(DATASHEET!BY62),"",DATASHEET!BY62)</f>
        <v/>
      </c>
      <c r="BU76" s="111" t="str">
        <f>IF(ISBLANK(DATASHEET!BZ62),"",DATASHEET!BZ62)</f>
        <v/>
      </c>
      <c r="BV76" s="108" t="str">
        <f>IFERROR(VLOOKUP(DATASHEET!CB62,lookup,2,FALSE)-$Q76,"")</f>
        <v/>
      </c>
      <c r="BW76" s="109">
        <f>IFERROR(INDEX(DATASHEET!$A$1:$CT$300,MATCH(PROGRESS!$A76,DATASHEET!$A$1:$A$300,0),MATCH(PROGRESS!BW$2,DATASHEET!$A$1:$CT$1,0)),"")</f>
        <v>0</v>
      </c>
      <c r="BX76" s="109" t="str">
        <f t="shared" si="40"/>
        <v/>
      </c>
      <c r="BY76" s="110" t="str">
        <f>IF(ISBLANK(DATASHEET!CC62),"",DATASHEET!CC62)</f>
        <v>RDO</v>
      </c>
      <c r="BZ76" s="111" t="str">
        <f>IF(ISBLANK(DATASHEET!CD62),"",DATASHEET!CD62)</f>
        <v>8S-PE-3</v>
      </c>
      <c r="CA76" s="108" t="str">
        <f>IFERROR(VLOOKUP(DATASHEET!CF62,lookup,2,FALSE)-$Q76,"")</f>
        <v/>
      </c>
      <c r="CB76" s="109">
        <f>IFERROR(INDEX(DATASHEET!$A$1:$CT$300,MATCH(PROGRESS!$A76,DATASHEET!$A$1:$A$300,0),MATCH(PROGRESS!CB$2,DATASHEET!$A$1:$CT$1,0)),"")</f>
        <v>0</v>
      </c>
      <c r="CC76" s="109" t="str">
        <f t="shared" si="41"/>
        <v/>
      </c>
      <c r="CD76" s="110" t="str">
        <f>IF(ISBLANK(DATASHEET!CG62),"",DATASHEET!CG62)</f>
        <v>MHA</v>
      </c>
      <c r="CE76" s="111" t="str">
        <f>IF(ISBLANK(DATASHEET!CH62),"",DATASHEET!CH62)</f>
        <v>8S-RE-1</v>
      </c>
      <c r="CF76" s="108" t="str">
        <f>IFERROR(VLOOKUP(DATASHEET!CJ62,lookup,2,FALSE)-$Q76,"")</f>
        <v/>
      </c>
      <c r="CG76" s="109">
        <f>IFERROR(INDEX(DATASHEET!$A$1:$CT$300,MATCH(PROGRESS!$A76,DATASHEET!$A$1:$A$300,0),MATCH(PROGRESS!CG$2,DATASHEET!$A$1:$CT$1,0)),"")</f>
        <v>0</v>
      </c>
      <c r="CH76" s="109" t="str">
        <f t="shared" si="45"/>
        <v/>
      </c>
      <c r="CI76" s="110" t="str">
        <f>IF(ISBLANK(DATASHEET!CK62),"",DATASHEET!CK62)</f>
        <v>GN</v>
      </c>
      <c r="CJ76" s="111" t="str">
        <f>IF(ISBLANK(DATASHEET!CL62),"",DATASHEET!CL62)</f>
        <v>8X-SC-4</v>
      </c>
      <c r="CK76" s="108" t="str">
        <f>IFERROR(VLOOKUP(DATASHEET!CN62,lookup,2,FALSE)-$Q76,"")</f>
        <v/>
      </c>
      <c r="CL76" s="109">
        <f>IFERROR(INDEX(DATASHEET!$A$1:$CT$300,MATCH(PROGRESS!$A76,DATASHEET!$A$1:$A$300,0),MATCH(PROGRESS!CL$2,DATASHEET!$A$1:$CT$1,0)),"")</f>
        <v>0</v>
      </c>
      <c r="CM76" s="109" t="str">
        <f t="shared" si="43"/>
        <v/>
      </c>
      <c r="CN76" s="110" t="str">
        <f>IF(ISBLANK(DATASHEET!CO62),"",DATASHEET!CO62)</f>
        <v/>
      </c>
      <c r="CO76" s="110" t="str">
        <f>IF(ISBLANK(DATASHEET!CP62),"",DATASHEET!CP62)</f>
        <v/>
      </c>
      <c r="FO76" s="282"/>
      <c r="FP76" s="282"/>
      <c r="FQ76" s="282"/>
      <c r="FR76" s="282"/>
      <c r="FS76" s="282"/>
      <c r="FT76" s="282"/>
      <c r="FU76" s="282"/>
      <c r="FV76" s="282"/>
      <c r="FW76" s="282"/>
      <c r="FX76" s="282"/>
      <c r="FY76" s="345"/>
      <c r="FZ76" s="282"/>
      <c r="GA76" s="282"/>
      <c r="GB76" s="282"/>
      <c r="GC76" s="282"/>
      <c r="GD76" s="282"/>
      <c r="GE76" s="282"/>
      <c r="GF76" s="282"/>
      <c r="GG76" s="282"/>
      <c r="GH76" s="282"/>
      <c r="GI76" s="282"/>
      <c r="GJ76" s="282"/>
      <c r="GK76" s="282"/>
      <c r="GL76" s="282"/>
      <c r="GM76" s="282"/>
      <c r="GN76" s="282"/>
      <c r="GO76" s="282"/>
      <c r="GP76" s="282"/>
      <c r="GQ76" s="282"/>
      <c r="GR76" s="282"/>
    </row>
    <row r="77" spans="1:200" ht="15.75" x14ac:dyDescent="0.25">
      <c r="A77" s="112">
        <f>DATASHEET!A63</f>
        <v>160002</v>
      </c>
      <c r="B77" s="113" t="str">
        <f>DATASHEET!B63</f>
        <v>GREEN, Jadore</v>
      </c>
      <c r="C77" s="114" t="str">
        <f>DATASHEET!C63</f>
        <v>8TR</v>
      </c>
      <c r="D77" s="115" t="str">
        <f>DATASHEET!D63</f>
        <v>F</v>
      </c>
      <c r="E77" s="115" t="str">
        <f>DATASHEET!J63</f>
        <v>N</v>
      </c>
      <c r="F77" s="115" t="str">
        <f>DATASHEET!E63</f>
        <v>N</v>
      </c>
      <c r="G77" s="115" t="str">
        <f>DATASHEET!F63</f>
        <v>White and Black Caribbean</v>
      </c>
      <c r="H77" s="115" t="str">
        <f>DATASHEET!G63</f>
        <v>N</v>
      </c>
      <c r="I77" s="115" t="str">
        <f>DATASHEET!H63</f>
        <v>N</v>
      </c>
      <c r="J77" s="115" t="str">
        <f>DATASHEET!I63</f>
        <v>N</v>
      </c>
      <c r="K77" s="116" t="str">
        <f>DATASHEET!M63</f>
        <v>M</v>
      </c>
      <c r="L77" s="117" t="str">
        <f t="shared" si="28"/>
        <v/>
      </c>
      <c r="M77" s="106" t="str">
        <f>IFERROR(SUM(COUNTIF($S77,"&gt;=0"),COUNTIF($AC77,"&gt;=0"),COUNTIF($AH77,"&gt;=0"),COUNTIF(#REF!,"&gt;=0"),COUNTIF($AM77,"&gt;=0"),COUNTIF($AR77,"&gt;=0"),COUNTIF($AW77,"&gt;=0"),COUNTIF($BB77,"&gt;=0"),COUNTIF($BG77,"&gt;=0"),COUNTIF($BL77,"&gt;=0"),COUNTIF($BV77,"&gt;=0"),COUNTIF($BQ77,"&gt;=0"),COUNTIF($CF77,"&gt;=0"),COUNTIF($CK77,"&gt;=0"),COUNTIF($X77,"&gt;=0"),COUNTIF($CA77,"&gt;=0"))/COUNT($S77,$AC77,$AH77,#REF!,$AM77,$AR77,$AW77,$BB77,$BG77,$BL77,$BV77,$CA77,$CF77,$CK77,$X77,$BQ77),"")</f>
        <v/>
      </c>
      <c r="N77" s="106" t="str">
        <f>IFERROR(SUM(COUNTIF($S77,"&lt;0"),COUNTIF($AC77,"&lt;0"),COUNTIF($AH77,"&lt;0"),COUNTIF(#REF!,"&lt;0"),COUNTIF($AM77,"&lt;0"),COUNTIF($AR77,"&lt;0"),COUNTIF($AW77,"&lt;0"),COUNTIF($BB77,"&lt;0"),COUNTIF($BG77,"&lt;0"),COUNTIF($BL77,"&lt;0"),COUNTIF($BV77,"&lt;0"),COUNTIF($BQ77,"&lt;0"),COUNTIF($CA77,"&lt;0"),COUNTIF($CF77,"&lt;0"),COUNTIF($CK77,"&lt;0"),COUNTIF($X77,"&lt;0"))/COUNT($S77,$AC77,$AH77,#REF!,$AM77,$AR77,$AW77,$BB77,$BG77,$BL77,$BV77,$CA77,$CF77,$CK77,$X77,$BQ77),"")</f>
        <v/>
      </c>
      <c r="O77" s="118" t="str">
        <f>IF(ISBLANK(DATASHEET!L63),"",DATASHEET!L63)</f>
        <v>5-6</v>
      </c>
      <c r="P77" s="119">
        <f>IFERROR(IF(VLOOKUP(DATASHEET!A63,[5]YEAR8!$A$2:$Z$226,18,FALSE)="","",VLOOKUP(DATASHEET!A63,[5]YEAR8!$A$2:$Z$226,18,FALSE)),"")</f>
        <v>49.024999999999999</v>
      </c>
      <c r="Q77" s="120">
        <f>IFERROR(IF(VLOOKUP(DATASHEET!A63,[5]YEAR8!$A$2:$AF$250,19,FALSE)="","",VLOOKUP(DATASHEET!A63,[5]YEAR8!$A$2:$AF$250,19,FALSE)),"")</f>
        <v>4.9024999999999999</v>
      </c>
      <c r="R77" s="121" t="str">
        <f>'P8 BREAKDOWN'!L65</f>
        <v/>
      </c>
      <c r="S77" s="108" t="str">
        <f>IF(T77="","",IFERROR(VLOOKUP(DATASHEET!AF63,lookup,2,FALSE)-$Q77,""))</f>
        <v/>
      </c>
      <c r="T77" s="109">
        <f>IFERROR(INDEX(DATASHEET!$A$1:$CT$300,MATCH(PROGRESS!$A77,DATASHEET!$A$1:$A$300,0),MATCH(PROGRESS!T$2,DATASHEET!$A$1:$CT$1,0)),"")</f>
        <v>0</v>
      </c>
      <c r="U77" s="109" t="str">
        <f t="shared" si="29"/>
        <v/>
      </c>
      <c r="V77" s="110" t="str">
        <f>IF(ISBLANK(DATASHEET!AG63),"",DATASHEET!AG63)</f>
        <v>PLE</v>
      </c>
      <c r="W77" s="111" t="str">
        <f>IF(ISBLANK(DATASHEET!AH63),"",DATASHEET!AH63)</f>
        <v>8S-AR-4</v>
      </c>
      <c r="X77" s="108" t="str">
        <f>IFERROR(VLOOKUP(DATASHEET!AJ63,lookup,2,FALSE)-$Q77,"")</f>
        <v/>
      </c>
      <c r="Y77" s="109">
        <f>IFERROR(INDEX(DATASHEET!$A$1:$CT$300,MATCH(PROGRESS!$A77,DATASHEET!$A$1:$A$300,0),MATCH(PROGRESS!Y$2,DATASHEET!$A$1:$CT$1,0)),"")</f>
        <v>0</v>
      </c>
      <c r="Z77" s="109" t="str">
        <f t="shared" si="44"/>
        <v/>
      </c>
      <c r="AA77" s="110" t="str">
        <f>IF(ISBLANK(DATASHEET!AK63),"",DATASHEET!AK63)</f>
        <v/>
      </c>
      <c r="AB77" s="111" t="str">
        <f>IF(ISBLANK(DATASHEET!AL63),"",DATASHEET!AL63)</f>
        <v/>
      </c>
      <c r="AC77" s="108" t="str">
        <f>IF(AD77="","",IFERROR(VLOOKUP(DATASHEET!AN63,lookup,2,FALSE)-$Q77,""))</f>
        <v/>
      </c>
      <c r="AD77" s="109">
        <f>IFERROR(INDEX(DATASHEET!$A$1:$CT$300,MATCH(PROGRESS!$A77,DATASHEET!$A$1:$A$300,0),MATCH(PROGRESS!AD$2,DATASHEET!$A$1:$CT$1,0)),"")</f>
        <v>0</v>
      </c>
      <c r="AE77" s="109" t="str">
        <f t="shared" si="31"/>
        <v/>
      </c>
      <c r="AF77" s="110" t="str">
        <f>IF(ISBLANK(DATASHEET!AO63),"",DATASHEET!AO63)</f>
        <v>EC</v>
      </c>
      <c r="AG77" s="111" t="str">
        <f>IF(ISBLANK(DATASHEET!AP63),"",DATASHEET!AP63)</f>
        <v>8S-DR-4</v>
      </c>
      <c r="AH77" s="108" t="str">
        <f>IF(AI77="","",IFERROR(VLOOKUP(DATASHEET!AR63,lookup,2,FALSE)-$Q77,""))</f>
        <v/>
      </c>
      <c r="AI77" s="109">
        <f>IFERROR(INDEX(DATASHEET!$A$1:$CT$300,MATCH(PROGRESS!$A77,DATASHEET!$A$1:$A$300,0),MATCH(PROGRESS!AI$2,DATASHEET!$A$1:$CT$1,0)),"")</f>
        <v>0</v>
      </c>
      <c r="AJ77" s="109" t="str">
        <f t="shared" si="32"/>
        <v/>
      </c>
      <c r="AK77" s="110" t="str">
        <f>IF(ISBLANK(DATASHEET!AS63),"",DATASHEET!AS63)</f>
        <v>KC</v>
      </c>
      <c r="AL77" s="111" t="str">
        <f>IF(ISBLANK(DATASHEET!AT63),"",DATASHEET!AT63)</f>
        <v>8S-EN-3</v>
      </c>
      <c r="AM77" s="108" t="str">
        <f>IF(AN77="","",IFERROR(VLOOKUP(DATASHEET!AZ63,lookup,2,FALSE)-$Q77,""))</f>
        <v/>
      </c>
      <c r="AN77" s="109">
        <f>IFERROR(INDEX(DATASHEET!$A$1:$CT$300,MATCH(PROGRESS!$A77,DATASHEET!$A$1:$A$300,0),MATCH(PROGRESS!AN$2,DATASHEET!$A$1:$CT$1,0)),"")</f>
        <v>0</v>
      </c>
      <c r="AO77" s="109" t="str">
        <f t="shared" si="33"/>
        <v/>
      </c>
      <c r="AP77" s="110" t="str">
        <f>IF(ISBLANK(DATASHEET!BA63),"",DATASHEET!BA63)</f>
        <v>WE</v>
      </c>
      <c r="AQ77" s="111" t="str">
        <f>IF(ISBLANK(DATASHEET!BB63),"",DATASHEET!BB63)</f>
        <v>8S-FR-4</v>
      </c>
      <c r="AR77" s="108" t="str">
        <f>IF(AS77="","",IFERROR(VLOOKUP(DATASHEET!BD63,lookup,2,FALSE)-$Q77,""))</f>
        <v/>
      </c>
      <c r="AS77" s="109">
        <f>IFERROR(INDEX(DATASHEET!$A$1:$CT$300,MATCH(PROGRESS!$A77,DATASHEET!$A$1:$A$300,0),MATCH(PROGRESS!AS$2,DATASHEET!$A$1:$CT$1,0)),"")</f>
        <v>0</v>
      </c>
      <c r="AT77" s="109" t="str">
        <f t="shared" si="34"/>
        <v/>
      </c>
      <c r="AU77" s="110" t="str">
        <f>IF(ISBLANK(DATASHEET!BE63),"",DATASHEET!BE63)</f>
        <v>ET</v>
      </c>
      <c r="AV77" s="111" t="str">
        <f>IF(ISBLANK(DATASHEET!BF63),"",DATASHEET!BF63)</f>
        <v>8S-GG-4</v>
      </c>
      <c r="AW77" s="108" t="str">
        <f>IF(AX77="","",IFERROR(VLOOKUP(DATASHEET!BH63,lookup,2,FALSE)-$Q77,""))</f>
        <v/>
      </c>
      <c r="AX77" s="109">
        <f>IFERROR(INDEX(DATASHEET!$A$1:$CT$300,MATCH(PROGRESS!$A77,DATASHEET!$A$1:$A$300,0),MATCH(PROGRESS!AX$2,DATASHEET!$A$1:$CT$1,0)),"")</f>
        <v>0</v>
      </c>
      <c r="AY77" s="109" t="str">
        <f t="shared" si="35"/>
        <v/>
      </c>
      <c r="AZ77" s="110" t="str">
        <f>IF(ISBLANK(DATASHEET!BI63),"",DATASHEET!BI63)</f>
        <v>ESH</v>
      </c>
      <c r="BA77" s="111" t="str">
        <f>IF(ISBLANK(DATASHEET!BJ63),"",DATASHEET!BJ63)</f>
        <v>8S-HI-4</v>
      </c>
      <c r="BB77" s="108" t="str">
        <f>IF(BC77="","",IFERROR(VLOOKUP(DATASHEET!BL63,lookup,2,FALSE)-$Q77,""))</f>
        <v/>
      </c>
      <c r="BC77" s="109">
        <f>IFERROR(INDEX(DATASHEET!$A$1:$CT$300,MATCH(PROGRESS!$A77,DATASHEET!$A$1:$A$300,0),MATCH(PROGRESS!BC$2,DATASHEET!$A$1:$CT$1,0)),"")</f>
        <v>0</v>
      </c>
      <c r="BD77" s="109" t="str">
        <f t="shared" si="36"/>
        <v/>
      </c>
      <c r="BE77" s="110" t="str">
        <f>IF(ISBLANK(DATASHEET!BM63),"",DATASHEET!BM63)</f>
        <v>DCR</v>
      </c>
      <c r="BF77" s="111" t="str">
        <f>IF(ISBLANK(DATASHEET!BN63),"",DATASHEET!BN63)</f>
        <v>8S-IT-4</v>
      </c>
      <c r="BG77" s="108" t="str">
        <f>IF(BH77="","",IFERROR(VLOOKUP(DATASHEET!BP63,lookup,2,FALSE)-$Q77,""))</f>
        <v/>
      </c>
      <c r="BH77" s="109">
        <f>IFERROR(INDEX(DATASHEET!$A$1:$CT$300,MATCH(PROGRESS!$A77,DATASHEET!$A$1:$A$300,0),MATCH(PROGRESS!BH$2,DATASHEET!$A$1:$CT$1,0)),"")</f>
        <v>0</v>
      </c>
      <c r="BI77" s="109" t="str">
        <f t="shared" si="37"/>
        <v/>
      </c>
      <c r="BJ77" s="110" t="str">
        <f>IF(ISBLANK(DATASHEET!BQ63),"",DATASHEET!BQ63)</f>
        <v>AB</v>
      </c>
      <c r="BK77" s="111" t="str">
        <f>IF(ISBLANK(DATASHEET!BR63),"",DATASHEET!BR63)</f>
        <v>8S-MA-3</v>
      </c>
      <c r="BL77" s="108" t="str">
        <f>IFERROR(VLOOKUP(DATASHEET!BT63,lookup,2,FALSE)-$Q77,"")</f>
        <v/>
      </c>
      <c r="BM77" s="109">
        <f>IFERROR(INDEX(DATASHEET!$A$1:$CT$300,MATCH(PROGRESS!$A77,DATASHEET!$A$1:$A$300,0),MATCH(PROGRESS!BM$2,DATASHEET!$A$1:$CT$1,0)),"")</f>
        <v>0</v>
      </c>
      <c r="BN77" s="109" t="str">
        <f t="shared" si="38"/>
        <v/>
      </c>
      <c r="BO77" s="110" t="str">
        <f>IF(ISBLANK(DATASHEET!BU63),"",DATASHEET!BU63)</f>
        <v>AW</v>
      </c>
      <c r="BP77" s="111" t="str">
        <f>IF(ISBLANK(DATASHEET!BV63),"",DATASHEET!BV63)</f>
        <v>8S-MU-4</v>
      </c>
      <c r="BQ77" s="108" t="str">
        <f>IFERROR(VLOOKUP(DATASHEET!BX63,lookup,2,FALSE)-$Q77,"")</f>
        <v/>
      </c>
      <c r="BR77" s="109">
        <f>IFERROR(INDEX(DATASHEET!$A$1:$CT$300,MATCH(PROGRESS!$A77,DATASHEET!$A$1:$A$300,0),MATCH(PROGRESS!BR$2,DATASHEET!$A$1:$CT$1,0)),"")</f>
        <v>0</v>
      </c>
      <c r="BS77" s="109" t="str">
        <f t="shared" si="39"/>
        <v/>
      </c>
      <c r="BT77" s="110" t="str">
        <f>IF(ISBLANK(DATASHEET!BY63),"",DATASHEET!BY63)</f>
        <v>HST</v>
      </c>
      <c r="BU77" s="111" t="str">
        <f>IF(ISBLANK(DATASHEET!BZ63),"",DATASHEET!BZ63)</f>
        <v>8S-PS-5</v>
      </c>
      <c r="BV77" s="108" t="str">
        <f>IFERROR(VLOOKUP(DATASHEET!CB63,lookup,2,FALSE)-$Q77,"")</f>
        <v/>
      </c>
      <c r="BW77" s="109">
        <f>IFERROR(INDEX(DATASHEET!$A$1:$CT$300,MATCH(PROGRESS!$A77,DATASHEET!$A$1:$A$300,0),MATCH(PROGRESS!BW$2,DATASHEET!$A$1:$CT$1,0)),"")</f>
        <v>0</v>
      </c>
      <c r="BX77" s="109" t="str">
        <f t="shared" si="40"/>
        <v/>
      </c>
      <c r="BY77" s="110" t="str">
        <f>IF(ISBLANK(DATASHEET!CC63),"",DATASHEET!CC63)</f>
        <v>JN</v>
      </c>
      <c r="BZ77" s="111" t="str">
        <f>IF(ISBLANK(DATASHEET!CD63),"",DATASHEET!CD63)</f>
        <v>8S-PE-1</v>
      </c>
      <c r="CA77" s="108" t="str">
        <f>IFERROR(VLOOKUP(DATASHEET!CF63,lookup,2,FALSE)-$Q77,"")</f>
        <v/>
      </c>
      <c r="CB77" s="109">
        <f>IFERROR(INDEX(DATASHEET!$A$1:$CT$300,MATCH(PROGRESS!$A77,DATASHEET!$A$1:$A$300,0),MATCH(PROGRESS!CB$2,DATASHEET!$A$1:$CT$1,0)),"")</f>
        <v>0</v>
      </c>
      <c r="CC77" s="109" t="str">
        <f t="shared" si="41"/>
        <v/>
      </c>
      <c r="CD77" s="110" t="str">
        <f>IF(ISBLANK(DATASHEET!CG63),"",DATASHEET!CG63)</f>
        <v>CW</v>
      </c>
      <c r="CE77" s="111" t="str">
        <f>IF(ISBLANK(DATASHEET!CH63),"",DATASHEET!CH63)</f>
        <v>8S-RE-4</v>
      </c>
      <c r="CF77" s="108" t="str">
        <f>IFERROR(VLOOKUP(DATASHEET!CJ63,lookup,2,FALSE)-$Q77,"")</f>
        <v/>
      </c>
      <c r="CG77" s="109">
        <f>IFERROR(INDEX(DATASHEET!$A$1:$CT$300,MATCH(PROGRESS!$A77,DATASHEET!$A$1:$A$300,0),MATCH(PROGRESS!CG$2,DATASHEET!$A$1:$CT$1,0)),"")</f>
        <v>0</v>
      </c>
      <c r="CH77" s="109" t="str">
        <f t="shared" si="45"/>
        <v/>
      </c>
      <c r="CI77" s="110" t="str">
        <f>IF(ISBLANK(DATASHEET!CK63),"",DATASHEET!CK63)</f>
        <v>AR</v>
      </c>
      <c r="CJ77" s="111" t="str">
        <f>IF(ISBLANK(DATASHEET!CL63),"",DATASHEET!CL63)</f>
        <v>8X-SC-7</v>
      </c>
      <c r="CK77" s="108" t="str">
        <f>IFERROR(VLOOKUP(DATASHEET!CN63,lookup,2,FALSE)-$Q77,"")</f>
        <v/>
      </c>
      <c r="CL77" s="109">
        <f>IFERROR(INDEX(DATASHEET!$A$1:$CT$300,MATCH(PROGRESS!$A77,DATASHEET!$A$1:$A$300,0),MATCH(PROGRESS!CL$2,DATASHEET!$A$1:$CT$1,0)),"")</f>
        <v>0</v>
      </c>
      <c r="CM77" s="109" t="str">
        <f t="shared" si="43"/>
        <v/>
      </c>
      <c r="CN77" s="110" t="str">
        <f>IF(ISBLANK(DATASHEET!CO63),"",DATASHEET!CO63)</f>
        <v/>
      </c>
      <c r="CO77" s="110" t="str">
        <f>IF(ISBLANK(DATASHEET!CP63),"",DATASHEET!CP63)</f>
        <v/>
      </c>
      <c r="FO77" s="282"/>
      <c r="FP77" s="282"/>
      <c r="FQ77" s="282"/>
      <c r="FR77" s="282"/>
      <c r="FS77" s="282"/>
      <c r="FT77" s="282"/>
      <c r="FU77" s="282"/>
      <c r="FV77" s="282"/>
      <c r="FW77" s="282"/>
      <c r="FX77" s="282"/>
      <c r="FY77" s="345"/>
      <c r="FZ77" s="282"/>
      <c r="GA77" s="282"/>
      <c r="GB77" s="282"/>
      <c r="GC77" s="282"/>
      <c r="GD77" s="282"/>
      <c r="GE77" s="282"/>
      <c r="GF77" s="282"/>
      <c r="GG77" s="282"/>
      <c r="GH77" s="282"/>
      <c r="GI77" s="282"/>
      <c r="GJ77" s="283"/>
      <c r="GK77" s="283"/>
      <c r="GL77" s="283"/>
      <c r="GM77" s="283"/>
      <c r="GN77" s="283"/>
      <c r="GO77" s="283"/>
      <c r="GP77" s="283"/>
      <c r="GQ77" s="283"/>
      <c r="GR77" s="283"/>
    </row>
    <row r="78" spans="1:200" ht="15.75" x14ac:dyDescent="0.25">
      <c r="A78" s="112">
        <f>DATASHEET!A64</f>
        <v>152805</v>
      </c>
      <c r="B78" s="113" t="str">
        <f>DATASHEET!B64</f>
        <v>GRZYBOWSKI, Oscar</v>
      </c>
      <c r="C78" s="114" t="str">
        <f>DATASHEET!C64</f>
        <v>8MH</v>
      </c>
      <c r="D78" s="115" t="str">
        <f>DATASHEET!D64</f>
        <v>M</v>
      </c>
      <c r="E78" s="115" t="str">
        <f>DATASHEET!J64</f>
        <v>N</v>
      </c>
      <c r="F78" s="115" t="str">
        <f>DATASHEET!E64</f>
        <v>N</v>
      </c>
      <c r="G78" s="115" t="str">
        <f>DATASHEET!F64</f>
        <v>White Eastern European</v>
      </c>
      <c r="H78" s="115" t="str">
        <f>DATASHEET!G64</f>
        <v>N</v>
      </c>
      <c r="I78" s="115" t="str">
        <f>DATASHEET!H64</f>
        <v>N</v>
      </c>
      <c r="J78" s="115" t="str">
        <f>DATASHEET!I64</f>
        <v>N</v>
      </c>
      <c r="K78" s="116" t="str">
        <f>DATASHEET!M64</f>
        <v>H</v>
      </c>
      <c r="L78" s="117" t="str">
        <f t="shared" si="28"/>
        <v/>
      </c>
      <c r="M78" s="106" t="str">
        <f>IFERROR(SUM(COUNTIF($S78,"&gt;=0"),COUNTIF($AC78,"&gt;=0"),COUNTIF($AH78,"&gt;=0"),COUNTIF(#REF!,"&gt;=0"),COUNTIF($AM78,"&gt;=0"),COUNTIF($AR78,"&gt;=0"),COUNTIF($AW78,"&gt;=0"),COUNTIF($BB78,"&gt;=0"),COUNTIF($BG78,"&gt;=0"),COUNTIF($BL78,"&gt;=0"),COUNTIF($BV78,"&gt;=0"),COUNTIF($BQ78,"&gt;=0"),COUNTIF($CF78,"&gt;=0"),COUNTIF($CK78,"&gt;=0"),COUNTIF($X78,"&gt;=0"),COUNTIF($CA78,"&gt;=0"))/COUNT($S78,$AC78,$AH78,#REF!,$AM78,$AR78,$AW78,$BB78,$BG78,$BL78,$BV78,$CA78,$CF78,$CK78,$X78,$BQ78),"")</f>
        <v/>
      </c>
      <c r="N78" s="106" t="str">
        <f>IFERROR(SUM(COUNTIF($S78,"&lt;0"),COUNTIF($AC78,"&lt;0"),COUNTIF($AH78,"&lt;0"),COUNTIF(#REF!,"&lt;0"),COUNTIF($AM78,"&lt;0"),COUNTIF($AR78,"&lt;0"),COUNTIF($AW78,"&lt;0"),COUNTIF($BB78,"&lt;0"),COUNTIF($BG78,"&lt;0"),COUNTIF($BL78,"&lt;0"),COUNTIF($BV78,"&lt;0"),COUNTIF($BQ78,"&lt;0"),COUNTIF($CA78,"&lt;0"),COUNTIF($CF78,"&lt;0"),COUNTIF($CK78,"&lt;0"),COUNTIF($X78,"&lt;0"))/COUNT($S78,$AC78,$AH78,#REF!,$AM78,$AR78,$AW78,$BB78,$BG78,$BL78,$BV78,$CA78,$CF78,$CK78,$X78,$BQ78),"")</f>
        <v/>
      </c>
      <c r="O78" s="118" t="str">
        <f>IF(ISBLANK(DATASHEET!L64),"",DATASHEET!L64)</f>
        <v>7-8</v>
      </c>
      <c r="P78" s="119">
        <f>IFERROR(IF(VLOOKUP(DATASHEET!A64,[5]YEAR8!$A$2:$Z$226,18,FALSE)="","",VLOOKUP(DATASHEET!A64,[5]YEAR8!$A$2:$Z$226,18,FALSE)),"")</f>
        <v>65.541015999999999</v>
      </c>
      <c r="Q78" s="120">
        <f>IFERROR(IF(VLOOKUP(DATASHEET!A64,[5]YEAR8!$A$2:$AF$250,19,FALSE)="","",VLOOKUP(DATASHEET!A64,[5]YEAR8!$A$2:$AF$250,19,FALSE)),"")</f>
        <v>6.5541016000000001</v>
      </c>
      <c r="R78" s="121" t="str">
        <f>'P8 BREAKDOWN'!L66</f>
        <v/>
      </c>
      <c r="S78" s="108" t="str">
        <f>IF(T78="","",IFERROR(VLOOKUP(DATASHEET!AF64,lookup,2,FALSE)-$Q78,""))</f>
        <v/>
      </c>
      <c r="T78" s="109">
        <f>IFERROR(INDEX(DATASHEET!$A$1:$CT$300,MATCH(PROGRESS!$A78,DATASHEET!$A$1:$A$300,0),MATCH(PROGRESS!T$2,DATASHEET!$A$1:$CT$1,0)),"")</f>
        <v>0</v>
      </c>
      <c r="U78" s="109" t="str">
        <f t="shared" si="29"/>
        <v/>
      </c>
      <c r="V78" s="110" t="str">
        <f>IF(ISBLANK(DATASHEET!AG64),"",DATASHEET!AG64)</f>
        <v>SGO</v>
      </c>
      <c r="W78" s="111" t="str">
        <f>IF(ISBLANK(DATASHEET!AH64),"",DATASHEET!AH64)</f>
        <v>8N-AR-2</v>
      </c>
      <c r="X78" s="108" t="str">
        <f>IFERROR(VLOOKUP(DATASHEET!AJ64,lookup,2,FALSE)-$Q78,"")</f>
        <v/>
      </c>
      <c r="Y78" s="109">
        <f>IFERROR(INDEX(DATASHEET!$A$1:$CT$300,MATCH(PROGRESS!$A78,DATASHEET!$A$1:$A$300,0),MATCH(PROGRESS!Y$2,DATASHEET!$A$1:$CT$1,0)),"")</f>
        <v>0</v>
      </c>
      <c r="Z78" s="109" t="str">
        <f t="shared" si="44"/>
        <v/>
      </c>
      <c r="AA78" s="110" t="str">
        <f>IF(ISBLANK(DATASHEET!AK64),"",DATASHEET!AK64)</f>
        <v>RQ</v>
      </c>
      <c r="AB78" s="111" t="str">
        <f>IF(ISBLANK(DATASHEET!AL64),"",DATASHEET!AL64)</f>
        <v>8N-DT-1</v>
      </c>
      <c r="AC78" s="108" t="str">
        <f>IF(AD78="","",IFERROR(VLOOKUP(DATASHEET!AN64,lookup,2,FALSE)-$Q78,""))</f>
        <v/>
      </c>
      <c r="AD78" s="109">
        <f>IFERROR(INDEX(DATASHEET!$A$1:$CT$300,MATCH(PROGRESS!$A78,DATASHEET!$A$1:$A$300,0),MATCH(PROGRESS!AD$2,DATASHEET!$A$1:$CT$1,0)),"")</f>
        <v>0</v>
      </c>
      <c r="AE78" s="109" t="str">
        <f t="shared" si="31"/>
        <v/>
      </c>
      <c r="AF78" s="110" t="str">
        <f>IF(ISBLANK(DATASHEET!AO64),"",DATASHEET!AO64)</f>
        <v>EC</v>
      </c>
      <c r="AG78" s="111" t="str">
        <f>IF(ISBLANK(DATASHEET!AP64),"",DATASHEET!AP64)</f>
        <v>8N-DR-2</v>
      </c>
      <c r="AH78" s="108" t="str">
        <f>IF(AI78="","",IFERROR(VLOOKUP(DATASHEET!AR64,lookup,2,FALSE)-$Q78,""))</f>
        <v/>
      </c>
      <c r="AI78" s="109">
        <f>IFERROR(INDEX(DATASHEET!$A$1:$CT$300,MATCH(PROGRESS!$A78,DATASHEET!$A$1:$A$300,0),MATCH(PROGRESS!AI$2,DATASHEET!$A$1:$CT$1,0)),"")</f>
        <v>0</v>
      </c>
      <c r="AJ78" s="109" t="str">
        <f t="shared" si="32"/>
        <v/>
      </c>
      <c r="AK78" s="110" t="str">
        <f>IF(ISBLANK(DATASHEET!AS64),"",DATASHEET!AS64)</f>
        <v>AWH</v>
      </c>
      <c r="AL78" s="111" t="str">
        <f>IF(ISBLANK(DATASHEET!AT64),"",DATASHEET!AT64)</f>
        <v>8N-EN-1</v>
      </c>
      <c r="AM78" s="108" t="str">
        <f>IF(AN78="","",IFERROR(VLOOKUP(DATASHEET!AZ64,lookup,2,FALSE)-$Q78,""))</f>
        <v/>
      </c>
      <c r="AN78" s="109">
        <f>IFERROR(INDEX(DATASHEET!$A$1:$CT$300,MATCH(PROGRESS!$A78,DATASHEET!$A$1:$A$300,0),MATCH(PROGRESS!AN$2,DATASHEET!$A$1:$CT$1,0)),"")</f>
        <v>0</v>
      </c>
      <c r="AO78" s="109" t="str">
        <f t="shared" si="33"/>
        <v/>
      </c>
      <c r="AP78" s="110" t="str">
        <f>IF(ISBLANK(DATASHEET!BA64),"",DATASHEET!BA64)</f>
        <v/>
      </c>
      <c r="AQ78" s="111" t="str">
        <f>IF(ISBLANK(DATASHEET!BB64),"",DATASHEET!BB64)</f>
        <v/>
      </c>
      <c r="AR78" s="108" t="str">
        <f>IF(AS78="","",IFERROR(VLOOKUP(DATASHEET!BD64,lookup,2,FALSE)-$Q78,""))</f>
        <v/>
      </c>
      <c r="AS78" s="109">
        <f>IFERROR(INDEX(DATASHEET!$A$1:$CT$300,MATCH(PROGRESS!$A78,DATASHEET!$A$1:$A$300,0),MATCH(PROGRESS!AS$2,DATASHEET!$A$1:$CT$1,0)),"")</f>
        <v>0</v>
      </c>
      <c r="AT78" s="109" t="str">
        <f t="shared" si="34"/>
        <v/>
      </c>
      <c r="AU78" s="110" t="str">
        <f>IF(ISBLANK(DATASHEET!BE64),"",DATASHEET!BE64)</f>
        <v>MPI</v>
      </c>
      <c r="AV78" s="111" t="str">
        <f>IF(ISBLANK(DATASHEET!BF64),"",DATASHEET!BF64)</f>
        <v>8N-GG-2</v>
      </c>
      <c r="AW78" s="108" t="str">
        <f>IF(AX78="","",IFERROR(VLOOKUP(DATASHEET!BH64,lookup,2,FALSE)-$Q78,""))</f>
        <v/>
      </c>
      <c r="AX78" s="109">
        <f>IFERROR(INDEX(DATASHEET!$A$1:$CT$300,MATCH(PROGRESS!$A78,DATASHEET!$A$1:$A$300,0),MATCH(PROGRESS!AX$2,DATASHEET!$A$1:$CT$1,0)),"")</f>
        <v>0</v>
      </c>
      <c r="AY78" s="109" t="str">
        <f t="shared" si="35"/>
        <v/>
      </c>
      <c r="AZ78" s="110" t="str">
        <f>IF(ISBLANK(DATASHEET!BI64),"",DATASHEET!BI64)</f>
        <v>HST</v>
      </c>
      <c r="BA78" s="111" t="str">
        <f>IF(ISBLANK(DATASHEET!BJ64),"",DATASHEET!BJ64)</f>
        <v>8N-HI-2</v>
      </c>
      <c r="BB78" s="108" t="str">
        <f>IF(BC78="","",IFERROR(VLOOKUP(DATASHEET!BL64,lookup,2,FALSE)-$Q78,""))</f>
        <v/>
      </c>
      <c r="BC78" s="109">
        <f>IFERROR(INDEX(DATASHEET!$A$1:$CT$300,MATCH(PROGRESS!$A78,DATASHEET!$A$1:$A$300,0),MATCH(PROGRESS!BC$2,DATASHEET!$A$1:$CT$1,0)),"")</f>
        <v>0</v>
      </c>
      <c r="BD78" s="109" t="str">
        <f t="shared" si="36"/>
        <v/>
      </c>
      <c r="BE78" s="110" t="str">
        <f>IF(ISBLANK(DATASHEET!BM64),"",DATASHEET!BM64)</f>
        <v>DCR</v>
      </c>
      <c r="BF78" s="111" t="str">
        <f>IF(ISBLANK(DATASHEET!BN64),"",DATASHEET!BN64)</f>
        <v>8N-IT-2</v>
      </c>
      <c r="BG78" s="108" t="str">
        <f>IF(BH78="","",IFERROR(VLOOKUP(DATASHEET!BP64,lookup,2,FALSE)-$Q78,""))</f>
        <v/>
      </c>
      <c r="BH78" s="109">
        <f>IFERROR(INDEX(DATASHEET!$A$1:$CT$300,MATCH(PROGRESS!$A78,DATASHEET!$A$1:$A$300,0),MATCH(PROGRESS!BH$2,DATASHEET!$A$1:$CT$1,0)),"")</f>
        <v>0</v>
      </c>
      <c r="BI78" s="109" t="str">
        <f t="shared" si="37"/>
        <v/>
      </c>
      <c r="BJ78" s="110" t="str">
        <f>IF(ISBLANK(DATASHEET!BQ64),"",DATASHEET!BQ64)</f>
        <v>WD</v>
      </c>
      <c r="BK78" s="111" t="str">
        <f>IF(ISBLANK(DATASHEET!BR64),"",DATASHEET!BR64)</f>
        <v>8N-MA-1</v>
      </c>
      <c r="BL78" s="108" t="str">
        <f>IFERROR(VLOOKUP(DATASHEET!BT64,lookup,2,FALSE)-$Q78,"")</f>
        <v/>
      </c>
      <c r="BM78" s="109">
        <f>IFERROR(INDEX(DATASHEET!$A$1:$CT$300,MATCH(PROGRESS!$A78,DATASHEET!$A$1:$A$300,0),MATCH(PROGRESS!BM$2,DATASHEET!$A$1:$CT$1,0)),"")</f>
        <v>0</v>
      </c>
      <c r="BN78" s="109" t="str">
        <f t="shared" si="38"/>
        <v/>
      </c>
      <c r="BO78" s="110" t="str">
        <f>IF(ISBLANK(DATASHEET!BU64),"",DATASHEET!BU64)</f>
        <v>AW</v>
      </c>
      <c r="BP78" s="111" t="str">
        <f>IF(ISBLANK(DATASHEET!BV64),"",DATASHEET!BV64)</f>
        <v>8N-MU-2</v>
      </c>
      <c r="BQ78" s="108" t="str">
        <f>IFERROR(VLOOKUP(DATASHEET!BX64,lookup,2,FALSE)-$Q78,"")</f>
        <v/>
      </c>
      <c r="BR78" s="109">
        <f>IFERROR(INDEX(DATASHEET!$A$1:$CT$300,MATCH(PROGRESS!$A78,DATASHEET!$A$1:$A$300,0),MATCH(PROGRESS!BR$2,DATASHEET!$A$1:$CT$1,0)),"")</f>
        <v>0</v>
      </c>
      <c r="BS78" s="109" t="str">
        <f t="shared" si="39"/>
        <v/>
      </c>
      <c r="BT78" s="110" t="str">
        <f>IF(ISBLANK(DATASHEET!BY64),"",DATASHEET!BY64)</f>
        <v/>
      </c>
      <c r="BU78" s="111" t="str">
        <f>IF(ISBLANK(DATASHEET!BZ64),"",DATASHEET!BZ64)</f>
        <v/>
      </c>
      <c r="BV78" s="108" t="str">
        <f>IFERROR(VLOOKUP(DATASHEET!CB64,lookup,2,FALSE)-$Q78,"")</f>
        <v/>
      </c>
      <c r="BW78" s="109">
        <f>IFERROR(INDEX(DATASHEET!$A$1:$CT$300,MATCH(PROGRESS!$A78,DATASHEET!$A$1:$A$300,0),MATCH(PROGRESS!BW$2,DATASHEET!$A$1:$CT$1,0)),"")</f>
        <v>0</v>
      </c>
      <c r="BX78" s="109" t="str">
        <f t="shared" si="40"/>
        <v/>
      </c>
      <c r="BY78" s="110" t="str">
        <f>IF(ISBLANK(DATASHEET!CC64),"",DATASHEET!CC64)</f>
        <v>MAM</v>
      </c>
      <c r="BZ78" s="111" t="str">
        <f>IF(ISBLANK(DATASHEET!CD64),"",DATASHEET!CD64)</f>
        <v>8N-PE-4</v>
      </c>
      <c r="CA78" s="108" t="str">
        <f>IFERROR(VLOOKUP(DATASHEET!CF64,lookup,2,FALSE)-$Q78,"")</f>
        <v/>
      </c>
      <c r="CB78" s="109">
        <f>IFERROR(INDEX(DATASHEET!$A$1:$CT$300,MATCH(PROGRESS!$A78,DATASHEET!$A$1:$A$300,0),MATCH(PROGRESS!CB$2,DATASHEET!$A$1:$CT$1,0)),"")</f>
        <v>0</v>
      </c>
      <c r="CC78" s="109" t="str">
        <f t="shared" si="41"/>
        <v/>
      </c>
      <c r="CD78" s="110" t="str">
        <f>IF(ISBLANK(DATASHEET!CG64),"",DATASHEET!CG64)</f>
        <v>PLO</v>
      </c>
      <c r="CE78" s="111" t="str">
        <f>IF(ISBLANK(DATASHEET!CH64),"",DATASHEET!CH64)</f>
        <v>8N-RE-2</v>
      </c>
      <c r="CF78" s="108" t="str">
        <f>IFERROR(VLOOKUP(DATASHEET!CJ64,lookup,2,FALSE)-$Q78,"")</f>
        <v/>
      </c>
      <c r="CG78" s="109">
        <f>IFERROR(INDEX(DATASHEET!$A$1:$CT$300,MATCH(PROGRESS!$A78,DATASHEET!$A$1:$A$300,0),MATCH(PROGRESS!CG$2,DATASHEET!$A$1:$CT$1,0)),"")</f>
        <v>0</v>
      </c>
      <c r="CH78" s="109" t="str">
        <f t="shared" si="45"/>
        <v/>
      </c>
      <c r="CI78" s="110" t="str">
        <f>IF(ISBLANK(DATASHEET!CK64),"",DATASHEET!CK64)</f>
        <v>AGI</v>
      </c>
      <c r="CJ78" s="111" t="str">
        <f>IF(ISBLANK(DATASHEET!CL64),"",DATASHEET!CL64)</f>
        <v>8X-SC-2</v>
      </c>
      <c r="CK78" s="108" t="str">
        <f>IFERROR(VLOOKUP(DATASHEET!CN64,lookup,2,FALSE)-$Q78,"")</f>
        <v/>
      </c>
      <c r="CL78" s="109">
        <f>IFERROR(INDEX(DATASHEET!$A$1:$CT$300,MATCH(PROGRESS!$A78,DATASHEET!$A$1:$A$300,0),MATCH(PROGRESS!CL$2,DATASHEET!$A$1:$CT$1,0)),"")</f>
        <v>0</v>
      </c>
      <c r="CM78" s="109" t="str">
        <f t="shared" si="43"/>
        <v/>
      </c>
      <c r="CN78" s="110" t="str">
        <f>IF(ISBLANK(DATASHEET!CO64),"",DATASHEET!CO64)</f>
        <v>YP</v>
      </c>
      <c r="CO78" s="110" t="str">
        <f>IF(ISBLANK(DATASHEET!CP64),"",DATASHEET!CP64)</f>
        <v>8N-SP-2</v>
      </c>
      <c r="FO78" s="282"/>
      <c r="FP78" s="282"/>
      <c r="FQ78" s="282"/>
      <c r="FR78" s="282"/>
      <c r="FS78" s="282"/>
      <c r="FT78" s="282"/>
      <c r="FU78" s="282"/>
      <c r="FV78" s="282"/>
      <c r="FW78" s="282"/>
      <c r="FX78" s="282"/>
      <c r="FY78" s="345"/>
      <c r="FZ78" s="282"/>
      <c r="GA78" s="282"/>
      <c r="GB78" s="282"/>
      <c r="GC78" s="282"/>
      <c r="GD78" s="282"/>
      <c r="GE78" s="282"/>
      <c r="GF78" s="282"/>
      <c r="GG78" s="282"/>
      <c r="GH78" s="282"/>
      <c r="GI78" s="282"/>
      <c r="GJ78" s="282"/>
      <c r="GK78" s="282"/>
      <c r="GL78" s="282"/>
      <c r="GM78" s="282"/>
      <c r="GN78" s="282"/>
      <c r="GO78" s="282"/>
      <c r="GP78" s="282"/>
      <c r="GQ78" s="282"/>
      <c r="GR78" s="282"/>
    </row>
    <row r="79" spans="1:200" ht="15.75" x14ac:dyDescent="0.25">
      <c r="A79" s="112">
        <f>DATASHEET!A65</f>
        <v>152845</v>
      </c>
      <c r="B79" s="113" t="str">
        <f>DATASHEET!B65</f>
        <v>GUDGEON, Rose</v>
      </c>
      <c r="C79" s="114" t="str">
        <f>DATASHEET!C65</f>
        <v>8KS</v>
      </c>
      <c r="D79" s="115" t="str">
        <f>DATASHEET!D65</f>
        <v>F</v>
      </c>
      <c r="E79" s="115" t="str">
        <f>DATASHEET!J65</f>
        <v>N</v>
      </c>
      <c r="F79" s="115" t="str">
        <f>DATASHEET!E65</f>
        <v>N</v>
      </c>
      <c r="G79" s="115" t="str">
        <f>DATASHEET!F65</f>
        <v>White - British</v>
      </c>
      <c r="H79" s="115" t="str">
        <f>DATASHEET!G65</f>
        <v>N</v>
      </c>
      <c r="I79" s="115" t="str">
        <f>DATASHEET!H65</f>
        <v>N</v>
      </c>
      <c r="J79" s="115" t="str">
        <f>DATASHEET!I65</f>
        <v>N</v>
      </c>
      <c r="K79" s="116" t="str">
        <f>DATASHEET!M65</f>
        <v>M</v>
      </c>
      <c r="L79" s="117" t="str">
        <f t="shared" si="28"/>
        <v/>
      </c>
      <c r="M79" s="106" t="str">
        <f>IFERROR(SUM(COUNTIF($S79,"&gt;=0"),COUNTIF($AC79,"&gt;=0"),COUNTIF($AH79,"&gt;=0"),COUNTIF(#REF!,"&gt;=0"),COUNTIF($AM79,"&gt;=0"),COUNTIF($AR79,"&gt;=0"),COUNTIF($AW79,"&gt;=0"),COUNTIF($BB79,"&gt;=0"),COUNTIF($BG79,"&gt;=0"),COUNTIF($BL79,"&gt;=0"),COUNTIF($BV79,"&gt;=0"),COUNTIF($BQ79,"&gt;=0"),COUNTIF($CF79,"&gt;=0"),COUNTIF($CK79,"&gt;=0"),COUNTIF($X79,"&gt;=0"),COUNTIF($CA79,"&gt;=0"))/COUNT($S79,$AC79,$AH79,#REF!,$AM79,$AR79,$AW79,$BB79,$BG79,$BL79,$BV79,$CA79,$CF79,$CK79,$X79,$BQ79),"")</f>
        <v/>
      </c>
      <c r="N79" s="106" t="str">
        <f>IFERROR(SUM(COUNTIF($S79,"&lt;0"),COUNTIF($AC79,"&lt;0"),COUNTIF($AH79,"&lt;0"),COUNTIF(#REF!,"&lt;0"),COUNTIF($AM79,"&lt;0"),COUNTIF($AR79,"&lt;0"),COUNTIF($AW79,"&lt;0"),COUNTIF($BB79,"&lt;0"),COUNTIF($BG79,"&lt;0"),COUNTIF($BL79,"&lt;0"),COUNTIF($BV79,"&lt;0"),COUNTIF($BQ79,"&lt;0"),COUNTIF($CA79,"&lt;0"),COUNTIF($CF79,"&lt;0"),COUNTIF($CK79,"&lt;0"),COUNTIF($X79,"&lt;0"))/COUNT($S79,$AC79,$AH79,#REF!,$AM79,$AR79,$AW79,$BB79,$BG79,$BL79,$BV79,$CA79,$CF79,$CK79,$X79,$BQ79),"")</f>
        <v/>
      </c>
      <c r="O79" s="118" t="str">
        <f>IF(ISBLANK(DATASHEET!L65),"",DATASHEET!L65)</f>
        <v>5-6</v>
      </c>
      <c r="P79" s="119">
        <f>IFERROR(IF(VLOOKUP(DATASHEET!A65,[5]YEAR8!$A$2:$Z$226,18,FALSE)="","",VLOOKUP(DATASHEET!A65,[5]YEAR8!$A$2:$Z$226,18,FALSE)),"")</f>
        <v>54.013157999999997</v>
      </c>
      <c r="Q79" s="120">
        <f>IFERROR(IF(VLOOKUP(DATASHEET!A65,[5]YEAR8!$A$2:$AF$250,19,FALSE)="","",VLOOKUP(DATASHEET!A65,[5]YEAR8!$A$2:$AF$250,19,FALSE)),"")</f>
        <v>5.4013157999999999</v>
      </c>
      <c r="R79" s="121" t="str">
        <f>'P8 BREAKDOWN'!L67</f>
        <v/>
      </c>
      <c r="S79" s="108" t="str">
        <f>IF(T79="","",IFERROR(VLOOKUP(DATASHEET!AF65,lookup,2,FALSE)-$Q79,""))</f>
        <v/>
      </c>
      <c r="T79" s="109">
        <f>IFERROR(INDEX(DATASHEET!$A$1:$CT$300,MATCH(PROGRESS!$A79,DATASHEET!$A$1:$A$300,0),MATCH(PROGRESS!T$2,DATASHEET!$A$1:$CT$1,0)),"")</f>
        <v>0</v>
      </c>
      <c r="U79" s="109" t="str">
        <f t="shared" si="29"/>
        <v/>
      </c>
      <c r="V79" s="110" t="str">
        <f>IF(ISBLANK(DATASHEET!AG65),"",DATASHEET!AG65)</f>
        <v>BPE</v>
      </c>
      <c r="W79" s="111" t="str">
        <f>IF(ISBLANK(DATASHEET!AH65),"",DATASHEET!AH65)</f>
        <v>8S-AR-2</v>
      </c>
      <c r="X79" s="108" t="str">
        <f>IFERROR(VLOOKUP(DATASHEET!AJ65,lookup,2,FALSE)-$Q79,"")</f>
        <v/>
      </c>
      <c r="Y79" s="109">
        <f>IFERROR(INDEX(DATASHEET!$A$1:$CT$300,MATCH(PROGRESS!$A79,DATASHEET!$A$1:$A$300,0),MATCH(PROGRESS!Y$2,DATASHEET!$A$1:$CT$1,0)),"")</f>
        <v>0</v>
      </c>
      <c r="Z79" s="109" t="str">
        <f t="shared" si="44"/>
        <v/>
      </c>
      <c r="AA79" s="110" t="str">
        <f>IF(ISBLANK(DATASHEET!AK65),"",DATASHEET!AK65)</f>
        <v>AWR</v>
      </c>
      <c r="AB79" s="111" t="str">
        <f>IF(ISBLANK(DATASHEET!AL65),"",DATASHEET!AL65)</f>
        <v>8S-DT-4</v>
      </c>
      <c r="AC79" s="108" t="str">
        <f>IF(AD79="","",IFERROR(VLOOKUP(DATASHEET!AN65,lookup,2,FALSE)-$Q79,""))</f>
        <v/>
      </c>
      <c r="AD79" s="109">
        <f>IFERROR(INDEX(DATASHEET!$A$1:$CT$300,MATCH(PROGRESS!$A79,DATASHEET!$A$1:$A$300,0),MATCH(PROGRESS!AD$2,DATASHEET!$A$1:$CT$1,0)),"")</f>
        <v>0</v>
      </c>
      <c r="AE79" s="109" t="str">
        <f t="shared" si="31"/>
        <v/>
      </c>
      <c r="AF79" s="110" t="str">
        <f>IF(ISBLANK(DATASHEET!AO65),"",DATASHEET!AO65)</f>
        <v>EC</v>
      </c>
      <c r="AG79" s="111" t="str">
        <f>IF(ISBLANK(DATASHEET!AP65),"",DATASHEET!AP65)</f>
        <v>8S-DR-2</v>
      </c>
      <c r="AH79" s="108" t="str">
        <f>IF(AI79="","",IFERROR(VLOOKUP(DATASHEET!AR65,lookup,2,FALSE)-$Q79,""))</f>
        <v/>
      </c>
      <c r="AI79" s="109">
        <f>IFERROR(INDEX(DATASHEET!$A$1:$CT$300,MATCH(PROGRESS!$A79,DATASHEET!$A$1:$A$300,0),MATCH(PROGRESS!AI$2,DATASHEET!$A$1:$CT$1,0)),"")</f>
        <v>0</v>
      </c>
      <c r="AJ79" s="109" t="str">
        <f t="shared" si="32"/>
        <v/>
      </c>
      <c r="AK79" s="110" t="str">
        <f>IF(ISBLANK(DATASHEET!AS65),"",DATASHEET!AS65)</f>
        <v>KC</v>
      </c>
      <c r="AL79" s="111" t="str">
        <f>IF(ISBLANK(DATASHEET!AT65),"",DATASHEET!AT65)</f>
        <v>8S-EN-3</v>
      </c>
      <c r="AM79" s="108" t="str">
        <f>IF(AN79="","",IFERROR(VLOOKUP(DATASHEET!AZ65,lookup,2,FALSE)-$Q79,""))</f>
        <v/>
      </c>
      <c r="AN79" s="109">
        <f>IFERROR(INDEX(DATASHEET!$A$1:$CT$300,MATCH(PROGRESS!$A79,DATASHEET!$A$1:$A$300,0),MATCH(PROGRESS!AN$2,DATASHEET!$A$1:$CT$1,0)),"")</f>
        <v>0</v>
      </c>
      <c r="AO79" s="109" t="str">
        <f t="shared" si="33"/>
        <v/>
      </c>
      <c r="AP79" s="110" t="str">
        <f>IF(ISBLANK(DATASHEET!BA65),"",DATASHEET!BA65)</f>
        <v>EGQ</v>
      </c>
      <c r="AQ79" s="111" t="str">
        <f>IF(ISBLANK(DATASHEET!BB65),"",DATASHEET!BB65)</f>
        <v>8S-FR-2</v>
      </c>
      <c r="AR79" s="108" t="str">
        <f>IF(AS79="","",IFERROR(VLOOKUP(DATASHEET!BD65,lookup,2,FALSE)-$Q79,""))</f>
        <v/>
      </c>
      <c r="AS79" s="109">
        <f>IFERROR(INDEX(DATASHEET!$A$1:$CT$300,MATCH(PROGRESS!$A79,DATASHEET!$A$1:$A$300,0),MATCH(PROGRESS!AS$2,DATASHEET!$A$1:$CT$1,0)),"")</f>
        <v>0</v>
      </c>
      <c r="AT79" s="109" t="str">
        <f t="shared" si="34"/>
        <v/>
      </c>
      <c r="AU79" s="110" t="str">
        <f>IF(ISBLANK(DATASHEET!BE65),"",DATASHEET!BE65)</f>
        <v>MPI</v>
      </c>
      <c r="AV79" s="111" t="str">
        <f>IF(ISBLANK(DATASHEET!BF65),"",DATASHEET!BF65)</f>
        <v>8S-GG-2</v>
      </c>
      <c r="AW79" s="108" t="str">
        <f>IF(AX79="","",IFERROR(VLOOKUP(DATASHEET!BH65,lookup,2,FALSE)-$Q79,""))</f>
        <v/>
      </c>
      <c r="AX79" s="109">
        <f>IFERROR(INDEX(DATASHEET!$A$1:$CT$300,MATCH(PROGRESS!$A79,DATASHEET!$A$1:$A$300,0),MATCH(PROGRESS!AX$2,DATASHEET!$A$1:$CT$1,0)),"")</f>
        <v>0</v>
      </c>
      <c r="AY79" s="109" t="str">
        <f t="shared" si="35"/>
        <v/>
      </c>
      <c r="AZ79" s="110" t="str">
        <f>IF(ISBLANK(DATASHEET!BI65),"",DATASHEET!BI65)</f>
        <v>HST</v>
      </c>
      <c r="BA79" s="111" t="str">
        <f>IF(ISBLANK(DATASHEET!BJ65),"",DATASHEET!BJ65)</f>
        <v>8S-HI-2</v>
      </c>
      <c r="BB79" s="108" t="str">
        <f>IF(BC79="","",IFERROR(VLOOKUP(DATASHEET!BL65,lookup,2,FALSE)-$Q79,""))</f>
        <v/>
      </c>
      <c r="BC79" s="109">
        <f>IFERROR(INDEX(DATASHEET!$A$1:$CT$300,MATCH(PROGRESS!$A79,DATASHEET!$A$1:$A$300,0),MATCH(PROGRESS!BC$2,DATASHEET!$A$1:$CT$1,0)),"")</f>
        <v>0</v>
      </c>
      <c r="BD79" s="109" t="str">
        <f t="shared" si="36"/>
        <v/>
      </c>
      <c r="BE79" s="110" t="str">
        <f>IF(ISBLANK(DATASHEET!BM65),"",DATASHEET!BM65)</f>
        <v>RNI</v>
      </c>
      <c r="BF79" s="111" t="str">
        <f>IF(ISBLANK(DATASHEET!BN65),"",DATASHEET!BN65)</f>
        <v>8S-IT-2</v>
      </c>
      <c r="BG79" s="108" t="str">
        <f>IF(BH79="","",IFERROR(VLOOKUP(DATASHEET!BP65,lookup,2,FALSE)-$Q79,""))</f>
        <v/>
      </c>
      <c r="BH79" s="109">
        <f>IFERROR(INDEX(DATASHEET!$A$1:$CT$300,MATCH(PROGRESS!$A79,DATASHEET!$A$1:$A$300,0),MATCH(PROGRESS!BH$2,DATASHEET!$A$1:$CT$1,0)),"")</f>
        <v>0</v>
      </c>
      <c r="BI79" s="109" t="str">
        <f t="shared" si="37"/>
        <v/>
      </c>
      <c r="BJ79" s="110" t="str">
        <f>IF(ISBLANK(DATASHEET!BQ65),"",DATASHEET!BQ65)</f>
        <v>MP</v>
      </c>
      <c r="BK79" s="111" t="str">
        <f>IF(ISBLANK(DATASHEET!BR65),"",DATASHEET!BR65)</f>
        <v>8S-MA-2</v>
      </c>
      <c r="BL79" s="108" t="str">
        <f>IFERROR(VLOOKUP(DATASHEET!BT65,lookup,2,FALSE)-$Q79,"")</f>
        <v/>
      </c>
      <c r="BM79" s="109">
        <f>IFERROR(INDEX(DATASHEET!$A$1:$CT$300,MATCH(PROGRESS!$A79,DATASHEET!$A$1:$A$300,0),MATCH(PROGRESS!BM$2,DATASHEET!$A$1:$CT$1,0)),"")</f>
        <v>0</v>
      </c>
      <c r="BN79" s="109" t="str">
        <f t="shared" si="38"/>
        <v/>
      </c>
      <c r="BO79" s="110" t="str">
        <f>IF(ISBLANK(DATASHEET!BU65),"",DATASHEET!BU65)</f>
        <v>RF</v>
      </c>
      <c r="BP79" s="111" t="str">
        <f>IF(ISBLANK(DATASHEET!BV65),"",DATASHEET!BV65)</f>
        <v>8S-MU-2</v>
      </c>
      <c r="BQ79" s="108" t="str">
        <f>IFERROR(VLOOKUP(DATASHEET!BX65,lookup,2,FALSE)-$Q79,"")</f>
        <v/>
      </c>
      <c r="BR79" s="109">
        <f>IFERROR(INDEX(DATASHEET!$A$1:$CT$300,MATCH(PROGRESS!$A79,DATASHEET!$A$1:$A$300,0),MATCH(PROGRESS!BR$2,DATASHEET!$A$1:$CT$1,0)),"")</f>
        <v>0</v>
      </c>
      <c r="BS79" s="109" t="str">
        <f t="shared" si="39"/>
        <v/>
      </c>
      <c r="BT79" s="110" t="str">
        <f>IF(ISBLANK(DATASHEET!BY65),"",DATASHEET!BY65)</f>
        <v/>
      </c>
      <c r="BU79" s="111" t="str">
        <f>IF(ISBLANK(DATASHEET!BZ65),"",DATASHEET!BZ65)</f>
        <v/>
      </c>
      <c r="BV79" s="108" t="str">
        <f>IFERROR(VLOOKUP(DATASHEET!CB65,lookup,2,FALSE)-$Q79,"")</f>
        <v/>
      </c>
      <c r="BW79" s="109">
        <f>IFERROR(INDEX(DATASHEET!$A$1:$CT$300,MATCH(PROGRESS!$A79,DATASHEET!$A$1:$A$300,0),MATCH(PROGRESS!BW$2,DATASHEET!$A$1:$CT$1,0)),"")</f>
        <v>0</v>
      </c>
      <c r="BX79" s="109" t="str">
        <f t="shared" si="40"/>
        <v/>
      </c>
      <c r="BY79" s="110" t="str">
        <f>IF(ISBLANK(DATASHEET!CC65),"",DATASHEET!CC65)</f>
        <v>JN</v>
      </c>
      <c r="BZ79" s="111" t="str">
        <f>IF(ISBLANK(DATASHEET!CD65),"",DATASHEET!CD65)</f>
        <v>8S-PE-1</v>
      </c>
      <c r="CA79" s="108" t="str">
        <f>IFERROR(VLOOKUP(DATASHEET!CF65,lookup,2,FALSE)-$Q79,"")</f>
        <v/>
      </c>
      <c r="CB79" s="109">
        <f>IFERROR(INDEX(DATASHEET!$A$1:$CT$300,MATCH(PROGRESS!$A79,DATASHEET!$A$1:$A$300,0),MATCH(PROGRESS!CB$2,DATASHEET!$A$1:$CT$1,0)),"")</f>
        <v>0</v>
      </c>
      <c r="CC79" s="109" t="str">
        <f t="shared" si="41"/>
        <v/>
      </c>
      <c r="CD79" s="110" t="str">
        <f>IF(ISBLANK(DATASHEET!CG65),"",DATASHEET!CG65)</f>
        <v>GRY</v>
      </c>
      <c r="CE79" s="111" t="str">
        <f>IF(ISBLANK(DATASHEET!CH65),"",DATASHEET!CH65)</f>
        <v>8S-RE-2</v>
      </c>
      <c r="CF79" s="108" t="str">
        <f>IFERROR(VLOOKUP(DATASHEET!CJ65,lookup,2,FALSE)-$Q79,"")</f>
        <v/>
      </c>
      <c r="CG79" s="109">
        <f>IFERROR(INDEX(DATASHEET!$A$1:$CT$300,MATCH(PROGRESS!$A79,DATASHEET!$A$1:$A$300,0),MATCH(PROGRESS!CG$2,DATASHEET!$A$1:$CT$1,0)),"")</f>
        <v>0</v>
      </c>
      <c r="CH79" s="109" t="str">
        <f t="shared" si="45"/>
        <v/>
      </c>
      <c r="CI79" s="110" t="str">
        <f>IF(ISBLANK(DATASHEET!CK65),"",DATASHEET!CK65)</f>
        <v>GN</v>
      </c>
      <c r="CJ79" s="111" t="str">
        <f>IF(ISBLANK(DATASHEET!CL65),"",DATASHEET!CL65)</f>
        <v>8X-SC-3</v>
      </c>
      <c r="CK79" s="108" t="str">
        <f>IFERROR(VLOOKUP(DATASHEET!CN65,lookup,2,FALSE)-$Q79,"")</f>
        <v/>
      </c>
      <c r="CL79" s="109">
        <f>IFERROR(INDEX(DATASHEET!$A$1:$CT$300,MATCH(PROGRESS!$A79,DATASHEET!$A$1:$A$300,0),MATCH(PROGRESS!CL$2,DATASHEET!$A$1:$CT$1,0)),"")</f>
        <v>0</v>
      </c>
      <c r="CM79" s="109" t="str">
        <f t="shared" si="43"/>
        <v/>
      </c>
      <c r="CN79" s="110" t="str">
        <f>IF(ISBLANK(DATASHEET!CO65),"",DATASHEET!CO65)</f>
        <v/>
      </c>
      <c r="CO79" s="110" t="str">
        <f>IF(ISBLANK(DATASHEET!CP65),"",DATASHEET!CP65)</f>
        <v/>
      </c>
      <c r="FO79" s="282"/>
      <c r="FP79" s="282"/>
      <c r="FQ79" s="282"/>
      <c r="FR79" s="282"/>
      <c r="FS79" s="282"/>
      <c r="FT79" s="282"/>
      <c r="FU79" s="283"/>
      <c r="FV79" s="282"/>
      <c r="FW79" s="282"/>
      <c r="FX79" s="282"/>
      <c r="FY79" s="345"/>
      <c r="FZ79" s="282"/>
      <c r="GA79" s="282"/>
      <c r="GB79" s="282"/>
      <c r="GC79" s="282"/>
      <c r="GD79" s="282"/>
      <c r="GE79" s="282"/>
      <c r="GF79" s="282"/>
      <c r="GG79" s="282"/>
      <c r="GH79" s="282"/>
      <c r="GI79" s="282"/>
      <c r="GJ79" s="282"/>
      <c r="GK79" s="282"/>
      <c r="GL79" s="282"/>
      <c r="GM79" s="282"/>
      <c r="GN79" s="282"/>
      <c r="GO79" s="282"/>
      <c r="GP79" s="282"/>
      <c r="GQ79" s="282"/>
      <c r="GR79" s="282"/>
    </row>
    <row r="80" spans="1:200" ht="15.75" x14ac:dyDescent="0.25">
      <c r="A80" s="112">
        <f>DATASHEET!A66</f>
        <v>152928</v>
      </c>
      <c r="B80" s="113" t="str">
        <f>DATASHEET!B66</f>
        <v>GULZAR, Zaina</v>
      </c>
      <c r="C80" s="114" t="str">
        <f>DATASHEET!C66</f>
        <v>8KC</v>
      </c>
      <c r="D80" s="115" t="str">
        <f>DATASHEET!D66</f>
        <v>F</v>
      </c>
      <c r="E80" s="115" t="str">
        <f>DATASHEET!J66</f>
        <v>N</v>
      </c>
      <c r="F80" s="115" t="str">
        <f>DATASHEET!E66</f>
        <v>N</v>
      </c>
      <c r="G80" s="115" t="str">
        <f>DATASHEET!F66</f>
        <v>Pakistani</v>
      </c>
      <c r="H80" s="115" t="str">
        <f>DATASHEET!G66</f>
        <v>N</v>
      </c>
      <c r="I80" s="115" t="str">
        <f>DATASHEET!H66</f>
        <v>N</v>
      </c>
      <c r="J80" s="115" t="str">
        <f>DATASHEET!I66</f>
        <v>N</v>
      </c>
      <c r="K80" s="116" t="str">
        <f>DATASHEET!M66</f>
        <v>M</v>
      </c>
      <c r="L80" s="117" t="str">
        <f t="shared" ref="L80:L143" si="46">IFERROR(VLOOKUP(A80,prioratt,5,FALSE),"")</f>
        <v/>
      </c>
      <c r="M80" s="106" t="str">
        <f>IFERROR(SUM(COUNTIF($S80,"&gt;=0"),COUNTIF($AC80,"&gt;=0"),COUNTIF($AH80,"&gt;=0"),COUNTIF(#REF!,"&gt;=0"),COUNTIF($AM80,"&gt;=0"),COUNTIF($AR80,"&gt;=0"),COUNTIF($AW80,"&gt;=0"),COUNTIF($BB80,"&gt;=0"),COUNTIF($BG80,"&gt;=0"),COUNTIF($BL80,"&gt;=0"),COUNTIF($BV80,"&gt;=0"),COUNTIF($BQ80,"&gt;=0"),COUNTIF($CF80,"&gt;=0"),COUNTIF($CK80,"&gt;=0"),COUNTIF($X80,"&gt;=0"),COUNTIF($CA80,"&gt;=0"))/COUNT($S80,$AC80,$AH80,#REF!,$AM80,$AR80,$AW80,$BB80,$BG80,$BL80,$BV80,$CA80,$CF80,$CK80,$X80,$BQ80),"")</f>
        <v/>
      </c>
      <c r="N80" s="106" t="str">
        <f>IFERROR(SUM(COUNTIF($S80,"&lt;0"),COUNTIF($AC80,"&lt;0"),COUNTIF($AH80,"&lt;0"),COUNTIF(#REF!,"&lt;0"),COUNTIF($AM80,"&lt;0"),COUNTIF($AR80,"&lt;0"),COUNTIF($AW80,"&lt;0"),COUNTIF($BB80,"&lt;0"),COUNTIF($BG80,"&lt;0"),COUNTIF($BL80,"&lt;0"),COUNTIF($BV80,"&lt;0"),COUNTIF($BQ80,"&lt;0"),COUNTIF($CA80,"&lt;0"),COUNTIF($CF80,"&lt;0"),COUNTIF($CK80,"&lt;0"),COUNTIF($X80,"&lt;0"))/COUNT($S80,$AC80,$AH80,#REF!,$AM80,$AR80,$AW80,$BB80,$BG80,$BL80,$BV80,$CA80,$CF80,$CK80,$X80,$BQ80),"")</f>
        <v/>
      </c>
      <c r="O80" s="118" t="str">
        <f>IF(ISBLANK(DATASHEET!L66),"",DATASHEET!L66)</f>
        <v>5-6</v>
      </c>
      <c r="P80" s="119">
        <f>IFERROR(IF(VLOOKUP(DATASHEET!A66,[5]YEAR8!$A$2:$Z$226,18,FALSE)="","",VLOOKUP(DATASHEET!A66,[5]YEAR8!$A$2:$Z$226,18,FALSE)),"")</f>
        <v>56.563876999999998</v>
      </c>
      <c r="Q80" s="120">
        <f>IFERROR(IF(VLOOKUP(DATASHEET!A66,[5]YEAR8!$A$2:$AF$250,19,FALSE)="","",VLOOKUP(DATASHEET!A66,[5]YEAR8!$A$2:$AF$250,19,FALSE)),"")</f>
        <v>5.6563876999999998</v>
      </c>
      <c r="R80" s="121" t="str">
        <f>'P8 BREAKDOWN'!L68</f>
        <v/>
      </c>
      <c r="S80" s="108" t="str">
        <f>IF(T80="","",IFERROR(VLOOKUP(DATASHEET!AF66,lookup,2,FALSE)-$Q80,""))</f>
        <v/>
      </c>
      <c r="T80" s="109">
        <f>IFERROR(INDEX(DATASHEET!$A$1:$CT$300,MATCH(PROGRESS!$A80,DATASHEET!$A$1:$A$300,0),MATCH(PROGRESS!T$2,DATASHEET!$A$1:$CT$1,0)),"")</f>
        <v>0</v>
      </c>
      <c r="U80" s="109" t="str">
        <f t="shared" ref="U80:U143" si="47">IFERROR(VLOOKUP(T80,lookup,2,FALSE),"")</f>
        <v/>
      </c>
      <c r="V80" s="110" t="str">
        <f>IF(ISBLANK(DATASHEET!AG66),"",DATASHEET!AG66)</f>
        <v>SGO</v>
      </c>
      <c r="W80" s="111" t="str">
        <f>IF(ISBLANK(DATASHEET!AH66),"",DATASHEET!AH66)</f>
        <v>8N-AR-4</v>
      </c>
      <c r="X80" s="108" t="str">
        <f>IFERROR(VLOOKUP(DATASHEET!AJ66,lookup,2,FALSE)-$Q80,"")</f>
        <v/>
      </c>
      <c r="Y80" s="109">
        <f>IFERROR(INDEX(DATASHEET!$A$1:$CT$300,MATCH(PROGRESS!$A80,DATASHEET!$A$1:$A$300,0),MATCH(PROGRESS!Y$2,DATASHEET!$A$1:$CT$1,0)),"")</f>
        <v>0</v>
      </c>
      <c r="Z80" s="109" t="str">
        <f t="shared" si="44"/>
        <v/>
      </c>
      <c r="AA80" s="110" t="str">
        <f>IF(ISBLANK(DATASHEET!AK66),"",DATASHEET!AK66)</f>
        <v>MO</v>
      </c>
      <c r="AB80" s="111" t="str">
        <f>IF(ISBLANK(DATASHEET!AL66),"",DATASHEET!AL66)</f>
        <v>8N-DT-3</v>
      </c>
      <c r="AC80" s="108" t="str">
        <f>IF(AD80="","",IFERROR(VLOOKUP(DATASHEET!AN66,lookup,2,FALSE)-$Q80,""))</f>
        <v/>
      </c>
      <c r="AD80" s="109">
        <f>IFERROR(INDEX(DATASHEET!$A$1:$CT$300,MATCH(PROGRESS!$A80,DATASHEET!$A$1:$A$300,0),MATCH(PROGRESS!AD$2,DATASHEET!$A$1:$CT$1,0)),"")</f>
        <v>0</v>
      </c>
      <c r="AE80" s="109" t="str">
        <f t="shared" ref="AE80:AE143" si="48">IFERROR(VLOOKUP(AD80,lookup,2,FALSE),"")</f>
        <v/>
      </c>
      <c r="AF80" s="110" t="str">
        <f>IF(ISBLANK(DATASHEET!AO66),"",DATASHEET!AO66)</f>
        <v>KC</v>
      </c>
      <c r="AG80" s="111" t="str">
        <f>IF(ISBLANK(DATASHEET!AP66),"",DATASHEET!AP66)</f>
        <v>8N-DR-4</v>
      </c>
      <c r="AH80" s="108" t="str">
        <f>IF(AI80="","",IFERROR(VLOOKUP(DATASHEET!AR66,lookup,2,FALSE)-$Q80,""))</f>
        <v/>
      </c>
      <c r="AI80" s="109">
        <f>IFERROR(INDEX(DATASHEET!$A$1:$CT$300,MATCH(PROGRESS!$A80,DATASHEET!$A$1:$A$300,0),MATCH(PROGRESS!AI$2,DATASHEET!$A$1:$CT$1,0)),"")</f>
        <v>0</v>
      </c>
      <c r="AJ80" s="109" t="str">
        <f t="shared" ref="AJ80:AJ143" si="49">IFERROR(VLOOKUP(AI80,lookup,2,FALSE),"")</f>
        <v/>
      </c>
      <c r="AK80" s="110" t="str">
        <f>IF(ISBLANK(DATASHEET!AS66),"",DATASHEET!AS66)</f>
        <v>AWH</v>
      </c>
      <c r="AL80" s="111" t="str">
        <f>IF(ISBLANK(DATASHEET!AT66),"",DATASHEET!AT66)</f>
        <v>8N-EN-1</v>
      </c>
      <c r="AM80" s="108" t="str">
        <f>IF(AN80="","",IFERROR(VLOOKUP(DATASHEET!AZ66,lookup,2,FALSE)-$Q80,""))</f>
        <v/>
      </c>
      <c r="AN80" s="109">
        <f>IFERROR(INDEX(DATASHEET!$A$1:$CT$300,MATCH(PROGRESS!$A80,DATASHEET!$A$1:$A$300,0),MATCH(PROGRESS!AN$2,DATASHEET!$A$1:$CT$1,0)),"")</f>
        <v>0</v>
      </c>
      <c r="AO80" s="109" t="str">
        <f t="shared" ref="AO80:AO143" si="50">IFERROR(VLOOKUP(AN80,lookup,2,FALSE),"")</f>
        <v/>
      </c>
      <c r="AP80" s="110" t="str">
        <f>IF(ISBLANK(DATASHEET!BA66),"",DATASHEET!BA66)</f>
        <v/>
      </c>
      <c r="AQ80" s="111" t="str">
        <f>IF(ISBLANK(DATASHEET!BB66),"",DATASHEET!BB66)</f>
        <v/>
      </c>
      <c r="AR80" s="108" t="str">
        <f>IF(AS80="","",IFERROR(VLOOKUP(DATASHEET!BD66,lookup,2,FALSE)-$Q80,""))</f>
        <v/>
      </c>
      <c r="AS80" s="109">
        <f>IFERROR(INDEX(DATASHEET!$A$1:$CT$300,MATCH(PROGRESS!$A80,DATASHEET!$A$1:$A$300,0),MATCH(PROGRESS!AS$2,DATASHEET!$A$1:$CT$1,0)),"")</f>
        <v>0</v>
      </c>
      <c r="AT80" s="109" t="str">
        <f t="shared" ref="AT80:AT143" si="51">IFERROR(VLOOKUP(AS80,lookup,2,FALSE),"")</f>
        <v/>
      </c>
      <c r="AU80" s="110" t="str">
        <f>IF(ISBLANK(DATASHEET!BE66),"",DATASHEET!BE66)</f>
        <v>ET</v>
      </c>
      <c r="AV80" s="111" t="str">
        <f>IF(ISBLANK(DATASHEET!BF66),"",DATASHEET!BF66)</f>
        <v>8N-GG-4</v>
      </c>
      <c r="AW80" s="108" t="str">
        <f>IF(AX80="","",IFERROR(VLOOKUP(DATASHEET!BH66,lookup,2,FALSE)-$Q80,""))</f>
        <v/>
      </c>
      <c r="AX80" s="109">
        <f>IFERROR(INDEX(DATASHEET!$A$1:$CT$300,MATCH(PROGRESS!$A80,DATASHEET!$A$1:$A$300,0),MATCH(PROGRESS!AX$2,DATASHEET!$A$1:$CT$1,0)),"")</f>
        <v>0</v>
      </c>
      <c r="AY80" s="109" t="str">
        <f t="shared" ref="AY80:AY143" si="52">IFERROR(VLOOKUP(AX80,lookup,2,FALSE),"")</f>
        <v/>
      </c>
      <c r="AZ80" s="110" t="str">
        <f>IF(ISBLANK(DATASHEET!BI66),"",DATASHEET!BI66)</f>
        <v>ESH</v>
      </c>
      <c r="BA80" s="111" t="str">
        <f>IF(ISBLANK(DATASHEET!BJ66),"",DATASHEET!BJ66)</f>
        <v>8N-HI-4</v>
      </c>
      <c r="BB80" s="108" t="str">
        <f>IF(BC80="","",IFERROR(VLOOKUP(DATASHEET!BL66,lookup,2,FALSE)-$Q80,""))</f>
        <v/>
      </c>
      <c r="BC80" s="109">
        <f>IFERROR(INDEX(DATASHEET!$A$1:$CT$300,MATCH(PROGRESS!$A80,DATASHEET!$A$1:$A$300,0),MATCH(PROGRESS!BC$2,DATASHEET!$A$1:$CT$1,0)),"")</f>
        <v>0</v>
      </c>
      <c r="BD80" s="109" t="str">
        <f t="shared" ref="BD80:BD143" si="53">IFERROR(VLOOKUP(BC80,lookup,2,FALSE),"")</f>
        <v/>
      </c>
      <c r="BE80" s="110" t="str">
        <f>IF(ISBLANK(DATASHEET!BM66),"",DATASHEET!BM66)</f>
        <v>RNI</v>
      </c>
      <c r="BF80" s="111" t="str">
        <f>IF(ISBLANK(DATASHEET!BN66),"",DATASHEET!BN66)</f>
        <v>8N-IT-4</v>
      </c>
      <c r="BG80" s="108" t="str">
        <f>IF(BH80="","",IFERROR(VLOOKUP(DATASHEET!BP66,lookup,2,FALSE)-$Q80,""))</f>
        <v/>
      </c>
      <c r="BH80" s="109">
        <f>IFERROR(INDEX(DATASHEET!$A$1:$CT$300,MATCH(PROGRESS!$A80,DATASHEET!$A$1:$A$300,0),MATCH(PROGRESS!BH$2,DATASHEET!$A$1:$CT$1,0)),"")</f>
        <v>0</v>
      </c>
      <c r="BI80" s="109" t="str">
        <f t="shared" ref="BI80:BI143" si="54">IFERROR(VLOOKUP(BH80,lookup,2,FALSE),"")</f>
        <v/>
      </c>
      <c r="BJ80" s="110" t="str">
        <f>IF(ISBLANK(DATASHEET!BQ66),"",DATASHEET!BQ66)</f>
        <v>MP</v>
      </c>
      <c r="BK80" s="111" t="str">
        <f>IF(ISBLANK(DATASHEET!BR66),"",DATASHEET!BR66)</f>
        <v>8N-MA-2</v>
      </c>
      <c r="BL80" s="108" t="str">
        <f>IFERROR(VLOOKUP(DATASHEET!BT66,lookup,2,FALSE)-$Q80,"")</f>
        <v/>
      </c>
      <c r="BM80" s="109">
        <f>IFERROR(INDEX(DATASHEET!$A$1:$CT$300,MATCH(PROGRESS!$A80,DATASHEET!$A$1:$A$300,0),MATCH(PROGRESS!BM$2,DATASHEET!$A$1:$CT$1,0)),"")</f>
        <v>0</v>
      </c>
      <c r="BN80" s="109" t="str">
        <f t="shared" ref="BN80:BN143" si="55">IFERROR(VLOOKUP(BM80,lookup,2,FALSE),"")</f>
        <v/>
      </c>
      <c r="BO80" s="110" t="str">
        <f>IF(ISBLANK(DATASHEET!BU66),"",DATASHEET!BU66)</f>
        <v>AW</v>
      </c>
      <c r="BP80" s="111" t="str">
        <f>IF(ISBLANK(DATASHEET!BV66),"",DATASHEET!BV66)</f>
        <v>8N-MU-4</v>
      </c>
      <c r="BQ80" s="108" t="str">
        <f>IFERROR(VLOOKUP(DATASHEET!BX66,lookup,2,FALSE)-$Q80,"")</f>
        <v/>
      </c>
      <c r="BR80" s="109">
        <f>IFERROR(INDEX(DATASHEET!$A$1:$CT$300,MATCH(PROGRESS!$A80,DATASHEET!$A$1:$A$300,0),MATCH(PROGRESS!BR$2,DATASHEET!$A$1:$CT$1,0)),"")</f>
        <v>0</v>
      </c>
      <c r="BS80" s="109" t="str">
        <f t="shared" ref="BS80:BS143" si="56">IFERROR(VLOOKUP(BR80,lookup,2,FALSE),"")</f>
        <v/>
      </c>
      <c r="BT80" s="110" t="str">
        <f>IF(ISBLANK(DATASHEET!BY66),"",DATASHEET!BY66)</f>
        <v/>
      </c>
      <c r="BU80" s="111" t="str">
        <f>IF(ISBLANK(DATASHEET!BZ66),"",DATASHEET!BZ66)</f>
        <v/>
      </c>
      <c r="BV80" s="108" t="str">
        <f>IFERROR(VLOOKUP(DATASHEET!CB66,lookup,2,FALSE)-$Q80,"")</f>
        <v/>
      </c>
      <c r="BW80" s="109">
        <f>IFERROR(INDEX(DATASHEET!$A$1:$CT$300,MATCH(PROGRESS!$A80,DATASHEET!$A$1:$A$300,0),MATCH(PROGRESS!BW$2,DATASHEET!$A$1:$CT$1,0)),"")</f>
        <v>0</v>
      </c>
      <c r="BX80" s="109" t="str">
        <f t="shared" ref="BX80:BX143" si="57">IFERROR(VLOOKUP(BW80,lookup,2,FALSE),"")</f>
        <v/>
      </c>
      <c r="BY80" s="110" t="str">
        <f>IF(ISBLANK(DATASHEET!CC66),"",DATASHEET!CC66)</f>
        <v>CKA</v>
      </c>
      <c r="BZ80" s="111" t="str">
        <f>IF(ISBLANK(DATASHEET!CD66),"",DATASHEET!CD66)</f>
        <v>8N-PE-2</v>
      </c>
      <c r="CA80" s="108" t="str">
        <f>IFERROR(VLOOKUP(DATASHEET!CF66,lookup,2,FALSE)-$Q80,"")</f>
        <v/>
      </c>
      <c r="CB80" s="109">
        <f>IFERROR(INDEX(DATASHEET!$A$1:$CT$300,MATCH(PROGRESS!$A80,DATASHEET!$A$1:$A$300,0),MATCH(PROGRESS!CB$2,DATASHEET!$A$1:$CT$1,0)),"")</f>
        <v>0</v>
      </c>
      <c r="CC80" s="109" t="str">
        <f t="shared" ref="CC80:CC143" si="58">IFERROR(VLOOKUP(CB80,lookup,2,FALSE),"")</f>
        <v/>
      </c>
      <c r="CD80" s="110" t="str">
        <f>IF(ISBLANK(DATASHEET!CG66),"",DATASHEET!CG66)</f>
        <v>ZA</v>
      </c>
      <c r="CE80" s="111" t="str">
        <f>IF(ISBLANK(DATASHEET!CH66),"",DATASHEET!CH66)</f>
        <v>8N-RE-4</v>
      </c>
      <c r="CF80" s="108" t="str">
        <f>IFERROR(VLOOKUP(DATASHEET!CJ66,lookup,2,FALSE)-$Q80,"")</f>
        <v/>
      </c>
      <c r="CG80" s="109">
        <f>IFERROR(INDEX(DATASHEET!$A$1:$CT$300,MATCH(PROGRESS!$A80,DATASHEET!$A$1:$A$300,0),MATCH(PROGRESS!CG$2,DATASHEET!$A$1:$CT$1,0)),"")</f>
        <v>0</v>
      </c>
      <c r="CH80" s="109" t="str">
        <f t="shared" si="45"/>
        <v/>
      </c>
      <c r="CI80" s="110" t="str">
        <f>IF(ISBLANK(DATASHEET!CK66),"",DATASHEET!CK66)</f>
        <v>GN</v>
      </c>
      <c r="CJ80" s="111" t="str">
        <f>IF(ISBLANK(DATASHEET!CL66),"",DATASHEET!CL66)</f>
        <v>8X-SC-3</v>
      </c>
      <c r="CK80" s="108" t="str">
        <f>IFERROR(VLOOKUP(DATASHEET!CN66,lookup,2,FALSE)-$Q80,"")</f>
        <v/>
      </c>
      <c r="CL80" s="109">
        <f>IFERROR(INDEX(DATASHEET!$A$1:$CT$300,MATCH(PROGRESS!$A80,DATASHEET!$A$1:$A$300,0),MATCH(PROGRESS!CL$2,DATASHEET!$A$1:$CT$1,0)),"")</f>
        <v>0</v>
      </c>
      <c r="CM80" s="109" t="str">
        <f t="shared" ref="CM80:CM143" si="59">IFERROR(VLOOKUP(CL80,lookup,2,FALSE),"")</f>
        <v/>
      </c>
      <c r="CN80" s="110" t="str">
        <f>IF(ISBLANK(DATASHEET!CO66),"",DATASHEET!CO66)</f>
        <v>MBA</v>
      </c>
      <c r="CO80" s="110" t="str">
        <f>IF(ISBLANK(DATASHEET!CP66),"",DATASHEET!CP66)</f>
        <v>8N-SP-4</v>
      </c>
      <c r="FO80" s="282"/>
      <c r="FP80" s="282"/>
      <c r="FQ80" s="282"/>
      <c r="FR80" s="282"/>
      <c r="FS80" s="282"/>
      <c r="FT80" s="282"/>
      <c r="FU80" s="282"/>
      <c r="FV80" s="282"/>
      <c r="FW80" s="282"/>
      <c r="FX80" s="282"/>
      <c r="FY80" s="345"/>
      <c r="FZ80" s="282"/>
      <c r="GA80" s="282"/>
      <c r="GB80" s="282"/>
      <c r="GC80" s="282"/>
      <c r="GD80" s="282"/>
      <c r="GE80" s="282"/>
      <c r="GF80" s="282"/>
      <c r="GG80" s="282"/>
      <c r="GH80" s="282"/>
      <c r="GI80" s="282"/>
      <c r="GJ80" s="282"/>
      <c r="GK80" s="282"/>
      <c r="GL80" s="282"/>
      <c r="GM80" s="282"/>
      <c r="GN80" s="282"/>
      <c r="GO80" s="282"/>
      <c r="GP80" s="282"/>
      <c r="GQ80" s="282"/>
      <c r="GR80" s="282"/>
    </row>
    <row r="81" spans="1:200" ht="15.75" x14ac:dyDescent="0.25">
      <c r="A81" s="112">
        <f>DATASHEET!A67</f>
        <v>152875</v>
      </c>
      <c r="B81" s="113" t="str">
        <f>DATASHEET!B67</f>
        <v>HACKWELL, George</v>
      </c>
      <c r="C81" s="114" t="str">
        <f>DATASHEET!C67</f>
        <v>8PH</v>
      </c>
      <c r="D81" s="115" t="str">
        <f>DATASHEET!D67</f>
        <v>M</v>
      </c>
      <c r="E81" s="115" t="str">
        <f>DATASHEET!J67</f>
        <v>N</v>
      </c>
      <c r="F81" s="115" t="str">
        <f>DATASHEET!E67</f>
        <v>N</v>
      </c>
      <c r="G81" s="115" t="str">
        <f>DATASHEET!F67</f>
        <v>White - British</v>
      </c>
      <c r="H81" s="115" t="str">
        <f>DATASHEET!G67</f>
        <v>N</v>
      </c>
      <c r="I81" s="115" t="str">
        <f>DATASHEET!H67</f>
        <v>N</v>
      </c>
      <c r="J81" s="115" t="str">
        <f>DATASHEET!I67</f>
        <v>N</v>
      </c>
      <c r="K81" s="116" t="str">
        <f>DATASHEET!M67</f>
        <v>M</v>
      </c>
      <c r="L81" s="117" t="str">
        <f t="shared" si="46"/>
        <v/>
      </c>
      <c r="M81" s="106" t="str">
        <f>IFERROR(SUM(COUNTIF($S81,"&gt;=0"),COUNTIF($AC81,"&gt;=0"),COUNTIF($AH81,"&gt;=0"),COUNTIF(#REF!,"&gt;=0"),COUNTIF($AM81,"&gt;=0"),COUNTIF($AR81,"&gt;=0"),COUNTIF($AW81,"&gt;=0"),COUNTIF($BB81,"&gt;=0"),COUNTIF($BG81,"&gt;=0"),COUNTIF($BL81,"&gt;=0"),COUNTIF($BV81,"&gt;=0"),COUNTIF($BQ81,"&gt;=0"),COUNTIF($CF81,"&gt;=0"),COUNTIF($CK81,"&gt;=0"),COUNTIF($X81,"&gt;=0"),COUNTIF($CA81,"&gt;=0"))/COUNT($S81,$AC81,$AH81,#REF!,$AM81,$AR81,$AW81,$BB81,$BG81,$BL81,$BV81,$CA81,$CF81,$CK81,$X81,$BQ81),"")</f>
        <v/>
      </c>
      <c r="N81" s="106" t="str">
        <f>IFERROR(SUM(COUNTIF($S81,"&lt;0"),COUNTIF($AC81,"&lt;0"),COUNTIF($AH81,"&lt;0"),COUNTIF(#REF!,"&lt;0"),COUNTIF($AM81,"&lt;0"),COUNTIF($AR81,"&lt;0"),COUNTIF($AW81,"&lt;0"),COUNTIF($BB81,"&lt;0"),COUNTIF($BG81,"&lt;0"),COUNTIF($BL81,"&lt;0"),COUNTIF($BV81,"&lt;0"),COUNTIF($BQ81,"&lt;0"),COUNTIF($CA81,"&lt;0"),COUNTIF($CF81,"&lt;0"),COUNTIF($CK81,"&lt;0"),COUNTIF($X81,"&lt;0"))/COUNT($S81,$AC81,$AH81,#REF!,$AM81,$AR81,$AW81,$BB81,$BG81,$BL81,$BV81,$CA81,$CF81,$CK81,$X81,$BQ81),"")</f>
        <v/>
      </c>
      <c r="O81" s="118" t="str">
        <f>IF(ISBLANK(DATASHEET!L67),"",DATASHEET!L67)</f>
        <v>5-6</v>
      </c>
      <c r="P81" s="119">
        <f>IFERROR(IF(VLOOKUP(DATASHEET!A67,[5]YEAR8!$A$2:$Z$226,18,FALSE)="","",VLOOKUP(DATASHEET!A67,[5]YEAR8!$A$2:$Z$226,18,FALSE)),"")</f>
        <v>49.024999999999999</v>
      </c>
      <c r="Q81" s="120">
        <f>IFERROR(IF(VLOOKUP(DATASHEET!A67,[5]YEAR8!$A$2:$AF$250,19,FALSE)="","",VLOOKUP(DATASHEET!A67,[5]YEAR8!$A$2:$AF$250,19,FALSE)),"")</f>
        <v>4.9024999999999999</v>
      </c>
      <c r="R81" s="121" t="str">
        <f>'P8 BREAKDOWN'!L69</f>
        <v/>
      </c>
      <c r="S81" s="108" t="str">
        <f>IF(T81="","",IFERROR(VLOOKUP(DATASHEET!AF67,lookup,2,FALSE)-$Q81,""))</f>
        <v/>
      </c>
      <c r="T81" s="109">
        <f>IFERROR(INDEX(DATASHEET!$A$1:$CT$300,MATCH(PROGRESS!$A81,DATASHEET!$A$1:$A$300,0),MATCH(PROGRESS!T$2,DATASHEET!$A$1:$CT$1,0)),"")</f>
        <v>0</v>
      </c>
      <c r="U81" s="109" t="str">
        <f t="shared" si="47"/>
        <v/>
      </c>
      <c r="V81" s="110" t="str">
        <f>IF(ISBLANK(DATASHEET!AG67),"",DATASHEET!AG67)</f>
        <v>PLE</v>
      </c>
      <c r="W81" s="111" t="str">
        <f>IF(ISBLANK(DATASHEET!AH67),"",DATASHEET!AH67)</f>
        <v>8S-AR-3</v>
      </c>
      <c r="X81" s="108" t="str">
        <f>IFERROR(VLOOKUP(DATASHEET!AJ67,lookup,2,FALSE)-$Q81,"")</f>
        <v/>
      </c>
      <c r="Y81" s="109">
        <f>IFERROR(INDEX(DATASHEET!$A$1:$CT$300,MATCH(PROGRESS!$A81,DATASHEET!$A$1:$A$300,0),MATCH(PROGRESS!Y$2,DATASHEET!$A$1:$CT$1,0)),"")</f>
        <v>0</v>
      </c>
      <c r="Z81" s="109" t="str">
        <f t="shared" ref="Z81:Z144" si="60">IFERROR(VLOOKUP(Y81,lookup,2,FALSE),"")</f>
        <v/>
      </c>
      <c r="AA81" s="110" t="str">
        <f>IF(ISBLANK(DATASHEET!AK67),"",DATASHEET!AK67)</f>
        <v>KD</v>
      </c>
      <c r="AB81" s="111" t="str">
        <f>IF(ISBLANK(DATASHEET!AL67),"",DATASHEET!AL67)</f>
        <v>8S-DT-2</v>
      </c>
      <c r="AC81" s="108" t="str">
        <f>IF(AD81="","",IFERROR(VLOOKUP(DATASHEET!AN67,lookup,2,FALSE)-$Q81,""))</f>
        <v/>
      </c>
      <c r="AD81" s="109">
        <f>IFERROR(INDEX(DATASHEET!$A$1:$CT$300,MATCH(PROGRESS!$A81,DATASHEET!$A$1:$A$300,0),MATCH(PROGRESS!AD$2,DATASHEET!$A$1:$CT$1,0)),"")</f>
        <v>0</v>
      </c>
      <c r="AE81" s="109" t="str">
        <f t="shared" si="48"/>
        <v/>
      </c>
      <c r="AF81" s="110" t="str">
        <f>IF(ISBLANK(DATASHEET!AO67),"",DATASHEET!AO67)</f>
        <v>EC</v>
      </c>
      <c r="AG81" s="111" t="str">
        <f>IF(ISBLANK(DATASHEET!AP67),"",DATASHEET!AP67)</f>
        <v>8S-DR-3</v>
      </c>
      <c r="AH81" s="108" t="str">
        <f>IF(AI81="","",IFERROR(VLOOKUP(DATASHEET!AR67,lookup,2,FALSE)-$Q81,""))</f>
        <v/>
      </c>
      <c r="AI81" s="109">
        <f>IFERROR(INDEX(DATASHEET!$A$1:$CT$300,MATCH(PROGRESS!$A81,DATASHEET!$A$1:$A$300,0),MATCH(PROGRESS!AI$2,DATASHEET!$A$1:$CT$1,0)),"")</f>
        <v>0</v>
      </c>
      <c r="AJ81" s="109" t="str">
        <f t="shared" si="49"/>
        <v/>
      </c>
      <c r="AK81" s="110" t="str">
        <f>IF(ISBLANK(DATASHEET!AS67),"",DATASHEET!AS67)</f>
        <v>KC</v>
      </c>
      <c r="AL81" s="111" t="str">
        <f>IF(ISBLANK(DATASHEET!AT67),"",DATASHEET!AT67)</f>
        <v>8S-EN-3</v>
      </c>
      <c r="AM81" s="108" t="str">
        <f>IF(AN81="","",IFERROR(VLOOKUP(DATASHEET!AZ67,lookup,2,FALSE)-$Q81,""))</f>
        <v/>
      </c>
      <c r="AN81" s="109">
        <f>IFERROR(INDEX(DATASHEET!$A$1:$CT$300,MATCH(PROGRESS!$A81,DATASHEET!$A$1:$A$300,0),MATCH(PROGRESS!AN$2,DATASHEET!$A$1:$CT$1,0)),"")</f>
        <v>0</v>
      </c>
      <c r="AO81" s="109" t="str">
        <f t="shared" si="50"/>
        <v/>
      </c>
      <c r="AP81" s="110" t="str">
        <f>IF(ISBLANK(DATASHEET!BA67),"",DATASHEET!BA67)</f>
        <v>DCH</v>
      </c>
      <c r="AQ81" s="111" t="str">
        <f>IF(ISBLANK(DATASHEET!BB67),"",DATASHEET!BB67)</f>
        <v>8S-FR-3</v>
      </c>
      <c r="AR81" s="108" t="str">
        <f>IF(AS81="","",IFERROR(VLOOKUP(DATASHEET!BD67,lookup,2,FALSE)-$Q81,""))</f>
        <v/>
      </c>
      <c r="AS81" s="109">
        <f>IFERROR(INDEX(DATASHEET!$A$1:$CT$300,MATCH(PROGRESS!$A81,DATASHEET!$A$1:$A$300,0),MATCH(PROGRESS!AS$2,DATASHEET!$A$1:$CT$1,0)),"")</f>
        <v>0</v>
      </c>
      <c r="AT81" s="109" t="str">
        <f t="shared" si="51"/>
        <v/>
      </c>
      <c r="AU81" s="110" t="str">
        <f>IF(ISBLANK(DATASHEET!BE67),"",DATASHEET!BE67)</f>
        <v>NH</v>
      </c>
      <c r="AV81" s="111" t="str">
        <f>IF(ISBLANK(DATASHEET!BF67),"",DATASHEET!BF67)</f>
        <v>8S-GG-3</v>
      </c>
      <c r="AW81" s="108" t="str">
        <f>IF(AX81="","",IFERROR(VLOOKUP(DATASHEET!BH67,lookup,2,FALSE)-$Q81,""))</f>
        <v/>
      </c>
      <c r="AX81" s="109">
        <f>IFERROR(INDEX(DATASHEET!$A$1:$CT$300,MATCH(PROGRESS!$A81,DATASHEET!$A$1:$A$300,0),MATCH(PROGRESS!AX$2,DATASHEET!$A$1:$CT$1,0)),"")</f>
        <v>0</v>
      </c>
      <c r="AY81" s="109" t="str">
        <f t="shared" si="52"/>
        <v/>
      </c>
      <c r="AZ81" s="110" t="str">
        <f>IF(ISBLANK(DATASHEET!BI67),"",DATASHEET!BI67)</f>
        <v>MCO</v>
      </c>
      <c r="BA81" s="111" t="str">
        <f>IF(ISBLANK(DATASHEET!BJ67),"",DATASHEET!BJ67)</f>
        <v>8S-HI-3</v>
      </c>
      <c r="BB81" s="108" t="str">
        <f>IF(BC81="","",IFERROR(VLOOKUP(DATASHEET!BL67,lookup,2,FALSE)-$Q81,""))</f>
        <v/>
      </c>
      <c r="BC81" s="109">
        <f>IFERROR(INDEX(DATASHEET!$A$1:$CT$300,MATCH(PROGRESS!$A81,DATASHEET!$A$1:$A$300,0),MATCH(PROGRESS!BC$2,DATASHEET!$A$1:$CT$1,0)),"")</f>
        <v>0</v>
      </c>
      <c r="BD81" s="109" t="str">
        <f t="shared" si="53"/>
        <v/>
      </c>
      <c r="BE81" s="110" t="str">
        <f>IF(ISBLANK(DATASHEET!BM67),"",DATASHEET!BM67)</f>
        <v>RNI</v>
      </c>
      <c r="BF81" s="111" t="str">
        <f>IF(ISBLANK(DATASHEET!BN67),"",DATASHEET!BN67)</f>
        <v>8S-IT-3</v>
      </c>
      <c r="BG81" s="108" t="str">
        <f>IF(BH81="","",IFERROR(VLOOKUP(DATASHEET!BP67,lookup,2,FALSE)-$Q81,""))</f>
        <v/>
      </c>
      <c r="BH81" s="109">
        <f>IFERROR(INDEX(DATASHEET!$A$1:$CT$300,MATCH(PROGRESS!$A81,DATASHEET!$A$1:$A$300,0),MATCH(PROGRESS!BH$2,DATASHEET!$A$1:$CT$1,0)),"")</f>
        <v>0</v>
      </c>
      <c r="BI81" s="109" t="str">
        <f t="shared" si="54"/>
        <v/>
      </c>
      <c r="BJ81" s="110" t="str">
        <f>IF(ISBLANK(DATASHEET!BQ67),"",DATASHEET!BQ67)</f>
        <v>AB</v>
      </c>
      <c r="BK81" s="111" t="str">
        <f>IF(ISBLANK(DATASHEET!BR67),"",DATASHEET!BR67)</f>
        <v>8S-MA-3</v>
      </c>
      <c r="BL81" s="108" t="str">
        <f>IFERROR(VLOOKUP(DATASHEET!BT67,lookup,2,FALSE)-$Q81,"")</f>
        <v/>
      </c>
      <c r="BM81" s="109">
        <f>IFERROR(INDEX(DATASHEET!$A$1:$CT$300,MATCH(PROGRESS!$A81,DATASHEET!$A$1:$A$300,0),MATCH(PROGRESS!BM$2,DATASHEET!$A$1:$CT$1,0)),"")</f>
        <v>0</v>
      </c>
      <c r="BN81" s="109" t="str">
        <f t="shared" si="55"/>
        <v/>
      </c>
      <c r="BO81" s="110" t="str">
        <f>IF(ISBLANK(DATASHEET!BU67),"",DATASHEET!BU67)</f>
        <v>AW</v>
      </c>
      <c r="BP81" s="111" t="str">
        <f>IF(ISBLANK(DATASHEET!BV67),"",DATASHEET!BV67)</f>
        <v>8S-MU-3</v>
      </c>
      <c r="BQ81" s="108" t="str">
        <f>IFERROR(VLOOKUP(DATASHEET!BX67,lookup,2,FALSE)-$Q81,"")</f>
        <v/>
      </c>
      <c r="BR81" s="109">
        <f>IFERROR(INDEX(DATASHEET!$A$1:$CT$300,MATCH(PROGRESS!$A81,DATASHEET!$A$1:$A$300,0),MATCH(PROGRESS!BR$2,DATASHEET!$A$1:$CT$1,0)),"")</f>
        <v>0</v>
      </c>
      <c r="BS81" s="109" t="str">
        <f t="shared" si="56"/>
        <v/>
      </c>
      <c r="BT81" s="110" t="str">
        <f>IF(ISBLANK(DATASHEET!BY67),"",DATASHEET!BY67)</f>
        <v/>
      </c>
      <c r="BU81" s="111" t="str">
        <f>IF(ISBLANK(DATASHEET!BZ67),"",DATASHEET!BZ67)</f>
        <v/>
      </c>
      <c r="BV81" s="108" t="str">
        <f>IFERROR(VLOOKUP(DATASHEET!CB67,lookup,2,FALSE)-$Q81,"")</f>
        <v/>
      </c>
      <c r="BW81" s="109">
        <f>IFERROR(INDEX(DATASHEET!$A$1:$CT$300,MATCH(PROGRESS!$A81,DATASHEET!$A$1:$A$300,0),MATCH(PROGRESS!BW$2,DATASHEET!$A$1:$CT$1,0)),"")</f>
        <v>0</v>
      </c>
      <c r="BX81" s="109" t="str">
        <f t="shared" si="57"/>
        <v/>
      </c>
      <c r="BY81" s="110" t="str">
        <f>IF(ISBLANK(DATASHEET!CC67),"",DATASHEET!CC67)</f>
        <v>RDO</v>
      </c>
      <c r="BZ81" s="111" t="str">
        <f>IF(ISBLANK(DATASHEET!CD67),"",DATASHEET!CD67)</f>
        <v>8S-PE-3</v>
      </c>
      <c r="CA81" s="108" t="str">
        <f>IFERROR(VLOOKUP(DATASHEET!CF67,lookup,2,FALSE)-$Q81,"")</f>
        <v/>
      </c>
      <c r="CB81" s="109">
        <f>IFERROR(INDEX(DATASHEET!$A$1:$CT$300,MATCH(PROGRESS!$A81,DATASHEET!$A$1:$A$300,0),MATCH(PROGRESS!CB$2,DATASHEET!$A$1:$CT$1,0)),"")</f>
        <v>0</v>
      </c>
      <c r="CC81" s="109" t="str">
        <f t="shared" si="58"/>
        <v/>
      </c>
      <c r="CD81" s="110" t="str">
        <f>IF(ISBLANK(DATASHEET!CG67),"",DATASHEET!CG67)</f>
        <v>FG</v>
      </c>
      <c r="CE81" s="111" t="str">
        <f>IF(ISBLANK(DATASHEET!CH67),"",DATASHEET!CH67)</f>
        <v>8S-RE-3</v>
      </c>
      <c r="CF81" s="108" t="str">
        <f>IFERROR(VLOOKUP(DATASHEET!CJ67,lookup,2,FALSE)-$Q81,"")</f>
        <v/>
      </c>
      <c r="CG81" s="109">
        <f>IFERROR(INDEX(DATASHEET!$A$1:$CT$300,MATCH(PROGRESS!$A81,DATASHEET!$A$1:$A$300,0),MATCH(PROGRESS!CG$2,DATASHEET!$A$1:$CT$1,0)),"")</f>
        <v>0</v>
      </c>
      <c r="CH81" s="109" t="str">
        <f t="shared" ref="CH81:CH144" si="61">IFERROR(VLOOKUP(CG81,lookup,2,FALSE),"")</f>
        <v/>
      </c>
      <c r="CI81" s="110" t="str">
        <f>IF(ISBLANK(DATASHEET!CK67),"",DATASHEET!CK67)</f>
        <v>DWA</v>
      </c>
      <c r="CJ81" s="111" t="str">
        <f>IF(ISBLANK(DATASHEET!CL67),"",DATASHEET!CL67)</f>
        <v>8X-SC-1</v>
      </c>
      <c r="CK81" s="108" t="str">
        <f>IFERROR(VLOOKUP(DATASHEET!CN67,lookup,2,FALSE)-$Q81,"")</f>
        <v/>
      </c>
      <c r="CL81" s="109">
        <f>IFERROR(INDEX(DATASHEET!$A$1:$CT$300,MATCH(PROGRESS!$A81,DATASHEET!$A$1:$A$300,0),MATCH(PROGRESS!CL$2,DATASHEET!$A$1:$CT$1,0)),"")</f>
        <v>0</v>
      </c>
      <c r="CM81" s="109" t="str">
        <f t="shared" si="59"/>
        <v/>
      </c>
      <c r="CN81" s="110" t="str">
        <f>IF(ISBLANK(DATASHEET!CO67),"",DATASHEET!CO67)</f>
        <v/>
      </c>
      <c r="CO81" s="110" t="str">
        <f>IF(ISBLANK(DATASHEET!CP67),"",DATASHEET!CP67)</f>
        <v/>
      </c>
      <c r="FO81" s="282"/>
      <c r="FP81" s="282"/>
      <c r="FQ81" s="282"/>
      <c r="FR81" s="282"/>
      <c r="FS81" s="282"/>
      <c r="FT81" s="282"/>
      <c r="FU81" s="282"/>
      <c r="FV81" s="282"/>
      <c r="FW81" s="282"/>
      <c r="FX81" s="282"/>
      <c r="FY81" s="345"/>
      <c r="FZ81" s="282"/>
      <c r="GA81" s="282"/>
      <c r="GB81" s="282"/>
      <c r="GC81" s="282"/>
      <c r="GD81" s="282"/>
      <c r="GE81" s="282"/>
      <c r="GF81" s="282"/>
      <c r="GG81" s="282"/>
      <c r="GH81" s="282"/>
      <c r="GI81" s="282"/>
      <c r="GJ81" s="282"/>
      <c r="GK81" s="282"/>
      <c r="GL81" s="282"/>
      <c r="GM81" s="282"/>
      <c r="GN81" s="282"/>
      <c r="GO81" s="282"/>
      <c r="GP81" s="282"/>
      <c r="GQ81" s="282"/>
      <c r="GR81" s="282"/>
    </row>
    <row r="82" spans="1:200" ht="15.75" x14ac:dyDescent="0.25">
      <c r="A82" s="112">
        <f>DATASHEET!A68</f>
        <v>152883</v>
      </c>
      <c r="B82" s="113" t="str">
        <f>DATASHEET!B68</f>
        <v>HADI, Rio</v>
      </c>
      <c r="C82" s="114" t="str">
        <f>DATASHEET!C68</f>
        <v>8AB</v>
      </c>
      <c r="D82" s="115" t="str">
        <f>DATASHEET!D68</f>
        <v>M</v>
      </c>
      <c r="E82" s="115" t="str">
        <f>DATASHEET!J68</f>
        <v>N</v>
      </c>
      <c r="F82" s="115" t="str">
        <f>DATASHEET!E68</f>
        <v>N</v>
      </c>
      <c r="G82" s="115" t="str">
        <f>DATASHEET!F68</f>
        <v>White - British</v>
      </c>
      <c r="H82" s="115" t="str">
        <f>DATASHEET!G68</f>
        <v>N</v>
      </c>
      <c r="I82" s="115" t="str">
        <f>DATASHEET!H68</f>
        <v>N</v>
      </c>
      <c r="J82" s="115" t="str">
        <f>DATASHEET!I68</f>
        <v>N</v>
      </c>
      <c r="K82" s="116" t="str">
        <f>DATASHEET!M68</f>
        <v>L</v>
      </c>
      <c r="L82" s="117" t="str">
        <f t="shared" si="46"/>
        <v/>
      </c>
      <c r="M82" s="106" t="str">
        <f>IFERROR(SUM(COUNTIF($S82,"&gt;=0"),COUNTIF($AC82,"&gt;=0"),COUNTIF($AH82,"&gt;=0"),COUNTIF(#REF!,"&gt;=0"),COUNTIF($AM82,"&gt;=0"),COUNTIF($AR82,"&gt;=0"),COUNTIF($AW82,"&gt;=0"),COUNTIF($BB82,"&gt;=0"),COUNTIF($BG82,"&gt;=0"),COUNTIF($BL82,"&gt;=0"),COUNTIF($BV82,"&gt;=0"),COUNTIF($BQ82,"&gt;=0"),COUNTIF($CF82,"&gt;=0"),COUNTIF($CK82,"&gt;=0"),COUNTIF($X82,"&gt;=0"),COUNTIF($CA82,"&gt;=0"))/COUNT($S82,$AC82,$AH82,#REF!,$AM82,$AR82,$AW82,$BB82,$BG82,$BL82,$BV82,$CA82,$CF82,$CK82,$X82,$BQ82),"")</f>
        <v/>
      </c>
      <c r="N82" s="106" t="str">
        <f>IFERROR(SUM(COUNTIF($S82,"&lt;0"),COUNTIF($AC82,"&lt;0"),COUNTIF($AH82,"&lt;0"),COUNTIF(#REF!,"&lt;0"),COUNTIF($AM82,"&lt;0"),COUNTIF($AR82,"&lt;0"),COUNTIF($AW82,"&lt;0"),COUNTIF($BB82,"&lt;0"),COUNTIF($BG82,"&lt;0"),COUNTIF($BL82,"&lt;0"),COUNTIF($BV82,"&lt;0"),COUNTIF($BQ82,"&lt;0"),COUNTIF($CA82,"&lt;0"),COUNTIF($CF82,"&lt;0"),COUNTIF($CK82,"&lt;0"),COUNTIF($X82,"&lt;0"))/COUNT($S82,$AC82,$AH82,#REF!,$AM82,$AR82,$AW82,$BB82,$BG82,$BL82,$BV82,$CA82,$CF82,$CK82,$X82,$BQ82),"")</f>
        <v/>
      </c>
      <c r="O82" s="118" t="str">
        <f>IF(ISBLANK(DATASHEET!L68),"",DATASHEET!L68)</f>
        <v>4-5</v>
      </c>
      <c r="P82" s="119">
        <f>IFERROR(IF(VLOOKUP(DATASHEET!A68,[5]YEAR8!$A$2:$Z$226,18,FALSE)="","",VLOOKUP(DATASHEET!A68,[5]YEAR8!$A$2:$Z$226,18,FALSE)),"")</f>
        <v>36.912934999999997</v>
      </c>
      <c r="Q82" s="120">
        <f>IFERROR(IF(VLOOKUP(DATASHEET!A68,[5]YEAR8!$A$2:$AF$250,19,FALSE)="","",VLOOKUP(DATASHEET!A68,[5]YEAR8!$A$2:$AF$250,19,FALSE)),"")</f>
        <v>3.6912934999999996</v>
      </c>
      <c r="R82" s="121" t="str">
        <f>'P8 BREAKDOWN'!L70</f>
        <v/>
      </c>
      <c r="S82" s="108" t="str">
        <f>IF(T82="","",IFERROR(VLOOKUP(DATASHEET!AF68,lookup,2,FALSE)-$Q82,""))</f>
        <v/>
      </c>
      <c r="T82" s="109">
        <f>IFERROR(INDEX(DATASHEET!$A$1:$CT$300,MATCH(PROGRESS!$A82,DATASHEET!$A$1:$A$300,0),MATCH(PROGRESS!T$2,DATASHEET!$A$1:$CT$1,0)),"")</f>
        <v>0</v>
      </c>
      <c r="U82" s="109" t="str">
        <f t="shared" si="47"/>
        <v/>
      </c>
      <c r="V82" s="110" t="str">
        <f>IF(ISBLANK(DATASHEET!AG68),"",DATASHEET!AG68)</f>
        <v>SGO</v>
      </c>
      <c r="W82" s="111" t="str">
        <f>IF(ISBLANK(DATASHEET!AH68),"",DATASHEET!AH68)</f>
        <v>8N-AR-1</v>
      </c>
      <c r="X82" s="108" t="str">
        <f>IFERROR(VLOOKUP(DATASHEET!AJ68,lookup,2,FALSE)-$Q82,"")</f>
        <v/>
      </c>
      <c r="Y82" s="109">
        <f>IFERROR(INDEX(DATASHEET!$A$1:$CT$300,MATCH(PROGRESS!$A82,DATASHEET!$A$1:$A$300,0),MATCH(PROGRESS!Y$2,DATASHEET!$A$1:$CT$1,0)),"")</f>
        <v>0</v>
      </c>
      <c r="Z82" s="109" t="str">
        <f t="shared" si="60"/>
        <v/>
      </c>
      <c r="AA82" s="110" t="str">
        <f>IF(ISBLANK(DATASHEET!AK68),"",DATASHEET!AK68)</f>
        <v>KD</v>
      </c>
      <c r="AB82" s="111" t="str">
        <f>IF(ISBLANK(DATASHEET!AL68),"",DATASHEET!AL68)</f>
        <v>8N-DT-2</v>
      </c>
      <c r="AC82" s="108" t="str">
        <f>IF(AD82="","",IFERROR(VLOOKUP(DATASHEET!AN68,lookup,2,FALSE)-$Q82,""))</f>
        <v/>
      </c>
      <c r="AD82" s="109">
        <f>IFERROR(INDEX(DATASHEET!$A$1:$CT$300,MATCH(PROGRESS!$A82,DATASHEET!$A$1:$A$300,0),MATCH(PROGRESS!AD$2,DATASHEET!$A$1:$CT$1,0)),"")</f>
        <v>0</v>
      </c>
      <c r="AE82" s="109" t="str">
        <f t="shared" si="48"/>
        <v/>
      </c>
      <c r="AF82" s="110" t="str">
        <f>IF(ISBLANK(DATASHEET!AO68),"",DATASHEET!AO68)</f>
        <v>EC</v>
      </c>
      <c r="AG82" s="111" t="str">
        <f>IF(ISBLANK(DATASHEET!AP68),"",DATASHEET!AP68)</f>
        <v>8N-DR-1</v>
      </c>
      <c r="AH82" s="108" t="str">
        <f>IF(AI82="","",IFERROR(VLOOKUP(DATASHEET!AR68,lookup,2,FALSE)-$Q82,""))</f>
        <v/>
      </c>
      <c r="AI82" s="109">
        <f>IFERROR(INDEX(DATASHEET!$A$1:$CT$300,MATCH(PROGRESS!$A82,DATASHEET!$A$1:$A$300,0),MATCH(PROGRESS!AI$2,DATASHEET!$A$1:$CT$1,0)),"")</f>
        <v>0</v>
      </c>
      <c r="AJ82" s="109" t="str">
        <f t="shared" si="49"/>
        <v/>
      </c>
      <c r="AK82" s="110" t="str">
        <f>IF(ISBLANK(DATASHEET!AS68),"",DATASHEET!AS68)</f>
        <v>FB</v>
      </c>
      <c r="AL82" s="111" t="str">
        <f>IF(ISBLANK(DATASHEET!AT68),"",DATASHEET!AT68)</f>
        <v>8N-EN-2</v>
      </c>
      <c r="AM82" s="108" t="str">
        <f>IF(AN82="","",IFERROR(VLOOKUP(DATASHEET!AZ68,lookup,2,FALSE)-$Q82,""))</f>
        <v/>
      </c>
      <c r="AN82" s="109">
        <f>IFERROR(INDEX(DATASHEET!$A$1:$CT$300,MATCH(PROGRESS!$A82,DATASHEET!$A$1:$A$300,0),MATCH(PROGRESS!AN$2,DATASHEET!$A$1:$CT$1,0)),"")</f>
        <v>0</v>
      </c>
      <c r="AO82" s="109" t="str">
        <f t="shared" si="50"/>
        <v/>
      </c>
      <c r="AP82" s="110" t="str">
        <f>IF(ISBLANK(DATASHEET!BA68),"",DATASHEET!BA68)</f>
        <v/>
      </c>
      <c r="AQ82" s="111" t="str">
        <f>IF(ISBLANK(DATASHEET!BB68),"",DATASHEET!BB68)</f>
        <v/>
      </c>
      <c r="AR82" s="108" t="str">
        <f>IF(AS82="","",IFERROR(VLOOKUP(DATASHEET!BD68,lookup,2,FALSE)-$Q82,""))</f>
        <v/>
      </c>
      <c r="AS82" s="109">
        <f>IFERROR(INDEX(DATASHEET!$A$1:$CT$300,MATCH(PROGRESS!$A82,DATASHEET!$A$1:$A$300,0),MATCH(PROGRESS!AS$2,DATASHEET!$A$1:$CT$1,0)),"")</f>
        <v>0</v>
      </c>
      <c r="AT82" s="109" t="str">
        <f t="shared" si="51"/>
        <v/>
      </c>
      <c r="AU82" s="110" t="str">
        <f>IF(ISBLANK(DATASHEET!BE68),"",DATASHEET!BE68)</f>
        <v>MPI</v>
      </c>
      <c r="AV82" s="111" t="str">
        <f>IF(ISBLANK(DATASHEET!BF68),"",DATASHEET!BF68)</f>
        <v>8N-GG-1</v>
      </c>
      <c r="AW82" s="108" t="str">
        <f>IF(AX82="","",IFERROR(VLOOKUP(DATASHEET!BH68,lookup,2,FALSE)-$Q82,""))</f>
        <v/>
      </c>
      <c r="AX82" s="109">
        <f>IFERROR(INDEX(DATASHEET!$A$1:$CT$300,MATCH(PROGRESS!$A82,DATASHEET!$A$1:$A$300,0),MATCH(PROGRESS!AX$2,DATASHEET!$A$1:$CT$1,0)),"")</f>
        <v>0</v>
      </c>
      <c r="AY82" s="109" t="str">
        <f t="shared" si="52"/>
        <v/>
      </c>
      <c r="AZ82" s="110" t="str">
        <f>IF(ISBLANK(DATASHEET!BI68),"",DATASHEET!BI68)</f>
        <v>HST</v>
      </c>
      <c r="BA82" s="111" t="str">
        <f>IF(ISBLANK(DATASHEET!BJ68),"",DATASHEET!BJ68)</f>
        <v>8N-HI-1</v>
      </c>
      <c r="BB82" s="108" t="str">
        <f>IF(BC82="","",IFERROR(VLOOKUP(DATASHEET!BL68,lookup,2,FALSE)-$Q82,""))</f>
        <v/>
      </c>
      <c r="BC82" s="109">
        <f>IFERROR(INDEX(DATASHEET!$A$1:$CT$300,MATCH(PROGRESS!$A82,DATASHEET!$A$1:$A$300,0),MATCH(PROGRESS!BC$2,DATASHEET!$A$1:$CT$1,0)),"")</f>
        <v>0</v>
      </c>
      <c r="BD82" s="109" t="str">
        <f t="shared" si="53"/>
        <v/>
      </c>
      <c r="BE82" s="110" t="str">
        <f>IF(ISBLANK(DATASHEET!BM68),"",DATASHEET!BM68)</f>
        <v>FS</v>
      </c>
      <c r="BF82" s="111" t="str">
        <f>IF(ISBLANK(DATASHEET!BN68),"",DATASHEET!BN68)</f>
        <v>8N-IT-1</v>
      </c>
      <c r="BG82" s="108" t="str">
        <f>IF(BH82="","",IFERROR(VLOOKUP(DATASHEET!BP68,lookup,2,FALSE)-$Q82,""))</f>
        <v/>
      </c>
      <c r="BH82" s="109">
        <f>IFERROR(INDEX(DATASHEET!$A$1:$CT$300,MATCH(PROGRESS!$A82,DATASHEET!$A$1:$A$300,0),MATCH(PROGRESS!BH$2,DATASHEET!$A$1:$CT$1,0)),"")</f>
        <v>0</v>
      </c>
      <c r="BI82" s="109" t="str">
        <f t="shared" si="54"/>
        <v/>
      </c>
      <c r="BJ82" s="110" t="str">
        <f>IF(ISBLANK(DATASHEET!BQ68),"",DATASHEET!BQ68)</f>
        <v>MP</v>
      </c>
      <c r="BK82" s="111" t="str">
        <f>IF(ISBLANK(DATASHEET!BR68),"",DATASHEET!BR68)</f>
        <v>8N-MA-2</v>
      </c>
      <c r="BL82" s="108" t="str">
        <f>IFERROR(VLOOKUP(DATASHEET!BT68,lookup,2,FALSE)-$Q82,"")</f>
        <v/>
      </c>
      <c r="BM82" s="109">
        <f>IFERROR(INDEX(DATASHEET!$A$1:$CT$300,MATCH(PROGRESS!$A82,DATASHEET!$A$1:$A$300,0),MATCH(PROGRESS!BM$2,DATASHEET!$A$1:$CT$1,0)),"")</f>
        <v>0</v>
      </c>
      <c r="BN82" s="109" t="str">
        <f t="shared" si="55"/>
        <v/>
      </c>
      <c r="BO82" s="110" t="str">
        <f>IF(ISBLANK(DATASHEET!BU68),"",DATASHEET!BU68)</f>
        <v>AW</v>
      </c>
      <c r="BP82" s="111" t="str">
        <f>IF(ISBLANK(DATASHEET!BV68),"",DATASHEET!BV68)</f>
        <v>8N-MU-1</v>
      </c>
      <c r="BQ82" s="108" t="str">
        <f>IFERROR(VLOOKUP(DATASHEET!BX68,lookup,2,FALSE)-$Q82,"")</f>
        <v/>
      </c>
      <c r="BR82" s="109">
        <f>IFERROR(INDEX(DATASHEET!$A$1:$CT$300,MATCH(PROGRESS!$A82,DATASHEET!$A$1:$A$300,0),MATCH(PROGRESS!BR$2,DATASHEET!$A$1:$CT$1,0)),"")</f>
        <v>0</v>
      </c>
      <c r="BS82" s="109" t="str">
        <f t="shared" si="56"/>
        <v/>
      </c>
      <c r="BT82" s="110" t="str">
        <f>IF(ISBLANK(DATASHEET!BY68),"",DATASHEET!BY68)</f>
        <v/>
      </c>
      <c r="BU82" s="111" t="str">
        <f>IF(ISBLANK(DATASHEET!BZ68),"",DATASHEET!BZ68)</f>
        <v/>
      </c>
      <c r="BV82" s="108" t="str">
        <f>IFERROR(VLOOKUP(DATASHEET!CB68,lookup,2,FALSE)-$Q82,"")</f>
        <v/>
      </c>
      <c r="BW82" s="109">
        <f>IFERROR(INDEX(DATASHEET!$A$1:$CT$300,MATCH(PROGRESS!$A82,DATASHEET!$A$1:$A$300,0),MATCH(PROGRESS!BW$2,DATASHEET!$A$1:$CT$1,0)),"")</f>
        <v>0</v>
      </c>
      <c r="BX82" s="109" t="str">
        <f t="shared" si="57"/>
        <v/>
      </c>
      <c r="BY82" s="110" t="str">
        <f>IF(ISBLANK(DATASHEET!CC68),"",DATASHEET!CC68)</f>
        <v>JOS</v>
      </c>
      <c r="BZ82" s="111" t="str">
        <f>IF(ISBLANK(DATASHEET!CD68),"",DATASHEET!CD68)</f>
        <v>8N-PE-3</v>
      </c>
      <c r="CA82" s="108" t="str">
        <f>IFERROR(VLOOKUP(DATASHEET!CF68,lookup,2,FALSE)-$Q82,"")</f>
        <v/>
      </c>
      <c r="CB82" s="109">
        <f>IFERROR(INDEX(DATASHEET!$A$1:$CT$300,MATCH(PROGRESS!$A82,DATASHEET!$A$1:$A$300,0),MATCH(PROGRESS!CB$2,DATASHEET!$A$1:$CT$1,0)),"")</f>
        <v>0</v>
      </c>
      <c r="CC82" s="109" t="str">
        <f t="shared" si="58"/>
        <v/>
      </c>
      <c r="CD82" s="110" t="str">
        <f>IF(ISBLANK(DATASHEET!CG68),"",DATASHEET!CG68)</f>
        <v>PLO</v>
      </c>
      <c r="CE82" s="111" t="str">
        <f>IF(ISBLANK(DATASHEET!CH68),"",DATASHEET!CH68)</f>
        <v>8N-RE-1</v>
      </c>
      <c r="CF82" s="108" t="str">
        <f>IFERROR(VLOOKUP(DATASHEET!CJ68,lookup,2,FALSE)-$Q82,"")</f>
        <v/>
      </c>
      <c r="CG82" s="109">
        <f>IFERROR(INDEX(DATASHEET!$A$1:$CT$300,MATCH(PROGRESS!$A82,DATASHEET!$A$1:$A$300,0),MATCH(PROGRESS!CG$2,DATASHEET!$A$1:$CT$1,0)),"")</f>
        <v>0</v>
      </c>
      <c r="CH82" s="109" t="str">
        <f t="shared" si="61"/>
        <v/>
      </c>
      <c r="CI82" s="110" t="str">
        <f>IF(ISBLANK(DATASHEET!CK68),"",DATASHEET!CK68)</f>
        <v>AR</v>
      </c>
      <c r="CJ82" s="111" t="str">
        <f>IF(ISBLANK(DATASHEET!CL68),"",DATASHEET!CL68)</f>
        <v>8X-SC-7</v>
      </c>
      <c r="CK82" s="108" t="str">
        <f>IFERROR(VLOOKUP(DATASHEET!CN68,lookup,2,FALSE)-$Q82,"")</f>
        <v/>
      </c>
      <c r="CL82" s="109">
        <f>IFERROR(INDEX(DATASHEET!$A$1:$CT$300,MATCH(PROGRESS!$A82,DATASHEET!$A$1:$A$300,0),MATCH(PROGRESS!CL$2,DATASHEET!$A$1:$CT$1,0)),"")</f>
        <v>0</v>
      </c>
      <c r="CM82" s="109" t="str">
        <f t="shared" si="59"/>
        <v/>
      </c>
      <c r="CN82" s="110" t="str">
        <f>IF(ISBLANK(DATASHEET!CO68),"",DATASHEET!CO68)</f>
        <v>DCH</v>
      </c>
      <c r="CO82" s="110" t="str">
        <f>IF(ISBLANK(DATASHEET!CP68),"",DATASHEET!CP68)</f>
        <v>8N-SP-1</v>
      </c>
      <c r="FO82" s="282"/>
      <c r="FP82" s="282"/>
      <c r="FQ82" s="282"/>
      <c r="FR82" s="282"/>
      <c r="FS82" s="282"/>
      <c r="FT82" s="282"/>
      <c r="FU82" s="282"/>
      <c r="FV82" s="282"/>
      <c r="FW82" s="282"/>
      <c r="FX82" s="282"/>
      <c r="FY82" s="345"/>
      <c r="FZ82" s="282"/>
      <c r="GA82" s="282"/>
      <c r="GB82" s="282"/>
      <c r="GC82" s="282"/>
      <c r="GD82" s="282"/>
      <c r="GE82" s="282"/>
      <c r="GF82" s="282"/>
      <c r="GG82" s="282"/>
      <c r="GH82" s="282"/>
      <c r="GI82" s="282"/>
      <c r="GJ82" s="282"/>
      <c r="GK82" s="282"/>
      <c r="GL82" s="282"/>
      <c r="GM82" s="282"/>
      <c r="GN82" s="282"/>
      <c r="GO82" s="282"/>
      <c r="GP82" s="282"/>
      <c r="GQ82" s="282"/>
      <c r="GR82" s="282"/>
    </row>
    <row r="83" spans="1:200" ht="15.75" x14ac:dyDescent="0.25">
      <c r="A83" s="112">
        <f>DATASHEET!A69</f>
        <v>152852</v>
      </c>
      <c r="B83" s="113" t="str">
        <f>DATASHEET!B69</f>
        <v>HAMBLETON, Grace</v>
      </c>
      <c r="C83" s="114" t="str">
        <f>DATASHEET!C69</f>
        <v>8KC</v>
      </c>
      <c r="D83" s="115" t="str">
        <f>DATASHEET!D69</f>
        <v>F</v>
      </c>
      <c r="E83" s="115" t="str">
        <f>DATASHEET!J69</f>
        <v>E</v>
      </c>
      <c r="F83" s="115" t="str">
        <f>DATASHEET!E69</f>
        <v>N</v>
      </c>
      <c r="G83" s="115" t="str">
        <f>DATASHEET!F69</f>
        <v>White - British</v>
      </c>
      <c r="H83" s="115" t="str">
        <f>DATASHEET!G69</f>
        <v>N</v>
      </c>
      <c r="I83" s="115" t="str">
        <f>DATASHEET!H69</f>
        <v>Y</v>
      </c>
      <c r="J83" s="115" t="str">
        <f>DATASHEET!I69</f>
        <v>N</v>
      </c>
      <c r="K83" s="116" t="str">
        <f>DATASHEET!M69</f>
        <v>L</v>
      </c>
      <c r="L83" s="117" t="str">
        <f t="shared" si="46"/>
        <v/>
      </c>
      <c r="M83" s="106" t="str">
        <f>IFERROR(SUM(COUNTIF($S83,"&gt;=0"),COUNTIF($AC83,"&gt;=0"),COUNTIF($AH83,"&gt;=0"),COUNTIF(#REF!,"&gt;=0"),COUNTIF($AM83,"&gt;=0"),COUNTIF($AR83,"&gt;=0"),COUNTIF($AW83,"&gt;=0"),COUNTIF($BB83,"&gt;=0"),COUNTIF($BG83,"&gt;=0"),COUNTIF($BL83,"&gt;=0"),COUNTIF($BV83,"&gt;=0"),COUNTIF($BQ83,"&gt;=0"),COUNTIF($CF83,"&gt;=0"),COUNTIF($CK83,"&gt;=0"),COUNTIF($X83,"&gt;=0"),COUNTIF($CA83,"&gt;=0"))/COUNT($S83,$AC83,$AH83,#REF!,$AM83,$AR83,$AW83,$BB83,$BG83,$BL83,$BV83,$CA83,$CF83,$CK83,$X83,$BQ83),"")</f>
        <v/>
      </c>
      <c r="N83" s="106" t="str">
        <f>IFERROR(SUM(COUNTIF($S83,"&lt;0"),COUNTIF($AC83,"&lt;0"),COUNTIF($AH83,"&lt;0"),COUNTIF(#REF!,"&lt;0"),COUNTIF($AM83,"&lt;0"),COUNTIF($AR83,"&lt;0"),COUNTIF($AW83,"&lt;0"),COUNTIF($BB83,"&lt;0"),COUNTIF($BG83,"&lt;0"),COUNTIF($BL83,"&lt;0"),COUNTIF($BV83,"&lt;0"),COUNTIF($BQ83,"&lt;0"),COUNTIF($CA83,"&lt;0"),COUNTIF($CF83,"&lt;0"),COUNTIF($CK83,"&lt;0"),COUNTIF($X83,"&lt;0"))/COUNT($S83,$AC83,$AH83,#REF!,$AM83,$AR83,$AW83,$BB83,$BG83,$BL83,$BV83,$CA83,$CF83,$CK83,$X83,$BQ83),"")</f>
        <v/>
      </c>
      <c r="O83" s="118" t="str">
        <f>IF(ISBLANK(DATASHEET!L69),"",DATASHEET!L69)</f>
        <v>2-3</v>
      </c>
      <c r="P83" s="119">
        <f>IFERROR(IF(VLOOKUP(DATASHEET!A69,[5]YEAR8!$A$2:$Z$226,18,FALSE)="","",VLOOKUP(DATASHEET!A69,[5]YEAR8!$A$2:$Z$226,18,FALSE)),"")</f>
        <v>24.745968000000001</v>
      </c>
      <c r="Q83" s="120">
        <f>IFERROR(IF(VLOOKUP(DATASHEET!A69,[5]YEAR8!$A$2:$AF$250,19,FALSE)="","",VLOOKUP(DATASHEET!A69,[5]YEAR8!$A$2:$AF$250,19,FALSE)),"")</f>
        <v>2.4745968</v>
      </c>
      <c r="R83" s="121" t="str">
        <f>'P8 BREAKDOWN'!L71</f>
        <v/>
      </c>
      <c r="S83" s="108" t="str">
        <f>IF(T83="","",IFERROR(VLOOKUP(DATASHEET!AF69,lookup,2,FALSE)-$Q83,""))</f>
        <v/>
      </c>
      <c r="T83" s="109">
        <f>IFERROR(INDEX(DATASHEET!$A$1:$CT$300,MATCH(PROGRESS!$A83,DATASHEET!$A$1:$A$300,0),MATCH(PROGRESS!T$2,DATASHEET!$A$1:$CT$1,0)),"")</f>
        <v>0</v>
      </c>
      <c r="U83" s="109" t="str">
        <f t="shared" si="47"/>
        <v/>
      </c>
      <c r="V83" s="110" t="str">
        <f>IF(ISBLANK(DATASHEET!AG69),"",DATASHEET!AG69)</f>
        <v>SGO</v>
      </c>
      <c r="W83" s="111" t="str">
        <f>IF(ISBLANK(DATASHEET!AH69),"",DATASHEET!AH69)</f>
        <v>8N-AR-4</v>
      </c>
      <c r="X83" s="108" t="str">
        <f>IFERROR(VLOOKUP(DATASHEET!AJ69,lookup,2,FALSE)-$Q83,"")</f>
        <v/>
      </c>
      <c r="Y83" s="109">
        <f>IFERROR(INDEX(DATASHEET!$A$1:$CT$300,MATCH(PROGRESS!$A83,DATASHEET!$A$1:$A$300,0),MATCH(PROGRESS!Y$2,DATASHEET!$A$1:$CT$1,0)),"")</f>
        <v>0</v>
      </c>
      <c r="Z83" s="109" t="str">
        <f t="shared" si="60"/>
        <v/>
      </c>
      <c r="AA83" s="110" t="str">
        <f>IF(ISBLANK(DATASHEET!AK69),"",DATASHEET!AK69)</f>
        <v>AWR</v>
      </c>
      <c r="AB83" s="111" t="str">
        <f>IF(ISBLANK(DATASHEET!AL69),"",DATASHEET!AL69)</f>
        <v>8N-DT-4</v>
      </c>
      <c r="AC83" s="108" t="str">
        <f>IF(AD83="","",IFERROR(VLOOKUP(DATASHEET!AN69,lookup,2,FALSE)-$Q83,""))</f>
        <v/>
      </c>
      <c r="AD83" s="109">
        <f>IFERROR(INDEX(DATASHEET!$A$1:$CT$300,MATCH(PROGRESS!$A83,DATASHEET!$A$1:$A$300,0),MATCH(PROGRESS!AD$2,DATASHEET!$A$1:$CT$1,0)),"")</f>
        <v>0</v>
      </c>
      <c r="AE83" s="109" t="str">
        <f t="shared" si="48"/>
        <v/>
      </c>
      <c r="AF83" s="110" t="str">
        <f>IF(ISBLANK(DATASHEET!AO69),"",DATASHEET!AO69)</f>
        <v>KC</v>
      </c>
      <c r="AG83" s="111" t="str">
        <f>IF(ISBLANK(DATASHEET!AP69),"",DATASHEET!AP69)</f>
        <v>8N-DR-4</v>
      </c>
      <c r="AH83" s="108" t="str">
        <f>IF(AI83="","",IFERROR(VLOOKUP(DATASHEET!AR69,lookup,2,FALSE)-$Q83,""))</f>
        <v/>
      </c>
      <c r="AI83" s="109">
        <f>IFERROR(INDEX(DATASHEET!$A$1:$CT$300,MATCH(PROGRESS!$A83,DATASHEET!$A$1:$A$300,0),MATCH(PROGRESS!AI$2,DATASHEET!$A$1:$CT$1,0)),"")</f>
        <v>0</v>
      </c>
      <c r="AJ83" s="109" t="str">
        <f t="shared" si="49"/>
        <v/>
      </c>
      <c r="AK83" s="110" t="str">
        <f>IF(ISBLANK(DATASHEET!AS69),"",DATASHEET!AS69)</f>
        <v>CGO</v>
      </c>
      <c r="AL83" s="111" t="str">
        <f>IF(ISBLANK(DATASHEET!AT69),"",DATASHEET!AT69)</f>
        <v>8N-EN-5</v>
      </c>
      <c r="AM83" s="108" t="str">
        <f>IF(AN83="","",IFERROR(VLOOKUP(DATASHEET!AZ69,lookup,2,FALSE)-$Q83,""))</f>
        <v/>
      </c>
      <c r="AN83" s="109">
        <f>IFERROR(INDEX(DATASHEET!$A$1:$CT$300,MATCH(PROGRESS!$A83,DATASHEET!$A$1:$A$300,0),MATCH(PROGRESS!AN$2,DATASHEET!$A$1:$CT$1,0)),"")</f>
        <v>0</v>
      </c>
      <c r="AO83" s="109" t="str">
        <f t="shared" si="50"/>
        <v/>
      </c>
      <c r="AP83" s="110" t="str">
        <f>IF(ISBLANK(DATASHEET!BA69),"",DATASHEET!BA69)</f>
        <v/>
      </c>
      <c r="AQ83" s="111" t="str">
        <f>IF(ISBLANK(DATASHEET!BB69),"",DATASHEET!BB69)</f>
        <v/>
      </c>
      <c r="AR83" s="108" t="str">
        <f>IF(AS83="","",IFERROR(VLOOKUP(DATASHEET!BD69,lookup,2,FALSE)-$Q83,""))</f>
        <v/>
      </c>
      <c r="AS83" s="109">
        <f>IFERROR(INDEX(DATASHEET!$A$1:$CT$300,MATCH(PROGRESS!$A83,DATASHEET!$A$1:$A$300,0),MATCH(PROGRESS!AS$2,DATASHEET!$A$1:$CT$1,0)),"")</f>
        <v>0</v>
      </c>
      <c r="AT83" s="109" t="str">
        <f t="shared" si="51"/>
        <v/>
      </c>
      <c r="AU83" s="110" t="str">
        <f>IF(ISBLANK(DATASHEET!BE69),"",DATASHEET!BE69)</f>
        <v>ET</v>
      </c>
      <c r="AV83" s="111" t="str">
        <f>IF(ISBLANK(DATASHEET!BF69),"",DATASHEET!BF69)</f>
        <v>8N-GG-4</v>
      </c>
      <c r="AW83" s="108" t="str">
        <f>IF(AX83="","",IFERROR(VLOOKUP(DATASHEET!BH69,lookup,2,FALSE)-$Q83,""))</f>
        <v/>
      </c>
      <c r="AX83" s="109">
        <f>IFERROR(INDEX(DATASHEET!$A$1:$CT$300,MATCH(PROGRESS!$A83,DATASHEET!$A$1:$A$300,0),MATCH(PROGRESS!AX$2,DATASHEET!$A$1:$CT$1,0)),"")</f>
        <v>0</v>
      </c>
      <c r="AY83" s="109" t="str">
        <f t="shared" si="52"/>
        <v/>
      </c>
      <c r="AZ83" s="110" t="str">
        <f>IF(ISBLANK(DATASHEET!BI69),"",DATASHEET!BI69)</f>
        <v>ESH</v>
      </c>
      <c r="BA83" s="111" t="str">
        <f>IF(ISBLANK(DATASHEET!BJ69),"",DATASHEET!BJ69)</f>
        <v>8N-HI-4</v>
      </c>
      <c r="BB83" s="108" t="str">
        <f>IF(BC83="","",IFERROR(VLOOKUP(DATASHEET!BL69,lookup,2,FALSE)-$Q83,""))</f>
        <v/>
      </c>
      <c r="BC83" s="109">
        <f>IFERROR(INDEX(DATASHEET!$A$1:$CT$300,MATCH(PROGRESS!$A83,DATASHEET!$A$1:$A$300,0),MATCH(PROGRESS!BC$2,DATASHEET!$A$1:$CT$1,0)),"")</f>
        <v>0</v>
      </c>
      <c r="BD83" s="109" t="str">
        <f t="shared" si="53"/>
        <v/>
      </c>
      <c r="BE83" s="110" t="str">
        <f>IF(ISBLANK(DATASHEET!BM69),"",DATASHEET!BM69)</f>
        <v>RNI</v>
      </c>
      <c r="BF83" s="111" t="str">
        <f>IF(ISBLANK(DATASHEET!BN69),"",DATASHEET!BN69)</f>
        <v>8N-IT-4</v>
      </c>
      <c r="BG83" s="108" t="str">
        <f>IF(BH83="","",IFERROR(VLOOKUP(DATASHEET!BP69,lookup,2,FALSE)-$Q83,""))</f>
        <v/>
      </c>
      <c r="BH83" s="109">
        <f>IFERROR(INDEX(DATASHEET!$A$1:$CT$300,MATCH(PROGRESS!$A83,DATASHEET!$A$1:$A$300,0),MATCH(PROGRESS!BH$2,DATASHEET!$A$1:$CT$1,0)),"")</f>
        <v>0</v>
      </c>
      <c r="BI83" s="109" t="str">
        <f t="shared" si="54"/>
        <v/>
      </c>
      <c r="BJ83" s="110" t="str">
        <f>IF(ISBLANK(DATASHEET!BQ69),"",DATASHEET!BQ69)</f>
        <v>ZI</v>
      </c>
      <c r="BK83" s="111" t="str">
        <f>IF(ISBLANK(DATASHEET!BR69),"",DATASHEET!BR69)</f>
        <v>8N-MA-5</v>
      </c>
      <c r="BL83" s="108" t="str">
        <f>IFERROR(VLOOKUP(DATASHEET!BT69,lookup,2,FALSE)-$Q83,"")</f>
        <v/>
      </c>
      <c r="BM83" s="109">
        <f>IFERROR(INDEX(DATASHEET!$A$1:$CT$300,MATCH(PROGRESS!$A83,DATASHEET!$A$1:$A$300,0),MATCH(PROGRESS!BM$2,DATASHEET!$A$1:$CT$1,0)),"")</f>
        <v>0</v>
      </c>
      <c r="BN83" s="109" t="str">
        <f t="shared" si="55"/>
        <v/>
      </c>
      <c r="BO83" s="110" t="str">
        <f>IF(ISBLANK(DATASHEET!BU69),"",DATASHEET!BU69)</f>
        <v>AW</v>
      </c>
      <c r="BP83" s="111" t="str">
        <f>IF(ISBLANK(DATASHEET!BV69),"",DATASHEET!BV69)</f>
        <v>8N-MU-4</v>
      </c>
      <c r="BQ83" s="108" t="str">
        <f>IFERROR(VLOOKUP(DATASHEET!BX69,lookup,2,FALSE)-$Q83,"")</f>
        <v/>
      </c>
      <c r="BR83" s="109">
        <f>IFERROR(INDEX(DATASHEET!$A$1:$CT$300,MATCH(PROGRESS!$A83,DATASHEET!$A$1:$A$300,0),MATCH(PROGRESS!BR$2,DATASHEET!$A$1:$CT$1,0)),"")</f>
        <v>0</v>
      </c>
      <c r="BS83" s="109" t="str">
        <f t="shared" si="56"/>
        <v/>
      </c>
      <c r="BT83" s="110" t="str">
        <f>IF(ISBLANK(DATASHEET!BY69),"",DATASHEET!BY69)</f>
        <v/>
      </c>
      <c r="BU83" s="111" t="str">
        <f>IF(ISBLANK(DATASHEET!BZ69),"",DATASHEET!BZ69)</f>
        <v/>
      </c>
      <c r="BV83" s="108" t="str">
        <f>IFERROR(VLOOKUP(DATASHEET!CB69,lookup,2,FALSE)-$Q83,"")</f>
        <v/>
      </c>
      <c r="BW83" s="109">
        <f>IFERROR(INDEX(DATASHEET!$A$1:$CT$300,MATCH(PROGRESS!$A83,DATASHEET!$A$1:$A$300,0),MATCH(PROGRESS!BW$2,DATASHEET!$A$1:$CT$1,0)),"")</f>
        <v>0</v>
      </c>
      <c r="BX83" s="109" t="str">
        <f t="shared" si="57"/>
        <v/>
      </c>
      <c r="BY83" s="110" t="str">
        <f>IF(ISBLANK(DATASHEET!CC69),"",DATASHEET!CC69)</f>
        <v>CKA</v>
      </c>
      <c r="BZ83" s="111" t="str">
        <f>IF(ISBLANK(DATASHEET!CD69),"",DATASHEET!CD69)</f>
        <v>8N-PE-2</v>
      </c>
      <c r="CA83" s="108" t="str">
        <f>IFERROR(VLOOKUP(DATASHEET!CF69,lookup,2,FALSE)-$Q83,"")</f>
        <v/>
      </c>
      <c r="CB83" s="109">
        <f>IFERROR(INDEX(DATASHEET!$A$1:$CT$300,MATCH(PROGRESS!$A83,DATASHEET!$A$1:$A$300,0),MATCH(PROGRESS!CB$2,DATASHEET!$A$1:$CT$1,0)),"")</f>
        <v>0</v>
      </c>
      <c r="CC83" s="109" t="str">
        <f t="shared" si="58"/>
        <v/>
      </c>
      <c r="CD83" s="110" t="str">
        <f>IF(ISBLANK(DATASHEET!CG69),"",DATASHEET!CG69)</f>
        <v>ZA</v>
      </c>
      <c r="CE83" s="111" t="str">
        <f>IF(ISBLANK(DATASHEET!CH69),"",DATASHEET!CH69)</f>
        <v>8N-RE-4</v>
      </c>
      <c r="CF83" s="108" t="str">
        <f>IFERROR(VLOOKUP(DATASHEET!CJ69,lookup,2,FALSE)-$Q83,"")</f>
        <v/>
      </c>
      <c r="CG83" s="109">
        <f>IFERROR(INDEX(DATASHEET!$A$1:$CT$300,MATCH(PROGRESS!$A83,DATASHEET!$A$1:$A$300,0),MATCH(PROGRESS!CG$2,DATASHEET!$A$1:$CT$1,0)),"")</f>
        <v>0</v>
      </c>
      <c r="CH83" s="109" t="str">
        <f t="shared" si="61"/>
        <v/>
      </c>
      <c r="CI83" s="110" t="str">
        <f>IF(ISBLANK(DATASHEET!CK69),"",DATASHEET!CK69)</f>
        <v>KBW</v>
      </c>
      <c r="CJ83" s="111" t="str">
        <f>IF(ISBLANK(DATASHEET!CL69),"",DATASHEET!CL69)</f>
        <v>8X-SC-8</v>
      </c>
      <c r="CK83" s="108" t="str">
        <f>IFERROR(VLOOKUP(DATASHEET!CN69,lookup,2,FALSE)-$Q83,"")</f>
        <v/>
      </c>
      <c r="CL83" s="109">
        <f>IFERROR(INDEX(DATASHEET!$A$1:$CT$300,MATCH(PROGRESS!$A83,DATASHEET!$A$1:$A$300,0),MATCH(PROGRESS!CL$2,DATASHEET!$A$1:$CT$1,0)),"")</f>
        <v>0</v>
      </c>
      <c r="CM83" s="109" t="str">
        <f t="shared" si="59"/>
        <v/>
      </c>
      <c r="CN83" s="110" t="str">
        <f>IF(ISBLANK(DATASHEET!CO69),"",DATASHEET!CO69)</f>
        <v>MBA</v>
      </c>
      <c r="CO83" s="110" t="str">
        <f>IF(ISBLANK(DATASHEET!CP69),"",DATASHEET!CP69)</f>
        <v>8N-SP-4</v>
      </c>
      <c r="FO83" s="282"/>
      <c r="FP83" s="282"/>
      <c r="FQ83" s="282"/>
      <c r="FR83" s="282"/>
      <c r="FS83" s="282"/>
      <c r="FT83" s="282"/>
      <c r="FU83" s="282"/>
      <c r="FV83" s="282"/>
      <c r="FW83" s="282"/>
      <c r="FX83" s="282"/>
      <c r="FY83" s="345"/>
      <c r="FZ83" s="282"/>
      <c r="GA83" s="282"/>
      <c r="GB83" s="282"/>
      <c r="GC83" s="282"/>
      <c r="GD83" s="282"/>
      <c r="GE83" s="282"/>
      <c r="GF83" s="282"/>
      <c r="GG83" s="282"/>
      <c r="GH83" s="282"/>
      <c r="GI83" s="282"/>
      <c r="GJ83" s="282"/>
      <c r="GK83" s="282"/>
      <c r="GL83" s="282"/>
      <c r="GM83" s="282"/>
      <c r="GN83" s="282"/>
      <c r="GO83" s="282"/>
      <c r="GP83" s="282"/>
      <c r="GQ83" s="282"/>
      <c r="GR83" s="282"/>
    </row>
    <row r="84" spans="1:200" ht="15.75" x14ac:dyDescent="0.25">
      <c r="A84" s="112">
        <f>DATASHEET!A70</f>
        <v>152771</v>
      </c>
      <c r="B84" s="113" t="str">
        <f>DATASHEET!B70</f>
        <v>HARRISON WINKS, Georgia</v>
      </c>
      <c r="C84" s="114" t="str">
        <f>DATASHEET!C70</f>
        <v>8AR</v>
      </c>
      <c r="D84" s="115" t="str">
        <f>DATASHEET!D70</f>
        <v>F</v>
      </c>
      <c r="E84" s="115" t="str">
        <f>DATASHEET!J70</f>
        <v>N</v>
      </c>
      <c r="F84" s="115" t="str">
        <f>DATASHEET!E70</f>
        <v>N</v>
      </c>
      <c r="G84" s="115" t="str">
        <f>DATASHEET!F70</f>
        <v>White - British</v>
      </c>
      <c r="H84" s="115" t="str">
        <f>DATASHEET!G70</f>
        <v>N</v>
      </c>
      <c r="I84" s="115" t="str">
        <f>DATASHEET!H70</f>
        <v>N</v>
      </c>
      <c r="J84" s="115" t="str">
        <f>DATASHEET!I70</f>
        <v>N</v>
      </c>
      <c r="K84" s="116" t="str">
        <f>DATASHEET!M70</f>
        <v>M</v>
      </c>
      <c r="L84" s="117" t="str">
        <f t="shared" si="46"/>
        <v/>
      </c>
      <c r="M84" s="106" t="str">
        <f>IFERROR(SUM(COUNTIF($S84,"&gt;=0"),COUNTIF($AC84,"&gt;=0"),COUNTIF($AH84,"&gt;=0"),COUNTIF(#REF!,"&gt;=0"),COUNTIF($AM84,"&gt;=0"),COUNTIF($AR84,"&gt;=0"),COUNTIF($AW84,"&gt;=0"),COUNTIF($BB84,"&gt;=0"),COUNTIF($BG84,"&gt;=0"),COUNTIF($BL84,"&gt;=0"),COUNTIF($BV84,"&gt;=0"),COUNTIF($BQ84,"&gt;=0"),COUNTIF($CF84,"&gt;=0"),COUNTIF($CK84,"&gt;=0"),COUNTIF($X84,"&gt;=0"),COUNTIF($CA84,"&gt;=0"))/COUNT($S84,$AC84,$AH84,#REF!,$AM84,$AR84,$AW84,$BB84,$BG84,$BL84,$BV84,$CA84,$CF84,$CK84,$X84,$BQ84),"")</f>
        <v/>
      </c>
      <c r="N84" s="106" t="str">
        <f>IFERROR(SUM(COUNTIF($S84,"&lt;0"),COUNTIF($AC84,"&lt;0"),COUNTIF($AH84,"&lt;0"),COUNTIF(#REF!,"&lt;0"),COUNTIF($AM84,"&lt;0"),COUNTIF($AR84,"&lt;0"),COUNTIF($AW84,"&lt;0"),COUNTIF($BB84,"&lt;0"),COUNTIF($BG84,"&lt;0"),COUNTIF($BL84,"&lt;0"),COUNTIF($BV84,"&lt;0"),COUNTIF($BQ84,"&lt;0"),COUNTIF($CA84,"&lt;0"),COUNTIF($CF84,"&lt;0"),COUNTIF($CK84,"&lt;0"),COUNTIF($X84,"&lt;0"))/COUNT($S84,$AC84,$AH84,#REF!,$AM84,$AR84,$AW84,$BB84,$BG84,$BL84,$BV84,$CA84,$CF84,$CK84,$X84,$BQ84),"")</f>
        <v/>
      </c>
      <c r="O84" s="118" t="str">
        <f>IF(ISBLANK(DATASHEET!L70),"",DATASHEET!L70)</f>
        <v>5-6</v>
      </c>
      <c r="P84" s="119">
        <f>IFERROR(IF(VLOOKUP(DATASHEET!A70,[5]YEAR8!$A$2:$Z$226,18,FALSE)="","",VLOOKUP(DATASHEET!A70,[5]YEAR8!$A$2:$Z$226,18,FALSE)),"")</f>
        <v>56.563876999999998</v>
      </c>
      <c r="Q84" s="120">
        <f>IFERROR(IF(VLOOKUP(DATASHEET!A70,[5]YEAR8!$A$2:$AF$250,19,FALSE)="","",VLOOKUP(DATASHEET!A70,[5]YEAR8!$A$2:$AF$250,19,FALSE)),"")</f>
        <v>5.6563876999999998</v>
      </c>
      <c r="R84" s="121" t="str">
        <f>'P8 BREAKDOWN'!L72</f>
        <v/>
      </c>
      <c r="S84" s="108" t="str">
        <f>IF(T84="","",IFERROR(VLOOKUP(DATASHEET!AF70,lookup,2,FALSE)-$Q84,""))</f>
        <v/>
      </c>
      <c r="T84" s="109">
        <f>IFERROR(INDEX(DATASHEET!$A$1:$CT$300,MATCH(PROGRESS!$A84,DATASHEET!$A$1:$A$300,0),MATCH(PROGRESS!T$2,DATASHEET!$A$1:$CT$1,0)),"")</f>
        <v>0</v>
      </c>
      <c r="U84" s="109" t="str">
        <f t="shared" si="47"/>
        <v/>
      </c>
      <c r="V84" s="110" t="str">
        <f>IF(ISBLANK(DATASHEET!AG70),"",DATASHEET!AG70)</f>
        <v>SGO</v>
      </c>
      <c r="W84" s="111" t="str">
        <f>IF(ISBLANK(DATASHEET!AH70),"",DATASHEET!AH70)</f>
        <v>8S-AR-1</v>
      </c>
      <c r="X84" s="108" t="str">
        <f>IFERROR(VLOOKUP(DATASHEET!AJ70,lookup,2,FALSE)-$Q84,"")</f>
        <v/>
      </c>
      <c r="Y84" s="109">
        <f>IFERROR(INDEX(DATASHEET!$A$1:$CT$300,MATCH(PROGRESS!$A84,DATASHEET!$A$1:$A$300,0),MATCH(PROGRESS!Y$2,DATASHEET!$A$1:$CT$1,0)),"")</f>
        <v>0</v>
      </c>
      <c r="Z84" s="109" t="str">
        <f t="shared" si="60"/>
        <v/>
      </c>
      <c r="AA84" s="110" t="str">
        <f>IF(ISBLANK(DATASHEET!AK70),"",DATASHEET!AK70)</f>
        <v/>
      </c>
      <c r="AB84" s="111" t="str">
        <f>IF(ISBLANK(DATASHEET!AL70),"",DATASHEET!AL70)</f>
        <v/>
      </c>
      <c r="AC84" s="108" t="str">
        <f>IF(AD84="","",IFERROR(VLOOKUP(DATASHEET!AN70,lookup,2,FALSE)-$Q84,""))</f>
        <v/>
      </c>
      <c r="AD84" s="109">
        <f>IFERROR(INDEX(DATASHEET!$A$1:$CT$300,MATCH(PROGRESS!$A84,DATASHEET!$A$1:$A$300,0),MATCH(PROGRESS!AD$2,DATASHEET!$A$1:$CT$1,0)),"")</f>
        <v>0</v>
      </c>
      <c r="AE84" s="109" t="str">
        <f t="shared" si="48"/>
        <v/>
      </c>
      <c r="AF84" s="110" t="str">
        <f>IF(ISBLANK(DATASHEET!AO70),"",DATASHEET!AO70)</f>
        <v>KC</v>
      </c>
      <c r="AG84" s="111" t="str">
        <f>IF(ISBLANK(DATASHEET!AP70),"",DATASHEET!AP70)</f>
        <v>8S-DR-1</v>
      </c>
      <c r="AH84" s="108" t="str">
        <f>IF(AI84="","",IFERROR(VLOOKUP(DATASHEET!AR70,lookup,2,FALSE)-$Q84,""))</f>
        <v/>
      </c>
      <c r="AI84" s="109">
        <f>IFERROR(INDEX(DATASHEET!$A$1:$CT$300,MATCH(PROGRESS!$A84,DATASHEET!$A$1:$A$300,0),MATCH(PROGRESS!AI$2,DATASHEET!$A$1:$CT$1,0)),"")</f>
        <v>0</v>
      </c>
      <c r="AJ84" s="109" t="str">
        <f t="shared" si="49"/>
        <v/>
      </c>
      <c r="AK84" s="110" t="str">
        <f>IF(ISBLANK(DATASHEET!AS70),"",DATASHEET!AS70)</f>
        <v>EP</v>
      </c>
      <c r="AL84" s="111" t="str">
        <f>IF(ISBLANK(DATASHEET!AT70),"",DATASHEET!AT70)</f>
        <v>8S-EN-1</v>
      </c>
      <c r="AM84" s="108" t="str">
        <f>IF(AN84="","",IFERROR(VLOOKUP(DATASHEET!AZ70,lookup,2,FALSE)-$Q84,""))</f>
        <v/>
      </c>
      <c r="AN84" s="109">
        <f>IFERROR(INDEX(DATASHEET!$A$1:$CT$300,MATCH(PROGRESS!$A84,DATASHEET!$A$1:$A$300,0),MATCH(PROGRESS!AN$2,DATASHEET!$A$1:$CT$1,0)),"")</f>
        <v>0</v>
      </c>
      <c r="AO84" s="109" t="str">
        <f t="shared" si="50"/>
        <v/>
      </c>
      <c r="AP84" s="110" t="str">
        <f>IF(ISBLANK(DATASHEET!BA70),"",DATASHEET!BA70)</f>
        <v>YP</v>
      </c>
      <c r="AQ84" s="111" t="str">
        <f>IF(ISBLANK(DATASHEET!BB70),"",DATASHEET!BB70)</f>
        <v>8S-FR-1</v>
      </c>
      <c r="AR84" s="108" t="str">
        <f>IF(AS84="","",IFERROR(VLOOKUP(DATASHEET!BD70,lookup,2,FALSE)-$Q84,""))</f>
        <v/>
      </c>
      <c r="AS84" s="109">
        <f>IFERROR(INDEX(DATASHEET!$A$1:$CT$300,MATCH(PROGRESS!$A84,DATASHEET!$A$1:$A$300,0),MATCH(PROGRESS!AS$2,DATASHEET!$A$1:$CT$1,0)),"")</f>
        <v>0</v>
      </c>
      <c r="AT84" s="109" t="str">
        <f t="shared" si="51"/>
        <v/>
      </c>
      <c r="AU84" s="110" t="str">
        <f>IF(ISBLANK(DATASHEET!BE70),"",DATASHEET!BE70)</f>
        <v>JJA</v>
      </c>
      <c r="AV84" s="111" t="str">
        <f>IF(ISBLANK(DATASHEET!BF70),"",DATASHEET!BF70)</f>
        <v>8S-GG-1</v>
      </c>
      <c r="AW84" s="108" t="str">
        <f>IF(AX84="","",IFERROR(VLOOKUP(DATASHEET!BH70,lookup,2,FALSE)-$Q84,""))</f>
        <v/>
      </c>
      <c r="AX84" s="109">
        <f>IFERROR(INDEX(DATASHEET!$A$1:$CT$300,MATCH(PROGRESS!$A84,DATASHEET!$A$1:$A$300,0),MATCH(PROGRESS!AX$2,DATASHEET!$A$1:$CT$1,0)),"")</f>
        <v>0</v>
      </c>
      <c r="AY84" s="109" t="str">
        <f t="shared" si="52"/>
        <v/>
      </c>
      <c r="AZ84" s="110" t="str">
        <f>IF(ISBLANK(DATASHEET!BI70),"",DATASHEET!BI70)</f>
        <v>MCO</v>
      </c>
      <c r="BA84" s="111" t="str">
        <f>IF(ISBLANK(DATASHEET!BJ70),"",DATASHEET!BJ70)</f>
        <v>8S-HI-1</v>
      </c>
      <c r="BB84" s="108" t="str">
        <f>IF(BC84="","",IFERROR(VLOOKUP(DATASHEET!BL70,lookup,2,FALSE)-$Q84,""))</f>
        <v/>
      </c>
      <c r="BC84" s="109">
        <f>IFERROR(INDEX(DATASHEET!$A$1:$CT$300,MATCH(PROGRESS!$A84,DATASHEET!$A$1:$A$300,0),MATCH(PROGRESS!BC$2,DATASHEET!$A$1:$CT$1,0)),"")</f>
        <v>0</v>
      </c>
      <c r="BD84" s="109" t="str">
        <f t="shared" si="53"/>
        <v/>
      </c>
      <c r="BE84" s="110" t="str">
        <f>IF(ISBLANK(DATASHEET!BM70),"",DATASHEET!BM70)</f>
        <v>RNI</v>
      </c>
      <c r="BF84" s="111" t="str">
        <f>IF(ISBLANK(DATASHEET!BN70),"",DATASHEET!BN70)</f>
        <v>8S-IT-1</v>
      </c>
      <c r="BG84" s="108" t="str">
        <f>IF(BH84="","",IFERROR(VLOOKUP(DATASHEET!BP70,lookup,2,FALSE)-$Q84,""))</f>
        <v/>
      </c>
      <c r="BH84" s="109">
        <f>IFERROR(INDEX(DATASHEET!$A$1:$CT$300,MATCH(PROGRESS!$A84,DATASHEET!$A$1:$A$300,0),MATCH(PROGRESS!BH$2,DATASHEET!$A$1:$CT$1,0)),"")</f>
        <v>0</v>
      </c>
      <c r="BI84" s="109" t="str">
        <f t="shared" si="54"/>
        <v/>
      </c>
      <c r="BJ84" s="110" t="str">
        <f>IF(ISBLANK(DATASHEET!BQ70),"",DATASHEET!BQ70)</f>
        <v>AB</v>
      </c>
      <c r="BK84" s="111" t="str">
        <f>IF(ISBLANK(DATASHEET!BR70),"",DATASHEET!BR70)</f>
        <v>8S-MA-3</v>
      </c>
      <c r="BL84" s="108" t="str">
        <f>IFERROR(VLOOKUP(DATASHEET!BT70,lookup,2,FALSE)-$Q84,"")</f>
        <v/>
      </c>
      <c r="BM84" s="109">
        <f>IFERROR(INDEX(DATASHEET!$A$1:$CT$300,MATCH(PROGRESS!$A84,DATASHEET!$A$1:$A$300,0),MATCH(PROGRESS!BM$2,DATASHEET!$A$1:$CT$1,0)),"")</f>
        <v>0</v>
      </c>
      <c r="BN84" s="109" t="str">
        <f t="shared" si="55"/>
        <v/>
      </c>
      <c r="BO84" s="110" t="str">
        <f>IF(ISBLANK(DATASHEET!BU70),"",DATASHEET!BU70)</f>
        <v>RF</v>
      </c>
      <c r="BP84" s="111" t="str">
        <f>IF(ISBLANK(DATASHEET!BV70),"",DATASHEET!BV70)</f>
        <v>8S-MU-1</v>
      </c>
      <c r="BQ84" s="108" t="str">
        <f>IFERROR(VLOOKUP(DATASHEET!BX70,lookup,2,FALSE)-$Q84,"")</f>
        <v/>
      </c>
      <c r="BR84" s="109">
        <f>IFERROR(INDEX(DATASHEET!$A$1:$CT$300,MATCH(PROGRESS!$A84,DATASHEET!$A$1:$A$300,0),MATCH(PROGRESS!BR$2,DATASHEET!$A$1:$CT$1,0)),"")</f>
        <v>0</v>
      </c>
      <c r="BS84" s="109" t="str">
        <f t="shared" si="56"/>
        <v/>
      </c>
      <c r="BT84" s="110" t="str">
        <f>IF(ISBLANK(DATASHEET!BY70),"",DATASHEET!BY70)</f>
        <v>HST</v>
      </c>
      <c r="BU84" s="111" t="str">
        <f>IF(ISBLANK(DATASHEET!BZ70),"",DATASHEET!BZ70)</f>
        <v>8S-PS-5</v>
      </c>
      <c r="BV84" s="108" t="str">
        <f>IFERROR(VLOOKUP(DATASHEET!CB70,lookup,2,FALSE)-$Q84,"")</f>
        <v/>
      </c>
      <c r="BW84" s="109">
        <f>IFERROR(INDEX(DATASHEET!$A$1:$CT$300,MATCH(PROGRESS!$A84,DATASHEET!$A$1:$A$300,0),MATCH(PROGRESS!BW$2,DATASHEET!$A$1:$CT$1,0)),"")</f>
        <v>0</v>
      </c>
      <c r="BX84" s="109" t="str">
        <f t="shared" si="57"/>
        <v/>
      </c>
      <c r="BY84" s="110" t="str">
        <f>IF(ISBLANK(DATASHEET!CC70),"",DATASHEET!CC70)</f>
        <v>JN</v>
      </c>
      <c r="BZ84" s="111" t="str">
        <f>IF(ISBLANK(DATASHEET!CD70),"",DATASHEET!CD70)</f>
        <v>8S-PE-1</v>
      </c>
      <c r="CA84" s="108" t="str">
        <f>IFERROR(VLOOKUP(DATASHEET!CF70,lookup,2,FALSE)-$Q84,"")</f>
        <v/>
      </c>
      <c r="CB84" s="109">
        <f>IFERROR(INDEX(DATASHEET!$A$1:$CT$300,MATCH(PROGRESS!$A84,DATASHEET!$A$1:$A$300,0),MATCH(PROGRESS!CB$2,DATASHEET!$A$1:$CT$1,0)),"")</f>
        <v>0</v>
      </c>
      <c r="CC84" s="109" t="str">
        <f t="shared" si="58"/>
        <v/>
      </c>
      <c r="CD84" s="110" t="str">
        <f>IF(ISBLANK(DATASHEET!CG70),"",DATASHEET!CG70)</f>
        <v>MHA</v>
      </c>
      <c r="CE84" s="111" t="str">
        <f>IF(ISBLANK(DATASHEET!CH70),"",DATASHEET!CH70)</f>
        <v>8S-RE-1</v>
      </c>
      <c r="CF84" s="108" t="str">
        <f>IFERROR(VLOOKUP(DATASHEET!CJ70,lookup,2,FALSE)-$Q84,"")</f>
        <v/>
      </c>
      <c r="CG84" s="109">
        <f>IFERROR(INDEX(DATASHEET!$A$1:$CT$300,MATCH(PROGRESS!$A84,DATASHEET!$A$1:$A$300,0),MATCH(PROGRESS!CG$2,DATASHEET!$A$1:$CT$1,0)),"")</f>
        <v>0</v>
      </c>
      <c r="CH84" s="109" t="str">
        <f t="shared" si="61"/>
        <v/>
      </c>
      <c r="CI84" s="110" t="str">
        <f>IF(ISBLANK(DATASHEET!CK70),"",DATASHEET!CK70)</f>
        <v>DWA</v>
      </c>
      <c r="CJ84" s="111" t="str">
        <f>IF(ISBLANK(DATASHEET!CL70),"",DATASHEET!CL70)</f>
        <v>8X-SC-1</v>
      </c>
      <c r="CK84" s="108" t="str">
        <f>IFERROR(VLOOKUP(DATASHEET!CN70,lookup,2,FALSE)-$Q84,"")</f>
        <v/>
      </c>
      <c r="CL84" s="109">
        <f>IFERROR(INDEX(DATASHEET!$A$1:$CT$300,MATCH(PROGRESS!$A84,DATASHEET!$A$1:$A$300,0),MATCH(PROGRESS!CL$2,DATASHEET!$A$1:$CT$1,0)),"")</f>
        <v>0</v>
      </c>
      <c r="CM84" s="109" t="str">
        <f t="shared" si="59"/>
        <v/>
      </c>
      <c r="CN84" s="110" t="str">
        <f>IF(ISBLANK(DATASHEET!CO70),"",DATASHEET!CO70)</f>
        <v/>
      </c>
      <c r="CO84" s="110" t="str">
        <f>IF(ISBLANK(DATASHEET!CP70),"",DATASHEET!CP70)</f>
        <v/>
      </c>
      <c r="FO84" s="282"/>
      <c r="FP84" s="282"/>
      <c r="FQ84" s="282"/>
      <c r="FR84" s="282"/>
      <c r="FS84" s="282"/>
      <c r="FT84" s="282"/>
      <c r="FU84" s="282"/>
      <c r="FV84" s="282"/>
      <c r="FW84" s="282"/>
      <c r="FX84" s="282"/>
      <c r="FY84" s="345"/>
      <c r="FZ84" s="282"/>
      <c r="GA84" s="282"/>
      <c r="GB84" s="282"/>
      <c r="GC84" s="282"/>
      <c r="GD84" s="282"/>
      <c r="GE84" s="282"/>
      <c r="GF84" s="282"/>
      <c r="GG84" s="282"/>
      <c r="GH84" s="282"/>
      <c r="GI84" s="282"/>
      <c r="GJ84" s="282"/>
      <c r="GK84" s="282"/>
      <c r="GL84" s="282"/>
      <c r="GM84" s="282"/>
      <c r="GN84" s="282"/>
      <c r="GO84" s="282"/>
      <c r="GP84" s="282"/>
      <c r="GQ84" s="282"/>
      <c r="GR84" s="282"/>
    </row>
    <row r="85" spans="1:200" ht="15.75" x14ac:dyDescent="0.25">
      <c r="A85" s="112">
        <f>DATASHEET!A71</f>
        <v>152741</v>
      </c>
      <c r="B85" s="113" t="str">
        <f>DATASHEET!B71</f>
        <v>HARTLEY, Mischa</v>
      </c>
      <c r="C85" s="114" t="str">
        <f>DATASHEET!C71</f>
        <v>8AR</v>
      </c>
      <c r="D85" s="115" t="str">
        <f>DATASHEET!D71</f>
        <v>F</v>
      </c>
      <c r="E85" s="115" t="str">
        <f>DATASHEET!J71</f>
        <v>N</v>
      </c>
      <c r="F85" s="115" t="str">
        <f>DATASHEET!E71</f>
        <v>N</v>
      </c>
      <c r="G85" s="115" t="str">
        <f>DATASHEET!F71</f>
        <v>White - British</v>
      </c>
      <c r="H85" s="115" t="str">
        <f>DATASHEET!G71</f>
        <v>Y</v>
      </c>
      <c r="I85" s="115" t="str">
        <f>DATASHEET!H71</f>
        <v>N</v>
      </c>
      <c r="J85" s="115" t="str">
        <f>DATASHEET!I71</f>
        <v>N</v>
      </c>
      <c r="K85" s="116" t="str">
        <f>DATASHEET!M71</f>
        <v>M</v>
      </c>
      <c r="L85" s="117" t="str">
        <f t="shared" si="46"/>
        <v/>
      </c>
      <c r="M85" s="106" t="str">
        <f>IFERROR(SUM(COUNTIF($S85,"&gt;=0"),COUNTIF($AC85,"&gt;=0"),COUNTIF($AH85,"&gt;=0"),COUNTIF(#REF!,"&gt;=0"),COUNTIF($AM85,"&gt;=0"),COUNTIF($AR85,"&gt;=0"),COUNTIF($AW85,"&gt;=0"),COUNTIF($BB85,"&gt;=0"),COUNTIF($BG85,"&gt;=0"),COUNTIF($BL85,"&gt;=0"),COUNTIF($BV85,"&gt;=0"),COUNTIF($BQ85,"&gt;=0"),COUNTIF($CF85,"&gt;=0"),COUNTIF($CK85,"&gt;=0"),COUNTIF($X85,"&gt;=0"),COUNTIF($CA85,"&gt;=0"))/COUNT($S85,$AC85,$AH85,#REF!,$AM85,$AR85,$AW85,$BB85,$BG85,$BL85,$BV85,$CA85,$CF85,$CK85,$X85,$BQ85),"")</f>
        <v/>
      </c>
      <c r="N85" s="106" t="str">
        <f>IFERROR(SUM(COUNTIF($S85,"&lt;0"),COUNTIF($AC85,"&lt;0"),COUNTIF($AH85,"&lt;0"),COUNTIF(#REF!,"&lt;0"),COUNTIF($AM85,"&lt;0"),COUNTIF($AR85,"&lt;0"),COUNTIF($AW85,"&lt;0"),COUNTIF($BB85,"&lt;0"),COUNTIF($BG85,"&lt;0"),COUNTIF($BL85,"&lt;0"),COUNTIF($BV85,"&lt;0"),COUNTIF($BQ85,"&lt;0"),COUNTIF($CA85,"&lt;0"),COUNTIF($CF85,"&lt;0"),COUNTIF($CK85,"&lt;0"),COUNTIF($X85,"&lt;0"))/COUNT($S85,$AC85,$AH85,#REF!,$AM85,$AR85,$AW85,$BB85,$BG85,$BL85,$BV85,$CA85,$CF85,$CK85,$X85,$BQ85),"")</f>
        <v/>
      </c>
      <c r="O85" s="118" t="str">
        <f>IF(ISBLANK(DATASHEET!L71),"",DATASHEET!L71)</f>
        <v>5-6</v>
      </c>
      <c r="P85" s="119">
        <f>IFERROR(IF(VLOOKUP(DATASHEET!A71,[5]YEAR8!$A$2:$Z$226,18,FALSE)="","",VLOOKUP(DATASHEET!A71,[5]YEAR8!$A$2:$Z$226,18,FALSE)),"")</f>
        <v>49.024999999999999</v>
      </c>
      <c r="Q85" s="120">
        <f>IFERROR(IF(VLOOKUP(DATASHEET!A71,[5]YEAR8!$A$2:$AF$250,19,FALSE)="","",VLOOKUP(DATASHEET!A71,[5]YEAR8!$A$2:$AF$250,19,FALSE)),"")</f>
        <v>4.9024999999999999</v>
      </c>
      <c r="R85" s="121" t="str">
        <f>'P8 BREAKDOWN'!L73</f>
        <v/>
      </c>
      <c r="S85" s="108" t="str">
        <f>IF(T85="","",IFERROR(VLOOKUP(DATASHEET!AF71,lookup,2,FALSE)-$Q85,""))</f>
        <v/>
      </c>
      <c r="T85" s="109">
        <f>IFERROR(INDEX(DATASHEET!$A$1:$CT$300,MATCH(PROGRESS!$A85,DATASHEET!$A$1:$A$300,0),MATCH(PROGRESS!T$2,DATASHEET!$A$1:$CT$1,0)),"")</f>
        <v>0</v>
      </c>
      <c r="U85" s="109" t="str">
        <f t="shared" si="47"/>
        <v/>
      </c>
      <c r="V85" s="110" t="str">
        <f>IF(ISBLANK(DATASHEET!AG71),"",DATASHEET!AG71)</f>
        <v>SGO</v>
      </c>
      <c r="W85" s="111" t="str">
        <f>IF(ISBLANK(DATASHEET!AH71),"",DATASHEET!AH71)</f>
        <v>8S-AR-1</v>
      </c>
      <c r="X85" s="108" t="str">
        <f>IFERROR(VLOOKUP(DATASHEET!AJ71,lookup,2,FALSE)-$Q85,"")</f>
        <v/>
      </c>
      <c r="Y85" s="109">
        <f>IFERROR(INDEX(DATASHEET!$A$1:$CT$300,MATCH(PROGRESS!$A85,DATASHEET!$A$1:$A$300,0),MATCH(PROGRESS!Y$2,DATASHEET!$A$1:$CT$1,0)),"")</f>
        <v>0</v>
      </c>
      <c r="Z85" s="109" t="str">
        <f t="shared" si="60"/>
        <v/>
      </c>
      <c r="AA85" s="110" t="str">
        <f>IF(ISBLANK(DATASHEET!AK71),"",DATASHEET!AK71)</f>
        <v>RQ</v>
      </c>
      <c r="AB85" s="111" t="str">
        <f>IF(ISBLANK(DATASHEET!AL71),"",DATASHEET!AL71)</f>
        <v>8S-DT-1</v>
      </c>
      <c r="AC85" s="108" t="str">
        <f>IF(AD85="","",IFERROR(VLOOKUP(DATASHEET!AN71,lookup,2,FALSE)-$Q85,""))</f>
        <v/>
      </c>
      <c r="AD85" s="109">
        <f>IFERROR(INDEX(DATASHEET!$A$1:$CT$300,MATCH(PROGRESS!$A85,DATASHEET!$A$1:$A$300,0),MATCH(PROGRESS!AD$2,DATASHEET!$A$1:$CT$1,0)),"")</f>
        <v>0</v>
      </c>
      <c r="AE85" s="109" t="str">
        <f t="shared" si="48"/>
        <v/>
      </c>
      <c r="AF85" s="110" t="str">
        <f>IF(ISBLANK(DATASHEET!AO71),"",DATASHEET!AO71)</f>
        <v>KC</v>
      </c>
      <c r="AG85" s="111" t="str">
        <f>IF(ISBLANK(DATASHEET!AP71),"",DATASHEET!AP71)</f>
        <v>8S-DR-1</v>
      </c>
      <c r="AH85" s="108" t="str">
        <f>IF(AI85="","",IFERROR(VLOOKUP(DATASHEET!AR71,lookup,2,FALSE)-$Q85,""))</f>
        <v/>
      </c>
      <c r="AI85" s="109">
        <f>IFERROR(INDEX(DATASHEET!$A$1:$CT$300,MATCH(PROGRESS!$A85,DATASHEET!$A$1:$A$300,0),MATCH(PROGRESS!AI$2,DATASHEET!$A$1:$CT$1,0)),"")</f>
        <v>0</v>
      </c>
      <c r="AJ85" s="109" t="str">
        <f t="shared" si="49"/>
        <v/>
      </c>
      <c r="AK85" s="110" t="str">
        <f>IF(ISBLANK(DATASHEET!AS71),"",DATASHEET!AS71)</f>
        <v>BH</v>
      </c>
      <c r="AL85" s="111" t="str">
        <f>IF(ISBLANK(DATASHEET!AT71),"",DATASHEET!AT71)</f>
        <v>8S-EN-2</v>
      </c>
      <c r="AM85" s="108" t="str">
        <f>IF(AN85="","",IFERROR(VLOOKUP(DATASHEET!AZ71,lookup,2,FALSE)-$Q85,""))</f>
        <v/>
      </c>
      <c r="AN85" s="109">
        <f>IFERROR(INDEX(DATASHEET!$A$1:$CT$300,MATCH(PROGRESS!$A85,DATASHEET!$A$1:$A$300,0),MATCH(PROGRESS!AN$2,DATASHEET!$A$1:$CT$1,0)),"")</f>
        <v>0</v>
      </c>
      <c r="AO85" s="109" t="str">
        <f t="shared" si="50"/>
        <v/>
      </c>
      <c r="AP85" s="110" t="str">
        <f>IF(ISBLANK(DATASHEET!BA71),"",DATASHEET!BA71)</f>
        <v>YP</v>
      </c>
      <c r="AQ85" s="111" t="str">
        <f>IF(ISBLANK(DATASHEET!BB71),"",DATASHEET!BB71)</f>
        <v>8S-FR-1</v>
      </c>
      <c r="AR85" s="108" t="str">
        <f>IF(AS85="","",IFERROR(VLOOKUP(DATASHEET!BD71,lookup,2,FALSE)-$Q85,""))</f>
        <v/>
      </c>
      <c r="AS85" s="109">
        <f>IFERROR(INDEX(DATASHEET!$A$1:$CT$300,MATCH(PROGRESS!$A85,DATASHEET!$A$1:$A$300,0),MATCH(PROGRESS!AS$2,DATASHEET!$A$1:$CT$1,0)),"")</f>
        <v>0</v>
      </c>
      <c r="AT85" s="109" t="str">
        <f t="shared" si="51"/>
        <v/>
      </c>
      <c r="AU85" s="110" t="str">
        <f>IF(ISBLANK(DATASHEET!BE71),"",DATASHEET!BE71)</f>
        <v>JJA</v>
      </c>
      <c r="AV85" s="111" t="str">
        <f>IF(ISBLANK(DATASHEET!BF71),"",DATASHEET!BF71)</f>
        <v>8S-GG-1</v>
      </c>
      <c r="AW85" s="108" t="str">
        <f>IF(AX85="","",IFERROR(VLOOKUP(DATASHEET!BH71,lookup,2,FALSE)-$Q85,""))</f>
        <v/>
      </c>
      <c r="AX85" s="109">
        <f>IFERROR(INDEX(DATASHEET!$A$1:$CT$300,MATCH(PROGRESS!$A85,DATASHEET!$A$1:$A$300,0),MATCH(PROGRESS!AX$2,DATASHEET!$A$1:$CT$1,0)),"")</f>
        <v>0</v>
      </c>
      <c r="AY85" s="109" t="str">
        <f t="shared" si="52"/>
        <v/>
      </c>
      <c r="AZ85" s="110" t="str">
        <f>IF(ISBLANK(DATASHEET!BI71),"",DATASHEET!BI71)</f>
        <v>MCO</v>
      </c>
      <c r="BA85" s="111" t="str">
        <f>IF(ISBLANK(DATASHEET!BJ71),"",DATASHEET!BJ71)</f>
        <v>8S-HI-1</v>
      </c>
      <c r="BB85" s="108" t="str">
        <f>IF(BC85="","",IFERROR(VLOOKUP(DATASHEET!BL71,lookup,2,FALSE)-$Q85,""))</f>
        <v/>
      </c>
      <c r="BC85" s="109">
        <f>IFERROR(INDEX(DATASHEET!$A$1:$CT$300,MATCH(PROGRESS!$A85,DATASHEET!$A$1:$A$300,0),MATCH(PROGRESS!BC$2,DATASHEET!$A$1:$CT$1,0)),"")</f>
        <v>0</v>
      </c>
      <c r="BD85" s="109" t="str">
        <f t="shared" si="53"/>
        <v/>
      </c>
      <c r="BE85" s="110" t="str">
        <f>IF(ISBLANK(DATASHEET!BM71),"",DATASHEET!BM71)</f>
        <v>RNI</v>
      </c>
      <c r="BF85" s="111" t="str">
        <f>IF(ISBLANK(DATASHEET!BN71),"",DATASHEET!BN71)</f>
        <v>8S-IT-1</v>
      </c>
      <c r="BG85" s="108" t="str">
        <f>IF(BH85="","",IFERROR(VLOOKUP(DATASHEET!BP71,lookup,2,FALSE)-$Q85,""))</f>
        <v/>
      </c>
      <c r="BH85" s="109">
        <f>IFERROR(INDEX(DATASHEET!$A$1:$CT$300,MATCH(PROGRESS!$A85,DATASHEET!$A$1:$A$300,0),MATCH(PROGRESS!BH$2,DATASHEET!$A$1:$CT$1,0)),"")</f>
        <v>0</v>
      </c>
      <c r="BI85" s="109" t="str">
        <f t="shared" si="54"/>
        <v/>
      </c>
      <c r="BJ85" s="110" t="str">
        <f>IF(ISBLANK(DATASHEET!BQ71),"",DATASHEET!BQ71)</f>
        <v>AB</v>
      </c>
      <c r="BK85" s="111" t="str">
        <f>IF(ISBLANK(DATASHEET!BR71),"",DATASHEET!BR71)</f>
        <v>8S-MA-3</v>
      </c>
      <c r="BL85" s="108" t="str">
        <f>IFERROR(VLOOKUP(DATASHEET!BT71,lookup,2,FALSE)-$Q85,"")</f>
        <v/>
      </c>
      <c r="BM85" s="109">
        <f>IFERROR(INDEX(DATASHEET!$A$1:$CT$300,MATCH(PROGRESS!$A85,DATASHEET!$A$1:$A$300,0),MATCH(PROGRESS!BM$2,DATASHEET!$A$1:$CT$1,0)),"")</f>
        <v>0</v>
      </c>
      <c r="BN85" s="109" t="str">
        <f t="shared" si="55"/>
        <v/>
      </c>
      <c r="BO85" s="110" t="str">
        <f>IF(ISBLANK(DATASHEET!BU71),"",DATASHEET!BU71)</f>
        <v>RF</v>
      </c>
      <c r="BP85" s="111" t="str">
        <f>IF(ISBLANK(DATASHEET!BV71),"",DATASHEET!BV71)</f>
        <v>8S-MU-1</v>
      </c>
      <c r="BQ85" s="108" t="str">
        <f>IFERROR(VLOOKUP(DATASHEET!BX71,lookup,2,FALSE)-$Q85,"")</f>
        <v/>
      </c>
      <c r="BR85" s="109">
        <f>IFERROR(INDEX(DATASHEET!$A$1:$CT$300,MATCH(PROGRESS!$A85,DATASHEET!$A$1:$A$300,0),MATCH(PROGRESS!BR$2,DATASHEET!$A$1:$CT$1,0)),"")</f>
        <v>0</v>
      </c>
      <c r="BS85" s="109" t="str">
        <f t="shared" si="56"/>
        <v/>
      </c>
      <c r="BT85" s="110" t="str">
        <f>IF(ISBLANK(DATASHEET!BY71),"",DATASHEET!BY71)</f>
        <v/>
      </c>
      <c r="BU85" s="111" t="str">
        <f>IF(ISBLANK(DATASHEET!BZ71),"",DATASHEET!BZ71)</f>
        <v/>
      </c>
      <c r="BV85" s="108" t="str">
        <f>IFERROR(VLOOKUP(DATASHEET!CB71,lookup,2,FALSE)-$Q85,"")</f>
        <v/>
      </c>
      <c r="BW85" s="109">
        <f>IFERROR(INDEX(DATASHEET!$A$1:$CT$300,MATCH(PROGRESS!$A85,DATASHEET!$A$1:$A$300,0),MATCH(PROGRESS!BW$2,DATASHEET!$A$1:$CT$1,0)),"")</f>
        <v>0</v>
      </c>
      <c r="BX85" s="109" t="str">
        <f t="shared" si="57"/>
        <v/>
      </c>
      <c r="BY85" s="110" t="str">
        <f>IF(ISBLANK(DATASHEET!CC71),"",DATASHEET!CC71)</f>
        <v>CKA</v>
      </c>
      <c r="BZ85" s="111" t="str">
        <f>IF(ISBLANK(DATASHEET!CD71),"",DATASHEET!CD71)</f>
        <v>8S-PE-2</v>
      </c>
      <c r="CA85" s="108" t="str">
        <f>IFERROR(VLOOKUP(DATASHEET!CF71,lookup,2,FALSE)-$Q85,"")</f>
        <v/>
      </c>
      <c r="CB85" s="109">
        <f>IFERROR(INDEX(DATASHEET!$A$1:$CT$300,MATCH(PROGRESS!$A85,DATASHEET!$A$1:$A$300,0),MATCH(PROGRESS!CB$2,DATASHEET!$A$1:$CT$1,0)),"")</f>
        <v>0</v>
      </c>
      <c r="CC85" s="109" t="str">
        <f t="shared" si="58"/>
        <v/>
      </c>
      <c r="CD85" s="110" t="str">
        <f>IF(ISBLANK(DATASHEET!CG71),"",DATASHEET!CG71)</f>
        <v>MHA</v>
      </c>
      <c r="CE85" s="111" t="str">
        <f>IF(ISBLANK(DATASHEET!CH71),"",DATASHEET!CH71)</f>
        <v>8S-RE-1</v>
      </c>
      <c r="CF85" s="108" t="str">
        <f>IFERROR(VLOOKUP(DATASHEET!CJ71,lookup,2,FALSE)-$Q85,"")</f>
        <v/>
      </c>
      <c r="CG85" s="109">
        <f>IFERROR(INDEX(DATASHEET!$A$1:$CT$300,MATCH(PROGRESS!$A85,DATASHEET!$A$1:$A$300,0),MATCH(PROGRESS!CG$2,DATASHEET!$A$1:$CT$1,0)),"")</f>
        <v>0</v>
      </c>
      <c r="CH85" s="109" t="str">
        <f t="shared" si="61"/>
        <v/>
      </c>
      <c r="CI85" s="110" t="str">
        <f>IF(ISBLANK(DATASHEET!CK71),"",DATASHEET!CK71)</f>
        <v>AGI</v>
      </c>
      <c r="CJ85" s="111" t="str">
        <f>IF(ISBLANK(DATASHEET!CL71),"",DATASHEET!CL71)</f>
        <v>8X-SC-5</v>
      </c>
      <c r="CK85" s="108" t="str">
        <f>IFERROR(VLOOKUP(DATASHEET!CN71,lookup,2,FALSE)-$Q85,"")</f>
        <v/>
      </c>
      <c r="CL85" s="109">
        <f>IFERROR(INDEX(DATASHEET!$A$1:$CT$300,MATCH(PROGRESS!$A85,DATASHEET!$A$1:$A$300,0),MATCH(PROGRESS!CL$2,DATASHEET!$A$1:$CT$1,0)),"")</f>
        <v>0</v>
      </c>
      <c r="CM85" s="109" t="str">
        <f t="shared" si="59"/>
        <v/>
      </c>
      <c r="CN85" s="110" t="str">
        <f>IF(ISBLANK(DATASHEET!CO71),"",DATASHEET!CO71)</f>
        <v/>
      </c>
      <c r="CO85" s="110" t="str">
        <f>IF(ISBLANK(DATASHEET!CP71),"",DATASHEET!CP71)</f>
        <v/>
      </c>
      <c r="FO85" s="282"/>
      <c r="FP85" s="282"/>
      <c r="FQ85" s="282"/>
      <c r="FR85" s="282"/>
      <c r="FS85" s="282"/>
      <c r="FT85" s="282"/>
      <c r="FU85" s="282"/>
      <c r="FV85" s="282"/>
      <c r="FW85" s="282"/>
      <c r="FX85" s="282"/>
      <c r="FY85" s="345"/>
      <c r="FZ85" s="282"/>
      <c r="GA85" s="282"/>
      <c r="GB85" s="282"/>
      <c r="GC85" s="282"/>
      <c r="GD85" s="282"/>
      <c r="GE85" s="282"/>
      <c r="GF85" s="282"/>
      <c r="GG85" s="282"/>
      <c r="GH85" s="282"/>
      <c r="GI85" s="282"/>
      <c r="GJ85" s="282"/>
      <c r="GK85" s="282"/>
      <c r="GL85" s="282"/>
      <c r="GM85" s="282"/>
      <c r="GN85" s="282"/>
      <c r="GO85" s="282"/>
      <c r="GP85" s="282"/>
      <c r="GQ85" s="282"/>
      <c r="GR85" s="282"/>
    </row>
    <row r="86" spans="1:200" ht="15.75" x14ac:dyDescent="0.25">
      <c r="A86" s="112">
        <f>DATASHEET!A72</f>
        <v>152798</v>
      </c>
      <c r="B86" s="113" t="str">
        <f>DATASHEET!B72</f>
        <v>HAUTBERGUE, Angelica</v>
      </c>
      <c r="C86" s="114" t="str">
        <f>DATASHEET!C72</f>
        <v>8TR</v>
      </c>
      <c r="D86" s="115" t="str">
        <f>DATASHEET!D72</f>
        <v>F</v>
      </c>
      <c r="E86" s="115" t="str">
        <f>DATASHEET!J72</f>
        <v>N</v>
      </c>
      <c r="F86" s="115" t="str">
        <f>DATASHEET!E72</f>
        <v>N</v>
      </c>
      <c r="G86" s="115" t="str">
        <f>DATASHEET!F72</f>
        <v>White and Any Other Ethnic Group</v>
      </c>
      <c r="H86" s="115" t="str">
        <f>DATASHEET!G72</f>
        <v>N</v>
      </c>
      <c r="I86" s="115" t="str">
        <f>DATASHEET!H72</f>
        <v>N</v>
      </c>
      <c r="J86" s="115" t="str">
        <f>DATASHEET!I72</f>
        <v>N</v>
      </c>
      <c r="K86" s="116" t="str">
        <f>DATASHEET!M72</f>
        <v>H</v>
      </c>
      <c r="L86" s="117" t="str">
        <f t="shared" si="46"/>
        <v/>
      </c>
      <c r="M86" s="106" t="str">
        <f>IFERROR(SUM(COUNTIF($S86,"&gt;=0"),COUNTIF($AC86,"&gt;=0"),COUNTIF($AH86,"&gt;=0"),COUNTIF(#REF!,"&gt;=0"),COUNTIF($AM86,"&gt;=0"),COUNTIF($AR86,"&gt;=0"),COUNTIF($AW86,"&gt;=0"),COUNTIF($BB86,"&gt;=0"),COUNTIF($BG86,"&gt;=0"),COUNTIF($BL86,"&gt;=0"),COUNTIF($BV86,"&gt;=0"),COUNTIF($BQ86,"&gt;=0"),COUNTIF($CF86,"&gt;=0"),COUNTIF($CK86,"&gt;=0"),COUNTIF($X86,"&gt;=0"),COUNTIF($CA86,"&gt;=0"))/COUNT($S86,$AC86,$AH86,#REF!,$AM86,$AR86,$AW86,$BB86,$BG86,$BL86,$BV86,$CA86,$CF86,$CK86,$X86,$BQ86),"")</f>
        <v/>
      </c>
      <c r="N86" s="106" t="str">
        <f>IFERROR(SUM(COUNTIF($S86,"&lt;0"),COUNTIF($AC86,"&lt;0"),COUNTIF($AH86,"&lt;0"),COUNTIF(#REF!,"&lt;0"),COUNTIF($AM86,"&lt;0"),COUNTIF($AR86,"&lt;0"),COUNTIF($AW86,"&lt;0"),COUNTIF($BB86,"&lt;0"),COUNTIF($BG86,"&lt;0"),COUNTIF($BL86,"&lt;0"),COUNTIF($BV86,"&lt;0"),COUNTIF($BQ86,"&lt;0"),COUNTIF($CA86,"&lt;0"),COUNTIF($CF86,"&lt;0"),COUNTIF($CK86,"&lt;0"),COUNTIF($X86,"&lt;0"))/COUNT($S86,$AC86,$AH86,#REF!,$AM86,$AR86,$AW86,$BB86,$BG86,$BL86,$BV86,$CA86,$CF86,$CK86,$X86,$BQ86),"")</f>
        <v/>
      </c>
      <c r="O86" s="118" t="str">
        <f>IF(ISBLANK(DATASHEET!L72),"",DATASHEET!L72)</f>
        <v>7-8</v>
      </c>
      <c r="P86" s="119">
        <f>IFERROR(IF(VLOOKUP(DATASHEET!A72,[5]YEAR8!$A$2:$Z$226,18,FALSE)="","",VLOOKUP(DATASHEET!A72,[5]YEAR8!$A$2:$Z$226,18,FALSE)),"")</f>
        <v>74.702128000000002</v>
      </c>
      <c r="Q86" s="120">
        <f>IFERROR(IF(VLOOKUP(DATASHEET!A72,[5]YEAR8!$A$2:$AF$250,19,FALSE)="","",VLOOKUP(DATASHEET!A72,[5]YEAR8!$A$2:$AF$250,19,FALSE)),"")</f>
        <v>7.4702128000000005</v>
      </c>
      <c r="R86" s="121" t="str">
        <f>'P8 BREAKDOWN'!L74</f>
        <v/>
      </c>
      <c r="S86" s="108" t="str">
        <f>IF(T86="","",IFERROR(VLOOKUP(DATASHEET!AF72,lookup,2,FALSE)-$Q86,""))</f>
        <v/>
      </c>
      <c r="T86" s="109">
        <f>IFERROR(INDEX(DATASHEET!$A$1:$CT$300,MATCH(PROGRESS!$A86,DATASHEET!$A$1:$A$300,0),MATCH(PROGRESS!T$2,DATASHEET!$A$1:$CT$1,0)),"")</f>
        <v>0</v>
      </c>
      <c r="U86" s="109" t="str">
        <f t="shared" si="47"/>
        <v/>
      </c>
      <c r="V86" s="110" t="str">
        <f>IF(ISBLANK(DATASHEET!AG72),"",DATASHEET!AG72)</f>
        <v>PLE</v>
      </c>
      <c r="W86" s="111" t="str">
        <f>IF(ISBLANK(DATASHEET!AH72),"",DATASHEET!AH72)</f>
        <v>8S-AR-4</v>
      </c>
      <c r="X86" s="108" t="str">
        <f>IFERROR(VLOOKUP(DATASHEET!AJ72,lookup,2,FALSE)-$Q86,"")</f>
        <v/>
      </c>
      <c r="Y86" s="109">
        <f>IFERROR(INDEX(DATASHEET!$A$1:$CT$300,MATCH(PROGRESS!$A86,DATASHEET!$A$1:$A$300,0),MATCH(PROGRESS!Y$2,DATASHEET!$A$1:$CT$1,0)),"")</f>
        <v>0</v>
      </c>
      <c r="Z86" s="109" t="str">
        <f t="shared" si="60"/>
        <v/>
      </c>
      <c r="AA86" s="110" t="str">
        <f>IF(ISBLANK(DATASHEET!AK72),"",DATASHEET!AK72)</f>
        <v>RQ</v>
      </c>
      <c r="AB86" s="111" t="str">
        <f>IF(ISBLANK(DATASHEET!AL72),"",DATASHEET!AL72)</f>
        <v>8S-DT-1</v>
      </c>
      <c r="AC86" s="108" t="str">
        <f>IF(AD86="","",IFERROR(VLOOKUP(DATASHEET!AN72,lookup,2,FALSE)-$Q86,""))</f>
        <v/>
      </c>
      <c r="AD86" s="109">
        <f>IFERROR(INDEX(DATASHEET!$A$1:$CT$300,MATCH(PROGRESS!$A86,DATASHEET!$A$1:$A$300,0),MATCH(PROGRESS!AD$2,DATASHEET!$A$1:$CT$1,0)),"")</f>
        <v>0</v>
      </c>
      <c r="AE86" s="109" t="str">
        <f t="shared" si="48"/>
        <v/>
      </c>
      <c r="AF86" s="110" t="str">
        <f>IF(ISBLANK(DATASHEET!AO72),"",DATASHEET!AO72)</f>
        <v>EC</v>
      </c>
      <c r="AG86" s="111" t="str">
        <f>IF(ISBLANK(DATASHEET!AP72),"",DATASHEET!AP72)</f>
        <v>8S-DR-4</v>
      </c>
      <c r="AH86" s="108" t="str">
        <f>IF(AI86="","",IFERROR(VLOOKUP(DATASHEET!AR72,lookup,2,FALSE)-$Q86,""))</f>
        <v/>
      </c>
      <c r="AI86" s="109">
        <f>IFERROR(INDEX(DATASHEET!$A$1:$CT$300,MATCH(PROGRESS!$A86,DATASHEET!$A$1:$A$300,0),MATCH(PROGRESS!AI$2,DATASHEET!$A$1:$CT$1,0)),"")</f>
        <v>0</v>
      </c>
      <c r="AJ86" s="109" t="str">
        <f t="shared" si="49"/>
        <v/>
      </c>
      <c r="AK86" s="110" t="str">
        <f>IF(ISBLANK(DATASHEET!AS72),"",DATASHEET!AS72)</f>
        <v>EP</v>
      </c>
      <c r="AL86" s="111" t="str">
        <f>IF(ISBLANK(DATASHEET!AT72),"",DATASHEET!AT72)</f>
        <v>8S-EN-1</v>
      </c>
      <c r="AM86" s="108" t="str">
        <f>IF(AN86="","",IFERROR(VLOOKUP(DATASHEET!AZ72,lookup,2,FALSE)-$Q86,""))</f>
        <v/>
      </c>
      <c r="AN86" s="109">
        <f>IFERROR(INDEX(DATASHEET!$A$1:$CT$300,MATCH(PROGRESS!$A86,DATASHEET!$A$1:$A$300,0),MATCH(PROGRESS!AN$2,DATASHEET!$A$1:$CT$1,0)),"")</f>
        <v>0</v>
      </c>
      <c r="AO86" s="109" t="str">
        <f t="shared" si="50"/>
        <v/>
      </c>
      <c r="AP86" s="110" t="str">
        <f>IF(ISBLANK(DATASHEET!BA72),"",DATASHEET!BA72)</f>
        <v>WE</v>
      </c>
      <c r="AQ86" s="111" t="str">
        <f>IF(ISBLANK(DATASHEET!BB72),"",DATASHEET!BB72)</f>
        <v>8S-FR-4</v>
      </c>
      <c r="AR86" s="108" t="str">
        <f>IF(AS86="","",IFERROR(VLOOKUP(DATASHEET!BD72,lookup,2,FALSE)-$Q86,""))</f>
        <v/>
      </c>
      <c r="AS86" s="109">
        <f>IFERROR(INDEX(DATASHEET!$A$1:$CT$300,MATCH(PROGRESS!$A86,DATASHEET!$A$1:$A$300,0),MATCH(PROGRESS!AS$2,DATASHEET!$A$1:$CT$1,0)),"")</f>
        <v>0</v>
      </c>
      <c r="AT86" s="109" t="str">
        <f t="shared" si="51"/>
        <v/>
      </c>
      <c r="AU86" s="110" t="str">
        <f>IF(ISBLANK(DATASHEET!BE72),"",DATASHEET!BE72)</f>
        <v>ET</v>
      </c>
      <c r="AV86" s="111" t="str">
        <f>IF(ISBLANK(DATASHEET!BF72),"",DATASHEET!BF72)</f>
        <v>8S-GG-4</v>
      </c>
      <c r="AW86" s="108" t="str">
        <f>IF(AX86="","",IFERROR(VLOOKUP(DATASHEET!BH72,lookup,2,FALSE)-$Q86,""))</f>
        <v/>
      </c>
      <c r="AX86" s="109">
        <f>IFERROR(INDEX(DATASHEET!$A$1:$CT$300,MATCH(PROGRESS!$A86,DATASHEET!$A$1:$A$300,0),MATCH(PROGRESS!AX$2,DATASHEET!$A$1:$CT$1,0)),"")</f>
        <v>0</v>
      </c>
      <c r="AY86" s="109" t="str">
        <f t="shared" si="52"/>
        <v/>
      </c>
      <c r="AZ86" s="110" t="str">
        <f>IF(ISBLANK(DATASHEET!BI72),"",DATASHEET!BI72)</f>
        <v>ESH</v>
      </c>
      <c r="BA86" s="111" t="str">
        <f>IF(ISBLANK(DATASHEET!BJ72),"",DATASHEET!BJ72)</f>
        <v>8S-HI-4</v>
      </c>
      <c r="BB86" s="108" t="str">
        <f>IF(BC86="","",IFERROR(VLOOKUP(DATASHEET!BL72,lookup,2,FALSE)-$Q86,""))</f>
        <v/>
      </c>
      <c r="BC86" s="109">
        <f>IFERROR(INDEX(DATASHEET!$A$1:$CT$300,MATCH(PROGRESS!$A86,DATASHEET!$A$1:$A$300,0),MATCH(PROGRESS!BC$2,DATASHEET!$A$1:$CT$1,0)),"")</f>
        <v>0</v>
      </c>
      <c r="BD86" s="109" t="str">
        <f t="shared" si="53"/>
        <v/>
      </c>
      <c r="BE86" s="110" t="str">
        <f>IF(ISBLANK(DATASHEET!BM72),"",DATASHEET!BM72)</f>
        <v>DCR</v>
      </c>
      <c r="BF86" s="111" t="str">
        <f>IF(ISBLANK(DATASHEET!BN72),"",DATASHEET!BN72)</f>
        <v>8S-IT-4</v>
      </c>
      <c r="BG86" s="108" t="str">
        <f>IF(BH86="","",IFERROR(VLOOKUP(DATASHEET!BP72,lookup,2,FALSE)-$Q86,""))</f>
        <v/>
      </c>
      <c r="BH86" s="109">
        <f>IFERROR(INDEX(DATASHEET!$A$1:$CT$300,MATCH(PROGRESS!$A86,DATASHEET!$A$1:$A$300,0),MATCH(PROGRESS!BH$2,DATASHEET!$A$1:$CT$1,0)),"")</f>
        <v>0</v>
      </c>
      <c r="BI86" s="109" t="str">
        <f t="shared" si="54"/>
        <v/>
      </c>
      <c r="BJ86" s="110" t="str">
        <f>IF(ISBLANK(DATASHEET!BQ72),"",DATASHEET!BQ72)</f>
        <v>MP</v>
      </c>
      <c r="BK86" s="111" t="str">
        <f>IF(ISBLANK(DATASHEET!BR72),"",DATASHEET!BR72)</f>
        <v>8S-MA-2</v>
      </c>
      <c r="BL86" s="108" t="str">
        <f>IFERROR(VLOOKUP(DATASHEET!BT72,lookup,2,FALSE)-$Q86,"")</f>
        <v/>
      </c>
      <c r="BM86" s="109">
        <f>IFERROR(INDEX(DATASHEET!$A$1:$CT$300,MATCH(PROGRESS!$A86,DATASHEET!$A$1:$A$300,0),MATCH(PROGRESS!BM$2,DATASHEET!$A$1:$CT$1,0)),"")</f>
        <v>0</v>
      </c>
      <c r="BN86" s="109" t="str">
        <f t="shared" si="55"/>
        <v/>
      </c>
      <c r="BO86" s="110" t="str">
        <f>IF(ISBLANK(DATASHEET!BU72),"",DATASHEET!BU72)</f>
        <v>AW</v>
      </c>
      <c r="BP86" s="111" t="str">
        <f>IF(ISBLANK(DATASHEET!BV72),"",DATASHEET!BV72)</f>
        <v>8S-MU-4</v>
      </c>
      <c r="BQ86" s="108" t="str">
        <f>IFERROR(VLOOKUP(DATASHEET!BX72,lookup,2,FALSE)-$Q86,"")</f>
        <v/>
      </c>
      <c r="BR86" s="109">
        <f>IFERROR(INDEX(DATASHEET!$A$1:$CT$300,MATCH(PROGRESS!$A86,DATASHEET!$A$1:$A$300,0),MATCH(PROGRESS!BR$2,DATASHEET!$A$1:$CT$1,0)),"")</f>
        <v>0</v>
      </c>
      <c r="BS86" s="109" t="str">
        <f t="shared" si="56"/>
        <v/>
      </c>
      <c r="BT86" s="110" t="str">
        <f>IF(ISBLANK(DATASHEET!BY72),"",DATASHEET!BY72)</f>
        <v/>
      </c>
      <c r="BU86" s="111" t="str">
        <f>IF(ISBLANK(DATASHEET!BZ72),"",DATASHEET!BZ72)</f>
        <v/>
      </c>
      <c r="BV86" s="108" t="str">
        <f>IFERROR(VLOOKUP(DATASHEET!CB72,lookup,2,FALSE)-$Q86,"")</f>
        <v/>
      </c>
      <c r="BW86" s="109">
        <f>IFERROR(INDEX(DATASHEET!$A$1:$CT$300,MATCH(PROGRESS!$A86,DATASHEET!$A$1:$A$300,0),MATCH(PROGRESS!BW$2,DATASHEET!$A$1:$CT$1,0)),"")</f>
        <v>0</v>
      </c>
      <c r="BX86" s="109" t="str">
        <f t="shared" si="57"/>
        <v/>
      </c>
      <c r="BY86" s="110" t="str">
        <f>IF(ISBLANK(DATASHEET!CC72),"",DATASHEET!CC72)</f>
        <v>CKA</v>
      </c>
      <c r="BZ86" s="111" t="str">
        <f>IF(ISBLANK(DATASHEET!CD72),"",DATASHEET!CD72)</f>
        <v>8S-PE-2</v>
      </c>
      <c r="CA86" s="108" t="str">
        <f>IFERROR(VLOOKUP(DATASHEET!CF72,lookup,2,FALSE)-$Q86,"")</f>
        <v/>
      </c>
      <c r="CB86" s="109">
        <f>IFERROR(INDEX(DATASHEET!$A$1:$CT$300,MATCH(PROGRESS!$A86,DATASHEET!$A$1:$A$300,0),MATCH(PROGRESS!CB$2,DATASHEET!$A$1:$CT$1,0)),"")</f>
        <v>0</v>
      </c>
      <c r="CC86" s="109" t="str">
        <f t="shared" si="58"/>
        <v/>
      </c>
      <c r="CD86" s="110" t="str">
        <f>IF(ISBLANK(DATASHEET!CG72),"",DATASHEET!CG72)</f>
        <v>CW</v>
      </c>
      <c r="CE86" s="111" t="str">
        <f>IF(ISBLANK(DATASHEET!CH72),"",DATASHEET!CH72)</f>
        <v>8S-RE-4</v>
      </c>
      <c r="CF86" s="108" t="str">
        <f>IFERROR(VLOOKUP(DATASHEET!CJ72,lookup,2,FALSE)-$Q86,"")</f>
        <v/>
      </c>
      <c r="CG86" s="109">
        <f>IFERROR(INDEX(DATASHEET!$A$1:$CT$300,MATCH(PROGRESS!$A86,DATASHEET!$A$1:$A$300,0),MATCH(PROGRESS!CG$2,DATASHEET!$A$1:$CT$1,0)),"")</f>
        <v>0</v>
      </c>
      <c r="CH86" s="109" t="str">
        <f t="shared" si="61"/>
        <v/>
      </c>
      <c r="CI86" s="110" t="str">
        <f>IF(ISBLANK(DATASHEET!CK72),"",DATASHEET!CK72)</f>
        <v>DWA</v>
      </c>
      <c r="CJ86" s="111" t="str">
        <f>IF(ISBLANK(DATASHEET!CL72),"",DATASHEET!CL72)</f>
        <v>8X-SC-1</v>
      </c>
      <c r="CK86" s="108" t="str">
        <f>IFERROR(VLOOKUP(DATASHEET!CN72,lookup,2,FALSE)-$Q86,"")</f>
        <v/>
      </c>
      <c r="CL86" s="109">
        <f>IFERROR(INDEX(DATASHEET!$A$1:$CT$300,MATCH(PROGRESS!$A86,DATASHEET!$A$1:$A$300,0),MATCH(PROGRESS!CL$2,DATASHEET!$A$1:$CT$1,0)),"")</f>
        <v>0</v>
      </c>
      <c r="CM86" s="109" t="str">
        <f t="shared" si="59"/>
        <v/>
      </c>
      <c r="CN86" s="110" t="str">
        <f>IF(ISBLANK(DATASHEET!CO72),"",DATASHEET!CO72)</f>
        <v/>
      </c>
      <c r="CO86" s="110" t="str">
        <f>IF(ISBLANK(DATASHEET!CP72),"",DATASHEET!CP72)</f>
        <v/>
      </c>
      <c r="FO86" s="282"/>
      <c r="FP86" s="282"/>
      <c r="FQ86" s="282"/>
      <c r="FR86" s="282"/>
      <c r="FS86" s="282"/>
      <c r="FT86" s="282"/>
      <c r="FU86" s="282"/>
      <c r="FV86" s="282"/>
      <c r="FW86" s="282"/>
      <c r="FX86" s="282"/>
      <c r="FY86" s="345"/>
      <c r="FZ86" s="282"/>
      <c r="GA86" s="282"/>
      <c r="GB86" s="282"/>
      <c r="GC86" s="282"/>
      <c r="GD86" s="282"/>
      <c r="GE86" s="282"/>
      <c r="GF86" s="282"/>
      <c r="GG86" s="282"/>
      <c r="GH86" s="282"/>
      <c r="GI86" s="282"/>
      <c r="GJ86" s="282"/>
      <c r="GK86" s="282"/>
      <c r="GL86" s="282"/>
      <c r="GM86" s="282"/>
      <c r="GN86" s="282"/>
      <c r="GO86" s="282"/>
      <c r="GP86" s="282"/>
      <c r="GQ86" s="282"/>
      <c r="GR86" s="282"/>
    </row>
    <row r="87" spans="1:200" ht="15.75" x14ac:dyDescent="0.25">
      <c r="A87" s="112">
        <f>DATASHEET!A73</f>
        <v>152949</v>
      </c>
      <c r="B87" s="113" t="str">
        <f>DATASHEET!B73</f>
        <v>HAWKINS, Naomi</v>
      </c>
      <c r="C87" s="114" t="str">
        <f>DATASHEET!C73</f>
        <v>8TR</v>
      </c>
      <c r="D87" s="115" t="str">
        <f>DATASHEET!D73</f>
        <v>F</v>
      </c>
      <c r="E87" s="115" t="str">
        <f>DATASHEET!J73</f>
        <v>N</v>
      </c>
      <c r="F87" s="115" t="str">
        <f>DATASHEET!E73</f>
        <v>N</v>
      </c>
      <c r="G87" s="115" t="str">
        <f>DATASHEET!F73</f>
        <v>White - British</v>
      </c>
      <c r="H87" s="115" t="str">
        <f>DATASHEET!G73</f>
        <v>N</v>
      </c>
      <c r="I87" s="115" t="str">
        <f>DATASHEET!H73</f>
        <v>N</v>
      </c>
      <c r="J87" s="115" t="str">
        <f>DATASHEET!I73</f>
        <v>N</v>
      </c>
      <c r="K87" s="116" t="str">
        <f>DATASHEET!M73</f>
        <v>M</v>
      </c>
      <c r="L87" s="117" t="str">
        <f t="shared" si="46"/>
        <v/>
      </c>
      <c r="M87" s="106" t="str">
        <f>IFERROR(SUM(COUNTIF($S87,"&gt;=0"),COUNTIF($AC87,"&gt;=0"),COUNTIF($AH87,"&gt;=0"),COUNTIF(#REF!,"&gt;=0"),COUNTIF($AM87,"&gt;=0"),COUNTIF($AR87,"&gt;=0"),COUNTIF($AW87,"&gt;=0"),COUNTIF($BB87,"&gt;=0"),COUNTIF($BG87,"&gt;=0"),COUNTIF($BL87,"&gt;=0"),COUNTIF($BV87,"&gt;=0"),COUNTIF($BQ87,"&gt;=0"),COUNTIF($CF87,"&gt;=0"),COUNTIF($CK87,"&gt;=0"),COUNTIF($X87,"&gt;=0"),COUNTIF($CA87,"&gt;=0"))/COUNT($S87,$AC87,$AH87,#REF!,$AM87,$AR87,$AW87,$BB87,$BG87,$BL87,$BV87,$CA87,$CF87,$CK87,$X87,$BQ87),"")</f>
        <v/>
      </c>
      <c r="N87" s="106" t="str">
        <f>IFERROR(SUM(COUNTIF($S87,"&lt;0"),COUNTIF($AC87,"&lt;0"),COUNTIF($AH87,"&lt;0"),COUNTIF(#REF!,"&lt;0"),COUNTIF($AM87,"&lt;0"),COUNTIF($AR87,"&lt;0"),COUNTIF($AW87,"&lt;0"),COUNTIF($BB87,"&lt;0"),COUNTIF($BG87,"&lt;0"),COUNTIF($BL87,"&lt;0"),COUNTIF($BV87,"&lt;0"),COUNTIF($BQ87,"&lt;0"),COUNTIF($CA87,"&lt;0"),COUNTIF($CF87,"&lt;0"),COUNTIF($CK87,"&lt;0"),COUNTIF($X87,"&lt;0"))/COUNT($S87,$AC87,$AH87,#REF!,$AM87,$AR87,$AW87,$BB87,$BG87,$BL87,$BV87,$CA87,$CF87,$CK87,$X87,$BQ87),"")</f>
        <v/>
      </c>
      <c r="O87" s="118" t="str">
        <f>IF(ISBLANK(DATASHEET!L73),"",DATASHEET!L73)</f>
        <v>6-7</v>
      </c>
      <c r="P87" s="119">
        <f>IFERROR(IF(VLOOKUP(DATASHEET!A73,[5]YEAR8!$A$2:$Z$226,18,FALSE)="","",VLOOKUP(DATASHEET!A73,[5]YEAR8!$A$2:$Z$226,18,FALSE)),"")</f>
        <v>59.353448</v>
      </c>
      <c r="Q87" s="120">
        <f>IFERROR(IF(VLOOKUP(DATASHEET!A73,[5]YEAR8!$A$2:$AF$250,19,FALSE)="","",VLOOKUP(DATASHEET!A73,[5]YEAR8!$A$2:$AF$250,19,FALSE)),"")</f>
        <v>5.9353448000000002</v>
      </c>
      <c r="R87" s="121" t="str">
        <f>'P8 BREAKDOWN'!L75</f>
        <v/>
      </c>
      <c r="S87" s="108" t="str">
        <f>IF(T87="","",IFERROR(VLOOKUP(DATASHEET!AF73,lookup,2,FALSE)-$Q87,""))</f>
        <v/>
      </c>
      <c r="T87" s="109">
        <f>IFERROR(INDEX(DATASHEET!$A$1:$CT$300,MATCH(PROGRESS!$A87,DATASHEET!$A$1:$A$300,0),MATCH(PROGRESS!T$2,DATASHEET!$A$1:$CT$1,0)),"")</f>
        <v>0</v>
      </c>
      <c r="U87" s="109" t="str">
        <f t="shared" si="47"/>
        <v/>
      </c>
      <c r="V87" s="110" t="str">
        <f>IF(ISBLANK(DATASHEET!AG73),"",DATASHEET!AG73)</f>
        <v>PLE</v>
      </c>
      <c r="W87" s="111" t="str">
        <f>IF(ISBLANK(DATASHEET!AH73),"",DATASHEET!AH73)</f>
        <v>8S-AR-4</v>
      </c>
      <c r="X87" s="108" t="str">
        <f>IFERROR(VLOOKUP(DATASHEET!AJ73,lookup,2,FALSE)-$Q87,"")</f>
        <v/>
      </c>
      <c r="Y87" s="109">
        <f>IFERROR(INDEX(DATASHEET!$A$1:$CT$300,MATCH(PROGRESS!$A87,DATASHEET!$A$1:$A$300,0),MATCH(PROGRESS!Y$2,DATASHEET!$A$1:$CT$1,0)),"")</f>
        <v>0</v>
      </c>
      <c r="Z87" s="109" t="str">
        <f t="shared" si="60"/>
        <v/>
      </c>
      <c r="AA87" s="110" t="str">
        <f>IF(ISBLANK(DATASHEET!AK73),"",DATASHEET!AK73)</f>
        <v>KD</v>
      </c>
      <c r="AB87" s="111" t="str">
        <f>IF(ISBLANK(DATASHEET!AL73),"",DATASHEET!AL73)</f>
        <v>8S-DT-2</v>
      </c>
      <c r="AC87" s="108" t="str">
        <f>IF(AD87="","",IFERROR(VLOOKUP(DATASHEET!AN73,lookup,2,FALSE)-$Q87,""))</f>
        <v/>
      </c>
      <c r="AD87" s="109">
        <f>IFERROR(INDEX(DATASHEET!$A$1:$CT$300,MATCH(PROGRESS!$A87,DATASHEET!$A$1:$A$300,0),MATCH(PROGRESS!AD$2,DATASHEET!$A$1:$CT$1,0)),"")</f>
        <v>0</v>
      </c>
      <c r="AE87" s="109" t="str">
        <f t="shared" si="48"/>
        <v/>
      </c>
      <c r="AF87" s="110" t="str">
        <f>IF(ISBLANK(DATASHEET!AO73),"",DATASHEET!AO73)</f>
        <v>EC</v>
      </c>
      <c r="AG87" s="111" t="str">
        <f>IF(ISBLANK(DATASHEET!AP73),"",DATASHEET!AP73)</f>
        <v>8S-DR-4</v>
      </c>
      <c r="AH87" s="108" t="str">
        <f>IF(AI87="","",IFERROR(VLOOKUP(DATASHEET!AR73,lookup,2,FALSE)-$Q87,""))</f>
        <v/>
      </c>
      <c r="AI87" s="109">
        <f>IFERROR(INDEX(DATASHEET!$A$1:$CT$300,MATCH(PROGRESS!$A87,DATASHEET!$A$1:$A$300,0),MATCH(PROGRESS!AI$2,DATASHEET!$A$1:$CT$1,0)),"")</f>
        <v>0</v>
      </c>
      <c r="AJ87" s="109" t="str">
        <f t="shared" si="49"/>
        <v/>
      </c>
      <c r="AK87" s="110" t="str">
        <f>IF(ISBLANK(DATASHEET!AS73),"",DATASHEET!AS73)</f>
        <v>EP</v>
      </c>
      <c r="AL87" s="111" t="str">
        <f>IF(ISBLANK(DATASHEET!AT73),"",DATASHEET!AT73)</f>
        <v>8S-EN-1</v>
      </c>
      <c r="AM87" s="108" t="str">
        <f>IF(AN87="","",IFERROR(VLOOKUP(DATASHEET!AZ73,lookup,2,FALSE)-$Q87,""))</f>
        <v/>
      </c>
      <c r="AN87" s="109">
        <f>IFERROR(INDEX(DATASHEET!$A$1:$CT$300,MATCH(PROGRESS!$A87,DATASHEET!$A$1:$A$300,0),MATCH(PROGRESS!AN$2,DATASHEET!$A$1:$CT$1,0)),"")</f>
        <v>0</v>
      </c>
      <c r="AO87" s="109" t="str">
        <f t="shared" si="50"/>
        <v/>
      </c>
      <c r="AP87" s="110" t="str">
        <f>IF(ISBLANK(DATASHEET!BA73),"",DATASHEET!BA73)</f>
        <v>WE</v>
      </c>
      <c r="AQ87" s="111" t="str">
        <f>IF(ISBLANK(DATASHEET!BB73),"",DATASHEET!BB73)</f>
        <v>8S-FR-4</v>
      </c>
      <c r="AR87" s="108" t="str">
        <f>IF(AS87="","",IFERROR(VLOOKUP(DATASHEET!BD73,lookup,2,FALSE)-$Q87,""))</f>
        <v/>
      </c>
      <c r="AS87" s="109">
        <f>IFERROR(INDEX(DATASHEET!$A$1:$CT$300,MATCH(PROGRESS!$A87,DATASHEET!$A$1:$A$300,0),MATCH(PROGRESS!AS$2,DATASHEET!$A$1:$CT$1,0)),"")</f>
        <v>0</v>
      </c>
      <c r="AT87" s="109" t="str">
        <f t="shared" si="51"/>
        <v/>
      </c>
      <c r="AU87" s="110" t="str">
        <f>IF(ISBLANK(DATASHEET!BE73),"",DATASHEET!BE73)</f>
        <v>ET</v>
      </c>
      <c r="AV87" s="111" t="str">
        <f>IF(ISBLANK(DATASHEET!BF73),"",DATASHEET!BF73)</f>
        <v>8S-GG-4</v>
      </c>
      <c r="AW87" s="108" t="str">
        <f>IF(AX87="","",IFERROR(VLOOKUP(DATASHEET!BH73,lookup,2,FALSE)-$Q87,""))</f>
        <v/>
      </c>
      <c r="AX87" s="109">
        <f>IFERROR(INDEX(DATASHEET!$A$1:$CT$300,MATCH(PROGRESS!$A87,DATASHEET!$A$1:$A$300,0),MATCH(PROGRESS!AX$2,DATASHEET!$A$1:$CT$1,0)),"")</f>
        <v>0</v>
      </c>
      <c r="AY87" s="109" t="str">
        <f t="shared" si="52"/>
        <v/>
      </c>
      <c r="AZ87" s="110" t="str">
        <f>IF(ISBLANK(DATASHEET!BI73),"",DATASHEET!BI73)</f>
        <v>ESH</v>
      </c>
      <c r="BA87" s="111" t="str">
        <f>IF(ISBLANK(DATASHEET!BJ73),"",DATASHEET!BJ73)</f>
        <v>8S-HI-4</v>
      </c>
      <c r="BB87" s="108" t="str">
        <f>IF(BC87="","",IFERROR(VLOOKUP(DATASHEET!BL73,lookup,2,FALSE)-$Q87,""))</f>
        <v/>
      </c>
      <c r="BC87" s="109">
        <f>IFERROR(INDEX(DATASHEET!$A$1:$CT$300,MATCH(PROGRESS!$A87,DATASHEET!$A$1:$A$300,0),MATCH(PROGRESS!BC$2,DATASHEET!$A$1:$CT$1,0)),"")</f>
        <v>0</v>
      </c>
      <c r="BD87" s="109" t="str">
        <f t="shared" si="53"/>
        <v/>
      </c>
      <c r="BE87" s="110" t="str">
        <f>IF(ISBLANK(DATASHEET!BM73),"",DATASHEET!BM73)</f>
        <v>DCR</v>
      </c>
      <c r="BF87" s="111" t="str">
        <f>IF(ISBLANK(DATASHEET!BN73),"",DATASHEET!BN73)</f>
        <v>8S-IT-4</v>
      </c>
      <c r="BG87" s="108" t="str">
        <f>IF(BH87="","",IFERROR(VLOOKUP(DATASHEET!BP73,lookup,2,FALSE)-$Q87,""))</f>
        <v/>
      </c>
      <c r="BH87" s="109">
        <f>IFERROR(INDEX(DATASHEET!$A$1:$CT$300,MATCH(PROGRESS!$A87,DATASHEET!$A$1:$A$300,0),MATCH(PROGRESS!BH$2,DATASHEET!$A$1:$CT$1,0)),"")</f>
        <v>0</v>
      </c>
      <c r="BI87" s="109" t="str">
        <f t="shared" si="54"/>
        <v/>
      </c>
      <c r="BJ87" s="110" t="str">
        <f>IF(ISBLANK(DATASHEET!BQ73),"",DATASHEET!BQ73)</f>
        <v>WD</v>
      </c>
      <c r="BK87" s="111" t="str">
        <f>IF(ISBLANK(DATASHEET!BR73),"",DATASHEET!BR73)</f>
        <v>8S-MA-1</v>
      </c>
      <c r="BL87" s="108" t="str">
        <f>IFERROR(VLOOKUP(DATASHEET!BT73,lookup,2,FALSE)-$Q87,"")</f>
        <v/>
      </c>
      <c r="BM87" s="109">
        <f>IFERROR(INDEX(DATASHEET!$A$1:$CT$300,MATCH(PROGRESS!$A87,DATASHEET!$A$1:$A$300,0),MATCH(PROGRESS!BM$2,DATASHEET!$A$1:$CT$1,0)),"")</f>
        <v>0</v>
      </c>
      <c r="BN87" s="109" t="str">
        <f t="shared" si="55"/>
        <v/>
      </c>
      <c r="BO87" s="110" t="str">
        <f>IF(ISBLANK(DATASHEET!BU73),"",DATASHEET!BU73)</f>
        <v>AW</v>
      </c>
      <c r="BP87" s="111" t="str">
        <f>IF(ISBLANK(DATASHEET!BV73),"",DATASHEET!BV73)</f>
        <v>8S-MU-4</v>
      </c>
      <c r="BQ87" s="108" t="str">
        <f>IFERROR(VLOOKUP(DATASHEET!BX73,lookup,2,FALSE)-$Q87,"")</f>
        <v/>
      </c>
      <c r="BR87" s="109">
        <f>IFERROR(INDEX(DATASHEET!$A$1:$CT$300,MATCH(PROGRESS!$A87,DATASHEET!$A$1:$A$300,0),MATCH(PROGRESS!BR$2,DATASHEET!$A$1:$CT$1,0)),"")</f>
        <v>0</v>
      </c>
      <c r="BS87" s="109" t="str">
        <f t="shared" si="56"/>
        <v/>
      </c>
      <c r="BT87" s="110" t="str">
        <f>IF(ISBLANK(DATASHEET!BY73),"",DATASHEET!BY73)</f>
        <v/>
      </c>
      <c r="BU87" s="111" t="str">
        <f>IF(ISBLANK(DATASHEET!BZ73),"",DATASHEET!BZ73)</f>
        <v/>
      </c>
      <c r="BV87" s="108" t="str">
        <f>IFERROR(VLOOKUP(DATASHEET!CB73,lookup,2,FALSE)-$Q87,"")</f>
        <v/>
      </c>
      <c r="BW87" s="109">
        <f>IFERROR(INDEX(DATASHEET!$A$1:$CT$300,MATCH(PROGRESS!$A87,DATASHEET!$A$1:$A$300,0),MATCH(PROGRESS!BW$2,DATASHEET!$A$1:$CT$1,0)),"")</f>
        <v>0</v>
      </c>
      <c r="BX87" s="109" t="str">
        <f t="shared" si="57"/>
        <v/>
      </c>
      <c r="BY87" s="110" t="str">
        <f>IF(ISBLANK(DATASHEET!CC73),"",DATASHEET!CC73)</f>
        <v>CKA</v>
      </c>
      <c r="BZ87" s="111" t="str">
        <f>IF(ISBLANK(DATASHEET!CD73),"",DATASHEET!CD73)</f>
        <v>8S-PE-2</v>
      </c>
      <c r="CA87" s="108" t="str">
        <f>IFERROR(VLOOKUP(DATASHEET!CF73,lookup,2,FALSE)-$Q87,"")</f>
        <v/>
      </c>
      <c r="CB87" s="109">
        <f>IFERROR(INDEX(DATASHEET!$A$1:$CT$300,MATCH(PROGRESS!$A87,DATASHEET!$A$1:$A$300,0),MATCH(PROGRESS!CB$2,DATASHEET!$A$1:$CT$1,0)),"")</f>
        <v>0</v>
      </c>
      <c r="CC87" s="109" t="str">
        <f t="shared" si="58"/>
        <v/>
      </c>
      <c r="CD87" s="110" t="str">
        <f>IF(ISBLANK(DATASHEET!CG73),"",DATASHEET!CG73)</f>
        <v>CW</v>
      </c>
      <c r="CE87" s="111" t="str">
        <f>IF(ISBLANK(DATASHEET!CH73),"",DATASHEET!CH73)</f>
        <v>8S-RE-4</v>
      </c>
      <c r="CF87" s="108" t="str">
        <f>IFERROR(VLOOKUP(DATASHEET!CJ73,lookup,2,FALSE)-$Q87,"")</f>
        <v/>
      </c>
      <c r="CG87" s="109">
        <f>IFERROR(INDEX(DATASHEET!$A$1:$CT$300,MATCH(PROGRESS!$A87,DATASHEET!$A$1:$A$300,0),MATCH(PROGRESS!CG$2,DATASHEET!$A$1:$CT$1,0)),"")</f>
        <v>0</v>
      </c>
      <c r="CH87" s="109" t="str">
        <f t="shared" si="61"/>
        <v/>
      </c>
      <c r="CI87" s="110" t="str">
        <f>IF(ISBLANK(DATASHEET!CK73),"",DATASHEET!CK73)</f>
        <v>GN</v>
      </c>
      <c r="CJ87" s="111" t="str">
        <f>IF(ISBLANK(DATASHEET!CL73),"",DATASHEET!CL73)</f>
        <v>8X-SC-4</v>
      </c>
      <c r="CK87" s="108" t="str">
        <f>IFERROR(VLOOKUP(DATASHEET!CN73,lookup,2,FALSE)-$Q87,"")</f>
        <v/>
      </c>
      <c r="CL87" s="109">
        <f>IFERROR(INDEX(DATASHEET!$A$1:$CT$300,MATCH(PROGRESS!$A87,DATASHEET!$A$1:$A$300,0),MATCH(PROGRESS!CL$2,DATASHEET!$A$1:$CT$1,0)),"")</f>
        <v>0</v>
      </c>
      <c r="CM87" s="109" t="str">
        <f t="shared" si="59"/>
        <v/>
      </c>
      <c r="CN87" s="110" t="str">
        <f>IF(ISBLANK(DATASHEET!CO73),"",DATASHEET!CO73)</f>
        <v/>
      </c>
      <c r="CO87" s="110" t="str">
        <f>IF(ISBLANK(DATASHEET!CP73),"",DATASHEET!CP73)</f>
        <v/>
      </c>
      <c r="FO87" s="282"/>
      <c r="FP87" s="282"/>
      <c r="FQ87" s="282"/>
      <c r="FR87" s="282"/>
      <c r="FS87" s="282"/>
      <c r="FT87" s="282"/>
      <c r="FU87" s="282"/>
      <c r="FV87" s="282"/>
      <c r="FW87" s="282"/>
      <c r="FX87" s="282"/>
      <c r="FY87" s="345"/>
      <c r="FZ87" s="282"/>
      <c r="GA87" s="282"/>
      <c r="GB87" s="282"/>
      <c r="GC87" s="282"/>
      <c r="GD87" s="282"/>
      <c r="GE87" s="282"/>
      <c r="GF87" s="282"/>
      <c r="GG87" s="282"/>
      <c r="GH87" s="282"/>
      <c r="GI87" s="282"/>
      <c r="GJ87" s="282"/>
      <c r="GK87" s="282"/>
      <c r="GL87" s="282"/>
      <c r="GM87" s="282"/>
      <c r="GN87" s="282"/>
      <c r="GO87" s="282"/>
      <c r="GP87" s="282"/>
      <c r="GQ87" s="282"/>
      <c r="GR87" s="282"/>
    </row>
    <row r="88" spans="1:200" ht="15.75" x14ac:dyDescent="0.25">
      <c r="A88" s="112">
        <f>DATASHEET!A74</f>
        <v>152815</v>
      </c>
      <c r="B88" s="113" t="str">
        <f>DATASHEET!B74</f>
        <v>HELM, Mansley</v>
      </c>
      <c r="C88" s="114" t="str">
        <f>DATASHEET!C74</f>
        <v>8AB</v>
      </c>
      <c r="D88" s="115" t="str">
        <f>DATASHEET!D74</f>
        <v>M</v>
      </c>
      <c r="E88" s="115" t="str">
        <f>DATASHEET!J74</f>
        <v>N</v>
      </c>
      <c r="F88" s="115" t="str">
        <f>DATASHEET!E74</f>
        <v>Y</v>
      </c>
      <c r="G88" s="115" t="str">
        <f>DATASHEET!F74</f>
        <v>White and Any Other Asian Background</v>
      </c>
      <c r="H88" s="115" t="str">
        <f>DATASHEET!G74</f>
        <v>N</v>
      </c>
      <c r="I88" s="115" t="str">
        <f>DATASHEET!H74</f>
        <v>Y</v>
      </c>
      <c r="J88" s="115" t="str">
        <f>DATASHEET!I74</f>
        <v>N</v>
      </c>
      <c r="K88" s="116" t="str">
        <f>DATASHEET!M74</f>
        <v>H</v>
      </c>
      <c r="L88" s="117" t="str">
        <f t="shared" si="46"/>
        <v/>
      </c>
      <c r="M88" s="106" t="str">
        <f>IFERROR(SUM(COUNTIF($S88,"&gt;=0"),COUNTIF($AC88,"&gt;=0"),COUNTIF($AH88,"&gt;=0"),COUNTIF(#REF!,"&gt;=0"),COUNTIF($AM88,"&gt;=0"),COUNTIF($AR88,"&gt;=0"),COUNTIF($AW88,"&gt;=0"),COUNTIF($BB88,"&gt;=0"),COUNTIF($BG88,"&gt;=0"),COUNTIF($BL88,"&gt;=0"),COUNTIF($BV88,"&gt;=0"),COUNTIF($BQ88,"&gt;=0"),COUNTIF($CF88,"&gt;=0"),COUNTIF($CK88,"&gt;=0"),COUNTIF($X88,"&gt;=0"),COUNTIF($CA88,"&gt;=0"))/COUNT($S88,$AC88,$AH88,#REF!,$AM88,$AR88,$AW88,$BB88,$BG88,$BL88,$BV88,$CA88,$CF88,$CK88,$X88,$BQ88),"")</f>
        <v/>
      </c>
      <c r="N88" s="106" t="str">
        <f>IFERROR(SUM(COUNTIF($S88,"&lt;0"),COUNTIF($AC88,"&lt;0"),COUNTIF($AH88,"&lt;0"),COUNTIF(#REF!,"&lt;0"),COUNTIF($AM88,"&lt;0"),COUNTIF($AR88,"&lt;0"),COUNTIF($AW88,"&lt;0"),COUNTIF($BB88,"&lt;0"),COUNTIF($BG88,"&lt;0"),COUNTIF($BL88,"&lt;0"),COUNTIF($BV88,"&lt;0"),COUNTIF($BQ88,"&lt;0"),COUNTIF($CA88,"&lt;0"),COUNTIF($CF88,"&lt;0"),COUNTIF($CK88,"&lt;0"),COUNTIF($X88,"&lt;0"))/COUNT($S88,$AC88,$AH88,#REF!,$AM88,$AR88,$AW88,$BB88,$BG88,$BL88,$BV88,$CA88,$CF88,$CK88,$X88,$BQ88),"")</f>
        <v/>
      </c>
      <c r="O88" s="118" t="str">
        <f>IF(ISBLANK(DATASHEET!L74),"",DATASHEET!L74)</f>
        <v>6-7</v>
      </c>
      <c r="P88" s="119">
        <f>IFERROR(IF(VLOOKUP(DATASHEET!A74,[5]YEAR8!$A$2:$Z$226,18,FALSE)="","",VLOOKUP(DATASHEET!A74,[5]YEAR8!$A$2:$Z$226,18,FALSE)),"")</f>
        <v>61.896647999999999</v>
      </c>
      <c r="Q88" s="120">
        <f>IFERROR(IF(VLOOKUP(DATASHEET!A74,[5]YEAR8!$A$2:$AF$250,19,FALSE)="","",VLOOKUP(DATASHEET!A74,[5]YEAR8!$A$2:$AF$250,19,FALSE)),"")</f>
        <v>6.1896648000000001</v>
      </c>
      <c r="R88" s="121" t="str">
        <f>'P8 BREAKDOWN'!L76</f>
        <v/>
      </c>
      <c r="S88" s="108" t="str">
        <f>IF(T88="","",IFERROR(VLOOKUP(DATASHEET!AF74,lookup,2,FALSE)-$Q88,""))</f>
        <v/>
      </c>
      <c r="T88" s="109">
        <f>IFERROR(INDEX(DATASHEET!$A$1:$CT$300,MATCH(PROGRESS!$A88,DATASHEET!$A$1:$A$300,0),MATCH(PROGRESS!T$2,DATASHEET!$A$1:$CT$1,0)),"")</f>
        <v>0</v>
      </c>
      <c r="U88" s="109" t="str">
        <f t="shared" si="47"/>
        <v/>
      </c>
      <c r="V88" s="110" t="str">
        <f>IF(ISBLANK(DATASHEET!AG74),"",DATASHEET!AG74)</f>
        <v>SGO</v>
      </c>
      <c r="W88" s="111" t="str">
        <f>IF(ISBLANK(DATASHEET!AH74),"",DATASHEET!AH74)</f>
        <v>8N-AR-1</v>
      </c>
      <c r="X88" s="108" t="str">
        <f>IFERROR(VLOOKUP(DATASHEET!AJ74,lookup,2,FALSE)-$Q88,"")</f>
        <v/>
      </c>
      <c r="Y88" s="109">
        <f>IFERROR(INDEX(DATASHEET!$A$1:$CT$300,MATCH(PROGRESS!$A88,DATASHEET!$A$1:$A$300,0),MATCH(PROGRESS!Y$2,DATASHEET!$A$1:$CT$1,0)),"")</f>
        <v>0</v>
      </c>
      <c r="Z88" s="109" t="str">
        <f t="shared" si="60"/>
        <v/>
      </c>
      <c r="AA88" s="110" t="str">
        <f>IF(ISBLANK(DATASHEET!AK74),"",DATASHEET!AK74)</f>
        <v>MO</v>
      </c>
      <c r="AB88" s="111" t="str">
        <f>IF(ISBLANK(DATASHEET!AL74),"",DATASHEET!AL74)</f>
        <v>8N-DT-3</v>
      </c>
      <c r="AC88" s="108" t="str">
        <f>IF(AD88="","",IFERROR(VLOOKUP(DATASHEET!AN74,lookup,2,FALSE)-$Q88,""))</f>
        <v/>
      </c>
      <c r="AD88" s="109">
        <f>IFERROR(INDEX(DATASHEET!$A$1:$CT$300,MATCH(PROGRESS!$A88,DATASHEET!$A$1:$A$300,0),MATCH(PROGRESS!AD$2,DATASHEET!$A$1:$CT$1,0)),"")</f>
        <v>0</v>
      </c>
      <c r="AE88" s="109" t="str">
        <f t="shared" si="48"/>
        <v/>
      </c>
      <c r="AF88" s="110" t="str">
        <f>IF(ISBLANK(DATASHEET!AO74),"",DATASHEET!AO74)</f>
        <v>EC</v>
      </c>
      <c r="AG88" s="111" t="str">
        <f>IF(ISBLANK(DATASHEET!AP74),"",DATASHEET!AP74)</f>
        <v>8N-DR-1</v>
      </c>
      <c r="AH88" s="108" t="str">
        <f>IF(AI88="","",IFERROR(VLOOKUP(DATASHEET!AR74,lookup,2,FALSE)-$Q88,""))</f>
        <v/>
      </c>
      <c r="AI88" s="109">
        <f>IFERROR(INDEX(DATASHEET!$A$1:$CT$300,MATCH(PROGRESS!$A88,DATASHEET!$A$1:$A$300,0),MATCH(PROGRESS!AI$2,DATASHEET!$A$1:$CT$1,0)),"")</f>
        <v>0</v>
      </c>
      <c r="AJ88" s="109" t="str">
        <f t="shared" si="49"/>
        <v/>
      </c>
      <c r="AK88" s="110" t="str">
        <f>IF(ISBLANK(DATASHEET!AS74),"",DATASHEET!AS74)</f>
        <v>FB</v>
      </c>
      <c r="AL88" s="111" t="str">
        <f>IF(ISBLANK(DATASHEET!AT74),"",DATASHEET!AT74)</f>
        <v>8N-EN-2</v>
      </c>
      <c r="AM88" s="108" t="str">
        <f>IF(AN88="","",IFERROR(VLOOKUP(DATASHEET!AZ74,lookup,2,FALSE)-$Q88,""))</f>
        <v/>
      </c>
      <c r="AN88" s="109">
        <f>IFERROR(INDEX(DATASHEET!$A$1:$CT$300,MATCH(PROGRESS!$A88,DATASHEET!$A$1:$A$300,0),MATCH(PROGRESS!AN$2,DATASHEET!$A$1:$CT$1,0)),"")</f>
        <v>0</v>
      </c>
      <c r="AO88" s="109" t="str">
        <f t="shared" si="50"/>
        <v/>
      </c>
      <c r="AP88" s="110" t="str">
        <f>IF(ISBLANK(DATASHEET!BA74),"",DATASHEET!BA74)</f>
        <v/>
      </c>
      <c r="AQ88" s="111" t="str">
        <f>IF(ISBLANK(DATASHEET!BB74),"",DATASHEET!BB74)</f>
        <v/>
      </c>
      <c r="AR88" s="108" t="str">
        <f>IF(AS88="","",IFERROR(VLOOKUP(DATASHEET!BD74,lookup,2,FALSE)-$Q88,""))</f>
        <v/>
      </c>
      <c r="AS88" s="109">
        <f>IFERROR(INDEX(DATASHEET!$A$1:$CT$300,MATCH(PROGRESS!$A88,DATASHEET!$A$1:$A$300,0),MATCH(PROGRESS!AS$2,DATASHEET!$A$1:$CT$1,0)),"")</f>
        <v>0</v>
      </c>
      <c r="AT88" s="109" t="str">
        <f t="shared" si="51"/>
        <v/>
      </c>
      <c r="AU88" s="110" t="str">
        <f>IF(ISBLANK(DATASHEET!BE74),"",DATASHEET!BE74)</f>
        <v>MPI</v>
      </c>
      <c r="AV88" s="111" t="str">
        <f>IF(ISBLANK(DATASHEET!BF74),"",DATASHEET!BF74)</f>
        <v>8N-GG-1</v>
      </c>
      <c r="AW88" s="108" t="str">
        <f>IF(AX88="","",IFERROR(VLOOKUP(DATASHEET!BH74,lookup,2,FALSE)-$Q88,""))</f>
        <v/>
      </c>
      <c r="AX88" s="109">
        <f>IFERROR(INDEX(DATASHEET!$A$1:$CT$300,MATCH(PROGRESS!$A88,DATASHEET!$A$1:$A$300,0),MATCH(PROGRESS!AX$2,DATASHEET!$A$1:$CT$1,0)),"")</f>
        <v>0</v>
      </c>
      <c r="AY88" s="109" t="str">
        <f t="shared" si="52"/>
        <v/>
      </c>
      <c r="AZ88" s="110" t="str">
        <f>IF(ISBLANK(DATASHEET!BI74),"",DATASHEET!BI74)</f>
        <v>HST</v>
      </c>
      <c r="BA88" s="111" t="str">
        <f>IF(ISBLANK(DATASHEET!BJ74),"",DATASHEET!BJ74)</f>
        <v>8N-HI-1</v>
      </c>
      <c r="BB88" s="108" t="str">
        <f>IF(BC88="","",IFERROR(VLOOKUP(DATASHEET!BL74,lookup,2,FALSE)-$Q88,""))</f>
        <v/>
      </c>
      <c r="BC88" s="109">
        <f>IFERROR(INDEX(DATASHEET!$A$1:$CT$300,MATCH(PROGRESS!$A88,DATASHEET!$A$1:$A$300,0),MATCH(PROGRESS!BC$2,DATASHEET!$A$1:$CT$1,0)),"")</f>
        <v>0</v>
      </c>
      <c r="BD88" s="109" t="str">
        <f t="shared" si="53"/>
        <v/>
      </c>
      <c r="BE88" s="110" t="str">
        <f>IF(ISBLANK(DATASHEET!BM74),"",DATASHEET!BM74)</f>
        <v>FS</v>
      </c>
      <c r="BF88" s="111" t="str">
        <f>IF(ISBLANK(DATASHEET!BN74),"",DATASHEET!BN74)</f>
        <v>8N-IT-1</v>
      </c>
      <c r="BG88" s="108" t="str">
        <f>IF(BH88="","",IFERROR(VLOOKUP(DATASHEET!BP74,lookup,2,FALSE)-$Q88,""))</f>
        <v/>
      </c>
      <c r="BH88" s="109">
        <f>IFERROR(INDEX(DATASHEET!$A$1:$CT$300,MATCH(PROGRESS!$A88,DATASHEET!$A$1:$A$300,0),MATCH(PROGRESS!BH$2,DATASHEET!$A$1:$CT$1,0)),"")</f>
        <v>0</v>
      </c>
      <c r="BI88" s="109" t="str">
        <f t="shared" si="54"/>
        <v/>
      </c>
      <c r="BJ88" s="110" t="str">
        <f>IF(ISBLANK(DATASHEET!BQ74),"",DATASHEET!BQ74)</f>
        <v>WD</v>
      </c>
      <c r="BK88" s="111" t="str">
        <f>IF(ISBLANK(DATASHEET!BR74),"",DATASHEET!BR74)</f>
        <v>8N-MA-1</v>
      </c>
      <c r="BL88" s="108" t="str">
        <f>IFERROR(VLOOKUP(DATASHEET!BT74,lookup,2,FALSE)-$Q88,"")</f>
        <v/>
      </c>
      <c r="BM88" s="109">
        <f>IFERROR(INDEX(DATASHEET!$A$1:$CT$300,MATCH(PROGRESS!$A88,DATASHEET!$A$1:$A$300,0),MATCH(PROGRESS!BM$2,DATASHEET!$A$1:$CT$1,0)),"")</f>
        <v>0</v>
      </c>
      <c r="BN88" s="109" t="str">
        <f t="shared" si="55"/>
        <v/>
      </c>
      <c r="BO88" s="110" t="str">
        <f>IF(ISBLANK(DATASHEET!BU74),"",DATASHEET!BU74)</f>
        <v>AW</v>
      </c>
      <c r="BP88" s="111" t="str">
        <f>IF(ISBLANK(DATASHEET!BV74),"",DATASHEET!BV74)</f>
        <v>8N-MU-1</v>
      </c>
      <c r="BQ88" s="108" t="str">
        <f>IFERROR(VLOOKUP(DATASHEET!BX74,lookup,2,FALSE)-$Q88,"")</f>
        <v/>
      </c>
      <c r="BR88" s="109">
        <f>IFERROR(INDEX(DATASHEET!$A$1:$CT$300,MATCH(PROGRESS!$A88,DATASHEET!$A$1:$A$300,0),MATCH(PROGRESS!BR$2,DATASHEET!$A$1:$CT$1,0)),"")</f>
        <v>0</v>
      </c>
      <c r="BS88" s="109" t="str">
        <f t="shared" si="56"/>
        <v/>
      </c>
      <c r="BT88" s="110" t="str">
        <f>IF(ISBLANK(DATASHEET!BY74),"",DATASHEET!BY74)</f>
        <v/>
      </c>
      <c r="BU88" s="111" t="str">
        <f>IF(ISBLANK(DATASHEET!BZ74),"",DATASHEET!BZ74)</f>
        <v/>
      </c>
      <c r="BV88" s="108" t="str">
        <f>IFERROR(VLOOKUP(DATASHEET!CB74,lookup,2,FALSE)-$Q88,"")</f>
        <v/>
      </c>
      <c r="BW88" s="109">
        <f>IFERROR(INDEX(DATASHEET!$A$1:$CT$300,MATCH(PROGRESS!$A88,DATASHEET!$A$1:$A$300,0),MATCH(PROGRESS!BW$2,DATASHEET!$A$1:$CT$1,0)),"")</f>
        <v>0</v>
      </c>
      <c r="BX88" s="109" t="str">
        <f t="shared" si="57"/>
        <v/>
      </c>
      <c r="BY88" s="110" t="str">
        <f>IF(ISBLANK(DATASHEET!CC74),"",DATASHEET!CC74)</f>
        <v>MAM</v>
      </c>
      <c r="BZ88" s="111" t="str">
        <f>IF(ISBLANK(DATASHEET!CD74),"",DATASHEET!CD74)</f>
        <v>8N-PE-4</v>
      </c>
      <c r="CA88" s="108" t="str">
        <f>IFERROR(VLOOKUP(DATASHEET!CF74,lookup,2,FALSE)-$Q88,"")</f>
        <v/>
      </c>
      <c r="CB88" s="109">
        <f>IFERROR(INDEX(DATASHEET!$A$1:$CT$300,MATCH(PROGRESS!$A88,DATASHEET!$A$1:$A$300,0),MATCH(PROGRESS!CB$2,DATASHEET!$A$1:$CT$1,0)),"")</f>
        <v>0</v>
      </c>
      <c r="CC88" s="109" t="str">
        <f t="shared" si="58"/>
        <v/>
      </c>
      <c r="CD88" s="110" t="str">
        <f>IF(ISBLANK(DATASHEET!CG74),"",DATASHEET!CG74)</f>
        <v>PLO</v>
      </c>
      <c r="CE88" s="111" t="str">
        <f>IF(ISBLANK(DATASHEET!CH74),"",DATASHEET!CH74)</f>
        <v>8N-RE-1</v>
      </c>
      <c r="CF88" s="108" t="str">
        <f>IFERROR(VLOOKUP(DATASHEET!CJ74,lookup,2,FALSE)-$Q88,"")</f>
        <v/>
      </c>
      <c r="CG88" s="109">
        <f>IFERROR(INDEX(DATASHEET!$A$1:$CT$300,MATCH(PROGRESS!$A88,DATASHEET!$A$1:$A$300,0),MATCH(PROGRESS!CG$2,DATASHEET!$A$1:$CT$1,0)),"")</f>
        <v>0</v>
      </c>
      <c r="CH88" s="109" t="str">
        <f t="shared" si="61"/>
        <v/>
      </c>
      <c r="CI88" s="110" t="str">
        <f>IF(ISBLANK(DATASHEET!CK74),"",DATASHEET!CK74)</f>
        <v>GN</v>
      </c>
      <c r="CJ88" s="111" t="str">
        <f>IF(ISBLANK(DATASHEET!CL74),"",DATASHEET!CL74)</f>
        <v>8X-SC-4</v>
      </c>
      <c r="CK88" s="108" t="str">
        <f>IFERROR(VLOOKUP(DATASHEET!CN74,lookup,2,FALSE)-$Q88,"")</f>
        <v/>
      </c>
      <c r="CL88" s="109">
        <f>IFERROR(INDEX(DATASHEET!$A$1:$CT$300,MATCH(PROGRESS!$A88,DATASHEET!$A$1:$A$300,0),MATCH(PROGRESS!CL$2,DATASHEET!$A$1:$CT$1,0)),"")</f>
        <v>0</v>
      </c>
      <c r="CM88" s="109" t="str">
        <f t="shared" si="59"/>
        <v/>
      </c>
      <c r="CN88" s="110" t="str">
        <f>IF(ISBLANK(DATASHEET!CO74),"",DATASHEET!CO74)</f>
        <v>DCH</v>
      </c>
      <c r="CO88" s="110" t="str">
        <f>IF(ISBLANK(DATASHEET!CP74),"",DATASHEET!CP74)</f>
        <v>8N-SP-1</v>
      </c>
      <c r="FO88" s="282"/>
      <c r="FP88" s="282"/>
      <c r="FQ88" s="282"/>
      <c r="FR88" s="282"/>
      <c r="FS88" s="282"/>
      <c r="FT88" s="282"/>
      <c r="FU88" s="282"/>
      <c r="FV88" s="282"/>
      <c r="FW88" s="282"/>
      <c r="FX88" s="282"/>
      <c r="FY88" s="345"/>
      <c r="FZ88" s="282"/>
      <c r="GA88" s="282"/>
      <c r="GB88" s="282"/>
      <c r="GC88" s="282"/>
      <c r="GD88" s="282"/>
      <c r="GE88" s="282"/>
      <c r="GF88" s="282"/>
      <c r="GG88" s="282"/>
      <c r="GH88" s="282"/>
      <c r="GI88" s="282"/>
      <c r="GJ88" s="282"/>
      <c r="GK88" s="282"/>
      <c r="GL88" s="282"/>
      <c r="GM88" s="282"/>
      <c r="GN88" s="282"/>
      <c r="GO88" s="282"/>
      <c r="GP88" s="282"/>
      <c r="GQ88" s="282"/>
      <c r="GR88" s="282"/>
    </row>
    <row r="89" spans="1:200" ht="15.75" x14ac:dyDescent="0.25">
      <c r="A89" s="112">
        <f>DATASHEET!A75</f>
        <v>152881</v>
      </c>
      <c r="B89" s="113" t="str">
        <f>DATASHEET!B75</f>
        <v>HEMMINGFIELD, Mae</v>
      </c>
      <c r="C89" s="114" t="str">
        <f>DATASHEET!C75</f>
        <v>8PH</v>
      </c>
      <c r="D89" s="115" t="str">
        <f>DATASHEET!D75</f>
        <v>F</v>
      </c>
      <c r="E89" s="115" t="str">
        <f>DATASHEET!J75</f>
        <v>N</v>
      </c>
      <c r="F89" s="115" t="str">
        <f>DATASHEET!E75</f>
        <v>N</v>
      </c>
      <c r="G89" s="115" t="str">
        <f>DATASHEET!F75</f>
        <v>White - British</v>
      </c>
      <c r="H89" s="115" t="str">
        <f>DATASHEET!G75</f>
        <v>N</v>
      </c>
      <c r="I89" s="115" t="str">
        <f>DATASHEET!H75</f>
        <v>N</v>
      </c>
      <c r="J89" s="115" t="str">
        <f>DATASHEET!I75</f>
        <v>N</v>
      </c>
      <c r="K89" s="116" t="str">
        <f>DATASHEET!M75</f>
        <v>H</v>
      </c>
      <c r="L89" s="117" t="str">
        <f t="shared" si="46"/>
        <v/>
      </c>
      <c r="M89" s="106" t="str">
        <f>IFERROR(SUM(COUNTIF($S89,"&gt;=0"),COUNTIF($AC89,"&gt;=0"),COUNTIF($AH89,"&gt;=0"),COUNTIF(#REF!,"&gt;=0"),COUNTIF($AM89,"&gt;=0"),COUNTIF($AR89,"&gt;=0"),COUNTIF($AW89,"&gt;=0"),COUNTIF($BB89,"&gt;=0"),COUNTIF($BG89,"&gt;=0"),COUNTIF($BL89,"&gt;=0"),COUNTIF($BV89,"&gt;=0"),COUNTIF($BQ89,"&gt;=0"),COUNTIF($CF89,"&gt;=0"),COUNTIF($CK89,"&gt;=0"),COUNTIF($X89,"&gt;=0"),COUNTIF($CA89,"&gt;=0"))/COUNT($S89,$AC89,$AH89,#REF!,$AM89,$AR89,$AW89,$BB89,$BG89,$BL89,$BV89,$CA89,$CF89,$CK89,$X89,$BQ89),"")</f>
        <v/>
      </c>
      <c r="N89" s="106" t="str">
        <f>IFERROR(SUM(COUNTIF($S89,"&lt;0"),COUNTIF($AC89,"&lt;0"),COUNTIF($AH89,"&lt;0"),COUNTIF(#REF!,"&lt;0"),COUNTIF($AM89,"&lt;0"),COUNTIF($AR89,"&lt;0"),COUNTIF($AW89,"&lt;0"),COUNTIF($BB89,"&lt;0"),COUNTIF($BG89,"&lt;0"),COUNTIF($BL89,"&lt;0"),COUNTIF($BV89,"&lt;0"),COUNTIF($BQ89,"&lt;0"),COUNTIF($CA89,"&lt;0"),COUNTIF($CF89,"&lt;0"),COUNTIF($CK89,"&lt;0"),COUNTIF($X89,"&lt;0"))/COUNT($S89,$AC89,$AH89,#REF!,$AM89,$AR89,$AW89,$BB89,$BG89,$BL89,$BV89,$CA89,$CF89,$CK89,$X89,$BQ89),"")</f>
        <v/>
      </c>
      <c r="O89" s="118" t="str">
        <f>IF(ISBLANK(DATASHEET!L75),"",DATASHEET!L75)</f>
        <v>6-7</v>
      </c>
      <c r="P89" s="119">
        <f>IFERROR(IF(VLOOKUP(DATASHEET!A75,[5]YEAR8!$A$2:$Z$226,18,FALSE)="","",VLOOKUP(DATASHEET!A75,[5]YEAR8!$A$2:$Z$226,18,FALSE)),"")</f>
        <v>64.375</v>
      </c>
      <c r="Q89" s="120">
        <f>IFERROR(IF(VLOOKUP(DATASHEET!A75,[5]YEAR8!$A$2:$AF$250,19,FALSE)="","",VLOOKUP(DATASHEET!A75,[5]YEAR8!$A$2:$AF$250,19,FALSE)),"")</f>
        <v>6.4375</v>
      </c>
      <c r="R89" s="121" t="str">
        <f>'P8 BREAKDOWN'!L77</f>
        <v/>
      </c>
      <c r="S89" s="108" t="str">
        <f>IF(T89="","",IFERROR(VLOOKUP(DATASHEET!AF75,lookup,2,FALSE)-$Q89,""))</f>
        <v/>
      </c>
      <c r="T89" s="109">
        <f>IFERROR(INDEX(DATASHEET!$A$1:$CT$300,MATCH(PROGRESS!$A89,DATASHEET!$A$1:$A$300,0),MATCH(PROGRESS!T$2,DATASHEET!$A$1:$CT$1,0)),"")</f>
        <v>0</v>
      </c>
      <c r="U89" s="109" t="str">
        <f t="shared" si="47"/>
        <v/>
      </c>
      <c r="V89" s="110" t="str">
        <f>IF(ISBLANK(DATASHEET!AG75),"",DATASHEET!AG75)</f>
        <v>PLE</v>
      </c>
      <c r="W89" s="111" t="str">
        <f>IF(ISBLANK(DATASHEET!AH75),"",DATASHEET!AH75)</f>
        <v>8S-AR-3</v>
      </c>
      <c r="X89" s="108" t="str">
        <f>IFERROR(VLOOKUP(DATASHEET!AJ75,lookup,2,FALSE)-$Q89,"")</f>
        <v/>
      </c>
      <c r="Y89" s="109">
        <f>IFERROR(INDEX(DATASHEET!$A$1:$CT$300,MATCH(PROGRESS!$A89,DATASHEET!$A$1:$A$300,0),MATCH(PROGRESS!Y$2,DATASHEET!$A$1:$CT$1,0)),"")</f>
        <v>0</v>
      </c>
      <c r="Z89" s="109" t="str">
        <f t="shared" si="60"/>
        <v/>
      </c>
      <c r="AA89" s="110" t="str">
        <f>IF(ISBLANK(DATASHEET!AK75),"",DATASHEET!AK75)</f>
        <v>MO</v>
      </c>
      <c r="AB89" s="111" t="str">
        <f>IF(ISBLANK(DATASHEET!AL75),"",DATASHEET!AL75)</f>
        <v>8S-DT-3</v>
      </c>
      <c r="AC89" s="108" t="str">
        <f>IF(AD89="","",IFERROR(VLOOKUP(DATASHEET!AN75,lookup,2,FALSE)-$Q89,""))</f>
        <v/>
      </c>
      <c r="AD89" s="109">
        <f>IFERROR(INDEX(DATASHEET!$A$1:$CT$300,MATCH(PROGRESS!$A89,DATASHEET!$A$1:$A$300,0),MATCH(PROGRESS!AD$2,DATASHEET!$A$1:$CT$1,0)),"")</f>
        <v>0</v>
      </c>
      <c r="AE89" s="109" t="str">
        <f t="shared" si="48"/>
        <v/>
      </c>
      <c r="AF89" s="110" t="str">
        <f>IF(ISBLANK(DATASHEET!AO75),"",DATASHEET!AO75)</f>
        <v>EC</v>
      </c>
      <c r="AG89" s="111" t="str">
        <f>IF(ISBLANK(DATASHEET!AP75),"",DATASHEET!AP75)</f>
        <v>8S-DR-3</v>
      </c>
      <c r="AH89" s="108" t="str">
        <f>IF(AI89="","",IFERROR(VLOOKUP(DATASHEET!AR75,lookup,2,FALSE)-$Q89,""))</f>
        <v/>
      </c>
      <c r="AI89" s="109">
        <f>IFERROR(INDEX(DATASHEET!$A$1:$CT$300,MATCH(PROGRESS!$A89,DATASHEET!$A$1:$A$300,0),MATCH(PROGRESS!AI$2,DATASHEET!$A$1:$CT$1,0)),"")</f>
        <v>0</v>
      </c>
      <c r="AJ89" s="109" t="str">
        <f t="shared" si="49"/>
        <v/>
      </c>
      <c r="AK89" s="110" t="str">
        <f>IF(ISBLANK(DATASHEET!AS75),"",DATASHEET!AS75)</f>
        <v>BH</v>
      </c>
      <c r="AL89" s="111" t="str">
        <f>IF(ISBLANK(DATASHEET!AT75),"",DATASHEET!AT75)</f>
        <v>8S-EN-2</v>
      </c>
      <c r="AM89" s="108" t="str">
        <f>IF(AN89="","",IFERROR(VLOOKUP(DATASHEET!AZ75,lookup,2,FALSE)-$Q89,""))</f>
        <v/>
      </c>
      <c r="AN89" s="109">
        <f>IFERROR(INDEX(DATASHEET!$A$1:$CT$300,MATCH(PROGRESS!$A89,DATASHEET!$A$1:$A$300,0),MATCH(PROGRESS!AN$2,DATASHEET!$A$1:$CT$1,0)),"")</f>
        <v>0</v>
      </c>
      <c r="AO89" s="109" t="str">
        <f t="shared" si="50"/>
        <v/>
      </c>
      <c r="AP89" s="110" t="str">
        <f>IF(ISBLANK(DATASHEET!BA75),"",DATASHEET!BA75)</f>
        <v>DCH</v>
      </c>
      <c r="AQ89" s="111" t="str">
        <f>IF(ISBLANK(DATASHEET!BB75),"",DATASHEET!BB75)</f>
        <v>8S-FR-3</v>
      </c>
      <c r="AR89" s="108" t="str">
        <f>IF(AS89="","",IFERROR(VLOOKUP(DATASHEET!BD75,lookup,2,FALSE)-$Q89,""))</f>
        <v/>
      </c>
      <c r="AS89" s="109">
        <f>IFERROR(INDEX(DATASHEET!$A$1:$CT$300,MATCH(PROGRESS!$A89,DATASHEET!$A$1:$A$300,0),MATCH(PROGRESS!AS$2,DATASHEET!$A$1:$CT$1,0)),"")</f>
        <v>0</v>
      </c>
      <c r="AT89" s="109" t="str">
        <f t="shared" si="51"/>
        <v/>
      </c>
      <c r="AU89" s="110" t="str">
        <f>IF(ISBLANK(DATASHEET!BE75),"",DATASHEET!BE75)</f>
        <v>NH</v>
      </c>
      <c r="AV89" s="111" t="str">
        <f>IF(ISBLANK(DATASHEET!BF75),"",DATASHEET!BF75)</f>
        <v>8S-GG-3</v>
      </c>
      <c r="AW89" s="108" t="str">
        <f>IF(AX89="","",IFERROR(VLOOKUP(DATASHEET!BH75,lookup,2,FALSE)-$Q89,""))</f>
        <v/>
      </c>
      <c r="AX89" s="109">
        <f>IFERROR(INDEX(DATASHEET!$A$1:$CT$300,MATCH(PROGRESS!$A89,DATASHEET!$A$1:$A$300,0),MATCH(PROGRESS!AX$2,DATASHEET!$A$1:$CT$1,0)),"")</f>
        <v>0</v>
      </c>
      <c r="AY89" s="109" t="str">
        <f t="shared" si="52"/>
        <v/>
      </c>
      <c r="AZ89" s="110" t="str">
        <f>IF(ISBLANK(DATASHEET!BI75),"",DATASHEET!BI75)</f>
        <v>MCO</v>
      </c>
      <c r="BA89" s="111" t="str">
        <f>IF(ISBLANK(DATASHEET!BJ75),"",DATASHEET!BJ75)</f>
        <v>8S-HI-3</v>
      </c>
      <c r="BB89" s="108" t="str">
        <f>IF(BC89="","",IFERROR(VLOOKUP(DATASHEET!BL75,lookup,2,FALSE)-$Q89,""))</f>
        <v/>
      </c>
      <c r="BC89" s="109">
        <f>IFERROR(INDEX(DATASHEET!$A$1:$CT$300,MATCH(PROGRESS!$A89,DATASHEET!$A$1:$A$300,0),MATCH(PROGRESS!BC$2,DATASHEET!$A$1:$CT$1,0)),"")</f>
        <v>0</v>
      </c>
      <c r="BD89" s="109" t="str">
        <f t="shared" si="53"/>
        <v/>
      </c>
      <c r="BE89" s="110" t="str">
        <f>IF(ISBLANK(DATASHEET!BM75),"",DATASHEET!BM75)</f>
        <v>RNI</v>
      </c>
      <c r="BF89" s="111" t="str">
        <f>IF(ISBLANK(DATASHEET!BN75),"",DATASHEET!BN75)</f>
        <v>8S-IT-3</v>
      </c>
      <c r="BG89" s="108" t="str">
        <f>IF(BH89="","",IFERROR(VLOOKUP(DATASHEET!BP75,lookup,2,FALSE)-$Q89,""))</f>
        <v/>
      </c>
      <c r="BH89" s="109">
        <f>IFERROR(INDEX(DATASHEET!$A$1:$CT$300,MATCH(PROGRESS!$A89,DATASHEET!$A$1:$A$300,0),MATCH(PROGRESS!BH$2,DATASHEET!$A$1:$CT$1,0)),"")</f>
        <v>0</v>
      </c>
      <c r="BI89" s="109" t="str">
        <f t="shared" si="54"/>
        <v/>
      </c>
      <c r="BJ89" s="110" t="str">
        <f>IF(ISBLANK(DATASHEET!BQ75),"",DATASHEET!BQ75)</f>
        <v>MP</v>
      </c>
      <c r="BK89" s="111" t="str">
        <f>IF(ISBLANK(DATASHEET!BR75),"",DATASHEET!BR75)</f>
        <v>8S-MA-2</v>
      </c>
      <c r="BL89" s="108" t="str">
        <f>IFERROR(VLOOKUP(DATASHEET!BT75,lookup,2,FALSE)-$Q89,"")</f>
        <v/>
      </c>
      <c r="BM89" s="109">
        <f>IFERROR(INDEX(DATASHEET!$A$1:$CT$300,MATCH(PROGRESS!$A89,DATASHEET!$A$1:$A$300,0),MATCH(PROGRESS!BM$2,DATASHEET!$A$1:$CT$1,0)),"")</f>
        <v>0</v>
      </c>
      <c r="BN89" s="109" t="str">
        <f t="shared" si="55"/>
        <v/>
      </c>
      <c r="BO89" s="110" t="str">
        <f>IF(ISBLANK(DATASHEET!BU75),"",DATASHEET!BU75)</f>
        <v>AW</v>
      </c>
      <c r="BP89" s="111" t="str">
        <f>IF(ISBLANK(DATASHEET!BV75),"",DATASHEET!BV75)</f>
        <v>8S-MU-3</v>
      </c>
      <c r="BQ89" s="108" t="str">
        <f>IFERROR(VLOOKUP(DATASHEET!BX75,lookup,2,FALSE)-$Q89,"")</f>
        <v/>
      </c>
      <c r="BR89" s="109">
        <f>IFERROR(INDEX(DATASHEET!$A$1:$CT$300,MATCH(PROGRESS!$A89,DATASHEET!$A$1:$A$300,0),MATCH(PROGRESS!BR$2,DATASHEET!$A$1:$CT$1,0)),"")</f>
        <v>0</v>
      </c>
      <c r="BS89" s="109" t="str">
        <f t="shared" si="56"/>
        <v/>
      </c>
      <c r="BT89" s="110" t="str">
        <f>IF(ISBLANK(DATASHEET!BY75),"",DATASHEET!BY75)</f>
        <v/>
      </c>
      <c r="BU89" s="111" t="str">
        <f>IF(ISBLANK(DATASHEET!BZ75),"",DATASHEET!BZ75)</f>
        <v/>
      </c>
      <c r="BV89" s="108" t="str">
        <f>IFERROR(VLOOKUP(DATASHEET!CB75,lookup,2,FALSE)-$Q89,"")</f>
        <v/>
      </c>
      <c r="BW89" s="109">
        <f>IFERROR(INDEX(DATASHEET!$A$1:$CT$300,MATCH(PROGRESS!$A89,DATASHEET!$A$1:$A$300,0),MATCH(PROGRESS!BW$2,DATASHEET!$A$1:$CT$1,0)),"")</f>
        <v>0</v>
      </c>
      <c r="BX89" s="109" t="str">
        <f t="shared" si="57"/>
        <v/>
      </c>
      <c r="BY89" s="110" t="str">
        <f>IF(ISBLANK(DATASHEET!CC75),"",DATASHEET!CC75)</f>
        <v>JN</v>
      </c>
      <c r="BZ89" s="111" t="str">
        <f>IF(ISBLANK(DATASHEET!CD75),"",DATASHEET!CD75)</f>
        <v>8S-PE-1</v>
      </c>
      <c r="CA89" s="108" t="str">
        <f>IFERROR(VLOOKUP(DATASHEET!CF75,lookup,2,FALSE)-$Q89,"")</f>
        <v/>
      </c>
      <c r="CB89" s="109">
        <f>IFERROR(INDEX(DATASHEET!$A$1:$CT$300,MATCH(PROGRESS!$A89,DATASHEET!$A$1:$A$300,0),MATCH(PROGRESS!CB$2,DATASHEET!$A$1:$CT$1,0)),"")</f>
        <v>0</v>
      </c>
      <c r="CC89" s="109" t="str">
        <f t="shared" si="58"/>
        <v/>
      </c>
      <c r="CD89" s="110" t="str">
        <f>IF(ISBLANK(DATASHEET!CG75),"",DATASHEET!CG75)</f>
        <v>FG</v>
      </c>
      <c r="CE89" s="111" t="str">
        <f>IF(ISBLANK(DATASHEET!CH75),"",DATASHEET!CH75)</f>
        <v>8S-RE-3</v>
      </c>
      <c r="CF89" s="108" t="str">
        <f>IFERROR(VLOOKUP(DATASHEET!CJ75,lookup,2,FALSE)-$Q89,"")</f>
        <v/>
      </c>
      <c r="CG89" s="109">
        <f>IFERROR(INDEX(DATASHEET!$A$1:$CT$300,MATCH(PROGRESS!$A89,DATASHEET!$A$1:$A$300,0),MATCH(PROGRESS!CG$2,DATASHEET!$A$1:$CT$1,0)),"")</f>
        <v>0</v>
      </c>
      <c r="CH89" s="109" t="str">
        <f t="shared" si="61"/>
        <v/>
      </c>
      <c r="CI89" s="110" t="str">
        <f>IF(ISBLANK(DATASHEET!CK75),"",DATASHEET!CK75)</f>
        <v>GN</v>
      </c>
      <c r="CJ89" s="111" t="str">
        <f>IF(ISBLANK(DATASHEET!CL75),"",DATASHEET!CL75)</f>
        <v>8X-SC-4</v>
      </c>
      <c r="CK89" s="108" t="str">
        <f>IFERROR(VLOOKUP(DATASHEET!CN75,lookup,2,FALSE)-$Q89,"")</f>
        <v/>
      </c>
      <c r="CL89" s="109">
        <f>IFERROR(INDEX(DATASHEET!$A$1:$CT$300,MATCH(PROGRESS!$A89,DATASHEET!$A$1:$A$300,0),MATCH(PROGRESS!CL$2,DATASHEET!$A$1:$CT$1,0)),"")</f>
        <v>0</v>
      </c>
      <c r="CM89" s="109" t="str">
        <f t="shared" si="59"/>
        <v/>
      </c>
      <c r="CN89" s="110" t="str">
        <f>IF(ISBLANK(DATASHEET!CO75),"",DATASHEET!CO75)</f>
        <v/>
      </c>
      <c r="CO89" s="110" t="str">
        <f>IF(ISBLANK(DATASHEET!CP75),"",DATASHEET!CP75)</f>
        <v/>
      </c>
      <c r="FO89" s="282"/>
      <c r="FP89" s="282"/>
      <c r="FQ89" s="282"/>
      <c r="FR89" s="282"/>
      <c r="FS89" s="282"/>
      <c r="FT89" s="282"/>
      <c r="FU89" s="282"/>
      <c r="FV89" s="282"/>
      <c r="FW89" s="282"/>
      <c r="FX89" s="282"/>
      <c r="FY89" s="345"/>
      <c r="FZ89" s="282"/>
      <c r="GA89" s="282"/>
      <c r="GB89" s="282"/>
      <c r="GC89" s="282"/>
      <c r="GD89" s="282"/>
      <c r="GE89" s="282"/>
      <c r="GF89" s="282"/>
      <c r="GG89" s="282"/>
      <c r="GH89" s="282"/>
      <c r="GI89" s="282"/>
      <c r="GJ89" s="282"/>
      <c r="GK89" s="282"/>
      <c r="GL89" s="282"/>
      <c r="GM89" s="282"/>
      <c r="GN89" s="282"/>
      <c r="GO89" s="282"/>
      <c r="GP89" s="282"/>
      <c r="GQ89" s="282"/>
      <c r="GR89" s="282"/>
    </row>
    <row r="90" spans="1:200" ht="15.75" x14ac:dyDescent="0.25">
      <c r="A90" s="112">
        <f>DATASHEET!A76</f>
        <v>152768</v>
      </c>
      <c r="B90" s="113" t="str">
        <f>DATASHEET!B76</f>
        <v>HENOK, Daniel</v>
      </c>
      <c r="C90" s="114" t="str">
        <f>DATASHEET!C76</f>
        <v>8JJ</v>
      </c>
      <c r="D90" s="115" t="str">
        <f>DATASHEET!D76</f>
        <v>M</v>
      </c>
      <c r="E90" s="115" t="str">
        <f>DATASHEET!J76</f>
        <v>N</v>
      </c>
      <c r="F90" s="115" t="str">
        <f>DATASHEET!E76</f>
        <v>Y</v>
      </c>
      <c r="G90" s="115" t="str">
        <f>DATASHEET!F76</f>
        <v>Other Black African</v>
      </c>
      <c r="H90" s="115" t="str">
        <f>DATASHEET!G76</f>
        <v>N</v>
      </c>
      <c r="I90" s="115" t="str">
        <f>DATASHEET!H76</f>
        <v>Y</v>
      </c>
      <c r="J90" s="115" t="str">
        <f>DATASHEET!I76</f>
        <v>N</v>
      </c>
      <c r="K90" s="116" t="str">
        <f>DATASHEET!M76</f>
        <v>H</v>
      </c>
      <c r="L90" s="117" t="str">
        <f t="shared" si="46"/>
        <v/>
      </c>
      <c r="M90" s="106" t="str">
        <f>IFERROR(SUM(COUNTIF($S90,"&gt;=0"),COUNTIF($AC90,"&gt;=0"),COUNTIF($AH90,"&gt;=0"),COUNTIF(#REF!,"&gt;=0"),COUNTIF($AM90,"&gt;=0"),COUNTIF($AR90,"&gt;=0"),COUNTIF($AW90,"&gt;=0"),COUNTIF($BB90,"&gt;=0"),COUNTIF($BG90,"&gt;=0"),COUNTIF($BL90,"&gt;=0"),COUNTIF($BV90,"&gt;=0"),COUNTIF($BQ90,"&gt;=0"),COUNTIF($CF90,"&gt;=0"),COUNTIF($CK90,"&gt;=0"),COUNTIF($X90,"&gt;=0"),COUNTIF($CA90,"&gt;=0"))/COUNT($S90,$AC90,$AH90,#REF!,$AM90,$AR90,$AW90,$BB90,$BG90,$BL90,$BV90,$CA90,$CF90,$CK90,$X90,$BQ90),"")</f>
        <v/>
      </c>
      <c r="N90" s="106" t="str">
        <f>IFERROR(SUM(COUNTIF($S90,"&lt;0"),COUNTIF($AC90,"&lt;0"),COUNTIF($AH90,"&lt;0"),COUNTIF(#REF!,"&lt;0"),COUNTIF($AM90,"&lt;0"),COUNTIF($AR90,"&lt;0"),COUNTIF($AW90,"&lt;0"),COUNTIF($BB90,"&lt;0"),COUNTIF($BG90,"&lt;0"),COUNTIF($BL90,"&lt;0"),COUNTIF($BV90,"&lt;0"),COUNTIF($BQ90,"&lt;0"),COUNTIF($CA90,"&lt;0"),COUNTIF($CF90,"&lt;0"),COUNTIF($CK90,"&lt;0"),COUNTIF($X90,"&lt;0"))/COUNT($S90,$AC90,$AH90,#REF!,$AM90,$AR90,$AW90,$BB90,$BG90,$BL90,$BV90,$CA90,$CF90,$CK90,$X90,$BQ90),"")</f>
        <v/>
      </c>
      <c r="O90" s="118" t="str">
        <f>IF(ISBLANK(DATASHEET!L76),"",DATASHEET!L76)</f>
        <v>6-7</v>
      </c>
      <c r="P90" s="119">
        <f>IFERROR(IF(VLOOKUP(DATASHEET!A76,[5]YEAR8!$A$2:$Z$226,18,FALSE)="","",VLOOKUP(DATASHEET!A76,[5]YEAR8!$A$2:$Z$226,18,FALSE)),"")</f>
        <v>61.896647999999999</v>
      </c>
      <c r="Q90" s="120">
        <f>IFERROR(IF(VLOOKUP(DATASHEET!A76,[5]YEAR8!$A$2:$AF$250,19,FALSE)="","",VLOOKUP(DATASHEET!A76,[5]YEAR8!$A$2:$AF$250,19,FALSE)),"")</f>
        <v>6.1896648000000001</v>
      </c>
      <c r="R90" s="121" t="str">
        <f>'P8 BREAKDOWN'!L78</f>
        <v/>
      </c>
      <c r="S90" s="108" t="str">
        <f>IF(T90="","",IFERROR(VLOOKUP(DATASHEET!AF76,lookup,2,FALSE)-$Q90,""))</f>
        <v/>
      </c>
      <c r="T90" s="109">
        <f>IFERROR(INDEX(DATASHEET!$A$1:$CT$300,MATCH(PROGRESS!$A90,DATASHEET!$A$1:$A$300,0),MATCH(PROGRESS!T$2,DATASHEET!$A$1:$CT$1,0)),"")</f>
        <v>0</v>
      </c>
      <c r="U90" s="109" t="str">
        <f t="shared" si="47"/>
        <v/>
      </c>
      <c r="V90" s="110" t="str">
        <f>IF(ISBLANK(DATASHEET!AG76),"",DATASHEET!AG76)</f>
        <v>PLE</v>
      </c>
      <c r="W90" s="111" t="str">
        <f>IF(ISBLANK(DATASHEET!AH76),"",DATASHEET!AH76)</f>
        <v>8N-AR-3</v>
      </c>
      <c r="X90" s="108" t="str">
        <f>IFERROR(VLOOKUP(DATASHEET!AJ76,lookup,2,FALSE)-$Q90,"")</f>
        <v/>
      </c>
      <c r="Y90" s="109">
        <f>IFERROR(INDEX(DATASHEET!$A$1:$CT$300,MATCH(PROGRESS!$A90,DATASHEET!$A$1:$A$300,0),MATCH(PROGRESS!Y$2,DATASHEET!$A$1:$CT$1,0)),"")</f>
        <v>0</v>
      </c>
      <c r="Z90" s="109" t="str">
        <f t="shared" si="60"/>
        <v/>
      </c>
      <c r="AA90" s="110" t="str">
        <f>IF(ISBLANK(DATASHEET!AK76),"",DATASHEET!AK76)</f>
        <v/>
      </c>
      <c r="AB90" s="111" t="str">
        <f>IF(ISBLANK(DATASHEET!AL76),"",DATASHEET!AL76)</f>
        <v/>
      </c>
      <c r="AC90" s="108" t="str">
        <f>IF(AD90="","",IFERROR(VLOOKUP(DATASHEET!AN76,lookup,2,FALSE)-$Q90,""))</f>
        <v/>
      </c>
      <c r="AD90" s="109">
        <f>IFERROR(INDEX(DATASHEET!$A$1:$CT$300,MATCH(PROGRESS!$A90,DATASHEET!$A$1:$A$300,0),MATCH(PROGRESS!AD$2,DATASHEET!$A$1:$CT$1,0)),"")</f>
        <v>0</v>
      </c>
      <c r="AE90" s="109" t="str">
        <f t="shared" si="48"/>
        <v/>
      </c>
      <c r="AF90" s="110" t="str">
        <f>IF(ISBLANK(DATASHEET!AO76),"",DATASHEET!AO76)</f>
        <v>EC</v>
      </c>
      <c r="AG90" s="111" t="str">
        <f>IF(ISBLANK(DATASHEET!AP76),"",DATASHEET!AP76)</f>
        <v>8N-DR-3</v>
      </c>
      <c r="AH90" s="108" t="str">
        <f>IF(AI90="","",IFERROR(VLOOKUP(DATASHEET!AR76,lookup,2,FALSE)-$Q90,""))</f>
        <v/>
      </c>
      <c r="AI90" s="109">
        <f>IFERROR(INDEX(DATASHEET!$A$1:$CT$300,MATCH(PROGRESS!$A90,DATASHEET!$A$1:$A$300,0),MATCH(PROGRESS!AI$2,DATASHEET!$A$1:$CT$1,0)),"")</f>
        <v>0</v>
      </c>
      <c r="AJ90" s="109" t="str">
        <f t="shared" si="49"/>
        <v/>
      </c>
      <c r="AK90" s="110" t="str">
        <f>IF(ISBLANK(DATASHEET!AS76),"",DATASHEET!AS76)</f>
        <v>AWH</v>
      </c>
      <c r="AL90" s="111" t="str">
        <f>IF(ISBLANK(DATASHEET!AT76),"",DATASHEET!AT76)</f>
        <v>8N-EN-1</v>
      </c>
      <c r="AM90" s="108" t="str">
        <f>IF(AN90="","",IFERROR(VLOOKUP(DATASHEET!AZ76,lookup,2,FALSE)-$Q90,""))</f>
        <v/>
      </c>
      <c r="AN90" s="109">
        <f>IFERROR(INDEX(DATASHEET!$A$1:$CT$300,MATCH(PROGRESS!$A90,DATASHEET!$A$1:$A$300,0),MATCH(PROGRESS!AN$2,DATASHEET!$A$1:$CT$1,0)),"")</f>
        <v>0</v>
      </c>
      <c r="AO90" s="109" t="str">
        <f t="shared" si="50"/>
        <v/>
      </c>
      <c r="AP90" s="110" t="str">
        <f>IF(ISBLANK(DATASHEET!BA76),"",DATASHEET!BA76)</f>
        <v/>
      </c>
      <c r="AQ90" s="111" t="str">
        <f>IF(ISBLANK(DATASHEET!BB76),"",DATASHEET!BB76)</f>
        <v/>
      </c>
      <c r="AR90" s="108" t="str">
        <f>IF(AS90="","",IFERROR(VLOOKUP(DATASHEET!BD76,lookup,2,FALSE)-$Q90,""))</f>
        <v/>
      </c>
      <c r="AS90" s="109">
        <f>IFERROR(INDEX(DATASHEET!$A$1:$CT$300,MATCH(PROGRESS!$A90,DATASHEET!$A$1:$A$300,0),MATCH(PROGRESS!AS$2,DATASHEET!$A$1:$CT$1,0)),"")</f>
        <v>0</v>
      </c>
      <c r="AT90" s="109" t="str">
        <f t="shared" si="51"/>
        <v/>
      </c>
      <c r="AU90" s="110" t="str">
        <f>IF(ISBLANK(DATASHEET!BE76),"",DATASHEET!BE76)</f>
        <v>MPI</v>
      </c>
      <c r="AV90" s="111" t="str">
        <f>IF(ISBLANK(DATASHEET!BF76),"",DATASHEET!BF76)</f>
        <v>8N-GG-3</v>
      </c>
      <c r="AW90" s="108" t="str">
        <f>IF(AX90="","",IFERROR(VLOOKUP(DATASHEET!BH76,lookup,2,FALSE)-$Q90,""))</f>
        <v/>
      </c>
      <c r="AX90" s="109">
        <f>IFERROR(INDEX(DATASHEET!$A$1:$CT$300,MATCH(PROGRESS!$A90,DATASHEET!$A$1:$A$300,0),MATCH(PROGRESS!AX$2,DATASHEET!$A$1:$CT$1,0)),"")</f>
        <v>0</v>
      </c>
      <c r="AY90" s="109" t="str">
        <f t="shared" si="52"/>
        <v/>
      </c>
      <c r="AZ90" s="110" t="str">
        <f>IF(ISBLANK(DATASHEET!BI76),"",DATASHEET!BI76)</f>
        <v>MCO</v>
      </c>
      <c r="BA90" s="111" t="str">
        <f>IF(ISBLANK(DATASHEET!BJ76),"",DATASHEET!BJ76)</f>
        <v>8N-HI-3</v>
      </c>
      <c r="BB90" s="108" t="str">
        <f>IF(BC90="","",IFERROR(VLOOKUP(DATASHEET!BL76,lookup,2,FALSE)-$Q90,""))</f>
        <v/>
      </c>
      <c r="BC90" s="109">
        <f>IFERROR(INDEX(DATASHEET!$A$1:$CT$300,MATCH(PROGRESS!$A90,DATASHEET!$A$1:$A$300,0),MATCH(PROGRESS!BC$2,DATASHEET!$A$1:$CT$1,0)),"")</f>
        <v>0</v>
      </c>
      <c r="BD90" s="109" t="str">
        <f t="shared" si="53"/>
        <v/>
      </c>
      <c r="BE90" s="110" t="str">
        <f>IF(ISBLANK(DATASHEET!BM76),"",DATASHEET!BM76)</f>
        <v>RNI</v>
      </c>
      <c r="BF90" s="111" t="str">
        <f>IF(ISBLANK(DATASHEET!BN76),"",DATASHEET!BN76)</f>
        <v>8N-IT-3</v>
      </c>
      <c r="BG90" s="108" t="str">
        <f>IF(BH90="","",IFERROR(VLOOKUP(DATASHEET!BP76,lookup,2,FALSE)-$Q90,""))</f>
        <v/>
      </c>
      <c r="BH90" s="109">
        <f>IFERROR(INDEX(DATASHEET!$A$1:$CT$300,MATCH(PROGRESS!$A90,DATASHEET!$A$1:$A$300,0),MATCH(PROGRESS!BH$2,DATASHEET!$A$1:$CT$1,0)),"")</f>
        <v>0</v>
      </c>
      <c r="BI90" s="109" t="str">
        <f t="shared" si="54"/>
        <v/>
      </c>
      <c r="BJ90" s="110" t="str">
        <f>IF(ISBLANK(DATASHEET!BQ76),"",DATASHEET!BQ76)</f>
        <v>WD</v>
      </c>
      <c r="BK90" s="111" t="str">
        <f>IF(ISBLANK(DATASHEET!BR76),"",DATASHEET!BR76)</f>
        <v>8N-MA-1</v>
      </c>
      <c r="BL90" s="108" t="str">
        <f>IFERROR(VLOOKUP(DATASHEET!BT76,lookup,2,FALSE)-$Q90,"")</f>
        <v/>
      </c>
      <c r="BM90" s="109">
        <f>IFERROR(INDEX(DATASHEET!$A$1:$CT$300,MATCH(PROGRESS!$A90,DATASHEET!$A$1:$A$300,0),MATCH(PROGRESS!BM$2,DATASHEET!$A$1:$CT$1,0)),"")</f>
        <v>0</v>
      </c>
      <c r="BN90" s="109" t="str">
        <f t="shared" si="55"/>
        <v/>
      </c>
      <c r="BO90" s="110" t="str">
        <f>IF(ISBLANK(DATASHEET!BU76),"",DATASHEET!BU76)</f>
        <v>AW</v>
      </c>
      <c r="BP90" s="111" t="str">
        <f>IF(ISBLANK(DATASHEET!BV76),"",DATASHEET!BV76)</f>
        <v>8N-MU-3</v>
      </c>
      <c r="BQ90" s="108" t="str">
        <f>IFERROR(VLOOKUP(DATASHEET!BX76,lookup,2,FALSE)-$Q90,"")</f>
        <v/>
      </c>
      <c r="BR90" s="109">
        <f>IFERROR(INDEX(DATASHEET!$A$1:$CT$300,MATCH(PROGRESS!$A90,DATASHEET!$A$1:$A$300,0),MATCH(PROGRESS!BR$2,DATASHEET!$A$1:$CT$1,0)),"")</f>
        <v>0</v>
      </c>
      <c r="BS90" s="109" t="str">
        <f t="shared" si="56"/>
        <v/>
      </c>
      <c r="BT90" s="110" t="str">
        <f>IF(ISBLANK(DATASHEET!BY76),"",DATASHEET!BY76)</f>
        <v>RNI</v>
      </c>
      <c r="BU90" s="111" t="str">
        <f>IF(ISBLANK(DATASHEET!BZ76),"",DATASHEET!BZ76)</f>
        <v>8N-PS-5</v>
      </c>
      <c r="BV90" s="108" t="str">
        <f>IFERROR(VLOOKUP(DATASHEET!CB76,lookup,2,FALSE)-$Q90,"")</f>
        <v/>
      </c>
      <c r="BW90" s="109">
        <f>IFERROR(INDEX(DATASHEET!$A$1:$CT$300,MATCH(PROGRESS!$A90,DATASHEET!$A$1:$A$300,0),MATCH(PROGRESS!BW$2,DATASHEET!$A$1:$CT$1,0)),"")</f>
        <v>0</v>
      </c>
      <c r="BX90" s="109" t="str">
        <f t="shared" si="57"/>
        <v/>
      </c>
      <c r="BY90" s="110" t="str">
        <f>IF(ISBLANK(DATASHEET!CC76),"",DATASHEET!CC76)</f>
        <v>MAM</v>
      </c>
      <c r="BZ90" s="111" t="str">
        <f>IF(ISBLANK(DATASHEET!CD76),"",DATASHEET!CD76)</f>
        <v>8N-PE-4</v>
      </c>
      <c r="CA90" s="108" t="str">
        <f>IFERROR(VLOOKUP(DATASHEET!CF76,lookup,2,FALSE)-$Q90,"")</f>
        <v/>
      </c>
      <c r="CB90" s="109">
        <f>IFERROR(INDEX(DATASHEET!$A$1:$CT$300,MATCH(PROGRESS!$A90,DATASHEET!$A$1:$A$300,0),MATCH(PROGRESS!CB$2,DATASHEET!$A$1:$CT$1,0)),"")</f>
        <v>0</v>
      </c>
      <c r="CC90" s="109" t="str">
        <f t="shared" si="58"/>
        <v/>
      </c>
      <c r="CD90" s="110" t="str">
        <f>IF(ISBLANK(DATASHEET!CG76),"",DATASHEET!CG76)</f>
        <v>CR</v>
      </c>
      <c r="CE90" s="111" t="str">
        <f>IF(ISBLANK(DATASHEET!CH76),"",DATASHEET!CH76)</f>
        <v>8N-RE-3</v>
      </c>
      <c r="CF90" s="108" t="str">
        <f>IFERROR(VLOOKUP(DATASHEET!CJ76,lookup,2,FALSE)-$Q90,"")</f>
        <v/>
      </c>
      <c r="CG90" s="109">
        <f>IFERROR(INDEX(DATASHEET!$A$1:$CT$300,MATCH(PROGRESS!$A90,DATASHEET!$A$1:$A$300,0),MATCH(PROGRESS!CG$2,DATASHEET!$A$1:$CT$1,0)),"")</f>
        <v>0</v>
      </c>
      <c r="CH90" s="109" t="str">
        <f t="shared" si="61"/>
        <v/>
      </c>
      <c r="CI90" s="110" t="str">
        <f>IF(ISBLANK(DATASHEET!CK76),"",DATASHEET!CK76)</f>
        <v>AGI</v>
      </c>
      <c r="CJ90" s="111" t="str">
        <f>IF(ISBLANK(DATASHEET!CL76),"",DATASHEET!CL76)</f>
        <v>8X-SC-2</v>
      </c>
      <c r="CK90" s="108" t="str">
        <f>IFERROR(VLOOKUP(DATASHEET!CN76,lookup,2,FALSE)-$Q90,"")</f>
        <v/>
      </c>
      <c r="CL90" s="109">
        <f>IFERROR(INDEX(DATASHEET!$A$1:$CT$300,MATCH(PROGRESS!$A90,DATASHEET!$A$1:$A$300,0),MATCH(PROGRESS!CL$2,DATASHEET!$A$1:$CT$1,0)),"")</f>
        <v>0</v>
      </c>
      <c r="CM90" s="109" t="str">
        <f t="shared" si="59"/>
        <v/>
      </c>
      <c r="CN90" s="110" t="str">
        <f>IF(ISBLANK(DATASHEET!CO76),"",DATASHEET!CO76)</f>
        <v>LMA</v>
      </c>
      <c r="CO90" s="110" t="str">
        <f>IF(ISBLANK(DATASHEET!CP76),"",DATASHEET!CP76)</f>
        <v>8N-SP-3</v>
      </c>
      <c r="FO90" s="282"/>
      <c r="FP90" s="282"/>
      <c r="FQ90" s="282"/>
      <c r="FR90" s="282"/>
      <c r="FS90" s="282"/>
      <c r="FT90" s="282"/>
      <c r="FU90" s="282"/>
      <c r="FV90" s="282"/>
      <c r="FW90" s="282"/>
      <c r="FX90" s="282"/>
      <c r="FY90" s="345"/>
      <c r="FZ90" s="282"/>
      <c r="GA90" s="282"/>
      <c r="GB90" s="282"/>
      <c r="GC90" s="282"/>
      <c r="GD90" s="282"/>
      <c r="GE90" s="282"/>
      <c r="GF90" s="282"/>
      <c r="GG90" s="282"/>
      <c r="GH90" s="282"/>
      <c r="GI90" s="282"/>
      <c r="GJ90" s="282"/>
      <c r="GK90" s="282"/>
      <c r="GL90" s="282"/>
      <c r="GM90" s="282"/>
      <c r="GN90" s="282"/>
      <c r="GO90" s="282"/>
      <c r="GP90" s="282"/>
      <c r="GQ90" s="282"/>
      <c r="GR90" s="282"/>
    </row>
    <row r="91" spans="1:200" ht="15.75" x14ac:dyDescent="0.25">
      <c r="A91" s="112">
        <f>DATASHEET!A77</f>
        <v>152843</v>
      </c>
      <c r="B91" s="113" t="str">
        <f>DATASHEET!B77</f>
        <v>HOGAN, Archie</v>
      </c>
      <c r="C91" s="114" t="str">
        <f>DATASHEET!C77</f>
        <v>8KS</v>
      </c>
      <c r="D91" s="115" t="str">
        <f>DATASHEET!D77</f>
        <v>M</v>
      </c>
      <c r="E91" s="115" t="str">
        <f>DATASHEET!J77</f>
        <v>N</v>
      </c>
      <c r="F91" s="115" t="str">
        <f>DATASHEET!E77</f>
        <v>N</v>
      </c>
      <c r="G91" s="115" t="str">
        <f>DATASHEET!F77</f>
        <v>White - British</v>
      </c>
      <c r="H91" s="115" t="str">
        <f>DATASHEET!G77</f>
        <v>N</v>
      </c>
      <c r="I91" s="115" t="str">
        <f>DATASHEET!H77</f>
        <v>N</v>
      </c>
      <c r="J91" s="115" t="str">
        <f>DATASHEET!I77</f>
        <v>N</v>
      </c>
      <c r="K91" s="116" t="str">
        <f>DATASHEET!M77</f>
        <v>M</v>
      </c>
      <c r="L91" s="117" t="str">
        <f t="shared" si="46"/>
        <v/>
      </c>
      <c r="M91" s="106" t="str">
        <f>IFERROR(SUM(COUNTIF($S91,"&gt;=0"),COUNTIF($AC91,"&gt;=0"),COUNTIF($AH91,"&gt;=0"),COUNTIF(#REF!,"&gt;=0"),COUNTIF($AM91,"&gt;=0"),COUNTIF($AR91,"&gt;=0"),COUNTIF($AW91,"&gt;=0"),COUNTIF($BB91,"&gt;=0"),COUNTIF($BG91,"&gt;=0"),COUNTIF($BL91,"&gt;=0"),COUNTIF($BV91,"&gt;=0"),COUNTIF($BQ91,"&gt;=0"),COUNTIF($CF91,"&gt;=0"),COUNTIF($CK91,"&gt;=0"),COUNTIF($X91,"&gt;=0"),COUNTIF($CA91,"&gt;=0"))/COUNT($S91,$AC91,$AH91,#REF!,$AM91,$AR91,$AW91,$BB91,$BG91,$BL91,$BV91,$CA91,$CF91,$CK91,$X91,$BQ91),"")</f>
        <v/>
      </c>
      <c r="N91" s="106" t="str">
        <f>IFERROR(SUM(COUNTIF($S91,"&lt;0"),COUNTIF($AC91,"&lt;0"),COUNTIF($AH91,"&lt;0"),COUNTIF(#REF!,"&lt;0"),COUNTIF($AM91,"&lt;0"),COUNTIF($AR91,"&lt;0"),COUNTIF($AW91,"&lt;0"),COUNTIF($BB91,"&lt;0"),COUNTIF($BG91,"&lt;0"),COUNTIF($BL91,"&lt;0"),COUNTIF($BV91,"&lt;0"),COUNTIF($BQ91,"&lt;0"),COUNTIF($CA91,"&lt;0"),COUNTIF($CF91,"&lt;0"),COUNTIF($CK91,"&lt;0"),COUNTIF($X91,"&lt;0"))/COUNT($S91,$AC91,$AH91,#REF!,$AM91,$AR91,$AW91,$BB91,$BG91,$BL91,$BV91,$CA91,$CF91,$CK91,$X91,$BQ91),"")</f>
        <v/>
      </c>
      <c r="O91" s="118" t="str">
        <f>IF(ISBLANK(DATASHEET!L77),"",DATASHEET!L77)</f>
        <v>5-6</v>
      </c>
      <c r="P91" s="119">
        <f>IFERROR(IF(VLOOKUP(DATASHEET!A77,[5]YEAR8!$A$2:$Z$226,18,FALSE)="","",VLOOKUP(DATASHEET!A77,[5]YEAR8!$A$2:$Z$226,18,FALSE)),"")</f>
        <v>54.013157999999997</v>
      </c>
      <c r="Q91" s="120">
        <f>IFERROR(IF(VLOOKUP(DATASHEET!A77,[5]YEAR8!$A$2:$AF$250,19,FALSE)="","",VLOOKUP(DATASHEET!A77,[5]YEAR8!$A$2:$AF$250,19,FALSE)),"")</f>
        <v>5.4013157999999999</v>
      </c>
      <c r="R91" s="121" t="str">
        <f>'P8 BREAKDOWN'!L79</f>
        <v/>
      </c>
      <c r="S91" s="108" t="str">
        <f>IF(T91="","",IFERROR(VLOOKUP(DATASHEET!AF77,lookup,2,FALSE)-$Q91,""))</f>
        <v/>
      </c>
      <c r="T91" s="109">
        <f>IFERROR(INDEX(DATASHEET!$A$1:$CT$300,MATCH(PROGRESS!$A91,DATASHEET!$A$1:$A$300,0),MATCH(PROGRESS!T$2,DATASHEET!$A$1:$CT$1,0)),"")</f>
        <v>0</v>
      </c>
      <c r="U91" s="109" t="str">
        <f t="shared" si="47"/>
        <v/>
      </c>
      <c r="V91" s="110" t="str">
        <f>IF(ISBLANK(DATASHEET!AG77),"",DATASHEET!AG77)</f>
        <v>BPE</v>
      </c>
      <c r="W91" s="111" t="str">
        <f>IF(ISBLANK(DATASHEET!AH77),"",DATASHEET!AH77)</f>
        <v>8S-AR-2</v>
      </c>
      <c r="X91" s="108" t="str">
        <f>IFERROR(VLOOKUP(DATASHEET!AJ77,lookup,2,FALSE)-$Q91,"")</f>
        <v/>
      </c>
      <c r="Y91" s="109">
        <f>IFERROR(INDEX(DATASHEET!$A$1:$CT$300,MATCH(PROGRESS!$A91,DATASHEET!$A$1:$A$300,0),MATCH(PROGRESS!Y$2,DATASHEET!$A$1:$CT$1,0)),"")</f>
        <v>0</v>
      </c>
      <c r="Z91" s="109" t="str">
        <f t="shared" si="60"/>
        <v/>
      </c>
      <c r="AA91" s="110" t="str">
        <f>IF(ISBLANK(DATASHEET!AK77),"",DATASHEET!AK77)</f>
        <v/>
      </c>
      <c r="AB91" s="111" t="str">
        <f>IF(ISBLANK(DATASHEET!AL77),"",DATASHEET!AL77)</f>
        <v/>
      </c>
      <c r="AC91" s="108" t="str">
        <f>IF(AD91="","",IFERROR(VLOOKUP(DATASHEET!AN77,lookup,2,FALSE)-$Q91,""))</f>
        <v/>
      </c>
      <c r="AD91" s="109">
        <f>IFERROR(INDEX(DATASHEET!$A$1:$CT$300,MATCH(PROGRESS!$A91,DATASHEET!$A$1:$A$300,0),MATCH(PROGRESS!AD$2,DATASHEET!$A$1:$CT$1,0)),"")</f>
        <v>0</v>
      </c>
      <c r="AE91" s="109" t="str">
        <f t="shared" si="48"/>
        <v/>
      </c>
      <c r="AF91" s="110" t="str">
        <f>IF(ISBLANK(DATASHEET!AO77),"",DATASHEET!AO77)</f>
        <v>EC</v>
      </c>
      <c r="AG91" s="111" t="str">
        <f>IF(ISBLANK(DATASHEET!AP77),"",DATASHEET!AP77)</f>
        <v>8S-DR-2</v>
      </c>
      <c r="AH91" s="108" t="str">
        <f>IF(AI91="","",IFERROR(VLOOKUP(DATASHEET!AR77,lookup,2,FALSE)-$Q91,""))</f>
        <v/>
      </c>
      <c r="AI91" s="109">
        <f>IFERROR(INDEX(DATASHEET!$A$1:$CT$300,MATCH(PROGRESS!$A91,DATASHEET!$A$1:$A$300,0),MATCH(PROGRESS!AI$2,DATASHEET!$A$1:$CT$1,0)),"")</f>
        <v>0</v>
      </c>
      <c r="AJ91" s="109" t="str">
        <f t="shared" si="49"/>
        <v/>
      </c>
      <c r="AK91" s="110" t="str">
        <f>IF(ISBLANK(DATASHEET!AS77),"",DATASHEET!AS77)</f>
        <v>KC</v>
      </c>
      <c r="AL91" s="111" t="str">
        <f>IF(ISBLANK(DATASHEET!AT77),"",DATASHEET!AT77)</f>
        <v>8S-EN-3</v>
      </c>
      <c r="AM91" s="108" t="str">
        <f>IF(AN91="","",IFERROR(VLOOKUP(DATASHEET!AZ77,lookup,2,FALSE)-$Q91,""))</f>
        <v/>
      </c>
      <c r="AN91" s="109">
        <f>IFERROR(INDEX(DATASHEET!$A$1:$CT$300,MATCH(PROGRESS!$A91,DATASHEET!$A$1:$A$300,0),MATCH(PROGRESS!AN$2,DATASHEET!$A$1:$CT$1,0)),"")</f>
        <v>0</v>
      </c>
      <c r="AO91" s="109" t="str">
        <f t="shared" si="50"/>
        <v/>
      </c>
      <c r="AP91" s="110" t="str">
        <f>IF(ISBLANK(DATASHEET!BA77),"",DATASHEET!BA77)</f>
        <v>EGQ</v>
      </c>
      <c r="AQ91" s="111" t="str">
        <f>IF(ISBLANK(DATASHEET!BB77),"",DATASHEET!BB77)</f>
        <v>8S-FR-2</v>
      </c>
      <c r="AR91" s="108" t="str">
        <f>IF(AS91="","",IFERROR(VLOOKUP(DATASHEET!BD77,lookup,2,FALSE)-$Q91,""))</f>
        <v/>
      </c>
      <c r="AS91" s="109">
        <f>IFERROR(INDEX(DATASHEET!$A$1:$CT$300,MATCH(PROGRESS!$A91,DATASHEET!$A$1:$A$300,0),MATCH(PROGRESS!AS$2,DATASHEET!$A$1:$CT$1,0)),"")</f>
        <v>0</v>
      </c>
      <c r="AT91" s="109" t="str">
        <f t="shared" si="51"/>
        <v/>
      </c>
      <c r="AU91" s="110" t="str">
        <f>IF(ISBLANK(DATASHEET!BE77),"",DATASHEET!BE77)</f>
        <v>MPI</v>
      </c>
      <c r="AV91" s="111" t="str">
        <f>IF(ISBLANK(DATASHEET!BF77),"",DATASHEET!BF77)</f>
        <v>8S-GG-2</v>
      </c>
      <c r="AW91" s="108" t="str">
        <f>IF(AX91="","",IFERROR(VLOOKUP(DATASHEET!BH77,lookup,2,FALSE)-$Q91,""))</f>
        <v/>
      </c>
      <c r="AX91" s="109">
        <f>IFERROR(INDEX(DATASHEET!$A$1:$CT$300,MATCH(PROGRESS!$A91,DATASHEET!$A$1:$A$300,0),MATCH(PROGRESS!AX$2,DATASHEET!$A$1:$CT$1,0)),"")</f>
        <v>0</v>
      </c>
      <c r="AY91" s="109" t="str">
        <f t="shared" si="52"/>
        <v/>
      </c>
      <c r="AZ91" s="110" t="str">
        <f>IF(ISBLANK(DATASHEET!BI77),"",DATASHEET!BI77)</f>
        <v>HST</v>
      </c>
      <c r="BA91" s="111" t="str">
        <f>IF(ISBLANK(DATASHEET!BJ77),"",DATASHEET!BJ77)</f>
        <v>8S-HI-2</v>
      </c>
      <c r="BB91" s="108" t="str">
        <f>IF(BC91="","",IFERROR(VLOOKUP(DATASHEET!BL77,lookup,2,FALSE)-$Q91,""))</f>
        <v/>
      </c>
      <c r="BC91" s="109">
        <f>IFERROR(INDEX(DATASHEET!$A$1:$CT$300,MATCH(PROGRESS!$A91,DATASHEET!$A$1:$A$300,0),MATCH(PROGRESS!BC$2,DATASHEET!$A$1:$CT$1,0)),"")</f>
        <v>0</v>
      </c>
      <c r="BD91" s="109" t="str">
        <f t="shared" si="53"/>
        <v/>
      </c>
      <c r="BE91" s="110" t="str">
        <f>IF(ISBLANK(DATASHEET!BM77),"",DATASHEET!BM77)</f>
        <v>RNI</v>
      </c>
      <c r="BF91" s="111" t="str">
        <f>IF(ISBLANK(DATASHEET!BN77),"",DATASHEET!BN77)</f>
        <v>8S-IT-2</v>
      </c>
      <c r="BG91" s="108" t="str">
        <f>IF(BH91="","",IFERROR(VLOOKUP(DATASHEET!BP77,lookup,2,FALSE)-$Q91,""))</f>
        <v/>
      </c>
      <c r="BH91" s="109">
        <f>IFERROR(INDEX(DATASHEET!$A$1:$CT$300,MATCH(PROGRESS!$A91,DATASHEET!$A$1:$A$300,0),MATCH(PROGRESS!BH$2,DATASHEET!$A$1:$CT$1,0)),"")</f>
        <v>0</v>
      </c>
      <c r="BI91" s="109" t="str">
        <f t="shared" si="54"/>
        <v/>
      </c>
      <c r="BJ91" s="110" t="str">
        <f>IF(ISBLANK(DATASHEET!BQ77),"",DATASHEET!BQ77)</f>
        <v>WD</v>
      </c>
      <c r="BK91" s="111" t="str">
        <f>IF(ISBLANK(DATASHEET!BR77),"",DATASHEET!BR77)</f>
        <v>8S-MA-1</v>
      </c>
      <c r="BL91" s="108" t="str">
        <f>IFERROR(VLOOKUP(DATASHEET!BT77,lookup,2,FALSE)-$Q91,"")</f>
        <v/>
      </c>
      <c r="BM91" s="109">
        <f>IFERROR(INDEX(DATASHEET!$A$1:$CT$300,MATCH(PROGRESS!$A91,DATASHEET!$A$1:$A$300,0),MATCH(PROGRESS!BM$2,DATASHEET!$A$1:$CT$1,0)),"")</f>
        <v>0</v>
      </c>
      <c r="BN91" s="109" t="str">
        <f t="shared" si="55"/>
        <v/>
      </c>
      <c r="BO91" s="110" t="str">
        <f>IF(ISBLANK(DATASHEET!BU77),"",DATASHEET!BU77)</f>
        <v>RF</v>
      </c>
      <c r="BP91" s="111" t="str">
        <f>IF(ISBLANK(DATASHEET!BV77),"",DATASHEET!BV77)</f>
        <v>8S-MU-2</v>
      </c>
      <c r="BQ91" s="108" t="str">
        <f>IFERROR(VLOOKUP(DATASHEET!BX77,lookup,2,FALSE)-$Q91,"")</f>
        <v/>
      </c>
      <c r="BR91" s="109">
        <f>IFERROR(INDEX(DATASHEET!$A$1:$CT$300,MATCH(PROGRESS!$A91,DATASHEET!$A$1:$A$300,0),MATCH(PROGRESS!BR$2,DATASHEET!$A$1:$CT$1,0)),"")</f>
        <v>0</v>
      </c>
      <c r="BS91" s="109" t="str">
        <f t="shared" si="56"/>
        <v/>
      </c>
      <c r="BT91" s="110" t="str">
        <f>IF(ISBLANK(DATASHEET!BY77),"",DATASHEET!BY77)</f>
        <v>HST</v>
      </c>
      <c r="BU91" s="111" t="str">
        <f>IF(ISBLANK(DATASHEET!BZ77),"",DATASHEET!BZ77)</f>
        <v>8S-PS-5</v>
      </c>
      <c r="BV91" s="108" t="str">
        <f>IFERROR(VLOOKUP(DATASHEET!CB77,lookup,2,FALSE)-$Q91,"")</f>
        <v/>
      </c>
      <c r="BW91" s="109">
        <f>IFERROR(INDEX(DATASHEET!$A$1:$CT$300,MATCH(PROGRESS!$A91,DATASHEET!$A$1:$A$300,0),MATCH(PROGRESS!BW$2,DATASHEET!$A$1:$CT$1,0)),"")</f>
        <v>0</v>
      </c>
      <c r="BX91" s="109" t="str">
        <f t="shared" si="57"/>
        <v/>
      </c>
      <c r="BY91" s="110" t="str">
        <f>IF(ISBLANK(DATASHEET!CC77),"",DATASHEET!CC77)</f>
        <v>JOS</v>
      </c>
      <c r="BZ91" s="111" t="str">
        <f>IF(ISBLANK(DATASHEET!CD77),"",DATASHEET!CD77)</f>
        <v>8S-PE-4</v>
      </c>
      <c r="CA91" s="108" t="str">
        <f>IFERROR(VLOOKUP(DATASHEET!CF77,lookup,2,FALSE)-$Q91,"")</f>
        <v/>
      </c>
      <c r="CB91" s="109">
        <f>IFERROR(INDEX(DATASHEET!$A$1:$CT$300,MATCH(PROGRESS!$A91,DATASHEET!$A$1:$A$300,0),MATCH(PROGRESS!CB$2,DATASHEET!$A$1:$CT$1,0)),"")</f>
        <v>0</v>
      </c>
      <c r="CC91" s="109" t="str">
        <f t="shared" si="58"/>
        <v/>
      </c>
      <c r="CD91" s="110" t="str">
        <f>IF(ISBLANK(DATASHEET!CG77),"",DATASHEET!CG77)</f>
        <v>GRY</v>
      </c>
      <c r="CE91" s="111" t="str">
        <f>IF(ISBLANK(DATASHEET!CH77),"",DATASHEET!CH77)</f>
        <v>8S-RE-2</v>
      </c>
      <c r="CF91" s="108" t="str">
        <f>IFERROR(VLOOKUP(DATASHEET!CJ77,lookup,2,FALSE)-$Q91,"")</f>
        <v/>
      </c>
      <c r="CG91" s="109">
        <f>IFERROR(INDEX(DATASHEET!$A$1:$CT$300,MATCH(PROGRESS!$A91,DATASHEET!$A$1:$A$300,0),MATCH(PROGRESS!CG$2,DATASHEET!$A$1:$CT$1,0)),"")</f>
        <v>0</v>
      </c>
      <c r="CH91" s="109" t="str">
        <f t="shared" si="61"/>
        <v/>
      </c>
      <c r="CI91" s="110" t="str">
        <f>IF(ISBLANK(DATASHEET!CK77),"",DATASHEET!CK77)</f>
        <v>AR</v>
      </c>
      <c r="CJ91" s="111" t="str">
        <f>IF(ISBLANK(DATASHEET!CL77),"",DATASHEET!CL77)</f>
        <v>8X-SC-7</v>
      </c>
      <c r="CK91" s="108" t="str">
        <f>IFERROR(VLOOKUP(DATASHEET!CN77,lookup,2,FALSE)-$Q91,"")</f>
        <v/>
      </c>
      <c r="CL91" s="109">
        <f>IFERROR(INDEX(DATASHEET!$A$1:$CT$300,MATCH(PROGRESS!$A91,DATASHEET!$A$1:$A$300,0),MATCH(PROGRESS!CL$2,DATASHEET!$A$1:$CT$1,0)),"")</f>
        <v>0</v>
      </c>
      <c r="CM91" s="109" t="str">
        <f t="shared" si="59"/>
        <v/>
      </c>
      <c r="CN91" s="110" t="str">
        <f>IF(ISBLANK(DATASHEET!CO77),"",DATASHEET!CO77)</f>
        <v/>
      </c>
      <c r="CO91" s="110" t="str">
        <f>IF(ISBLANK(DATASHEET!CP77),"",DATASHEET!CP77)</f>
        <v/>
      </c>
      <c r="FO91" s="282"/>
      <c r="FP91" s="282"/>
      <c r="FQ91" s="282"/>
      <c r="FR91" s="282"/>
      <c r="FS91" s="282"/>
      <c r="FT91" s="282"/>
      <c r="FU91" s="282"/>
      <c r="FV91" s="282"/>
      <c r="FW91" s="282"/>
      <c r="FX91" s="282"/>
      <c r="FY91" s="345"/>
      <c r="FZ91" s="282"/>
      <c r="GA91" s="282"/>
      <c r="GB91" s="282"/>
      <c r="GC91" s="282"/>
      <c r="GD91" s="282"/>
      <c r="GE91" s="282"/>
      <c r="GF91" s="282"/>
      <c r="GG91" s="282"/>
      <c r="GH91" s="282"/>
      <c r="GI91" s="282"/>
      <c r="GJ91" s="282"/>
      <c r="GK91" s="282"/>
      <c r="GL91" s="282"/>
      <c r="GM91" s="282"/>
      <c r="GN91" s="282"/>
      <c r="GO91" s="282"/>
      <c r="GP91" s="282"/>
      <c r="GQ91" s="282"/>
      <c r="GR91" s="282"/>
    </row>
    <row r="92" spans="1:200" ht="15.75" x14ac:dyDescent="0.25">
      <c r="A92" s="112">
        <f>DATASHEET!A78</f>
        <v>152909</v>
      </c>
      <c r="B92" s="113" t="str">
        <f>DATASHEET!B78</f>
        <v>HOGAN, Dylan</v>
      </c>
      <c r="C92" s="114" t="str">
        <f>DATASHEET!C78</f>
        <v>8MH</v>
      </c>
      <c r="D92" s="115" t="str">
        <f>DATASHEET!D78</f>
        <v>M</v>
      </c>
      <c r="E92" s="115" t="str">
        <f>DATASHEET!J78</f>
        <v>N</v>
      </c>
      <c r="F92" s="115" t="str">
        <f>DATASHEET!E78</f>
        <v>N</v>
      </c>
      <c r="G92" s="115" t="str">
        <f>DATASHEET!F78</f>
        <v>White - British</v>
      </c>
      <c r="H92" s="115" t="str">
        <f>DATASHEET!G78</f>
        <v>N</v>
      </c>
      <c r="I92" s="115" t="str">
        <f>DATASHEET!H78</f>
        <v>N</v>
      </c>
      <c r="J92" s="115" t="str">
        <f>DATASHEET!I78</f>
        <v>N</v>
      </c>
      <c r="K92" s="116" t="str">
        <f>DATASHEET!M78</f>
        <v>M</v>
      </c>
      <c r="L92" s="117" t="str">
        <f t="shared" si="46"/>
        <v/>
      </c>
      <c r="M92" s="106" t="str">
        <f>IFERROR(SUM(COUNTIF($S92,"&gt;=0"),COUNTIF($AC92,"&gt;=0"),COUNTIF($AH92,"&gt;=0"),COUNTIF(#REF!,"&gt;=0"),COUNTIF($AM92,"&gt;=0"),COUNTIF($AR92,"&gt;=0"),COUNTIF($AW92,"&gt;=0"),COUNTIF($BB92,"&gt;=0"),COUNTIF($BG92,"&gt;=0"),COUNTIF($BL92,"&gt;=0"),COUNTIF($BV92,"&gt;=0"),COUNTIF($BQ92,"&gt;=0"),COUNTIF($CF92,"&gt;=0"),COUNTIF($CK92,"&gt;=0"),COUNTIF($X92,"&gt;=0"),COUNTIF($CA92,"&gt;=0"))/COUNT($S92,$AC92,$AH92,#REF!,$AM92,$AR92,$AW92,$BB92,$BG92,$BL92,$BV92,$CA92,$CF92,$CK92,$X92,$BQ92),"")</f>
        <v/>
      </c>
      <c r="N92" s="106" t="str">
        <f>IFERROR(SUM(COUNTIF($S92,"&lt;0"),COUNTIF($AC92,"&lt;0"),COUNTIF($AH92,"&lt;0"),COUNTIF(#REF!,"&lt;0"),COUNTIF($AM92,"&lt;0"),COUNTIF($AR92,"&lt;0"),COUNTIF($AW92,"&lt;0"),COUNTIF($BB92,"&lt;0"),COUNTIF($BG92,"&lt;0"),COUNTIF($BL92,"&lt;0"),COUNTIF($BV92,"&lt;0"),COUNTIF($BQ92,"&lt;0"),COUNTIF($CA92,"&lt;0"),COUNTIF($CF92,"&lt;0"),COUNTIF($CK92,"&lt;0"),COUNTIF($X92,"&lt;0"))/COUNT($S92,$AC92,$AH92,#REF!,$AM92,$AR92,$AW92,$BB92,$BG92,$BL92,$BV92,$CA92,$CF92,$CK92,$X92,$BQ92),"")</f>
        <v/>
      </c>
      <c r="O92" s="118" t="str">
        <f>IF(ISBLANK(DATASHEET!L78),"",DATASHEET!L78)</f>
        <v>4-5</v>
      </c>
      <c r="P92" s="119">
        <f>IFERROR(IF(VLOOKUP(DATASHEET!A78,[5]YEAR8!$A$2:$Z$226,18,FALSE)="","",VLOOKUP(DATASHEET!A78,[5]YEAR8!$A$2:$Z$226,18,FALSE)),"")</f>
        <v>49.024999999999999</v>
      </c>
      <c r="Q92" s="120">
        <f>IFERROR(IF(VLOOKUP(DATASHEET!A78,[5]YEAR8!$A$2:$AF$250,19,FALSE)="","",VLOOKUP(DATASHEET!A78,[5]YEAR8!$A$2:$AF$250,19,FALSE)),"")</f>
        <v>4.9024999999999999</v>
      </c>
      <c r="R92" s="121" t="str">
        <f>'P8 BREAKDOWN'!L80</f>
        <v/>
      </c>
      <c r="S92" s="108" t="str">
        <f>IF(T92="","",IFERROR(VLOOKUP(DATASHEET!AF78,lookup,2,FALSE)-$Q92,""))</f>
        <v/>
      </c>
      <c r="T92" s="109">
        <f>IFERROR(INDEX(DATASHEET!$A$1:$CT$300,MATCH(PROGRESS!$A92,DATASHEET!$A$1:$A$300,0),MATCH(PROGRESS!T$2,DATASHEET!$A$1:$CT$1,0)),"")</f>
        <v>0</v>
      </c>
      <c r="U92" s="109" t="str">
        <f t="shared" si="47"/>
        <v/>
      </c>
      <c r="V92" s="110" t="str">
        <f>IF(ISBLANK(DATASHEET!AG78),"",DATASHEET!AG78)</f>
        <v>SGO</v>
      </c>
      <c r="W92" s="111" t="str">
        <f>IF(ISBLANK(DATASHEET!AH78),"",DATASHEET!AH78)</f>
        <v>8N-AR-2</v>
      </c>
      <c r="X92" s="108" t="str">
        <f>IFERROR(VLOOKUP(DATASHEET!AJ78,lookup,2,FALSE)-$Q92,"")</f>
        <v/>
      </c>
      <c r="Y92" s="109">
        <f>IFERROR(INDEX(DATASHEET!$A$1:$CT$300,MATCH(PROGRESS!$A92,DATASHEET!$A$1:$A$300,0),MATCH(PROGRESS!Y$2,DATASHEET!$A$1:$CT$1,0)),"")</f>
        <v>0</v>
      </c>
      <c r="Z92" s="109" t="str">
        <f t="shared" si="60"/>
        <v/>
      </c>
      <c r="AA92" s="110" t="str">
        <f>IF(ISBLANK(DATASHEET!AK78),"",DATASHEET!AK78)</f>
        <v>KD</v>
      </c>
      <c r="AB92" s="111" t="str">
        <f>IF(ISBLANK(DATASHEET!AL78),"",DATASHEET!AL78)</f>
        <v>8N-DT-2</v>
      </c>
      <c r="AC92" s="108" t="str">
        <f>IF(AD92="","",IFERROR(VLOOKUP(DATASHEET!AN78,lookup,2,FALSE)-$Q92,""))</f>
        <v/>
      </c>
      <c r="AD92" s="109">
        <f>IFERROR(INDEX(DATASHEET!$A$1:$CT$300,MATCH(PROGRESS!$A92,DATASHEET!$A$1:$A$300,0),MATCH(PROGRESS!AD$2,DATASHEET!$A$1:$CT$1,0)),"")</f>
        <v>0</v>
      </c>
      <c r="AE92" s="109" t="str">
        <f t="shared" si="48"/>
        <v/>
      </c>
      <c r="AF92" s="110" t="str">
        <f>IF(ISBLANK(DATASHEET!AO78),"",DATASHEET!AO78)</f>
        <v>EC</v>
      </c>
      <c r="AG92" s="111" t="str">
        <f>IF(ISBLANK(DATASHEET!AP78),"",DATASHEET!AP78)</f>
        <v>8N-DR-2</v>
      </c>
      <c r="AH92" s="108" t="str">
        <f>IF(AI92="","",IFERROR(VLOOKUP(DATASHEET!AR78,lookup,2,FALSE)-$Q92,""))</f>
        <v/>
      </c>
      <c r="AI92" s="109">
        <f>IFERROR(INDEX(DATASHEET!$A$1:$CT$300,MATCH(PROGRESS!$A92,DATASHEET!$A$1:$A$300,0),MATCH(PROGRESS!AI$2,DATASHEET!$A$1:$CT$1,0)),"")</f>
        <v>0</v>
      </c>
      <c r="AJ92" s="109" t="str">
        <f t="shared" si="49"/>
        <v/>
      </c>
      <c r="AK92" s="110" t="str">
        <f>IF(ISBLANK(DATASHEET!AS78),"",DATASHEET!AS78)</f>
        <v>FB</v>
      </c>
      <c r="AL92" s="111" t="str">
        <f>IF(ISBLANK(DATASHEET!AT78),"",DATASHEET!AT78)</f>
        <v>8N-EN-2</v>
      </c>
      <c r="AM92" s="108" t="str">
        <f>IF(AN92="","",IFERROR(VLOOKUP(DATASHEET!AZ78,lookup,2,FALSE)-$Q92,""))</f>
        <v/>
      </c>
      <c r="AN92" s="109">
        <f>IFERROR(INDEX(DATASHEET!$A$1:$CT$300,MATCH(PROGRESS!$A92,DATASHEET!$A$1:$A$300,0),MATCH(PROGRESS!AN$2,DATASHEET!$A$1:$CT$1,0)),"")</f>
        <v>0</v>
      </c>
      <c r="AO92" s="109" t="str">
        <f t="shared" si="50"/>
        <v/>
      </c>
      <c r="AP92" s="110" t="str">
        <f>IF(ISBLANK(DATASHEET!BA78),"",DATASHEET!BA78)</f>
        <v/>
      </c>
      <c r="AQ92" s="111" t="str">
        <f>IF(ISBLANK(DATASHEET!BB78),"",DATASHEET!BB78)</f>
        <v/>
      </c>
      <c r="AR92" s="108" t="str">
        <f>IF(AS92="","",IFERROR(VLOOKUP(DATASHEET!BD78,lookup,2,FALSE)-$Q92,""))</f>
        <v/>
      </c>
      <c r="AS92" s="109">
        <f>IFERROR(INDEX(DATASHEET!$A$1:$CT$300,MATCH(PROGRESS!$A92,DATASHEET!$A$1:$A$300,0),MATCH(PROGRESS!AS$2,DATASHEET!$A$1:$CT$1,0)),"")</f>
        <v>0</v>
      </c>
      <c r="AT92" s="109" t="str">
        <f t="shared" si="51"/>
        <v/>
      </c>
      <c r="AU92" s="110" t="str">
        <f>IF(ISBLANK(DATASHEET!BE78),"",DATASHEET!BE78)</f>
        <v>MPI</v>
      </c>
      <c r="AV92" s="111" t="str">
        <f>IF(ISBLANK(DATASHEET!BF78),"",DATASHEET!BF78)</f>
        <v>8N-GG-2</v>
      </c>
      <c r="AW92" s="108" t="str">
        <f>IF(AX92="","",IFERROR(VLOOKUP(DATASHEET!BH78,lookup,2,FALSE)-$Q92,""))</f>
        <v/>
      </c>
      <c r="AX92" s="109">
        <f>IFERROR(INDEX(DATASHEET!$A$1:$CT$300,MATCH(PROGRESS!$A92,DATASHEET!$A$1:$A$300,0),MATCH(PROGRESS!AX$2,DATASHEET!$A$1:$CT$1,0)),"")</f>
        <v>0</v>
      </c>
      <c r="AY92" s="109" t="str">
        <f t="shared" si="52"/>
        <v/>
      </c>
      <c r="AZ92" s="110" t="str">
        <f>IF(ISBLANK(DATASHEET!BI78),"",DATASHEET!BI78)</f>
        <v>HST</v>
      </c>
      <c r="BA92" s="111" t="str">
        <f>IF(ISBLANK(DATASHEET!BJ78),"",DATASHEET!BJ78)</f>
        <v>8N-HI-2</v>
      </c>
      <c r="BB92" s="108" t="str">
        <f>IF(BC92="","",IFERROR(VLOOKUP(DATASHEET!BL78,lookup,2,FALSE)-$Q92,""))</f>
        <v/>
      </c>
      <c r="BC92" s="109">
        <f>IFERROR(INDEX(DATASHEET!$A$1:$CT$300,MATCH(PROGRESS!$A92,DATASHEET!$A$1:$A$300,0),MATCH(PROGRESS!BC$2,DATASHEET!$A$1:$CT$1,0)),"")</f>
        <v>0</v>
      </c>
      <c r="BD92" s="109" t="str">
        <f t="shared" si="53"/>
        <v/>
      </c>
      <c r="BE92" s="110" t="str">
        <f>IF(ISBLANK(DATASHEET!BM78),"",DATASHEET!BM78)</f>
        <v>DCR</v>
      </c>
      <c r="BF92" s="111" t="str">
        <f>IF(ISBLANK(DATASHEET!BN78),"",DATASHEET!BN78)</f>
        <v>8N-IT-2</v>
      </c>
      <c r="BG92" s="108" t="str">
        <f>IF(BH92="","",IFERROR(VLOOKUP(DATASHEET!BP78,lookup,2,FALSE)-$Q92,""))</f>
        <v/>
      </c>
      <c r="BH92" s="109">
        <f>IFERROR(INDEX(DATASHEET!$A$1:$CT$300,MATCH(PROGRESS!$A92,DATASHEET!$A$1:$A$300,0),MATCH(PROGRESS!BH$2,DATASHEET!$A$1:$CT$1,0)),"")</f>
        <v>0</v>
      </c>
      <c r="BI92" s="109" t="str">
        <f t="shared" si="54"/>
        <v/>
      </c>
      <c r="BJ92" s="110" t="str">
        <f>IF(ISBLANK(DATASHEET!BQ78),"",DATASHEET!BQ78)</f>
        <v>WD</v>
      </c>
      <c r="BK92" s="111" t="str">
        <f>IF(ISBLANK(DATASHEET!BR78),"",DATASHEET!BR78)</f>
        <v>8N-MA-1</v>
      </c>
      <c r="BL92" s="108" t="str">
        <f>IFERROR(VLOOKUP(DATASHEET!BT78,lookup,2,FALSE)-$Q92,"")</f>
        <v/>
      </c>
      <c r="BM92" s="109">
        <f>IFERROR(INDEX(DATASHEET!$A$1:$CT$300,MATCH(PROGRESS!$A92,DATASHEET!$A$1:$A$300,0),MATCH(PROGRESS!BM$2,DATASHEET!$A$1:$CT$1,0)),"")</f>
        <v>0</v>
      </c>
      <c r="BN92" s="109" t="str">
        <f t="shared" si="55"/>
        <v/>
      </c>
      <c r="BO92" s="110" t="str">
        <f>IF(ISBLANK(DATASHEET!BU78),"",DATASHEET!BU78)</f>
        <v>AW</v>
      </c>
      <c r="BP92" s="111" t="str">
        <f>IF(ISBLANK(DATASHEET!BV78),"",DATASHEET!BV78)</f>
        <v>8N-MU-2</v>
      </c>
      <c r="BQ92" s="108" t="str">
        <f>IFERROR(VLOOKUP(DATASHEET!BX78,lookup,2,FALSE)-$Q92,"")</f>
        <v/>
      </c>
      <c r="BR92" s="109">
        <f>IFERROR(INDEX(DATASHEET!$A$1:$CT$300,MATCH(PROGRESS!$A92,DATASHEET!$A$1:$A$300,0),MATCH(PROGRESS!BR$2,DATASHEET!$A$1:$CT$1,0)),"")</f>
        <v>0</v>
      </c>
      <c r="BS92" s="109" t="str">
        <f t="shared" si="56"/>
        <v/>
      </c>
      <c r="BT92" s="110" t="str">
        <f>IF(ISBLANK(DATASHEET!BY78),"",DATASHEET!BY78)</f>
        <v/>
      </c>
      <c r="BU92" s="111" t="str">
        <f>IF(ISBLANK(DATASHEET!BZ78),"",DATASHEET!BZ78)</f>
        <v/>
      </c>
      <c r="BV92" s="108" t="str">
        <f>IFERROR(VLOOKUP(DATASHEET!CB78,lookup,2,FALSE)-$Q92,"")</f>
        <v/>
      </c>
      <c r="BW92" s="109">
        <f>IFERROR(INDEX(DATASHEET!$A$1:$CT$300,MATCH(PROGRESS!$A92,DATASHEET!$A$1:$A$300,0),MATCH(PROGRESS!BW$2,DATASHEET!$A$1:$CT$1,0)),"")</f>
        <v>0</v>
      </c>
      <c r="BX92" s="109" t="str">
        <f t="shared" si="57"/>
        <v/>
      </c>
      <c r="BY92" s="110" t="str">
        <f>IF(ISBLANK(DATASHEET!CC78),"",DATASHEET!CC78)</f>
        <v>MAM</v>
      </c>
      <c r="BZ92" s="111" t="str">
        <f>IF(ISBLANK(DATASHEET!CD78),"",DATASHEET!CD78)</f>
        <v>8N-PE-4</v>
      </c>
      <c r="CA92" s="108" t="str">
        <f>IFERROR(VLOOKUP(DATASHEET!CF78,lookup,2,FALSE)-$Q92,"")</f>
        <v/>
      </c>
      <c r="CB92" s="109">
        <f>IFERROR(INDEX(DATASHEET!$A$1:$CT$300,MATCH(PROGRESS!$A92,DATASHEET!$A$1:$A$300,0),MATCH(PROGRESS!CB$2,DATASHEET!$A$1:$CT$1,0)),"")</f>
        <v>0</v>
      </c>
      <c r="CC92" s="109" t="str">
        <f t="shared" si="58"/>
        <v/>
      </c>
      <c r="CD92" s="110" t="str">
        <f>IF(ISBLANK(DATASHEET!CG78),"",DATASHEET!CG78)</f>
        <v>PLO</v>
      </c>
      <c r="CE92" s="111" t="str">
        <f>IF(ISBLANK(DATASHEET!CH78),"",DATASHEET!CH78)</f>
        <v>8N-RE-2</v>
      </c>
      <c r="CF92" s="108" t="str">
        <f>IFERROR(VLOOKUP(DATASHEET!CJ78,lookup,2,FALSE)-$Q92,"")</f>
        <v/>
      </c>
      <c r="CG92" s="109">
        <f>IFERROR(INDEX(DATASHEET!$A$1:$CT$300,MATCH(PROGRESS!$A92,DATASHEET!$A$1:$A$300,0),MATCH(PROGRESS!CG$2,DATASHEET!$A$1:$CT$1,0)),"")</f>
        <v>0</v>
      </c>
      <c r="CH92" s="109" t="str">
        <f t="shared" si="61"/>
        <v/>
      </c>
      <c r="CI92" s="110" t="str">
        <f>IF(ISBLANK(DATASHEET!CK78),"",DATASHEET!CK78)</f>
        <v>GN</v>
      </c>
      <c r="CJ92" s="111" t="str">
        <f>IF(ISBLANK(DATASHEET!CL78),"",DATASHEET!CL78)</f>
        <v>8X-SC-9</v>
      </c>
      <c r="CK92" s="108" t="str">
        <f>IFERROR(VLOOKUP(DATASHEET!CN78,lookup,2,FALSE)-$Q92,"")</f>
        <v/>
      </c>
      <c r="CL92" s="109">
        <f>IFERROR(INDEX(DATASHEET!$A$1:$CT$300,MATCH(PROGRESS!$A92,DATASHEET!$A$1:$A$300,0),MATCH(PROGRESS!CL$2,DATASHEET!$A$1:$CT$1,0)),"")</f>
        <v>0</v>
      </c>
      <c r="CM92" s="109" t="str">
        <f t="shared" si="59"/>
        <v/>
      </c>
      <c r="CN92" s="110" t="str">
        <f>IF(ISBLANK(DATASHEET!CO78),"",DATASHEET!CO78)</f>
        <v>YP</v>
      </c>
      <c r="CO92" s="110" t="str">
        <f>IF(ISBLANK(DATASHEET!CP78),"",DATASHEET!CP78)</f>
        <v>8N-SP-2</v>
      </c>
      <c r="FO92" s="282"/>
      <c r="FP92" s="282"/>
      <c r="FQ92" s="282"/>
      <c r="FR92" s="282"/>
      <c r="FS92" s="282"/>
      <c r="FT92" s="282"/>
      <c r="FU92" s="282"/>
      <c r="FV92" s="282"/>
      <c r="FW92" s="282"/>
      <c r="FX92" s="282"/>
      <c r="FY92" s="345"/>
      <c r="FZ92" s="282"/>
      <c r="GA92" s="282"/>
      <c r="GB92" s="282"/>
      <c r="GC92" s="282"/>
      <c r="GD92" s="282"/>
      <c r="GE92" s="282"/>
      <c r="GF92" s="282"/>
      <c r="GG92" s="282"/>
      <c r="GH92" s="282"/>
      <c r="GI92" s="282"/>
      <c r="GJ92" s="282"/>
      <c r="GK92" s="282"/>
      <c r="GL92" s="282"/>
      <c r="GM92" s="282"/>
      <c r="GN92" s="282"/>
      <c r="GO92" s="282"/>
      <c r="GP92" s="282"/>
      <c r="GQ92" s="282"/>
      <c r="GR92" s="282"/>
    </row>
    <row r="93" spans="1:200" ht="15.75" x14ac:dyDescent="0.25">
      <c r="A93" s="112">
        <f>DATASHEET!A79</f>
        <v>152867</v>
      </c>
      <c r="B93" s="113" t="str">
        <f>DATASHEET!B79</f>
        <v>HOGGART, Bella</v>
      </c>
      <c r="C93" s="114" t="str">
        <f>DATASHEET!C79</f>
        <v>8AR</v>
      </c>
      <c r="D93" s="115" t="str">
        <f>DATASHEET!D79</f>
        <v>F</v>
      </c>
      <c r="E93" s="115" t="str">
        <f>DATASHEET!J79</f>
        <v>N</v>
      </c>
      <c r="F93" s="115" t="str">
        <f>DATASHEET!E79</f>
        <v>N</v>
      </c>
      <c r="G93" s="115" t="str">
        <f>DATASHEET!F79</f>
        <v>Other Ethnic Group</v>
      </c>
      <c r="H93" s="115" t="str">
        <f>DATASHEET!G79</f>
        <v>N</v>
      </c>
      <c r="I93" s="115" t="str">
        <f>DATASHEET!H79</f>
        <v>N</v>
      </c>
      <c r="J93" s="115" t="str">
        <f>DATASHEET!I79</f>
        <v>N</v>
      </c>
      <c r="K93" s="116" t="str">
        <f>DATASHEET!M79</f>
        <v>H</v>
      </c>
      <c r="L93" s="117" t="str">
        <f t="shared" si="46"/>
        <v/>
      </c>
      <c r="M93" s="106" t="str">
        <f>IFERROR(SUM(COUNTIF($S93,"&gt;=0"),COUNTIF($AC93,"&gt;=0"),COUNTIF($AH93,"&gt;=0"),COUNTIF(#REF!,"&gt;=0"),COUNTIF($AM93,"&gt;=0"),COUNTIF($AR93,"&gt;=0"),COUNTIF($AW93,"&gt;=0"),COUNTIF($BB93,"&gt;=0"),COUNTIF($BG93,"&gt;=0"),COUNTIF($BL93,"&gt;=0"),COUNTIF($BV93,"&gt;=0"),COUNTIF($BQ93,"&gt;=0"),COUNTIF($CF93,"&gt;=0"),COUNTIF($CK93,"&gt;=0"),COUNTIF($X93,"&gt;=0"),COUNTIF($CA93,"&gt;=0"))/COUNT($S93,$AC93,$AH93,#REF!,$AM93,$AR93,$AW93,$BB93,$BG93,$BL93,$BV93,$CA93,$CF93,$CK93,$X93,$BQ93),"")</f>
        <v/>
      </c>
      <c r="N93" s="106" t="str">
        <f>IFERROR(SUM(COUNTIF($S93,"&lt;0"),COUNTIF($AC93,"&lt;0"),COUNTIF($AH93,"&lt;0"),COUNTIF(#REF!,"&lt;0"),COUNTIF($AM93,"&lt;0"),COUNTIF($AR93,"&lt;0"),COUNTIF($AW93,"&lt;0"),COUNTIF($BB93,"&lt;0"),COUNTIF($BG93,"&lt;0"),COUNTIF($BL93,"&lt;0"),COUNTIF($BV93,"&lt;0"),COUNTIF($BQ93,"&lt;0"),COUNTIF($CA93,"&lt;0"),COUNTIF($CF93,"&lt;0"),COUNTIF($CK93,"&lt;0"),COUNTIF($X93,"&lt;0"))/COUNT($S93,$AC93,$AH93,#REF!,$AM93,$AR93,$AW93,$BB93,$BG93,$BL93,$BV93,$CA93,$CF93,$CK93,$X93,$BQ93),"")</f>
        <v/>
      </c>
      <c r="O93" s="118" t="str">
        <f>IF(ISBLANK(DATASHEET!L79),"",DATASHEET!L79)</f>
        <v>6-7</v>
      </c>
      <c r="P93" s="119">
        <f>IFERROR(IF(VLOOKUP(DATASHEET!A79,[5]YEAR8!$A$2:$Z$226,18,FALSE)="","",VLOOKUP(DATASHEET!A79,[5]YEAR8!$A$2:$Z$226,18,FALSE)),"")</f>
        <v>64.375</v>
      </c>
      <c r="Q93" s="120">
        <f>IFERROR(IF(VLOOKUP(DATASHEET!A79,[5]YEAR8!$A$2:$AF$250,19,FALSE)="","",VLOOKUP(DATASHEET!A79,[5]YEAR8!$A$2:$AF$250,19,FALSE)),"")</f>
        <v>6.4375</v>
      </c>
      <c r="R93" s="121" t="str">
        <f>'P8 BREAKDOWN'!L81</f>
        <v/>
      </c>
      <c r="S93" s="108" t="str">
        <f>IF(T93="","",IFERROR(VLOOKUP(DATASHEET!AF79,lookup,2,FALSE)-$Q93,""))</f>
        <v/>
      </c>
      <c r="T93" s="109">
        <f>IFERROR(INDEX(DATASHEET!$A$1:$CT$300,MATCH(PROGRESS!$A93,DATASHEET!$A$1:$A$300,0),MATCH(PROGRESS!T$2,DATASHEET!$A$1:$CT$1,0)),"")</f>
        <v>0</v>
      </c>
      <c r="U93" s="109" t="str">
        <f t="shared" si="47"/>
        <v/>
      </c>
      <c r="V93" s="110" t="str">
        <f>IF(ISBLANK(DATASHEET!AG79),"",DATASHEET!AG79)</f>
        <v>SGO</v>
      </c>
      <c r="W93" s="111" t="str">
        <f>IF(ISBLANK(DATASHEET!AH79),"",DATASHEET!AH79)</f>
        <v>8S-AR-1</v>
      </c>
      <c r="X93" s="108" t="str">
        <f>IFERROR(VLOOKUP(DATASHEET!AJ79,lookup,2,FALSE)-$Q93,"")</f>
        <v/>
      </c>
      <c r="Y93" s="109">
        <f>IFERROR(INDEX(DATASHEET!$A$1:$CT$300,MATCH(PROGRESS!$A93,DATASHEET!$A$1:$A$300,0),MATCH(PROGRESS!Y$2,DATASHEET!$A$1:$CT$1,0)),"")</f>
        <v>0</v>
      </c>
      <c r="Z93" s="109" t="str">
        <f t="shared" si="60"/>
        <v/>
      </c>
      <c r="AA93" s="110" t="str">
        <f>IF(ISBLANK(DATASHEET!AK79),"",DATASHEET!AK79)</f>
        <v>MO</v>
      </c>
      <c r="AB93" s="111" t="str">
        <f>IF(ISBLANK(DATASHEET!AL79),"",DATASHEET!AL79)</f>
        <v>8S-DT-3</v>
      </c>
      <c r="AC93" s="108" t="str">
        <f>IF(AD93="","",IFERROR(VLOOKUP(DATASHEET!AN79,lookup,2,FALSE)-$Q93,""))</f>
        <v/>
      </c>
      <c r="AD93" s="109">
        <f>IFERROR(INDEX(DATASHEET!$A$1:$CT$300,MATCH(PROGRESS!$A93,DATASHEET!$A$1:$A$300,0),MATCH(PROGRESS!AD$2,DATASHEET!$A$1:$CT$1,0)),"")</f>
        <v>0</v>
      </c>
      <c r="AE93" s="109" t="str">
        <f t="shared" si="48"/>
        <v/>
      </c>
      <c r="AF93" s="110" t="str">
        <f>IF(ISBLANK(DATASHEET!AO79),"",DATASHEET!AO79)</f>
        <v>KC</v>
      </c>
      <c r="AG93" s="111" t="str">
        <f>IF(ISBLANK(DATASHEET!AP79),"",DATASHEET!AP79)</f>
        <v>8S-DR-1</v>
      </c>
      <c r="AH93" s="108" t="str">
        <f>IF(AI93="","",IFERROR(VLOOKUP(DATASHEET!AR79,lookup,2,FALSE)-$Q93,""))</f>
        <v/>
      </c>
      <c r="AI93" s="109">
        <f>IFERROR(INDEX(DATASHEET!$A$1:$CT$300,MATCH(PROGRESS!$A93,DATASHEET!$A$1:$A$300,0),MATCH(PROGRESS!AI$2,DATASHEET!$A$1:$CT$1,0)),"")</f>
        <v>0</v>
      </c>
      <c r="AJ93" s="109" t="str">
        <f t="shared" si="49"/>
        <v/>
      </c>
      <c r="AK93" s="110" t="str">
        <f>IF(ISBLANK(DATASHEET!AS79),"",DATASHEET!AS79)</f>
        <v>EP</v>
      </c>
      <c r="AL93" s="111" t="str">
        <f>IF(ISBLANK(DATASHEET!AT79),"",DATASHEET!AT79)</f>
        <v>8S-EN-1</v>
      </c>
      <c r="AM93" s="108" t="str">
        <f>IF(AN93="","",IFERROR(VLOOKUP(DATASHEET!AZ79,lookup,2,FALSE)-$Q93,""))</f>
        <v/>
      </c>
      <c r="AN93" s="109">
        <f>IFERROR(INDEX(DATASHEET!$A$1:$CT$300,MATCH(PROGRESS!$A93,DATASHEET!$A$1:$A$300,0),MATCH(PROGRESS!AN$2,DATASHEET!$A$1:$CT$1,0)),"")</f>
        <v>0</v>
      </c>
      <c r="AO93" s="109" t="str">
        <f t="shared" si="50"/>
        <v/>
      </c>
      <c r="AP93" s="110" t="str">
        <f>IF(ISBLANK(DATASHEET!BA79),"",DATASHEET!BA79)</f>
        <v>YP</v>
      </c>
      <c r="AQ93" s="111" t="str">
        <f>IF(ISBLANK(DATASHEET!BB79),"",DATASHEET!BB79)</f>
        <v>8S-FR-1</v>
      </c>
      <c r="AR93" s="108" t="str">
        <f>IF(AS93="","",IFERROR(VLOOKUP(DATASHEET!BD79,lookup,2,FALSE)-$Q93,""))</f>
        <v/>
      </c>
      <c r="AS93" s="109">
        <f>IFERROR(INDEX(DATASHEET!$A$1:$CT$300,MATCH(PROGRESS!$A93,DATASHEET!$A$1:$A$300,0),MATCH(PROGRESS!AS$2,DATASHEET!$A$1:$CT$1,0)),"")</f>
        <v>0</v>
      </c>
      <c r="AT93" s="109" t="str">
        <f t="shared" si="51"/>
        <v/>
      </c>
      <c r="AU93" s="110" t="str">
        <f>IF(ISBLANK(DATASHEET!BE79),"",DATASHEET!BE79)</f>
        <v>JJA</v>
      </c>
      <c r="AV93" s="111" t="str">
        <f>IF(ISBLANK(DATASHEET!BF79),"",DATASHEET!BF79)</f>
        <v>8S-GG-1</v>
      </c>
      <c r="AW93" s="108" t="str">
        <f>IF(AX93="","",IFERROR(VLOOKUP(DATASHEET!BH79,lookup,2,FALSE)-$Q93,""))</f>
        <v/>
      </c>
      <c r="AX93" s="109">
        <f>IFERROR(INDEX(DATASHEET!$A$1:$CT$300,MATCH(PROGRESS!$A93,DATASHEET!$A$1:$A$300,0),MATCH(PROGRESS!AX$2,DATASHEET!$A$1:$CT$1,0)),"")</f>
        <v>0</v>
      </c>
      <c r="AY93" s="109" t="str">
        <f t="shared" si="52"/>
        <v/>
      </c>
      <c r="AZ93" s="110" t="str">
        <f>IF(ISBLANK(DATASHEET!BI79),"",DATASHEET!BI79)</f>
        <v>MCO</v>
      </c>
      <c r="BA93" s="111" t="str">
        <f>IF(ISBLANK(DATASHEET!BJ79),"",DATASHEET!BJ79)</f>
        <v>8S-HI-1</v>
      </c>
      <c r="BB93" s="108" t="str">
        <f>IF(BC93="","",IFERROR(VLOOKUP(DATASHEET!BL79,lookup,2,FALSE)-$Q93,""))</f>
        <v/>
      </c>
      <c r="BC93" s="109">
        <f>IFERROR(INDEX(DATASHEET!$A$1:$CT$300,MATCH(PROGRESS!$A93,DATASHEET!$A$1:$A$300,0),MATCH(PROGRESS!BC$2,DATASHEET!$A$1:$CT$1,0)),"")</f>
        <v>0</v>
      </c>
      <c r="BD93" s="109" t="str">
        <f t="shared" si="53"/>
        <v/>
      </c>
      <c r="BE93" s="110" t="str">
        <f>IF(ISBLANK(DATASHEET!BM79),"",DATASHEET!BM79)</f>
        <v>RNI</v>
      </c>
      <c r="BF93" s="111" t="str">
        <f>IF(ISBLANK(DATASHEET!BN79),"",DATASHEET!BN79)</f>
        <v>8S-IT-1</v>
      </c>
      <c r="BG93" s="108" t="str">
        <f>IF(BH93="","",IFERROR(VLOOKUP(DATASHEET!BP79,lookup,2,FALSE)-$Q93,""))</f>
        <v/>
      </c>
      <c r="BH93" s="109">
        <f>IFERROR(INDEX(DATASHEET!$A$1:$CT$300,MATCH(PROGRESS!$A93,DATASHEET!$A$1:$A$300,0),MATCH(PROGRESS!BH$2,DATASHEET!$A$1:$CT$1,0)),"")</f>
        <v>0</v>
      </c>
      <c r="BI93" s="109" t="str">
        <f t="shared" si="54"/>
        <v/>
      </c>
      <c r="BJ93" s="110" t="str">
        <f>IF(ISBLANK(DATASHEET!BQ79),"",DATASHEET!BQ79)</f>
        <v>MP</v>
      </c>
      <c r="BK93" s="111" t="str">
        <f>IF(ISBLANK(DATASHEET!BR79),"",DATASHEET!BR79)</f>
        <v>8S-MA-2</v>
      </c>
      <c r="BL93" s="108" t="str">
        <f>IFERROR(VLOOKUP(DATASHEET!BT79,lookup,2,FALSE)-$Q93,"")</f>
        <v/>
      </c>
      <c r="BM93" s="109">
        <f>IFERROR(INDEX(DATASHEET!$A$1:$CT$300,MATCH(PROGRESS!$A93,DATASHEET!$A$1:$A$300,0),MATCH(PROGRESS!BM$2,DATASHEET!$A$1:$CT$1,0)),"")</f>
        <v>0</v>
      </c>
      <c r="BN93" s="109" t="str">
        <f t="shared" si="55"/>
        <v/>
      </c>
      <c r="BO93" s="110" t="str">
        <f>IF(ISBLANK(DATASHEET!BU79),"",DATASHEET!BU79)</f>
        <v>RF</v>
      </c>
      <c r="BP93" s="111" t="str">
        <f>IF(ISBLANK(DATASHEET!BV79),"",DATASHEET!BV79)</f>
        <v>8S-MU-1</v>
      </c>
      <c r="BQ93" s="108" t="str">
        <f>IFERROR(VLOOKUP(DATASHEET!BX79,lookup,2,FALSE)-$Q93,"")</f>
        <v/>
      </c>
      <c r="BR93" s="109">
        <f>IFERROR(INDEX(DATASHEET!$A$1:$CT$300,MATCH(PROGRESS!$A93,DATASHEET!$A$1:$A$300,0),MATCH(PROGRESS!BR$2,DATASHEET!$A$1:$CT$1,0)),"")</f>
        <v>0</v>
      </c>
      <c r="BS93" s="109" t="str">
        <f t="shared" si="56"/>
        <v/>
      </c>
      <c r="BT93" s="110" t="str">
        <f>IF(ISBLANK(DATASHEET!BY79),"",DATASHEET!BY79)</f>
        <v/>
      </c>
      <c r="BU93" s="111" t="str">
        <f>IF(ISBLANK(DATASHEET!BZ79),"",DATASHEET!BZ79)</f>
        <v/>
      </c>
      <c r="BV93" s="108" t="str">
        <f>IFERROR(VLOOKUP(DATASHEET!CB79,lookup,2,FALSE)-$Q93,"")</f>
        <v/>
      </c>
      <c r="BW93" s="109">
        <f>IFERROR(INDEX(DATASHEET!$A$1:$CT$300,MATCH(PROGRESS!$A93,DATASHEET!$A$1:$A$300,0),MATCH(PROGRESS!BW$2,DATASHEET!$A$1:$CT$1,0)),"")</f>
        <v>0</v>
      </c>
      <c r="BX93" s="109" t="str">
        <f t="shared" si="57"/>
        <v/>
      </c>
      <c r="BY93" s="110" t="str">
        <f>IF(ISBLANK(DATASHEET!CC79),"",DATASHEET!CC79)</f>
        <v>JN</v>
      </c>
      <c r="BZ93" s="111" t="str">
        <f>IF(ISBLANK(DATASHEET!CD79),"",DATASHEET!CD79)</f>
        <v>8S-PE-1</v>
      </c>
      <c r="CA93" s="108" t="str">
        <f>IFERROR(VLOOKUP(DATASHEET!CF79,lookup,2,FALSE)-$Q93,"")</f>
        <v/>
      </c>
      <c r="CB93" s="109">
        <f>IFERROR(INDEX(DATASHEET!$A$1:$CT$300,MATCH(PROGRESS!$A93,DATASHEET!$A$1:$A$300,0),MATCH(PROGRESS!CB$2,DATASHEET!$A$1:$CT$1,0)),"")</f>
        <v>0</v>
      </c>
      <c r="CC93" s="109" t="str">
        <f t="shared" si="58"/>
        <v/>
      </c>
      <c r="CD93" s="110" t="str">
        <f>IF(ISBLANK(DATASHEET!CG79),"",DATASHEET!CG79)</f>
        <v>MHA</v>
      </c>
      <c r="CE93" s="111" t="str">
        <f>IF(ISBLANK(DATASHEET!CH79),"",DATASHEET!CH79)</f>
        <v>8S-RE-1</v>
      </c>
      <c r="CF93" s="108" t="str">
        <f>IFERROR(VLOOKUP(DATASHEET!CJ79,lookup,2,FALSE)-$Q93,"")</f>
        <v/>
      </c>
      <c r="CG93" s="109">
        <f>IFERROR(INDEX(DATASHEET!$A$1:$CT$300,MATCH(PROGRESS!$A93,DATASHEET!$A$1:$A$300,0),MATCH(PROGRESS!CG$2,DATASHEET!$A$1:$CT$1,0)),"")</f>
        <v>0</v>
      </c>
      <c r="CH93" s="109" t="str">
        <f t="shared" si="61"/>
        <v/>
      </c>
      <c r="CI93" s="110" t="str">
        <f>IF(ISBLANK(DATASHEET!CK79),"",DATASHEET!CK79)</f>
        <v>RA</v>
      </c>
      <c r="CJ93" s="111" t="str">
        <f>IF(ISBLANK(DATASHEET!CL79),"",DATASHEET!CL79)</f>
        <v>8X-SC-6</v>
      </c>
      <c r="CK93" s="108" t="str">
        <f>IFERROR(VLOOKUP(DATASHEET!CN79,lookup,2,FALSE)-$Q93,"")</f>
        <v/>
      </c>
      <c r="CL93" s="109">
        <f>IFERROR(INDEX(DATASHEET!$A$1:$CT$300,MATCH(PROGRESS!$A93,DATASHEET!$A$1:$A$300,0),MATCH(PROGRESS!CL$2,DATASHEET!$A$1:$CT$1,0)),"")</f>
        <v>0</v>
      </c>
      <c r="CM93" s="109" t="str">
        <f t="shared" si="59"/>
        <v/>
      </c>
      <c r="CN93" s="110" t="str">
        <f>IF(ISBLANK(DATASHEET!CO79),"",DATASHEET!CO79)</f>
        <v/>
      </c>
      <c r="CO93" s="110" t="str">
        <f>IF(ISBLANK(DATASHEET!CP79),"",DATASHEET!CP79)</f>
        <v/>
      </c>
      <c r="FO93" s="282"/>
      <c r="FP93" s="282"/>
      <c r="FQ93" s="282"/>
      <c r="FR93" s="282"/>
      <c r="FS93" s="282"/>
      <c r="FT93" s="282"/>
      <c r="FU93" s="282"/>
      <c r="FV93" s="282"/>
      <c r="FW93" s="282"/>
      <c r="FX93" s="282"/>
      <c r="FY93" s="345"/>
      <c r="FZ93" s="282"/>
      <c r="GA93" s="282"/>
      <c r="GB93" s="282"/>
      <c r="GC93" s="282"/>
      <c r="GD93" s="282"/>
      <c r="GE93" s="282"/>
      <c r="GF93" s="282"/>
      <c r="GG93" s="282"/>
      <c r="GH93" s="282"/>
      <c r="GI93" s="282"/>
      <c r="GJ93" s="282"/>
      <c r="GK93" s="282"/>
      <c r="GL93" s="282"/>
      <c r="GM93" s="282"/>
      <c r="GN93" s="282"/>
      <c r="GO93" s="282"/>
      <c r="GP93" s="282"/>
      <c r="GQ93" s="282"/>
      <c r="GR93" s="282"/>
    </row>
    <row r="94" spans="1:200" ht="15.75" x14ac:dyDescent="0.25">
      <c r="A94" s="112">
        <f>DATASHEET!A80</f>
        <v>152840</v>
      </c>
      <c r="B94" s="113" t="str">
        <f>DATASHEET!B80</f>
        <v>HOWDEN, Grace</v>
      </c>
      <c r="C94" s="114" t="str">
        <f>DATASHEET!C80</f>
        <v>8MH</v>
      </c>
      <c r="D94" s="115" t="str">
        <f>DATASHEET!D80</f>
        <v>F</v>
      </c>
      <c r="E94" s="115" t="str">
        <f>DATASHEET!J80</f>
        <v>N</v>
      </c>
      <c r="F94" s="115" t="str">
        <f>DATASHEET!E80</f>
        <v>Y</v>
      </c>
      <c r="G94" s="115" t="str">
        <f>DATASHEET!F80</f>
        <v>White - British</v>
      </c>
      <c r="H94" s="115" t="str">
        <f>DATASHEET!G80</f>
        <v>N</v>
      </c>
      <c r="I94" s="115" t="str">
        <f>DATASHEET!H80</f>
        <v>Y</v>
      </c>
      <c r="J94" s="115" t="str">
        <f>DATASHEET!I80</f>
        <v>N</v>
      </c>
      <c r="K94" s="116" t="str">
        <f>DATASHEET!M80</f>
        <v>L</v>
      </c>
      <c r="L94" s="117" t="str">
        <f t="shared" si="46"/>
        <v/>
      </c>
      <c r="M94" s="106" t="str">
        <f>IFERROR(SUM(COUNTIF($S94,"&gt;=0"),COUNTIF($AC94,"&gt;=0"),COUNTIF($AH94,"&gt;=0"),COUNTIF(#REF!,"&gt;=0"),COUNTIF($AM94,"&gt;=0"),COUNTIF($AR94,"&gt;=0"),COUNTIF($AW94,"&gt;=0"),COUNTIF($BB94,"&gt;=0"),COUNTIF($BG94,"&gt;=0"),COUNTIF($BL94,"&gt;=0"),COUNTIF($BV94,"&gt;=0"),COUNTIF($BQ94,"&gt;=0"),COUNTIF($CF94,"&gt;=0"),COUNTIF($CK94,"&gt;=0"),COUNTIF($X94,"&gt;=0"),COUNTIF($CA94,"&gt;=0"))/COUNT($S94,$AC94,$AH94,#REF!,$AM94,$AR94,$AW94,$BB94,$BG94,$BL94,$BV94,$CA94,$CF94,$CK94,$X94,$BQ94),"")</f>
        <v/>
      </c>
      <c r="N94" s="106" t="str">
        <f>IFERROR(SUM(COUNTIF($S94,"&lt;0"),COUNTIF($AC94,"&lt;0"),COUNTIF($AH94,"&lt;0"),COUNTIF(#REF!,"&lt;0"),COUNTIF($AM94,"&lt;0"),COUNTIF($AR94,"&lt;0"),COUNTIF($AW94,"&lt;0"),COUNTIF($BB94,"&lt;0"),COUNTIF($BG94,"&lt;0"),COUNTIF($BL94,"&lt;0"),COUNTIF($BV94,"&lt;0"),COUNTIF($BQ94,"&lt;0"),COUNTIF($CA94,"&lt;0"),COUNTIF($CF94,"&lt;0"),COUNTIF($CK94,"&lt;0"),COUNTIF($X94,"&lt;0"))/COUNT($S94,$AC94,$AH94,#REF!,$AM94,$AR94,$AW94,$BB94,$BG94,$BL94,$BV94,$CA94,$CF94,$CK94,$X94,$BQ94),"")</f>
        <v/>
      </c>
      <c r="O94" s="118" t="str">
        <f>IF(ISBLANK(DATASHEET!L80),"",DATASHEET!L80)</f>
        <v>3-4</v>
      </c>
      <c r="P94" s="119">
        <f>IFERROR(IF(VLOOKUP(DATASHEET!A80,[5]YEAR8!$A$2:$Z$226,18,FALSE)="","",VLOOKUP(DATASHEET!A80,[5]YEAR8!$A$2:$Z$226,18,FALSE)),"")</f>
        <v>36.912934999999997</v>
      </c>
      <c r="Q94" s="120">
        <f>IFERROR(IF(VLOOKUP(DATASHEET!A80,[5]YEAR8!$A$2:$AF$250,19,FALSE)="","",VLOOKUP(DATASHEET!A80,[5]YEAR8!$A$2:$AF$250,19,FALSE)),"")</f>
        <v>3.6912934999999996</v>
      </c>
      <c r="R94" s="121" t="str">
        <f>'P8 BREAKDOWN'!L82</f>
        <v/>
      </c>
      <c r="S94" s="108" t="str">
        <f>IF(T94="","",IFERROR(VLOOKUP(DATASHEET!AF80,lookup,2,FALSE)-$Q94,""))</f>
        <v/>
      </c>
      <c r="T94" s="109">
        <f>IFERROR(INDEX(DATASHEET!$A$1:$CT$300,MATCH(PROGRESS!$A94,DATASHEET!$A$1:$A$300,0),MATCH(PROGRESS!T$2,DATASHEET!$A$1:$CT$1,0)),"")</f>
        <v>0</v>
      </c>
      <c r="U94" s="109" t="str">
        <f t="shared" si="47"/>
        <v/>
      </c>
      <c r="V94" s="110" t="str">
        <f>IF(ISBLANK(DATASHEET!AG80),"",DATASHEET!AG80)</f>
        <v>SGO</v>
      </c>
      <c r="W94" s="111" t="str">
        <f>IF(ISBLANK(DATASHEET!AH80),"",DATASHEET!AH80)</f>
        <v>8N-AR-2</v>
      </c>
      <c r="X94" s="108" t="str">
        <f>IFERROR(VLOOKUP(DATASHEET!AJ80,lookup,2,FALSE)-$Q94,"")</f>
        <v/>
      </c>
      <c r="Y94" s="109">
        <f>IFERROR(INDEX(DATASHEET!$A$1:$CT$300,MATCH(PROGRESS!$A94,DATASHEET!$A$1:$A$300,0),MATCH(PROGRESS!Y$2,DATASHEET!$A$1:$CT$1,0)),"")</f>
        <v>0</v>
      </c>
      <c r="Z94" s="109" t="str">
        <f t="shared" si="60"/>
        <v/>
      </c>
      <c r="AA94" s="110" t="str">
        <f>IF(ISBLANK(DATASHEET!AK80),"",DATASHEET!AK80)</f>
        <v>MO</v>
      </c>
      <c r="AB94" s="111" t="str">
        <f>IF(ISBLANK(DATASHEET!AL80),"",DATASHEET!AL80)</f>
        <v>8N-DT-3</v>
      </c>
      <c r="AC94" s="108" t="str">
        <f>IF(AD94="","",IFERROR(VLOOKUP(DATASHEET!AN80,lookup,2,FALSE)-$Q94,""))</f>
        <v/>
      </c>
      <c r="AD94" s="109">
        <f>IFERROR(INDEX(DATASHEET!$A$1:$CT$300,MATCH(PROGRESS!$A94,DATASHEET!$A$1:$A$300,0),MATCH(PROGRESS!AD$2,DATASHEET!$A$1:$CT$1,0)),"")</f>
        <v>0</v>
      </c>
      <c r="AE94" s="109" t="str">
        <f t="shared" si="48"/>
        <v/>
      </c>
      <c r="AF94" s="110" t="str">
        <f>IF(ISBLANK(DATASHEET!AO80),"",DATASHEET!AO80)</f>
        <v>EC</v>
      </c>
      <c r="AG94" s="111" t="str">
        <f>IF(ISBLANK(DATASHEET!AP80),"",DATASHEET!AP80)</f>
        <v>8N-DR-2</v>
      </c>
      <c r="AH94" s="108" t="str">
        <f>IF(AI94="","",IFERROR(VLOOKUP(DATASHEET!AR80,lookup,2,FALSE)-$Q94,""))</f>
        <v/>
      </c>
      <c r="AI94" s="109">
        <f>IFERROR(INDEX(DATASHEET!$A$1:$CT$300,MATCH(PROGRESS!$A94,DATASHEET!$A$1:$A$300,0),MATCH(PROGRESS!AI$2,DATASHEET!$A$1:$CT$1,0)),"")</f>
        <v>0</v>
      </c>
      <c r="AJ94" s="109" t="str">
        <f t="shared" si="49"/>
        <v/>
      </c>
      <c r="AK94" s="110" t="str">
        <f>IF(ISBLANK(DATASHEET!AS80),"",DATASHEET!AS80)</f>
        <v>EP</v>
      </c>
      <c r="AL94" s="111" t="str">
        <f>IF(ISBLANK(DATASHEET!AT80),"",DATASHEET!AT80)</f>
        <v>8N-EN-4</v>
      </c>
      <c r="AM94" s="108" t="str">
        <f>IF(AN94="","",IFERROR(VLOOKUP(DATASHEET!AZ80,lookup,2,FALSE)-$Q94,""))</f>
        <v/>
      </c>
      <c r="AN94" s="109">
        <f>IFERROR(INDEX(DATASHEET!$A$1:$CT$300,MATCH(PROGRESS!$A94,DATASHEET!$A$1:$A$300,0),MATCH(PROGRESS!AN$2,DATASHEET!$A$1:$CT$1,0)),"")</f>
        <v>0</v>
      </c>
      <c r="AO94" s="109" t="str">
        <f t="shared" si="50"/>
        <v/>
      </c>
      <c r="AP94" s="110" t="str">
        <f>IF(ISBLANK(DATASHEET!BA80),"",DATASHEET!BA80)</f>
        <v/>
      </c>
      <c r="AQ94" s="111" t="str">
        <f>IF(ISBLANK(DATASHEET!BB80),"",DATASHEET!BB80)</f>
        <v/>
      </c>
      <c r="AR94" s="108" t="str">
        <f>IF(AS94="","",IFERROR(VLOOKUP(DATASHEET!BD80,lookup,2,FALSE)-$Q94,""))</f>
        <v/>
      </c>
      <c r="AS94" s="109">
        <f>IFERROR(INDEX(DATASHEET!$A$1:$CT$300,MATCH(PROGRESS!$A94,DATASHEET!$A$1:$A$300,0),MATCH(PROGRESS!AS$2,DATASHEET!$A$1:$CT$1,0)),"")</f>
        <v>0</v>
      </c>
      <c r="AT94" s="109" t="str">
        <f t="shared" si="51"/>
        <v/>
      </c>
      <c r="AU94" s="110" t="str">
        <f>IF(ISBLANK(DATASHEET!BE80),"",DATASHEET!BE80)</f>
        <v>MPI</v>
      </c>
      <c r="AV94" s="111" t="str">
        <f>IF(ISBLANK(DATASHEET!BF80),"",DATASHEET!BF80)</f>
        <v>8N-GG-2</v>
      </c>
      <c r="AW94" s="108" t="str">
        <f>IF(AX94="","",IFERROR(VLOOKUP(DATASHEET!BH80,lookup,2,FALSE)-$Q94,""))</f>
        <v/>
      </c>
      <c r="AX94" s="109">
        <f>IFERROR(INDEX(DATASHEET!$A$1:$CT$300,MATCH(PROGRESS!$A94,DATASHEET!$A$1:$A$300,0),MATCH(PROGRESS!AX$2,DATASHEET!$A$1:$CT$1,0)),"")</f>
        <v>0</v>
      </c>
      <c r="AY94" s="109" t="str">
        <f t="shared" si="52"/>
        <v/>
      </c>
      <c r="AZ94" s="110" t="str">
        <f>IF(ISBLANK(DATASHEET!BI80),"",DATASHEET!BI80)</f>
        <v>HST</v>
      </c>
      <c r="BA94" s="111" t="str">
        <f>IF(ISBLANK(DATASHEET!BJ80),"",DATASHEET!BJ80)</f>
        <v>8N-HI-2</v>
      </c>
      <c r="BB94" s="108" t="str">
        <f>IF(BC94="","",IFERROR(VLOOKUP(DATASHEET!BL80,lookup,2,FALSE)-$Q94,""))</f>
        <v/>
      </c>
      <c r="BC94" s="109">
        <f>IFERROR(INDEX(DATASHEET!$A$1:$CT$300,MATCH(PROGRESS!$A94,DATASHEET!$A$1:$A$300,0),MATCH(PROGRESS!BC$2,DATASHEET!$A$1:$CT$1,0)),"")</f>
        <v>0</v>
      </c>
      <c r="BD94" s="109" t="str">
        <f t="shared" si="53"/>
        <v/>
      </c>
      <c r="BE94" s="110" t="str">
        <f>IF(ISBLANK(DATASHEET!BM80),"",DATASHEET!BM80)</f>
        <v>DCR</v>
      </c>
      <c r="BF94" s="111" t="str">
        <f>IF(ISBLANK(DATASHEET!BN80),"",DATASHEET!BN80)</f>
        <v>8N-IT-2</v>
      </c>
      <c r="BG94" s="108" t="str">
        <f>IF(BH94="","",IFERROR(VLOOKUP(DATASHEET!BP80,lookup,2,FALSE)-$Q94,""))</f>
        <v/>
      </c>
      <c r="BH94" s="109">
        <f>IFERROR(INDEX(DATASHEET!$A$1:$CT$300,MATCH(PROGRESS!$A94,DATASHEET!$A$1:$A$300,0),MATCH(PROGRESS!BH$2,DATASHEET!$A$1:$CT$1,0)),"")</f>
        <v>0</v>
      </c>
      <c r="BI94" s="109" t="str">
        <f t="shared" si="54"/>
        <v/>
      </c>
      <c r="BJ94" s="110" t="str">
        <f>IF(ISBLANK(DATASHEET!BQ80),"",DATASHEET!BQ80)</f>
        <v>JQ</v>
      </c>
      <c r="BK94" s="111" t="str">
        <f>IF(ISBLANK(DATASHEET!BR80),"",DATASHEET!BR80)</f>
        <v>8N-MA-4</v>
      </c>
      <c r="BL94" s="108" t="str">
        <f>IFERROR(VLOOKUP(DATASHEET!BT80,lookup,2,FALSE)-$Q94,"")</f>
        <v/>
      </c>
      <c r="BM94" s="109">
        <f>IFERROR(INDEX(DATASHEET!$A$1:$CT$300,MATCH(PROGRESS!$A94,DATASHEET!$A$1:$A$300,0),MATCH(PROGRESS!BM$2,DATASHEET!$A$1:$CT$1,0)),"")</f>
        <v>0</v>
      </c>
      <c r="BN94" s="109" t="str">
        <f t="shared" si="55"/>
        <v/>
      </c>
      <c r="BO94" s="110" t="str">
        <f>IF(ISBLANK(DATASHEET!BU80),"",DATASHEET!BU80)</f>
        <v>AW</v>
      </c>
      <c r="BP94" s="111" t="str">
        <f>IF(ISBLANK(DATASHEET!BV80),"",DATASHEET!BV80)</f>
        <v>8N-MU-2</v>
      </c>
      <c r="BQ94" s="108" t="str">
        <f>IFERROR(VLOOKUP(DATASHEET!BX80,lookup,2,FALSE)-$Q94,"")</f>
        <v/>
      </c>
      <c r="BR94" s="109">
        <f>IFERROR(INDEX(DATASHEET!$A$1:$CT$300,MATCH(PROGRESS!$A94,DATASHEET!$A$1:$A$300,0),MATCH(PROGRESS!BR$2,DATASHEET!$A$1:$CT$1,0)),"")</f>
        <v>0</v>
      </c>
      <c r="BS94" s="109" t="str">
        <f t="shared" si="56"/>
        <v/>
      </c>
      <c r="BT94" s="110" t="str">
        <f>IF(ISBLANK(DATASHEET!BY80),"",DATASHEET!BY80)</f>
        <v/>
      </c>
      <c r="BU94" s="111" t="str">
        <f>IF(ISBLANK(DATASHEET!BZ80),"",DATASHEET!BZ80)</f>
        <v/>
      </c>
      <c r="BV94" s="108" t="str">
        <f>IFERROR(VLOOKUP(DATASHEET!CB80,lookup,2,FALSE)-$Q94,"")</f>
        <v/>
      </c>
      <c r="BW94" s="109">
        <f>IFERROR(INDEX(DATASHEET!$A$1:$CT$300,MATCH(PROGRESS!$A94,DATASHEET!$A$1:$A$300,0),MATCH(PROGRESS!BW$2,DATASHEET!$A$1:$CT$1,0)),"")</f>
        <v>0</v>
      </c>
      <c r="BX94" s="109" t="str">
        <f t="shared" si="57"/>
        <v/>
      </c>
      <c r="BY94" s="110" t="str">
        <f>IF(ISBLANK(DATASHEET!CC80),"",DATASHEET!CC80)</f>
        <v>LGI</v>
      </c>
      <c r="BZ94" s="111" t="str">
        <f>IF(ISBLANK(DATASHEET!CD80),"",DATASHEET!CD80)</f>
        <v>8N-PE-1</v>
      </c>
      <c r="CA94" s="108" t="str">
        <f>IFERROR(VLOOKUP(DATASHEET!CF80,lookup,2,FALSE)-$Q94,"")</f>
        <v/>
      </c>
      <c r="CB94" s="109">
        <f>IFERROR(INDEX(DATASHEET!$A$1:$CT$300,MATCH(PROGRESS!$A94,DATASHEET!$A$1:$A$300,0),MATCH(PROGRESS!CB$2,DATASHEET!$A$1:$CT$1,0)),"")</f>
        <v>0</v>
      </c>
      <c r="CC94" s="109" t="str">
        <f t="shared" si="58"/>
        <v/>
      </c>
      <c r="CD94" s="110" t="str">
        <f>IF(ISBLANK(DATASHEET!CG80),"",DATASHEET!CG80)</f>
        <v>PLO</v>
      </c>
      <c r="CE94" s="111" t="str">
        <f>IF(ISBLANK(DATASHEET!CH80),"",DATASHEET!CH80)</f>
        <v>8N-RE-2</v>
      </c>
      <c r="CF94" s="108" t="str">
        <f>IFERROR(VLOOKUP(DATASHEET!CJ80,lookup,2,FALSE)-$Q94,"")</f>
        <v/>
      </c>
      <c r="CG94" s="109">
        <f>IFERROR(INDEX(DATASHEET!$A$1:$CT$300,MATCH(PROGRESS!$A94,DATASHEET!$A$1:$A$300,0),MATCH(PROGRESS!CG$2,DATASHEET!$A$1:$CT$1,0)),"")</f>
        <v>0</v>
      </c>
      <c r="CH94" s="109" t="str">
        <f t="shared" si="61"/>
        <v/>
      </c>
      <c r="CI94" s="110" t="str">
        <f>IF(ISBLANK(DATASHEET!CK80),"",DATASHEET!CK80)</f>
        <v>AGI</v>
      </c>
      <c r="CJ94" s="111" t="str">
        <f>IF(ISBLANK(DATASHEET!CL80),"",DATASHEET!CL80)</f>
        <v>8X-SC-5</v>
      </c>
      <c r="CK94" s="108" t="str">
        <f>IFERROR(VLOOKUP(DATASHEET!CN80,lookup,2,FALSE)-$Q94,"")</f>
        <v/>
      </c>
      <c r="CL94" s="109">
        <f>IFERROR(INDEX(DATASHEET!$A$1:$CT$300,MATCH(PROGRESS!$A94,DATASHEET!$A$1:$A$300,0),MATCH(PROGRESS!CL$2,DATASHEET!$A$1:$CT$1,0)),"")</f>
        <v>0</v>
      </c>
      <c r="CM94" s="109" t="str">
        <f t="shared" si="59"/>
        <v/>
      </c>
      <c r="CN94" s="110" t="str">
        <f>IF(ISBLANK(DATASHEET!CO80),"",DATASHEET!CO80)</f>
        <v>YP</v>
      </c>
      <c r="CO94" s="110" t="str">
        <f>IF(ISBLANK(DATASHEET!CP80),"",DATASHEET!CP80)</f>
        <v>8N-SP-2</v>
      </c>
      <c r="FO94" s="282"/>
      <c r="FP94" s="282"/>
      <c r="FQ94" s="282"/>
      <c r="FR94" s="282"/>
      <c r="FS94" s="282"/>
      <c r="FT94" s="282"/>
      <c r="FU94" s="282"/>
      <c r="FV94" s="282"/>
      <c r="FW94" s="282"/>
      <c r="FX94" s="282"/>
      <c r="FY94" s="345"/>
      <c r="FZ94" s="282"/>
      <c r="GA94" s="282"/>
      <c r="GB94" s="282"/>
      <c r="GC94" s="282"/>
      <c r="GD94" s="282"/>
      <c r="GE94" s="282"/>
      <c r="GF94" s="282"/>
      <c r="GG94" s="282"/>
      <c r="GH94" s="282"/>
      <c r="GI94" s="282"/>
      <c r="GJ94" s="282"/>
      <c r="GK94" s="282"/>
      <c r="GL94" s="282"/>
      <c r="GM94" s="282"/>
      <c r="GN94" s="282"/>
      <c r="GO94" s="282"/>
      <c r="GP94" s="282"/>
      <c r="GQ94" s="282"/>
      <c r="GR94" s="282"/>
    </row>
    <row r="95" spans="1:200" ht="15.75" x14ac:dyDescent="0.25">
      <c r="A95" s="112">
        <f>DATASHEET!A81</f>
        <v>152872</v>
      </c>
      <c r="B95" s="113" t="str">
        <f>DATASHEET!B81</f>
        <v>IAMPIETRO, Luca</v>
      </c>
      <c r="C95" s="114" t="str">
        <f>DATASHEET!C81</f>
        <v>8JJ</v>
      </c>
      <c r="D95" s="115" t="str">
        <f>DATASHEET!D81</f>
        <v>M</v>
      </c>
      <c r="E95" s="115" t="str">
        <f>DATASHEET!J81</f>
        <v>N</v>
      </c>
      <c r="F95" s="115" t="str">
        <f>DATASHEET!E81</f>
        <v>N</v>
      </c>
      <c r="G95" s="115" t="str">
        <f>DATASHEET!F81</f>
        <v>White - British</v>
      </c>
      <c r="H95" s="115" t="str">
        <f>DATASHEET!G81</f>
        <v>N</v>
      </c>
      <c r="I95" s="115" t="str">
        <f>DATASHEET!H81</f>
        <v>N</v>
      </c>
      <c r="J95" s="115" t="str">
        <f>DATASHEET!I81</f>
        <v>N</v>
      </c>
      <c r="K95" s="116" t="str">
        <f>DATASHEET!M81</f>
        <v>H</v>
      </c>
      <c r="L95" s="117" t="str">
        <f t="shared" si="46"/>
        <v/>
      </c>
      <c r="M95" s="106" t="str">
        <f>IFERROR(SUM(COUNTIF($S95,"&gt;=0"),COUNTIF($AC95,"&gt;=0"),COUNTIF($AH95,"&gt;=0"),COUNTIF(#REF!,"&gt;=0"),COUNTIF($AM95,"&gt;=0"),COUNTIF($AR95,"&gt;=0"),COUNTIF($AW95,"&gt;=0"),COUNTIF($BB95,"&gt;=0"),COUNTIF($BG95,"&gt;=0"),COUNTIF($BL95,"&gt;=0"),COUNTIF($BV95,"&gt;=0"),COUNTIF($BQ95,"&gt;=0"),COUNTIF($CF95,"&gt;=0"),COUNTIF($CK95,"&gt;=0"),COUNTIF($X95,"&gt;=0"),COUNTIF($CA95,"&gt;=0"))/COUNT($S95,$AC95,$AH95,#REF!,$AM95,$AR95,$AW95,$BB95,$BG95,$BL95,$BV95,$CA95,$CF95,$CK95,$X95,$BQ95),"")</f>
        <v/>
      </c>
      <c r="N95" s="106" t="str">
        <f>IFERROR(SUM(COUNTIF($S95,"&lt;0"),COUNTIF($AC95,"&lt;0"),COUNTIF($AH95,"&lt;0"),COUNTIF(#REF!,"&lt;0"),COUNTIF($AM95,"&lt;0"),COUNTIF($AR95,"&lt;0"),COUNTIF($AW95,"&lt;0"),COUNTIF($BB95,"&lt;0"),COUNTIF($BG95,"&lt;0"),COUNTIF($BL95,"&lt;0"),COUNTIF($BV95,"&lt;0"),COUNTIF($BQ95,"&lt;0"),COUNTIF($CA95,"&lt;0"),COUNTIF($CF95,"&lt;0"),COUNTIF($CK95,"&lt;0"),COUNTIF($X95,"&lt;0"))/COUNT($S95,$AC95,$AH95,#REF!,$AM95,$AR95,$AW95,$BB95,$BG95,$BL95,$BV95,$CA95,$CF95,$CK95,$X95,$BQ95),"")</f>
        <v/>
      </c>
      <c r="O95" s="118" t="str">
        <f>IF(ISBLANK(DATASHEET!L81),"",DATASHEET!L81)</f>
        <v>6-7</v>
      </c>
      <c r="P95" s="119">
        <f>IFERROR(IF(VLOOKUP(DATASHEET!A81,[5]YEAR8!$A$2:$Z$226,18,FALSE)="","",VLOOKUP(DATASHEET!A81,[5]YEAR8!$A$2:$Z$226,18,FALSE)),"")</f>
        <v>61.896647999999999</v>
      </c>
      <c r="Q95" s="120">
        <f>IFERROR(IF(VLOOKUP(DATASHEET!A81,[5]YEAR8!$A$2:$AF$250,19,FALSE)="","",VLOOKUP(DATASHEET!A81,[5]YEAR8!$A$2:$AF$250,19,FALSE)),"")</f>
        <v>6.1896648000000001</v>
      </c>
      <c r="R95" s="121" t="str">
        <f>'P8 BREAKDOWN'!L83</f>
        <v/>
      </c>
      <c r="S95" s="108" t="str">
        <f>IF(T95="","",IFERROR(VLOOKUP(DATASHEET!AF81,lookup,2,FALSE)-$Q95,""))</f>
        <v/>
      </c>
      <c r="T95" s="109">
        <f>IFERROR(INDEX(DATASHEET!$A$1:$CT$300,MATCH(PROGRESS!$A95,DATASHEET!$A$1:$A$300,0),MATCH(PROGRESS!T$2,DATASHEET!$A$1:$CT$1,0)),"")</f>
        <v>0</v>
      </c>
      <c r="U95" s="109" t="str">
        <f t="shared" si="47"/>
        <v/>
      </c>
      <c r="V95" s="110" t="str">
        <f>IF(ISBLANK(DATASHEET!AG81),"",DATASHEET!AG81)</f>
        <v>PLE</v>
      </c>
      <c r="W95" s="111" t="str">
        <f>IF(ISBLANK(DATASHEET!AH81),"",DATASHEET!AH81)</f>
        <v>8N-AR-3</v>
      </c>
      <c r="X95" s="108" t="str">
        <f>IFERROR(VLOOKUP(DATASHEET!AJ81,lookup,2,FALSE)-$Q95,"")</f>
        <v/>
      </c>
      <c r="Y95" s="109">
        <f>IFERROR(INDEX(DATASHEET!$A$1:$CT$300,MATCH(PROGRESS!$A95,DATASHEET!$A$1:$A$300,0),MATCH(PROGRESS!Y$2,DATASHEET!$A$1:$CT$1,0)),"")</f>
        <v>0</v>
      </c>
      <c r="Z95" s="109" t="str">
        <f t="shared" si="60"/>
        <v/>
      </c>
      <c r="AA95" s="110" t="str">
        <f>IF(ISBLANK(DATASHEET!AK81),"",DATASHEET!AK81)</f>
        <v>RQ</v>
      </c>
      <c r="AB95" s="111" t="str">
        <f>IF(ISBLANK(DATASHEET!AL81),"",DATASHEET!AL81)</f>
        <v>8N-DT-1</v>
      </c>
      <c r="AC95" s="108" t="str">
        <f>IF(AD95="","",IFERROR(VLOOKUP(DATASHEET!AN81,lookup,2,FALSE)-$Q95,""))</f>
        <v/>
      </c>
      <c r="AD95" s="109">
        <f>IFERROR(INDEX(DATASHEET!$A$1:$CT$300,MATCH(PROGRESS!$A95,DATASHEET!$A$1:$A$300,0),MATCH(PROGRESS!AD$2,DATASHEET!$A$1:$CT$1,0)),"")</f>
        <v>0</v>
      </c>
      <c r="AE95" s="109" t="str">
        <f t="shared" si="48"/>
        <v/>
      </c>
      <c r="AF95" s="110" t="str">
        <f>IF(ISBLANK(DATASHEET!AO81),"",DATASHEET!AO81)</f>
        <v>EC</v>
      </c>
      <c r="AG95" s="111" t="str">
        <f>IF(ISBLANK(DATASHEET!AP81),"",DATASHEET!AP81)</f>
        <v>8N-DR-3</v>
      </c>
      <c r="AH95" s="108" t="str">
        <f>IF(AI95="","",IFERROR(VLOOKUP(DATASHEET!AR81,lookup,2,FALSE)-$Q95,""))</f>
        <v/>
      </c>
      <c r="AI95" s="109">
        <f>IFERROR(INDEX(DATASHEET!$A$1:$CT$300,MATCH(PROGRESS!$A95,DATASHEET!$A$1:$A$300,0),MATCH(PROGRESS!AI$2,DATASHEET!$A$1:$CT$1,0)),"")</f>
        <v>0</v>
      </c>
      <c r="AJ95" s="109" t="str">
        <f t="shared" si="49"/>
        <v/>
      </c>
      <c r="AK95" s="110" t="str">
        <f>IF(ISBLANK(DATASHEET!AS81),"",DATASHEET!AS81)</f>
        <v>FB</v>
      </c>
      <c r="AL95" s="111" t="str">
        <f>IF(ISBLANK(DATASHEET!AT81),"",DATASHEET!AT81)</f>
        <v>8N-EN-2</v>
      </c>
      <c r="AM95" s="108" t="str">
        <f>IF(AN95="","",IFERROR(VLOOKUP(DATASHEET!AZ81,lookup,2,FALSE)-$Q95,""))</f>
        <v/>
      </c>
      <c r="AN95" s="109">
        <f>IFERROR(INDEX(DATASHEET!$A$1:$CT$300,MATCH(PROGRESS!$A95,DATASHEET!$A$1:$A$300,0),MATCH(PROGRESS!AN$2,DATASHEET!$A$1:$CT$1,0)),"")</f>
        <v>0</v>
      </c>
      <c r="AO95" s="109" t="str">
        <f t="shared" si="50"/>
        <v/>
      </c>
      <c r="AP95" s="110" t="str">
        <f>IF(ISBLANK(DATASHEET!BA81),"",DATASHEET!BA81)</f>
        <v/>
      </c>
      <c r="AQ95" s="111" t="str">
        <f>IF(ISBLANK(DATASHEET!BB81),"",DATASHEET!BB81)</f>
        <v/>
      </c>
      <c r="AR95" s="108" t="str">
        <f>IF(AS95="","",IFERROR(VLOOKUP(DATASHEET!BD81,lookup,2,FALSE)-$Q95,""))</f>
        <v/>
      </c>
      <c r="AS95" s="109">
        <f>IFERROR(INDEX(DATASHEET!$A$1:$CT$300,MATCH(PROGRESS!$A95,DATASHEET!$A$1:$A$300,0),MATCH(PROGRESS!AS$2,DATASHEET!$A$1:$CT$1,0)),"")</f>
        <v>0</v>
      </c>
      <c r="AT95" s="109" t="str">
        <f t="shared" si="51"/>
        <v/>
      </c>
      <c r="AU95" s="110" t="str">
        <f>IF(ISBLANK(DATASHEET!BE81),"",DATASHEET!BE81)</f>
        <v>MPI</v>
      </c>
      <c r="AV95" s="111" t="str">
        <f>IF(ISBLANK(DATASHEET!BF81),"",DATASHEET!BF81)</f>
        <v>8N-GG-3</v>
      </c>
      <c r="AW95" s="108" t="str">
        <f>IF(AX95="","",IFERROR(VLOOKUP(DATASHEET!BH81,lookup,2,FALSE)-$Q95,""))</f>
        <v/>
      </c>
      <c r="AX95" s="109">
        <f>IFERROR(INDEX(DATASHEET!$A$1:$CT$300,MATCH(PROGRESS!$A95,DATASHEET!$A$1:$A$300,0),MATCH(PROGRESS!AX$2,DATASHEET!$A$1:$CT$1,0)),"")</f>
        <v>0</v>
      </c>
      <c r="AY95" s="109" t="str">
        <f t="shared" si="52"/>
        <v/>
      </c>
      <c r="AZ95" s="110" t="str">
        <f>IF(ISBLANK(DATASHEET!BI81),"",DATASHEET!BI81)</f>
        <v>MCO</v>
      </c>
      <c r="BA95" s="111" t="str">
        <f>IF(ISBLANK(DATASHEET!BJ81),"",DATASHEET!BJ81)</f>
        <v>8N-HI-3</v>
      </c>
      <c r="BB95" s="108" t="str">
        <f>IF(BC95="","",IFERROR(VLOOKUP(DATASHEET!BL81,lookup,2,FALSE)-$Q95,""))</f>
        <v/>
      </c>
      <c r="BC95" s="109">
        <f>IFERROR(INDEX(DATASHEET!$A$1:$CT$300,MATCH(PROGRESS!$A95,DATASHEET!$A$1:$A$300,0),MATCH(PROGRESS!BC$2,DATASHEET!$A$1:$CT$1,0)),"")</f>
        <v>0</v>
      </c>
      <c r="BD95" s="109" t="str">
        <f t="shared" si="53"/>
        <v/>
      </c>
      <c r="BE95" s="110" t="str">
        <f>IF(ISBLANK(DATASHEET!BM81),"",DATASHEET!BM81)</f>
        <v>RNI</v>
      </c>
      <c r="BF95" s="111" t="str">
        <f>IF(ISBLANK(DATASHEET!BN81),"",DATASHEET!BN81)</f>
        <v>8N-IT-3</v>
      </c>
      <c r="BG95" s="108" t="str">
        <f>IF(BH95="","",IFERROR(VLOOKUP(DATASHEET!BP81,lookup,2,FALSE)-$Q95,""))</f>
        <v/>
      </c>
      <c r="BH95" s="109">
        <f>IFERROR(INDEX(DATASHEET!$A$1:$CT$300,MATCH(PROGRESS!$A95,DATASHEET!$A$1:$A$300,0),MATCH(PROGRESS!BH$2,DATASHEET!$A$1:$CT$1,0)),"")</f>
        <v>0</v>
      </c>
      <c r="BI95" s="109" t="str">
        <f t="shared" si="54"/>
        <v/>
      </c>
      <c r="BJ95" s="110" t="str">
        <f>IF(ISBLANK(DATASHEET!BQ81),"",DATASHEET!BQ81)</f>
        <v>WD</v>
      </c>
      <c r="BK95" s="111" t="str">
        <f>IF(ISBLANK(DATASHEET!BR81),"",DATASHEET!BR81)</f>
        <v>8N-MA-1</v>
      </c>
      <c r="BL95" s="108" t="str">
        <f>IFERROR(VLOOKUP(DATASHEET!BT81,lookup,2,FALSE)-$Q95,"")</f>
        <v/>
      </c>
      <c r="BM95" s="109">
        <f>IFERROR(INDEX(DATASHEET!$A$1:$CT$300,MATCH(PROGRESS!$A95,DATASHEET!$A$1:$A$300,0),MATCH(PROGRESS!BM$2,DATASHEET!$A$1:$CT$1,0)),"")</f>
        <v>0</v>
      </c>
      <c r="BN95" s="109" t="str">
        <f t="shared" si="55"/>
        <v/>
      </c>
      <c r="BO95" s="110" t="str">
        <f>IF(ISBLANK(DATASHEET!BU81),"",DATASHEET!BU81)</f>
        <v>AW</v>
      </c>
      <c r="BP95" s="111" t="str">
        <f>IF(ISBLANK(DATASHEET!BV81),"",DATASHEET!BV81)</f>
        <v>8N-MU-3</v>
      </c>
      <c r="BQ95" s="108" t="str">
        <f>IFERROR(VLOOKUP(DATASHEET!BX81,lookup,2,FALSE)-$Q95,"")</f>
        <v/>
      </c>
      <c r="BR95" s="109">
        <f>IFERROR(INDEX(DATASHEET!$A$1:$CT$300,MATCH(PROGRESS!$A95,DATASHEET!$A$1:$A$300,0),MATCH(PROGRESS!BR$2,DATASHEET!$A$1:$CT$1,0)),"")</f>
        <v>0</v>
      </c>
      <c r="BS95" s="109" t="str">
        <f t="shared" si="56"/>
        <v/>
      </c>
      <c r="BT95" s="110" t="str">
        <f>IF(ISBLANK(DATASHEET!BY81),"",DATASHEET!BY81)</f>
        <v/>
      </c>
      <c r="BU95" s="111" t="str">
        <f>IF(ISBLANK(DATASHEET!BZ81),"",DATASHEET!BZ81)</f>
        <v/>
      </c>
      <c r="BV95" s="108" t="str">
        <f>IFERROR(VLOOKUP(DATASHEET!CB81,lookup,2,FALSE)-$Q95,"")</f>
        <v/>
      </c>
      <c r="BW95" s="109">
        <f>IFERROR(INDEX(DATASHEET!$A$1:$CT$300,MATCH(PROGRESS!$A95,DATASHEET!$A$1:$A$300,0),MATCH(PROGRESS!BW$2,DATASHEET!$A$1:$CT$1,0)),"")</f>
        <v>0</v>
      </c>
      <c r="BX95" s="109" t="str">
        <f t="shared" si="57"/>
        <v/>
      </c>
      <c r="BY95" s="110" t="str">
        <f>IF(ISBLANK(DATASHEET!CC81),"",DATASHEET!CC81)</f>
        <v>JOS</v>
      </c>
      <c r="BZ95" s="111" t="str">
        <f>IF(ISBLANK(DATASHEET!CD81),"",DATASHEET!CD81)</f>
        <v>8N-PE-3</v>
      </c>
      <c r="CA95" s="108" t="str">
        <f>IFERROR(VLOOKUP(DATASHEET!CF81,lookup,2,FALSE)-$Q95,"")</f>
        <v/>
      </c>
      <c r="CB95" s="109">
        <f>IFERROR(INDEX(DATASHEET!$A$1:$CT$300,MATCH(PROGRESS!$A95,DATASHEET!$A$1:$A$300,0),MATCH(PROGRESS!CB$2,DATASHEET!$A$1:$CT$1,0)),"")</f>
        <v>0</v>
      </c>
      <c r="CC95" s="109" t="str">
        <f t="shared" si="58"/>
        <v/>
      </c>
      <c r="CD95" s="110" t="str">
        <f>IF(ISBLANK(DATASHEET!CG81),"",DATASHEET!CG81)</f>
        <v>CR</v>
      </c>
      <c r="CE95" s="111" t="str">
        <f>IF(ISBLANK(DATASHEET!CH81),"",DATASHEET!CH81)</f>
        <v>8N-RE-3</v>
      </c>
      <c r="CF95" s="108" t="str">
        <f>IFERROR(VLOOKUP(DATASHEET!CJ81,lookup,2,FALSE)-$Q95,"")</f>
        <v/>
      </c>
      <c r="CG95" s="109">
        <f>IFERROR(INDEX(DATASHEET!$A$1:$CT$300,MATCH(PROGRESS!$A95,DATASHEET!$A$1:$A$300,0),MATCH(PROGRESS!CG$2,DATASHEET!$A$1:$CT$1,0)),"")</f>
        <v>0</v>
      </c>
      <c r="CH95" s="109" t="str">
        <f t="shared" si="61"/>
        <v/>
      </c>
      <c r="CI95" s="110" t="str">
        <f>IF(ISBLANK(DATASHEET!CK81),"",DATASHEET!CK81)</f>
        <v>GN</v>
      </c>
      <c r="CJ95" s="111" t="str">
        <f>IF(ISBLANK(DATASHEET!CL81),"",DATASHEET!CL81)</f>
        <v>8X-SC-4</v>
      </c>
      <c r="CK95" s="108" t="str">
        <f>IFERROR(VLOOKUP(DATASHEET!CN81,lookup,2,FALSE)-$Q95,"")</f>
        <v/>
      </c>
      <c r="CL95" s="109">
        <f>IFERROR(INDEX(DATASHEET!$A$1:$CT$300,MATCH(PROGRESS!$A95,DATASHEET!$A$1:$A$300,0),MATCH(PROGRESS!CL$2,DATASHEET!$A$1:$CT$1,0)),"")</f>
        <v>0</v>
      </c>
      <c r="CM95" s="109" t="str">
        <f t="shared" si="59"/>
        <v/>
      </c>
      <c r="CN95" s="110" t="str">
        <f>IF(ISBLANK(DATASHEET!CO81),"",DATASHEET!CO81)</f>
        <v>LMA</v>
      </c>
      <c r="CO95" s="110" t="str">
        <f>IF(ISBLANK(DATASHEET!CP81),"",DATASHEET!CP81)</f>
        <v>8N-SP-3</v>
      </c>
      <c r="FO95" s="282"/>
      <c r="FP95" s="282"/>
      <c r="FQ95" s="282"/>
      <c r="FR95" s="282"/>
      <c r="FS95" s="282"/>
      <c r="FT95" s="282"/>
      <c r="FU95" s="282"/>
      <c r="FV95" s="282"/>
      <c r="FW95" s="282"/>
      <c r="FX95" s="282"/>
      <c r="FY95" s="345"/>
      <c r="FZ95" s="282"/>
      <c r="GA95" s="282"/>
      <c r="GB95" s="282"/>
      <c r="GC95" s="282"/>
      <c r="GD95" s="282"/>
      <c r="GE95" s="282"/>
      <c r="GF95" s="282"/>
      <c r="GG95" s="282"/>
      <c r="GH95" s="282"/>
      <c r="GI95" s="282"/>
      <c r="GJ95" s="282"/>
      <c r="GK95" s="282"/>
      <c r="GL95" s="282"/>
      <c r="GM95" s="282"/>
      <c r="GN95" s="282"/>
      <c r="GO95" s="282"/>
      <c r="GP95" s="282"/>
      <c r="GQ95" s="282"/>
      <c r="GR95" s="282"/>
    </row>
    <row r="96" spans="1:200" ht="15.75" x14ac:dyDescent="0.25">
      <c r="A96" s="112">
        <f>DATASHEET!A82</f>
        <v>152874</v>
      </c>
      <c r="B96" s="113" t="str">
        <f>DATASHEET!B82</f>
        <v>JAKI, Zuzanna</v>
      </c>
      <c r="C96" s="114" t="str">
        <f>DATASHEET!C82</f>
        <v>8AR</v>
      </c>
      <c r="D96" s="115" t="str">
        <f>DATASHEET!D82</f>
        <v>F</v>
      </c>
      <c r="E96" s="115" t="str">
        <f>DATASHEET!J82</f>
        <v>N</v>
      </c>
      <c r="F96" s="115" t="str">
        <f>DATASHEET!E82</f>
        <v>N</v>
      </c>
      <c r="G96" s="115" t="str">
        <f>DATASHEET!F82</f>
        <v>White Other</v>
      </c>
      <c r="H96" s="115" t="str">
        <f>DATASHEET!G82</f>
        <v>Y</v>
      </c>
      <c r="I96" s="115" t="str">
        <f>DATASHEET!H82</f>
        <v>N</v>
      </c>
      <c r="J96" s="115" t="str">
        <f>DATASHEET!I82</f>
        <v>N</v>
      </c>
      <c r="K96" s="116" t="str">
        <f>DATASHEET!M82</f>
        <v>M</v>
      </c>
      <c r="L96" s="117" t="str">
        <f t="shared" si="46"/>
        <v/>
      </c>
      <c r="M96" s="106" t="str">
        <f>IFERROR(SUM(COUNTIF($S96,"&gt;=0"),COUNTIF($AC96,"&gt;=0"),COUNTIF($AH96,"&gt;=0"),COUNTIF(#REF!,"&gt;=0"),COUNTIF($AM96,"&gt;=0"),COUNTIF($AR96,"&gt;=0"),COUNTIF($AW96,"&gt;=0"),COUNTIF($BB96,"&gt;=0"),COUNTIF($BG96,"&gt;=0"),COUNTIF($BL96,"&gt;=0"),COUNTIF($BV96,"&gt;=0"),COUNTIF($BQ96,"&gt;=0"),COUNTIF($CF96,"&gt;=0"),COUNTIF($CK96,"&gt;=0"),COUNTIF($X96,"&gt;=0"),COUNTIF($CA96,"&gt;=0"))/COUNT($S96,$AC96,$AH96,#REF!,$AM96,$AR96,$AW96,$BB96,$BG96,$BL96,$BV96,$CA96,$CF96,$CK96,$X96,$BQ96),"")</f>
        <v/>
      </c>
      <c r="N96" s="106" t="str">
        <f>IFERROR(SUM(COUNTIF($S96,"&lt;0"),COUNTIF($AC96,"&lt;0"),COUNTIF($AH96,"&lt;0"),COUNTIF(#REF!,"&lt;0"),COUNTIF($AM96,"&lt;0"),COUNTIF($AR96,"&lt;0"),COUNTIF($AW96,"&lt;0"),COUNTIF($BB96,"&lt;0"),COUNTIF($BG96,"&lt;0"),COUNTIF($BL96,"&lt;0"),COUNTIF($BV96,"&lt;0"),COUNTIF($BQ96,"&lt;0"),COUNTIF($CA96,"&lt;0"),COUNTIF($CF96,"&lt;0"),COUNTIF($CK96,"&lt;0"),COUNTIF($X96,"&lt;0"))/COUNT($S96,$AC96,$AH96,#REF!,$AM96,$AR96,$AW96,$BB96,$BG96,$BL96,$BV96,$CA96,$CF96,$CK96,$X96,$BQ96),"")</f>
        <v/>
      </c>
      <c r="O96" s="118" t="str">
        <f>IF(ISBLANK(DATASHEET!L82),"",DATASHEET!L82)</f>
        <v>6-7</v>
      </c>
      <c r="P96" s="119">
        <f>IFERROR(IF(VLOOKUP(DATASHEET!A82,[5]YEAR8!$A$2:$Z$226,18,FALSE)="","",VLOOKUP(DATASHEET!A82,[5]YEAR8!$A$2:$Z$226,18,FALSE)),"")</f>
        <v>54.013157999999997</v>
      </c>
      <c r="Q96" s="120">
        <f>IFERROR(IF(VLOOKUP(DATASHEET!A82,[5]YEAR8!$A$2:$AF$250,19,FALSE)="","",VLOOKUP(DATASHEET!A82,[5]YEAR8!$A$2:$AF$250,19,FALSE)),"")</f>
        <v>5.4013157999999999</v>
      </c>
      <c r="R96" s="121" t="str">
        <f>'P8 BREAKDOWN'!L84</f>
        <v/>
      </c>
      <c r="S96" s="108" t="str">
        <f>IF(T96="","",IFERROR(VLOOKUP(DATASHEET!AF82,lookup,2,FALSE)-$Q96,""))</f>
        <v/>
      </c>
      <c r="T96" s="109">
        <f>IFERROR(INDEX(DATASHEET!$A$1:$CT$300,MATCH(PROGRESS!$A96,DATASHEET!$A$1:$A$300,0),MATCH(PROGRESS!T$2,DATASHEET!$A$1:$CT$1,0)),"")</f>
        <v>0</v>
      </c>
      <c r="U96" s="109" t="str">
        <f t="shared" si="47"/>
        <v/>
      </c>
      <c r="V96" s="110" t="str">
        <f>IF(ISBLANK(DATASHEET!AG82),"",DATASHEET!AG82)</f>
        <v>SGO</v>
      </c>
      <c r="W96" s="111" t="str">
        <f>IF(ISBLANK(DATASHEET!AH82),"",DATASHEET!AH82)</f>
        <v>8S-AR-1</v>
      </c>
      <c r="X96" s="108" t="str">
        <f>IFERROR(VLOOKUP(DATASHEET!AJ82,lookup,2,FALSE)-$Q96,"")</f>
        <v/>
      </c>
      <c r="Y96" s="109">
        <f>IFERROR(INDEX(DATASHEET!$A$1:$CT$300,MATCH(PROGRESS!$A96,DATASHEET!$A$1:$A$300,0),MATCH(PROGRESS!Y$2,DATASHEET!$A$1:$CT$1,0)),"")</f>
        <v>0</v>
      </c>
      <c r="Z96" s="109" t="str">
        <f t="shared" si="60"/>
        <v/>
      </c>
      <c r="AA96" s="110" t="str">
        <f>IF(ISBLANK(DATASHEET!AK82),"",DATASHEET!AK82)</f>
        <v>MO</v>
      </c>
      <c r="AB96" s="111" t="str">
        <f>IF(ISBLANK(DATASHEET!AL82),"",DATASHEET!AL82)</f>
        <v>8S-DT-3</v>
      </c>
      <c r="AC96" s="108" t="str">
        <f>IF(AD96="","",IFERROR(VLOOKUP(DATASHEET!AN82,lookup,2,FALSE)-$Q96,""))</f>
        <v/>
      </c>
      <c r="AD96" s="109">
        <f>IFERROR(INDEX(DATASHEET!$A$1:$CT$300,MATCH(PROGRESS!$A96,DATASHEET!$A$1:$A$300,0),MATCH(PROGRESS!AD$2,DATASHEET!$A$1:$CT$1,0)),"")</f>
        <v>0</v>
      </c>
      <c r="AE96" s="109" t="str">
        <f t="shared" si="48"/>
        <v/>
      </c>
      <c r="AF96" s="110" t="str">
        <f>IF(ISBLANK(DATASHEET!AO82),"",DATASHEET!AO82)</f>
        <v>KC</v>
      </c>
      <c r="AG96" s="111" t="str">
        <f>IF(ISBLANK(DATASHEET!AP82),"",DATASHEET!AP82)</f>
        <v>8S-DR-1</v>
      </c>
      <c r="AH96" s="108" t="str">
        <f>IF(AI96="","",IFERROR(VLOOKUP(DATASHEET!AR82,lookup,2,FALSE)-$Q96,""))</f>
        <v/>
      </c>
      <c r="AI96" s="109">
        <f>IFERROR(INDEX(DATASHEET!$A$1:$CT$300,MATCH(PROGRESS!$A96,DATASHEET!$A$1:$A$300,0),MATCH(PROGRESS!AI$2,DATASHEET!$A$1:$CT$1,0)),"")</f>
        <v>0</v>
      </c>
      <c r="AJ96" s="109" t="str">
        <f t="shared" si="49"/>
        <v/>
      </c>
      <c r="AK96" s="110" t="str">
        <f>IF(ISBLANK(DATASHEET!AS82),"",DATASHEET!AS82)</f>
        <v>BH</v>
      </c>
      <c r="AL96" s="111" t="str">
        <f>IF(ISBLANK(DATASHEET!AT82),"",DATASHEET!AT82)</f>
        <v>8S-EN-2</v>
      </c>
      <c r="AM96" s="108" t="str">
        <f>IF(AN96="","",IFERROR(VLOOKUP(DATASHEET!AZ82,lookup,2,FALSE)-$Q96,""))</f>
        <v/>
      </c>
      <c r="AN96" s="109">
        <f>IFERROR(INDEX(DATASHEET!$A$1:$CT$300,MATCH(PROGRESS!$A96,DATASHEET!$A$1:$A$300,0),MATCH(PROGRESS!AN$2,DATASHEET!$A$1:$CT$1,0)),"")</f>
        <v>0</v>
      </c>
      <c r="AO96" s="109" t="str">
        <f t="shared" si="50"/>
        <v/>
      </c>
      <c r="AP96" s="110" t="str">
        <f>IF(ISBLANK(DATASHEET!BA82),"",DATASHEET!BA82)</f>
        <v>YP</v>
      </c>
      <c r="AQ96" s="111" t="str">
        <f>IF(ISBLANK(DATASHEET!BB82),"",DATASHEET!BB82)</f>
        <v>8S-FR-1</v>
      </c>
      <c r="AR96" s="108" t="str">
        <f>IF(AS96="","",IFERROR(VLOOKUP(DATASHEET!BD82,lookup,2,FALSE)-$Q96,""))</f>
        <v/>
      </c>
      <c r="AS96" s="109">
        <f>IFERROR(INDEX(DATASHEET!$A$1:$CT$300,MATCH(PROGRESS!$A96,DATASHEET!$A$1:$A$300,0),MATCH(PROGRESS!AS$2,DATASHEET!$A$1:$CT$1,0)),"")</f>
        <v>0</v>
      </c>
      <c r="AT96" s="109" t="str">
        <f t="shared" si="51"/>
        <v/>
      </c>
      <c r="AU96" s="110" t="str">
        <f>IF(ISBLANK(DATASHEET!BE82),"",DATASHEET!BE82)</f>
        <v>JJA</v>
      </c>
      <c r="AV96" s="111" t="str">
        <f>IF(ISBLANK(DATASHEET!BF82),"",DATASHEET!BF82)</f>
        <v>8S-GG-1</v>
      </c>
      <c r="AW96" s="108" t="str">
        <f>IF(AX96="","",IFERROR(VLOOKUP(DATASHEET!BH82,lookup,2,FALSE)-$Q96,""))</f>
        <v/>
      </c>
      <c r="AX96" s="109">
        <f>IFERROR(INDEX(DATASHEET!$A$1:$CT$300,MATCH(PROGRESS!$A96,DATASHEET!$A$1:$A$300,0),MATCH(PROGRESS!AX$2,DATASHEET!$A$1:$CT$1,0)),"")</f>
        <v>0</v>
      </c>
      <c r="AY96" s="109" t="str">
        <f t="shared" si="52"/>
        <v/>
      </c>
      <c r="AZ96" s="110" t="str">
        <f>IF(ISBLANK(DATASHEET!BI82),"",DATASHEET!BI82)</f>
        <v>MCO</v>
      </c>
      <c r="BA96" s="111" t="str">
        <f>IF(ISBLANK(DATASHEET!BJ82),"",DATASHEET!BJ82)</f>
        <v>8S-HI-1</v>
      </c>
      <c r="BB96" s="108" t="str">
        <f>IF(BC96="","",IFERROR(VLOOKUP(DATASHEET!BL82,lookup,2,FALSE)-$Q96,""))</f>
        <v/>
      </c>
      <c r="BC96" s="109">
        <f>IFERROR(INDEX(DATASHEET!$A$1:$CT$300,MATCH(PROGRESS!$A96,DATASHEET!$A$1:$A$300,0),MATCH(PROGRESS!BC$2,DATASHEET!$A$1:$CT$1,0)),"")</f>
        <v>0</v>
      </c>
      <c r="BD96" s="109" t="str">
        <f t="shared" si="53"/>
        <v/>
      </c>
      <c r="BE96" s="110" t="str">
        <f>IF(ISBLANK(DATASHEET!BM82),"",DATASHEET!BM82)</f>
        <v>RNI</v>
      </c>
      <c r="BF96" s="111" t="str">
        <f>IF(ISBLANK(DATASHEET!BN82),"",DATASHEET!BN82)</f>
        <v>8S-IT-1</v>
      </c>
      <c r="BG96" s="108" t="str">
        <f>IF(BH96="","",IFERROR(VLOOKUP(DATASHEET!BP82,lookup,2,FALSE)-$Q96,""))</f>
        <v/>
      </c>
      <c r="BH96" s="109">
        <f>IFERROR(INDEX(DATASHEET!$A$1:$CT$300,MATCH(PROGRESS!$A96,DATASHEET!$A$1:$A$300,0),MATCH(PROGRESS!BH$2,DATASHEET!$A$1:$CT$1,0)),"")</f>
        <v>0</v>
      </c>
      <c r="BI96" s="109" t="str">
        <f t="shared" si="54"/>
        <v/>
      </c>
      <c r="BJ96" s="110" t="str">
        <f>IF(ISBLANK(DATASHEET!BQ82),"",DATASHEET!BQ82)</f>
        <v>MP</v>
      </c>
      <c r="BK96" s="111" t="str">
        <f>IF(ISBLANK(DATASHEET!BR82),"",DATASHEET!BR82)</f>
        <v>8S-MA-2</v>
      </c>
      <c r="BL96" s="108" t="str">
        <f>IFERROR(VLOOKUP(DATASHEET!BT82,lookup,2,FALSE)-$Q96,"")</f>
        <v/>
      </c>
      <c r="BM96" s="109">
        <f>IFERROR(INDEX(DATASHEET!$A$1:$CT$300,MATCH(PROGRESS!$A96,DATASHEET!$A$1:$A$300,0),MATCH(PROGRESS!BM$2,DATASHEET!$A$1:$CT$1,0)),"")</f>
        <v>0</v>
      </c>
      <c r="BN96" s="109" t="str">
        <f t="shared" si="55"/>
        <v/>
      </c>
      <c r="BO96" s="110" t="str">
        <f>IF(ISBLANK(DATASHEET!BU82),"",DATASHEET!BU82)</f>
        <v>RF</v>
      </c>
      <c r="BP96" s="111" t="str">
        <f>IF(ISBLANK(DATASHEET!BV82),"",DATASHEET!BV82)</f>
        <v>8S-MU-1</v>
      </c>
      <c r="BQ96" s="108" t="str">
        <f>IFERROR(VLOOKUP(DATASHEET!BX82,lookup,2,FALSE)-$Q96,"")</f>
        <v/>
      </c>
      <c r="BR96" s="109">
        <f>IFERROR(INDEX(DATASHEET!$A$1:$CT$300,MATCH(PROGRESS!$A96,DATASHEET!$A$1:$A$300,0),MATCH(PROGRESS!BR$2,DATASHEET!$A$1:$CT$1,0)),"")</f>
        <v>0</v>
      </c>
      <c r="BS96" s="109" t="str">
        <f t="shared" si="56"/>
        <v/>
      </c>
      <c r="BT96" s="110" t="str">
        <f>IF(ISBLANK(DATASHEET!BY82),"",DATASHEET!BY82)</f>
        <v/>
      </c>
      <c r="BU96" s="111" t="str">
        <f>IF(ISBLANK(DATASHEET!BZ82),"",DATASHEET!BZ82)</f>
        <v/>
      </c>
      <c r="BV96" s="108" t="str">
        <f>IFERROR(VLOOKUP(DATASHEET!CB82,lookup,2,FALSE)-$Q96,"")</f>
        <v/>
      </c>
      <c r="BW96" s="109">
        <f>IFERROR(INDEX(DATASHEET!$A$1:$CT$300,MATCH(PROGRESS!$A96,DATASHEET!$A$1:$A$300,0),MATCH(PROGRESS!BW$2,DATASHEET!$A$1:$CT$1,0)),"")</f>
        <v>0</v>
      </c>
      <c r="BX96" s="109" t="str">
        <f t="shared" si="57"/>
        <v/>
      </c>
      <c r="BY96" s="110" t="str">
        <f>IF(ISBLANK(DATASHEET!CC82),"",DATASHEET!CC82)</f>
        <v>CKA</v>
      </c>
      <c r="BZ96" s="111" t="str">
        <f>IF(ISBLANK(DATASHEET!CD82),"",DATASHEET!CD82)</f>
        <v>8S-PE-2</v>
      </c>
      <c r="CA96" s="108" t="str">
        <f>IFERROR(VLOOKUP(DATASHEET!CF82,lookup,2,FALSE)-$Q96,"")</f>
        <v/>
      </c>
      <c r="CB96" s="109">
        <f>IFERROR(INDEX(DATASHEET!$A$1:$CT$300,MATCH(PROGRESS!$A96,DATASHEET!$A$1:$A$300,0),MATCH(PROGRESS!CB$2,DATASHEET!$A$1:$CT$1,0)),"")</f>
        <v>0</v>
      </c>
      <c r="CC96" s="109" t="str">
        <f t="shared" si="58"/>
        <v/>
      </c>
      <c r="CD96" s="110" t="str">
        <f>IF(ISBLANK(DATASHEET!CG82),"",DATASHEET!CG82)</f>
        <v>MHA</v>
      </c>
      <c r="CE96" s="111" t="str">
        <f>IF(ISBLANK(DATASHEET!CH82),"",DATASHEET!CH82)</f>
        <v>8S-RE-1</v>
      </c>
      <c r="CF96" s="108" t="str">
        <f>IFERROR(VLOOKUP(DATASHEET!CJ82,lookup,2,FALSE)-$Q96,"")</f>
        <v/>
      </c>
      <c r="CG96" s="109">
        <f>IFERROR(INDEX(DATASHEET!$A$1:$CT$300,MATCH(PROGRESS!$A96,DATASHEET!$A$1:$A$300,0),MATCH(PROGRESS!CG$2,DATASHEET!$A$1:$CT$1,0)),"")</f>
        <v>0</v>
      </c>
      <c r="CH96" s="109" t="str">
        <f t="shared" si="61"/>
        <v/>
      </c>
      <c r="CI96" s="110" t="str">
        <f>IF(ISBLANK(DATASHEET!CK82),"",DATASHEET!CK82)</f>
        <v>AR</v>
      </c>
      <c r="CJ96" s="111" t="str">
        <f>IF(ISBLANK(DATASHEET!CL82),"",DATASHEET!CL82)</f>
        <v>8X-SC-7</v>
      </c>
      <c r="CK96" s="108" t="str">
        <f>IFERROR(VLOOKUP(DATASHEET!CN82,lookup,2,FALSE)-$Q96,"")</f>
        <v/>
      </c>
      <c r="CL96" s="109">
        <f>IFERROR(INDEX(DATASHEET!$A$1:$CT$300,MATCH(PROGRESS!$A96,DATASHEET!$A$1:$A$300,0),MATCH(PROGRESS!CL$2,DATASHEET!$A$1:$CT$1,0)),"")</f>
        <v>0</v>
      </c>
      <c r="CM96" s="109" t="str">
        <f t="shared" si="59"/>
        <v/>
      </c>
      <c r="CN96" s="110" t="str">
        <f>IF(ISBLANK(DATASHEET!CO82),"",DATASHEET!CO82)</f>
        <v/>
      </c>
      <c r="CO96" s="110" t="str">
        <f>IF(ISBLANK(DATASHEET!CP82),"",DATASHEET!CP82)</f>
        <v/>
      </c>
      <c r="FO96" s="282"/>
      <c r="FP96" s="282"/>
      <c r="FQ96" s="282"/>
      <c r="FR96" s="282"/>
      <c r="FS96" s="282"/>
      <c r="FT96" s="282"/>
      <c r="FU96" s="282"/>
      <c r="FV96" s="282"/>
      <c r="FW96" s="282"/>
      <c r="FX96" s="282"/>
      <c r="FY96" s="345"/>
      <c r="FZ96" s="282"/>
      <c r="GA96" s="282"/>
      <c r="GB96" s="282"/>
      <c r="GC96" s="282"/>
      <c r="GD96" s="282"/>
      <c r="GE96" s="282"/>
      <c r="GF96" s="282"/>
      <c r="GG96" s="282"/>
      <c r="GH96" s="282"/>
      <c r="GI96" s="282"/>
      <c r="GJ96" s="282"/>
      <c r="GK96" s="282"/>
      <c r="GL96" s="282"/>
      <c r="GM96" s="282"/>
      <c r="GN96" s="282"/>
      <c r="GO96" s="282"/>
      <c r="GP96" s="282"/>
      <c r="GQ96" s="282"/>
      <c r="GR96" s="282"/>
    </row>
    <row r="97" spans="1:200" ht="15.75" x14ac:dyDescent="0.25">
      <c r="A97" s="112">
        <f>DATASHEET!A83</f>
        <v>152797</v>
      </c>
      <c r="B97" s="113" t="str">
        <f>DATASHEET!B83</f>
        <v>JEJE, Foley</v>
      </c>
      <c r="C97" s="114" t="str">
        <f>DATASHEET!C83</f>
        <v>8MH</v>
      </c>
      <c r="D97" s="115" t="str">
        <f>DATASHEET!D83</f>
        <v>M</v>
      </c>
      <c r="E97" s="115" t="str">
        <f>DATASHEET!J83</f>
        <v>K</v>
      </c>
      <c r="F97" s="115" t="str">
        <f>DATASHEET!E83</f>
        <v>N</v>
      </c>
      <c r="G97" s="115" t="str">
        <f>DATASHEET!F83</f>
        <v>Other Black African</v>
      </c>
      <c r="H97" s="115" t="str">
        <f>DATASHEET!G83</f>
        <v>N</v>
      </c>
      <c r="I97" s="115" t="str">
        <f>DATASHEET!H83</f>
        <v>N</v>
      </c>
      <c r="J97" s="115" t="str">
        <f>DATASHEET!I83</f>
        <v>N</v>
      </c>
      <c r="K97" s="116" t="str">
        <f>DATASHEET!M83</f>
        <v>H</v>
      </c>
      <c r="L97" s="117" t="str">
        <f t="shared" si="46"/>
        <v/>
      </c>
      <c r="M97" s="106" t="str">
        <f>IFERROR(SUM(COUNTIF($S97,"&gt;=0"),COUNTIF($AC97,"&gt;=0"),COUNTIF($AH97,"&gt;=0"),COUNTIF(#REF!,"&gt;=0"),COUNTIF($AM97,"&gt;=0"),COUNTIF($AR97,"&gt;=0"),COUNTIF($AW97,"&gt;=0"),COUNTIF($BB97,"&gt;=0"),COUNTIF($BG97,"&gt;=0"),COUNTIF($BL97,"&gt;=0"),COUNTIF($BV97,"&gt;=0"),COUNTIF($BQ97,"&gt;=0"),COUNTIF($CF97,"&gt;=0"),COUNTIF($CK97,"&gt;=0"),COUNTIF($X97,"&gt;=0"),COUNTIF($CA97,"&gt;=0"))/COUNT($S97,$AC97,$AH97,#REF!,$AM97,$AR97,$AW97,$BB97,$BG97,$BL97,$BV97,$CA97,$CF97,$CK97,$X97,$BQ97),"")</f>
        <v/>
      </c>
      <c r="N97" s="106" t="str">
        <f>IFERROR(SUM(COUNTIF($S97,"&lt;0"),COUNTIF($AC97,"&lt;0"),COUNTIF($AH97,"&lt;0"),COUNTIF(#REF!,"&lt;0"),COUNTIF($AM97,"&lt;0"),COUNTIF($AR97,"&lt;0"),COUNTIF($AW97,"&lt;0"),COUNTIF($BB97,"&lt;0"),COUNTIF($BG97,"&lt;0"),COUNTIF($BL97,"&lt;0"),COUNTIF($BV97,"&lt;0"),COUNTIF($BQ97,"&lt;0"),COUNTIF($CA97,"&lt;0"),COUNTIF($CF97,"&lt;0"),COUNTIF($CK97,"&lt;0"),COUNTIF($X97,"&lt;0"))/COUNT($S97,$AC97,$AH97,#REF!,$AM97,$AR97,$AW97,$BB97,$BG97,$BL97,$BV97,$CA97,$CF97,$CK97,$X97,$BQ97),"")</f>
        <v/>
      </c>
      <c r="O97" s="118" t="str">
        <f>IF(ISBLANK(DATASHEET!L83),"",DATASHEET!L83)</f>
        <v>6-7</v>
      </c>
      <c r="P97" s="119">
        <f>IFERROR(IF(VLOOKUP(DATASHEET!A83,[5]YEAR8!$A$2:$Z$226,18,FALSE)="","",VLOOKUP(DATASHEET!A83,[5]YEAR8!$A$2:$Z$226,18,FALSE)),"")</f>
        <v>61.896647999999999</v>
      </c>
      <c r="Q97" s="120">
        <f>IFERROR(IF(VLOOKUP(DATASHEET!A83,[5]YEAR8!$A$2:$AF$250,19,FALSE)="","",VLOOKUP(DATASHEET!A83,[5]YEAR8!$A$2:$AF$250,19,FALSE)),"")</f>
        <v>6.1896648000000001</v>
      </c>
      <c r="R97" s="121" t="str">
        <f>'P8 BREAKDOWN'!L85</f>
        <v/>
      </c>
      <c r="S97" s="108" t="str">
        <f>IF(T97="","",IFERROR(VLOOKUP(DATASHEET!AF83,lookup,2,FALSE)-$Q97,""))</f>
        <v/>
      </c>
      <c r="T97" s="109">
        <f>IFERROR(INDEX(DATASHEET!$A$1:$CT$300,MATCH(PROGRESS!$A97,DATASHEET!$A$1:$A$300,0),MATCH(PROGRESS!T$2,DATASHEET!$A$1:$CT$1,0)),"")</f>
        <v>0</v>
      </c>
      <c r="U97" s="109" t="str">
        <f t="shared" si="47"/>
        <v/>
      </c>
      <c r="V97" s="110" t="str">
        <f>IF(ISBLANK(DATASHEET!AG83),"",DATASHEET!AG83)</f>
        <v>SGO</v>
      </c>
      <c r="W97" s="111" t="str">
        <f>IF(ISBLANK(DATASHEET!AH83),"",DATASHEET!AH83)</f>
        <v>8N-AR-2</v>
      </c>
      <c r="X97" s="108" t="str">
        <f>IFERROR(VLOOKUP(DATASHEET!AJ83,lookup,2,FALSE)-$Q97,"")</f>
        <v/>
      </c>
      <c r="Y97" s="109">
        <f>IFERROR(INDEX(DATASHEET!$A$1:$CT$300,MATCH(PROGRESS!$A97,DATASHEET!$A$1:$A$300,0),MATCH(PROGRESS!Y$2,DATASHEET!$A$1:$CT$1,0)),"")</f>
        <v>0</v>
      </c>
      <c r="Z97" s="109" t="str">
        <f t="shared" si="60"/>
        <v/>
      </c>
      <c r="AA97" s="110" t="str">
        <f>IF(ISBLANK(DATASHEET!AK83),"",DATASHEET!AK83)</f>
        <v>AWR</v>
      </c>
      <c r="AB97" s="111" t="str">
        <f>IF(ISBLANK(DATASHEET!AL83),"",DATASHEET!AL83)</f>
        <v>8N-DT-4</v>
      </c>
      <c r="AC97" s="108" t="str">
        <f>IF(AD97="","",IFERROR(VLOOKUP(DATASHEET!AN83,lookup,2,FALSE)-$Q97,""))</f>
        <v/>
      </c>
      <c r="AD97" s="109">
        <f>IFERROR(INDEX(DATASHEET!$A$1:$CT$300,MATCH(PROGRESS!$A97,DATASHEET!$A$1:$A$300,0),MATCH(PROGRESS!AD$2,DATASHEET!$A$1:$CT$1,0)),"")</f>
        <v>0</v>
      </c>
      <c r="AE97" s="109" t="str">
        <f t="shared" si="48"/>
        <v/>
      </c>
      <c r="AF97" s="110" t="str">
        <f>IF(ISBLANK(DATASHEET!AO83),"",DATASHEET!AO83)</f>
        <v>EC</v>
      </c>
      <c r="AG97" s="111" t="str">
        <f>IF(ISBLANK(DATASHEET!AP83),"",DATASHEET!AP83)</f>
        <v>8N-DR-2</v>
      </c>
      <c r="AH97" s="108" t="str">
        <f>IF(AI97="","",IFERROR(VLOOKUP(DATASHEET!AR83,lookup,2,FALSE)-$Q97,""))</f>
        <v/>
      </c>
      <c r="AI97" s="109">
        <f>IFERROR(INDEX(DATASHEET!$A$1:$CT$300,MATCH(PROGRESS!$A97,DATASHEET!$A$1:$A$300,0),MATCH(PROGRESS!AI$2,DATASHEET!$A$1:$CT$1,0)),"")</f>
        <v>0</v>
      </c>
      <c r="AJ97" s="109" t="str">
        <f t="shared" si="49"/>
        <v/>
      </c>
      <c r="AK97" s="110" t="str">
        <f>IF(ISBLANK(DATASHEET!AS83),"",DATASHEET!AS83)</f>
        <v>FB</v>
      </c>
      <c r="AL97" s="111" t="str">
        <f>IF(ISBLANK(DATASHEET!AT83),"",DATASHEET!AT83)</f>
        <v>8N-EN-2</v>
      </c>
      <c r="AM97" s="108" t="str">
        <f>IF(AN97="","",IFERROR(VLOOKUP(DATASHEET!AZ83,lookup,2,FALSE)-$Q97,""))</f>
        <v/>
      </c>
      <c r="AN97" s="109">
        <f>IFERROR(INDEX(DATASHEET!$A$1:$CT$300,MATCH(PROGRESS!$A97,DATASHEET!$A$1:$A$300,0),MATCH(PROGRESS!AN$2,DATASHEET!$A$1:$CT$1,0)),"")</f>
        <v>0</v>
      </c>
      <c r="AO97" s="109" t="str">
        <f t="shared" si="50"/>
        <v/>
      </c>
      <c r="AP97" s="110" t="str">
        <f>IF(ISBLANK(DATASHEET!BA83),"",DATASHEET!BA83)</f>
        <v/>
      </c>
      <c r="AQ97" s="111" t="str">
        <f>IF(ISBLANK(DATASHEET!BB83),"",DATASHEET!BB83)</f>
        <v/>
      </c>
      <c r="AR97" s="108" t="str">
        <f>IF(AS97="","",IFERROR(VLOOKUP(DATASHEET!BD83,lookup,2,FALSE)-$Q97,""))</f>
        <v/>
      </c>
      <c r="AS97" s="109">
        <f>IFERROR(INDEX(DATASHEET!$A$1:$CT$300,MATCH(PROGRESS!$A97,DATASHEET!$A$1:$A$300,0),MATCH(PROGRESS!AS$2,DATASHEET!$A$1:$CT$1,0)),"")</f>
        <v>0</v>
      </c>
      <c r="AT97" s="109" t="str">
        <f t="shared" si="51"/>
        <v/>
      </c>
      <c r="AU97" s="110" t="str">
        <f>IF(ISBLANK(DATASHEET!BE83),"",DATASHEET!BE83)</f>
        <v>MPI</v>
      </c>
      <c r="AV97" s="111" t="str">
        <f>IF(ISBLANK(DATASHEET!BF83),"",DATASHEET!BF83)</f>
        <v>8N-GG-2</v>
      </c>
      <c r="AW97" s="108" t="str">
        <f>IF(AX97="","",IFERROR(VLOOKUP(DATASHEET!BH83,lookup,2,FALSE)-$Q97,""))</f>
        <v/>
      </c>
      <c r="AX97" s="109">
        <f>IFERROR(INDEX(DATASHEET!$A$1:$CT$300,MATCH(PROGRESS!$A97,DATASHEET!$A$1:$A$300,0),MATCH(PROGRESS!AX$2,DATASHEET!$A$1:$CT$1,0)),"")</f>
        <v>0</v>
      </c>
      <c r="AY97" s="109" t="str">
        <f t="shared" si="52"/>
        <v/>
      </c>
      <c r="AZ97" s="110" t="str">
        <f>IF(ISBLANK(DATASHEET!BI83),"",DATASHEET!BI83)</f>
        <v>HST</v>
      </c>
      <c r="BA97" s="111" t="str">
        <f>IF(ISBLANK(DATASHEET!BJ83),"",DATASHEET!BJ83)</f>
        <v>8N-HI-2</v>
      </c>
      <c r="BB97" s="108" t="str">
        <f>IF(BC97="","",IFERROR(VLOOKUP(DATASHEET!BL83,lookup,2,FALSE)-$Q97,""))</f>
        <v/>
      </c>
      <c r="BC97" s="109">
        <f>IFERROR(INDEX(DATASHEET!$A$1:$CT$300,MATCH(PROGRESS!$A97,DATASHEET!$A$1:$A$300,0),MATCH(PROGRESS!BC$2,DATASHEET!$A$1:$CT$1,0)),"")</f>
        <v>0</v>
      </c>
      <c r="BD97" s="109" t="str">
        <f t="shared" si="53"/>
        <v/>
      </c>
      <c r="BE97" s="110" t="str">
        <f>IF(ISBLANK(DATASHEET!BM83),"",DATASHEET!BM83)</f>
        <v>DCR</v>
      </c>
      <c r="BF97" s="111" t="str">
        <f>IF(ISBLANK(DATASHEET!BN83),"",DATASHEET!BN83)</f>
        <v>8N-IT-2</v>
      </c>
      <c r="BG97" s="108" t="str">
        <f>IF(BH97="","",IFERROR(VLOOKUP(DATASHEET!BP83,lookup,2,FALSE)-$Q97,""))</f>
        <v/>
      </c>
      <c r="BH97" s="109">
        <f>IFERROR(INDEX(DATASHEET!$A$1:$CT$300,MATCH(PROGRESS!$A97,DATASHEET!$A$1:$A$300,0),MATCH(PROGRESS!BH$2,DATASHEET!$A$1:$CT$1,0)),"")</f>
        <v>0</v>
      </c>
      <c r="BI97" s="109" t="str">
        <f t="shared" si="54"/>
        <v/>
      </c>
      <c r="BJ97" s="110" t="str">
        <f>IF(ISBLANK(DATASHEET!BQ83),"",DATASHEET!BQ83)</f>
        <v>WD</v>
      </c>
      <c r="BK97" s="111" t="str">
        <f>IF(ISBLANK(DATASHEET!BR83),"",DATASHEET!BR83)</f>
        <v>8N-MA-1</v>
      </c>
      <c r="BL97" s="108" t="str">
        <f>IFERROR(VLOOKUP(DATASHEET!BT83,lookup,2,FALSE)-$Q97,"")</f>
        <v/>
      </c>
      <c r="BM97" s="109">
        <f>IFERROR(INDEX(DATASHEET!$A$1:$CT$300,MATCH(PROGRESS!$A97,DATASHEET!$A$1:$A$300,0),MATCH(PROGRESS!BM$2,DATASHEET!$A$1:$CT$1,0)),"")</f>
        <v>0</v>
      </c>
      <c r="BN97" s="109" t="str">
        <f t="shared" si="55"/>
        <v/>
      </c>
      <c r="BO97" s="110" t="str">
        <f>IF(ISBLANK(DATASHEET!BU83),"",DATASHEET!BU83)</f>
        <v>AW</v>
      </c>
      <c r="BP97" s="111" t="str">
        <f>IF(ISBLANK(DATASHEET!BV83),"",DATASHEET!BV83)</f>
        <v>8N-MU-2</v>
      </c>
      <c r="BQ97" s="108" t="str">
        <f>IFERROR(VLOOKUP(DATASHEET!BX83,lookup,2,FALSE)-$Q97,"")</f>
        <v/>
      </c>
      <c r="BR97" s="109">
        <f>IFERROR(INDEX(DATASHEET!$A$1:$CT$300,MATCH(PROGRESS!$A97,DATASHEET!$A$1:$A$300,0),MATCH(PROGRESS!BR$2,DATASHEET!$A$1:$CT$1,0)),"")</f>
        <v>0</v>
      </c>
      <c r="BS97" s="109" t="str">
        <f t="shared" si="56"/>
        <v/>
      </c>
      <c r="BT97" s="110" t="str">
        <f>IF(ISBLANK(DATASHEET!BY83),"",DATASHEET!BY83)</f>
        <v/>
      </c>
      <c r="BU97" s="111" t="str">
        <f>IF(ISBLANK(DATASHEET!BZ83),"",DATASHEET!BZ83)</f>
        <v/>
      </c>
      <c r="BV97" s="108" t="str">
        <f>IFERROR(VLOOKUP(DATASHEET!CB83,lookup,2,FALSE)-$Q97,"")</f>
        <v/>
      </c>
      <c r="BW97" s="109">
        <f>IFERROR(INDEX(DATASHEET!$A$1:$CT$300,MATCH(PROGRESS!$A97,DATASHEET!$A$1:$A$300,0),MATCH(PROGRESS!BW$2,DATASHEET!$A$1:$CT$1,0)),"")</f>
        <v>0</v>
      </c>
      <c r="BX97" s="109" t="str">
        <f t="shared" si="57"/>
        <v/>
      </c>
      <c r="BY97" s="110" t="str">
        <f>IF(ISBLANK(DATASHEET!CC83),"",DATASHEET!CC83)</f>
        <v>JOS</v>
      </c>
      <c r="BZ97" s="111" t="str">
        <f>IF(ISBLANK(DATASHEET!CD83),"",DATASHEET!CD83)</f>
        <v>8N-PE-3</v>
      </c>
      <c r="CA97" s="108" t="str">
        <f>IFERROR(VLOOKUP(DATASHEET!CF83,lookup,2,FALSE)-$Q97,"")</f>
        <v/>
      </c>
      <c r="CB97" s="109">
        <f>IFERROR(INDEX(DATASHEET!$A$1:$CT$300,MATCH(PROGRESS!$A97,DATASHEET!$A$1:$A$300,0),MATCH(PROGRESS!CB$2,DATASHEET!$A$1:$CT$1,0)),"")</f>
        <v>0</v>
      </c>
      <c r="CC97" s="109" t="str">
        <f t="shared" si="58"/>
        <v/>
      </c>
      <c r="CD97" s="110" t="str">
        <f>IF(ISBLANK(DATASHEET!CG83),"",DATASHEET!CG83)</f>
        <v>PLO</v>
      </c>
      <c r="CE97" s="111" t="str">
        <f>IF(ISBLANK(DATASHEET!CH83),"",DATASHEET!CH83)</f>
        <v>8N-RE-2</v>
      </c>
      <c r="CF97" s="108" t="str">
        <f>IFERROR(VLOOKUP(DATASHEET!CJ83,lookup,2,FALSE)-$Q97,"")</f>
        <v/>
      </c>
      <c r="CG97" s="109">
        <f>IFERROR(INDEX(DATASHEET!$A$1:$CT$300,MATCH(PROGRESS!$A97,DATASHEET!$A$1:$A$300,0),MATCH(PROGRESS!CG$2,DATASHEET!$A$1:$CT$1,0)),"")</f>
        <v>0</v>
      </c>
      <c r="CH97" s="109" t="str">
        <f t="shared" si="61"/>
        <v/>
      </c>
      <c r="CI97" s="110" t="str">
        <f>IF(ISBLANK(DATASHEET!CK83),"",DATASHEET!CK83)</f>
        <v>GN</v>
      </c>
      <c r="CJ97" s="111" t="str">
        <f>IF(ISBLANK(DATASHEET!CL83),"",DATASHEET!CL83)</f>
        <v>8X-SC-3</v>
      </c>
      <c r="CK97" s="108" t="str">
        <f>IFERROR(VLOOKUP(DATASHEET!CN83,lookup,2,FALSE)-$Q97,"")</f>
        <v/>
      </c>
      <c r="CL97" s="109">
        <f>IFERROR(INDEX(DATASHEET!$A$1:$CT$300,MATCH(PROGRESS!$A97,DATASHEET!$A$1:$A$300,0),MATCH(PROGRESS!CL$2,DATASHEET!$A$1:$CT$1,0)),"")</f>
        <v>0</v>
      </c>
      <c r="CM97" s="109" t="str">
        <f t="shared" si="59"/>
        <v/>
      </c>
      <c r="CN97" s="110" t="str">
        <f>IF(ISBLANK(DATASHEET!CO83),"",DATASHEET!CO83)</f>
        <v>YP</v>
      </c>
      <c r="CO97" s="110" t="str">
        <f>IF(ISBLANK(DATASHEET!CP83),"",DATASHEET!CP83)</f>
        <v>8N-SP-2</v>
      </c>
      <c r="FO97" s="282"/>
      <c r="FP97" s="282"/>
      <c r="FQ97" s="282"/>
      <c r="FR97" s="282"/>
      <c r="FS97" s="282"/>
      <c r="FT97" s="282"/>
      <c r="FU97" s="282"/>
      <c r="FV97" s="282"/>
      <c r="FW97" s="282"/>
      <c r="FX97" s="282"/>
      <c r="FY97" s="345"/>
      <c r="FZ97" s="282"/>
      <c r="GA97" s="282"/>
      <c r="GB97" s="282"/>
      <c r="GC97" s="282"/>
      <c r="GD97" s="282"/>
      <c r="GE97" s="282"/>
      <c r="GF97" s="282"/>
      <c r="GG97" s="282"/>
      <c r="GH97" s="282"/>
      <c r="GI97" s="282"/>
      <c r="GJ97" s="282"/>
      <c r="GK97" s="282"/>
      <c r="GL97" s="282"/>
      <c r="GM97" s="282"/>
      <c r="GN97" s="282"/>
      <c r="GO97" s="282"/>
      <c r="GP97" s="282"/>
      <c r="GQ97" s="282"/>
      <c r="GR97" s="282"/>
    </row>
    <row r="98" spans="1:200" ht="15.75" x14ac:dyDescent="0.25">
      <c r="A98" s="112">
        <f>DATASHEET!A84</f>
        <v>152850</v>
      </c>
      <c r="B98" s="113" t="str">
        <f>DATASHEET!B84</f>
        <v>JOKONYA, Tadiwanashe</v>
      </c>
      <c r="C98" s="114" t="str">
        <f>DATASHEET!C84</f>
        <v>8KS</v>
      </c>
      <c r="D98" s="115" t="str">
        <f>DATASHEET!D84</f>
        <v>M</v>
      </c>
      <c r="E98" s="115" t="str">
        <f>DATASHEET!J84</f>
        <v>N</v>
      </c>
      <c r="F98" s="115" t="str">
        <f>DATASHEET!E84</f>
        <v>N</v>
      </c>
      <c r="G98" s="115" t="str">
        <f>DATASHEET!F84</f>
        <v>Other Black African</v>
      </c>
      <c r="H98" s="115" t="str">
        <f>DATASHEET!G84</f>
        <v>Y</v>
      </c>
      <c r="I98" s="115" t="str">
        <f>DATASHEET!H84</f>
        <v>N</v>
      </c>
      <c r="J98" s="115" t="str">
        <f>DATASHEET!I84</f>
        <v>N</v>
      </c>
      <c r="K98" s="116" t="str">
        <f>DATASHEET!M84</f>
        <v>L</v>
      </c>
      <c r="L98" s="117" t="str">
        <f t="shared" si="46"/>
        <v/>
      </c>
      <c r="M98" s="106" t="str">
        <f>IFERROR(SUM(COUNTIF($S98,"&gt;=0"),COUNTIF($AC98,"&gt;=0"),COUNTIF($AH98,"&gt;=0"),COUNTIF(#REF!,"&gt;=0"),COUNTIF($AM98,"&gt;=0"),COUNTIF($AR98,"&gt;=0"),COUNTIF($AW98,"&gt;=0"),COUNTIF($BB98,"&gt;=0"),COUNTIF($BG98,"&gt;=0"),COUNTIF($BL98,"&gt;=0"),COUNTIF($BV98,"&gt;=0"),COUNTIF($BQ98,"&gt;=0"),COUNTIF($CF98,"&gt;=0"),COUNTIF($CK98,"&gt;=0"),COUNTIF($X98,"&gt;=0"),COUNTIF($CA98,"&gt;=0"))/COUNT($S98,$AC98,$AH98,#REF!,$AM98,$AR98,$AW98,$BB98,$BG98,$BL98,$BV98,$CA98,$CF98,$CK98,$X98,$BQ98),"")</f>
        <v/>
      </c>
      <c r="N98" s="106" t="str">
        <f>IFERROR(SUM(COUNTIF($S98,"&lt;0"),COUNTIF($AC98,"&lt;0"),COUNTIF($AH98,"&lt;0"),COUNTIF(#REF!,"&lt;0"),COUNTIF($AM98,"&lt;0"),COUNTIF($AR98,"&lt;0"),COUNTIF($AW98,"&lt;0"),COUNTIF($BB98,"&lt;0"),COUNTIF($BG98,"&lt;0"),COUNTIF($BL98,"&lt;0"),COUNTIF($BV98,"&lt;0"),COUNTIF($BQ98,"&lt;0"),COUNTIF($CA98,"&lt;0"),COUNTIF($CF98,"&lt;0"),COUNTIF($CK98,"&lt;0"),COUNTIF($X98,"&lt;0"))/COUNT($S98,$AC98,$AH98,#REF!,$AM98,$AR98,$AW98,$BB98,$BG98,$BL98,$BV98,$CA98,$CF98,$CK98,$X98,$BQ98),"")</f>
        <v/>
      </c>
      <c r="O98" s="118" t="str">
        <f>IF(ISBLANK(DATASHEET!L84),"",DATASHEET!L84)</f>
        <v>2-3</v>
      </c>
      <c r="P98" s="119">
        <f>IFERROR(IF(VLOOKUP(DATASHEET!A84,[5]YEAR8!$A$2:$Z$226,18,FALSE)="","",VLOOKUP(DATASHEET!A84,[5]YEAR8!$A$2:$Z$226,18,FALSE)),"")</f>
        <v>32.863782</v>
      </c>
      <c r="Q98" s="120">
        <f>IFERROR(IF(VLOOKUP(DATASHEET!A84,[5]YEAR8!$A$2:$AF$250,19,FALSE)="","",VLOOKUP(DATASHEET!A84,[5]YEAR8!$A$2:$AF$250,19,FALSE)),"")</f>
        <v>3.2863782000000001</v>
      </c>
      <c r="R98" s="121" t="str">
        <f>'P8 BREAKDOWN'!L86</f>
        <v/>
      </c>
      <c r="S98" s="108" t="str">
        <f>IF(T98="","",IFERROR(VLOOKUP(DATASHEET!AF84,lookup,2,FALSE)-$Q98,""))</f>
        <v/>
      </c>
      <c r="T98" s="109">
        <f>IFERROR(INDEX(DATASHEET!$A$1:$CT$300,MATCH(PROGRESS!$A98,DATASHEET!$A$1:$A$300,0),MATCH(PROGRESS!T$2,DATASHEET!$A$1:$CT$1,0)),"")</f>
        <v>0</v>
      </c>
      <c r="U98" s="109" t="str">
        <f t="shared" si="47"/>
        <v/>
      </c>
      <c r="V98" s="110" t="str">
        <f>IF(ISBLANK(DATASHEET!AG84),"",DATASHEET!AG84)</f>
        <v>BPE</v>
      </c>
      <c r="W98" s="111" t="str">
        <f>IF(ISBLANK(DATASHEET!AH84),"",DATASHEET!AH84)</f>
        <v>8S-AR-2</v>
      </c>
      <c r="X98" s="108" t="str">
        <f>IFERROR(VLOOKUP(DATASHEET!AJ84,lookup,2,FALSE)-$Q98,"")</f>
        <v/>
      </c>
      <c r="Y98" s="109">
        <f>IFERROR(INDEX(DATASHEET!$A$1:$CT$300,MATCH(PROGRESS!$A98,DATASHEET!$A$1:$A$300,0),MATCH(PROGRESS!Y$2,DATASHEET!$A$1:$CT$1,0)),"")</f>
        <v>0</v>
      </c>
      <c r="Z98" s="109" t="str">
        <f t="shared" si="60"/>
        <v/>
      </c>
      <c r="AA98" s="110" t="str">
        <f>IF(ISBLANK(DATASHEET!AK84),"",DATASHEET!AK84)</f>
        <v>RQ</v>
      </c>
      <c r="AB98" s="111" t="str">
        <f>IF(ISBLANK(DATASHEET!AL84),"",DATASHEET!AL84)</f>
        <v>8S-DT-1</v>
      </c>
      <c r="AC98" s="108" t="str">
        <f>IF(AD98="","",IFERROR(VLOOKUP(DATASHEET!AN84,lookup,2,FALSE)-$Q98,""))</f>
        <v/>
      </c>
      <c r="AD98" s="109">
        <f>IFERROR(INDEX(DATASHEET!$A$1:$CT$300,MATCH(PROGRESS!$A98,DATASHEET!$A$1:$A$300,0),MATCH(PROGRESS!AD$2,DATASHEET!$A$1:$CT$1,0)),"")</f>
        <v>0</v>
      </c>
      <c r="AE98" s="109" t="str">
        <f t="shared" si="48"/>
        <v/>
      </c>
      <c r="AF98" s="110" t="str">
        <f>IF(ISBLANK(DATASHEET!AO84),"",DATASHEET!AO84)</f>
        <v>EC</v>
      </c>
      <c r="AG98" s="111" t="str">
        <f>IF(ISBLANK(DATASHEET!AP84),"",DATASHEET!AP84)</f>
        <v>8S-DR-2</v>
      </c>
      <c r="AH98" s="108" t="str">
        <f>IF(AI98="","",IFERROR(VLOOKUP(DATASHEET!AR84,lookup,2,FALSE)-$Q98,""))</f>
        <v/>
      </c>
      <c r="AI98" s="109">
        <f>IFERROR(INDEX(DATASHEET!$A$1:$CT$300,MATCH(PROGRESS!$A98,DATASHEET!$A$1:$A$300,0),MATCH(PROGRESS!AI$2,DATASHEET!$A$1:$CT$1,0)),"")</f>
        <v>0</v>
      </c>
      <c r="AJ98" s="109" t="str">
        <f t="shared" si="49"/>
        <v/>
      </c>
      <c r="AK98" s="110" t="str">
        <f>IF(ISBLANK(DATASHEET!AS84),"",DATASHEET!AS84)</f>
        <v>EW</v>
      </c>
      <c r="AL98" s="111" t="str">
        <f>IF(ISBLANK(DATASHEET!AT84),"",DATASHEET!AT84)</f>
        <v>8S-EN-4</v>
      </c>
      <c r="AM98" s="108" t="str">
        <f>IF(AN98="","",IFERROR(VLOOKUP(DATASHEET!AZ84,lookup,2,FALSE)-$Q98,""))</f>
        <v/>
      </c>
      <c r="AN98" s="109">
        <f>IFERROR(INDEX(DATASHEET!$A$1:$CT$300,MATCH(PROGRESS!$A98,DATASHEET!$A$1:$A$300,0),MATCH(PROGRESS!AN$2,DATASHEET!$A$1:$CT$1,0)),"")</f>
        <v>0</v>
      </c>
      <c r="AO98" s="109" t="str">
        <f t="shared" si="50"/>
        <v/>
      </c>
      <c r="AP98" s="110" t="str">
        <f>IF(ISBLANK(DATASHEET!BA84),"",DATASHEET!BA84)</f>
        <v>EGQ</v>
      </c>
      <c r="AQ98" s="111" t="str">
        <f>IF(ISBLANK(DATASHEET!BB84),"",DATASHEET!BB84)</f>
        <v>8S-FR-2</v>
      </c>
      <c r="AR98" s="108" t="str">
        <f>IF(AS98="","",IFERROR(VLOOKUP(DATASHEET!BD84,lookup,2,FALSE)-$Q98,""))</f>
        <v/>
      </c>
      <c r="AS98" s="109">
        <f>IFERROR(INDEX(DATASHEET!$A$1:$CT$300,MATCH(PROGRESS!$A98,DATASHEET!$A$1:$A$300,0),MATCH(PROGRESS!AS$2,DATASHEET!$A$1:$CT$1,0)),"")</f>
        <v>0</v>
      </c>
      <c r="AT98" s="109" t="str">
        <f t="shared" si="51"/>
        <v/>
      </c>
      <c r="AU98" s="110" t="str">
        <f>IF(ISBLANK(DATASHEET!BE84),"",DATASHEET!BE84)</f>
        <v>MPI</v>
      </c>
      <c r="AV98" s="111" t="str">
        <f>IF(ISBLANK(DATASHEET!BF84),"",DATASHEET!BF84)</f>
        <v>8S-GG-2</v>
      </c>
      <c r="AW98" s="108" t="str">
        <f>IF(AX98="","",IFERROR(VLOOKUP(DATASHEET!BH84,lookup,2,FALSE)-$Q98,""))</f>
        <v/>
      </c>
      <c r="AX98" s="109">
        <f>IFERROR(INDEX(DATASHEET!$A$1:$CT$300,MATCH(PROGRESS!$A98,DATASHEET!$A$1:$A$300,0),MATCH(PROGRESS!AX$2,DATASHEET!$A$1:$CT$1,0)),"")</f>
        <v>0</v>
      </c>
      <c r="AY98" s="109" t="str">
        <f t="shared" si="52"/>
        <v/>
      </c>
      <c r="AZ98" s="110" t="str">
        <f>IF(ISBLANK(DATASHEET!BI84),"",DATASHEET!BI84)</f>
        <v>HST</v>
      </c>
      <c r="BA98" s="111" t="str">
        <f>IF(ISBLANK(DATASHEET!BJ84),"",DATASHEET!BJ84)</f>
        <v>8S-HI-2</v>
      </c>
      <c r="BB98" s="108" t="str">
        <f>IF(BC98="","",IFERROR(VLOOKUP(DATASHEET!BL84,lookup,2,FALSE)-$Q98,""))</f>
        <v/>
      </c>
      <c r="BC98" s="109">
        <f>IFERROR(INDEX(DATASHEET!$A$1:$CT$300,MATCH(PROGRESS!$A98,DATASHEET!$A$1:$A$300,0),MATCH(PROGRESS!BC$2,DATASHEET!$A$1:$CT$1,0)),"")</f>
        <v>0</v>
      </c>
      <c r="BD98" s="109" t="str">
        <f t="shared" si="53"/>
        <v/>
      </c>
      <c r="BE98" s="110" t="str">
        <f>IF(ISBLANK(DATASHEET!BM84),"",DATASHEET!BM84)</f>
        <v>RNI</v>
      </c>
      <c r="BF98" s="111" t="str">
        <f>IF(ISBLANK(DATASHEET!BN84),"",DATASHEET!BN84)</f>
        <v>8S-IT-2</v>
      </c>
      <c r="BG98" s="108" t="str">
        <f>IF(BH98="","",IFERROR(VLOOKUP(DATASHEET!BP84,lookup,2,FALSE)-$Q98,""))</f>
        <v/>
      </c>
      <c r="BH98" s="109">
        <f>IFERROR(INDEX(DATASHEET!$A$1:$CT$300,MATCH(PROGRESS!$A98,DATASHEET!$A$1:$A$300,0),MATCH(PROGRESS!BH$2,DATASHEET!$A$1:$CT$1,0)),"")</f>
        <v>0</v>
      </c>
      <c r="BI98" s="109" t="str">
        <f t="shared" si="54"/>
        <v/>
      </c>
      <c r="BJ98" s="110" t="str">
        <f>IF(ISBLANK(DATASHEET!BQ84),"",DATASHEET!BQ84)</f>
        <v>JQ</v>
      </c>
      <c r="BK98" s="111" t="str">
        <f>IF(ISBLANK(DATASHEET!BR84),"",DATASHEET!BR84)</f>
        <v>8S-MA-4</v>
      </c>
      <c r="BL98" s="108" t="str">
        <f>IFERROR(VLOOKUP(DATASHEET!BT84,lookup,2,FALSE)-$Q98,"")</f>
        <v/>
      </c>
      <c r="BM98" s="109">
        <f>IFERROR(INDEX(DATASHEET!$A$1:$CT$300,MATCH(PROGRESS!$A98,DATASHEET!$A$1:$A$300,0),MATCH(PROGRESS!BM$2,DATASHEET!$A$1:$CT$1,0)),"")</f>
        <v>0</v>
      </c>
      <c r="BN98" s="109" t="str">
        <f t="shared" si="55"/>
        <v/>
      </c>
      <c r="BO98" s="110" t="str">
        <f>IF(ISBLANK(DATASHEET!BU84),"",DATASHEET!BU84)</f>
        <v>RF</v>
      </c>
      <c r="BP98" s="111" t="str">
        <f>IF(ISBLANK(DATASHEET!BV84),"",DATASHEET!BV84)</f>
        <v>8S-MU-2</v>
      </c>
      <c r="BQ98" s="108" t="str">
        <f>IFERROR(VLOOKUP(DATASHEET!BX84,lookup,2,FALSE)-$Q98,"")</f>
        <v/>
      </c>
      <c r="BR98" s="109">
        <f>IFERROR(INDEX(DATASHEET!$A$1:$CT$300,MATCH(PROGRESS!$A98,DATASHEET!$A$1:$A$300,0),MATCH(PROGRESS!BR$2,DATASHEET!$A$1:$CT$1,0)),"")</f>
        <v>0</v>
      </c>
      <c r="BS98" s="109" t="str">
        <f t="shared" si="56"/>
        <v/>
      </c>
      <c r="BT98" s="110" t="str">
        <f>IF(ISBLANK(DATASHEET!BY84),"",DATASHEET!BY84)</f>
        <v/>
      </c>
      <c r="BU98" s="111" t="str">
        <f>IF(ISBLANK(DATASHEET!BZ84),"",DATASHEET!BZ84)</f>
        <v/>
      </c>
      <c r="BV98" s="108" t="str">
        <f>IFERROR(VLOOKUP(DATASHEET!CB84,lookup,2,FALSE)-$Q98,"")</f>
        <v/>
      </c>
      <c r="BW98" s="109">
        <f>IFERROR(INDEX(DATASHEET!$A$1:$CT$300,MATCH(PROGRESS!$A98,DATASHEET!$A$1:$A$300,0),MATCH(PROGRESS!BW$2,DATASHEET!$A$1:$CT$1,0)),"")</f>
        <v>0</v>
      </c>
      <c r="BX98" s="109" t="str">
        <f t="shared" si="57"/>
        <v/>
      </c>
      <c r="BY98" s="110" t="str">
        <f>IF(ISBLANK(DATASHEET!CC84),"",DATASHEET!CC84)</f>
        <v>RDO</v>
      </c>
      <c r="BZ98" s="111" t="str">
        <f>IF(ISBLANK(DATASHEET!CD84),"",DATASHEET!CD84)</f>
        <v>8S-PE-3</v>
      </c>
      <c r="CA98" s="108" t="str">
        <f>IFERROR(VLOOKUP(DATASHEET!CF84,lookup,2,FALSE)-$Q98,"")</f>
        <v/>
      </c>
      <c r="CB98" s="109">
        <f>IFERROR(INDEX(DATASHEET!$A$1:$CT$300,MATCH(PROGRESS!$A98,DATASHEET!$A$1:$A$300,0),MATCH(PROGRESS!CB$2,DATASHEET!$A$1:$CT$1,0)),"")</f>
        <v>0</v>
      </c>
      <c r="CC98" s="109" t="str">
        <f t="shared" si="58"/>
        <v/>
      </c>
      <c r="CD98" s="110" t="str">
        <f>IF(ISBLANK(DATASHEET!CG84),"",DATASHEET!CG84)</f>
        <v>GRY</v>
      </c>
      <c r="CE98" s="111" t="str">
        <f>IF(ISBLANK(DATASHEET!CH84),"",DATASHEET!CH84)</f>
        <v>8S-RE-2</v>
      </c>
      <c r="CF98" s="108" t="str">
        <f>IFERROR(VLOOKUP(DATASHEET!CJ84,lookup,2,FALSE)-$Q98,"")</f>
        <v/>
      </c>
      <c r="CG98" s="109">
        <f>IFERROR(INDEX(DATASHEET!$A$1:$CT$300,MATCH(PROGRESS!$A98,DATASHEET!$A$1:$A$300,0),MATCH(PROGRESS!CG$2,DATASHEET!$A$1:$CT$1,0)),"")</f>
        <v>0</v>
      </c>
      <c r="CH98" s="109" t="str">
        <f t="shared" si="61"/>
        <v/>
      </c>
      <c r="CI98" s="110" t="str">
        <f>IF(ISBLANK(DATASHEET!CK84),"",DATASHEET!CK84)</f>
        <v>AR</v>
      </c>
      <c r="CJ98" s="111" t="str">
        <f>IF(ISBLANK(DATASHEET!CL84),"",DATASHEET!CL84)</f>
        <v>8X-SC-7</v>
      </c>
      <c r="CK98" s="108" t="str">
        <f>IFERROR(VLOOKUP(DATASHEET!CN84,lookup,2,FALSE)-$Q98,"")</f>
        <v/>
      </c>
      <c r="CL98" s="109">
        <f>IFERROR(INDEX(DATASHEET!$A$1:$CT$300,MATCH(PROGRESS!$A98,DATASHEET!$A$1:$A$300,0),MATCH(PROGRESS!CL$2,DATASHEET!$A$1:$CT$1,0)),"")</f>
        <v>0</v>
      </c>
      <c r="CM98" s="109" t="str">
        <f t="shared" si="59"/>
        <v/>
      </c>
      <c r="CN98" s="110" t="str">
        <f>IF(ISBLANK(DATASHEET!CO84),"",DATASHEET!CO84)</f>
        <v/>
      </c>
      <c r="CO98" s="110" t="str">
        <f>IF(ISBLANK(DATASHEET!CP84),"",DATASHEET!CP84)</f>
        <v/>
      </c>
      <c r="FO98" s="282"/>
      <c r="FP98" s="282"/>
      <c r="FQ98" s="282"/>
      <c r="FR98" s="282"/>
      <c r="FS98" s="282"/>
      <c r="FT98" s="282"/>
      <c r="FU98" s="282"/>
      <c r="FV98" s="282"/>
      <c r="FW98" s="282"/>
      <c r="FX98" s="282"/>
      <c r="FY98" s="345"/>
      <c r="FZ98" s="282"/>
      <c r="GA98" s="282"/>
      <c r="GB98" s="282"/>
      <c r="GC98" s="282"/>
      <c r="GD98" s="282"/>
      <c r="GE98" s="282"/>
      <c r="GF98" s="282"/>
      <c r="GG98" s="282"/>
      <c r="GH98" s="282"/>
      <c r="GI98" s="282"/>
      <c r="GJ98" s="282"/>
      <c r="GK98" s="282"/>
      <c r="GL98" s="282"/>
      <c r="GM98" s="282"/>
      <c r="GN98" s="282"/>
      <c r="GO98" s="282"/>
      <c r="GP98" s="282"/>
      <c r="GQ98" s="282"/>
      <c r="GR98" s="282"/>
    </row>
    <row r="99" spans="1:200" ht="15.75" x14ac:dyDescent="0.25">
      <c r="A99" s="112">
        <f>DATASHEET!A85</f>
        <v>152884</v>
      </c>
      <c r="B99" s="113" t="str">
        <f>DATASHEET!B85</f>
        <v>JONES, Rafael</v>
      </c>
      <c r="C99" s="114" t="str">
        <f>DATASHEET!C85</f>
        <v>8MH</v>
      </c>
      <c r="D99" s="115" t="str">
        <f>DATASHEET!D85</f>
        <v>M</v>
      </c>
      <c r="E99" s="115" t="str">
        <f>DATASHEET!J85</f>
        <v>N</v>
      </c>
      <c r="F99" s="115" t="str">
        <f>DATASHEET!E85</f>
        <v>N</v>
      </c>
      <c r="G99" s="115" t="str">
        <f>DATASHEET!F85</f>
        <v>White - British</v>
      </c>
      <c r="H99" s="115" t="str">
        <f>DATASHEET!G85</f>
        <v>N</v>
      </c>
      <c r="I99" s="115" t="str">
        <f>DATASHEET!H85</f>
        <v>N</v>
      </c>
      <c r="J99" s="115" t="str">
        <f>DATASHEET!I85</f>
        <v>N</v>
      </c>
      <c r="K99" s="116" t="str">
        <f>DATASHEET!M85</f>
        <v>M</v>
      </c>
      <c r="L99" s="117" t="str">
        <f t="shared" si="46"/>
        <v/>
      </c>
      <c r="M99" s="106" t="str">
        <f>IFERROR(SUM(COUNTIF($S99,"&gt;=0"),COUNTIF($AC99,"&gt;=0"),COUNTIF($AH99,"&gt;=0"),COUNTIF(#REF!,"&gt;=0"),COUNTIF($AM99,"&gt;=0"),COUNTIF($AR99,"&gt;=0"),COUNTIF($AW99,"&gt;=0"),COUNTIF($BB99,"&gt;=0"),COUNTIF($BG99,"&gt;=0"),COUNTIF($BL99,"&gt;=0"),COUNTIF($BV99,"&gt;=0"),COUNTIF($BQ99,"&gt;=0"),COUNTIF($CF99,"&gt;=0"),COUNTIF($CK99,"&gt;=0"),COUNTIF($X99,"&gt;=0"),COUNTIF($CA99,"&gt;=0"))/COUNT($S99,$AC99,$AH99,#REF!,$AM99,$AR99,$AW99,$BB99,$BG99,$BL99,$BV99,$CA99,$CF99,$CK99,$X99,$BQ99),"")</f>
        <v/>
      </c>
      <c r="N99" s="106" t="str">
        <f>IFERROR(SUM(COUNTIF($S99,"&lt;0"),COUNTIF($AC99,"&lt;0"),COUNTIF($AH99,"&lt;0"),COUNTIF(#REF!,"&lt;0"),COUNTIF($AM99,"&lt;0"),COUNTIF($AR99,"&lt;0"),COUNTIF($AW99,"&lt;0"),COUNTIF($BB99,"&lt;0"),COUNTIF($BG99,"&lt;0"),COUNTIF($BL99,"&lt;0"),COUNTIF($BV99,"&lt;0"),COUNTIF($BQ99,"&lt;0"),COUNTIF($CA99,"&lt;0"),COUNTIF($CF99,"&lt;0"),COUNTIF($CK99,"&lt;0"),COUNTIF($X99,"&lt;0"))/COUNT($S99,$AC99,$AH99,#REF!,$AM99,$AR99,$AW99,$BB99,$BG99,$BL99,$BV99,$CA99,$CF99,$CK99,$X99,$BQ99),"")</f>
        <v/>
      </c>
      <c r="O99" s="118" t="str">
        <f>IF(ISBLANK(DATASHEET!L85),"",DATASHEET!L85)</f>
        <v>3-4</v>
      </c>
      <c r="P99" s="119">
        <f>IFERROR(IF(VLOOKUP(DATASHEET!A85,[5]YEAR8!$A$2:$Z$226,18,FALSE)="","",VLOOKUP(DATASHEET!A85,[5]YEAR8!$A$2:$Z$226,18,FALSE)),"")</f>
        <v>38.246667000000002</v>
      </c>
      <c r="Q99" s="120">
        <f>IFERROR(IF(VLOOKUP(DATASHEET!A85,[5]YEAR8!$A$2:$AF$250,19,FALSE)="","",VLOOKUP(DATASHEET!A85,[5]YEAR8!$A$2:$AF$250,19,FALSE)),"")</f>
        <v>3.8246667000000003</v>
      </c>
      <c r="R99" s="121" t="str">
        <f>'P8 BREAKDOWN'!L87</f>
        <v/>
      </c>
      <c r="S99" s="108" t="str">
        <f>IF(T99="","",IFERROR(VLOOKUP(DATASHEET!AF85,lookup,2,FALSE)-$Q99,""))</f>
        <v/>
      </c>
      <c r="T99" s="109">
        <f>IFERROR(INDEX(DATASHEET!$A$1:$CT$300,MATCH(PROGRESS!$A99,DATASHEET!$A$1:$A$300,0),MATCH(PROGRESS!T$2,DATASHEET!$A$1:$CT$1,0)),"")</f>
        <v>0</v>
      </c>
      <c r="U99" s="109" t="str">
        <f t="shared" si="47"/>
        <v/>
      </c>
      <c r="V99" s="110" t="str">
        <f>IF(ISBLANK(DATASHEET!AG85),"",DATASHEET!AG85)</f>
        <v>SGO</v>
      </c>
      <c r="W99" s="111" t="str">
        <f>IF(ISBLANK(DATASHEET!AH85),"",DATASHEET!AH85)</f>
        <v>8N-AR-2</v>
      </c>
      <c r="X99" s="108" t="str">
        <f>IFERROR(VLOOKUP(DATASHEET!AJ85,lookup,2,FALSE)-$Q99,"")</f>
        <v/>
      </c>
      <c r="Y99" s="109">
        <f>IFERROR(INDEX(DATASHEET!$A$1:$CT$300,MATCH(PROGRESS!$A99,DATASHEET!$A$1:$A$300,0),MATCH(PROGRESS!Y$2,DATASHEET!$A$1:$CT$1,0)),"")</f>
        <v>0</v>
      </c>
      <c r="Z99" s="109" t="str">
        <f t="shared" si="60"/>
        <v/>
      </c>
      <c r="AA99" s="110" t="str">
        <f>IF(ISBLANK(DATASHEET!AK85),"",DATASHEET!AK85)</f>
        <v/>
      </c>
      <c r="AB99" s="111" t="str">
        <f>IF(ISBLANK(DATASHEET!AL85),"",DATASHEET!AL85)</f>
        <v/>
      </c>
      <c r="AC99" s="108" t="str">
        <f>IF(AD99="","",IFERROR(VLOOKUP(DATASHEET!AN85,lookup,2,FALSE)-$Q99,""))</f>
        <v/>
      </c>
      <c r="AD99" s="109">
        <f>IFERROR(INDEX(DATASHEET!$A$1:$CT$300,MATCH(PROGRESS!$A99,DATASHEET!$A$1:$A$300,0),MATCH(PROGRESS!AD$2,DATASHEET!$A$1:$CT$1,0)),"")</f>
        <v>0</v>
      </c>
      <c r="AE99" s="109" t="str">
        <f t="shared" si="48"/>
        <v/>
      </c>
      <c r="AF99" s="110" t="str">
        <f>IF(ISBLANK(DATASHEET!AO85),"",DATASHEET!AO85)</f>
        <v>EC</v>
      </c>
      <c r="AG99" s="111" t="str">
        <f>IF(ISBLANK(DATASHEET!AP85),"",DATASHEET!AP85)</f>
        <v>8N-DR-2</v>
      </c>
      <c r="AH99" s="108" t="str">
        <f>IF(AI99="","",IFERROR(VLOOKUP(DATASHEET!AR85,lookup,2,FALSE)-$Q99,""))</f>
        <v/>
      </c>
      <c r="AI99" s="109">
        <f>IFERROR(INDEX(DATASHEET!$A$1:$CT$300,MATCH(PROGRESS!$A99,DATASHEET!$A$1:$A$300,0),MATCH(PROGRESS!AI$2,DATASHEET!$A$1:$CT$1,0)),"")</f>
        <v>0</v>
      </c>
      <c r="AJ99" s="109" t="str">
        <f t="shared" si="49"/>
        <v/>
      </c>
      <c r="AK99" s="110" t="str">
        <f>IF(ISBLANK(DATASHEET!AS85),"",DATASHEET!AS85)</f>
        <v>CGO</v>
      </c>
      <c r="AL99" s="111" t="str">
        <f>IF(ISBLANK(DATASHEET!AT85),"",DATASHEET!AT85)</f>
        <v>8N-EN-5</v>
      </c>
      <c r="AM99" s="108" t="str">
        <f>IF(AN99="","",IFERROR(VLOOKUP(DATASHEET!AZ85,lookup,2,FALSE)-$Q99,""))</f>
        <v/>
      </c>
      <c r="AN99" s="109">
        <f>IFERROR(INDEX(DATASHEET!$A$1:$CT$300,MATCH(PROGRESS!$A99,DATASHEET!$A$1:$A$300,0),MATCH(PROGRESS!AN$2,DATASHEET!$A$1:$CT$1,0)),"")</f>
        <v>0</v>
      </c>
      <c r="AO99" s="109" t="str">
        <f t="shared" si="50"/>
        <v/>
      </c>
      <c r="AP99" s="110" t="str">
        <f>IF(ISBLANK(DATASHEET!BA85),"",DATASHEET!BA85)</f>
        <v/>
      </c>
      <c r="AQ99" s="111" t="str">
        <f>IF(ISBLANK(DATASHEET!BB85),"",DATASHEET!BB85)</f>
        <v/>
      </c>
      <c r="AR99" s="108" t="str">
        <f>IF(AS99="","",IFERROR(VLOOKUP(DATASHEET!BD85,lookup,2,FALSE)-$Q99,""))</f>
        <v/>
      </c>
      <c r="AS99" s="109">
        <f>IFERROR(INDEX(DATASHEET!$A$1:$CT$300,MATCH(PROGRESS!$A99,DATASHEET!$A$1:$A$300,0),MATCH(PROGRESS!AS$2,DATASHEET!$A$1:$CT$1,0)),"")</f>
        <v>0</v>
      </c>
      <c r="AT99" s="109" t="str">
        <f t="shared" si="51"/>
        <v/>
      </c>
      <c r="AU99" s="110" t="str">
        <f>IF(ISBLANK(DATASHEET!BE85),"",DATASHEET!BE85)</f>
        <v>MPI</v>
      </c>
      <c r="AV99" s="111" t="str">
        <f>IF(ISBLANK(DATASHEET!BF85),"",DATASHEET!BF85)</f>
        <v>8N-GG-2</v>
      </c>
      <c r="AW99" s="108" t="str">
        <f>IF(AX99="","",IFERROR(VLOOKUP(DATASHEET!BH85,lookup,2,FALSE)-$Q99,""))</f>
        <v/>
      </c>
      <c r="AX99" s="109">
        <f>IFERROR(INDEX(DATASHEET!$A$1:$CT$300,MATCH(PROGRESS!$A99,DATASHEET!$A$1:$A$300,0),MATCH(PROGRESS!AX$2,DATASHEET!$A$1:$CT$1,0)),"")</f>
        <v>0</v>
      </c>
      <c r="AY99" s="109" t="str">
        <f t="shared" si="52"/>
        <v/>
      </c>
      <c r="AZ99" s="110" t="str">
        <f>IF(ISBLANK(DATASHEET!BI85),"",DATASHEET!BI85)</f>
        <v>HST</v>
      </c>
      <c r="BA99" s="111" t="str">
        <f>IF(ISBLANK(DATASHEET!BJ85),"",DATASHEET!BJ85)</f>
        <v>8N-HI-2</v>
      </c>
      <c r="BB99" s="108" t="str">
        <f>IF(BC99="","",IFERROR(VLOOKUP(DATASHEET!BL85,lookup,2,FALSE)-$Q99,""))</f>
        <v/>
      </c>
      <c r="BC99" s="109">
        <f>IFERROR(INDEX(DATASHEET!$A$1:$CT$300,MATCH(PROGRESS!$A99,DATASHEET!$A$1:$A$300,0),MATCH(PROGRESS!BC$2,DATASHEET!$A$1:$CT$1,0)),"")</f>
        <v>0</v>
      </c>
      <c r="BD99" s="109" t="str">
        <f t="shared" si="53"/>
        <v/>
      </c>
      <c r="BE99" s="110" t="str">
        <f>IF(ISBLANK(DATASHEET!BM85),"",DATASHEET!BM85)</f>
        <v>DCR</v>
      </c>
      <c r="BF99" s="111" t="str">
        <f>IF(ISBLANK(DATASHEET!BN85),"",DATASHEET!BN85)</f>
        <v>8N-IT-2</v>
      </c>
      <c r="BG99" s="108" t="str">
        <f>IF(BH99="","",IFERROR(VLOOKUP(DATASHEET!BP85,lookup,2,FALSE)-$Q99,""))</f>
        <v/>
      </c>
      <c r="BH99" s="109">
        <f>IFERROR(INDEX(DATASHEET!$A$1:$CT$300,MATCH(PROGRESS!$A99,DATASHEET!$A$1:$A$300,0),MATCH(PROGRESS!BH$2,DATASHEET!$A$1:$CT$1,0)),"")</f>
        <v>0</v>
      </c>
      <c r="BI99" s="109" t="str">
        <f t="shared" si="54"/>
        <v/>
      </c>
      <c r="BJ99" s="110" t="str">
        <f>IF(ISBLANK(DATASHEET!BQ85),"",DATASHEET!BQ85)</f>
        <v>AB</v>
      </c>
      <c r="BK99" s="111" t="str">
        <f>IF(ISBLANK(DATASHEET!BR85),"",DATASHEET!BR85)</f>
        <v>8N-MA-3</v>
      </c>
      <c r="BL99" s="108" t="str">
        <f>IFERROR(VLOOKUP(DATASHEET!BT85,lookup,2,FALSE)-$Q99,"")</f>
        <v/>
      </c>
      <c r="BM99" s="109">
        <f>IFERROR(INDEX(DATASHEET!$A$1:$CT$300,MATCH(PROGRESS!$A99,DATASHEET!$A$1:$A$300,0),MATCH(PROGRESS!BM$2,DATASHEET!$A$1:$CT$1,0)),"")</f>
        <v>0</v>
      </c>
      <c r="BN99" s="109" t="str">
        <f t="shared" si="55"/>
        <v/>
      </c>
      <c r="BO99" s="110" t="str">
        <f>IF(ISBLANK(DATASHEET!BU85),"",DATASHEET!BU85)</f>
        <v>AW</v>
      </c>
      <c r="BP99" s="111" t="str">
        <f>IF(ISBLANK(DATASHEET!BV85),"",DATASHEET!BV85)</f>
        <v>8N-MU-2</v>
      </c>
      <c r="BQ99" s="108" t="str">
        <f>IFERROR(VLOOKUP(DATASHEET!BX85,lookup,2,FALSE)-$Q99,"")</f>
        <v/>
      </c>
      <c r="BR99" s="109">
        <f>IFERROR(INDEX(DATASHEET!$A$1:$CT$300,MATCH(PROGRESS!$A99,DATASHEET!$A$1:$A$300,0),MATCH(PROGRESS!BR$2,DATASHEET!$A$1:$CT$1,0)),"")</f>
        <v>0</v>
      </c>
      <c r="BS99" s="109" t="str">
        <f t="shared" si="56"/>
        <v/>
      </c>
      <c r="BT99" s="110" t="str">
        <f>IF(ISBLANK(DATASHEET!BY85),"",DATASHEET!BY85)</f>
        <v>RNI</v>
      </c>
      <c r="BU99" s="111" t="str">
        <f>IF(ISBLANK(DATASHEET!BZ85),"",DATASHEET!BZ85)</f>
        <v>8N-PS-5</v>
      </c>
      <c r="BV99" s="108" t="str">
        <f>IFERROR(VLOOKUP(DATASHEET!CB85,lookup,2,FALSE)-$Q99,"")</f>
        <v/>
      </c>
      <c r="BW99" s="109">
        <f>IFERROR(INDEX(DATASHEET!$A$1:$CT$300,MATCH(PROGRESS!$A99,DATASHEET!$A$1:$A$300,0),MATCH(PROGRESS!BW$2,DATASHEET!$A$1:$CT$1,0)),"")</f>
        <v>0</v>
      </c>
      <c r="BX99" s="109" t="str">
        <f t="shared" si="57"/>
        <v/>
      </c>
      <c r="BY99" s="110" t="str">
        <f>IF(ISBLANK(DATASHEET!CC85),"",DATASHEET!CC85)</f>
        <v>MAM</v>
      </c>
      <c r="BZ99" s="111" t="str">
        <f>IF(ISBLANK(DATASHEET!CD85),"",DATASHEET!CD85)</f>
        <v>8N-PE-4</v>
      </c>
      <c r="CA99" s="108" t="str">
        <f>IFERROR(VLOOKUP(DATASHEET!CF85,lookup,2,FALSE)-$Q99,"")</f>
        <v/>
      </c>
      <c r="CB99" s="109">
        <f>IFERROR(INDEX(DATASHEET!$A$1:$CT$300,MATCH(PROGRESS!$A99,DATASHEET!$A$1:$A$300,0),MATCH(PROGRESS!CB$2,DATASHEET!$A$1:$CT$1,0)),"")</f>
        <v>0</v>
      </c>
      <c r="CC99" s="109" t="str">
        <f t="shared" si="58"/>
        <v/>
      </c>
      <c r="CD99" s="110" t="str">
        <f>IF(ISBLANK(DATASHEET!CG85),"",DATASHEET!CG85)</f>
        <v>PLO</v>
      </c>
      <c r="CE99" s="111" t="str">
        <f>IF(ISBLANK(DATASHEET!CH85),"",DATASHEET!CH85)</f>
        <v>8N-RE-2</v>
      </c>
      <c r="CF99" s="108" t="str">
        <f>IFERROR(VLOOKUP(DATASHEET!CJ85,lookup,2,FALSE)-$Q99,"")</f>
        <v/>
      </c>
      <c r="CG99" s="109">
        <f>IFERROR(INDEX(DATASHEET!$A$1:$CT$300,MATCH(PROGRESS!$A99,DATASHEET!$A$1:$A$300,0),MATCH(PROGRESS!CG$2,DATASHEET!$A$1:$CT$1,0)),"")</f>
        <v>0</v>
      </c>
      <c r="CH99" s="109" t="str">
        <f t="shared" si="61"/>
        <v/>
      </c>
      <c r="CI99" s="110" t="str">
        <f>IF(ISBLANK(DATASHEET!CK85),"",DATASHEET!CK85)</f>
        <v>AR</v>
      </c>
      <c r="CJ99" s="111" t="str">
        <f>IF(ISBLANK(DATASHEET!CL85),"",DATASHEET!CL85)</f>
        <v>8X-SC-7</v>
      </c>
      <c r="CK99" s="108" t="str">
        <f>IFERROR(VLOOKUP(DATASHEET!CN85,lookup,2,FALSE)-$Q99,"")</f>
        <v/>
      </c>
      <c r="CL99" s="109">
        <f>IFERROR(INDEX(DATASHEET!$A$1:$CT$300,MATCH(PROGRESS!$A99,DATASHEET!$A$1:$A$300,0),MATCH(PROGRESS!CL$2,DATASHEET!$A$1:$CT$1,0)),"")</f>
        <v>0</v>
      </c>
      <c r="CM99" s="109" t="str">
        <f t="shared" si="59"/>
        <v/>
      </c>
      <c r="CN99" s="110" t="str">
        <f>IF(ISBLANK(DATASHEET!CO85),"",DATASHEET!CO85)</f>
        <v>YP</v>
      </c>
      <c r="CO99" s="110" t="str">
        <f>IF(ISBLANK(DATASHEET!CP85),"",DATASHEET!CP85)</f>
        <v>8N-SP-2</v>
      </c>
      <c r="FO99" s="282"/>
      <c r="FP99" s="282"/>
      <c r="FQ99" s="282"/>
      <c r="FR99" s="282"/>
      <c r="FS99" s="282"/>
      <c r="FT99" s="282"/>
      <c r="FU99" s="282"/>
      <c r="FV99" s="282"/>
      <c r="FW99" s="282"/>
      <c r="FX99" s="282"/>
      <c r="FY99" s="345"/>
      <c r="FZ99" s="282"/>
      <c r="GA99" s="282"/>
      <c r="GB99" s="282"/>
      <c r="GC99" s="282"/>
      <c r="GD99" s="282"/>
      <c r="GE99" s="282"/>
      <c r="GF99" s="282"/>
      <c r="GG99" s="282"/>
      <c r="GH99" s="282"/>
      <c r="GI99" s="282"/>
      <c r="GJ99" s="282"/>
      <c r="GK99" s="282"/>
      <c r="GL99" s="282"/>
      <c r="GM99" s="282"/>
      <c r="GN99" s="282"/>
      <c r="GO99" s="282"/>
      <c r="GP99" s="282"/>
      <c r="GQ99" s="282"/>
      <c r="GR99" s="282"/>
    </row>
    <row r="100" spans="1:200" ht="15.75" x14ac:dyDescent="0.25">
      <c r="A100" s="112">
        <f>DATASHEET!A86</f>
        <v>152794</v>
      </c>
      <c r="B100" s="113" t="str">
        <f>DATASHEET!B86</f>
        <v>KABBIE, Kaleb</v>
      </c>
      <c r="C100" s="114" t="str">
        <f>DATASHEET!C86</f>
        <v>8KS</v>
      </c>
      <c r="D100" s="115" t="str">
        <f>DATASHEET!D86</f>
        <v>M</v>
      </c>
      <c r="E100" s="115" t="str">
        <f>DATASHEET!J86</f>
        <v>K</v>
      </c>
      <c r="F100" s="115" t="str">
        <f>DATASHEET!E86</f>
        <v>N</v>
      </c>
      <c r="G100" s="115" t="str">
        <f>DATASHEET!F86</f>
        <v>Other Black African</v>
      </c>
      <c r="H100" s="115" t="str">
        <f>DATASHEET!G86</f>
        <v>Y</v>
      </c>
      <c r="I100" s="115" t="str">
        <f>DATASHEET!H86</f>
        <v>N</v>
      </c>
      <c r="J100" s="115" t="str">
        <f>DATASHEET!I86</f>
        <v>N</v>
      </c>
      <c r="K100" s="116" t="str">
        <f>DATASHEET!M86</f>
        <v>L</v>
      </c>
      <c r="L100" s="117" t="str">
        <f t="shared" si="46"/>
        <v/>
      </c>
      <c r="M100" s="106" t="str">
        <f>IFERROR(SUM(COUNTIF($S100,"&gt;=0"),COUNTIF($AC100,"&gt;=0"),COUNTIF($AH100,"&gt;=0"),COUNTIF(#REF!,"&gt;=0"),COUNTIF($AM100,"&gt;=0"),COUNTIF($AR100,"&gt;=0"),COUNTIF($AW100,"&gt;=0"),COUNTIF($BB100,"&gt;=0"),COUNTIF($BG100,"&gt;=0"),COUNTIF($BL100,"&gt;=0"),COUNTIF($BV100,"&gt;=0"),COUNTIF($BQ100,"&gt;=0"),COUNTIF($CF100,"&gt;=0"),COUNTIF($CK100,"&gt;=0"),COUNTIF($X100,"&gt;=0"),COUNTIF($CA100,"&gt;=0"))/COUNT($S100,$AC100,$AH100,#REF!,$AM100,$AR100,$AW100,$BB100,$BG100,$BL100,$BV100,$CA100,$CF100,$CK100,$X100,$BQ100),"")</f>
        <v/>
      </c>
      <c r="N100" s="106" t="str">
        <f>IFERROR(SUM(COUNTIF($S100,"&lt;0"),COUNTIF($AC100,"&lt;0"),COUNTIF($AH100,"&lt;0"),COUNTIF(#REF!,"&lt;0"),COUNTIF($AM100,"&lt;0"),COUNTIF($AR100,"&lt;0"),COUNTIF($AW100,"&lt;0"),COUNTIF($BB100,"&lt;0"),COUNTIF($BG100,"&lt;0"),COUNTIF($BL100,"&lt;0"),COUNTIF($BV100,"&lt;0"),COUNTIF($BQ100,"&lt;0"),COUNTIF($CA100,"&lt;0"),COUNTIF($CF100,"&lt;0"),COUNTIF($CK100,"&lt;0"),COUNTIF($X100,"&lt;0"))/COUNT($S100,$AC100,$AH100,#REF!,$AM100,$AR100,$AW100,$BB100,$BG100,$BL100,$BV100,$CA100,$CF100,$CK100,$X100,$BQ100),"")</f>
        <v/>
      </c>
      <c r="O100" s="118" t="str">
        <f>IF(ISBLANK(DATASHEET!L86),"",DATASHEET!L86)</f>
        <v>1-2</v>
      </c>
      <c r="P100" s="119">
        <f>IFERROR(IF(VLOOKUP(DATASHEET!A86,[5]YEAR8!$A$2:$Z$226,18,FALSE)="","",VLOOKUP(DATASHEET!A86,[5]YEAR8!$A$2:$Z$226,18,FALSE)),"")</f>
        <v>25.671512</v>
      </c>
      <c r="Q100" s="120">
        <f>IFERROR(IF(VLOOKUP(DATASHEET!A86,[5]YEAR8!$A$2:$AF$250,19,FALSE)="","",VLOOKUP(DATASHEET!A86,[5]YEAR8!$A$2:$AF$250,19,FALSE)),"")</f>
        <v>2.5671512000000001</v>
      </c>
      <c r="R100" s="121" t="str">
        <f>'P8 BREAKDOWN'!L88</f>
        <v/>
      </c>
      <c r="S100" s="108" t="str">
        <f>IF(T100="","",IFERROR(VLOOKUP(DATASHEET!AF86,lookup,2,FALSE)-$Q100,""))</f>
        <v/>
      </c>
      <c r="T100" s="109">
        <f>IFERROR(INDEX(DATASHEET!$A$1:$CT$300,MATCH(PROGRESS!$A100,DATASHEET!$A$1:$A$300,0),MATCH(PROGRESS!T$2,DATASHEET!$A$1:$CT$1,0)),"")</f>
        <v>0</v>
      </c>
      <c r="U100" s="109" t="str">
        <f t="shared" si="47"/>
        <v/>
      </c>
      <c r="V100" s="110" t="str">
        <f>IF(ISBLANK(DATASHEET!AG86),"",DATASHEET!AG86)</f>
        <v>BPE</v>
      </c>
      <c r="W100" s="111" t="str">
        <f>IF(ISBLANK(DATASHEET!AH86),"",DATASHEET!AH86)</f>
        <v>8S-AR-2</v>
      </c>
      <c r="X100" s="108" t="str">
        <f>IFERROR(VLOOKUP(DATASHEET!AJ86,lookup,2,FALSE)-$Q100,"")</f>
        <v/>
      </c>
      <c r="Y100" s="109">
        <f>IFERROR(INDEX(DATASHEET!$A$1:$CT$300,MATCH(PROGRESS!$A100,DATASHEET!$A$1:$A$300,0),MATCH(PROGRESS!Y$2,DATASHEET!$A$1:$CT$1,0)),"")</f>
        <v>0</v>
      </c>
      <c r="Z100" s="109" t="str">
        <f t="shared" si="60"/>
        <v/>
      </c>
      <c r="AA100" s="110" t="str">
        <f>IF(ISBLANK(DATASHEET!AK86),"",DATASHEET!AK86)</f>
        <v>KD</v>
      </c>
      <c r="AB100" s="111" t="str">
        <f>IF(ISBLANK(DATASHEET!AL86),"",DATASHEET!AL86)</f>
        <v>8S-DT-2</v>
      </c>
      <c r="AC100" s="108" t="str">
        <f>IF(AD100="","",IFERROR(VLOOKUP(DATASHEET!AN86,lookup,2,FALSE)-$Q100,""))</f>
        <v/>
      </c>
      <c r="AD100" s="109">
        <f>IFERROR(INDEX(DATASHEET!$A$1:$CT$300,MATCH(PROGRESS!$A100,DATASHEET!$A$1:$A$300,0),MATCH(PROGRESS!AD$2,DATASHEET!$A$1:$CT$1,0)),"")</f>
        <v>0</v>
      </c>
      <c r="AE100" s="109" t="str">
        <f t="shared" si="48"/>
        <v/>
      </c>
      <c r="AF100" s="110" t="str">
        <f>IF(ISBLANK(DATASHEET!AO86),"",DATASHEET!AO86)</f>
        <v>EC</v>
      </c>
      <c r="AG100" s="111" t="str">
        <f>IF(ISBLANK(DATASHEET!AP86),"",DATASHEET!AP86)</f>
        <v>8S-DR-2</v>
      </c>
      <c r="AH100" s="108" t="str">
        <f>IF(AI100="","",IFERROR(VLOOKUP(DATASHEET!AR86,lookup,2,FALSE)-$Q100,""))</f>
        <v/>
      </c>
      <c r="AI100" s="109">
        <f>IFERROR(INDEX(DATASHEET!$A$1:$CT$300,MATCH(PROGRESS!$A100,DATASHEET!$A$1:$A$300,0),MATCH(PROGRESS!AI$2,DATASHEET!$A$1:$CT$1,0)),"")</f>
        <v>0</v>
      </c>
      <c r="AJ100" s="109" t="str">
        <f t="shared" si="49"/>
        <v/>
      </c>
      <c r="AK100" s="110" t="str">
        <f>IF(ISBLANK(DATASHEET!AS86),"",DATASHEET!AS86)</f>
        <v>AWH</v>
      </c>
      <c r="AL100" s="111" t="str">
        <f>IF(ISBLANK(DATASHEET!AT86),"",DATASHEET!AT86)</f>
        <v>8S-EN-5</v>
      </c>
      <c r="AM100" s="108" t="str">
        <f>IF(AN100="","",IFERROR(VLOOKUP(DATASHEET!AZ86,lookup,2,FALSE)-$Q100,""))</f>
        <v/>
      </c>
      <c r="AN100" s="109">
        <f>IFERROR(INDEX(DATASHEET!$A$1:$CT$300,MATCH(PROGRESS!$A100,DATASHEET!$A$1:$A$300,0),MATCH(PROGRESS!AN$2,DATASHEET!$A$1:$CT$1,0)),"")</f>
        <v>0</v>
      </c>
      <c r="AO100" s="109" t="str">
        <f t="shared" si="50"/>
        <v/>
      </c>
      <c r="AP100" s="110" t="str">
        <f>IF(ISBLANK(DATASHEET!BA86),"",DATASHEET!BA86)</f>
        <v>EGQ</v>
      </c>
      <c r="AQ100" s="111" t="str">
        <f>IF(ISBLANK(DATASHEET!BB86),"",DATASHEET!BB86)</f>
        <v>8S-FR-2</v>
      </c>
      <c r="AR100" s="108" t="str">
        <f>IF(AS100="","",IFERROR(VLOOKUP(DATASHEET!BD86,lookup,2,FALSE)-$Q100,""))</f>
        <v/>
      </c>
      <c r="AS100" s="109">
        <f>IFERROR(INDEX(DATASHEET!$A$1:$CT$300,MATCH(PROGRESS!$A100,DATASHEET!$A$1:$A$300,0),MATCH(PROGRESS!AS$2,DATASHEET!$A$1:$CT$1,0)),"")</f>
        <v>0</v>
      </c>
      <c r="AT100" s="109" t="str">
        <f t="shared" si="51"/>
        <v/>
      </c>
      <c r="AU100" s="110" t="str">
        <f>IF(ISBLANK(DATASHEET!BE86),"",DATASHEET!BE86)</f>
        <v>MPI</v>
      </c>
      <c r="AV100" s="111" t="str">
        <f>IF(ISBLANK(DATASHEET!BF86),"",DATASHEET!BF86)</f>
        <v>8S-GG-2</v>
      </c>
      <c r="AW100" s="108" t="str">
        <f>IF(AX100="","",IFERROR(VLOOKUP(DATASHEET!BH86,lookup,2,FALSE)-$Q100,""))</f>
        <v/>
      </c>
      <c r="AX100" s="109">
        <f>IFERROR(INDEX(DATASHEET!$A$1:$CT$300,MATCH(PROGRESS!$A100,DATASHEET!$A$1:$A$300,0),MATCH(PROGRESS!AX$2,DATASHEET!$A$1:$CT$1,0)),"")</f>
        <v>0</v>
      </c>
      <c r="AY100" s="109" t="str">
        <f t="shared" si="52"/>
        <v/>
      </c>
      <c r="AZ100" s="110" t="str">
        <f>IF(ISBLANK(DATASHEET!BI86),"",DATASHEET!BI86)</f>
        <v>HST</v>
      </c>
      <c r="BA100" s="111" t="str">
        <f>IF(ISBLANK(DATASHEET!BJ86),"",DATASHEET!BJ86)</f>
        <v>8S-HI-2</v>
      </c>
      <c r="BB100" s="108" t="str">
        <f>IF(BC100="","",IFERROR(VLOOKUP(DATASHEET!BL86,lookup,2,FALSE)-$Q100,""))</f>
        <v/>
      </c>
      <c r="BC100" s="109">
        <f>IFERROR(INDEX(DATASHEET!$A$1:$CT$300,MATCH(PROGRESS!$A100,DATASHEET!$A$1:$A$300,0),MATCH(PROGRESS!BC$2,DATASHEET!$A$1:$CT$1,0)),"")</f>
        <v>0</v>
      </c>
      <c r="BD100" s="109" t="str">
        <f t="shared" si="53"/>
        <v/>
      </c>
      <c r="BE100" s="110" t="str">
        <f>IF(ISBLANK(DATASHEET!BM86),"",DATASHEET!BM86)</f>
        <v>RNI</v>
      </c>
      <c r="BF100" s="111" t="str">
        <f>IF(ISBLANK(DATASHEET!BN86),"",DATASHEET!BN86)</f>
        <v>8S-IT-2</v>
      </c>
      <c r="BG100" s="108" t="str">
        <f>IF(BH100="","",IFERROR(VLOOKUP(DATASHEET!BP86,lookup,2,FALSE)-$Q100,""))</f>
        <v/>
      </c>
      <c r="BH100" s="109">
        <f>IFERROR(INDEX(DATASHEET!$A$1:$CT$300,MATCH(PROGRESS!$A100,DATASHEET!$A$1:$A$300,0),MATCH(PROGRESS!BH$2,DATASHEET!$A$1:$CT$1,0)),"")</f>
        <v>0</v>
      </c>
      <c r="BI100" s="109" t="str">
        <f t="shared" si="54"/>
        <v/>
      </c>
      <c r="BJ100" s="110" t="str">
        <f>IF(ISBLANK(DATASHEET!BQ86),"",DATASHEET!BQ86)</f>
        <v>ZI</v>
      </c>
      <c r="BK100" s="111" t="str">
        <f>IF(ISBLANK(DATASHEET!BR86),"",DATASHEET!BR86)</f>
        <v>8S-MA-5</v>
      </c>
      <c r="BL100" s="108" t="str">
        <f>IFERROR(VLOOKUP(DATASHEET!BT86,lookup,2,FALSE)-$Q100,"")</f>
        <v/>
      </c>
      <c r="BM100" s="109">
        <f>IFERROR(INDEX(DATASHEET!$A$1:$CT$300,MATCH(PROGRESS!$A100,DATASHEET!$A$1:$A$300,0),MATCH(PROGRESS!BM$2,DATASHEET!$A$1:$CT$1,0)),"")</f>
        <v>0</v>
      </c>
      <c r="BN100" s="109" t="str">
        <f t="shared" si="55"/>
        <v/>
      </c>
      <c r="BO100" s="110" t="str">
        <f>IF(ISBLANK(DATASHEET!BU86),"",DATASHEET!BU86)</f>
        <v>RF</v>
      </c>
      <c r="BP100" s="111" t="str">
        <f>IF(ISBLANK(DATASHEET!BV86),"",DATASHEET!BV86)</f>
        <v>8S-MU-2</v>
      </c>
      <c r="BQ100" s="108" t="str">
        <f>IFERROR(VLOOKUP(DATASHEET!BX86,lookup,2,FALSE)-$Q100,"")</f>
        <v/>
      </c>
      <c r="BR100" s="109">
        <f>IFERROR(INDEX(DATASHEET!$A$1:$CT$300,MATCH(PROGRESS!$A100,DATASHEET!$A$1:$A$300,0),MATCH(PROGRESS!BR$2,DATASHEET!$A$1:$CT$1,0)),"")</f>
        <v>0</v>
      </c>
      <c r="BS100" s="109" t="str">
        <f t="shared" si="56"/>
        <v/>
      </c>
      <c r="BT100" s="110" t="str">
        <f>IF(ISBLANK(DATASHEET!BY86),"",DATASHEET!BY86)</f>
        <v/>
      </c>
      <c r="BU100" s="111" t="str">
        <f>IF(ISBLANK(DATASHEET!BZ86),"",DATASHEET!BZ86)</f>
        <v/>
      </c>
      <c r="BV100" s="108" t="str">
        <f>IFERROR(VLOOKUP(DATASHEET!CB86,lookup,2,FALSE)-$Q100,"")</f>
        <v/>
      </c>
      <c r="BW100" s="109">
        <f>IFERROR(INDEX(DATASHEET!$A$1:$CT$300,MATCH(PROGRESS!$A100,DATASHEET!$A$1:$A$300,0),MATCH(PROGRESS!BW$2,DATASHEET!$A$1:$CT$1,0)),"")</f>
        <v>0</v>
      </c>
      <c r="BX100" s="109" t="str">
        <f t="shared" si="57"/>
        <v/>
      </c>
      <c r="BY100" s="110" t="str">
        <f>IF(ISBLANK(DATASHEET!CC86),"",DATASHEET!CC86)</f>
        <v>JOS</v>
      </c>
      <c r="BZ100" s="111" t="str">
        <f>IF(ISBLANK(DATASHEET!CD86),"",DATASHEET!CD86)</f>
        <v>8S-PE-4</v>
      </c>
      <c r="CA100" s="108" t="str">
        <f>IFERROR(VLOOKUP(DATASHEET!CF86,lookup,2,FALSE)-$Q100,"")</f>
        <v/>
      </c>
      <c r="CB100" s="109">
        <f>IFERROR(INDEX(DATASHEET!$A$1:$CT$300,MATCH(PROGRESS!$A100,DATASHEET!$A$1:$A$300,0),MATCH(PROGRESS!CB$2,DATASHEET!$A$1:$CT$1,0)),"")</f>
        <v>0</v>
      </c>
      <c r="CC100" s="109" t="str">
        <f t="shared" si="58"/>
        <v/>
      </c>
      <c r="CD100" s="110" t="str">
        <f>IF(ISBLANK(DATASHEET!CG86),"",DATASHEET!CG86)</f>
        <v>GRY</v>
      </c>
      <c r="CE100" s="111" t="str">
        <f>IF(ISBLANK(DATASHEET!CH86),"",DATASHEET!CH86)</f>
        <v>8S-RE-2</v>
      </c>
      <c r="CF100" s="108" t="str">
        <f>IFERROR(VLOOKUP(DATASHEET!CJ86,lookup,2,FALSE)-$Q100,"")</f>
        <v/>
      </c>
      <c r="CG100" s="109">
        <f>IFERROR(INDEX(DATASHEET!$A$1:$CT$300,MATCH(PROGRESS!$A100,DATASHEET!$A$1:$A$300,0),MATCH(PROGRESS!CG$2,DATASHEET!$A$1:$CT$1,0)),"")</f>
        <v>0</v>
      </c>
      <c r="CH100" s="109" t="str">
        <f t="shared" si="61"/>
        <v/>
      </c>
      <c r="CI100" s="110" t="str">
        <f>IF(ISBLANK(DATASHEET!CK86),"",DATASHEET!CK86)</f>
        <v>GN</v>
      </c>
      <c r="CJ100" s="111" t="str">
        <f>IF(ISBLANK(DATASHEET!CL86),"",DATASHEET!CL86)</f>
        <v>8X-SC-9</v>
      </c>
      <c r="CK100" s="108" t="str">
        <f>IFERROR(VLOOKUP(DATASHEET!CN86,lookup,2,FALSE)-$Q100,"")</f>
        <v/>
      </c>
      <c r="CL100" s="109">
        <f>IFERROR(INDEX(DATASHEET!$A$1:$CT$300,MATCH(PROGRESS!$A100,DATASHEET!$A$1:$A$300,0),MATCH(PROGRESS!CL$2,DATASHEET!$A$1:$CT$1,0)),"")</f>
        <v>0</v>
      </c>
      <c r="CM100" s="109" t="str">
        <f t="shared" si="59"/>
        <v/>
      </c>
      <c r="CN100" s="110" t="str">
        <f>IF(ISBLANK(DATASHEET!CO86),"",DATASHEET!CO86)</f>
        <v/>
      </c>
      <c r="CO100" s="110" t="str">
        <f>IF(ISBLANK(DATASHEET!CP86),"",DATASHEET!CP86)</f>
        <v/>
      </c>
      <c r="FO100" s="282"/>
      <c r="FP100" s="282"/>
      <c r="FQ100" s="282"/>
      <c r="FR100" s="282"/>
      <c r="FS100" s="282"/>
      <c r="FT100" s="282"/>
      <c r="FU100" s="282"/>
      <c r="FV100" s="282"/>
      <c r="FW100" s="282"/>
      <c r="FX100" s="282"/>
      <c r="FY100" s="345"/>
      <c r="FZ100" s="282"/>
      <c r="GA100" s="282"/>
      <c r="GB100" s="282"/>
      <c r="GC100" s="282"/>
      <c r="GD100" s="282"/>
      <c r="GE100" s="282"/>
      <c r="GF100" s="282"/>
      <c r="GG100" s="282"/>
      <c r="GH100" s="282"/>
      <c r="GI100" s="282"/>
      <c r="GJ100" s="282"/>
      <c r="GK100" s="282"/>
      <c r="GL100" s="282"/>
      <c r="GM100" s="282"/>
      <c r="GN100" s="282"/>
      <c r="GO100" s="282"/>
      <c r="GP100" s="282"/>
      <c r="GQ100" s="282"/>
      <c r="GR100" s="282"/>
    </row>
    <row r="101" spans="1:200" ht="15.75" x14ac:dyDescent="0.25">
      <c r="A101" s="112">
        <f>DATASHEET!A87</f>
        <v>152855</v>
      </c>
      <c r="B101" s="113" t="str">
        <f>DATASHEET!B87</f>
        <v>KABUNGA, Daniel</v>
      </c>
      <c r="C101" s="114" t="str">
        <f>DATASHEET!C87</f>
        <v>8KC</v>
      </c>
      <c r="D101" s="115" t="str">
        <f>DATASHEET!D87</f>
        <v>M</v>
      </c>
      <c r="E101" s="115" t="str">
        <f>DATASHEET!J87</f>
        <v>N</v>
      </c>
      <c r="F101" s="115" t="str">
        <f>DATASHEET!E87</f>
        <v>N</v>
      </c>
      <c r="G101" s="115" t="str">
        <f>DATASHEET!F87</f>
        <v>Other Black African</v>
      </c>
      <c r="H101" s="115" t="str">
        <f>DATASHEET!G87</f>
        <v>N</v>
      </c>
      <c r="I101" s="115" t="str">
        <f>DATASHEET!H87</f>
        <v>N</v>
      </c>
      <c r="J101" s="115" t="str">
        <f>DATASHEET!I87</f>
        <v>N</v>
      </c>
      <c r="K101" s="116" t="str">
        <f>DATASHEET!M87</f>
        <v>M</v>
      </c>
      <c r="L101" s="117" t="str">
        <f t="shared" si="46"/>
        <v/>
      </c>
      <c r="M101" s="106" t="str">
        <f>IFERROR(SUM(COUNTIF($S101,"&gt;=0"),COUNTIF($AC101,"&gt;=0"),COUNTIF($AH101,"&gt;=0"),COUNTIF(#REF!,"&gt;=0"),COUNTIF($AM101,"&gt;=0"),COUNTIF($AR101,"&gt;=0"),COUNTIF($AW101,"&gt;=0"),COUNTIF($BB101,"&gt;=0"),COUNTIF($BG101,"&gt;=0"),COUNTIF($BL101,"&gt;=0"),COUNTIF($BV101,"&gt;=0"),COUNTIF($BQ101,"&gt;=0"),COUNTIF($CF101,"&gt;=0"),COUNTIF($CK101,"&gt;=0"),COUNTIF($X101,"&gt;=0"),COUNTIF($CA101,"&gt;=0"))/COUNT($S101,$AC101,$AH101,#REF!,$AM101,$AR101,$AW101,$BB101,$BG101,$BL101,$BV101,$CA101,$CF101,$CK101,$X101,$BQ101),"")</f>
        <v/>
      </c>
      <c r="N101" s="106" t="str">
        <f>IFERROR(SUM(COUNTIF($S101,"&lt;0"),COUNTIF($AC101,"&lt;0"),COUNTIF($AH101,"&lt;0"),COUNTIF(#REF!,"&lt;0"),COUNTIF($AM101,"&lt;0"),COUNTIF($AR101,"&lt;0"),COUNTIF($AW101,"&lt;0"),COUNTIF($BB101,"&lt;0"),COUNTIF($BG101,"&lt;0"),COUNTIF($BL101,"&lt;0"),COUNTIF($BV101,"&lt;0"),COUNTIF($BQ101,"&lt;0"),COUNTIF($CA101,"&lt;0"),COUNTIF($CF101,"&lt;0"),COUNTIF($CK101,"&lt;0"),COUNTIF($X101,"&lt;0"))/COUNT($S101,$AC101,$AH101,#REF!,$AM101,$AR101,$AW101,$BB101,$BG101,$BL101,$BV101,$CA101,$CF101,$CK101,$X101,$BQ101),"")</f>
        <v/>
      </c>
      <c r="O101" s="118" t="str">
        <f>IF(ISBLANK(DATASHEET!L87),"",DATASHEET!L87)</f>
        <v>6-7</v>
      </c>
      <c r="P101" s="119">
        <f>IFERROR(IF(VLOOKUP(DATASHEET!A87,[5]YEAR8!$A$2:$Z$226,18,FALSE)="","",VLOOKUP(DATASHEET!A87,[5]YEAR8!$A$2:$Z$226,18,FALSE)),"")</f>
        <v>59.353448</v>
      </c>
      <c r="Q101" s="120">
        <f>IFERROR(IF(VLOOKUP(DATASHEET!A87,[5]YEAR8!$A$2:$AF$250,19,FALSE)="","",VLOOKUP(DATASHEET!A87,[5]YEAR8!$A$2:$AF$250,19,FALSE)),"")</f>
        <v>5.9353448000000002</v>
      </c>
      <c r="R101" s="121" t="str">
        <f>'P8 BREAKDOWN'!L89</f>
        <v/>
      </c>
      <c r="S101" s="108" t="str">
        <f>IF(T101="","",IFERROR(VLOOKUP(DATASHEET!AF87,lookup,2,FALSE)-$Q101,""))</f>
        <v/>
      </c>
      <c r="T101" s="109">
        <f>IFERROR(INDEX(DATASHEET!$A$1:$CT$300,MATCH(PROGRESS!$A101,DATASHEET!$A$1:$A$300,0),MATCH(PROGRESS!T$2,DATASHEET!$A$1:$CT$1,0)),"")</f>
        <v>0</v>
      </c>
      <c r="U101" s="109" t="str">
        <f t="shared" si="47"/>
        <v/>
      </c>
      <c r="V101" s="110" t="str">
        <f>IF(ISBLANK(DATASHEET!AG87),"",DATASHEET!AG87)</f>
        <v>SGO</v>
      </c>
      <c r="W101" s="111" t="str">
        <f>IF(ISBLANK(DATASHEET!AH87),"",DATASHEET!AH87)</f>
        <v>8N-AR-4</v>
      </c>
      <c r="X101" s="108" t="str">
        <f>IFERROR(VLOOKUP(DATASHEET!AJ87,lookup,2,FALSE)-$Q101,"")</f>
        <v/>
      </c>
      <c r="Y101" s="109">
        <f>IFERROR(INDEX(DATASHEET!$A$1:$CT$300,MATCH(PROGRESS!$A101,DATASHEET!$A$1:$A$300,0),MATCH(PROGRESS!Y$2,DATASHEET!$A$1:$CT$1,0)),"")</f>
        <v>0</v>
      </c>
      <c r="Z101" s="109" t="str">
        <f t="shared" si="60"/>
        <v/>
      </c>
      <c r="AA101" s="110" t="str">
        <f>IF(ISBLANK(DATASHEET!AK87),"",DATASHEET!AK87)</f>
        <v/>
      </c>
      <c r="AB101" s="111" t="str">
        <f>IF(ISBLANK(DATASHEET!AL87),"",DATASHEET!AL87)</f>
        <v/>
      </c>
      <c r="AC101" s="108" t="str">
        <f>IF(AD101="","",IFERROR(VLOOKUP(DATASHEET!AN87,lookup,2,FALSE)-$Q101,""))</f>
        <v/>
      </c>
      <c r="AD101" s="109">
        <f>IFERROR(INDEX(DATASHEET!$A$1:$CT$300,MATCH(PROGRESS!$A101,DATASHEET!$A$1:$A$300,0),MATCH(PROGRESS!AD$2,DATASHEET!$A$1:$CT$1,0)),"")</f>
        <v>0</v>
      </c>
      <c r="AE101" s="109" t="str">
        <f t="shared" si="48"/>
        <v/>
      </c>
      <c r="AF101" s="110" t="str">
        <f>IF(ISBLANK(DATASHEET!AO87),"",DATASHEET!AO87)</f>
        <v>KC</v>
      </c>
      <c r="AG101" s="111" t="str">
        <f>IF(ISBLANK(DATASHEET!AP87),"",DATASHEET!AP87)</f>
        <v>8N-DR-4</v>
      </c>
      <c r="AH101" s="108" t="str">
        <f>IF(AI101="","",IFERROR(VLOOKUP(DATASHEET!AR87,lookup,2,FALSE)-$Q101,""))</f>
        <v/>
      </c>
      <c r="AI101" s="109">
        <f>IFERROR(INDEX(DATASHEET!$A$1:$CT$300,MATCH(PROGRESS!$A101,DATASHEET!$A$1:$A$300,0),MATCH(PROGRESS!AI$2,DATASHEET!$A$1:$CT$1,0)),"")</f>
        <v>0</v>
      </c>
      <c r="AJ101" s="109" t="str">
        <f t="shared" si="49"/>
        <v/>
      </c>
      <c r="AK101" s="110" t="str">
        <f>IF(ISBLANK(DATASHEET!AS87),"",DATASHEET!AS87)</f>
        <v>FB</v>
      </c>
      <c r="AL101" s="111" t="str">
        <f>IF(ISBLANK(DATASHEET!AT87),"",DATASHEET!AT87)</f>
        <v>8N-EN-2</v>
      </c>
      <c r="AM101" s="108" t="str">
        <f>IF(AN101="","",IFERROR(VLOOKUP(DATASHEET!AZ87,lookup,2,FALSE)-$Q101,""))</f>
        <v/>
      </c>
      <c r="AN101" s="109">
        <f>IFERROR(INDEX(DATASHEET!$A$1:$CT$300,MATCH(PROGRESS!$A101,DATASHEET!$A$1:$A$300,0),MATCH(PROGRESS!AN$2,DATASHEET!$A$1:$CT$1,0)),"")</f>
        <v>0</v>
      </c>
      <c r="AO101" s="109" t="str">
        <f t="shared" si="50"/>
        <v/>
      </c>
      <c r="AP101" s="110" t="str">
        <f>IF(ISBLANK(DATASHEET!BA87),"",DATASHEET!BA87)</f>
        <v/>
      </c>
      <c r="AQ101" s="111" t="str">
        <f>IF(ISBLANK(DATASHEET!BB87),"",DATASHEET!BB87)</f>
        <v/>
      </c>
      <c r="AR101" s="108" t="str">
        <f>IF(AS101="","",IFERROR(VLOOKUP(DATASHEET!BD87,lookup,2,FALSE)-$Q101,""))</f>
        <v/>
      </c>
      <c r="AS101" s="109">
        <f>IFERROR(INDEX(DATASHEET!$A$1:$CT$300,MATCH(PROGRESS!$A101,DATASHEET!$A$1:$A$300,0),MATCH(PROGRESS!AS$2,DATASHEET!$A$1:$CT$1,0)),"")</f>
        <v>0</v>
      </c>
      <c r="AT101" s="109" t="str">
        <f t="shared" si="51"/>
        <v/>
      </c>
      <c r="AU101" s="110" t="str">
        <f>IF(ISBLANK(DATASHEET!BE87),"",DATASHEET!BE87)</f>
        <v>ET</v>
      </c>
      <c r="AV101" s="111" t="str">
        <f>IF(ISBLANK(DATASHEET!BF87),"",DATASHEET!BF87)</f>
        <v>8N-GG-4</v>
      </c>
      <c r="AW101" s="108" t="str">
        <f>IF(AX101="","",IFERROR(VLOOKUP(DATASHEET!BH87,lookup,2,FALSE)-$Q101,""))</f>
        <v/>
      </c>
      <c r="AX101" s="109">
        <f>IFERROR(INDEX(DATASHEET!$A$1:$CT$300,MATCH(PROGRESS!$A101,DATASHEET!$A$1:$A$300,0),MATCH(PROGRESS!AX$2,DATASHEET!$A$1:$CT$1,0)),"")</f>
        <v>0</v>
      </c>
      <c r="AY101" s="109" t="str">
        <f t="shared" si="52"/>
        <v/>
      </c>
      <c r="AZ101" s="110" t="str">
        <f>IF(ISBLANK(DATASHEET!BI87),"",DATASHEET!BI87)</f>
        <v>ESH</v>
      </c>
      <c r="BA101" s="111" t="str">
        <f>IF(ISBLANK(DATASHEET!BJ87),"",DATASHEET!BJ87)</f>
        <v>8N-HI-4</v>
      </c>
      <c r="BB101" s="108" t="str">
        <f>IF(BC101="","",IFERROR(VLOOKUP(DATASHEET!BL87,lookup,2,FALSE)-$Q101,""))</f>
        <v/>
      </c>
      <c r="BC101" s="109">
        <f>IFERROR(INDEX(DATASHEET!$A$1:$CT$300,MATCH(PROGRESS!$A101,DATASHEET!$A$1:$A$300,0),MATCH(PROGRESS!BC$2,DATASHEET!$A$1:$CT$1,0)),"")</f>
        <v>0</v>
      </c>
      <c r="BD101" s="109" t="str">
        <f t="shared" si="53"/>
        <v/>
      </c>
      <c r="BE101" s="110" t="str">
        <f>IF(ISBLANK(DATASHEET!BM87),"",DATASHEET!BM87)</f>
        <v>RNI</v>
      </c>
      <c r="BF101" s="111" t="str">
        <f>IF(ISBLANK(DATASHEET!BN87),"",DATASHEET!BN87)</f>
        <v>8N-IT-4</v>
      </c>
      <c r="BG101" s="108" t="str">
        <f>IF(BH101="","",IFERROR(VLOOKUP(DATASHEET!BP87,lookup,2,FALSE)-$Q101,""))</f>
        <v/>
      </c>
      <c r="BH101" s="109">
        <f>IFERROR(INDEX(DATASHEET!$A$1:$CT$300,MATCH(PROGRESS!$A101,DATASHEET!$A$1:$A$300,0),MATCH(PROGRESS!BH$2,DATASHEET!$A$1:$CT$1,0)),"")</f>
        <v>0</v>
      </c>
      <c r="BI101" s="109" t="str">
        <f t="shared" si="54"/>
        <v/>
      </c>
      <c r="BJ101" s="110" t="str">
        <f>IF(ISBLANK(DATASHEET!BQ87),"",DATASHEET!BQ87)</f>
        <v>WD</v>
      </c>
      <c r="BK101" s="111" t="str">
        <f>IF(ISBLANK(DATASHEET!BR87),"",DATASHEET!BR87)</f>
        <v>8N-MA-1</v>
      </c>
      <c r="BL101" s="108" t="str">
        <f>IFERROR(VLOOKUP(DATASHEET!BT87,lookup,2,FALSE)-$Q101,"")</f>
        <v/>
      </c>
      <c r="BM101" s="109">
        <f>IFERROR(INDEX(DATASHEET!$A$1:$CT$300,MATCH(PROGRESS!$A101,DATASHEET!$A$1:$A$300,0),MATCH(PROGRESS!BM$2,DATASHEET!$A$1:$CT$1,0)),"")</f>
        <v>0</v>
      </c>
      <c r="BN101" s="109" t="str">
        <f t="shared" si="55"/>
        <v/>
      </c>
      <c r="BO101" s="110" t="str">
        <f>IF(ISBLANK(DATASHEET!BU87),"",DATASHEET!BU87)</f>
        <v>AW</v>
      </c>
      <c r="BP101" s="111" t="str">
        <f>IF(ISBLANK(DATASHEET!BV87),"",DATASHEET!BV87)</f>
        <v>8N-MU-4</v>
      </c>
      <c r="BQ101" s="108" t="str">
        <f>IFERROR(VLOOKUP(DATASHEET!BX87,lookup,2,FALSE)-$Q101,"")</f>
        <v/>
      </c>
      <c r="BR101" s="109">
        <f>IFERROR(INDEX(DATASHEET!$A$1:$CT$300,MATCH(PROGRESS!$A101,DATASHEET!$A$1:$A$300,0),MATCH(PROGRESS!BR$2,DATASHEET!$A$1:$CT$1,0)),"")</f>
        <v>0</v>
      </c>
      <c r="BS101" s="109" t="str">
        <f t="shared" si="56"/>
        <v/>
      </c>
      <c r="BT101" s="110" t="str">
        <f>IF(ISBLANK(DATASHEET!BY87),"",DATASHEET!BY87)</f>
        <v>RNI</v>
      </c>
      <c r="BU101" s="111" t="str">
        <f>IF(ISBLANK(DATASHEET!BZ87),"",DATASHEET!BZ87)</f>
        <v>8N-PS-5</v>
      </c>
      <c r="BV101" s="108" t="str">
        <f>IFERROR(VLOOKUP(DATASHEET!CB87,lookup,2,FALSE)-$Q101,"")</f>
        <v/>
      </c>
      <c r="BW101" s="109">
        <f>IFERROR(INDEX(DATASHEET!$A$1:$CT$300,MATCH(PROGRESS!$A101,DATASHEET!$A$1:$A$300,0),MATCH(PROGRESS!BW$2,DATASHEET!$A$1:$CT$1,0)),"")</f>
        <v>0</v>
      </c>
      <c r="BX101" s="109" t="str">
        <f t="shared" si="57"/>
        <v/>
      </c>
      <c r="BY101" s="110" t="str">
        <f>IF(ISBLANK(DATASHEET!CC87),"",DATASHEET!CC87)</f>
        <v>MAM</v>
      </c>
      <c r="BZ101" s="111" t="str">
        <f>IF(ISBLANK(DATASHEET!CD87),"",DATASHEET!CD87)</f>
        <v>8N-PE-4</v>
      </c>
      <c r="CA101" s="108" t="str">
        <f>IFERROR(VLOOKUP(DATASHEET!CF87,lookup,2,FALSE)-$Q101,"")</f>
        <v/>
      </c>
      <c r="CB101" s="109">
        <f>IFERROR(INDEX(DATASHEET!$A$1:$CT$300,MATCH(PROGRESS!$A101,DATASHEET!$A$1:$A$300,0),MATCH(PROGRESS!CB$2,DATASHEET!$A$1:$CT$1,0)),"")</f>
        <v>0</v>
      </c>
      <c r="CC101" s="109" t="str">
        <f t="shared" si="58"/>
        <v/>
      </c>
      <c r="CD101" s="110" t="str">
        <f>IF(ISBLANK(DATASHEET!CG87),"",DATASHEET!CG87)</f>
        <v>ZA</v>
      </c>
      <c r="CE101" s="111" t="str">
        <f>IF(ISBLANK(DATASHEET!CH87),"",DATASHEET!CH87)</f>
        <v>8N-RE-4</v>
      </c>
      <c r="CF101" s="108" t="str">
        <f>IFERROR(VLOOKUP(DATASHEET!CJ87,lookup,2,FALSE)-$Q101,"")</f>
        <v/>
      </c>
      <c r="CG101" s="109">
        <f>IFERROR(INDEX(DATASHEET!$A$1:$CT$300,MATCH(PROGRESS!$A101,DATASHEET!$A$1:$A$300,0),MATCH(PROGRESS!CG$2,DATASHEET!$A$1:$CT$1,0)),"")</f>
        <v>0</v>
      </c>
      <c r="CH101" s="109" t="str">
        <f t="shared" si="61"/>
        <v/>
      </c>
      <c r="CI101" s="110" t="str">
        <f>IF(ISBLANK(DATASHEET!CK87),"",DATASHEET!CK87)</f>
        <v>AR</v>
      </c>
      <c r="CJ101" s="111" t="str">
        <f>IF(ISBLANK(DATASHEET!CL87),"",DATASHEET!CL87)</f>
        <v>8X-SC-7</v>
      </c>
      <c r="CK101" s="108" t="str">
        <f>IFERROR(VLOOKUP(DATASHEET!CN87,lookup,2,FALSE)-$Q101,"")</f>
        <v/>
      </c>
      <c r="CL101" s="109">
        <f>IFERROR(INDEX(DATASHEET!$A$1:$CT$300,MATCH(PROGRESS!$A101,DATASHEET!$A$1:$A$300,0),MATCH(PROGRESS!CL$2,DATASHEET!$A$1:$CT$1,0)),"")</f>
        <v>0</v>
      </c>
      <c r="CM101" s="109" t="str">
        <f t="shared" si="59"/>
        <v/>
      </c>
      <c r="CN101" s="110" t="str">
        <f>IF(ISBLANK(DATASHEET!CO87),"",DATASHEET!CO87)</f>
        <v>MBA</v>
      </c>
      <c r="CO101" s="110" t="str">
        <f>IF(ISBLANK(DATASHEET!CP87),"",DATASHEET!CP87)</f>
        <v>8N-SP-4</v>
      </c>
      <c r="FO101" s="282"/>
      <c r="FP101" s="282"/>
      <c r="FQ101" s="282"/>
      <c r="FR101" s="282"/>
      <c r="FS101" s="282"/>
      <c r="FT101" s="282"/>
      <c r="FU101" s="282"/>
      <c r="FV101" s="282"/>
      <c r="FW101" s="282"/>
      <c r="FX101" s="282"/>
      <c r="FY101" s="345"/>
      <c r="FZ101" s="282"/>
      <c r="GA101" s="282"/>
      <c r="GB101" s="282"/>
      <c r="GC101" s="282"/>
      <c r="GD101" s="282"/>
      <c r="GE101" s="282"/>
      <c r="GF101" s="282"/>
      <c r="GG101" s="282"/>
      <c r="GH101" s="282"/>
      <c r="GI101" s="282"/>
      <c r="GJ101" s="282"/>
      <c r="GK101" s="282"/>
      <c r="GL101" s="282"/>
      <c r="GM101" s="282"/>
      <c r="GN101" s="282"/>
      <c r="GO101" s="282"/>
      <c r="GP101" s="282"/>
      <c r="GQ101" s="282"/>
      <c r="GR101" s="282"/>
    </row>
    <row r="102" spans="1:200" ht="15.75" x14ac:dyDescent="0.25">
      <c r="A102" s="112">
        <f>DATASHEET!A88</f>
        <v>152916</v>
      </c>
      <c r="B102" s="113" t="str">
        <f>DATASHEET!B88</f>
        <v>KAZADI, Oliver</v>
      </c>
      <c r="C102" s="114" t="str">
        <f>DATASHEET!C88</f>
        <v>8AR</v>
      </c>
      <c r="D102" s="115" t="str">
        <f>DATASHEET!D88</f>
        <v>M</v>
      </c>
      <c r="E102" s="115" t="str">
        <f>DATASHEET!J88</f>
        <v>N</v>
      </c>
      <c r="F102" s="115" t="str">
        <f>DATASHEET!E88</f>
        <v>Y</v>
      </c>
      <c r="G102" s="115" t="str">
        <f>DATASHEET!F88</f>
        <v>Other Mixed Background</v>
      </c>
      <c r="H102" s="115" t="str">
        <f>DATASHEET!G88</f>
        <v>N</v>
      </c>
      <c r="I102" s="115" t="str">
        <f>DATASHEET!H88</f>
        <v>Y</v>
      </c>
      <c r="J102" s="115" t="str">
        <f>DATASHEET!I88</f>
        <v>N</v>
      </c>
      <c r="K102" s="116" t="str">
        <f>DATASHEET!M88</f>
        <v>H</v>
      </c>
      <c r="L102" s="117" t="str">
        <f t="shared" si="46"/>
        <v/>
      </c>
      <c r="M102" s="106" t="str">
        <f>IFERROR(SUM(COUNTIF($S102,"&gt;=0"),COUNTIF($AC102,"&gt;=0"),COUNTIF($AH102,"&gt;=0"),COUNTIF(#REF!,"&gt;=0"),COUNTIF($AM102,"&gt;=0"),COUNTIF($AR102,"&gt;=0"),COUNTIF($AW102,"&gt;=0"),COUNTIF($BB102,"&gt;=0"),COUNTIF($BG102,"&gt;=0"),COUNTIF($BL102,"&gt;=0"),COUNTIF($BV102,"&gt;=0"),COUNTIF($BQ102,"&gt;=0"),COUNTIF($CF102,"&gt;=0"),COUNTIF($CK102,"&gt;=0"),COUNTIF($X102,"&gt;=0"),COUNTIF($CA102,"&gt;=0"))/COUNT($S102,$AC102,$AH102,#REF!,$AM102,$AR102,$AW102,$BB102,$BG102,$BL102,$BV102,$CA102,$CF102,$CK102,$X102,$BQ102),"")</f>
        <v/>
      </c>
      <c r="N102" s="106" t="str">
        <f>IFERROR(SUM(COUNTIF($S102,"&lt;0"),COUNTIF($AC102,"&lt;0"),COUNTIF($AH102,"&lt;0"),COUNTIF(#REF!,"&lt;0"),COUNTIF($AM102,"&lt;0"),COUNTIF($AR102,"&lt;0"),COUNTIF($AW102,"&lt;0"),COUNTIF($BB102,"&lt;0"),COUNTIF($BG102,"&lt;0"),COUNTIF($BL102,"&lt;0"),COUNTIF($BV102,"&lt;0"),COUNTIF($BQ102,"&lt;0"),COUNTIF($CA102,"&lt;0"),COUNTIF($CF102,"&lt;0"),COUNTIF($CK102,"&lt;0"),COUNTIF($X102,"&lt;0"))/COUNT($S102,$AC102,$AH102,#REF!,$AM102,$AR102,$AW102,$BB102,$BG102,$BL102,$BV102,$CA102,$CF102,$CK102,$X102,$BQ102),"")</f>
        <v/>
      </c>
      <c r="O102" s="118" t="str">
        <f>IF(ISBLANK(DATASHEET!L88),"",DATASHEET!L88)</f>
        <v>6-7</v>
      </c>
      <c r="P102" s="119">
        <f>IFERROR(IF(VLOOKUP(DATASHEET!A88,[5]YEAR8!$A$2:$Z$226,18,FALSE)="","",VLOOKUP(DATASHEET!A88,[5]YEAR8!$A$2:$Z$226,18,FALSE)),"")</f>
        <v>65.541015999999999</v>
      </c>
      <c r="Q102" s="120">
        <f>IFERROR(IF(VLOOKUP(DATASHEET!A88,[5]YEAR8!$A$2:$AF$250,19,FALSE)="","",VLOOKUP(DATASHEET!A88,[5]YEAR8!$A$2:$AF$250,19,FALSE)),"")</f>
        <v>6.5541016000000001</v>
      </c>
      <c r="R102" s="121" t="str">
        <f>'P8 BREAKDOWN'!L90</f>
        <v/>
      </c>
      <c r="S102" s="108" t="str">
        <f>IF(T102="","",IFERROR(VLOOKUP(DATASHEET!AF88,lookup,2,FALSE)-$Q102,""))</f>
        <v/>
      </c>
      <c r="T102" s="109">
        <f>IFERROR(INDEX(DATASHEET!$A$1:$CT$300,MATCH(PROGRESS!$A102,DATASHEET!$A$1:$A$300,0),MATCH(PROGRESS!T$2,DATASHEET!$A$1:$CT$1,0)),"")</f>
        <v>0</v>
      </c>
      <c r="U102" s="109" t="str">
        <f t="shared" si="47"/>
        <v/>
      </c>
      <c r="V102" s="110" t="str">
        <f>IF(ISBLANK(DATASHEET!AG88),"",DATASHEET!AG88)</f>
        <v>SGO</v>
      </c>
      <c r="W102" s="111" t="str">
        <f>IF(ISBLANK(DATASHEET!AH88),"",DATASHEET!AH88)</f>
        <v>8S-AR-1</v>
      </c>
      <c r="X102" s="108" t="str">
        <f>IFERROR(VLOOKUP(DATASHEET!AJ88,lookup,2,FALSE)-$Q102,"")</f>
        <v/>
      </c>
      <c r="Y102" s="109">
        <f>IFERROR(INDEX(DATASHEET!$A$1:$CT$300,MATCH(PROGRESS!$A102,DATASHEET!$A$1:$A$300,0),MATCH(PROGRESS!Y$2,DATASHEET!$A$1:$CT$1,0)),"")</f>
        <v>0</v>
      </c>
      <c r="Z102" s="109" t="str">
        <f t="shared" si="60"/>
        <v/>
      </c>
      <c r="AA102" s="110" t="str">
        <f>IF(ISBLANK(DATASHEET!AK88),"",DATASHEET!AK88)</f>
        <v>AWR</v>
      </c>
      <c r="AB102" s="111" t="str">
        <f>IF(ISBLANK(DATASHEET!AL88),"",DATASHEET!AL88)</f>
        <v>8S-DT-4</v>
      </c>
      <c r="AC102" s="108" t="str">
        <f>IF(AD102="","",IFERROR(VLOOKUP(DATASHEET!AN88,lookup,2,FALSE)-$Q102,""))</f>
        <v/>
      </c>
      <c r="AD102" s="109">
        <f>IFERROR(INDEX(DATASHEET!$A$1:$CT$300,MATCH(PROGRESS!$A102,DATASHEET!$A$1:$A$300,0),MATCH(PROGRESS!AD$2,DATASHEET!$A$1:$CT$1,0)),"")</f>
        <v>0</v>
      </c>
      <c r="AE102" s="109" t="str">
        <f t="shared" si="48"/>
        <v/>
      </c>
      <c r="AF102" s="110" t="str">
        <f>IF(ISBLANK(DATASHEET!AO88),"",DATASHEET!AO88)</f>
        <v>KC</v>
      </c>
      <c r="AG102" s="111" t="str">
        <f>IF(ISBLANK(DATASHEET!AP88),"",DATASHEET!AP88)</f>
        <v>8S-DR-1</v>
      </c>
      <c r="AH102" s="108" t="str">
        <f>IF(AI102="","",IFERROR(VLOOKUP(DATASHEET!AR88,lookup,2,FALSE)-$Q102,""))</f>
        <v/>
      </c>
      <c r="AI102" s="109">
        <f>IFERROR(INDEX(DATASHEET!$A$1:$CT$300,MATCH(PROGRESS!$A102,DATASHEET!$A$1:$A$300,0),MATCH(PROGRESS!AI$2,DATASHEET!$A$1:$CT$1,0)),"")</f>
        <v>0</v>
      </c>
      <c r="AJ102" s="109" t="str">
        <f t="shared" si="49"/>
        <v/>
      </c>
      <c r="AK102" s="110" t="str">
        <f>IF(ISBLANK(DATASHEET!AS88),"",DATASHEET!AS88)</f>
        <v>EP</v>
      </c>
      <c r="AL102" s="111" t="str">
        <f>IF(ISBLANK(DATASHEET!AT88),"",DATASHEET!AT88)</f>
        <v>8S-EN-1</v>
      </c>
      <c r="AM102" s="108" t="str">
        <f>IF(AN102="","",IFERROR(VLOOKUP(DATASHEET!AZ88,lookup,2,FALSE)-$Q102,""))</f>
        <v/>
      </c>
      <c r="AN102" s="109">
        <f>IFERROR(INDEX(DATASHEET!$A$1:$CT$300,MATCH(PROGRESS!$A102,DATASHEET!$A$1:$A$300,0),MATCH(PROGRESS!AN$2,DATASHEET!$A$1:$CT$1,0)),"")</f>
        <v>0</v>
      </c>
      <c r="AO102" s="109" t="str">
        <f t="shared" si="50"/>
        <v/>
      </c>
      <c r="AP102" s="110" t="str">
        <f>IF(ISBLANK(DATASHEET!BA88),"",DATASHEET!BA88)</f>
        <v>YP</v>
      </c>
      <c r="AQ102" s="111" t="str">
        <f>IF(ISBLANK(DATASHEET!BB88),"",DATASHEET!BB88)</f>
        <v>8S-FR-1</v>
      </c>
      <c r="AR102" s="108" t="str">
        <f>IF(AS102="","",IFERROR(VLOOKUP(DATASHEET!BD88,lookup,2,FALSE)-$Q102,""))</f>
        <v/>
      </c>
      <c r="AS102" s="109">
        <f>IFERROR(INDEX(DATASHEET!$A$1:$CT$300,MATCH(PROGRESS!$A102,DATASHEET!$A$1:$A$300,0),MATCH(PROGRESS!AS$2,DATASHEET!$A$1:$CT$1,0)),"")</f>
        <v>0</v>
      </c>
      <c r="AT102" s="109" t="str">
        <f t="shared" si="51"/>
        <v/>
      </c>
      <c r="AU102" s="110" t="str">
        <f>IF(ISBLANK(DATASHEET!BE88),"",DATASHEET!BE88)</f>
        <v>JJA</v>
      </c>
      <c r="AV102" s="111" t="str">
        <f>IF(ISBLANK(DATASHEET!BF88),"",DATASHEET!BF88)</f>
        <v>8S-GG-1</v>
      </c>
      <c r="AW102" s="108" t="str">
        <f>IF(AX102="","",IFERROR(VLOOKUP(DATASHEET!BH88,lookup,2,FALSE)-$Q102,""))</f>
        <v/>
      </c>
      <c r="AX102" s="109">
        <f>IFERROR(INDEX(DATASHEET!$A$1:$CT$300,MATCH(PROGRESS!$A102,DATASHEET!$A$1:$A$300,0),MATCH(PROGRESS!AX$2,DATASHEET!$A$1:$CT$1,0)),"")</f>
        <v>0</v>
      </c>
      <c r="AY102" s="109" t="str">
        <f t="shared" si="52"/>
        <v/>
      </c>
      <c r="AZ102" s="110" t="str">
        <f>IF(ISBLANK(DATASHEET!BI88),"",DATASHEET!BI88)</f>
        <v>MCO</v>
      </c>
      <c r="BA102" s="111" t="str">
        <f>IF(ISBLANK(DATASHEET!BJ88),"",DATASHEET!BJ88)</f>
        <v>8S-HI-1</v>
      </c>
      <c r="BB102" s="108" t="str">
        <f>IF(BC102="","",IFERROR(VLOOKUP(DATASHEET!BL88,lookup,2,FALSE)-$Q102,""))</f>
        <v/>
      </c>
      <c r="BC102" s="109">
        <f>IFERROR(INDEX(DATASHEET!$A$1:$CT$300,MATCH(PROGRESS!$A102,DATASHEET!$A$1:$A$300,0),MATCH(PROGRESS!BC$2,DATASHEET!$A$1:$CT$1,0)),"")</f>
        <v>0</v>
      </c>
      <c r="BD102" s="109" t="str">
        <f t="shared" si="53"/>
        <v/>
      </c>
      <c r="BE102" s="110" t="str">
        <f>IF(ISBLANK(DATASHEET!BM88),"",DATASHEET!BM88)</f>
        <v>RNI</v>
      </c>
      <c r="BF102" s="111" t="str">
        <f>IF(ISBLANK(DATASHEET!BN88),"",DATASHEET!BN88)</f>
        <v>8S-IT-1</v>
      </c>
      <c r="BG102" s="108" t="str">
        <f>IF(BH102="","",IFERROR(VLOOKUP(DATASHEET!BP88,lookup,2,FALSE)-$Q102,""))</f>
        <v/>
      </c>
      <c r="BH102" s="109">
        <f>IFERROR(INDEX(DATASHEET!$A$1:$CT$300,MATCH(PROGRESS!$A102,DATASHEET!$A$1:$A$300,0),MATCH(PROGRESS!BH$2,DATASHEET!$A$1:$CT$1,0)),"")</f>
        <v>0</v>
      </c>
      <c r="BI102" s="109" t="str">
        <f t="shared" si="54"/>
        <v/>
      </c>
      <c r="BJ102" s="110" t="str">
        <f>IF(ISBLANK(DATASHEET!BQ88),"",DATASHEET!BQ88)</f>
        <v>WD</v>
      </c>
      <c r="BK102" s="111" t="str">
        <f>IF(ISBLANK(DATASHEET!BR88),"",DATASHEET!BR88)</f>
        <v>8S-MA-1</v>
      </c>
      <c r="BL102" s="108" t="str">
        <f>IFERROR(VLOOKUP(DATASHEET!BT88,lookup,2,FALSE)-$Q102,"")</f>
        <v/>
      </c>
      <c r="BM102" s="109">
        <f>IFERROR(INDEX(DATASHEET!$A$1:$CT$300,MATCH(PROGRESS!$A102,DATASHEET!$A$1:$A$300,0),MATCH(PROGRESS!BM$2,DATASHEET!$A$1:$CT$1,0)),"")</f>
        <v>0</v>
      </c>
      <c r="BN102" s="109" t="str">
        <f t="shared" si="55"/>
        <v/>
      </c>
      <c r="BO102" s="110" t="str">
        <f>IF(ISBLANK(DATASHEET!BU88),"",DATASHEET!BU88)</f>
        <v>RF</v>
      </c>
      <c r="BP102" s="111" t="str">
        <f>IF(ISBLANK(DATASHEET!BV88),"",DATASHEET!BV88)</f>
        <v>8S-MU-1</v>
      </c>
      <c r="BQ102" s="108" t="str">
        <f>IFERROR(VLOOKUP(DATASHEET!BX88,lookup,2,FALSE)-$Q102,"")</f>
        <v/>
      </c>
      <c r="BR102" s="109">
        <f>IFERROR(INDEX(DATASHEET!$A$1:$CT$300,MATCH(PROGRESS!$A102,DATASHEET!$A$1:$A$300,0),MATCH(PROGRESS!BR$2,DATASHEET!$A$1:$CT$1,0)),"")</f>
        <v>0</v>
      </c>
      <c r="BS102" s="109" t="str">
        <f t="shared" si="56"/>
        <v/>
      </c>
      <c r="BT102" s="110" t="str">
        <f>IF(ISBLANK(DATASHEET!BY88),"",DATASHEET!BY88)</f>
        <v/>
      </c>
      <c r="BU102" s="111" t="str">
        <f>IF(ISBLANK(DATASHEET!BZ88),"",DATASHEET!BZ88)</f>
        <v/>
      </c>
      <c r="BV102" s="108" t="str">
        <f>IFERROR(VLOOKUP(DATASHEET!CB88,lookup,2,FALSE)-$Q102,"")</f>
        <v/>
      </c>
      <c r="BW102" s="109">
        <f>IFERROR(INDEX(DATASHEET!$A$1:$CT$300,MATCH(PROGRESS!$A102,DATASHEET!$A$1:$A$300,0),MATCH(PROGRESS!BW$2,DATASHEET!$A$1:$CT$1,0)),"")</f>
        <v>0</v>
      </c>
      <c r="BX102" s="109" t="str">
        <f t="shared" si="57"/>
        <v/>
      </c>
      <c r="BY102" s="110" t="str">
        <f>IF(ISBLANK(DATASHEET!CC88),"",DATASHEET!CC88)</f>
        <v>RDO</v>
      </c>
      <c r="BZ102" s="111" t="str">
        <f>IF(ISBLANK(DATASHEET!CD88),"",DATASHEET!CD88)</f>
        <v>8S-PE-3</v>
      </c>
      <c r="CA102" s="108" t="str">
        <f>IFERROR(VLOOKUP(DATASHEET!CF88,lookup,2,FALSE)-$Q102,"")</f>
        <v/>
      </c>
      <c r="CB102" s="109">
        <f>IFERROR(INDEX(DATASHEET!$A$1:$CT$300,MATCH(PROGRESS!$A102,DATASHEET!$A$1:$A$300,0),MATCH(PROGRESS!CB$2,DATASHEET!$A$1:$CT$1,0)),"")</f>
        <v>0</v>
      </c>
      <c r="CC102" s="109" t="str">
        <f t="shared" si="58"/>
        <v/>
      </c>
      <c r="CD102" s="110" t="str">
        <f>IF(ISBLANK(DATASHEET!CG88),"",DATASHEET!CG88)</f>
        <v>MHA</v>
      </c>
      <c r="CE102" s="111" t="str">
        <f>IF(ISBLANK(DATASHEET!CH88),"",DATASHEET!CH88)</f>
        <v>8S-RE-1</v>
      </c>
      <c r="CF102" s="108" t="str">
        <f>IFERROR(VLOOKUP(DATASHEET!CJ88,lookup,2,FALSE)-$Q102,"")</f>
        <v/>
      </c>
      <c r="CG102" s="109">
        <f>IFERROR(INDEX(DATASHEET!$A$1:$CT$300,MATCH(PROGRESS!$A102,DATASHEET!$A$1:$A$300,0),MATCH(PROGRESS!CG$2,DATASHEET!$A$1:$CT$1,0)),"")</f>
        <v>0</v>
      </c>
      <c r="CH102" s="109" t="str">
        <f t="shared" si="61"/>
        <v/>
      </c>
      <c r="CI102" s="110" t="str">
        <f>IF(ISBLANK(DATASHEET!CK88),"",DATASHEET!CK88)</f>
        <v>GN</v>
      </c>
      <c r="CJ102" s="111" t="str">
        <f>IF(ISBLANK(DATASHEET!CL88),"",DATASHEET!CL88)</f>
        <v>8X-SC-4</v>
      </c>
      <c r="CK102" s="108" t="str">
        <f>IFERROR(VLOOKUP(DATASHEET!CN88,lookup,2,FALSE)-$Q102,"")</f>
        <v/>
      </c>
      <c r="CL102" s="109">
        <f>IFERROR(INDEX(DATASHEET!$A$1:$CT$300,MATCH(PROGRESS!$A102,DATASHEET!$A$1:$A$300,0),MATCH(PROGRESS!CL$2,DATASHEET!$A$1:$CT$1,0)),"")</f>
        <v>0</v>
      </c>
      <c r="CM102" s="109" t="str">
        <f t="shared" si="59"/>
        <v/>
      </c>
      <c r="CN102" s="110" t="str">
        <f>IF(ISBLANK(DATASHEET!CO88),"",DATASHEET!CO88)</f>
        <v/>
      </c>
      <c r="CO102" s="110" t="str">
        <f>IF(ISBLANK(DATASHEET!CP88),"",DATASHEET!CP88)</f>
        <v/>
      </c>
      <c r="FO102" s="282"/>
      <c r="FP102" s="282"/>
      <c r="FQ102" s="282"/>
      <c r="FR102" s="282"/>
      <c r="FS102" s="282"/>
      <c r="FT102" s="282"/>
      <c r="FU102" s="282"/>
      <c r="FV102" s="282"/>
      <c r="FW102" s="282"/>
      <c r="FX102" s="282"/>
      <c r="FY102" s="345"/>
      <c r="FZ102" s="282"/>
      <c r="GA102" s="282"/>
      <c r="GB102" s="282"/>
      <c r="GC102" s="282"/>
      <c r="GD102" s="282"/>
      <c r="GE102" s="282"/>
      <c r="GF102" s="282"/>
      <c r="GG102" s="282"/>
      <c r="GH102" s="282"/>
      <c r="GI102" s="282"/>
      <c r="GJ102" s="282"/>
      <c r="GK102" s="282"/>
      <c r="GL102" s="282"/>
      <c r="GM102" s="282"/>
      <c r="GN102" s="282"/>
      <c r="GO102" s="282"/>
      <c r="GP102" s="282"/>
      <c r="GQ102" s="282"/>
      <c r="GR102" s="282"/>
    </row>
    <row r="103" spans="1:200" ht="15.75" x14ac:dyDescent="0.25">
      <c r="A103" s="112">
        <f>DATASHEET!A89</f>
        <v>152887</v>
      </c>
      <c r="B103" s="113" t="str">
        <f>DATASHEET!B89</f>
        <v>KHAN, Inaya</v>
      </c>
      <c r="C103" s="114" t="str">
        <f>DATASHEET!C89</f>
        <v>8AB</v>
      </c>
      <c r="D103" s="115" t="str">
        <f>DATASHEET!D89</f>
        <v>F</v>
      </c>
      <c r="E103" s="115" t="str">
        <f>DATASHEET!J89</f>
        <v>N</v>
      </c>
      <c r="F103" s="115" t="str">
        <f>DATASHEET!E89</f>
        <v>N</v>
      </c>
      <c r="G103" s="115" t="str">
        <f>DATASHEET!F89</f>
        <v>Pakistani</v>
      </c>
      <c r="H103" s="115" t="str">
        <f>DATASHEET!G89</f>
        <v>Y</v>
      </c>
      <c r="I103" s="115" t="str">
        <f>DATASHEET!H89</f>
        <v>N</v>
      </c>
      <c r="J103" s="115" t="str">
        <f>DATASHEET!I89</f>
        <v>N</v>
      </c>
      <c r="K103" s="116" t="str">
        <f>DATASHEET!M89</f>
        <v>M</v>
      </c>
      <c r="L103" s="117" t="str">
        <f t="shared" si="46"/>
        <v/>
      </c>
      <c r="M103" s="106" t="str">
        <f>IFERROR(SUM(COUNTIF($S103,"&gt;=0"),COUNTIF($AC103,"&gt;=0"),COUNTIF($AH103,"&gt;=0"),COUNTIF(#REF!,"&gt;=0"),COUNTIF($AM103,"&gt;=0"),COUNTIF($AR103,"&gt;=0"),COUNTIF($AW103,"&gt;=0"),COUNTIF($BB103,"&gt;=0"),COUNTIF($BG103,"&gt;=0"),COUNTIF($BL103,"&gt;=0"),COUNTIF($BV103,"&gt;=0"),COUNTIF($BQ103,"&gt;=0"),COUNTIF($CF103,"&gt;=0"),COUNTIF($CK103,"&gt;=0"),COUNTIF($X103,"&gt;=0"),COUNTIF($CA103,"&gt;=0"))/COUNT($S103,$AC103,$AH103,#REF!,$AM103,$AR103,$AW103,$BB103,$BG103,$BL103,$BV103,$CA103,$CF103,$CK103,$X103,$BQ103),"")</f>
        <v/>
      </c>
      <c r="N103" s="106" t="str">
        <f>IFERROR(SUM(COUNTIF($S103,"&lt;0"),COUNTIF($AC103,"&lt;0"),COUNTIF($AH103,"&lt;0"),COUNTIF(#REF!,"&lt;0"),COUNTIF($AM103,"&lt;0"),COUNTIF($AR103,"&lt;0"),COUNTIF($AW103,"&lt;0"),COUNTIF($BB103,"&lt;0"),COUNTIF($BG103,"&lt;0"),COUNTIF($BL103,"&lt;0"),COUNTIF($BV103,"&lt;0"),COUNTIF($BQ103,"&lt;0"),COUNTIF($CA103,"&lt;0"),COUNTIF($CF103,"&lt;0"),COUNTIF($CK103,"&lt;0"),COUNTIF($X103,"&lt;0"))/COUNT($S103,$AC103,$AH103,#REF!,$AM103,$AR103,$AW103,$BB103,$BG103,$BL103,$BV103,$CA103,$CF103,$CK103,$X103,$BQ103),"")</f>
        <v/>
      </c>
      <c r="O103" s="118" t="str">
        <f>IF(ISBLANK(DATASHEET!L89),"",DATASHEET!L89)</f>
        <v>4-5</v>
      </c>
      <c r="P103" s="119">
        <f>IFERROR(IF(VLOOKUP(DATASHEET!A89,[5]YEAR8!$A$2:$Z$226,18,FALSE)="","",VLOOKUP(DATASHEET!A89,[5]YEAR8!$A$2:$Z$226,18,FALSE)),"")</f>
        <v>38.246667000000002</v>
      </c>
      <c r="Q103" s="120">
        <f>IFERROR(IF(VLOOKUP(DATASHEET!A89,[5]YEAR8!$A$2:$AF$250,19,FALSE)="","",VLOOKUP(DATASHEET!A89,[5]YEAR8!$A$2:$AF$250,19,FALSE)),"")</f>
        <v>3.8246667000000003</v>
      </c>
      <c r="R103" s="121" t="str">
        <f>'P8 BREAKDOWN'!L91</f>
        <v/>
      </c>
      <c r="S103" s="108" t="str">
        <f>IF(T103="","",IFERROR(VLOOKUP(DATASHEET!AF89,lookup,2,FALSE)-$Q103,""))</f>
        <v/>
      </c>
      <c r="T103" s="109">
        <f>IFERROR(INDEX(DATASHEET!$A$1:$CT$300,MATCH(PROGRESS!$A103,DATASHEET!$A$1:$A$300,0),MATCH(PROGRESS!T$2,DATASHEET!$A$1:$CT$1,0)),"")</f>
        <v>0</v>
      </c>
      <c r="U103" s="109" t="str">
        <f t="shared" si="47"/>
        <v/>
      </c>
      <c r="V103" s="110" t="str">
        <f>IF(ISBLANK(DATASHEET!AG89),"",DATASHEET!AG89)</f>
        <v>SGO</v>
      </c>
      <c r="W103" s="111" t="str">
        <f>IF(ISBLANK(DATASHEET!AH89),"",DATASHEET!AH89)</f>
        <v>8N-AR-1</v>
      </c>
      <c r="X103" s="108" t="str">
        <f>IFERROR(VLOOKUP(DATASHEET!AJ89,lookup,2,FALSE)-$Q103,"")</f>
        <v/>
      </c>
      <c r="Y103" s="109">
        <f>IFERROR(INDEX(DATASHEET!$A$1:$CT$300,MATCH(PROGRESS!$A103,DATASHEET!$A$1:$A$300,0),MATCH(PROGRESS!Y$2,DATASHEET!$A$1:$CT$1,0)),"")</f>
        <v>0</v>
      </c>
      <c r="Z103" s="109" t="str">
        <f t="shared" si="60"/>
        <v/>
      </c>
      <c r="AA103" s="110" t="str">
        <f>IF(ISBLANK(DATASHEET!AK89),"",DATASHEET!AK89)</f>
        <v>AWR</v>
      </c>
      <c r="AB103" s="111" t="str">
        <f>IF(ISBLANK(DATASHEET!AL89),"",DATASHEET!AL89)</f>
        <v>8N-DT-4</v>
      </c>
      <c r="AC103" s="108" t="str">
        <f>IF(AD103="","",IFERROR(VLOOKUP(DATASHEET!AN89,lookup,2,FALSE)-$Q103,""))</f>
        <v/>
      </c>
      <c r="AD103" s="109">
        <f>IFERROR(INDEX(DATASHEET!$A$1:$CT$300,MATCH(PROGRESS!$A103,DATASHEET!$A$1:$A$300,0),MATCH(PROGRESS!AD$2,DATASHEET!$A$1:$CT$1,0)),"")</f>
        <v>0</v>
      </c>
      <c r="AE103" s="109" t="str">
        <f t="shared" si="48"/>
        <v/>
      </c>
      <c r="AF103" s="110" t="str">
        <f>IF(ISBLANK(DATASHEET!AO89),"",DATASHEET!AO89)</f>
        <v>EC</v>
      </c>
      <c r="AG103" s="111" t="str">
        <f>IF(ISBLANK(DATASHEET!AP89),"",DATASHEET!AP89)</f>
        <v>8N-DR-1</v>
      </c>
      <c r="AH103" s="108" t="str">
        <f>IF(AI103="","",IFERROR(VLOOKUP(DATASHEET!AR89,lookup,2,FALSE)-$Q103,""))</f>
        <v/>
      </c>
      <c r="AI103" s="109">
        <f>IFERROR(INDEX(DATASHEET!$A$1:$CT$300,MATCH(PROGRESS!$A103,DATASHEET!$A$1:$A$300,0),MATCH(PROGRESS!AI$2,DATASHEET!$A$1:$CT$1,0)),"")</f>
        <v>0</v>
      </c>
      <c r="AJ103" s="109" t="str">
        <f t="shared" si="49"/>
        <v/>
      </c>
      <c r="AK103" s="110" t="str">
        <f>IF(ISBLANK(DATASHEET!AS89),"",DATASHEET!AS89)</f>
        <v>FB</v>
      </c>
      <c r="AL103" s="111" t="str">
        <f>IF(ISBLANK(DATASHEET!AT89),"",DATASHEET!AT89)</f>
        <v>8N-EN-2</v>
      </c>
      <c r="AM103" s="108" t="str">
        <f>IF(AN103="","",IFERROR(VLOOKUP(DATASHEET!AZ89,lookup,2,FALSE)-$Q103,""))</f>
        <v/>
      </c>
      <c r="AN103" s="109">
        <f>IFERROR(INDEX(DATASHEET!$A$1:$CT$300,MATCH(PROGRESS!$A103,DATASHEET!$A$1:$A$300,0),MATCH(PROGRESS!AN$2,DATASHEET!$A$1:$CT$1,0)),"")</f>
        <v>0</v>
      </c>
      <c r="AO103" s="109" t="str">
        <f t="shared" si="50"/>
        <v/>
      </c>
      <c r="AP103" s="110" t="str">
        <f>IF(ISBLANK(DATASHEET!BA89),"",DATASHEET!BA89)</f>
        <v/>
      </c>
      <c r="AQ103" s="111" t="str">
        <f>IF(ISBLANK(DATASHEET!BB89),"",DATASHEET!BB89)</f>
        <v/>
      </c>
      <c r="AR103" s="108" t="str">
        <f>IF(AS103="","",IFERROR(VLOOKUP(DATASHEET!BD89,lookup,2,FALSE)-$Q103,""))</f>
        <v/>
      </c>
      <c r="AS103" s="109">
        <f>IFERROR(INDEX(DATASHEET!$A$1:$CT$300,MATCH(PROGRESS!$A103,DATASHEET!$A$1:$A$300,0),MATCH(PROGRESS!AS$2,DATASHEET!$A$1:$CT$1,0)),"")</f>
        <v>0</v>
      </c>
      <c r="AT103" s="109" t="str">
        <f t="shared" si="51"/>
        <v/>
      </c>
      <c r="AU103" s="110" t="str">
        <f>IF(ISBLANK(DATASHEET!BE89),"",DATASHEET!BE89)</f>
        <v>MPI</v>
      </c>
      <c r="AV103" s="111" t="str">
        <f>IF(ISBLANK(DATASHEET!BF89),"",DATASHEET!BF89)</f>
        <v>8N-GG-1</v>
      </c>
      <c r="AW103" s="108" t="str">
        <f>IF(AX103="","",IFERROR(VLOOKUP(DATASHEET!BH89,lookup,2,FALSE)-$Q103,""))</f>
        <v/>
      </c>
      <c r="AX103" s="109">
        <f>IFERROR(INDEX(DATASHEET!$A$1:$CT$300,MATCH(PROGRESS!$A103,DATASHEET!$A$1:$A$300,0),MATCH(PROGRESS!AX$2,DATASHEET!$A$1:$CT$1,0)),"")</f>
        <v>0</v>
      </c>
      <c r="AY103" s="109" t="str">
        <f t="shared" si="52"/>
        <v/>
      </c>
      <c r="AZ103" s="110" t="str">
        <f>IF(ISBLANK(DATASHEET!BI89),"",DATASHEET!BI89)</f>
        <v>HST</v>
      </c>
      <c r="BA103" s="111" t="str">
        <f>IF(ISBLANK(DATASHEET!BJ89),"",DATASHEET!BJ89)</f>
        <v>8N-HI-1</v>
      </c>
      <c r="BB103" s="108" t="str">
        <f>IF(BC103="","",IFERROR(VLOOKUP(DATASHEET!BL89,lookup,2,FALSE)-$Q103,""))</f>
        <v/>
      </c>
      <c r="BC103" s="109">
        <f>IFERROR(INDEX(DATASHEET!$A$1:$CT$300,MATCH(PROGRESS!$A103,DATASHEET!$A$1:$A$300,0),MATCH(PROGRESS!BC$2,DATASHEET!$A$1:$CT$1,0)),"")</f>
        <v>0</v>
      </c>
      <c r="BD103" s="109" t="str">
        <f t="shared" si="53"/>
        <v/>
      </c>
      <c r="BE103" s="110" t="str">
        <f>IF(ISBLANK(DATASHEET!BM89),"",DATASHEET!BM89)</f>
        <v>FS</v>
      </c>
      <c r="BF103" s="111" t="str">
        <f>IF(ISBLANK(DATASHEET!BN89),"",DATASHEET!BN89)</f>
        <v>8N-IT-1</v>
      </c>
      <c r="BG103" s="108" t="str">
        <f>IF(BH103="","",IFERROR(VLOOKUP(DATASHEET!BP89,lookup,2,FALSE)-$Q103,""))</f>
        <v/>
      </c>
      <c r="BH103" s="109">
        <f>IFERROR(INDEX(DATASHEET!$A$1:$CT$300,MATCH(PROGRESS!$A103,DATASHEET!$A$1:$A$300,0),MATCH(PROGRESS!BH$2,DATASHEET!$A$1:$CT$1,0)),"")</f>
        <v>0</v>
      </c>
      <c r="BI103" s="109" t="str">
        <f t="shared" si="54"/>
        <v/>
      </c>
      <c r="BJ103" s="110" t="str">
        <f>IF(ISBLANK(DATASHEET!BQ89),"",DATASHEET!BQ89)</f>
        <v>JQ</v>
      </c>
      <c r="BK103" s="111" t="str">
        <f>IF(ISBLANK(DATASHEET!BR89),"",DATASHEET!BR89)</f>
        <v>8N-MA-4</v>
      </c>
      <c r="BL103" s="108" t="str">
        <f>IFERROR(VLOOKUP(DATASHEET!BT89,lookup,2,FALSE)-$Q103,"")</f>
        <v/>
      </c>
      <c r="BM103" s="109">
        <f>IFERROR(INDEX(DATASHEET!$A$1:$CT$300,MATCH(PROGRESS!$A103,DATASHEET!$A$1:$A$300,0),MATCH(PROGRESS!BM$2,DATASHEET!$A$1:$CT$1,0)),"")</f>
        <v>0</v>
      </c>
      <c r="BN103" s="109" t="str">
        <f t="shared" si="55"/>
        <v/>
      </c>
      <c r="BO103" s="110" t="str">
        <f>IF(ISBLANK(DATASHEET!BU89),"",DATASHEET!BU89)</f>
        <v>AW</v>
      </c>
      <c r="BP103" s="111" t="str">
        <f>IF(ISBLANK(DATASHEET!BV89),"",DATASHEET!BV89)</f>
        <v>8N-MU-1</v>
      </c>
      <c r="BQ103" s="108" t="str">
        <f>IFERROR(VLOOKUP(DATASHEET!BX89,lookup,2,FALSE)-$Q103,"")</f>
        <v/>
      </c>
      <c r="BR103" s="109">
        <f>IFERROR(INDEX(DATASHEET!$A$1:$CT$300,MATCH(PROGRESS!$A103,DATASHEET!$A$1:$A$300,0),MATCH(PROGRESS!BR$2,DATASHEET!$A$1:$CT$1,0)),"")</f>
        <v>0</v>
      </c>
      <c r="BS103" s="109" t="str">
        <f t="shared" si="56"/>
        <v/>
      </c>
      <c r="BT103" s="110" t="str">
        <f>IF(ISBLANK(DATASHEET!BY89),"",DATASHEET!BY89)</f>
        <v/>
      </c>
      <c r="BU103" s="111" t="str">
        <f>IF(ISBLANK(DATASHEET!BZ89),"",DATASHEET!BZ89)</f>
        <v/>
      </c>
      <c r="BV103" s="108" t="str">
        <f>IFERROR(VLOOKUP(DATASHEET!CB89,lookup,2,FALSE)-$Q103,"")</f>
        <v/>
      </c>
      <c r="BW103" s="109">
        <f>IFERROR(INDEX(DATASHEET!$A$1:$CT$300,MATCH(PROGRESS!$A103,DATASHEET!$A$1:$A$300,0),MATCH(PROGRESS!BW$2,DATASHEET!$A$1:$CT$1,0)),"")</f>
        <v>0</v>
      </c>
      <c r="BX103" s="109" t="str">
        <f t="shared" si="57"/>
        <v/>
      </c>
      <c r="BY103" s="110" t="str">
        <f>IF(ISBLANK(DATASHEET!CC89),"",DATASHEET!CC89)</f>
        <v>CKA</v>
      </c>
      <c r="BZ103" s="111" t="str">
        <f>IF(ISBLANK(DATASHEET!CD89),"",DATASHEET!CD89)</f>
        <v>8N-PE-2</v>
      </c>
      <c r="CA103" s="108" t="str">
        <f>IFERROR(VLOOKUP(DATASHEET!CF89,lookup,2,FALSE)-$Q103,"")</f>
        <v/>
      </c>
      <c r="CB103" s="109">
        <f>IFERROR(INDEX(DATASHEET!$A$1:$CT$300,MATCH(PROGRESS!$A103,DATASHEET!$A$1:$A$300,0),MATCH(PROGRESS!CB$2,DATASHEET!$A$1:$CT$1,0)),"")</f>
        <v>0</v>
      </c>
      <c r="CC103" s="109" t="str">
        <f t="shared" si="58"/>
        <v/>
      </c>
      <c r="CD103" s="110" t="str">
        <f>IF(ISBLANK(DATASHEET!CG89),"",DATASHEET!CG89)</f>
        <v>PLO</v>
      </c>
      <c r="CE103" s="111" t="str">
        <f>IF(ISBLANK(DATASHEET!CH89),"",DATASHEET!CH89)</f>
        <v>8N-RE-1</v>
      </c>
      <c r="CF103" s="108" t="str">
        <f>IFERROR(VLOOKUP(DATASHEET!CJ89,lookup,2,FALSE)-$Q103,"")</f>
        <v/>
      </c>
      <c r="CG103" s="109">
        <f>IFERROR(INDEX(DATASHEET!$A$1:$CT$300,MATCH(PROGRESS!$A103,DATASHEET!$A$1:$A$300,0),MATCH(PROGRESS!CG$2,DATASHEET!$A$1:$CT$1,0)),"")</f>
        <v>0</v>
      </c>
      <c r="CH103" s="109" t="str">
        <f t="shared" si="61"/>
        <v/>
      </c>
      <c r="CI103" s="110" t="str">
        <f>IF(ISBLANK(DATASHEET!CK89),"",DATASHEET!CK89)</f>
        <v>AR</v>
      </c>
      <c r="CJ103" s="111" t="str">
        <f>IF(ISBLANK(DATASHEET!CL89),"",DATASHEET!CL89)</f>
        <v>8X-SC-7</v>
      </c>
      <c r="CK103" s="108" t="str">
        <f>IFERROR(VLOOKUP(DATASHEET!CN89,lookup,2,FALSE)-$Q103,"")</f>
        <v/>
      </c>
      <c r="CL103" s="109">
        <f>IFERROR(INDEX(DATASHEET!$A$1:$CT$300,MATCH(PROGRESS!$A103,DATASHEET!$A$1:$A$300,0),MATCH(PROGRESS!CL$2,DATASHEET!$A$1:$CT$1,0)),"")</f>
        <v>0</v>
      </c>
      <c r="CM103" s="109" t="str">
        <f t="shared" si="59"/>
        <v/>
      </c>
      <c r="CN103" s="110" t="str">
        <f>IF(ISBLANK(DATASHEET!CO89),"",DATASHEET!CO89)</f>
        <v>DCH</v>
      </c>
      <c r="CO103" s="110" t="str">
        <f>IF(ISBLANK(DATASHEET!CP89),"",DATASHEET!CP89)</f>
        <v>8N-SP-1</v>
      </c>
      <c r="FO103" s="282"/>
      <c r="FP103" s="282"/>
      <c r="FQ103" s="282"/>
      <c r="FR103" s="282"/>
      <c r="FS103" s="282"/>
      <c r="FT103" s="282"/>
      <c r="FU103" s="282"/>
      <c r="FV103" s="282"/>
      <c r="FW103" s="282"/>
      <c r="FX103" s="282"/>
      <c r="FY103" s="345"/>
      <c r="FZ103" s="282"/>
      <c r="GA103" s="282"/>
      <c r="GB103" s="282"/>
      <c r="GC103" s="282"/>
      <c r="GD103" s="282"/>
      <c r="GE103" s="282"/>
      <c r="GF103" s="282"/>
      <c r="GG103" s="282"/>
      <c r="GH103" s="282"/>
      <c r="GI103" s="282"/>
      <c r="GJ103" s="282"/>
      <c r="GK103" s="282"/>
      <c r="GL103" s="282"/>
      <c r="GM103" s="282"/>
      <c r="GN103" s="282"/>
      <c r="GO103" s="282"/>
      <c r="GP103" s="282"/>
      <c r="GQ103" s="282"/>
      <c r="GR103" s="282"/>
    </row>
    <row r="104" spans="1:200" ht="15.75" x14ac:dyDescent="0.25">
      <c r="A104" s="112">
        <f>DATASHEET!A90</f>
        <v>152885</v>
      </c>
      <c r="B104" s="113" t="str">
        <f>DATASHEET!B90</f>
        <v>KIKET-MAKOUBI, Inke</v>
      </c>
      <c r="C104" s="114" t="str">
        <f>DATASHEET!C90</f>
        <v>8TR</v>
      </c>
      <c r="D104" s="115" t="str">
        <f>DATASHEET!D90</f>
        <v>M</v>
      </c>
      <c r="E104" s="115" t="str">
        <f>DATASHEET!J90</f>
        <v>K</v>
      </c>
      <c r="F104" s="115" t="str">
        <f>DATASHEET!E90</f>
        <v>N</v>
      </c>
      <c r="G104" s="115" t="str">
        <f>DATASHEET!F90</f>
        <v>Other Black African</v>
      </c>
      <c r="H104" s="115" t="str">
        <f>DATASHEET!G90</f>
        <v>N</v>
      </c>
      <c r="I104" s="115" t="str">
        <f>DATASHEET!H90</f>
        <v>N</v>
      </c>
      <c r="J104" s="115" t="str">
        <f>DATASHEET!I90</f>
        <v>N</v>
      </c>
      <c r="K104" s="116" t="str">
        <f>DATASHEET!M90</f>
        <v>H</v>
      </c>
      <c r="L104" s="117" t="str">
        <f t="shared" si="46"/>
        <v/>
      </c>
      <c r="M104" s="106" t="str">
        <f>IFERROR(SUM(COUNTIF($S104,"&gt;=0"),COUNTIF($AC104,"&gt;=0"),COUNTIF($AH104,"&gt;=0"),COUNTIF(#REF!,"&gt;=0"),COUNTIF($AM104,"&gt;=0"),COUNTIF($AR104,"&gt;=0"),COUNTIF($AW104,"&gt;=0"),COUNTIF($BB104,"&gt;=0"),COUNTIF($BG104,"&gt;=0"),COUNTIF($BL104,"&gt;=0"),COUNTIF($BV104,"&gt;=0"),COUNTIF($BQ104,"&gt;=0"),COUNTIF($CF104,"&gt;=0"),COUNTIF($CK104,"&gt;=0"),COUNTIF($X104,"&gt;=0"),COUNTIF($CA104,"&gt;=0"))/COUNT($S104,$AC104,$AH104,#REF!,$AM104,$AR104,$AW104,$BB104,$BG104,$BL104,$BV104,$CA104,$CF104,$CK104,$X104,$BQ104),"")</f>
        <v/>
      </c>
      <c r="N104" s="106" t="str">
        <f>IFERROR(SUM(COUNTIF($S104,"&lt;0"),COUNTIF($AC104,"&lt;0"),COUNTIF($AH104,"&lt;0"),COUNTIF(#REF!,"&lt;0"),COUNTIF($AM104,"&lt;0"),COUNTIF($AR104,"&lt;0"),COUNTIF($AW104,"&lt;0"),COUNTIF($BB104,"&lt;0"),COUNTIF($BG104,"&lt;0"),COUNTIF($BL104,"&lt;0"),COUNTIF($BV104,"&lt;0"),COUNTIF($BQ104,"&lt;0"),COUNTIF($CA104,"&lt;0"),COUNTIF($CF104,"&lt;0"),COUNTIF($CK104,"&lt;0"),COUNTIF($X104,"&lt;0"))/COUNT($S104,$AC104,$AH104,#REF!,$AM104,$AR104,$AW104,$BB104,$BG104,$BL104,$BV104,$CA104,$CF104,$CK104,$X104,$BQ104),"")</f>
        <v/>
      </c>
      <c r="O104" s="118" t="str">
        <f>IF(ISBLANK(DATASHEET!L90),"",DATASHEET!L90)</f>
        <v>7-8</v>
      </c>
      <c r="P104" s="119">
        <f>IFERROR(IF(VLOOKUP(DATASHEET!A90,[5]YEAR8!$A$2:$Z$226,18,FALSE)="","",VLOOKUP(DATASHEET!A90,[5]YEAR8!$A$2:$Z$226,18,FALSE)),"")</f>
        <v>74.702128000000002</v>
      </c>
      <c r="Q104" s="120">
        <f>IFERROR(IF(VLOOKUP(DATASHEET!A90,[5]YEAR8!$A$2:$AF$250,19,FALSE)="","",VLOOKUP(DATASHEET!A90,[5]YEAR8!$A$2:$AF$250,19,FALSE)),"")</f>
        <v>7.4702128000000005</v>
      </c>
      <c r="R104" s="121" t="str">
        <f>'P8 BREAKDOWN'!L92</f>
        <v/>
      </c>
      <c r="S104" s="108" t="str">
        <f>IF(T104="","",IFERROR(VLOOKUP(DATASHEET!AF90,lookup,2,FALSE)-$Q104,""))</f>
        <v/>
      </c>
      <c r="T104" s="109">
        <f>IFERROR(INDEX(DATASHEET!$A$1:$CT$300,MATCH(PROGRESS!$A104,DATASHEET!$A$1:$A$300,0),MATCH(PROGRESS!T$2,DATASHEET!$A$1:$CT$1,0)),"")</f>
        <v>0</v>
      </c>
      <c r="U104" s="109" t="str">
        <f t="shared" si="47"/>
        <v/>
      </c>
      <c r="V104" s="110" t="str">
        <f>IF(ISBLANK(DATASHEET!AG90),"",DATASHEET!AG90)</f>
        <v>PLE</v>
      </c>
      <c r="W104" s="111" t="str">
        <f>IF(ISBLANK(DATASHEET!AH90),"",DATASHEET!AH90)</f>
        <v>8S-AR-4</v>
      </c>
      <c r="X104" s="108" t="str">
        <f>IFERROR(VLOOKUP(DATASHEET!AJ90,lookup,2,FALSE)-$Q104,"")</f>
        <v/>
      </c>
      <c r="Y104" s="109">
        <f>IFERROR(INDEX(DATASHEET!$A$1:$CT$300,MATCH(PROGRESS!$A104,DATASHEET!$A$1:$A$300,0),MATCH(PROGRESS!Y$2,DATASHEET!$A$1:$CT$1,0)),"")</f>
        <v>0</v>
      </c>
      <c r="Z104" s="109" t="str">
        <f t="shared" si="60"/>
        <v/>
      </c>
      <c r="AA104" s="110" t="str">
        <f>IF(ISBLANK(DATASHEET!AK90),"",DATASHEET!AK90)</f>
        <v>MO</v>
      </c>
      <c r="AB104" s="111" t="str">
        <f>IF(ISBLANK(DATASHEET!AL90),"",DATASHEET!AL90)</f>
        <v>8S-DT-3</v>
      </c>
      <c r="AC104" s="108" t="str">
        <f>IF(AD104="","",IFERROR(VLOOKUP(DATASHEET!AN90,lookup,2,FALSE)-$Q104,""))</f>
        <v/>
      </c>
      <c r="AD104" s="109">
        <f>IFERROR(INDEX(DATASHEET!$A$1:$CT$300,MATCH(PROGRESS!$A104,DATASHEET!$A$1:$A$300,0),MATCH(PROGRESS!AD$2,DATASHEET!$A$1:$CT$1,0)),"")</f>
        <v>0</v>
      </c>
      <c r="AE104" s="109" t="str">
        <f t="shared" si="48"/>
        <v/>
      </c>
      <c r="AF104" s="110" t="str">
        <f>IF(ISBLANK(DATASHEET!AO90),"",DATASHEET!AO90)</f>
        <v>EC</v>
      </c>
      <c r="AG104" s="111" t="str">
        <f>IF(ISBLANK(DATASHEET!AP90),"",DATASHEET!AP90)</f>
        <v>8S-DR-4</v>
      </c>
      <c r="AH104" s="108" t="str">
        <f>IF(AI104="","",IFERROR(VLOOKUP(DATASHEET!AR90,lookup,2,FALSE)-$Q104,""))</f>
        <v/>
      </c>
      <c r="AI104" s="109">
        <f>IFERROR(INDEX(DATASHEET!$A$1:$CT$300,MATCH(PROGRESS!$A104,DATASHEET!$A$1:$A$300,0),MATCH(PROGRESS!AI$2,DATASHEET!$A$1:$CT$1,0)),"")</f>
        <v>0</v>
      </c>
      <c r="AJ104" s="109" t="str">
        <f t="shared" si="49"/>
        <v/>
      </c>
      <c r="AK104" s="110" t="str">
        <f>IF(ISBLANK(DATASHEET!AS90),"",DATASHEET!AS90)</f>
        <v>EP</v>
      </c>
      <c r="AL104" s="111" t="str">
        <f>IF(ISBLANK(DATASHEET!AT90),"",DATASHEET!AT90)</f>
        <v>8S-EN-1</v>
      </c>
      <c r="AM104" s="108" t="str">
        <f>IF(AN104="","",IFERROR(VLOOKUP(DATASHEET!AZ90,lookup,2,FALSE)-$Q104,""))</f>
        <v/>
      </c>
      <c r="AN104" s="109">
        <f>IFERROR(INDEX(DATASHEET!$A$1:$CT$300,MATCH(PROGRESS!$A104,DATASHEET!$A$1:$A$300,0),MATCH(PROGRESS!AN$2,DATASHEET!$A$1:$CT$1,0)),"")</f>
        <v>0</v>
      </c>
      <c r="AO104" s="109" t="str">
        <f t="shared" si="50"/>
        <v/>
      </c>
      <c r="AP104" s="110" t="str">
        <f>IF(ISBLANK(DATASHEET!BA90),"",DATASHEET!BA90)</f>
        <v>WE</v>
      </c>
      <c r="AQ104" s="111" t="str">
        <f>IF(ISBLANK(DATASHEET!BB90),"",DATASHEET!BB90)</f>
        <v>8S-FR-4</v>
      </c>
      <c r="AR104" s="108" t="str">
        <f>IF(AS104="","",IFERROR(VLOOKUP(DATASHEET!BD90,lookup,2,FALSE)-$Q104,""))</f>
        <v/>
      </c>
      <c r="AS104" s="109">
        <f>IFERROR(INDEX(DATASHEET!$A$1:$CT$300,MATCH(PROGRESS!$A104,DATASHEET!$A$1:$A$300,0),MATCH(PROGRESS!AS$2,DATASHEET!$A$1:$CT$1,0)),"")</f>
        <v>0</v>
      </c>
      <c r="AT104" s="109" t="str">
        <f t="shared" si="51"/>
        <v/>
      </c>
      <c r="AU104" s="110" t="str">
        <f>IF(ISBLANK(DATASHEET!BE90),"",DATASHEET!BE90)</f>
        <v>ET</v>
      </c>
      <c r="AV104" s="111" t="str">
        <f>IF(ISBLANK(DATASHEET!BF90),"",DATASHEET!BF90)</f>
        <v>8S-GG-4</v>
      </c>
      <c r="AW104" s="108" t="str">
        <f>IF(AX104="","",IFERROR(VLOOKUP(DATASHEET!BH90,lookup,2,FALSE)-$Q104,""))</f>
        <v/>
      </c>
      <c r="AX104" s="109">
        <f>IFERROR(INDEX(DATASHEET!$A$1:$CT$300,MATCH(PROGRESS!$A104,DATASHEET!$A$1:$A$300,0),MATCH(PROGRESS!AX$2,DATASHEET!$A$1:$CT$1,0)),"")</f>
        <v>0</v>
      </c>
      <c r="AY104" s="109" t="str">
        <f t="shared" si="52"/>
        <v/>
      </c>
      <c r="AZ104" s="110" t="str">
        <f>IF(ISBLANK(DATASHEET!BI90),"",DATASHEET!BI90)</f>
        <v>ESH</v>
      </c>
      <c r="BA104" s="111" t="str">
        <f>IF(ISBLANK(DATASHEET!BJ90),"",DATASHEET!BJ90)</f>
        <v>8S-HI-4</v>
      </c>
      <c r="BB104" s="108" t="str">
        <f>IF(BC104="","",IFERROR(VLOOKUP(DATASHEET!BL90,lookup,2,FALSE)-$Q104,""))</f>
        <v/>
      </c>
      <c r="BC104" s="109">
        <f>IFERROR(INDEX(DATASHEET!$A$1:$CT$300,MATCH(PROGRESS!$A104,DATASHEET!$A$1:$A$300,0),MATCH(PROGRESS!BC$2,DATASHEET!$A$1:$CT$1,0)),"")</f>
        <v>0</v>
      </c>
      <c r="BD104" s="109" t="str">
        <f t="shared" si="53"/>
        <v/>
      </c>
      <c r="BE104" s="110" t="str">
        <f>IF(ISBLANK(DATASHEET!BM90),"",DATASHEET!BM90)</f>
        <v>DCR</v>
      </c>
      <c r="BF104" s="111" t="str">
        <f>IF(ISBLANK(DATASHEET!BN90),"",DATASHEET!BN90)</f>
        <v>8S-IT-4</v>
      </c>
      <c r="BG104" s="108" t="str">
        <f>IF(BH104="","",IFERROR(VLOOKUP(DATASHEET!BP90,lookup,2,FALSE)-$Q104,""))</f>
        <v/>
      </c>
      <c r="BH104" s="109">
        <f>IFERROR(INDEX(DATASHEET!$A$1:$CT$300,MATCH(PROGRESS!$A104,DATASHEET!$A$1:$A$300,0),MATCH(PROGRESS!BH$2,DATASHEET!$A$1:$CT$1,0)),"")</f>
        <v>0</v>
      </c>
      <c r="BI104" s="109" t="str">
        <f t="shared" si="54"/>
        <v/>
      </c>
      <c r="BJ104" s="110" t="str">
        <f>IF(ISBLANK(DATASHEET!BQ90),"",DATASHEET!BQ90)</f>
        <v>WD</v>
      </c>
      <c r="BK104" s="111" t="str">
        <f>IF(ISBLANK(DATASHEET!BR90),"",DATASHEET!BR90)</f>
        <v>8S-MA-1</v>
      </c>
      <c r="BL104" s="108" t="str">
        <f>IFERROR(VLOOKUP(DATASHEET!BT90,lookup,2,FALSE)-$Q104,"")</f>
        <v/>
      </c>
      <c r="BM104" s="109">
        <f>IFERROR(INDEX(DATASHEET!$A$1:$CT$300,MATCH(PROGRESS!$A104,DATASHEET!$A$1:$A$300,0),MATCH(PROGRESS!BM$2,DATASHEET!$A$1:$CT$1,0)),"")</f>
        <v>0</v>
      </c>
      <c r="BN104" s="109" t="str">
        <f t="shared" si="55"/>
        <v/>
      </c>
      <c r="BO104" s="110" t="str">
        <f>IF(ISBLANK(DATASHEET!BU90),"",DATASHEET!BU90)</f>
        <v>AW</v>
      </c>
      <c r="BP104" s="111" t="str">
        <f>IF(ISBLANK(DATASHEET!BV90),"",DATASHEET!BV90)</f>
        <v>8S-MU-4</v>
      </c>
      <c r="BQ104" s="108" t="str">
        <f>IFERROR(VLOOKUP(DATASHEET!BX90,lookup,2,FALSE)-$Q104,"")</f>
        <v/>
      </c>
      <c r="BR104" s="109">
        <f>IFERROR(INDEX(DATASHEET!$A$1:$CT$300,MATCH(PROGRESS!$A104,DATASHEET!$A$1:$A$300,0),MATCH(PROGRESS!BR$2,DATASHEET!$A$1:$CT$1,0)),"")</f>
        <v>0</v>
      </c>
      <c r="BS104" s="109" t="str">
        <f t="shared" si="56"/>
        <v/>
      </c>
      <c r="BT104" s="110" t="str">
        <f>IF(ISBLANK(DATASHEET!BY90),"",DATASHEET!BY90)</f>
        <v/>
      </c>
      <c r="BU104" s="111" t="str">
        <f>IF(ISBLANK(DATASHEET!BZ90),"",DATASHEET!BZ90)</f>
        <v/>
      </c>
      <c r="BV104" s="108" t="str">
        <f>IFERROR(VLOOKUP(DATASHEET!CB90,lookup,2,FALSE)-$Q104,"")</f>
        <v/>
      </c>
      <c r="BW104" s="109">
        <f>IFERROR(INDEX(DATASHEET!$A$1:$CT$300,MATCH(PROGRESS!$A104,DATASHEET!$A$1:$A$300,0),MATCH(PROGRESS!BW$2,DATASHEET!$A$1:$CT$1,0)),"")</f>
        <v>0</v>
      </c>
      <c r="BX104" s="109" t="str">
        <f t="shared" si="57"/>
        <v/>
      </c>
      <c r="BY104" s="110" t="str">
        <f>IF(ISBLANK(DATASHEET!CC90),"",DATASHEET!CC90)</f>
        <v>JOS</v>
      </c>
      <c r="BZ104" s="111" t="str">
        <f>IF(ISBLANK(DATASHEET!CD90),"",DATASHEET!CD90)</f>
        <v>8S-PE-4</v>
      </c>
      <c r="CA104" s="108" t="str">
        <f>IFERROR(VLOOKUP(DATASHEET!CF90,lookup,2,FALSE)-$Q104,"")</f>
        <v/>
      </c>
      <c r="CB104" s="109">
        <f>IFERROR(INDEX(DATASHEET!$A$1:$CT$300,MATCH(PROGRESS!$A104,DATASHEET!$A$1:$A$300,0),MATCH(PROGRESS!CB$2,DATASHEET!$A$1:$CT$1,0)),"")</f>
        <v>0</v>
      </c>
      <c r="CC104" s="109" t="str">
        <f t="shared" si="58"/>
        <v/>
      </c>
      <c r="CD104" s="110" t="str">
        <f>IF(ISBLANK(DATASHEET!CG90),"",DATASHEET!CG90)</f>
        <v>CW</v>
      </c>
      <c r="CE104" s="111" t="str">
        <f>IF(ISBLANK(DATASHEET!CH90),"",DATASHEET!CH90)</f>
        <v>8S-RE-4</v>
      </c>
      <c r="CF104" s="108" t="str">
        <f>IFERROR(VLOOKUP(DATASHEET!CJ90,lookup,2,FALSE)-$Q104,"")</f>
        <v/>
      </c>
      <c r="CG104" s="109">
        <f>IFERROR(INDEX(DATASHEET!$A$1:$CT$300,MATCH(PROGRESS!$A104,DATASHEET!$A$1:$A$300,0),MATCH(PROGRESS!CG$2,DATASHEET!$A$1:$CT$1,0)),"")</f>
        <v>0</v>
      </c>
      <c r="CH104" s="109" t="str">
        <f t="shared" si="61"/>
        <v/>
      </c>
      <c r="CI104" s="110" t="str">
        <f>IF(ISBLANK(DATASHEET!CK90),"",DATASHEET!CK90)</f>
        <v>GN</v>
      </c>
      <c r="CJ104" s="111" t="str">
        <f>IF(ISBLANK(DATASHEET!CL90),"",DATASHEET!CL90)</f>
        <v>8X-SC-4</v>
      </c>
      <c r="CK104" s="108" t="str">
        <f>IFERROR(VLOOKUP(DATASHEET!CN90,lookup,2,FALSE)-$Q104,"")</f>
        <v/>
      </c>
      <c r="CL104" s="109">
        <f>IFERROR(INDEX(DATASHEET!$A$1:$CT$300,MATCH(PROGRESS!$A104,DATASHEET!$A$1:$A$300,0),MATCH(PROGRESS!CL$2,DATASHEET!$A$1:$CT$1,0)),"")</f>
        <v>0</v>
      </c>
      <c r="CM104" s="109" t="str">
        <f t="shared" si="59"/>
        <v/>
      </c>
      <c r="CN104" s="110" t="str">
        <f>IF(ISBLANK(DATASHEET!CO90),"",DATASHEET!CO90)</f>
        <v/>
      </c>
      <c r="CO104" s="110" t="str">
        <f>IF(ISBLANK(DATASHEET!CP90),"",DATASHEET!CP90)</f>
        <v/>
      </c>
      <c r="FO104" s="282"/>
      <c r="FP104" s="282"/>
      <c r="FQ104" s="282"/>
      <c r="FR104" s="282"/>
      <c r="FS104" s="282"/>
      <c r="FT104" s="282"/>
      <c r="FU104" s="282"/>
      <c r="FV104" s="282"/>
      <c r="FW104" s="282"/>
      <c r="FX104" s="282"/>
      <c r="FY104" s="345"/>
      <c r="FZ104" s="282"/>
      <c r="GA104" s="282"/>
      <c r="GB104" s="282"/>
      <c r="GC104" s="282"/>
      <c r="GD104" s="282"/>
      <c r="GE104" s="282"/>
      <c r="GF104" s="282"/>
      <c r="GG104" s="282"/>
      <c r="GH104" s="282"/>
      <c r="GI104" s="282"/>
      <c r="GJ104" s="282"/>
      <c r="GK104" s="282"/>
      <c r="GL104" s="282"/>
      <c r="GM104" s="282"/>
      <c r="GN104" s="282"/>
      <c r="GO104" s="282"/>
      <c r="GP104" s="282"/>
      <c r="GQ104" s="282"/>
      <c r="GR104" s="282"/>
    </row>
    <row r="105" spans="1:200" ht="15.75" x14ac:dyDescent="0.25">
      <c r="A105" s="112">
        <f>DATASHEET!A91</f>
        <v>152922</v>
      </c>
      <c r="B105" s="113" t="str">
        <f>DATASHEET!B91</f>
        <v>KING, Sarah</v>
      </c>
      <c r="C105" s="114" t="str">
        <f>DATASHEET!C91</f>
        <v>8MH</v>
      </c>
      <c r="D105" s="115" t="str">
        <f>DATASHEET!D91</f>
        <v>F</v>
      </c>
      <c r="E105" s="115" t="str">
        <f>DATASHEET!J91</f>
        <v>N</v>
      </c>
      <c r="F105" s="115" t="str">
        <f>DATASHEET!E91</f>
        <v>N</v>
      </c>
      <c r="G105" s="115" t="str">
        <f>DATASHEET!F91</f>
        <v>White - British</v>
      </c>
      <c r="H105" s="115" t="str">
        <f>DATASHEET!G91</f>
        <v>N</v>
      </c>
      <c r="I105" s="115" t="str">
        <f>DATASHEET!H91</f>
        <v>N</v>
      </c>
      <c r="J105" s="115" t="str">
        <f>DATASHEET!I91</f>
        <v>N</v>
      </c>
      <c r="K105" s="116" t="str">
        <f>DATASHEET!M91</f>
        <v>H</v>
      </c>
      <c r="L105" s="117" t="str">
        <f t="shared" si="46"/>
        <v/>
      </c>
      <c r="M105" s="106" t="str">
        <f>IFERROR(SUM(COUNTIF($S105,"&gt;=0"),COUNTIF($AC105,"&gt;=0"),COUNTIF($AH105,"&gt;=0"),COUNTIF(#REF!,"&gt;=0"),COUNTIF($AM105,"&gt;=0"),COUNTIF($AR105,"&gt;=0"),COUNTIF($AW105,"&gt;=0"),COUNTIF($BB105,"&gt;=0"),COUNTIF($BG105,"&gt;=0"),COUNTIF($BL105,"&gt;=0"),COUNTIF($BV105,"&gt;=0"),COUNTIF($BQ105,"&gt;=0"),COUNTIF($CF105,"&gt;=0"),COUNTIF($CK105,"&gt;=0"),COUNTIF($X105,"&gt;=0"),COUNTIF($CA105,"&gt;=0"))/COUNT($S105,$AC105,$AH105,#REF!,$AM105,$AR105,$AW105,$BB105,$BG105,$BL105,$BV105,$CA105,$CF105,$CK105,$X105,$BQ105),"")</f>
        <v/>
      </c>
      <c r="N105" s="106" t="str">
        <f>IFERROR(SUM(COUNTIF($S105,"&lt;0"),COUNTIF($AC105,"&lt;0"),COUNTIF($AH105,"&lt;0"),COUNTIF(#REF!,"&lt;0"),COUNTIF($AM105,"&lt;0"),COUNTIF($AR105,"&lt;0"),COUNTIF($AW105,"&lt;0"),COUNTIF($BB105,"&lt;0"),COUNTIF($BG105,"&lt;0"),COUNTIF($BL105,"&lt;0"),COUNTIF($BV105,"&lt;0"),COUNTIF($BQ105,"&lt;0"),COUNTIF($CA105,"&lt;0"),COUNTIF($CF105,"&lt;0"),COUNTIF($CK105,"&lt;0"),COUNTIF($X105,"&lt;0"))/COUNT($S105,$AC105,$AH105,#REF!,$AM105,$AR105,$AW105,$BB105,$BG105,$BL105,$BV105,$CA105,$CF105,$CK105,$X105,$BQ105),"")</f>
        <v/>
      </c>
      <c r="O105" s="118" t="str">
        <f>IF(ISBLANK(DATASHEET!L91),"",DATASHEET!L91)</f>
        <v>6-7</v>
      </c>
      <c r="P105" s="119">
        <f>IFERROR(IF(VLOOKUP(DATASHEET!A91,[5]YEAR8!$A$2:$Z$226,18,FALSE)="","",VLOOKUP(DATASHEET!A91,[5]YEAR8!$A$2:$Z$226,18,FALSE)),"")</f>
        <v>65.541015999999999</v>
      </c>
      <c r="Q105" s="120">
        <f>IFERROR(IF(VLOOKUP(DATASHEET!A91,[5]YEAR8!$A$2:$AF$250,19,FALSE)="","",VLOOKUP(DATASHEET!A91,[5]YEAR8!$A$2:$AF$250,19,FALSE)),"")</f>
        <v>6.5541016000000001</v>
      </c>
      <c r="R105" s="121" t="str">
        <f>'P8 BREAKDOWN'!L93</f>
        <v/>
      </c>
      <c r="S105" s="108" t="str">
        <f>IF(T105="","",IFERROR(VLOOKUP(DATASHEET!AF91,lookup,2,FALSE)-$Q105,""))</f>
        <v/>
      </c>
      <c r="T105" s="109">
        <f>IFERROR(INDEX(DATASHEET!$A$1:$CT$300,MATCH(PROGRESS!$A105,DATASHEET!$A$1:$A$300,0),MATCH(PROGRESS!T$2,DATASHEET!$A$1:$CT$1,0)),"")</f>
        <v>0</v>
      </c>
      <c r="U105" s="109" t="str">
        <f t="shared" si="47"/>
        <v/>
      </c>
      <c r="V105" s="110" t="str">
        <f>IF(ISBLANK(DATASHEET!AG91),"",DATASHEET!AG91)</f>
        <v>SGO</v>
      </c>
      <c r="W105" s="111" t="str">
        <f>IF(ISBLANK(DATASHEET!AH91),"",DATASHEET!AH91)</f>
        <v>8N-AR-2</v>
      </c>
      <c r="X105" s="108" t="str">
        <f>IFERROR(VLOOKUP(DATASHEET!AJ91,lookup,2,FALSE)-$Q105,"")</f>
        <v/>
      </c>
      <c r="Y105" s="109">
        <f>IFERROR(INDEX(DATASHEET!$A$1:$CT$300,MATCH(PROGRESS!$A105,DATASHEET!$A$1:$A$300,0),MATCH(PROGRESS!Y$2,DATASHEET!$A$1:$CT$1,0)),"")</f>
        <v>0</v>
      </c>
      <c r="Z105" s="109" t="str">
        <f t="shared" si="60"/>
        <v/>
      </c>
      <c r="AA105" s="110" t="str">
        <f>IF(ISBLANK(DATASHEET!AK91),"",DATASHEET!AK91)</f>
        <v>RQ</v>
      </c>
      <c r="AB105" s="111" t="str">
        <f>IF(ISBLANK(DATASHEET!AL91),"",DATASHEET!AL91)</f>
        <v>8N-DT-1</v>
      </c>
      <c r="AC105" s="108" t="str">
        <f>IF(AD105="","",IFERROR(VLOOKUP(DATASHEET!AN91,lookup,2,FALSE)-$Q105,""))</f>
        <v/>
      </c>
      <c r="AD105" s="109">
        <f>IFERROR(INDEX(DATASHEET!$A$1:$CT$300,MATCH(PROGRESS!$A105,DATASHEET!$A$1:$A$300,0),MATCH(PROGRESS!AD$2,DATASHEET!$A$1:$CT$1,0)),"")</f>
        <v>0</v>
      </c>
      <c r="AE105" s="109" t="str">
        <f t="shared" si="48"/>
        <v/>
      </c>
      <c r="AF105" s="110" t="str">
        <f>IF(ISBLANK(DATASHEET!AO91),"",DATASHEET!AO91)</f>
        <v>EC</v>
      </c>
      <c r="AG105" s="111" t="str">
        <f>IF(ISBLANK(DATASHEET!AP91),"",DATASHEET!AP91)</f>
        <v>8N-DR-2</v>
      </c>
      <c r="AH105" s="108" t="str">
        <f>IF(AI105="","",IFERROR(VLOOKUP(DATASHEET!AR91,lookup,2,FALSE)-$Q105,""))</f>
        <v/>
      </c>
      <c r="AI105" s="109">
        <f>IFERROR(INDEX(DATASHEET!$A$1:$CT$300,MATCH(PROGRESS!$A105,DATASHEET!$A$1:$A$300,0),MATCH(PROGRESS!AI$2,DATASHEET!$A$1:$CT$1,0)),"")</f>
        <v>0</v>
      </c>
      <c r="AJ105" s="109" t="str">
        <f t="shared" si="49"/>
        <v/>
      </c>
      <c r="AK105" s="110" t="str">
        <f>IF(ISBLANK(DATASHEET!AS91),"",DATASHEET!AS91)</f>
        <v>AWH</v>
      </c>
      <c r="AL105" s="111" t="str">
        <f>IF(ISBLANK(DATASHEET!AT91),"",DATASHEET!AT91)</f>
        <v>8N-EN-1</v>
      </c>
      <c r="AM105" s="108" t="str">
        <f>IF(AN105="","",IFERROR(VLOOKUP(DATASHEET!AZ91,lookup,2,FALSE)-$Q105,""))</f>
        <v/>
      </c>
      <c r="AN105" s="109">
        <f>IFERROR(INDEX(DATASHEET!$A$1:$CT$300,MATCH(PROGRESS!$A105,DATASHEET!$A$1:$A$300,0),MATCH(PROGRESS!AN$2,DATASHEET!$A$1:$CT$1,0)),"")</f>
        <v>0</v>
      </c>
      <c r="AO105" s="109" t="str">
        <f t="shared" si="50"/>
        <v/>
      </c>
      <c r="AP105" s="110" t="str">
        <f>IF(ISBLANK(DATASHEET!BA91),"",DATASHEET!BA91)</f>
        <v/>
      </c>
      <c r="AQ105" s="111" t="str">
        <f>IF(ISBLANK(DATASHEET!BB91),"",DATASHEET!BB91)</f>
        <v/>
      </c>
      <c r="AR105" s="108" t="str">
        <f>IF(AS105="","",IFERROR(VLOOKUP(DATASHEET!BD91,lookup,2,FALSE)-$Q105,""))</f>
        <v/>
      </c>
      <c r="AS105" s="109">
        <f>IFERROR(INDEX(DATASHEET!$A$1:$CT$300,MATCH(PROGRESS!$A105,DATASHEET!$A$1:$A$300,0),MATCH(PROGRESS!AS$2,DATASHEET!$A$1:$CT$1,0)),"")</f>
        <v>0</v>
      </c>
      <c r="AT105" s="109" t="str">
        <f t="shared" si="51"/>
        <v/>
      </c>
      <c r="AU105" s="110" t="str">
        <f>IF(ISBLANK(DATASHEET!BE91),"",DATASHEET!BE91)</f>
        <v>MPI</v>
      </c>
      <c r="AV105" s="111" t="str">
        <f>IF(ISBLANK(DATASHEET!BF91),"",DATASHEET!BF91)</f>
        <v>8N-GG-2</v>
      </c>
      <c r="AW105" s="108" t="str">
        <f>IF(AX105="","",IFERROR(VLOOKUP(DATASHEET!BH91,lookup,2,FALSE)-$Q105,""))</f>
        <v/>
      </c>
      <c r="AX105" s="109">
        <f>IFERROR(INDEX(DATASHEET!$A$1:$CT$300,MATCH(PROGRESS!$A105,DATASHEET!$A$1:$A$300,0),MATCH(PROGRESS!AX$2,DATASHEET!$A$1:$CT$1,0)),"")</f>
        <v>0</v>
      </c>
      <c r="AY105" s="109" t="str">
        <f t="shared" si="52"/>
        <v/>
      </c>
      <c r="AZ105" s="110" t="str">
        <f>IF(ISBLANK(DATASHEET!BI91),"",DATASHEET!BI91)</f>
        <v>HST</v>
      </c>
      <c r="BA105" s="111" t="str">
        <f>IF(ISBLANK(DATASHEET!BJ91),"",DATASHEET!BJ91)</f>
        <v>8N-HI-2</v>
      </c>
      <c r="BB105" s="108" t="str">
        <f>IF(BC105="","",IFERROR(VLOOKUP(DATASHEET!BL91,lookup,2,FALSE)-$Q105,""))</f>
        <v/>
      </c>
      <c r="BC105" s="109">
        <f>IFERROR(INDEX(DATASHEET!$A$1:$CT$300,MATCH(PROGRESS!$A105,DATASHEET!$A$1:$A$300,0),MATCH(PROGRESS!BC$2,DATASHEET!$A$1:$CT$1,0)),"")</f>
        <v>0</v>
      </c>
      <c r="BD105" s="109" t="str">
        <f t="shared" si="53"/>
        <v/>
      </c>
      <c r="BE105" s="110" t="str">
        <f>IF(ISBLANK(DATASHEET!BM91),"",DATASHEET!BM91)</f>
        <v>DCR</v>
      </c>
      <c r="BF105" s="111" t="str">
        <f>IF(ISBLANK(DATASHEET!BN91),"",DATASHEET!BN91)</f>
        <v>8N-IT-2</v>
      </c>
      <c r="BG105" s="108" t="str">
        <f>IF(BH105="","",IFERROR(VLOOKUP(DATASHEET!BP91,lookup,2,FALSE)-$Q105,""))</f>
        <v/>
      </c>
      <c r="BH105" s="109">
        <f>IFERROR(INDEX(DATASHEET!$A$1:$CT$300,MATCH(PROGRESS!$A105,DATASHEET!$A$1:$A$300,0),MATCH(PROGRESS!BH$2,DATASHEET!$A$1:$CT$1,0)),"")</f>
        <v>0</v>
      </c>
      <c r="BI105" s="109" t="str">
        <f t="shared" si="54"/>
        <v/>
      </c>
      <c r="BJ105" s="110" t="str">
        <f>IF(ISBLANK(DATASHEET!BQ91),"",DATASHEET!BQ91)</f>
        <v>MP</v>
      </c>
      <c r="BK105" s="111" t="str">
        <f>IF(ISBLANK(DATASHEET!BR91),"",DATASHEET!BR91)</f>
        <v>8N-MA-2</v>
      </c>
      <c r="BL105" s="108" t="str">
        <f>IFERROR(VLOOKUP(DATASHEET!BT91,lookup,2,FALSE)-$Q105,"")</f>
        <v/>
      </c>
      <c r="BM105" s="109">
        <f>IFERROR(INDEX(DATASHEET!$A$1:$CT$300,MATCH(PROGRESS!$A105,DATASHEET!$A$1:$A$300,0),MATCH(PROGRESS!BM$2,DATASHEET!$A$1:$CT$1,0)),"")</f>
        <v>0</v>
      </c>
      <c r="BN105" s="109" t="str">
        <f t="shared" si="55"/>
        <v/>
      </c>
      <c r="BO105" s="110" t="str">
        <f>IF(ISBLANK(DATASHEET!BU91),"",DATASHEET!BU91)</f>
        <v>AW</v>
      </c>
      <c r="BP105" s="111" t="str">
        <f>IF(ISBLANK(DATASHEET!BV91),"",DATASHEET!BV91)</f>
        <v>8N-MU-2</v>
      </c>
      <c r="BQ105" s="108" t="str">
        <f>IFERROR(VLOOKUP(DATASHEET!BX91,lookup,2,FALSE)-$Q105,"")</f>
        <v/>
      </c>
      <c r="BR105" s="109">
        <f>IFERROR(INDEX(DATASHEET!$A$1:$CT$300,MATCH(PROGRESS!$A105,DATASHEET!$A$1:$A$300,0),MATCH(PROGRESS!BR$2,DATASHEET!$A$1:$CT$1,0)),"")</f>
        <v>0</v>
      </c>
      <c r="BS105" s="109" t="str">
        <f t="shared" si="56"/>
        <v/>
      </c>
      <c r="BT105" s="110" t="str">
        <f>IF(ISBLANK(DATASHEET!BY91),"",DATASHEET!BY91)</f>
        <v/>
      </c>
      <c r="BU105" s="111" t="str">
        <f>IF(ISBLANK(DATASHEET!BZ91),"",DATASHEET!BZ91)</f>
        <v/>
      </c>
      <c r="BV105" s="108" t="str">
        <f>IFERROR(VLOOKUP(DATASHEET!CB91,lookup,2,FALSE)-$Q105,"")</f>
        <v/>
      </c>
      <c r="BW105" s="109">
        <f>IFERROR(INDEX(DATASHEET!$A$1:$CT$300,MATCH(PROGRESS!$A105,DATASHEET!$A$1:$A$300,0),MATCH(PROGRESS!BW$2,DATASHEET!$A$1:$CT$1,0)),"")</f>
        <v>0</v>
      </c>
      <c r="BX105" s="109" t="str">
        <f t="shared" si="57"/>
        <v/>
      </c>
      <c r="BY105" s="110" t="str">
        <f>IF(ISBLANK(DATASHEET!CC91),"",DATASHEET!CC91)</f>
        <v>LGI</v>
      </c>
      <c r="BZ105" s="111" t="str">
        <f>IF(ISBLANK(DATASHEET!CD91),"",DATASHEET!CD91)</f>
        <v>8N-PE-1</v>
      </c>
      <c r="CA105" s="108" t="str">
        <f>IFERROR(VLOOKUP(DATASHEET!CF91,lookup,2,FALSE)-$Q105,"")</f>
        <v/>
      </c>
      <c r="CB105" s="109">
        <f>IFERROR(INDEX(DATASHEET!$A$1:$CT$300,MATCH(PROGRESS!$A105,DATASHEET!$A$1:$A$300,0),MATCH(PROGRESS!CB$2,DATASHEET!$A$1:$CT$1,0)),"")</f>
        <v>0</v>
      </c>
      <c r="CC105" s="109" t="str">
        <f t="shared" si="58"/>
        <v/>
      </c>
      <c r="CD105" s="110" t="str">
        <f>IF(ISBLANK(DATASHEET!CG91),"",DATASHEET!CG91)</f>
        <v>PLO</v>
      </c>
      <c r="CE105" s="111" t="str">
        <f>IF(ISBLANK(DATASHEET!CH91),"",DATASHEET!CH91)</f>
        <v>8N-RE-2</v>
      </c>
      <c r="CF105" s="108" t="str">
        <f>IFERROR(VLOOKUP(DATASHEET!CJ91,lookup,2,FALSE)-$Q105,"")</f>
        <v/>
      </c>
      <c r="CG105" s="109">
        <f>IFERROR(INDEX(DATASHEET!$A$1:$CT$300,MATCH(PROGRESS!$A105,DATASHEET!$A$1:$A$300,0),MATCH(PROGRESS!CG$2,DATASHEET!$A$1:$CT$1,0)),"")</f>
        <v>0</v>
      </c>
      <c r="CH105" s="109" t="str">
        <f t="shared" si="61"/>
        <v/>
      </c>
      <c r="CI105" s="110" t="str">
        <f>IF(ISBLANK(DATASHEET!CK91),"",DATASHEET!CK91)</f>
        <v>GN</v>
      </c>
      <c r="CJ105" s="111" t="str">
        <f>IF(ISBLANK(DATASHEET!CL91),"",DATASHEET!CL91)</f>
        <v>8X-SC-4</v>
      </c>
      <c r="CK105" s="108" t="str">
        <f>IFERROR(VLOOKUP(DATASHEET!CN91,lookup,2,FALSE)-$Q105,"")</f>
        <v/>
      </c>
      <c r="CL105" s="109">
        <f>IFERROR(INDEX(DATASHEET!$A$1:$CT$300,MATCH(PROGRESS!$A105,DATASHEET!$A$1:$A$300,0),MATCH(PROGRESS!CL$2,DATASHEET!$A$1:$CT$1,0)),"")</f>
        <v>0</v>
      </c>
      <c r="CM105" s="109" t="str">
        <f t="shared" si="59"/>
        <v/>
      </c>
      <c r="CN105" s="110" t="str">
        <f>IF(ISBLANK(DATASHEET!CO91),"",DATASHEET!CO91)</f>
        <v>YP</v>
      </c>
      <c r="CO105" s="110" t="str">
        <f>IF(ISBLANK(DATASHEET!CP91),"",DATASHEET!CP91)</f>
        <v>8N-SP-2</v>
      </c>
      <c r="FO105" s="282"/>
      <c r="FP105" s="282"/>
      <c r="FQ105" s="282"/>
      <c r="FR105" s="282"/>
      <c r="FS105" s="282"/>
      <c r="FT105" s="282"/>
      <c r="FU105" s="282"/>
      <c r="FV105" s="282"/>
      <c r="FW105" s="282"/>
      <c r="FX105" s="282"/>
      <c r="FY105" s="345"/>
      <c r="FZ105" s="282"/>
      <c r="GA105" s="282"/>
      <c r="GB105" s="282"/>
      <c r="GC105" s="282"/>
      <c r="GD105" s="282"/>
      <c r="GE105" s="282"/>
      <c r="GF105" s="282"/>
      <c r="GG105" s="282"/>
      <c r="GH105" s="282"/>
      <c r="GI105" s="282"/>
      <c r="GJ105" s="282"/>
      <c r="GK105" s="282"/>
      <c r="GL105" s="282"/>
      <c r="GM105" s="282"/>
      <c r="GN105" s="282"/>
      <c r="GO105" s="282"/>
      <c r="GP105" s="282"/>
      <c r="GQ105" s="282"/>
      <c r="GR105" s="282"/>
    </row>
    <row r="106" spans="1:200" ht="18.75" x14ac:dyDescent="0.3">
      <c r="A106" s="112">
        <f>DATASHEET!A92</f>
        <v>152902</v>
      </c>
      <c r="B106" s="113" t="str">
        <f>DATASHEET!B92</f>
        <v>KING-SMITH, Leo</v>
      </c>
      <c r="C106" s="114" t="str">
        <f>DATASHEET!C92</f>
        <v>8PH</v>
      </c>
      <c r="D106" s="115" t="str">
        <f>DATASHEET!D92</f>
        <v>M</v>
      </c>
      <c r="E106" s="115" t="str">
        <f>DATASHEET!J92</f>
        <v>N</v>
      </c>
      <c r="F106" s="115" t="str">
        <f>DATASHEET!E92</f>
        <v>N</v>
      </c>
      <c r="G106" s="115" t="str">
        <f>DATASHEET!F92</f>
        <v>White Other</v>
      </c>
      <c r="H106" s="115" t="str">
        <f>DATASHEET!G92</f>
        <v>N</v>
      </c>
      <c r="I106" s="115" t="str">
        <f>DATASHEET!H92</f>
        <v>N</v>
      </c>
      <c r="J106" s="115" t="str">
        <f>DATASHEET!I92</f>
        <v>N</v>
      </c>
      <c r="K106" s="116" t="str">
        <f>DATASHEET!M92</f>
        <v>H</v>
      </c>
      <c r="L106" s="117" t="str">
        <f t="shared" si="46"/>
        <v/>
      </c>
      <c r="M106" s="106" t="str">
        <f>IFERROR(SUM(COUNTIF($S106,"&gt;=0"),COUNTIF($AC106,"&gt;=0"),COUNTIF($AH106,"&gt;=0"),COUNTIF(#REF!,"&gt;=0"),COUNTIF($AM106,"&gt;=0"),COUNTIF($AR106,"&gt;=0"),COUNTIF($AW106,"&gt;=0"),COUNTIF($BB106,"&gt;=0"),COUNTIF($BG106,"&gt;=0"),COUNTIF($BL106,"&gt;=0"),COUNTIF($BV106,"&gt;=0"),COUNTIF($BQ106,"&gt;=0"),COUNTIF($CF106,"&gt;=0"),COUNTIF($CK106,"&gt;=0"),COUNTIF($X106,"&gt;=0"),COUNTIF($CA106,"&gt;=0"))/COUNT($S106,$AC106,$AH106,#REF!,$AM106,$AR106,$AW106,$BB106,$BG106,$BL106,$BV106,$CA106,$CF106,$CK106,$X106,$BQ106),"")</f>
        <v/>
      </c>
      <c r="N106" s="106" t="str">
        <f>IFERROR(SUM(COUNTIF($S106,"&lt;0"),COUNTIF($AC106,"&lt;0"),COUNTIF($AH106,"&lt;0"),COUNTIF(#REF!,"&lt;0"),COUNTIF($AM106,"&lt;0"),COUNTIF($AR106,"&lt;0"),COUNTIF($AW106,"&lt;0"),COUNTIF($BB106,"&lt;0"),COUNTIF($BG106,"&lt;0"),COUNTIF($BL106,"&lt;0"),COUNTIF($BV106,"&lt;0"),COUNTIF($BQ106,"&lt;0"),COUNTIF($CA106,"&lt;0"),COUNTIF($CF106,"&lt;0"),COUNTIF($CK106,"&lt;0"),COUNTIF($X106,"&lt;0"))/COUNT($S106,$AC106,$AH106,#REF!,$AM106,$AR106,$AW106,$BB106,$BG106,$BL106,$BV106,$CA106,$CF106,$CK106,$X106,$BQ106),"")</f>
        <v/>
      </c>
      <c r="O106" s="118" t="str">
        <f>IF(ISBLANK(DATASHEET!L92),"",DATASHEET!L92)</f>
        <v>8-9</v>
      </c>
      <c r="P106" s="119">
        <f>IFERROR(IF(VLOOKUP(DATASHEET!A92,[5]YEAR8!$A$2:$Z$226,18,FALSE)="","",VLOOKUP(DATASHEET!A92,[5]YEAR8!$A$2:$Z$226,18,FALSE)),"")</f>
        <v>74.702128000000002</v>
      </c>
      <c r="Q106" s="120">
        <f>IFERROR(IF(VLOOKUP(DATASHEET!A92,[5]YEAR8!$A$2:$AF$250,19,FALSE)="","",VLOOKUP(DATASHEET!A92,[5]YEAR8!$A$2:$AF$250,19,FALSE)),"")</f>
        <v>7.4702128000000005</v>
      </c>
      <c r="R106" s="121" t="str">
        <f>'P8 BREAKDOWN'!L94</f>
        <v/>
      </c>
      <c r="S106" s="108" t="str">
        <f>IF(T106="","",IFERROR(VLOOKUP(DATASHEET!AF92,lookup,2,FALSE)-$Q106,""))</f>
        <v/>
      </c>
      <c r="T106" s="109">
        <f>IFERROR(INDEX(DATASHEET!$A$1:$CT$300,MATCH(PROGRESS!$A106,DATASHEET!$A$1:$A$300,0),MATCH(PROGRESS!T$2,DATASHEET!$A$1:$CT$1,0)),"")</f>
        <v>0</v>
      </c>
      <c r="U106" s="109" t="str">
        <f t="shared" si="47"/>
        <v/>
      </c>
      <c r="V106" s="110" t="str">
        <f>IF(ISBLANK(DATASHEET!AG92),"",DATASHEET!AG92)</f>
        <v>PLE</v>
      </c>
      <c r="W106" s="111" t="str">
        <f>IF(ISBLANK(DATASHEET!AH92),"",DATASHEET!AH92)</f>
        <v>8S-AR-3</v>
      </c>
      <c r="X106" s="108" t="str">
        <f>IFERROR(VLOOKUP(DATASHEET!AJ92,lookup,2,FALSE)-$Q106,"")</f>
        <v/>
      </c>
      <c r="Y106" s="109">
        <f>IFERROR(INDEX(DATASHEET!$A$1:$CT$300,MATCH(PROGRESS!$A106,DATASHEET!$A$1:$A$300,0),MATCH(PROGRESS!Y$2,DATASHEET!$A$1:$CT$1,0)),"")</f>
        <v>0</v>
      </c>
      <c r="Z106" s="109" t="str">
        <f t="shared" si="60"/>
        <v/>
      </c>
      <c r="AA106" s="110" t="str">
        <f>IF(ISBLANK(DATASHEET!AK92),"",DATASHEET!AK92)</f>
        <v/>
      </c>
      <c r="AB106" s="111" t="str">
        <f>IF(ISBLANK(DATASHEET!AL92),"",DATASHEET!AL92)</f>
        <v/>
      </c>
      <c r="AC106" s="108" t="str">
        <f>IF(AD106="","",IFERROR(VLOOKUP(DATASHEET!AN92,lookup,2,FALSE)-$Q106,""))</f>
        <v/>
      </c>
      <c r="AD106" s="109">
        <f>IFERROR(INDEX(DATASHEET!$A$1:$CT$300,MATCH(PROGRESS!$A106,DATASHEET!$A$1:$A$300,0),MATCH(PROGRESS!AD$2,DATASHEET!$A$1:$CT$1,0)),"")</f>
        <v>0</v>
      </c>
      <c r="AE106" s="109" t="str">
        <f t="shared" si="48"/>
        <v/>
      </c>
      <c r="AF106" s="110" t="str">
        <f>IF(ISBLANK(DATASHEET!AO92),"",DATASHEET!AO92)</f>
        <v>EC</v>
      </c>
      <c r="AG106" s="111" t="str">
        <f>IF(ISBLANK(DATASHEET!AP92),"",DATASHEET!AP92)</f>
        <v>8S-DR-3</v>
      </c>
      <c r="AH106" s="108" t="str">
        <f>IF(AI106="","",IFERROR(VLOOKUP(DATASHEET!AR92,lookup,2,FALSE)-$Q106,""))</f>
        <v/>
      </c>
      <c r="AI106" s="109">
        <f>IFERROR(INDEX(DATASHEET!$A$1:$CT$300,MATCH(PROGRESS!$A106,DATASHEET!$A$1:$A$300,0),MATCH(PROGRESS!AI$2,DATASHEET!$A$1:$CT$1,0)),"")</f>
        <v>0</v>
      </c>
      <c r="AJ106" s="109" t="str">
        <f t="shared" si="49"/>
        <v/>
      </c>
      <c r="AK106" s="110" t="str">
        <f>IF(ISBLANK(DATASHEET!AS92),"",DATASHEET!AS92)</f>
        <v>EP</v>
      </c>
      <c r="AL106" s="111" t="str">
        <f>IF(ISBLANK(DATASHEET!AT92),"",DATASHEET!AT92)</f>
        <v>8S-EN-1</v>
      </c>
      <c r="AM106" s="108" t="str">
        <f>IF(AN106="","",IFERROR(VLOOKUP(DATASHEET!AZ92,lookup,2,FALSE)-$Q106,""))</f>
        <v/>
      </c>
      <c r="AN106" s="109">
        <f>IFERROR(INDEX(DATASHEET!$A$1:$CT$300,MATCH(PROGRESS!$A106,DATASHEET!$A$1:$A$300,0),MATCH(PROGRESS!AN$2,DATASHEET!$A$1:$CT$1,0)),"")</f>
        <v>0</v>
      </c>
      <c r="AO106" s="109" t="str">
        <f t="shared" si="50"/>
        <v/>
      </c>
      <c r="AP106" s="110" t="str">
        <f>IF(ISBLANK(DATASHEET!BA92),"",DATASHEET!BA92)</f>
        <v>DCH</v>
      </c>
      <c r="AQ106" s="111" t="str">
        <f>IF(ISBLANK(DATASHEET!BB92),"",DATASHEET!BB92)</f>
        <v>8S-FR-3</v>
      </c>
      <c r="AR106" s="108" t="str">
        <f>IF(AS106="","",IFERROR(VLOOKUP(DATASHEET!BD92,lookup,2,FALSE)-$Q106,""))</f>
        <v/>
      </c>
      <c r="AS106" s="109">
        <f>IFERROR(INDEX(DATASHEET!$A$1:$CT$300,MATCH(PROGRESS!$A106,DATASHEET!$A$1:$A$300,0),MATCH(PROGRESS!AS$2,DATASHEET!$A$1:$CT$1,0)),"")</f>
        <v>0</v>
      </c>
      <c r="AT106" s="109" t="str">
        <f t="shared" si="51"/>
        <v/>
      </c>
      <c r="AU106" s="110" t="str">
        <f>IF(ISBLANK(DATASHEET!BE92),"",DATASHEET!BE92)</f>
        <v>NH</v>
      </c>
      <c r="AV106" s="111" t="str">
        <f>IF(ISBLANK(DATASHEET!BF92),"",DATASHEET!BF92)</f>
        <v>8S-GG-3</v>
      </c>
      <c r="AW106" s="108" t="str">
        <f>IF(AX106="","",IFERROR(VLOOKUP(DATASHEET!BH92,lookup,2,FALSE)-$Q106,""))</f>
        <v/>
      </c>
      <c r="AX106" s="109">
        <f>IFERROR(INDEX(DATASHEET!$A$1:$CT$300,MATCH(PROGRESS!$A106,DATASHEET!$A$1:$A$300,0),MATCH(PROGRESS!AX$2,DATASHEET!$A$1:$CT$1,0)),"")</f>
        <v>0</v>
      </c>
      <c r="AY106" s="109" t="str">
        <f t="shared" si="52"/>
        <v/>
      </c>
      <c r="AZ106" s="110" t="str">
        <f>IF(ISBLANK(DATASHEET!BI92),"",DATASHEET!BI92)</f>
        <v>MCO</v>
      </c>
      <c r="BA106" s="111" t="str">
        <f>IF(ISBLANK(DATASHEET!BJ92),"",DATASHEET!BJ92)</f>
        <v>8S-HI-3</v>
      </c>
      <c r="BB106" s="108" t="str">
        <f>IF(BC106="","",IFERROR(VLOOKUP(DATASHEET!BL92,lookup,2,FALSE)-$Q106,""))</f>
        <v/>
      </c>
      <c r="BC106" s="109">
        <f>IFERROR(INDEX(DATASHEET!$A$1:$CT$300,MATCH(PROGRESS!$A106,DATASHEET!$A$1:$A$300,0),MATCH(PROGRESS!BC$2,DATASHEET!$A$1:$CT$1,0)),"")</f>
        <v>0</v>
      </c>
      <c r="BD106" s="109" t="str">
        <f t="shared" si="53"/>
        <v/>
      </c>
      <c r="BE106" s="110" t="str">
        <f>IF(ISBLANK(DATASHEET!BM92),"",DATASHEET!BM92)</f>
        <v>RNI</v>
      </c>
      <c r="BF106" s="111" t="str">
        <f>IF(ISBLANK(DATASHEET!BN92),"",DATASHEET!BN92)</f>
        <v>8S-IT-3</v>
      </c>
      <c r="BG106" s="108" t="str">
        <f>IF(BH106="","",IFERROR(VLOOKUP(DATASHEET!BP92,lookup,2,FALSE)-$Q106,""))</f>
        <v/>
      </c>
      <c r="BH106" s="109">
        <f>IFERROR(INDEX(DATASHEET!$A$1:$CT$300,MATCH(PROGRESS!$A106,DATASHEET!$A$1:$A$300,0),MATCH(PROGRESS!BH$2,DATASHEET!$A$1:$CT$1,0)),"")</f>
        <v>0</v>
      </c>
      <c r="BI106" s="109" t="str">
        <f t="shared" si="54"/>
        <v/>
      </c>
      <c r="BJ106" s="110" t="str">
        <f>IF(ISBLANK(DATASHEET!BQ92),"",DATASHEET!BQ92)</f>
        <v>WD</v>
      </c>
      <c r="BK106" s="111" t="str">
        <f>IF(ISBLANK(DATASHEET!BR92),"",DATASHEET!BR92)</f>
        <v>8S-MA-1</v>
      </c>
      <c r="BL106" s="108" t="str">
        <f>IFERROR(VLOOKUP(DATASHEET!BT92,lookup,2,FALSE)-$Q106,"")</f>
        <v/>
      </c>
      <c r="BM106" s="109">
        <f>IFERROR(INDEX(DATASHEET!$A$1:$CT$300,MATCH(PROGRESS!$A106,DATASHEET!$A$1:$A$300,0),MATCH(PROGRESS!BM$2,DATASHEET!$A$1:$CT$1,0)),"")</f>
        <v>0</v>
      </c>
      <c r="BN106" s="109" t="str">
        <f t="shared" si="55"/>
        <v/>
      </c>
      <c r="BO106" s="110" t="str">
        <f>IF(ISBLANK(DATASHEET!BU92),"",DATASHEET!BU92)</f>
        <v>AW</v>
      </c>
      <c r="BP106" s="111" t="str">
        <f>IF(ISBLANK(DATASHEET!BV92),"",DATASHEET!BV92)</f>
        <v>8S-MU-3</v>
      </c>
      <c r="BQ106" s="108" t="str">
        <f>IFERROR(VLOOKUP(DATASHEET!BX92,lookup,2,FALSE)-$Q106,"")</f>
        <v/>
      </c>
      <c r="BR106" s="109">
        <f>IFERROR(INDEX(DATASHEET!$A$1:$CT$300,MATCH(PROGRESS!$A106,DATASHEET!$A$1:$A$300,0),MATCH(PROGRESS!BR$2,DATASHEET!$A$1:$CT$1,0)),"")</f>
        <v>0</v>
      </c>
      <c r="BS106" s="109" t="str">
        <f t="shared" si="56"/>
        <v/>
      </c>
      <c r="BT106" s="110" t="str">
        <f>IF(ISBLANK(DATASHEET!BY92),"",DATASHEET!BY92)</f>
        <v>HST</v>
      </c>
      <c r="BU106" s="111" t="str">
        <f>IF(ISBLANK(DATASHEET!BZ92),"",DATASHEET!BZ92)</f>
        <v>8S-PS-5</v>
      </c>
      <c r="BV106" s="108" t="str">
        <f>IFERROR(VLOOKUP(DATASHEET!CB92,lookup,2,FALSE)-$Q106,"")</f>
        <v/>
      </c>
      <c r="BW106" s="109">
        <f>IFERROR(INDEX(DATASHEET!$A$1:$CT$300,MATCH(PROGRESS!$A106,DATASHEET!$A$1:$A$300,0),MATCH(PROGRESS!BW$2,DATASHEET!$A$1:$CT$1,0)),"")</f>
        <v>0</v>
      </c>
      <c r="BX106" s="109" t="str">
        <f t="shared" si="57"/>
        <v/>
      </c>
      <c r="BY106" s="110" t="str">
        <f>IF(ISBLANK(DATASHEET!CC92),"",DATASHEET!CC92)</f>
        <v>RDO</v>
      </c>
      <c r="BZ106" s="111" t="str">
        <f>IF(ISBLANK(DATASHEET!CD92),"",DATASHEET!CD92)</f>
        <v>8S-PE-3</v>
      </c>
      <c r="CA106" s="108" t="str">
        <f>IFERROR(VLOOKUP(DATASHEET!CF92,lookup,2,FALSE)-$Q106,"")</f>
        <v/>
      </c>
      <c r="CB106" s="109">
        <f>IFERROR(INDEX(DATASHEET!$A$1:$CT$300,MATCH(PROGRESS!$A106,DATASHEET!$A$1:$A$300,0),MATCH(PROGRESS!CB$2,DATASHEET!$A$1:$CT$1,0)),"")</f>
        <v>0</v>
      </c>
      <c r="CC106" s="109" t="str">
        <f t="shared" si="58"/>
        <v/>
      </c>
      <c r="CD106" s="110" t="str">
        <f>IF(ISBLANK(DATASHEET!CG92),"",DATASHEET!CG92)</f>
        <v>FG</v>
      </c>
      <c r="CE106" s="111" t="str">
        <f>IF(ISBLANK(DATASHEET!CH92),"",DATASHEET!CH92)</f>
        <v>8S-RE-3</v>
      </c>
      <c r="CF106" s="108" t="str">
        <f>IFERROR(VLOOKUP(DATASHEET!CJ92,lookup,2,FALSE)-$Q106,"")</f>
        <v/>
      </c>
      <c r="CG106" s="109">
        <f>IFERROR(INDEX(DATASHEET!$A$1:$CT$300,MATCH(PROGRESS!$A106,DATASHEET!$A$1:$A$300,0),MATCH(PROGRESS!CG$2,DATASHEET!$A$1:$CT$1,0)),"")</f>
        <v>0</v>
      </c>
      <c r="CH106" s="109" t="str">
        <f t="shared" si="61"/>
        <v/>
      </c>
      <c r="CI106" s="110" t="str">
        <f>IF(ISBLANK(DATASHEET!CK92),"",DATASHEET!CK92)</f>
        <v>GN</v>
      </c>
      <c r="CJ106" s="111" t="str">
        <f>IF(ISBLANK(DATASHEET!CL92),"",DATASHEET!CL92)</f>
        <v>8X-SC-3</v>
      </c>
      <c r="CK106" s="108" t="str">
        <f>IFERROR(VLOOKUP(DATASHEET!CN92,lookup,2,FALSE)-$Q106,"")</f>
        <v/>
      </c>
      <c r="CL106" s="109">
        <f>IFERROR(INDEX(DATASHEET!$A$1:$CT$300,MATCH(PROGRESS!$A106,DATASHEET!$A$1:$A$300,0),MATCH(PROGRESS!CL$2,DATASHEET!$A$1:$CT$1,0)),"")</f>
        <v>0</v>
      </c>
      <c r="CM106" s="109" t="str">
        <f t="shared" si="59"/>
        <v/>
      </c>
      <c r="CN106" s="110" t="str">
        <f>IF(ISBLANK(DATASHEET!CO92),"",DATASHEET!CO92)</f>
        <v/>
      </c>
      <c r="CO106" s="110" t="str">
        <f>IF(ISBLANK(DATASHEET!CP92),"",DATASHEET!CP92)</f>
        <v/>
      </c>
      <c r="FO106" s="282"/>
      <c r="FP106" s="282"/>
      <c r="FQ106" s="350"/>
      <c r="FR106" s="282"/>
      <c r="FS106" s="282"/>
      <c r="FT106" s="282"/>
      <c r="FU106" s="282"/>
      <c r="FV106" s="282"/>
      <c r="FW106" s="284"/>
      <c r="FX106" s="283"/>
      <c r="FY106" s="345"/>
      <c r="FZ106" s="282"/>
      <c r="GA106" s="282"/>
      <c r="GB106" s="282"/>
      <c r="GC106" s="282"/>
      <c r="GD106" s="282"/>
      <c r="GE106" s="282"/>
      <c r="GF106" s="282"/>
      <c r="GG106" s="282"/>
      <c r="GH106" s="282"/>
      <c r="GI106" s="282"/>
      <c r="GJ106" s="282"/>
      <c r="GK106" s="282"/>
      <c r="GL106" s="282"/>
      <c r="GM106" s="282"/>
      <c r="GN106" s="282"/>
      <c r="GO106" s="282"/>
      <c r="GP106" s="282"/>
      <c r="GQ106" s="282"/>
      <c r="GR106" s="282"/>
    </row>
    <row r="107" spans="1:200" ht="15.75" x14ac:dyDescent="0.25">
      <c r="A107" s="112">
        <f>DATASHEET!A93</f>
        <v>152876</v>
      </c>
      <c r="B107" s="113" t="str">
        <f>DATASHEET!B93</f>
        <v>KIRBY, Caleb</v>
      </c>
      <c r="C107" s="114" t="str">
        <f>DATASHEET!C93</f>
        <v>8PH</v>
      </c>
      <c r="D107" s="115" t="str">
        <f>DATASHEET!D93</f>
        <v>M</v>
      </c>
      <c r="E107" s="115" t="str">
        <f>DATASHEET!J93</f>
        <v>N</v>
      </c>
      <c r="F107" s="115" t="str">
        <f>DATASHEET!E93</f>
        <v>N</v>
      </c>
      <c r="G107" s="115" t="str">
        <f>DATASHEET!F93</f>
        <v>White - British</v>
      </c>
      <c r="H107" s="115" t="str">
        <f>DATASHEET!G93</f>
        <v>Y</v>
      </c>
      <c r="I107" s="115" t="str">
        <f>DATASHEET!H93</f>
        <v>N</v>
      </c>
      <c r="J107" s="115" t="str">
        <f>DATASHEET!I93</f>
        <v>N</v>
      </c>
      <c r="K107" s="116" t="str">
        <f>DATASHEET!M93</f>
        <v>H</v>
      </c>
      <c r="L107" s="117" t="str">
        <f t="shared" si="46"/>
        <v/>
      </c>
      <c r="M107" s="106" t="str">
        <f>IFERROR(SUM(COUNTIF($S107,"&gt;=0"),COUNTIF($AC107,"&gt;=0"),COUNTIF($AH107,"&gt;=0"),COUNTIF(#REF!,"&gt;=0"),COUNTIF($AM107,"&gt;=0"),COUNTIF($AR107,"&gt;=0"),COUNTIF($AW107,"&gt;=0"),COUNTIF($BB107,"&gt;=0"),COUNTIF($BG107,"&gt;=0"),COUNTIF($BL107,"&gt;=0"),COUNTIF($BV107,"&gt;=0"),COUNTIF($BQ107,"&gt;=0"),COUNTIF($CF107,"&gt;=0"),COUNTIF($CK107,"&gt;=0"),COUNTIF($X107,"&gt;=0"),COUNTIF($CA107,"&gt;=0"))/COUNT($S107,$AC107,$AH107,#REF!,$AM107,$AR107,$AW107,$BB107,$BG107,$BL107,$BV107,$CA107,$CF107,$CK107,$X107,$BQ107),"")</f>
        <v/>
      </c>
      <c r="N107" s="106" t="str">
        <f>IFERROR(SUM(COUNTIF($S107,"&lt;0"),COUNTIF($AC107,"&lt;0"),COUNTIF($AH107,"&lt;0"),COUNTIF(#REF!,"&lt;0"),COUNTIF($AM107,"&lt;0"),COUNTIF($AR107,"&lt;0"),COUNTIF($AW107,"&lt;0"),COUNTIF($BB107,"&lt;0"),COUNTIF($BG107,"&lt;0"),COUNTIF($BL107,"&lt;0"),COUNTIF($BV107,"&lt;0"),COUNTIF($BQ107,"&lt;0"),COUNTIF($CA107,"&lt;0"),COUNTIF($CF107,"&lt;0"),COUNTIF($CK107,"&lt;0"),COUNTIF($X107,"&lt;0"))/COUNT($S107,$AC107,$AH107,#REF!,$AM107,$AR107,$AW107,$BB107,$BG107,$BL107,$BV107,$CA107,$CF107,$CK107,$X107,$BQ107),"")</f>
        <v/>
      </c>
      <c r="O107" s="118" t="str">
        <f>IF(ISBLANK(DATASHEET!L93),"",DATASHEET!L93)</f>
        <v>6-7</v>
      </c>
      <c r="P107" s="119">
        <f>IFERROR(IF(VLOOKUP(DATASHEET!A93,[5]YEAR8!$A$2:$Z$226,18,FALSE)="","",VLOOKUP(DATASHEET!A93,[5]YEAR8!$A$2:$Z$226,18,FALSE)),"")</f>
        <v>65.541015999999999</v>
      </c>
      <c r="Q107" s="120">
        <f>IFERROR(IF(VLOOKUP(DATASHEET!A93,[5]YEAR8!$A$2:$AF$250,19,FALSE)="","",VLOOKUP(DATASHEET!A93,[5]YEAR8!$A$2:$AF$250,19,FALSE)),"")</f>
        <v>6.5541016000000001</v>
      </c>
      <c r="R107" s="121" t="str">
        <f>'P8 BREAKDOWN'!L95</f>
        <v/>
      </c>
      <c r="S107" s="108" t="str">
        <f>IF(T107="","",IFERROR(VLOOKUP(DATASHEET!AF93,lookup,2,FALSE)-$Q107,""))</f>
        <v/>
      </c>
      <c r="T107" s="109">
        <f>IFERROR(INDEX(DATASHEET!$A$1:$CT$300,MATCH(PROGRESS!$A107,DATASHEET!$A$1:$A$300,0),MATCH(PROGRESS!T$2,DATASHEET!$A$1:$CT$1,0)),"")</f>
        <v>0</v>
      </c>
      <c r="U107" s="109" t="str">
        <f t="shared" si="47"/>
        <v/>
      </c>
      <c r="V107" s="110" t="str">
        <f>IF(ISBLANK(DATASHEET!AG93),"",DATASHEET!AG93)</f>
        <v>PLE</v>
      </c>
      <c r="W107" s="111" t="str">
        <f>IF(ISBLANK(DATASHEET!AH93),"",DATASHEET!AH93)</f>
        <v>8S-AR-3</v>
      </c>
      <c r="X107" s="108" t="str">
        <f>IFERROR(VLOOKUP(DATASHEET!AJ93,lookup,2,FALSE)-$Q107,"")</f>
        <v/>
      </c>
      <c r="Y107" s="109">
        <f>IFERROR(INDEX(DATASHEET!$A$1:$CT$300,MATCH(PROGRESS!$A107,DATASHEET!$A$1:$A$300,0),MATCH(PROGRESS!Y$2,DATASHEET!$A$1:$CT$1,0)),"")</f>
        <v>0</v>
      </c>
      <c r="Z107" s="109" t="str">
        <f t="shared" si="60"/>
        <v/>
      </c>
      <c r="AA107" s="110" t="str">
        <f>IF(ISBLANK(DATASHEET!AK93),"",DATASHEET!AK93)</f>
        <v>RQ</v>
      </c>
      <c r="AB107" s="111" t="str">
        <f>IF(ISBLANK(DATASHEET!AL93),"",DATASHEET!AL93)</f>
        <v>8S-DT-1</v>
      </c>
      <c r="AC107" s="108" t="str">
        <f>IF(AD107="","",IFERROR(VLOOKUP(DATASHEET!AN93,lookup,2,FALSE)-$Q107,""))</f>
        <v/>
      </c>
      <c r="AD107" s="109">
        <f>IFERROR(INDEX(DATASHEET!$A$1:$CT$300,MATCH(PROGRESS!$A107,DATASHEET!$A$1:$A$300,0),MATCH(PROGRESS!AD$2,DATASHEET!$A$1:$CT$1,0)),"")</f>
        <v>0</v>
      </c>
      <c r="AE107" s="109" t="str">
        <f t="shared" si="48"/>
        <v/>
      </c>
      <c r="AF107" s="110" t="str">
        <f>IF(ISBLANK(DATASHEET!AO93),"",DATASHEET!AO93)</f>
        <v>EC</v>
      </c>
      <c r="AG107" s="111" t="str">
        <f>IF(ISBLANK(DATASHEET!AP93),"",DATASHEET!AP93)</f>
        <v>8S-DR-3</v>
      </c>
      <c r="AH107" s="108" t="str">
        <f>IF(AI107="","",IFERROR(VLOOKUP(DATASHEET!AR93,lookup,2,FALSE)-$Q107,""))</f>
        <v/>
      </c>
      <c r="AI107" s="109">
        <f>IFERROR(INDEX(DATASHEET!$A$1:$CT$300,MATCH(PROGRESS!$A107,DATASHEET!$A$1:$A$300,0),MATCH(PROGRESS!AI$2,DATASHEET!$A$1:$CT$1,0)),"")</f>
        <v>0</v>
      </c>
      <c r="AJ107" s="109" t="str">
        <f t="shared" si="49"/>
        <v/>
      </c>
      <c r="AK107" s="110" t="str">
        <f>IF(ISBLANK(DATASHEET!AS93),"",DATASHEET!AS93)</f>
        <v>KC</v>
      </c>
      <c r="AL107" s="111" t="str">
        <f>IF(ISBLANK(DATASHEET!AT93),"",DATASHEET!AT93)</f>
        <v>8S-EN-3</v>
      </c>
      <c r="AM107" s="108" t="str">
        <f>IF(AN107="","",IFERROR(VLOOKUP(DATASHEET!AZ93,lookup,2,FALSE)-$Q107,""))</f>
        <v/>
      </c>
      <c r="AN107" s="109">
        <f>IFERROR(INDEX(DATASHEET!$A$1:$CT$300,MATCH(PROGRESS!$A107,DATASHEET!$A$1:$A$300,0),MATCH(PROGRESS!AN$2,DATASHEET!$A$1:$CT$1,0)),"")</f>
        <v>0</v>
      </c>
      <c r="AO107" s="109" t="str">
        <f t="shared" si="50"/>
        <v/>
      </c>
      <c r="AP107" s="110" t="str">
        <f>IF(ISBLANK(DATASHEET!BA93),"",DATASHEET!BA93)</f>
        <v>DCH</v>
      </c>
      <c r="AQ107" s="111" t="str">
        <f>IF(ISBLANK(DATASHEET!BB93),"",DATASHEET!BB93)</f>
        <v>8S-FR-3</v>
      </c>
      <c r="AR107" s="108" t="str">
        <f>IF(AS107="","",IFERROR(VLOOKUP(DATASHEET!BD93,lookup,2,FALSE)-$Q107,""))</f>
        <v/>
      </c>
      <c r="AS107" s="109">
        <f>IFERROR(INDEX(DATASHEET!$A$1:$CT$300,MATCH(PROGRESS!$A107,DATASHEET!$A$1:$A$300,0),MATCH(PROGRESS!AS$2,DATASHEET!$A$1:$CT$1,0)),"")</f>
        <v>0</v>
      </c>
      <c r="AT107" s="109" t="str">
        <f t="shared" si="51"/>
        <v/>
      </c>
      <c r="AU107" s="110" t="str">
        <f>IF(ISBLANK(DATASHEET!BE93),"",DATASHEET!BE93)</f>
        <v>NH</v>
      </c>
      <c r="AV107" s="111" t="str">
        <f>IF(ISBLANK(DATASHEET!BF93),"",DATASHEET!BF93)</f>
        <v>8S-GG-3</v>
      </c>
      <c r="AW107" s="108" t="str">
        <f>IF(AX107="","",IFERROR(VLOOKUP(DATASHEET!BH93,lookup,2,FALSE)-$Q107,""))</f>
        <v/>
      </c>
      <c r="AX107" s="109">
        <f>IFERROR(INDEX(DATASHEET!$A$1:$CT$300,MATCH(PROGRESS!$A107,DATASHEET!$A$1:$A$300,0),MATCH(PROGRESS!AX$2,DATASHEET!$A$1:$CT$1,0)),"")</f>
        <v>0</v>
      </c>
      <c r="AY107" s="109" t="str">
        <f t="shared" si="52"/>
        <v/>
      </c>
      <c r="AZ107" s="110" t="str">
        <f>IF(ISBLANK(DATASHEET!BI93),"",DATASHEET!BI93)</f>
        <v>MCO</v>
      </c>
      <c r="BA107" s="111" t="str">
        <f>IF(ISBLANK(DATASHEET!BJ93),"",DATASHEET!BJ93)</f>
        <v>8S-HI-3</v>
      </c>
      <c r="BB107" s="108" t="str">
        <f>IF(BC107="","",IFERROR(VLOOKUP(DATASHEET!BL93,lookup,2,FALSE)-$Q107,""))</f>
        <v/>
      </c>
      <c r="BC107" s="109">
        <f>IFERROR(INDEX(DATASHEET!$A$1:$CT$300,MATCH(PROGRESS!$A107,DATASHEET!$A$1:$A$300,0),MATCH(PROGRESS!BC$2,DATASHEET!$A$1:$CT$1,0)),"")</f>
        <v>0</v>
      </c>
      <c r="BD107" s="109" t="str">
        <f t="shared" si="53"/>
        <v/>
      </c>
      <c r="BE107" s="110" t="str">
        <f>IF(ISBLANK(DATASHEET!BM93),"",DATASHEET!BM93)</f>
        <v>RNI</v>
      </c>
      <c r="BF107" s="111" t="str">
        <f>IF(ISBLANK(DATASHEET!BN93),"",DATASHEET!BN93)</f>
        <v>8S-IT-3</v>
      </c>
      <c r="BG107" s="108" t="str">
        <f>IF(BH107="","",IFERROR(VLOOKUP(DATASHEET!BP93,lookup,2,FALSE)-$Q107,""))</f>
        <v/>
      </c>
      <c r="BH107" s="109">
        <f>IFERROR(INDEX(DATASHEET!$A$1:$CT$300,MATCH(PROGRESS!$A107,DATASHEET!$A$1:$A$300,0),MATCH(PROGRESS!BH$2,DATASHEET!$A$1:$CT$1,0)),"")</f>
        <v>0</v>
      </c>
      <c r="BI107" s="109" t="str">
        <f t="shared" si="54"/>
        <v/>
      </c>
      <c r="BJ107" s="110" t="str">
        <f>IF(ISBLANK(DATASHEET!BQ93),"",DATASHEET!BQ93)</f>
        <v>AB</v>
      </c>
      <c r="BK107" s="111" t="str">
        <f>IF(ISBLANK(DATASHEET!BR93),"",DATASHEET!BR93)</f>
        <v>8S-MA-3</v>
      </c>
      <c r="BL107" s="108" t="str">
        <f>IFERROR(VLOOKUP(DATASHEET!BT93,lookup,2,FALSE)-$Q107,"")</f>
        <v/>
      </c>
      <c r="BM107" s="109">
        <f>IFERROR(INDEX(DATASHEET!$A$1:$CT$300,MATCH(PROGRESS!$A107,DATASHEET!$A$1:$A$300,0),MATCH(PROGRESS!BM$2,DATASHEET!$A$1:$CT$1,0)),"")</f>
        <v>0</v>
      </c>
      <c r="BN107" s="109" t="str">
        <f t="shared" si="55"/>
        <v/>
      </c>
      <c r="BO107" s="110" t="str">
        <f>IF(ISBLANK(DATASHEET!BU93),"",DATASHEET!BU93)</f>
        <v>AW</v>
      </c>
      <c r="BP107" s="111" t="str">
        <f>IF(ISBLANK(DATASHEET!BV93),"",DATASHEET!BV93)</f>
        <v>8S-MU-3</v>
      </c>
      <c r="BQ107" s="108" t="str">
        <f>IFERROR(VLOOKUP(DATASHEET!BX93,lookup,2,FALSE)-$Q107,"")</f>
        <v/>
      </c>
      <c r="BR107" s="109">
        <f>IFERROR(INDEX(DATASHEET!$A$1:$CT$300,MATCH(PROGRESS!$A107,DATASHEET!$A$1:$A$300,0),MATCH(PROGRESS!BR$2,DATASHEET!$A$1:$CT$1,0)),"")</f>
        <v>0</v>
      </c>
      <c r="BS107" s="109" t="str">
        <f t="shared" si="56"/>
        <v/>
      </c>
      <c r="BT107" s="110" t="str">
        <f>IF(ISBLANK(DATASHEET!BY93),"",DATASHEET!BY93)</f>
        <v/>
      </c>
      <c r="BU107" s="111" t="str">
        <f>IF(ISBLANK(DATASHEET!BZ93),"",DATASHEET!BZ93)</f>
        <v/>
      </c>
      <c r="BV107" s="108" t="str">
        <f>IFERROR(VLOOKUP(DATASHEET!CB93,lookup,2,FALSE)-$Q107,"")</f>
        <v/>
      </c>
      <c r="BW107" s="109">
        <f>IFERROR(INDEX(DATASHEET!$A$1:$CT$300,MATCH(PROGRESS!$A107,DATASHEET!$A$1:$A$300,0),MATCH(PROGRESS!BW$2,DATASHEET!$A$1:$CT$1,0)),"")</f>
        <v>0</v>
      </c>
      <c r="BX107" s="109" t="str">
        <f t="shared" si="57"/>
        <v/>
      </c>
      <c r="BY107" s="110" t="str">
        <f>IF(ISBLANK(DATASHEET!CC93),"",DATASHEET!CC93)</f>
        <v>RDO</v>
      </c>
      <c r="BZ107" s="111" t="str">
        <f>IF(ISBLANK(DATASHEET!CD93),"",DATASHEET!CD93)</f>
        <v>8S-PE-3</v>
      </c>
      <c r="CA107" s="108" t="str">
        <f>IFERROR(VLOOKUP(DATASHEET!CF93,lookup,2,FALSE)-$Q107,"")</f>
        <v/>
      </c>
      <c r="CB107" s="109">
        <f>IFERROR(INDEX(DATASHEET!$A$1:$CT$300,MATCH(PROGRESS!$A107,DATASHEET!$A$1:$A$300,0),MATCH(PROGRESS!CB$2,DATASHEET!$A$1:$CT$1,0)),"")</f>
        <v>0</v>
      </c>
      <c r="CC107" s="109" t="str">
        <f t="shared" si="58"/>
        <v/>
      </c>
      <c r="CD107" s="110" t="str">
        <f>IF(ISBLANK(DATASHEET!CG93),"",DATASHEET!CG93)</f>
        <v>FG</v>
      </c>
      <c r="CE107" s="111" t="str">
        <f>IF(ISBLANK(DATASHEET!CH93),"",DATASHEET!CH93)</f>
        <v>8S-RE-3</v>
      </c>
      <c r="CF107" s="108" t="str">
        <f>IFERROR(VLOOKUP(DATASHEET!CJ93,lookup,2,FALSE)-$Q107,"")</f>
        <v/>
      </c>
      <c r="CG107" s="109">
        <f>IFERROR(INDEX(DATASHEET!$A$1:$CT$300,MATCH(PROGRESS!$A107,DATASHEET!$A$1:$A$300,0),MATCH(PROGRESS!CG$2,DATASHEET!$A$1:$CT$1,0)),"")</f>
        <v>0</v>
      </c>
      <c r="CH107" s="109" t="str">
        <f t="shared" si="61"/>
        <v/>
      </c>
      <c r="CI107" s="110" t="str">
        <f>IF(ISBLANK(DATASHEET!CK93),"",DATASHEET!CK93)</f>
        <v>GN</v>
      </c>
      <c r="CJ107" s="111" t="str">
        <f>IF(ISBLANK(DATASHEET!CL93),"",DATASHEET!CL93)</f>
        <v>8X-SC-3</v>
      </c>
      <c r="CK107" s="108" t="str">
        <f>IFERROR(VLOOKUP(DATASHEET!CN93,lookup,2,FALSE)-$Q107,"")</f>
        <v/>
      </c>
      <c r="CL107" s="109">
        <f>IFERROR(INDEX(DATASHEET!$A$1:$CT$300,MATCH(PROGRESS!$A107,DATASHEET!$A$1:$A$300,0),MATCH(PROGRESS!CL$2,DATASHEET!$A$1:$CT$1,0)),"")</f>
        <v>0</v>
      </c>
      <c r="CM107" s="109" t="str">
        <f t="shared" si="59"/>
        <v/>
      </c>
      <c r="CN107" s="110" t="str">
        <f>IF(ISBLANK(DATASHEET!CO93),"",DATASHEET!CO93)</f>
        <v/>
      </c>
      <c r="CO107" s="110" t="str">
        <f>IF(ISBLANK(DATASHEET!CP93),"",DATASHEET!CP93)</f>
        <v/>
      </c>
      <c r="FO107" s="282"/>
      <c r="FP107" s="282"/>
      <c r="FQ107" s="282"/>
      <c r="FR107" s="282"/>
      <c r="FS107" s="282"/>
      <c r="FT107" s="282"/>
      <c r="FU107" s="282"/>
      <c r="FV107" s="282"/>
      <c r="FW107" s="282"/>
      <c r="FX107" s="282"/>
      <c r="FY107" s="345"/>
      <c r="FZ107" s="282"/>
      <c r="GA107" s="282"/>
      <c r="GB107" s="282"/>
      <c r="GC107" s="282"/>
      <c r="GD107" s="282"/>
      <c r="GE107" s="282"/>
      <c r="GF107" s="282"/>
      <c r="GG107" s="282"/>
      <c r="GH107" s="282"/>
      <c r="GI107" s="282"/>
      <c r="GJ107" s="282"/>
      <c r="GK107" s="282"/>
      <c r="GL107" s="282"/>
      <c r="GM107" s="282"/>
      <c r="GN107" s="282"/>
      <c r="GO107" s="282"/>
      <c r="GP107" s="282"/>
      <c r="GQ107" s="282"/>
      <c r="GR107" s="282"/>
    </row>
    <row r="108" spans="1:200" ht="15.75" x14ac:dyDescent="0.25">
      <c r="A108" s="112">
        <f>DATASHEET!A94</f>
        <v>152811</v>
      </c>
      <c r="B108" s="113" t="str">
        <f>DATASHEET!B94</f>
        <v>KIRKMAN, Harry</v>
      </c>
      <c r="C108" s="114" t="str">
        <f>DATASHEET!C94</f>
        <v>8AB</v>
      </c>
      <c r="D108" s="115" t="str">
        <f>DATASHEET!D94</f>
        <v>M</v>
      </c>
      <c r="E108" s="115" t="str">
        <f>DATASHEET!J94</f>
        <v>N</v>
      </c>
      <c r="F108" s="115" t="str">
        <f>DATASHEET!E94</f>
        <v>N</v>
      </c>
      <c r="G108" s="115" t="str">
        <f>DATASHEET!F94</f>
        <v>White - British</v>
      </c>
      <c r="H108" s="115" t="str">
        <f>DATASHEET!G94</f>
        <v>N</v>
      </c>
      <c r="I108" s="115" t="str">
        <f>DATASHEET!H94</f>
        <v>N</v>
      </c>
      <c r="J108" s="115" t="str">
        <f>DATASHEET!I94</f>
        <v>N</v>
      </c>
      <c r="K108" s="116" t="str">
        <f>DATASHEET!M94</f>
        <v>M</v>
      </c>
      <c r="L108" s="117" t="str">
        <f t="shared" si="46"/>
        <v/>
      </c>
      <c r="M108" s="106" t="str">
        <f>IFERROR(SUM(COUNTIF($S108,"&gt;=0"),COUNTIF($AC108,"&gt;=0"),COUNTIF($AH108,"&gt;=0"),COUNTIF(#REF!,"&gt;=0"),COUNTIF($AM108,"&gt;=0"),COUNTIF($AR108,"&gt;=0"),COUNTIF($AW108,"&gt;=0"),COUNTIF($BB108,"&gt;=0"),COUNTIF($BG108,"&gt;=0"),COUNTIF($BL108,"&gt;=0"),COUNTIF($BV108,"&gt;=0"),COUNTIF($BQ108,"&gt;=0"),COUNTIF($CF108,"&gt;=0"),COUNTIF($CK108,"&gt;=0"),COUNTIF($X108,"&gt;=0"),COUNTIF($CA108,"&gt;=0"))/COUNT($S108,$AC108,$AH108,#REF!,$AM108,$AR108,$AW108,$BB108,$BG108,$BL108,$BV108,$CA108,$CF108,$CK108,$X108,$BQ108),"")</f>
        <v/>
      </c>
      <c r="N108" s="106" t="str">
        <f>IFERROR(SUM(COUNTIF($S108,"&lt;0"),COUNTIF($AC108,"&lt;0"),COUNTIF($AH108,"&lt;0"),COUNTIF(#REF!,"&lt;0"),COUNTIF($AM108,"&lt;0"),COUNTIF($AR108,"&lt;0"),COUNTIF($AW108,"&lt;0"),COUNTIF($BB108,"&lt;0"),COUNTIF($BG108,"&lt;0"),COUNTIF($BL108,"&lt;0"),COUNTIF($BV108,"&lt;0"),COUNTIF($BQ108,"&lt;0"),COUNTIF($CA108,"&lt;0"),COUNTIF($CF108,"&lt;0"),COUNTIF($CK108,"&lt;0"),COUNTIF($X108,"&lt;0"))/COUNT($S108,$AC108,$AH108,#REF!,$AM108,$AR108,$AW108,$BB108,$BG108,$BL108,$BV108,$CA108,$CF108,$CK108,$X108,$BQ108),"")</f>
        <v/>
      </c>
      <c r="O108" s="118" t="str">
        <f>IF(ISBLANK(DATASHEET!L94),"",DATASHEET!L94)</f>
        <v>6-7</v>
      </c>
      <c r="P108" s="119">
        <f>IFERROR(IF(VLOOKUP(DATASHEET!A94,[5]YEAR8!$A$2:$Z$226,18,FALSE)="","",VLOOKUP(DATASHEET!A94,[5]YEAR8!$A$2:$Z$226,18,FALSE)),"")</f>
        <v>54.013157999999997</v>
      </c>
      <c r="Q108" s="120">
        <f>IFERROR(IF(VLOOKUP(DATASHEET!A94,[5]YEAR8!$A$2:$AF$250,19,FALSE)="","",VLOOKUP(DATASHEET!A94,[5]YEAR8!$A$2:$AF$250,19,FALSE)),"")</f>
        <v>5.4013157999999999</v>
      </c>
      <c r="R108" s="121" t="str">
        <f>'P8 BREAKDOWN'!L96</f>
        <v/>
      </c>
      <c r="S108" s="108" t="str">
        <f>IF(T108="","",IFERROR(VLOOKUP(DATASHEET!AF94,lookup,2,FALSE)-$Q108,""))</f>
        <v/>
      </c>
      <c r="T108" s="109">
        <f>IFERROR(INDEX(DATASHEET!$A$1:$CT$300,MATCH(PROGRESS!$A108,DATASHEET!$A$1:$A$300,0),MATCH(PROGRESS!T$2,DATASHEET!$A$1:$CT$1,0)),"")</f>
        <v>0</v>
      </c>
      <c r="U108" s="109" t="str">
        <f t="shared" si="47"/>
        <v/>
      </c>
      <c r="V108" s="110" t="str">
        <f>IF(ISBLANK(DATASHEET!AG94),"",DATASHEET!AG94)</f>
        <v>SGO</v>
      </c>
      <c r="W108" s="111" t="str">
        <f>IF(ISBLANK(DATASHEET!AH94),"",DATASHEET!AH94)</f>
        <v>8N-AR-1</v>
      </c>
      <c r="X108" s="108" t="str">
        <f>IFERROR(VLOOKUP(DATASHEET!AJ94,lookup,2,FALSE)-$Q108,"")</f>
        <v/>
      </c>
      <c r="Y108" s="109">
        <f>IFERROR(INDEX(DATASHEET!$A$1:$CT$300,MATCH(PROGRESS!$A108,DATASHEET!$A$1:$A$300,0),MATCH(PROGRESS!Y$2,DATASHEET!$A$1:$CT$1,0)),"")</f>
        <v>0</v>
      </c>
      <c r="Z108" s="109" t="str">
        <f t="shared" si="60"/>
        <v/>
      </c>
      <c r="AA108" s="110" t="str">
        <f>IF(ISBLANK(DATASHEET!AK94),"",DATASHEET!AK94)</f>
        <v/>
      </c>
      <c r="AB108" s="111" t="str">
        <f>IF(ISBLANK(DATASHEET!AL94),"",DATASHEET!AL94)</f>
        <v/>
      </c>
      <c r="AC108" s="108" t="str">
        <f>IF(AD108="","",IFERROR(VLOOKUP(DATASHEET!AN94,lookup,2,FALSE)-$Q108,""))</f>
        <v/>
      </c>
      <c r="AD108" s="109">
        <f>IFERROR(INDEX(DATASHEET!$A$1:$CT$300,MATCH(PROGRESS!$A108,DATASHEET!$A$1:$A$300,0),MATCH(PROGRESS!AD$2,DATASHEET!$A$1:$CT$1,0)),"")</f>
        <v>0</v>
      </c>
      <c r="AE108" s="109" t="str">
        <f t="shared" si="48"/>
        <v/>
      </c>
      <c r="AF108" s="110" t="str">
        <f>IF(ISBLANK(DATASHEET!AO94),"",DATASHEET!AO94)</f>
        <v>EC</v>
      </c>
      <c r="AG108" s="111" t="str">
        <f>IF(ISBLANK(DATASHEET!AP94),"",DATASHEET!AP94)</f>
        <v>8N-DR-1</v>
      </c>
      <c r="AH108" s="108" t="str">
        <f>IF(AI108="","",IFERROR(VLOOKUP(DATASHEET!AR94,lookup,2,FALSE)-$Q108,""))</f>
        <v/>
      </c>
      <c r="AI108" s="109">
        <f>IFERROR(INDEX(DATASHEET!$A$1:$CT$300,MATCH(PROGRESS!$A108,DATASHEET!$A$1:$A$300,0),MATCH(PROGRESS!AI$2,DATASHEET!$A$1:$CT$1,0)),"")</f>
        <v>0</v>
      </c>
      <c r="AJ108" s="109" t="str">
        <f t="shared" si="49"/>
        <v/>
      </c>
      <c r="AK108" s="110" t="str">
        <f>IF(ISBLANK(DATASHEET!AS94),"",DATASHEET!AS94)</f>
        <v>CMC</v>
      </c>
      <c r="AL108" s="111" t="str">
        <f>IF(ISBLANK(DATASHEET!AT94),"",DATASHEET!AT94)</f>
        <v>8N-EN-3</v>
      </c>
      <c r="AM108" s="108" t="str">
        <f>IF(AN108="","",IFERROR(VLOOKUP(DATASHEET!AZ94,lookup,2,FALSE)-$Q108,""))</f>
        <v/>
      </c>
      <c r="AN108" s="109">
        <f>IFERROR(INDEX(DATASHEET!$A$1:$CT$300,MATCH(PROGRESS!$A108,DATASHEET!$A$1:$A$300,0),MATCH(PROGRESS!AN$2,DATASHEET!$A$1:$CT$1,0)),"")</f>
        <v>0</v>
      </c>
      <c r="AO108" s="109" t="str">
        <f t="shared" si="50"/>
        <v/>
      </c>
      <c r="AP108" s="110" t="str">
        <f>IF(ISBLANK(DATASHEET!BA94),"",DATASHEET!BA94)</f>
        <v/>
      </c>
      <c r="AQ108" s="111" t="str">
        <f>IF(ISBLANK(DATASHEET!BB94),"",DATASHEET!BB94)</f>
        <v/>
      </c>
      <c r="AR108" s="108" t="str">
        <f>IF(AS108="","",IFERROR(VLOOKUP(DATASHEET!BD94,lookup,2,FALSE)-$Q108,""))</f>
        <v/>
      </c>
      <c r="AS108" s="109">
        <f>IFERROR(INDEX(DATASHEET!$A$1:$CT$300,MATCH(PROGRESS!$A108,DATASHEET!$A$1:$A$300,0),MATCH(PROGRESS!AS$2,DATASHEET!$A$1:$CT$1,0)),"")</f>
        <v>0</v>
      </c>
      <c r="AT108" s="109" t="str">
        <f t="shared" si="51"/>
        <v/>
      </c>
      <c r="AU108" s="110" t="str">
        <f>IF(ISBLANK(DATASHEET!BE94),"",DATASHEET!BE94)</f>
        <v>MPI</v>
      </c>
      <c r="AV108" s="111" t="str">
        <f>IF(ISBLANK(DATASHEET!BF94),"",DATASHEET!BF94)</f>
        <v>8N-GG-1</v>
      </c>
      <c r="AW108" s="108" t="str">
        <f>IF(AX108="","",IFERROR(VLOOKUP(DATASHEET!BH94,lookup,2,FALSE)-$Q108,""))</f>
        <v/>
      </c>
      <c r="AX108" s="109">
        <f>IFERROR(INDEX(DATASHEET!$A$1:$CT$300,MATCH(PROGRESS!$A108,DATASHEET!$A$1:$A$300,0),MATCH(PROGRESS!AX$2,DATASHEET!$A$1:$CT$1,0)),"")</f>
        <v>0</v>
      </c>
      <c r="AY108" s="109" t="str">
        <f t="shared" si="52"/>
        <v/>
      </c>
      <c r="AZ108" s="110" t="str">
        <f>IF(ISBLANK(DATASHEET!BI94),"",DATASHEET!BI94)</f>
        <v>HST</v>
      </c>
      <c r="BA108" s="111" t="str">
        <f>IF(ISBLANK(DATASHEET!BJ94),"",DATASHEET!BJ94)</f>
        <v>8N-HI-1</v>
      </c>
      <c r="BB108" s="108" t="str">
        <f>IF(BC108="","",IFERROR(VLOOKUP(DATASHEET!BL94,lookup,2,FALSE)-$Q108,""))</f>
        <v/>
      </c>
      <c r="BC108" s="109">
        <f>IFERROR(INDEX(DATASHEET!$A$1:$CT$300,MATCH(PROGRESS!$A108,DATASHEET!$A$1:$A$300,0),MATCH(PROGRESS!BC$2,DATASHEET!$A$1:$CT$1,0)),"")</f>
        <v>0</v>
      </c>
      <c r="BD108" s="109" t="str">
        <f t="shared" si="53"/>
        <v/>
      </c>
      <c r="BE108" s="110" t="str">
        <f>IF(ISBLANK(DATASHEET!BM94),"",DATASHEET!BM94)</f>
        <v>FS</v>
      </c>
      <c r="BF108" s="111" t="str">
        <f>IF(ISBLANK(DATASHEET!BN94),"",DATASHEET!BN94)</f>
        <v>8N-IT-1</v>
      </c>
      <c r="BG108" s="108" t="str">
        <f>IF(BH108="","",IFERROR(VLOOKUP(DATASHEET!BP94,lookup,2,FALSE)-$Q108,""))</f>
        <v/>
      </c>
      <c r="BH108" s="109">
        <f>IFERROR(INDEX(DATASHEET!$A$1:$CT$300,MATCH(PROGRESS!$A108,DATASHEET!$A$1:$A$300,0),MATCH(PROGRESS!BH$2,DATASHEET!$A$1:$CT$1,0)),"")</f>
        <v>0</v>
      </c>
      <c r="BI108" s="109" t="str">
        <f t="shared" si="54"/>
        <v/>
      </c>
      <c r="BJ108" s="110" t="str">
        <f>IF(ISBLANK(DATASHEET!BQ94),"",DATASHEET!BQ94)</f>
        <v>WD</v>
      </c>
      <c r="BK108" s="111" t="str">
        <f>IF(ISBLANK(DATASHEET!BR94),"",DATASHEET!BR94)</f>
        <v>8N-MA-1</v>
      </c>
      <c r="BL108" s="108" t="str">
        <f>IFERROR(VLOOKUP(DATASHEET!BT94,lookup,2,FALSE)-$Q108,"")</f>
        <v/>
      </c>
      <c r="BM108" s="109">
        <f>IFERROR(INDEX(DATASHEET!$A$1:$CT$300,MATCH(PROGRESS!$A108,DATASHEET!$A$1:$A$300,0),MATCH(PROGRESS!BM$2,DATASHEET!$A$1:$CT$1,0)),"")</f>
        <v>0</v>
      </c>
      <c r="BN108" s="109" t="str">
        <f t="shared" si="55"/>
        <v/>
      </c>
      <c r="BO108" s="110" t="str">
        <f>IF(ISBLANK(DATASHEET!BU94),"",DATASHEET!BU94)</f>
        <v>AW</v>
      </c>
      <c r="BP108" s="111" t="str">
        <f>IF(ISBLANK(DATASHEET!BV94),"",DATASHEET!BV94)</f>
        <v>8N-MU-1</v>
      </c>
      <c r="BQ108" s="108" t="str">
        <f>IFERROR(VLOOKUP(DATASHEET!BX94,lookup,2,FALSE)-$Q108,"")</f>
        <v/>
      </c>
      <c r="BR108" s="109">
        <f>IFERROR(INDEX(DATASHEET!$A$1:$CT$300,MATCH(PROGRESS!$A108,DATASHEET!$A$1:$A$300,0),MATCH(PROGRESS!BR$2,DATASHEET!$A$1:$CT$1,0)),"")</f>
        <v>0</v>
      </c>
      <c r="BS108" s="109" t="str">
        <f t="shared" si="56"/>
        <v/>
      </c>
      <c r="BT108" s="110" t="str">
        <f>IF(ISBLANK(DATASHEET!BY94),"",DATASHEET!BY94)</f>
        <v>RNI</v>
      </c>
      <c r="BU108" s="111" t="str">
        <f>IF(ISBLANK(DATASHEET!BZ94),"",DATASHEET!BZ94)</f>
        <v>8N-PS-5</v>
      </c>
      <c r="BV108" s="108" t="str">
        <f>IFERROR(VLOOKUP(DATASHEET!CB94,lookup,2,FALSE)-$Q108,"")</f>
        <v/>
      </c>
      <c r="BW108" s="109">
        <f>IFERROR(INDEX(DATASHEET!$A$1:$CT$300,MATCH(PROGRESS!$A108,DATASHEET!$A$1:$A$300,0),MATCH(PROGRESS!BW$2,DATASHEET!$A$1:$CT$1,0)),"")</f>
        <v>0</v>
      </c>
      <c r="BX108" s="109" t="str">
        <f t="shared" si="57"/>
        <v/>
      </c>
      <c r="BY108" s="110" t="str">
        <f>IF(ISBLANK(DATASHEET!CC94),"",DATASHEET!CC94)</f>
        <v>JOS</v>
      </c>
      <c r="BZ108" s="111" t="str">
        <f>IF(ISBLANK(DATASHEET!CD94),"",DATASHEET!CD94)</f>
        <v>8N-PE-3</v>
      </c>
      <c r="CA108" s="108" t="str">
        <f>IFERROR(VLOOKUP(DATASHEET!CF94,lookup,2,FALSE)-$Q108,"")</f>
        <v/>
      </c>
      <c r="CB108" s="109">
        <f>IFERROR(INDEX(DATASHEET!$A$1:$CT$300,MATCH(PROGRESS!$A108,DATASHEET!$A$1:$A$300,0),MATCH(PROGRESS!CB$2,DATASHEET!$A$1:$CT$1,0)),"")</f>
        <v>0</v>
      </c>
      <c r="CC108" s="109" t="str">
        <f t="shared" si="58"/>
        <v/>
      </c>
      <c r="CD108" s="110" t="str">
        <f>IF(ISBLANK(DATASHEET!CG94),"",DATASHEET!CG94)</f>
        <v>PLO</v>
      </c>
      <c r="CE108" s="111" t="str">
        <f>IF(ISBLANK(DATASHEET!CH94),"",DATASHEET!CH94)</f>
        <v>8N-RE-1</v>
      </c>
      <c r="CF108" s="108" t="str">
        <f>IFERROR(VLOOKUP(DATASHEET!CJ94,lookup,2,FALSE)-$Q108,"")</f>
        <v/>
      </c>
      <c r="CG108" s="109">
        <f>IFERROR(INDEX(DATASHEET!$A$1:$CT$300,MATCH(PROGRESS!$A108,DATASHEET!$A$1:$A$300,0),MATCH(PROGRESS!CG$2,DATASHEET!$A$1:$CT$1,0)),"")</f>
        <v>0</v>
      </c>
      <c r="CH108" s="109" t="str">
        <f t="shared" si="61"/>
        <v/>
      </c>
      <c r="CI108" s="110" t="str">
        <f>IF(ISBLANK(DATASHEET!CK94),"",DATASHEET!CK94)</f>
        <v>AGI</v>
      </c>
      <c r="CJ108" s="111" t="str">
        <f>IF(ISBLANK(DATASHEET!CL94),"",DATASHEET!CL94)</f>
        <v>8X-SC-2</v>
      </c>
      <c r="CK108" s="108" t="str">
        <f>IFERROR(VLOOKUP(DATASHEET!CN94,lookup,2,FALSE)-$Q108,"")</f>
        <v/>
      </c>
      <c r="CL108" s="109">
        <f>IFERROR(INDEX(DATASHEET!$A$1:$CT$300,MATCH(PROGRESS!$A108,DATASHEET!$A$1:$A$300,0),MATCH(PROGRESS!CL$2,DATASHEET!$A$1:$CT$1,0)),"")</f>
        <v>0</v>
      </c>
      <c r="CM108" s="109" t="str">
        <f t="shared" si="59"/>
        <v/>
      </c>
      <c r="CN108" s="110" t="str">
        <f>IF(ISBLANK(DATASHEET!CO94),"",DATASHEET!CO94)</f>
        <v>DCH</v>
      </c>
      <c r="CO108" s="110" t="str">
        <f>IF(ISBLANK(DATASHEET!CP94),"",DATASHEET!CP94)</f>
        <v>8N-SP-1</v>
      </c>
      <c r="FO108" s="282"/>
      <c r="FP108" s="282"/>
      <c r="FQ108" s="282"/>
      <c r="FR108" s="282"/>
      <c r="FS108" s="282"/>
      <c r="FT108" s="282"/>
      <c r="FU108" s="282"/>
      <c r="FV108" s="282"/>
      <c r="FW108" s="282"/>
      <c r="FX108" s="282"/>
      <c r="FY108" s="345"/>
      <c r="FZ108" s="282"/>
      <c r="GA108" s="282"/>
      <c r="GB108" s="282"/>
      <c r="GC108" s="282"/>
      <c r="GD108" s="282"/>
      <c r="GE108" s="282"/>
      <c r="GF108" s="282"/>
      <c r="GG108" s="282"/>
      <c r="GH108" s="282"/>
      <c r="GI108" s="282"/>
      <c r="GJ108" s="282"/>
      <c r="GK108" s="282"/>
      <c r="GL108" s="282"/>
      <c r="GM108" s="282"/>
      <c r="GN108" s="282"/>
      <c r="GO108" s="282"/>
      <c r="GP108" s="282"/>
      <c r="GQ108" s="282"/>
      <c r="GR108" s="282"/>
    </row>
    <row r="109" spans="1:200" ht="15.75" x14ac:dyDescent="0.25">
      <c r="A109" s="112">
        <f>DATASHEET!A95</f>
        <v>152918</v>
      </c>
      <c r="B109" s="113" t="str">
        <f>DATASHEET!B95</f>
        <v>KOWALSKI, Marcel</v>
      </c>
      <c r="C109" s="114" t="str">
        <f>DATASHEET!C95</f>
        <v>8TR</v>
      </c>
      <c r="D109" s="115" t="str">
        <f>DATASHEET!D95</f>
        <v>M</v>
      </c>
      <c r="E109" s="115" t="str">
        <f>DATASHEET!J95</f>
        <v>N</v>
      </c>
      <c r="F109" s="115" t="str">
        <f>DATASHEET!E95</f>
        <v>N</v>
      </c>
      <c r="G109" s="115" t="str">
        <f>DATASHEET!F95</f>
        <v>White Eastern European</v>
      </c>
      <c r="H109" s="115" t="str">
        <f>DATASHEET!G95</f>
        <v>Y</v>
      </c>
      <c r="I109" s="115" t="str">
        <f>DATASHEET!H95</f>
        <v>N</v>
      </c>
      <c r="J109" s="115" t="str">
        <f>DATASHEET!I95</f>
        <v>N</v>
      </c>
      <c r="K109" s="116" t="str">
        <f>DATASHEET!M95</f>
        <v>M</v>
      </c>
      <c r="L109" s="117" t="str">
        <f t="shared" si="46"/>
        <v/>
      </c>
      <c r="M109" s="106" t="str">
        <f>IFERROR(SUM(COUNTIF($S109,"&gt;=0"),COUNTIF($AC109,"&gt;=0"),COUNTIF($AH109,"&gt;=0"),COUNTIF(#REF!,"&gt;=0"),COUNTIF($AM109,"&gt;=0"),COUNTIF($AR109,"&gt;=0"),COUNTIF($AW109,"&gt;=0"),COUNTIF($BB109,"&gt;=0"),COUNTIF($BG109,"&gt;=0"),COUNTIF($BL109,"&gt;=0"),COUNTIF($BV109,"&gt;=0"),COUNTIF($BQ109,"&gt;=0"),COUNTIF($CF109,"&gt;=0"),COUNTIF($CK109,"&gt;=0"),COUNTIF($X109,"&gt;=0"),COUNTIF($CA109,"&gt;=0"))/COUNT($S109,$AC109,$AH109,#REF!,$AM109,$AR109,$AW109,$BB109,$BG109,$BL109,$BV109,$CA109,$CF109,$CK109,$X109,$BQ109),"")</f>
        <v/>
      </c>
      <c r="N109" s="106" t="str">
        <f>IFERROR(SUM(COUNTIF($S109,"&lt;0"),COUNTIF($AC109,"&lt;0"),COUNTIF($AH109,"&lt;0"),COUNTIF(#REF!,"&lt;0"),COUNTIF($AM109,"&lt;0"),COUNTIF($AR109,"&lt;0"),COUNTIF($AW109,"&lt;0"),COUNTIF($BB109,"&lt;0"),COUNTIF($BG109,"&lt;0"),COUNTIF($BL109,"&lt;0"),COUNTIF($BV109,"&lt;0"),COUNTIF($BQ109,"&lt;0"),COUNTIF($CA109,"&lt;0"),COUNTIF($CF109,"&lt;0"),COUNTIF($CK109,"&lt;0"),COUNTIF($X109,"&lt;0"))/COUNT($S109,$AC109,$AH109,#REF!,$AM109,$AR109,$AW109,$BB109,$BG109,$BL109,$BV109,$CA109,$CF109,$CK109,$X109,$BQ109),"")</f>
        <v/>
      </c>
      <c r="O109" s="118" t="str">
        <f>IF(ISBLANK(DATASHEET!L95),"",DATASHEET!L95)</f>
        <v>5-6</v>
      </c>
      <c r="P109" s="119">
        <f>IFERROR(IF(VLOOKUP(DATASHEET!A95,[5]YEAR8!$A$2:$Z$226,18,FALSE)="","",VLOOKUP(DATASHEET!A95,[5]YEAR8!$A$2:$Z$226,18,FALSE)),"")</f>
        <v>45.503675999999999</v>
      </c>
      <c r="Q109" s="120">
        <f>IFERROR(IF(VLOOKUP(DATASHEET!A95,[5]YEAR8!$A$2:$AF$250,19,FALSE)="","",VLOOKUP(DATASHEET!A95,[5]YEAR8!$A$2:$AF$250,19,FALSE)),"")</f>
        <v>4.5503675999999995</v>
      </c>
      <c r="R109" s="121" t="str">
        <f>'P8 BREAKDOWN'!L97</f>
        <v/>
      </c>
      <c r="S109" s="108" t="str">
        <f>IF(T109="","",IFERROR(VLOOKUP(DATASHEET!AF95,lookup,2,FALSE)-$Q109,""))</f>
        <v/>
      </c>
      <c r="T109" s="109">
        <f>IFERROR(INDEX(DATASHEET!$A$1:$CT$300,MATCH(PROGRESS!$A109,DATASHEET!$A$1:$A$300,0),MATCH(PROGRESS!T$2,DATASHEET!$A$1:$CT$1,0)),"")</f>
        <v>0</v>
      </c>
      <c r="U109" s="109" t="str">
        <f t="shared" si="47"/>
        <v/>
      </c>
      <c r="V109" s="110" t="str">
        <f>IF(ISBLANK(DATASHEET!AG95),"",DATASHEET!AG95)</f>
        <v>PLE</v>
      </c>
      <c r="W109" s="111" t="str">
        <f>IF(ISBLANK(DATASHEET!AH95),"",DATASHEET!AH95)</f>
        <v>8S-AR-4</v>
      </c>
      <c r="X109" s="108" t="str">
        <f>IFERROR(VLOOKUP(DATASHEET!AJ95,lookup,2,FALSE)-$Q109,"")</f>
        <v/>
      </c>
      <c r="Y109" s="109">
        <f>IFERROR(INDEX(DATASHEET!$A$1:$CT$300,MATCH(PROGRESS!$A109,DATASHEET!$A$1:$A$300,0),MATCH(PROGRESS!Y$2,DATASHEET!$A$1:$CT$1,0)),"")</f>
        <v>0</v>
      </c>
      <c r="Z109" s="109" t="str">
        <f t="shared" si="60"/>
        <v/>
      </c>
      <c r="AA109" s="110" t="str">
        <f>IF(ISBLANK(DATASHEET!AK95),"",DATASHEET!AK95)</f>
        <v>AWR</v>
      </c>
      <c r="AB109" s="111" t="str">
        <f>IF(ISBLANK(DATASHEET!AL95),"",DATASHEET!AL95)</f>
        <v>8S-DT-4</v>
      </c>
      <c r="AC109" s="108" t="str">
        <f>IF(AD109="","",IFERROR(VLOOKUP(DATASHEET!AN95,lookup,2,FALSE)-$Q109,""))</f>
        <v/>
      </c>
      <c r="AD109" s="109">
        <f>IFERROR(INDEX(DATASHEET!$A$1:$CT$300,MATCH(PROGRESS!$A109,DATASHEET!$A$1:$A$300,0),MATCH(PROGRESS!AD$2,DATASHEET!$A$1:$CT$1,0)),"")</f>
        <v>0</v>
      </c>
      <c r="AE109" s="109" t="str">
        <f t="shared" si="48"/>
        <v/>
      </c>
      <c r="AF109" s="110" t="str">
        <f>IF(ISBLANK(DATASHEET!AO95),"",DATASHEET!AO95)</f>
        <v>EC</v>
      </c>
      <c r="AG109" s="111" t="str">
        <f>IF(ISBLANK(DATASHEET!AP95),"",DATASHEET!AP95)</f>
        <v>8S-DR-4</v>
      </c>
      <c r="AH109" s="108" t="str">
        <f>IF(AI109="","",IFERROR(VLOOKUP(DATASHEET!AR95,lookup,2,FALSE)-$Q109,""))</f>
        <v/>
      </c>
      <c r="AI109" s="109">
        <f>IFERROR(INDEX(DATASHEET!$A$1:$CT$300,MATCH(PROGRESS!$A109,DATASHEET!$A$1:$A$300,0),MATCH(PROGRESS!AI$2,DATASHEET!$A$1:$CT$1,0)),"")</f>
        <v>0</v>
      </c>
      <c r="AJ109" s="109" t="str">
        <f t="shared" si="49"/>
        <v/>
      </c>
      <c r="AK109" s="110" t="str">
        <f>IF(ISBLANK(DATASHEET!AS95),"",DATASHEET!AS95)</f>
        <v>BH</v>
      </c>
      <c r="AL109" s="111" t="str">
        <f>IF(ISBLANK(DATASHEET!AT95),"",DATASHEET!AT95)</f>
        <v>8S-EN-2</v>
      </c>
      <c r="AM109" s="108" t="str">
        <f>IF(AN109="","",IFERROR(VLOOKUP(DATASHEET!AZ95,lookup,2,FALSE)-$Q109,""))</f>
        <v/>
      </c>
      <c r="AN109" s="109">
        <f>IFERROR(INDEX(DATASHEET!$A$1:$CT$300,MATCH(PROGRESS!$A109,DATASHEET!$A$1:$A$300,0),MATCH(PROGRESS!AN$2,DATASHEET!$A$1:$CT$1,0)),"")</f>
        <v>0</v>
      </c>
      <c r="AO109" s="109" t="str">
        <f t="shared" si="50"/>
        <v/>
      </c>
      <c r="AP109" s="110" t="str">
        <f>IF(ISBLANK(DATASHEET!BA95),"",DATASHEET!BA95)</f>
        <v>WE</v>
      </c>
      <c r="AQ109" s="111" t="str">
        <f>IF(ISBLANK(DATASHEET!BB95),"",DATASHEET!BB95)</f>
        <v>8S-FR-4</v>
      </c>
      <c r="AR109" s="108" t="str">
        <f>IF(AS109="","",IFERROR(VLOOKUP(DATASHEET!BD95,lookup,2,FALSE)-$Q109,""))</f>
        <v/>
      </c>
      <c r="AS109" s="109">
        <f>IFERROR(INDEX(DATASHEET!$A$1:$CT$300,MATCH(PROGRESS!$A109,DATASHEET!$A$1:$A$300,0),MATCH(PROGRESS!AS$2,DATASHEET!$A$1:$CT$1,0)),"")</f>
        <v>0</v>
      </c>
      <c r="AT109" s="109" t="str">
        <f t="shared" si="51"/>
        <v/>
      </c>
      <c r="AU109" s="110" t="str">
        <f>IF(ISBLANK(DATASHEET!BE95),"",DATASHEET!BE95)</f>
        <v>ET</v>
      </c>
      <c r="AV109" s="111" t="str">
        <f>IF(ISBLANK(DATASHEET!BF95),"",DATASHEET!BF95)</f>
        <v>8S-GG-4</v>
      </c>
      <c r="AW109" s="108" t="str">
        <f>IF(AX109="","",IFERROR(VLOOKUP(DATASHEET!BH95,lookup,2,FALSE)-$Q109,""))</f>
        <v/>
      </c>
      <c r="AX109" s="109">
        <f>IFERROR(INDEX(DATASHEET!$A$1:$CT$300,MATCH(PROGRESS!$A109,DATASHEET!$A$1:$A$300,0),MATCH(PROGRESS!AX$2,DATASHEET!$A$1:$CT$1,0)),"")</f>
        <v>0</v>
      </c>
      <c r="AY109" s="109" t="str">
        <f t="shared" si="52"/>
        <v/>
      </c>
      <c r="AZ109" s="110" t="str">
        <f>IF(ISBLANK(DATASHEET!BI95),"",DATASHEET!BI95)</f>
        <v>ESH</v>
      </c>
      <c r="BA109" s="111" t="str">
        <f>IF(ISBLANK(DATASHEET!BJ95),"",DATASHEET!BJ95)</f>
        <v>8S-HI-4</v>
      </c>
      <c r="BB109" s="108" t="str">
        <f>IF(BC109="","",IFERROR(VLOOKUP(DATASHEET!BL95,lookup,2,FALSE)-$Q109,""))</f>
        <v/>
      </c>
      <c r="BC109" s="109">
        <f>IFERROR(INDEX(DATASHEET!$A$1:$CT$300,MATCH(PROGRESS!$A109,DATASHEET!$A$1:$A$300,0),MATCH(PROGRESS!BC$2,DATASHEET!$A$1:$CT$1,0)),"")</f>
        <v>0</v>
      </c>
      <c r="BD109" s="109" t="str">
        <f t="shared" si="53"/>
        <v/>
      </c>
      <c r="BE109" s="110" t="str">
        <f>IF(ISBLANK(DATASHEET!BM95),"",DATASHEET!BM95)</f>
        <v>DCR</v>
      </c>
      <c r="BF109" s="111" t="str">
        <f>IF(ISBLANK(DATASHEET!BN95),"",DATASHEET!BN95)</f>
        <v>8S-IT-4</v>
      </c>
      <c r="BG109" s="108" t="str">
        <f>IF(BH109="","",IFERROR(VLOOKUP(DATASHEET!BP95,lookup,2,FALSE)-$Q109,""))</f>
        <v/>
      </c>
      <c r="BH109" s="109">
        <f>IFERROR(INDEX(DATASHEET!$A$1:$CT$300,MATCH(PROGRESS!$A109,DATASHEET!$A$1:$A$300,0),MATCH(PROGRESS!BH$2,DATASHEET!$A$1:$CT$1,0)),"")</f>
        <v>0</v>
      </c>
      <c r="BI109" s="109" t="str">
        <f t="shared" si="54"/>
        <v/>
      </c>
      <c r="BJ109" s="110" t="str">
        <f>IF(ISBLANK(DATASHEET!BQ95),"",DATASHEET!BQ95)</f>
        <v>MP</v>
      </c>
      <c r="BK109" s="111" t="str">
        <f>IF(ISBLANK(DATASHEET!BR95),"",DATASHEET!BR95)</f>
        <v>8S-MA-2</v>
      </c>
      <c r="BL109" s="108" t="str">
        <f>IFERROR(VLOOKUP(DATASHEET!BT95,lookup,2,FALSE)-$Q109,"")</f>
        <v/>
      </c>
      <c r="BM109" s="109">
        <f>IFERROR(INDEX(DATASHEET!$A$1:$CT$300,MATCH(PROGRESS!$A109,DATASHEET!$A$1:$A$300,0),MATCH(PROGRESS!BM$2,DATASHEET!$A$1:$CT$1,0)),"")</f>
        <v>0</v>
      </c>
      <c r="BN109" s="109" t="str">
        <f t="shared" si="55"/>
        <v/>
      </c>
      <c r="BO109" s="110" t="str">
        <f>IF(ISBLANK(DATASHEET!BU95),"",DATASHEET!BU95)</f>
        <v>AW</v>
      </c>
      <c r="BP109" s="111" t="str">
        <f>IF(ISBLANK(DATASHEET!BV95),"",DATASHEET!BV95)</f>
        <v>8S-MU-4</v>
      </c>
      <c r="BQ109" s="108" t="str">
        <f>IFERROR(VLOOKUP(DATASHEET!BX95,lookup,2,FALSE)-$Q109,"")</f>
        <v/>
      </c>
      <c r="BR109" s="109">
        <f>IFERROR(INDEX(DATASHEET!$A$1:$CT$300,MATCH(PROGRESS!$A109,DATASHEET!$A$1:$A$300,0),MATCH(PROGRESS!BR$2,DATASHEET!$A$1:$CT$1,0)),"")</f>
        <v>0</v>
      </c>
      <c r="BS109" s="109" t="str">
        <f t="shared" si="56"/>
        <v/>
      </c>
      <c r="BT109" s="110" t="str">
        <f>IF(ISBLANK(DATASHEET!BY95),"",DATASHEET!BY95)</f>
        <v/>
      </c>
      <c r="BU109" s="111" t="str">
        <f>IF(ISBLANK(DATASHEET!BZ95),"",DATASHEET!BZ95)</f>
        <v/>
      </c>
      <c r="BV109" s="108" t="str">
        <f>IFERROR(VLOOKUP(DATASHEET!CB95,lookup,2,FALSE)-$Q109,"")</f>
        <v/>
      </c>
      <c r="BW109" s="109">
        <f>IFERROR(INDEX(DATASHEET!$A$1:$CT$300,MATCH(PROGRESS!$A109,DATASHEET!$A$1:$A$300,0),MATCH(PROGRESS!BW$2,DATASHEET!$A$1:$CT$1,0)),"")</f>
        <v>0</v>
      </c>
      <c r="BX109" s="109" t="str">
        <f t="shared" si="57"/>
        <v/>
      </c>
      <c r="BY109" s="110" t="str">
        <f>IF(ISBLANK(DATASHEET!CC95),"",DATASHEET!CC95)</f>
        <v>RDO</v>
      </c>
      <c r="BZ109" s="111" t="str">
        <f>IF(ISBLANK(DATASHEET!CD95),"",DATASHEET!CD95)</f>
        <v>8S-PE-3</v>
      </c>
      <c r="CA109" s="108" t="str">
        <f>IFERROR(VLOOKUP(DATASHEET!CF95,lookup,2,FALSE)-$Q109,"")</f>
        <v/>
      </c>
      <c r="CB109" s="109">
        <f>IFERROR(INDEX(DATASHEET!$A$1:$CT$300,MATCH(PROGRESS!$A109,DATASHEET!$A$1:$A$300,0),MATCH(PROGRESS!CB$2,DATASHEET!$A$1:$CT$1,0)),"")</f>
        <v>0</v>
      </c>
      <c r="CC109" s="109" t="str">
        <f t="shared" si="58"/>
        <v/>
      </c>
      <c r="CD109" s="110" t="str">
        <f>IF(ISBLANK(DATASHEET!CG95),"",DATASHEET!CG95)</f>
        <v>CW</v>
      </c>
      <c r="CE109" s="111" t="str">
        <f>IF(ISBLANK(DATASHEET!CH95),"",DATASHEET!CH95)</f>
        <v>8S-RE-4</v>
      </c>
      <c r="CF109" s="108" t="str">
        <f>IFERROR(VLOOKUP(DATASHEET!CJ95,lookup,2,FALSE)-$Q109,"")</f>
        <v/>
      </c>
      <c r="CG109" s="109">
        <f>IFERROR(INDEX(DATASHEET!$A$1:$CT$300,MATCH(PROGRESS!$A109,DATASHEET!$A$1:$A$300,0),MATCH(PROGRESS!CG$2,DATASHEET!$A$1:$CT$1,0)),"")</f>
        <v>0</v>
      </c>
      <c r="CH109" s="109" t="str">
        <f t="shared" si="61"/>
        <v/>
      </c>
      <c r="CI109" s="110" t="str">
        <f>IF(ISBLANK(DATASHEET!CK95),"",DATASHEET!CK95)</f>
        <v>GN</v>
      </c>
      <c r="CJ109" s="111" t="str">
        <f>IF(ISBLANK(DATASHEET!CL95),"",DATASHEET!CL95)</f>
        <v>8X-SC-3</v>
      </c>
      <c r="CK109" s="108" t="str">
        <f>IFERROR(VLOOKUP(DATASHEET!CN95,lookup,2,FALSE)-$Q109,"")</f>
        <v/>
      </c>
      <c r="CL109" s="109">
        <f>IFERROR(INDEX(DATASHEET!$A$1:$CT$300,MATCH(PROGRESS!$A109,DATASHEET!$A$1:$A$300,0),MATCH(PROGRESS!CL$2,DATASHEET!$A$1:$CT$1,0)),"")</f>
        <v>0</v>
      </c>
      <c r="CM109" s="109" t="str">
        <f t="shared" si="59"/>
        <v/>
      </c>
      <c r="CN109" s="110" t="str">
        <f>IF(ISBLANK(DATASHEET!CO95),"",DATASHEET!CO95)</f>
        <v/>
      </c>
      <c r="CO109" s="110" t="str">
        <f>IF(ISBLANK(DATASHEET!CP95),"",DATASHEET!CP95)</f>
        <v/>
      </c>
      <c r="FO109" s="282"/>
      <c r="FP109" s="282"/>
      <c r="FQ109" s="282"/>
      <c r="FR109" s="282"/>
      <c r="FS109" s="282"/>
      <c r="FT109" s="282"/>
      <c r="FU109" s="282"/>
      <c r="FV109" s="282"/>
      <c r="FW109" s="282"/>
      <c r="FX109" s="283"/>
      <c r="FY109" s="345"/>
      <c r="FZ109" s="282"/>
      <c r="GA109" s="282"/>
      <c r="GB109" s="282"/>
      <c r="GC109" s="282"/>
      <c r="GD109" s="282"/>
      <c r="GE109" s="282"/>
      <c r="GF109" s="282"/>
      <c r="GG109" s="282"/>
      <c r="GH109" s="282"/>
      <c r="GI109" s="282"/>
      <c r="GJ109" s="282"/>
      <c r="GK109" s="282"/>
      <c r="GL109" s="282"/>
      <c r="GM109" s="282"/>
      <c r="GN109" s="282"/>
      <c r="GO109" s="282"/>
      <c r="GP109" s="282"/>
      <c r="GQ109" s="282"/>
      <c r="GR109" s="282"/>
    </row>
    <row r="110" spans="1:200" ht="15.75" x14ac:dyDescent="0.25">
      <c r="A110" s="112">
        <f>DATASHEET!A96</f>
        <v>152747</v>
      </c>
      <c r="B110" s="113" t="str">
        <f>DATASHEET!B96</f>
        <v>LAGASON, Jakob</v>
      </c>
      <c r="C110" s="114" t="str">
        <f>DATASHEET!C96</f>
        <v>8MH</v>
      </c>
      <c r="D110" s="115" t="str">
        <f>DATASHEET!D96</f>
        <v>M</v>
      </c>
      <c r="E110" s="115" t="str">
        <f>DATASHEET!J96</f>
        <v>N</v>
      </c>
      <c r="F110" s="115" t="str">
        <f>DATASHEET!E96</f>
        <v>N</v>
      </c>
      <c r="G110" s="115" t="str">
        <f>DATASHEET!F96</f>
        <v>Other Ethnic Group</v>
      </c>
      <c r="H110" s="115" t="str">
        <f>DATASHEET!G96</f>
        <v>N</v>
      </c>
      <c r="I110" s="115" t="str">
        <f>DATASHEET!H96</f>
        <v>N</v>
      </c>
      <c r="J110" s="115" t="str">
        <f>DATASHEET!I96</f>
        <v>N</v>
      </c>
      <c r="K110" s="116" t="str">
        <f>DATASHEET!M96</f>
        <v/>
      </c>
      <c r="L110" s="117" t="str">
        <f t="shared" si="46"/>
        <v/>
      </c>
      <c r="M110" s="106" t="str">
        <f>IFERROR(SUM(COUNTIF($S110,"&gt;=0"),COUNTIF($AC110,"&gt;=0"),COUNTIF($AH110,"&gt;=0"),COUNTIF(#REF!,"&gt;=0"),COUNTIF($AM110,"&gt;=0"),COUNTIF($AR110,"&gt;=0"),COUNTIF($AW110,"&gt;=0"),COUNTIF($BB110,"&gt;=0"),COUNTIF($BG110,"&gt;=0"),COUNTIF($BL110,"&gt;=0"),COUNTIF($BV110,"&gt;=0"),COUNTIF($BQ110,"&gt;=0"),COUNTIF($CF110,"&gt;=0"),COUNTIF($CK110,"&gt;=0"),COUNTIF($X110,"&gt;=0"),COUNTIF($CA110,"&gt;=0"))/COUNT($S110,$AC110,$AH110,#REF!,$AM110,$AR110,$AW110,$BB110,$BG110,$BL110,$BV110,$CA110,$CF110,$CK110,$X110,$BQ110),"")</f>
        <v/>
      </c>
      <c r="N110" s="106" t="str">
        <f>IFERROR(SUM(COUNTIF($S110,"&lt;0"),COUNTIF($AC110,"&lt;0"),COUNTIF($AH110,"&lt;0"),COUNTIF(#REF!,"&lt;0"),COUNTIF($AM110,"&lt;0"),COUNTIF($AR110,"&lt;0"),COUNTIF($AW110,"&lt;0"),COUNTIF($BB110,"&lt;0"),COUNTIF($BG110,"&lt;0"),COUNTIF($BL110,"&lt;0"),COUNTIF($BV110,"&lt;0"),COUNTIF($BQ110,"&lt;0"),COUNTIF($CA110,"&lt;0"),COUNTIF($CF110,"&lt;0"),COUNTIF($CK110,"&lt;0"),COUNTIF($X110,"&lt;0"))/COUNT($S110,$AC110,$AH110,#REF!,$AM110,$AR110,$AW110,$BB110,$BG110,$BL110,$BV110,$CA110,$CF110,$CK110,$X110,$BQ110),"")</f>
        <v/>
      </c>
      <c r="O110" s="118" t="str">
        <f>IF(ISBLANK(DATASHEET!L96),"",DATASHEET!L96)</f>
        <v/>
      </c>
      <c r="P110" s="119">
        <f>IFERROR(IF(VLOOKUP(DATASHEET!A96,[5]YEAR8!$A$2:$Z$226,18,FALSE)="","",VLOOKUP(DATASHEET!A96,[5]YEAR8!$A$2:$Z$226,18,FALSE)),"")</f>
        <v>80.05</v>
      </c>
      <c r="Q110" s="120">
        <f>IFERROR(IF(VLOOKUP(DATASHEET!A96,[5]YEAR8!$A$2:$AF$250,19,FALSE)="","",VLOOKUP(DATASHEET!A96,[5]YEAR8!$A$2:$AF$250,19,FALSE)),"")</f>
        <v>8.004999999999999</v>
      </c>
      <c r="R110" s="121" t="str">
        <f>'P8 BREAKDOWN'!L98</f>
        <v/>
      </c>
      <c r="S110" s="108" t="str">
        <f>IF(T110="","",IFERROR(VLOOKUP(DATASHEET!AF96,lookup,2,FALSE)-$Q110,""))</f>
        <v/>
      </c>
      <c r="T110" s="109">
        <f>IFERROR(INDEX(DATASHEET!$A$1:$CT$300,MATCH(PROGRESS!$A110,DATASHEET!$A$1:$A$300,0),MATCH(PROGRESS!T$2,DATASHEET!$A$1:$CT$1,0)),"")</f>
        <v>0</v>
      </c>
      <c r="U110" s="109" t="str">
        <f t="shared" si="47"/>
        <v/>
      </c>
      <c r="V110" s="110" t="str">
        <f>IF(ISBLANK(DATASHEET!AG96),"",DATASHEET!AG96)</f>
        <v>SGO</v>
      </c>
      <c r="W110" s="111" t="str">
        <f>IF(ISBLANK(DATASHEET!AH96),"",DATASHEET!AH96)</f>
        <v>8N-AR-2</v>
      </c>
      <c r="X110" s="108" t="str">
        <f>IFERROR(VLOOKUP(DATASHEET!AJ96,lookup,2,FALSE)-$Q110,"")</f>
        <v/>
      </c>
      <c r="Y110" s="109">
        <f>IFERROR(INDEX(DATASHEET!$A$1:$CT$300,MATCH(PROGRESS!$A110,DATASHEET!$A$1:$A$300,0),MATCH(PROGRESS!Y$2,DATASHEET!$A$1:$CT$1,0)),"")</f>
        <v>0</v>
      </c>
      <c r="Z110" s="109" t="str">
        <f t="shared" si="60"/>
        <v/>
      </c>
      <c r="AA110" s="110" t="str">
        <f>IF(ISBLANK(DATASHEET!AK96),"",DATASHEET!AK96)</f>
        <v>KD</v>
      </c>
      <c r="AB110" s="111" t="str">
        <f>IF(ISBLANK(DATASHEET!AL96),"",DATASHEET!AL96)</f>
        <v>8N-DT-2</v>
      </c>
      <c r="AC110" s="108" t="str">
        <f>IF(AD110="","",IFERROR(VLOOKUP(DATASHEET!AN96,lookup,2,FALSE)-$Q110,""))</f>
        <v/>
      </c>
      <c r="AD110" s="109">
        <f>IFERROR(INDEX(DATASHEET!$A$1:$CT$300,MATCH(PROGRESS!$A110,DATASHEET!$A$1:$A$300,0),MATCH(PROGRESS!AD$2,DATASHEET!$A$1:$CT$1,0)),"")</f>
        <v>0</v>
      </c>
      <c r="AE110" s="109" t="str">
        <f t="shared" si="48"/>
        <v/>
      </c>
      <c r="AF110" s="110" t="str">
        <f>IF(ISBLANK(DATASHEET!AO96),"",DATASHEET!AO96)</f>
        <v>EC</v>
      </c>
      <c r="AG110" s="111" t="str">
        <f>IF(ISBLANK(DATASHEET!AP96),"",DATASHEET!AP96)</f>
        <v>8N-DR-2</v>
      </c>
      <c r="AH110" s="108" t="str">
        <f>IF(AI110="","",IFERROR(VLOOKUP(DATASHEET!AR96,lookup,2,FALSE)-$Q110,""))</f>
        <v/>
      </c>
      <c r="AI110" s="109">
        <f>IFERROR(INDEX(DATASHEET!$A$1:$CT$300,MATCH(PROGRESS!$A110,DATASHEET!$A$1:$A$300,0),MATCH(PROGRESS!AI$2,DATASHEET!$A$1:$CT$1,0)),"")</f>
        <v>0</v>
      </c>
      <c r="AJ110" s="109" t="str">
        <f t="shared" si="49"/>
        <v/>
      </c>
      <c r="AK110" s="110" t="str">
        <f>IF(ISBLANK(DATASHEET!AS96),"",DATASHEET!AS96)</f>
        <v>AWH</v>
      </c>
      <c r="AL110" s="111" t="str">
        <f>IF(ISBLANK(DATASHEET!AT96),"",DATASHEET!AT96)</f>
        <v>8N-EN-1</v>
      </c>
      <c r="AM110" s="108" t="str">
        <f>IF(AN110="","",IFERROR(VLOOKUP(DATASHEET!AZ96,lookup,2,FALSE)-$Q110,""))</f>
        <v/>
      </c>
      <c r="AN110" s="109">
        <f>IFERROR(INDEX(DATASHEET!$A$1:$CT$300,MATCH(PROGRESS!$A110,DATASHEET!$A$1:$A$300,0),MATCH(PROGRESS!AN$2,DATASHEET!$A$1:$CT$1,0)),"")</f>
        <v>0</v>
      </c>
      <c r="AO110" s="109" t="str">
        <f t="shared" si="50"/>
        <v/>
      </c>
      <c r="AP110" s="110" t="str">
        <f>IF(ISBLANK(DATASHEET!BA96),"",DATASHEET!BA96)</f>
        <v/>
      </c>
      <c r="AQ110" s="111" t="str">
        <f>IF(ISBLANK(DATASHEET!BB96),"",DATASHEET!BB96)</f>
        <v/>
      </c>
      <c r="AR110" s="108" t="str">
        <f>IF(AS110="","",IFERROR(VLOOKUP(DATASHEET!BD96,lookup,2,FALSE)-$Q110,""))</f>
        <v/>
      </c>
      <c r="AS110" s="109">
        <f>IFERROR(INDEX(DATASHEET!$A$1:$CT$300,MATCH(PROGRESS!$A110,DATASHEET!$A$1:$A$300,0),MATCH(PROGRESS!AS$2,DATASHEET!$A$1:$CT$1,0)),"")</f>
        <v>0</v>
      </c>
      <c r="AT110" s="109" t="str">
        <f t="shared" si="51"/>
        <v/>
      </c>
      <c r="AU110" s="110" t="str">
        <f>IF(ISBLANK(DATASHEET!BE96),"",DATASHEET!BE96)</f>
        <v>MPI</v>
      </c>
      <c r="AV110" s="111" t="str">
        <f>IF(ISBLANK(DATASHEET!BF96),"",DATASHEET!BF96)</f>
        <v>8N-GG-2</v>
      </c>
      <c r="AW110" s="108" t="str">
        <f>IF(AX110="","",IFERROR(VLOOKUP(DATASHEET!BH96,lookup,2,FALSE)-$Q110,""))</f>
        <v/>
      </c>
      <c r="AX110" s="109">
        <f>IFERROR(INDEX(DATASHEET!$A$1:$CT$300,MATCH(PROGRESS!$A110,DATASHEET!$A$1:$A$300,0),MATCH(PROGRESS!AX$2,DATASHEET!$A$1:$CT$1,0)),"")</f>
        <v>0</v>
      </c>
      <c r="AY110" s="109" t="str">
        <f t="shared" si="52"/>
        <v/>
      </c>
      <c r="AZ110" s="110" t="str">
        <f>IF(ISBLANK(DATASHEET!BI96),"",DATASHEET!BI96)</f>
        <v>HST</v>
      </c>
      <c r="BA110" s="111" t="str">
        <f>IF(ISBLANK(DATASHEET!BJ96),"",DATASHEET!BJ96)</f>
        <v>8N-HI-2</v>
      </c>
      <c r="BB110" s="108" t="str">
        <f>IF(BC110="","",IFERROR(VLOOKUP(DATASHEET!BL96,lookup,2,FALSE)-$Q110,""))</f>
        <v/>
      </c>
      <c r="BC110" s="109">
        <f>IFERROR(INDEX(DATASHEET!$A$1:$CT$300,MATCH(PROGRESS!$A110,DATASHEET!$A$1:$A$300,0),MATCH(PROGRESS!BC$2,DATASHEET!$A$1:$CT$1,0)),"")</f>
        <v>0</v>
      </c>
      <c r="BD110" s="109" t="str">
        <f t="shared" si="53"/>
        <v/>
      </c>
      <c r="BE110" s="110" t="str">
        <f>IF(ISBLANK(DATASHEET!BM96),"",DATASHEET!BM96)</f>
        <v>DCR</v>
      </c>
      <c r="BF110" s="111" t="str">
        <f>IF(ISBLANK(DATASHEET!BN96),"",DATASHEET!BN96)</f>
        <v>8N-IT-2</v>
      </c>
      <c r="BG110" s="108" t="str">
        <f>IF(BH110="","",IFERROR(VLOOKUP(DATASHEET!BP96,lookup,2,FALSE)-$Q110,""))</f>
        <v/>
      </c>
      <c r="BH110" s="109">
        <f>IFERROR(INDEX(DATASHEET!$A$1:$CT$300,MATCH(PROGRESS!$A110,DATASHEET!$A$1:$A$300,0),MATCH(PROGRESS!BH$2,DATASHEET!$A$1:$CT$1,0)),"")</f>
        <v>0</v>
      </c>
      <c r="BI110" s="109" t="str">
        <f t="shared" si="54"/>
        <v/>
      </c>
      <c r="BJ110" s="110" t="str">
        <f>IF(ISBLANK(DATASHEET!BQ96),"",DATASHEET!BQ96)</f>
        <v>WD</v>
      </c>
      <c r="BK110" s="111" t="str">
        <f>IF(ISBLANK(DATASHEET!BR96),"",DATASHEET!BR96)</f>
        <v>8N-MA-1</v>
      </c>
      <c r="BL110" s="108" t="str">
        <f>IFERROR(VLOOKUP(DATASHEET!BT96,lookup,2,FALSE)-$Q110,"")</f>
        <v/>
      </c>
      <c r="BM110" s="109">
        <f>IFERROR(INDEX(DATASHEET!$A$1:$CT$300,MATCH(PROGRESS!$A110,DATASHEET!$A$1:$A$300,0),MATCH(PROGRESS!BM$2,DATASHEET!$A$1:$CT$1,0)),"")</f>
        <v>0</v>
      </c>
      <c r="BN110" s="109" t="str">
        <f t="shared" si="55"/>
        <v/>
      </c>
      <c r="BO110" s="110" t="str">
        <f>IF(ISBLANK(DATASHEET!BU96),"",DATASHEET!BU96)</f>
        <v>AW</v>
      </c>
      <c r="BP110" s="111" t="str">
        <f>IF(ISBLANK(DATASHEET!BV96),"",DATASHEET!BV96)</f>
        <v>8N-MU-2</v>
      </c>
      <c r="BQ110" s="108" t="str">
        <f>IFERROR(VLOOKUP(DATASHEET!BX96,lookup,2,FALSE)-$Q110,"")</f>
        <v/>
      </c>
      <c r="BR110" s="109">
        <f>IFERROR(INDEX(DATASHEET!$A$1:$CT$300,MATCH(PROGRESS!$A110,DATASHEET!$A$1:$A$300,0),MATCH(PROGRESS!BR$2,DATASHEET!$A$1:$CT$1,0)),"")</f>
        <v>0</v>
      </c>
      <c r="BS110" s="109" t="str">
        <f t="shared" si="56"/>
        <v/>
      </c>
      <c r="BT110" s="110" t="str">
        <f>IF(ISBLANK(DATASHEET!BY96),"",DATASHEET!BY96)</f>
        <v/>
      </c>
      <c r="BU110" s="111" t="str">
        <f>IF(ISBLANK(DATASHEET!BZ96),"",DATASHEET!BZ96)</f>
        <v/>
      </c>
      <c r="BV110" s="108" t="str">
        <f>IFERROR(VLOOKUP(DATASHEET!CB96,lookup,2,FALSE)-$Q110,"")</f>
        <v/>
      </c>
      <c r="BW110" s="109">
        <f>IFERROR(INDEX(DATASHEET!$A$1:$CT$300,MATCH(PROGRESS!$A110,DATASHEET!$A$1:$A$300,0),MATCH(PROGRESS!BW$2,DATASHEET!$A$1:$CT$1,0)),"")</f>
        <v>0</v>
      </c>
      <c r="BX110" s="109" t="str">
        <f t="shared" si="57"/>
        <v/>
      </c>
      <c r="BY110" s="110" t="str">
        <f>IF(ISBLANK(DATASHEET!CC96),"",DATASHEET!CC96)</f>
        <v>JOS</v>
      </c>
      <c r="BZ110" s="111" t="str">
        <f>IF(ISBLANK(DATASHEET!CD96),"",DATASHEET!CD96)</f>
        <v>8N-PE-3</v>
      </c>
      <c r="CA110" s="108" t="str">
        <f>IFERROR(VLOOKUP(DATASHEET!CF96,lookup,2,FALSE)-$Q110,"")</f>
        <v/>
      </c>
      <c r="CB110" s="109">
        <f>IFERROR(INDEX(DATASHEET!$A$1:$CT$300,MATCH(PROGRESS!$A110,DATASHEET!$A$1:$A$300,0),MATCH(PROGRESS!CB$2,DATASHEET!$A$1:$CT$1,0)),"")</f>
        <v>0</v>
      </c>
      <c r="CC110" s="109" t="str">
        <f t="shared" si="58"/>
        <v/>
      </c>
      <c r="CD110" s="110" t="str">
        <f>IF(ISBLANK(DATASHEET!CG96),"",DATASHEET!CG96)</f>
        <v>PLO</v>
      </c>
      <c r="CE110" s="111" t="str">
        <f>IF(ISBLANK(DATASHEET!CH96),"",DATASHEET!CH96)</f>
        <v>8N-RE-2</v>
      </c>
      <c r="CF110" s="108" t="str">
        <f>IFERROR(VLOOKUP(DATASHEET!CJ96,lookup,2,FALSE)-$Q110,"")</f>
        <v/>
      </c>
      <c r="CG110" s="109">
        <f>IFERROR(INDEX(DATASHEET!$A$1:$CT$300,MATCH(PROGRESS!$A110,DATASHEET!$A$1:$A$300,0),MATCH(PROGRESS!CG$2,DATASHEET!$A$1:$CT$1,0)),"")</f>
        <v>0</v>
      </c>
      <c r="CH110" s="109" t="str">
        <f t="shared" si="61"/>
        <v/>
      </c>
      <c r="CI110" s="110" t="str">
        <f>IF(ISBLANK(DATASHEET!CK96),"",DATASHEET!CK96)</f>
        <v>GN</v>
      </c>
      <c r="CJ110" s="111" t="str">
        <f>IF(ISBLANK(DATASHEET!CL96),"",DATASHEET!CL96)</f>
        <v>8X-SC-4</v>
      </c>
      <c r="CK110" s="108" t="str">
        <f>IFERROR(VLOOKUP(DATASHEET!CN96,lookup,2,FALSE)-$Q110,"")</f>
        <v/>
      </c>
      <c r="CL110" s="109">
        <f>IFERROR(INDEX(DATASHEET!$A$1:$CT$300,MATCH(PROGRESS!$A110,DATASHEET!$A$1:$A$300,0),MATCH(PROGRESS!CL$2,DATASHEET!$A$1:$CT$1,0)),"")</f>
        <v>0</v>
      </c>
      <c r="CM110" s="109" t="str">
        <f t="shared" si="59"/>
        <v/>
      </c>
      <c r="CN110" s="110" t="str">
        <f>IF(ISBLANK(DATASHEET!CO96),"",DATASHEET!CO96)</f>
        <v>YP</v>
      </c>
      <c r="CO110" s="110" t="str">
        <f>IF(ISBLANK(DATASHEET!CP96),"",DATASHEET!CP96)</f>
        <v>8N-SP-2</v>
      </c>
      <c r="FO110" s="282"/>
      <c r="FP110" s="282"/>
      <c r="FQ110" s="282"/>
      <c r="FR110" s="282"/>
      <c r="FS110" s="282"/>
      <c r="FT110" s="282"/>
      <c r="FU110" s="282"/>
      <c r="FV110" s="282"/>
      <c r="FW110" s="282"/>
      <c r="FX110" s="282"/>
      <c r="FY110" s="345"/>
      <c r="FZ110" s="282"/>
      <c r="GA110" s="282"/>
      <c r="GB110" s="282"/>
      <c r="GC110" s="282"/>
      <c r="GD110" s="282"/>
      <c r="GE110" s="282"/>
      <c r="GF110" s="282"/>
      <c r="GG110" s="282"/>
      <c r="GH110" s="282"/>
      <c r="GI110" s="282"/>
      <c r="GJ110" s="282"/>
      <c r="GK110" s="282"/>
      <c r="GL110" s="282"/>
      <c r="GM110" s="282"/>
      <c r="GN110" s="282"/>
      <c r="GO110" s="282"/>
      <c r="GP110" s="282"/>
      <c r="GQ110" s="282"/>
      <c r="GR110" s="282"/>
    </row>
    <row r="111" spans="1:200" ht="15.75" x14ac:dyDescent="0.25">
      <c r="A111" s="112">
        <f>DATASHEET!A97</f>
        <v>152779</v>
      </c>
      <c r="B111" s="113" t="str">
        <f>DATASHEET!B97</f>
        <v>LAKE, Samuel</v>
      </c>
      <c r="C111" s="114" t="str">
        <f>DATASHEET!C97</f>
        <v>8PH</v>
      </c>
      <c r="D111" s="115" t="str">
        <f>DATASHEET!D97</f>
        <v>M</v>
      </c>
      <c r="E111" s="115" t="str">
        <f>DATASHEET!J97</f>
        <v>N</v>
      </c>
      <c r="F111" s="115" t="str">
        <f>DATASHEET!E97</f>
        <v>N</v>
      </c>
      <c r="G111" s="115" t="str">
        <f>DATASHEET!F97</f>
        <v>White - British</v>
      </c>
      <c r="H111" s="115" t="str">
        <f>DATASHEET!G97</f>
        <v>N</v>
      </c>
      <c r="I111" s="115" t="str">
        <f>DATASHEET!H97</f>
        <v>N</v>
      </c>
      <c r="J111" s="115" t="str">
        <f>DATASHEET!I97</f>
        <v>N</v>
      </c>
      <c r="K111" s="116" t="str">
        <f>DATASHEET!M97</f>
        <v/>
      </c>
      <c r="L111" s="117" t="str">
        <f t="shared" si="46"/>
        <v/>
      </c>
      <c r="M111" s="106" t="str">
        <f>IFERROR(SUM(COUNTIF($S111,"&gt;=0"),COUNTIF($AC111,"&gt;=0"),COUNTIF($AH111,"&gt;=0"),COUNTIF(#REF!,"&gt;=0"),COUNTIF($AM111,"&gt;=0"),COUNTIF($AR111,"&gt;=0"),COUNTIF($AW111,"&gt;=0"),COUNTIF($BB111,"&gt;=0"),COUNTIF($BG111,"&gt;=0"),COUNTIF($BL111,"&gt;=0"),COUNTIF($BV111,"&gt;=0"),COUNTIF($BQ111,"&gt;=0"),COUNTIF($CF111,"&gt;=0"),COUNTIF($CK111,"&gt;=0"),COUNTIF($X111,"&gt;=0"),COUNTIF($CA111,"&gt;=0"))/COUNT($S111,$AC111,$AH111,#REF!,$AM111,$AR111,$AW111,$BB111,$BG111,$BL111,$BV111,$CA111,$CF111,$CK111,$X111,$BQ111),"")</f>
        <v/>
      </c>
      <c r="N111" s="106" t="str">
        <f>IFERROR(SUM(COUNTIF($S111,"&lt;0"),COUNTIF($AC111,"&lt;0"),COUNTIF($AH111,"&lt;0"),COUNTIF(#REF!,"&lt;0"),COUNTIF($AM111,"&lt;0"),COUNTIF($AR111,"&lt;0"),COUNTIF($AW111,"&lt;0"),COUNTIF($BB111,"&lt;0"),COUNTIF($BG111,"&lt;0"),COUNTIF($BL111,"&lt;0"),COUNTIF($BV111,"&lt;0"),COUNTIF($BQ111,"&lt;0"),COUNTIF($CA111,"&lt;0"),COUNTIF($CF111,"&lt;0"),COUNTIF($CK111,"&lt;0"),COUNTIF($X111,"&lt;0"))/COUNT($S111,$AC111,$AH111,#REF!,$AM111,$AR111,$AW111,$BB111,$BG111,$BL111,$BV111,$CA111,$CF111,$CK111,$X111,$BQ111),"")</f>
        <v/>
      </c>
      <c r="O111" s="118" t="str">
        <f>IF(ISBLANK(DATASHEET!L97),"",DATASHEET!L97)</f>
        <v/>
      </c>
      <c r="P111" s="119">
        <f>IFERROR(IF(VLOOKUP(DATASHEET!A97,[5]YEAR8!$A$2:$Z$226,18,FALSE)="","",VLOOKUP(DATASHEET!A97,[5]YEAR8!$A$2:$Z$226,18,FALSE)),"")</f>
        <v>75.154411999999994</v>
      </c>
      <c r="Q111" s="120">
        <f>IFERROR(IF(VLOOKUP(DATASHEET!A97,[5]YEAR8!$A$2:$AF$250,19,FALSE)="","",VLOOKUP(DATASHEET!A97,[5]YEAR8!$A$2:$AF$250,19,FALSE)),"")</f>
        <v>7.5154411999999997</v>
      </c>
      <c r="R111" s="121" t="str">
        <f>'P8 BREAKDOWN'!L99</f>
        <v/>
      </c>
      <c r="S111" s="108" t="str">
        <f>IF(T111="","",IFERROR(VLOOKUP(DATASHEET!AF97,lookup,2,FALSE)-$Q111,""))</f>
        <v/>
      </c>
      <c r="T111" s="109">
        <f>IFERROR(INDEX(DATASHEET!$A$1:$CT$300,MATCH(PROGRESS!$A111,DATASHEET!$A$1:$A$300,0),MATCH(PROGRESS!T$2,DATASHEET!$A$1:$CT$1,0)),"")</f>
        <v>0</v>
      </c>
      <c r="U111" s="109" t="str">
        <f t="shared" si="47"/>
        <v/>
      </c>
      <c r="V111" s="110" t="str">
        <f>IF(ISBLANK(DATASHEET!AG97),"",DATASHEET!AG97)</f>
        <v>PLE</v>
      </c>
      <c r="W111" s="111" t="str">
        <f>IF(ISBLANK(DATASHEET!AH97),"",DATASHEET!AH97)</f>
        <v>8S-AR-3</v>
      </c>
      <c r="X111" s="108" t="str">
        <f>IFERROR(VLOOKUP(DATASHEET!AJ97,lookup,2,FALSE)-$Q111,"")</f>
        <v/>
      </c>
      <c r="Y111" s="109">
        <f>IFERROR(INDEX(DATASHEET!$A$1:$CT$300,MATCH(PROGRESS!$A111,DATASHEET!$A$1:$A$300,0),MATCH(PROGRESS!Y$2,DATASHEET!$A$1:$CT$1,0)),"")</f>
        <v>0</v>
      </c>
      <c r="Z111" s="109" t="str">
        <f t="shared" si="60"/>
        <v/>
      </c>
      <c r="AA111" s="110" t="str">
        <f>IF(ISBLANK(DATASHEET!AK97),"",DATASHEET!AK97)</f>
        <v>KD</v>
      </c>
      <c r="AB111" s="111" t="str">
        <f>IF(ISBLANK(DATASHEET!AL97),"",DATASHEET!AL97)</f>
        <v>8S-DT-2</v>
      </c>
      <c r="AC111" s="108" t="str">
        <f>IF(AD111="","",IFERROR(VLOOKUP(DATASHEET!AN97,lookup,2,FALSE)-$Q111,""))</f>
        <v/>
      </c>
      <c r="AD111" s="109">
        <f>IFERROR(INDEX(DATASHEET!$A$1:$CT$300,MATCH(PROGRESS!$A111,DATASHEET!$A$1:$A$300,0),MATCH(PROGRESS!AD$2,DATASHEET!$A$1:$CT$1,0)),"")</f>
        <v>0</v>
      </c>
      <c r="AE111" s="109" t="str">
        <f t="shared" si="48"/>
        <v/>
      </c>
      <c r="AF111" s="110" t="str">
        <f>IF(ISBLANK(DATASHEET!AO97),"",DATASHEET!AO97)</f>
        <v>EC</v>
      </c>
      <c r="AG111" s="111" t="str">
        <f>IF(ISBLANK(DATASHEET!AP97),"",DATASHEET!AP97)</f>
        <v>8S-DR-3</v>
      </c>
      <c r="AH111" s="108" t="str">
        <f>IF(AI111="","",IFERROR(VLOOKUP(DATASHEET!AR97,lookup,2,FALSE)-$Q111,""))</f>
        <v/>
      </c>
      <c r="AI111" s="109">
        <f>IFERROR(INDEX(DATASHEET!$A$1:$CT$300,MATCH(PROGRESS!$A111,DATASHEET!$A$1:$A$300,0),MATCH(PROGRESS!AI$2,DATASHEET!$A$1:$CT$1,0)),"")</f>
        <v>0</v>
      </c>
      <c r="AJ111" s="109" t="str">
        <f t="shared" si="49"/>
        <v/>
      </c>
      <c r="AK111" s="110" t="str">
        <f>IF(ISBLANK(DATASHEET!AS97),"",DATASHEET!AS97)</f>
        <v>EP</v>
      </c>
      <c r="AL111" s="111" t="str">
        <f>IF(ISBLANK(DATASHEET!AT97),"",DATASHEET!AT97)</f>
        <v>8S-EN-1</v>
      </c>
      <c r="AM111" s="108" t="str">
        <f>IF(AN111="","",IFERROR(VLOOKUP(DATASHEET!AZ97,lookup,2,FALSE)-$Q111,""))</f>
        <v/>
      </c>
      <c r="AN111" s="109">
        <f>IFERROR(INDEX(DATASHEET!$A$1:$CT$300,MATCH(PROGRESS!$A111,DATASHEET!$A$1:$A$300,0),MATCH(PROGRESS!AN$2,DATASHEET!$A$1:$CT$1,0)),"")</f>
        <v>0</v>
      </c>
      <c r="AO111" s="109" t="str">
        <f t="shared" si="50"/>
        <v/>
      </c>
      <c r="AP111" s="110" t="str">
        <f>IF(ISBLANK(DATASHEET!BA97),"",DATASHEET!BA97)</f>
        <v>DCH</v>
      </c>
      <c r="AQ111" s="111" t="str">
        <f>IF(ISBLANK(DATASHEET!BB97),"",DATASHEET!BB97)</f>
        <v>8S-FR-3</v>
      </c>
      <c r="AR111" s="108" t="str">
        <f>IF(AS111="","",IFERROR(VLOOKUP(DATASHEET!BD97,lookup,2,FALSE)-$Q111,""))</f>
        <v/>
      </c>
      <c r="AS111" s="109">
        <f>IFERROR(INDEX(DATASHEET!$A$1:$CT$300,MATCH(PROGRESS!$A111,DATASHEET!$A$1:$A$300,0),MATCH(PROGRESS!AS$2,DATASHEET!$A$1:$CT$1,0)),"")</f>
        <v>0</v>
      </c>
      <c r="AT111" s="109" t="str">
        <f t="shared" si="51"/>
        <v/>
      </c>
      <c r="AU111" s="110" t="str">
        <f>IF(ISBLANK(DATASHEET!BE97),"",DATASHEET!BE97)</f>
        <v>NH</v>
      </c>
      <c r="AV111" s="111" t="str">
        <f>IF(ISBLANK(DATASHEET!BF97),"",DATASHEET!BF97)</f>
        <v>8S-GG-3</v>
      </c>
      <c r="AW111" s="108" t="str">
        <f>IF(AX111="","",IFERROR(VLOOKUP(DATASHEET!BH97,lookup,2,FALSE)-$Q111,""))</f>
        <v/>
      </c>
      <c r="AX111" s="109">
        <f>IFERROR(INDEX(DATASHEET!$A$1:$CT$300,MATCH(PROGRESS!$A111,DATASHEET!$A$1:$A$300,0),MATCH(PROGRESS!AX$2,DATASHEET!$A$1:$CT$1,0)),"")</f>
        <v>0</v>
      </c>
      <c r="AY111" s="109" t="str">
        <f t="shared" si="52"/>
        <v/>
      </c>
      <c r="AZ111" s="110" t="str">
        <f>IF(ISBLANK(DATASHEET!BI97),"",DATASHEET!BI97)</f>
        <v>MCO</v>
      </c>
      <c r="BA111" s="111" t="str">
        <f>IF(ISBLANK(DATASHEET!BJ97),"",DATASHEET!BJ97)</f>
        <v>8S-HI-3</v>
      </c>
      <c r="BB111" s="108" t="str">
        <f>IF(BC111="","",IFERROR(VLOOKUP(DATASHEET!BL97,lookup,2,FALSE)-$Q111,""))</f>
        <v/>
      </c>
      <c r="BC111" s="109">
        <f>IFERROR(INDEX(DATASHEET!$A$1:$CT$300,MATCH(PROGRESS!$A111,DATASHEET!$A$1:$A$300,0),MATCH(PROGRESS!BC$2,DATASHEET!$A$1:$CT$1,0)),"")</f>
        <v>0</v>
      </c>
      <c r="BD111" s="109" t="str">
        <f t="shared" si="53"/>
        <v/>
      </c>
      <c r="BE111" s="110" t="str">
        <f>IF(ISBLANK(DATASHEET!BM97),"",DATASHEET!BM97)</f>
        <v>RNI</v>
      </c>
      <c r="BF111" s="111" t="str">
        <f>IF(ISBLANK(DATASHEET!BN97),"",DATASHEET!BN97)</f>
        <v>8S-IT-3</v>
      </c>
      <c r="BG111" s="108" t="str">
        <f>IF(BH111="","",IFERROR(VLOOKUP(DATASHEET!BP97,lookup,2,FALSE)-$Q111,""))</f>
        <v/>
      </c>
      <c r="BH111" s="109">
        <f>IFERROR(INDEX(DATASHEET!$A$1:$CT$300,MATCH(PROGRESS!$A111,DATASHEET!$A$1:$A$300,0),MATCH(PROGRESS!BH$2,DATASHEET!$A$1:$CT$1,0)),"")</f>
        <v>0</v>
      </c>
      <c r="BI111" s="109" t="str">
        <f t="shared" si="54"/>
        <v/>
      </c>
      <c r="BJ111" s="110" t="str">
        <f>IF(ISBLANK(DATASHEET!BQ97),"",DATASHEET!BQ97)</f>
        <v>WD</v>
      </c>
      <c r="BK111" s="111" t="str">
        <f>IF(ISBLANK(DATASHEET!BR97),"",DATASHEET!BR97)</f>
        <v>8S-MA-1</v>
      </c>
      <c r="BL111" s="108" t="str">
        <f>IFERROR(VLOOKUP(DATASHEET!BT97,lookup,2,FALSE)-$Q111,"")</f>
        <v/>
      </c>
      <c r="BM111" s="109">
        <f>IFERROR(INDEX(DATASHEET!$A$1:$CT$300,MATCH(PROGRESS!$A111,DATASHEET!$A$1:$A$300,0),MATCH(PROGRESS!BM$2,DATASHEET!$A$1:$CT$1,0)),"")</f>
        <v>0</v>
      </c>
      <c r="BN111" s="109" t="str">
        <f t="shared" si="55"/>
        <v/>
      </c>
      <c r="BO111" s="110" t="str">
        <f>IF(ISBLANK(DATASHEET!BU97),"",DATASHEET!BU97)</f>
        <v>AW</v>
      </c>
      <c r="BP111" s="111" t="str">
        <f>IF(ISBLANK(DATASHEET!BV97),"",DATASHEET!BV97)</f>
        <v>8S-MU-3</v>
      </c>
      <c r="BQ111" s="108" t="str">
        <f>IFERROR(VLOOKUP(DATASHEET!BX97,lookup,2,FALSE)-$Q111,"")</f>
        <v/>
      </c>
      <c r="BR111" s="109">
        <f>IFERROR(INDEX(DATASHEET!$A$1:$CT$300,MATCH(PROGRESS!$A111,DATASHEET!$A$1:$A$300,0),MATCH(PROGRESS!BR$2,DATASHEET!$A$1:$CT$1,0)),"")</f>
        <v>0</v>
      </c>
      <c r="BS111" s="109" t="str">
        <f t="shared" si="56"/>
        <v/>
      </c>
      <c r="BT111" s="110" t="str">
        <f>IF(ISBLANK(DATASHEET!BY97),"",DATASHEET!BY97)</f>
        <v/>
      </c>
      <c r="BU111" s="111" t="str">
        <f>IF(ISBLANK(DATASHEET!BZ97),"",DATASHEET!BZ97)</f>
        <v/>
      </c>
      <c r="BV111" s="108" t="str">
        <f>IFERROR(VLOOKUP(DATASHEET!CB97,lookup,2,FALSE)-$Q111,"")</f>
        <v/>
      </c>
      <c r="BW111" s="109">
        <f>IFERROR(INDEX(DATASHEET!$A$1:$CT$300,MATCH(PROGRESS!$A111,DATASHEET!$A$1:$A$300,0),MATCH(PROGRESS!BW$2,DATASHEET!$A$1:$CT$1,0)),"")</f>
        <v>0</v>
      </c>
      <c r="BX111" s="109" t="str">
        <f t="shared" si="57"/>
        <v/>
      </c>
      <c r="BY111" s="110" t="str">
        <f>IF(ISBLANK(DATASHEET!CC97),"",DATASHEET!CC97)</f>
        <v>JOS</v>
      </c>
      <c r="BZ111" s="111" t="str">
        <f>IF(ISBLANK(DATASHEET!CD97),"",DATASHEET!CD97)</f>
        <v>8S-PE-4</v>
      </c>
      <c r="CA111" s="108" t="str">
        <f>IFERROR(VLOOKUP(DATASHEET!CF97,lookup,2,FALSE)-$Q111,"")</f>
        <v/>
      </c>
      <c r="CB111" s="109">
        <f>IFERROR(INDEX(DATASHEET!$A$1:$CT$300,MATCH(PROGRESS!$A111,DATASHEET!$A$1:$A$300,0),MATCH(PROGRESS!CB$2,DATASHEET!$A$1:$CT$1,0)),"")</f>
        <v>0</v>
      </c>
      <c r="CC111" s="109" t="str">
        <f t="shared" si="58"/>
        <v/>
      </c>
      <c r="CD111" s="110" t="str">
        <f>IF(ISBLANK(DATASHEET!CG97),"",DATASHEET!CG97)</f>
        <v>FG</v>
      </c>
      <c r="CE111" s="111" t="str">
        <f>IF(ISBLANK(DATASHEET!CH97),"",DATASHEET!CH97)</f>
        <v>8S-RE-3</v>
      </c>
      <c r="CF111" s="108" t="str">
        <f>IFERROR(VLOOKUP(DATASHEET!CJ97,lookup,2,FALSE)-$Q111,"")</f>
        <v/>
      </c>
      <c r="CG111" s="109">
        <f>IFERROR(INDEX(DATASHEET!$A$1:$CT$300,MATCH(PROGRESS!$A111,DATASHEET!$A$1:$A$300,0),MATCH(PROGRESS!CG$2,DATASHEET!$A$1:$CT$1,0)),"")</f>
        <v>0</v>
      </c>
      <c r="CH111" s="109" t="str">
        <f t="shared" si="61"/>
        <v/>
      </c>
      <c r="CI111" s="110" t="str">
        <f>IF(ISBLANK(DATASHEET!CK97),"",DATASHEET!CK97)</f>
        <v>DWA</v>
      </c>
      <c r="CJ111" s="111" t="str">
        <f>IF(ISBLANK(DATASHEET!CL97),"",DATASHEET!CL97)</f>
        <v>8X-SC-1</v>
      </c>
      <c r="CK111" s="108" t="str">
        <f>IFERROR(VLOOKUP(DATASHEET!CN97,lookup,2,FALSE)-$Q111,"")</f>
        <v/>
      </c>
      <c r="CL111" s="109">
        <f>IFERROR(INDEX(DATASHEET!$A$1:$CT$300,MATCH(PROGRESS!$A111,DATASHEET!$A$1:$A$300,0),MATCH(PROGRESS!CL$2,DATASHEET!$A$1:$CT$1,0)),"")</f>
        <v>0</v>
      </c>
      <c r="CM111" s="109" t="str">
        <f t="shared" si="59"/>
        <v/>
      </c>
      <c r="CN111" s="110" t="str">
        <f>IF(ISBLANK(DATASHEET!CO97),"",DATASHEET!CO97)</f>
        <v/>
      </c>
      <c r="CO111" s="110" t="str">
        <f>IF(ISBLANK(DATASHEET!CP97),"",DATASHEET!CP97)</f>
        <v/>
      </c>
      <c r="FO111" s="282"/>
      <c r="FP111" s="282"/>
      <c r="FQ111" s="282"/>
      <c r="FR111" s="282"/>
      <c r="FS111" s="282"/>
      <c r="FT111" s="282"/>
      <c r="FU111" s="282"/>
      <c r="FV111" s="282"/>
      <c r="FW111" s="282"/>
      <c r="FX111" s="282"/>
      <c r="FY111" s="345"/>
      <c r="FZ111" s="282"/>
      <c r="GA111" s="282"/>
      <c r="GB111" s="282"/>
      <c r="GC111" s="282"/>
      <c r="GD111" s="282"/>
      <c r="GE111" s="282"/>
      <c r="GF111" s="282"/>
      <c r="GG111" s="282"/>
      <c r="GH111" s="282"/>
      <c r="GI111" s="282"/>
      <c r="GJ111" s="282"/>
      <c r="GK111" s="282"/>
      <c r="GL111" s="282"/>
      <c r="GM111" s="282"/>
      <c r="GN111" s="282"/>
      <c r="GO111" s="282"/>
      <c r="GP111" s="282"/>
      <c r="GQ111" s="282"/>
      <c r="GR111" s="282"/>
    </row>
    <row r="112" spans="1:200" ht="15.75" x14ac:dyDescent="0.25">
      <c r="A112" s="112">
        <f>DATASHEET!A98</f>
        <v>152748</v>
      </c>
      <c r="B112" s="113" t="str">
        <f>DATASHEET!B98</f>
        <v>LEADLEY, Daisy</v>
      </c>
      <c r="C112" s="114" t="str">
        <f>DATASHEET!C98</f>
        <v>8TR</v>
      </c>
      <c r="D112" s="115" t="str">
        <f>DATASHEET!D98</f>
        <v>F</v>
      </c>
      <c r="E112" s="115" t="str">
        <f>DATASHEET!J98</f>
        <v>N</v>
      </c>
      <c r="F112" s="115" t="str">
        <f>DATASHEET!E98</f>
        <v>N</v>
      </c>
      <c r="G112" s="115" t="str">
        <f>DATASHEET!F98</f>
        <v>White - British</v>
      </c>
      <c r="H112" s="115" t="str">
        <f>DATASHEET!G98</f>
        <v>N</v>
      </c>
      <c r="I112" s="115" t="str">
        <f>DATASHEET!H98</f>
        <v>N</v>
      </c>
      <c r="J112" s="115" t="str">
        <f>DATASHEET!I98</f>
        <v>N</v>
      </c>
      <c r="K112" s="116" t="str">
        <f>DATASHEET!M98</f>
        <v>M</v>
      </c>
      <c r="L112" s="117" t="str">
        <f t="shared" si="46"/>
        <v/>
      </c>
      <c r="M112" s="106" t="str">
        <f>IFERROR(SUM(COUNTIF($S112,"&gt;=0"),COUNTIF($AC112,"&gt;=0"),COUNTIF($AH112,"&gt;=0"),COUNTIF(#REF!,"&gt;=0"),COUNTIF($AM112,"&gt;=0"),COUNTIF($AR112,"&gt;=0"),COUNTIF($AW112,"&gt;=0"),COUNTIF($BB112,"&gt;=0"),COUNTIF($BG112,"&gt;=0"),COUNTIF($BL112,"&gt;=0"),COUNTIF($BV112,"&gt;=0"),COUNTIF($BQ112,"&gt;=0"),COUNTIF($CF112,"&gt;=0"),COUNTIF($CK112,"&gt;=0"),COUNTIF($X112,"&gt;=0"),COUNTIF($CA112,"&gt;=0"))/COUNT($S112,$AC112,$AH112,#REF!,$AM112,$AR112,$AW112,$BB112,$BG112,$BL112,$BV112,$CA112,$CF112,$CK112,$X112,$BQ112),"")</f>
        <v/>
      </c>
      <c r="N112" s="106" t="str">
        <f>IFERROR(SUM(COUNTIF($S112,"&lt;0"),COUNTIF($AC112,"&lt;0"),COUNTIF($AH112,"&lt;0"),COUNTIF(#REF!,"&lt;0"),COUNTIF($AM112,"&lt;0"),COUNTIF($AR112,"&lt;0"),COUNTIF($AW112,"&lt;0"),COUNTIF($BB112,"&lt;0"),COUNTIF($BG112,"&lt;0"),COUNTIF($BL112,"&lt;0"),COUNTIF($BV112,"&lt;0"),COUNTIF($BQ112,"&lt;0"),COUNTIF($CA112,"&lt;0"),COUNTIF($CF112,"&lt;0"),COUNTIF($CK112,"&lt;0"),COUNTIF($X112,"&lt;0"))/COUNT($S112,$AC112,$AH112,#REF!,$AM112,$AR112,$AW112,$BB112,$BG112,$BL112,$BV112,$CA112,$CF112,$CK112,$X112,$BQ112),"")</f>
        <v/>
      </c>
      <c r="O112" s="118" t="str">
        <f>IF(ISBLANK(DATASHEET!L98),"",DATASHEET!L98)</f>
        <v>4-5</v>
      </c>
      <c r="P112" s="119">
        <f>IFERROR(IF(VLOOKUP(DATASHEET!A98,[5]YEAR8!$A$2:$Z$226,18,FALSE)="","",VLOOKUP(DATASHEET!A98,[5]YEAR8!$A$2:$Z$226,18,FALSE)),"")</f>
        <v>42.677678999999998</v>
      </c>
      <c r="Q112" s="120">
        <f>IFERROR(IF(VLOOKUP(DATASHEET!A98,[5]YEAR8!$A$2:$AF$250,19,FALSE)="","",VLOOKUP(DATASHEET!A98,[5]YEAR8!$A$2:$AF$250,19,FALSE)),"")</f>
        <v>4.2677678999999999</v>
      </c>
      <c r="R112" s="121" t="str">
        <f>'P8 BREAKDOWN'!L100</f>
        <v/>
      </c>
      <c r="S112" s="108" t="str">
        <f>IF(T112="","",IFERROR(VLOOKUP(DATASHEET!AF98,lookup,2,FALSE)-$Q112,""))</f>
        <v/>
      </c>
      <c r="T112" s="109">
        <f>IFERROR(INDEX(DATASHEET!$A$1:$CT$300,MATCH(PROGRESS!$A112,DATASHEET!$A$1:$A$300,0),MATCH(PROGRESS!T$2,DATASHEET!$A$1:$CT$1,0)),"")</f>
        <v>0</v>
      </c>
      <c r="U112" s="109" t="str">
        <f t="shared" si="47"/>
        <v/>
      </c>
      <c r="V112" s="110" t="str">
        <f>IF(ISBLANK(DATASHEET!AG98),"",DATASHEET!AG98)</f>
        <v>PLE</v>
      </c>
      <c r="W112" s="111" t="str">
        <f>IF(ISBLANK(DATASHEET!AH98),"",DATASHEET!AH98)</f>
        <v>8S-AR-4</v>
      </c>
      <c r="X112" s="108" t="str">
        <f>IFERROR(VLOOKUP(DATASHEET!AJ98,lookup,2,FALSE)-$Q112,"")</f>
        <v/>
      </c>
      <c r="Y112" s="109">
        <f>IFERROR(INDEX(DATASHEET!$A$1:$CT$300,MATCH(PROGRESS!$A112,DATASHEET!$A$1:$A$300,0),MATCH(PROGRESS!Y$2,DATASHEET!$A$1:$CT$1,0)),"")</f>
        <v>0</v>
      </c>
      <c r="Z112" s="109" t="str">
        <f t="shared" si="60"/>
        <v/>
      </c>
      <c r="AA112" s="110" t="str">
        <f>IF(ISBLANK(DATASHEET!AK98),"",DATASHEET!AK98)</f>
        <v/>
      </c>
      <c r="AB112" s="111" t="str">
        <f>IF(ISBLANK(DATASHEET!AL98),"",DATASHEET!AL98)</f>
        <v/>
      </c>
      <c r="AC112" s="108" t="str">
        <f>IF(AD112="","",IFERROR(VLOOKUP(DATASHEET!AN98,lookup,2,FALSE)-$Q112,""))</f>
        <v/>
      </c>
      <c r="AD112" s="109">
        <f>IFERROR(INDEX(DATASHEET!$A$1:$CT$300,MATCH(PROGRESS!$A112,DATASHEET!$A$1:$A$300,0),MATCH(PROGRESS!AD$2,DATASHEET!$A$1:$CT$1,0)),"")</f>
        <v>0</v>
      </c>
      <c r="AE112" s="109" t="str">
        <f t="shared" si="48"/>
        <v/>
      </c>
      <c r="AF112" s="110" t="str">
        <f>IF(ISBLANK(DATASHEET!AO98),"",DATASHEET!AO98)</f>
        <v>EC</v>
      </c>
      <c r="AG112" s="111" t="str">
        <f>IF(ISBLANK(DATASHEET!AP98),"",DATASHEET!AP98)</f>
        <v>8S-DR-4</v>
      </c>
      <c r="AH112" s="108" t="str">
        <f>IF(AI112="","",IFERROR(VLOOKUP(DATASHEET!AR98,lookup,2,FALSE)-$Q112,""))</f>
        <v/>
      </c>
      <c r="AI112" s="109">
        <f>IFERROR(INDEX(DATASHEET!$A$1:$CT$300,MATCH(PROGRESS!$A112,DATASHEET!$A$1:$A$300,0),MATCH(PROGRESS!AI$2,DATASHEET!$A$1:$CT$1,0)),"")</f>
        <v>0</v>
      </c>
      <c r="AJ112" s="109" t="str">
        <f t="shared" si="49"/>
        <v/>
      </c>
      <c r="AK112" s="110" t="str">
        <f>IF(ISBLANK(DATASHEET!AS98),"",DATASHEET!AS98)</f>
        <v>EW</v>
      </c>
      <c r="AL112" s="111" t="str">
        <f>IF(ISBLANK(DATASHEET!AT98),"",DATASHEET!AT98)</f>
        <v>8S-EN-4</v>
      </c>
      <c r="AM112" s="108" t="str">
        <f>IF(AN112="","",IFERROR(VLOOKUP(DATASHEET!AZ98,lookup,2,FALSE)-$Q112,""))</f>
        <v/>
      </c>
      <c r="AN112" s="109">
        <f>IFERROR(INDEX(DATASHEET!$A$1:$CT$300,MATCH(PROGRESS!$A112,DATASHEET!$A$1:$A$300,0),MATCH(PROGRESS!AN$2,DATASHEET!$A$1:$CT$1,0)),"")</f>
        <v>0</v>
      </c>
      <c r="AO112" s="109" t="str">
        <f t="shared" si="50"/>
        <v/>
      </c>
      <c r="AP112" s="110" t="str">
        <f>IF(ISBLANK(DATASHEET!BA98),"",DATASHEET!BA98)</f>
        <v>WE</v>
      </c>
      <c r="AQ112" s="111" t="str">
        <f>IF(ISBLANK(DATASHEET!BB98),"",DATASHEET!BB98)</f>
        <v>8S-FR-4</v>
      </c>
      <c r="AR112" s="108" t="str">
        <f>IF(AS112="","",IFERROR(VLOOKUP(DATASHEET!BD98,lookup,2,FALSE)-$Q112,""))</f>
        <v/>
      </c>
      <c r="AS112" s="109">
        <f>IFERROR(INDEX(DATASHEET!$A$1:$CT$300,MATCH(PROGRESS!$A112,DATASHEET!$A$1:$A$300,0),MATCH(PROGRESS!AS$2,DATASHEET!$A$1:$CT$1,0)),"")</f>
        <v>0</v>
      </c>
      <c r="AT112" s="109" t="str">
        <f t="shared" si="51"/>
        <v/>
      </c>
      <c r="AU112" s="110" t="str">
        <f>IF(ISBLANK(DATASHEET!BE98),"",DATASHEET!BE98)</f>
        <v>ET</v>
      </c>
      <c r="AV112" s="111" t="str">
        <f>IF(ISBLANK(DATASHEET!BF98),"",DATASHEET!BF98)</f>
        <v>8S-GG-4</v>
      </c>
      <c r="AW112" s="108" t="str">
        <f>IF(AX112="","",IFERROR(VLOOKUP(DATASHEET!BH98,lookup,2,FALSE)-$Q112,""))</f>
        <v/>
      </c>
      <c r="AX112" s="109">
        <f>IFERROR(INDEX(DATASHEET!$A$1:$CT$300,MATCH(PROGRESS!$A112,DATASHEET!$A$1:$A$300,0),MATCH(PROGRESS!AX$2,DATASHEET!$A$1:$CT$1,0)),"")</f>
        <v>0</v>
      </c>
      <c r="AY112" s="109" t="str">
        <f t="shared" si="52"/>
        <v/>
      </c>
      <c r="AZ112" s="110" t="str">
        <f>IF(ISBLANK(DATASHEET!BI98),"",DATASHEET!BI98)</f>
        <v>ESH</v>
      </c>
      <c r="BA112" s="111" t="str">
        <f>IF(ISBLANK(DATASHEET!BJ98),"",DATASHEET!BJ98)</f>
        <v>8S-HI-4</v>
      </c>
      <c r="BB112" s="108" t="str">
        <f>IF(BC112="","",IFERROR(VLOOKUP(DATASHEET!BL98,lookup,2,FALSE)-$Q112,""))</f>
        <v/>
      </c>
      <c r="BC112" s="109">
        <f>IFERROR(INDEX(DATASHEET!$A$1:$CT$300,MATCH(PROGRESS!$A112,DATASHEET!$A$1:$A$300,0),MATCH(PROGRESS!BC$2,DATASHEET!$A$1:$CT$1,0)),"")</f>
        <v>0</v>
      </c>
      <c r="BD112" s="109" t="str">
        <f t="shared" si="53"/>
        <v/>
      </c>
      <c r="BE112" s="110" t="str">
        <f>IF(ISBLANK(DATASHEET!BM98),"",DATASHEET!BM98)</f>
        <v>DCR</v>
      </c>
      <c r="BF112" s="111" t="str">
        <f>IF(ISBLANK(DATASHEET!BN98),"",DATASHEET!BN98)</f>
        <v>8S-IT-4</v>
      </c>
      <c r="BG112" s="108" t="str">
        <f>IF(BH112="","",IFERROR(VLOOKUP(DATASHEET!BP98,lookup,2,FALSE)-$Q112,""))</f>
        <v/>
      </c>
      <c r="BH112" s="109">
        <f>IFERROR(INDEX(DATASHEET!$A$1:$CT$300,MATCH(PROGRESS!$A112,DATASHEET!$A$1:$A$300,0),MATCH(PROGRESS!BH$2,DATASHEET!$A$1:$CT$1,0)),"")</f>
        <v>0</v>
      </c>
      <c r="BI112" s="109" t="str">
        <f t="shared" si="54"/>
        <v/>
      </c>
      <c r="BJ112" s="110" t="str">
        <f>IF(ISBLANK(DATASHEET!BQ98),"",DATASHEET!BQ98)</f>
        <v>MP</v>
      </c>
      <c r="BK112" s="111" t="str">
        <f>IF(ISBLANK(DATASHEET!BR98),"",DATASHEET!BR98)</f>
        <v>8S-MA-2</v>
      </c>
      <c r="BL112" s="108" t="str">
        <f>IFERROR(VLOOKUP(DATASHEET!BT98,lookup,2,FALSE)-$Q112,"")</f>
        <v/>
      </c>
      <c r="BM112" s="109">
        <f>IFERROR(INDEX(DATASHEET!$A$1:$CT$300,MATCH(PROGRESS!$A112,DATASHEET!$A$1:$A$300,0),MATCH(PROGRESS!BM$2,DATASHEET!$A$1:$CT$1,0)),"")</f>
        <v>0</v>
      </c>
      <c r="BN112" s="109" t="str">
        <f t="shared" si="55"/>
        <v/>
      </c>
      <c r="BO112" s="110" t="str">
        <f>IF(ISBLANK(DATASHEET!BU98),"",DATASHEET!BU98)</f>
        <v>AW</v>
      </c>
      <c r="BP112" s="111" t="str">
        <f>IF(ISBLANK(DATASHEET!BV98),"",DATASHEET!BV98)</f>
        <v>8S-MU-4</v>
      </c>
      <c r="BQ112" s="108" t="str">
        <f>IFERROR(VLOOKUP(DATASHEET!BX98,lookup,2,FALSE)-$Q112,"")</f>
        <v/>
      </c>
      <c r="BR112" s="109">
        <f>IFERROR(INDEX(DATASHEET!$A$1:$CT$300,MATCH(PROGRESS!$A112,DATASHEET!$A$1:$A$300,0),MATCH(PROGRESS!BR$2,DATASHEET!$A$1:$CT$1,0)),"")</f>
        <v>0</v>
      </c>
      <c r="BS112" s="109" t="str">
        <f t="shared" si="56"/>
        <v/>
      </c>
      <c r="BT112" s="110" t="str">
        <f>IF(ISBLANK(DATASHEET!BY98),"",DATASHEET!BY98)</f>
        <v>HST</v>
      </c>
      <c r="BU112" s="111" t="str">
        <f>IF(ISBLANK(DATASHEET!BZ98),"",DATASHEET!BZ98)</f>
        <v>8S-PS-5</v>
      </c>
      <c r="BV112" s="108" t="str">
        <f>IFERROR(VLOOKUP(DATASHEET!CB98,lookup,2,FALSE)-$Q112,"")</f>
        <v/>
      </c>
      <c r="BW112" s="109">
        <f>IFERROR(INDEX(DATASHEET!$A$1:$CT$300,MATCH(PROGRESS!$A112,DATASHEET!$A$1:$A$300,0),MATCH(PROGRESS!BW$2,DATASHEET!$A$1:$CT$1,0)),"")</f>
        <v>0</v>
      </c>
      <c r="BX112" s="109" t="str">
        <f t="shared" si="57"/>
        <v/>
      </c>
      <c r="BY112" s="110" t="str">
        <f>IF(ISBLANK(DATASHEET!CC98),"",DATASHEET!CC98)</f>
        <v>JN</v>
      </c>
      <c r="BZ112" s="111" t="str">
        <f>IF(ISBLANK(DATASHEET!CD98),"",DATASHEET!CD98)</f>
        <v>8S-PE-1</v>
      </c>
      <c r="CA112" s="108" t="str">
        <f>IFERROR(VLOOKUP(DATASHEET!CF98,lookup,2,FALSE)-$Q112,"")</f>
        <v/>
      </c>
      <c r="CB112" s="109">
        <f>IFERROR(INDEX(DATASHEET!$A$1:$CT$300,MATCH(PROGRESS!$A112,DATASHEET!$A$1:$A$300,0),MATCH(PROGRESS!CB$2,DATASHEET!$A$1:$CT$1,0)),"")</f>
        <v>0</v>
      </c>
      <c r="CC112" s="109" t="str">
        <f t="shared" si="58"/>
        <v/>
      </c>
      <c r="CD112" s="110" t="str">
        <f>IF(ISBLANK(DATASHEET!CG98),"",DATASHEET!CG98)</f>
        <v>CW</v>
      </c>
      <c r="CE112" s="111" t="str">
        <f>IF(ISBLANK(DATASHEET!CH98),"",DATASHEET!CH98)</f>
        <v>8S-RE-4</v>
      </c>
      <c r="CF112" s="108" t="str">
        <f>IFERROR(VLOOKUP(DATASHEET!CJ98,lookup,2,FALSE)-$Q112,"")</f>
        <v/>
      </c>
      <c r="CG112" s="109">
        <f>IFERROR(INDEX(DATASHEET!$A$1:$CT$300,MATCH(PROGRESS!$A112,DATASHEET!$A$1:$A$300,0),MATCH(PROGRESS!CG$2,DATASHEET!$A$1:$CT$1,0)),"")</f>
        <v>0</v>
      </c>
      <c r="CH112" s="109" t="str">
        <f t="shared" si="61"/>
        <v/>
      </c>
      <c r="CI112" s="110" t="str">
        <f>IF(ISBLANK(DATASHEET!CK98),"",DATASHEET!CK98)</f>
        <v>RA</v>
      </c>
      <c r="CJ112" s="111" t="str">
        <f>IF(ISBLANK(DATASHEET!CL98),"",DATASHEET!CL98)</f>
        <v>8X-SC-6</v>
      </c>
      <c r="CK112" s="108" t="str">
        <f>IFERROR(VLOOKUP(DATASHEET!CN98,lookup,2,FALSE)-$Q112,"")</f>
        <v/>
      </c>
      <c r="CL112" s="109">
        <f>IFERROR(INDEX(DATASHEET!$A$1:$CT$300,MATCH(PROGRESS!$A112,DATASHEET!$A$1:$A$300,0),MATCH(PROGRESS!CL$2,DATASHEET!$A$1:$CT$1,0)),"")</f>
        <v>0</v>
      </c>
      <c r="CM112" s="109" t="str">
        <f t="shared" si="59"/>
        <v/>
      </c>
      <c r="CN112" s="110" t="str">
        <f>IF(ISBLANK(DATASHEET!CO98),"",DATASHEET!CO98)</f>
        <v/>
      </c>
      <c r="CO112" s="110" t="str">
        <f>IF(ISBLANK(DATASHEET!CP98),"",DATASHEET!CP98)</f>
        <v/>
      </c>
      <c r="FO112" s="282"/>
      <c r="FP112" s="282"/>
      <c r="FQ112" s="282"/>
      <c r="FR112" s="282"/>
      <c r="FS112" s="282"/>
      <c r="FT112" s="282"/>
      <c r="FU112" s="282"/>
      <c r="FV112" s="282"/>
      <c r="FW112" s="282"/>
      <c r="FX112" s="282"/>
      <c r="FY112" s="345"/>
      <c r="FZ112" s="282"/>
      <c r="GA112" s="282"/>
      <c r="GB112" s="282"/>
      <c r="GC112" s="282"/>
      <c r="GD112" s="282"/>
      <c r="GE112" s="282"/>
      <c r="GF112" s="282"/>
      <c r="GG112" s="282"/>
      <c r="GH112" s="282"/>
      <c r="GI112" s="282"/>
      <c r="GJ112" s="282"/>
      <c r="GK112" s="282"/>
      <c r="GL112" s="282"/>
      <c r="GM112" s="282"/>
      <c r="GN112" s="282"/>
      <c r="GO112" s="282"/>
      <c r="GP112" s="282"/>
      <c r="GQ112" s="282"/>
      <c r="GR112" s="282"/>
    </row>
    <row r="113" spans="1:200" ht="15.75" x14ac:dyDescent="0.25">
      <c r="A113" s="112">
        <f>DATASHEET!A99</f>
        <v>152809</v>
      </c>
      <c r="B113" s="113" t="str">
        <f>DATASHEET!B99</f>
        <v>LEDGER, Maisie</v>
      </c>
      <c r="C113" s="114" t="str">
        <f>DATASHEET!C99</f>
        <v>8MH</v>
      </c>
      <c r="D113" s="115" t="str">
        <f>DATASHEET!D99</f>
        <v>F</v>
      </c>
      <c r="E113" s="115" t="str">
        <f>DATASHEET!J99</f>
        <v>N</v>
      </c>
      <c r="F113" s="115" t="str">
        <f>DATASHEET!E99</f>
        <v>N</v>
      </c>
      <c r="G113" s="115" t="str">
        <f>DATASHEET!F99</f>
        <v>White - British</v>
      </c>
      <c r="H113" s="115" t="str">
        <f>DATASHEET!G99</f>
        <v>N</v>
      </c>
      <c r="I113" s="115" t="str">
        <f>DATASHEET!H99</f>
        <v>N</v>
      </c>
      <c r="J113" s="115" t="str">
        <f>DATASHEET!I99</f>
        <v>N</v>
      </c>
      <c r="K113" s="116" t="str">
        <f>DATASHEET!M99</f>
        <v>M</v>
      </c>
      <c r="L113" s="117" t="str">
        <f t="shared" si="46"/>
        <v/>
      </c>
      <c r="M113" s="106" t="str">
        <f>IFERROR(SUM(COUNTIF($S113,"&gt;=0"),COUNTIF($AC113,"&gt;=0"),COUNTIF($AH113,"&gt;=0"),COUNTIF(#REF!,"&gt;=0"),COUNTIF($AM113,"&gt;=0"),COUNTIF($AR113,"&gt;=0"),COUNTIF($AW113,"&gt;=0"),COUNTIF($BB113,"&gt;=0"),COUNTIF($BG113,"&gt;=0"),COUNTIF($BL113,"&gt;=0"),COUNTIF($BV113,"&gt;=0"),COUNTIF($BQ113,"&gt;=0"),COUNTIF($CF113,"&gt;=0"),COUNTIF($CK113,"&gt;=0"),COUNTIF($X113,"&gt;=0"),COUNTIF($CA113,"&gt;=0"))/COUNT($S113,$AC113,$AH113,#REF!,$AM113,$AR113,$AW113,$BB113,$BG113,$BL113,$BV113,$CA113,$CF113,$CK113,$X113,$BQ113),"")</f>
        <v/>
      </c>
      <c r="N113" s="106" t="str">
        <f>IFERROR(SUM(COUNTIF($S113,"&lt;0"),COUNTIF($AC113,"&lt;0"),COUNTIF($AH113,"&lt;0"),COUNTIF(#REF!,"&lt;0"),COUNTIF($AM113,"&lt;0"),COUNTIF($AR113,"&lt;0"),COUNTIF($AW113,"&lt;0"),COUNTIF($BB113,"&lt;0"),COUNTIF($BG113,"&lt;0"),COUNTIF($BL113,"&lt;0"),COUNTIF($BV113,"&lt;0"),COUNTIF($BQ113,"&lt;0"),COUNTIF($CA113,"&lt;0"),COUNTIF($CF113,"&lt;0"),COUNTIF($CK113,"&lt;0"),COUNTIF($X113,"&lt;0"))/COUNT($S113,$AC113,$AH113,#REF!,$AM113,$AR113,$AW113,$BB113,$BG113,$BL113,$BV113,$CA113,$CF113,$CK113,$X113,$BQ113),"")</f>
        <v/>
      </c>
      <c r="O113" s="118" t="str">
        <f>IF(ISBLANK(DATASHEET!L99),"",DATASHEET!L99)</f>
        <v>4-5</v>
      </c>
      <c r="P113" s="119">
        <f>IFERROR(IF(VLOOKUP(DATASHEET!A99,[5]YEAR8!$A$2:$Z$226,18,FALSE)="","",VLOOKUP(DATASHEET!A99,[5]YEAR8!$A$2:$Z$226,18,FALSE)),"")</f>
        <v>42.677678999999998</v>
      </c>
      <c r="Q113" s="120">
        <f>IFERROR(IF(VLOOKUP(DATASHEET!A99,[5]YEAR8!$A$2:$AF$250,19,FALSE)="","",VLOOKUP(DATASHEET!A99,[5]YEAR8!$A$2:$AF$250,19,FALSE)),"")</f>
        <v>4.2677678999999999</v>
      </c>
      <c r="R113" s="121" t="str">
        <f>'P8 BREAKDOWN'!L101</f>
        <v/>
      </c>
      <c r="S113" s="108" t="str">
        <f>IF(T113="","",IFERROR(VLOOKUP(DATASHEET!AF99,lookup,2,FALSE)-$Q113,""))</f>
        <v/>
      </c>
      <c r="T113" s="109">
        <f>IFERROR(INDEX(DATASHEET!$A$1:$CT$300,MATCH(PROGRESS!$A113,DATASHEET!$A$1:$A$300,0),MATCH(PROGRESS!T$2,DATASHEET!$A$1:$CT$1,0)),"")</f>
        <v>0</v>
      </c>
      <c r="U113" s="109" t="str">
        <f t="shared" si="47"/>
        <v/>
      </c>
      <c r="V113" s="110" t="str">
        <f>IF(ISBLANK(DATASHEET!AG99),"",DATASHEET!AG99)</f>
        <v>SGO</v>
      </c>
      <c r="W113" s="111" t="str">
        <f>IF(ISBLANK(DATASHEET!AH99),"",DATASHEET!AH99)</f>
        <v>8N-AR-2</v>
      </c>
      <c r="X113" s="108" t="str">
        <f>IFERROR(VLOOKUP(DATASHEET!AJ99,lookup,2,FALSE)-$Q113,"")</f>
        <v/>
      </c>
      <c r="Y113" s="109">
        <f>IFERROR(INDEX(DATASHEET!$A$1:$CT$300,MATCH(PROGRESS!$A113,DATASHEET!$A$1:$A$300,0),MATCH(PROGRESS!Y$2,DATASHEET!$A$1:$CT$1,0)),"")</f>
        <v>0</v>
      </c>
      <c r="Z113" s="109" t="str">
        <f t="shared" si="60"/>
        <v/>
      </c>
      <c r="AA113" s="110" t="str">
        <f>IF(ISBLANK(DATASHEET!AK99),"",DATASHEET!AK99)</f>
        <v>MO</v>
      </c>
      <c r="AB113" s="111" t="str">
        <f>IF(ISBLANK(DATASHEET!AL99),"",DATASHEET!AL99)</f>
        <v>8N-DT-3</v>
      </c>
      <c r="AC113" s="108" t="str">
        <f>IF(AD113="","",IFERROR(VLOOKUP(DATASHEET!AN99,lookup,2,FALSE)-$Q113,""))</f>
        <v/>
      </c>
      <c r="AD113" s="109">
        <f>IFERROR(INDEX(DATASHEET!$A$1:$CT$300,MATCH(PROGRESS!$A113,DATASHEET!$A$1:$A$300,0),MATCH(PROGRESS!AD$2,DATASHEET!$A$1:$CT$1,0)),"")</f>
        <v>0</v>
      </c>
      <c r="AE113" s="109" t="str">
        <f t="shared" si="48"/>
        <v/>
      </c>
      <c r="AF113" s="110" t="str">
        <f>IF(ISBLANK(DATASHEET!AO99),"",DATASHEET!AO99)</f>
        <v>EC</v>
      </c>
      <c r="AG113" s="111" t="str">
        <f>IF(ISBLANK(DATASHEET!AP99),"",DATASHEET!AP99)</f>
        <v>8N-DR-2</v>
      </c>
      <c r="AH113" s="108" t="str">
        <f>IF(AI113="","",IFERROR(VLOOKUP(DATASHEET!AR99,lookup,2,FALSE)-$Q113,""))</f>
        <v/>
      </c>
      <c r="AI113" s="109">
        <f>IFERROR(INDEX(DATASHEET!$A$1:$CT$300,MATCH(PROGRESS!$A113,DATASHEET!$A$1:$A$300,0),MATCH(PROGRESS!AI$2,DATASHEET!$A$1:$CT$1,0)),"")</f>
        <v>0</v>
      </c>
      <c r="AJ113" s="109" t="str">
        <f t="shared" si="49"/>
        <v/>
      </c>
      <c r="AK113" s="110" t="str">
        <f>IF(ISBLANK(DATASHEET!AS99),"",DATASHEET!AS99)</f>
        <v>CMC</v>
      </c>
      <c r="AL113" s="111" t="str">
        <f>IF(ISBLANK(DATASHEET!AT99),"",DATASHEET!AT99)</f>
        <v>8N-EN-3</v>
      </c>
      <c r="AM113" s="108" t="str">
        <f>IF(AN113="","",IFERROR(VLOOKUP(DATASHEET!AZ99,lookup,2,FALSE)-$Q113,""))</f>
        <v/>
      </c>
      <c r="AN113" s="109">
        <f>IFERROR(INDEX(DATASHEET!$A$1:$CT$300,MATCH(PROGRESS!$A113,DATASHEET!$A$1:$A$300,0),MATCH(PROGRESS!AN$2,DATASHEET!$A$1:$CT$1,0)),"")</f>
        <v>0</v>
      </c>
      <c r="AO113" s="109" t="str">
        <f t="shared" si="50"/>
        <v/>
      </c>
      <c r="AP113" s="110" t="str">
        <f>IF(ISBLANK(DATASHEET!BA99),"",DATASHEET!BA99)</f>
        <v/>
      </c>
      <c r="AQ113" s="111" t="str">
        <f>IF(ISBLANK(DATASHEET!BB99),"",DATASHEET!BB99)</f>
        <v/>
      </c>
      <c r="AR113" s="108" t="str">
        <f>IF(AS113="","",IFERROR(VLOOKUP(DATASHEET!BD99,lookup,2,FALSE)-$Q113,""))</f>
        <v/>
      </c>
      <c r="AS113" s="109">
        <f>IFERROR(INDEX(DATASHEET!$A$1:$CT$300,MATCH(PROGRESS!$A113,DATASHEET!$A$1:$A$300,0),MATCH(PROGRESS!AS$2,DATASHEET!$A$1:$CT$1,0)),"")</f>
        <v>0</v>
      </c>
      <c r="AT113" s="109" t="str">
        <f t="shared" si="51"/>
        <v/>
      </c>
      <c r="AU113" s="110" t="str">
        <f>IF(ISBLANK(DATASHEET!BE99),"",DATASHEET!BE99)</f>
        <v>MPI</v>
      </c>
      <c r="AV113" s="111" t="str">
        <f>IF(ISBLANK(DATASHEET!BF99),"",DATASHEET!BF99)</f>
        <v>8N-GG-2</v>
      </c>
      <c r="AW113" s="108" t="str">
        <f>IF(AX113="","",IFERROR(VLOOKUP(DATASHEET!BH99,lookup,2,FALSE)-$Q113,""))</f>
        <v/>
      </c>
      <c r="AX113" s="109">
        <f>IFERROR(INDEX(DATASHEET!$A$1:$CT$300,MATCH(PROGRESS!$A113,DATASHEET!$A$1:$A$300,0),MATCH(PROGRESS!AX$2,DATASHEET!$A$1:$CT$1,0)),"")</f>
        <v>0</v>
      </c>
      <c r="AY113" s="109" t="str">
        <f t="shared" si="52"/>
        <v/>
      </c>
      <c r="AZ113" s="110" t="str">
        <f>IF(ISBLANK(DATASHEET!BI99),"",DATASHEET!BI99)</f>
        <v>HST</v>
      </c>
      <c r="BA113" s="111" t="str">
        <f>IF(ISBLANK(DATASHEET!BJ99),"",DATASHEET!BJ99)</f>
        <v>8N-HI-2</v>
      </c>
      <c r="BB113" s="108" t="str">
        <f>IF(BC113="","",IFERROR(VLOOKUP(DATASHEET!BL99,lookup,2,FALSE)-$Q113,""))</f>
        <v/>
      </c>
      <c r="BC113" s="109">
        <f>IFERROR(INDEX(DATASHEET!$A$1:$CT$300,MATCH(PROGRESS!$A113,DATASHEET!$A$1:$A$300,0),MATCH(PROGRESS!BC$2,DATASHEET!$A$1:$CT$1,0)),"")</f>
        <v>0</v>
      </c>
      <c r="BD113" s="109" t="str">
        <f t="shared" si="53"/>
        <v/>
      </c>
      <c r="BE113" s="110" t="str">
        <f>IF(ISBLANK(DATASHEET!BM99),"",DATASHEET!BM99)</f>
        <v>DCR</v>
      </c>
      <c r="BF113" s="111" t="str">
        <f>IF(ISBLANK(DATASHEET!BN99),"",DATASHEET!BN99)</f>
        <v>8N-IT-2</v>
      </c>
      <c r="BG113" s="108" t="str">
        <f>IF(BH113="","",IFERROR(VLOOKUP(DATASHEET!BP99,lookup,2,FALSE)-$Q113,""))</f>
        <v/>
      </c>
      <c r="BH113" s="109">
        <f>IFERROR(INDEX(DATASHEET!$A$1:$CT$300,MATCH(PROGRESS!$A113,DATASHEET!$A$1:$A$300,0),MATCH(PROGRESS!BH$2,DATASHEET!$A$1:$CT$1,0)),"")</f>
        <v>0</v>
      </c>
      <c r="BI113" s="109" t="str">
        <f t="shared" si="54"/>
        <v/>
      </c>
      <c r="BJ113" s="110" t="str">
        <f>IF(ISBLANK(DATASHEET!BQ99),"",DATASHEET!BQ99)</f>
        <v>JQ</v>
      </c>
      <c r="BK113" s="111" t="str">
        <f>IF(ISBLANK(DATASHEET!BR99),"",DATASHEET!BR99)</f>
        <v>8N-MA-4</v>
      </c>
      <c r="BL113" s="108" t="str">
        <f>IFERROR(VLOOKUP(DATASHEET!BT99,lookup,2,FALSE)-$Q113,"")</f>
        <v/>
      </c>
      <c r="BM113" s="109">
        <f>IFERROR(INDEX(DATASHEET!$A$1:$CT$300,MATCH(PROGRESS!$A113,DATASHEET!$A$1:$A$300,0),MATCH(PROGRESS!BM$2,DATASHEET!$A$1:$CT$1,0)),"")</f>
        <v>0</v>
      </c>
      <c r="BN113" s="109" t="str">
        <f t="shared" si="55"/>
        <v/>
      </c>
      <c r="BO113" s="110" t="str">
        <f>IF(ISBLANK(DATASHEET!BU99),"",DATASHEET!BU99)</f>
        <v>AW</v>
      </c>
      <c r="BP113" s="111" t="str">
        <f>IF(ISBLANK(DATASHEET!BV99),"",DATASHEET!BV99)</f>
        <v>8N-MU-2</v>
      </c>
      <c r="BQ113" s="108" t="str">
        <f>IFERROR(VLOOKUP(DATASHEET!BX99,lookup,2,FALSE)-$Q113,"")</f>
        <v/>
      </c>
      <c r="BR113" s="109">
        <f>IFERROR(INDEX(DATASHEET!$A$1:$CT$300,MATCH(PROGRESS!$A113,DATASHEET!$A$1:$A$300,0),MATCH(PROGRESS!BR$2,DATASHEET!$A$1:$CT$1,0)),"")</f>
        <v>0</v>
      </c>
      <c r="BS113" s="109" t="str">
        <f t="shared" si="56"/>
        <v/>
      </c>
      <c r="BT113" s="110" t="str">
        <f>IF(ISBLANK(DATASHEET!BY99),"",DATASHEET!BY99)</f>
        <v/>
      </c>
      <c r="BU113" s="111" t="str">
        <f>IF(ISBLANK(DATASHEET!BZ99),"",DATASHEET!BZ99)</f>
        <v/>
      </c>
      <c r="BV113" s="108" t="str">
        <f>IFERROR(VLOOKUP(DATASHEET!CB99,lookup,2,FALSE)-$Q113,"")</f>
        <v/>
      </c>
      <c r="BW113" s="109">
        <f>IFERROR(INDEX(DATASHEET!$A$1:$CT$300,MATCH(PROGRESS!$A113,DATASHEET!$A$1:$A$300,0),MATCH(PROGRESS!BW$2,DATASHEET!$A$1:$CT$1,0)),"")</f>
        <v>0</v>
      </c>
      <c r="BX113" s="109" t="str">
        <f t="shared" si="57"/>
        <v/>
      </c>
      <c r="BY113" s="110" t="str">
        <f>IF(ISBLANK(DATASHEET!CC99),"",DATASHEET!CC99)</f>
        <v>LGI</v>
      </c>
      <c r="BZ113" s="111" t="str">
        <f>IF(ISBLANK(DATASHEET!CD99),"",DATASHEET!CD99)</f>
        <v>8N-PE-1</v>
      </c>
      <c r="CA113" s="108" t="str">
        <f>IFERROR(VLOOKUP(DATASHEET!CF99,lookup,2,FALSE)-$Q113,"")</f>
        <v/>
      </c>
      <c r="CB113" s="109">
        <f>IFERROR(INDEX(DATASHEET!$A$1:$CT$300,MATCH(PROGRESS!$A113,DATASHEET!$A$1:$A$300,0),MATCH(PROGRESS!CB$2,DATASHEET!$A$1:$CT$1,0)),"")</f>
        <v>0</v>
      </c>
      <c r="CC113" s="109" t="str">
        <f t="shared" si="58"/>
        <v/>
      </c>
      <c r="CD113" s="110" t="str">
        <f>IF(ISBLANK(DATASHEET!CG99),"",DATASHEET!CG99)</f>
        <v>PLO</v>
      </c>
      <c r="CE113" s="111" t="str">
        <f>IF(ISBLANK(DATASHEET!CH99),"",DATASHEET!CH99)</f>
        <v>8N-RE-2</v>
      </c>
      <c r="CF113" s="108" t="str">
        <f>IFERROR(VLOOKUP(DATASHEET!CJ99,lookup,2,FALSE)-$Q113,"")</f>
        <v/>
      </c>
      <c r="CG113" s="109">
        <f>IFERROR(INDEX(DATASHEET!$A$1:$CT$300,MATCH(PROGRESS!$A113,DATASHEET!$A$1:$A$300,0),MATCH(PROGRESS!CG$2,DATASHEET!$A$1:$CT$1,0)),"")</f>
        <v>0</v>
      </c>
      <c r="CH113" s="109" t="str">
        <f t="shared" si="61"/>
        <v/>
      </c>
      <c r="CI113" s="110" t="str">
        <f>IF(ISBLANK(DATASHEET!CK99),"",DATASHEET!CK99)</f>
        <v>AGI</v>
      </c>
      <c r="CJ113" s="111" t="str">
        <f>IF(ISBLANK(DATASHEET!CL99),"",DATASHEET!CL99)</f>
        <v>8X-SC-5</v>
      </c>
      <c r="CK113" s="108" t="str">
        <f>IFERROR(VLOOKUP(DATASHEET!CN99,lookup,2,FALSE)-$Q113,"")</f>
        <v/>
      </c>
      <c r="CL113" s="109">
        <f>IFERROR(INDEX(DATASHEET!$A$1:$CT$300,MATCH(PROGRESS!$A113,DATASHEET!$A$1:$A$300,0),MATCH(PROGRESS!CL$2,DATASHEET!$A$1:$CT$1,0)),"")</f>
        <v>0</v>
      </c>
      <c r="CM113" s="109" t="str">
        <f t="shared" si="59"/>
        <v/>
      </c>
      <c r="CN113" s="110" t="str">
        <f>IF(ISBLANK(DATASHEET!CO99),"",DATASHEET!CO99)</f>
        <v>YP</v>
      </c>
      <c r="CO113" s="110" t="str">
        <f>IF(ISBLANK(DATASHEET!CP99),"",DATASHEET!CP99)</f>
        <v>8N-SP-2</v>
      </c>
      <c r="FO113" s="282"/>
      <c r="FP113" s="282"/>
      <c r="FQ113" s="282"/>
      <c r="FR113" s="282"/>
      <c r="FS113" s="282"/>
      <c r="FT113" s="282"/>
      <c r="FU113" s="282"/>
      <c r="FV113" s="282"/>
      <c r="FW113" s="282"/>
      <c r="FX113" s="282"/>
      <c r="FY113" s="345"/>
      <c r="FZ113" s="282"/>
      <c r="GA113" s="282"/>
      <c r="GB113" s="282"/>
      <c r="GC113" s="282"/>
      <c r="GD113" s="282"/>
      <c r="GE113" s="282"/>
      <c r="GF113" s="282"/>
      <c r="GG113" s="282"/>
      <c r="GH113" s="282"/>
      <c r="GI113" s="282"/>
      <c r="GJ113" s="282"/>
      <c r="GK113" s="282"/>
      <c r="GL113" s="282"/>
      <c r="GM113" s="282"/>
      <c r="GN113" s="282"/>
      <c r="GO113" s="282"/>
      <c r="GP113" s="282"/>
      <c r="GQ113" s="282"/>
      <c r="GR113" s="282"/>
    </row>
    <row r="114" spans="1:200" ht="15.75" x14ac:dyDescent="0.25">
      <c r="A114" s="112">
        <f>DATASHEET!A100</f>
        <v>152814</v>
      </c>
      <c r="B114" s="113" t="str">
        <f>DATASHEET!B100</f>
        <v>LIN, Queenie</v>
      </c>
      <c r="C114" s="114" t="str">
        <f>DATASHEET!C100</f>
        <v>8PH</v>
      </c>
      <c r="D114" s="115" t="str">
        <f>DATASHEET!D100</f>
        <v>F</v>
      </c>
      <c r="E114" s="115" t="str">
        <f>DATASHEET!J100</f>
        <v>N</v>
      </c>
      <c r="F114" s="115" t="str">
        <f>DATASHEET!E100</f>
        <v>N</v>
      </c>
      <c r="G114" s="115" t="str">
        <f>DATASHEET!F100</f>
        <v>Chinese</v>
      </c>
      <c r="H114" s="115" t="str">
        <f>DATASHEET!G100</f>
        <v>Y</v>
      </c>
      <c r="I114" s="115" t="str">
        <f>DATASHEET!H100</f>
        <v>N</v>
      </c>
      <c r="J114" s="115" t="str">
        <f>DATASHEET!I100</f>
        <v>N</v>
      </c>
      <c r="K114" s="116" t="str">
        <f>DATASHEET!M100</f>
        <v>H</v>
      </c>
      <c r="L114" s="117" t="str">
        <f t="shared" si="46"/>
        <v/>
      </c>
      <c r="M114" s="106" t="str">
        <f>IFERROR(SUM(COUNTIF($S114,"&gt;=0"),COUNTIF($AC114,"&gt;=0"),COUNTIF($AH114,"&gt;=0"),COUNTIF(#REF!,"&gt;=0"),COUNTIF($AM114,"&gt;=0"),COUNTIF($AR114,"&gt;=0"),COUNTIF($AW114,"&gt;=0"),COUNTIF($BB114,"&gt;=0"),COUNTIF($BG114,"&gt;=0"),COUNTIF($BL114,"&gt;=0"),COUNTIF($BV114,"&gt;=0"),COUNTIF($BQ114,"&gt;=0"),COUNTIF($CF114,"&gt;=0"),COUNTIF($CK114,"&gt;=0"),COUNTIF($X114,"&gt;=0"),COUNTIF($CA114,"&gt;=0"))/COUNT($S114,$AC114,$AH114,#REF!,$AM114,$AR114,$AW114,$BB114,$BG114,$BL114,$BV114,$CA114,$CF114,$CK114,$X114,$BQ114),"")</f>
        <v/>
      </c>
      <c r="N114" s="106" t="str">
        <f>IFERROR(SUM(COUNTIF($S114,"&lt;0"),COUNTIF($AC114,"&lt;0"),COUNTIF($AH114,"&lt;0"),COUNTIF(#REF!,"&lt;0"),COUNTIF($AM114,"&lt;0"),COUNTIF($AR114,"&lt;0"),COUNTIF($AW114,"&lt;0"),COUNTIF($BB114,"&lt;0"),COUNTIF($BG114,"&lt;0"),COUNTIF($BL114,"&lt;0"),COUNTIF($BV114,"&lt;0"),COUNTIF($BQ114,"&lt;0"),COUNTIF($CA114,"&lt;0"),COUNTIF($CF114,"&lt;0"),COUNTIF($CK114,"&lt;0"),COUNTIF($X114,"&lt;0"))/COUNT($S114,$AC114,$AH114,#REF!,$AM114,$AR114,$AW114,$BB114,$BG114,$BL114,$BV114,$CA114,$CF114,$CK114,$X114,$BQ114),"")</f>
        <v/>
      </c>
      <c r="O114" s="118" t="str">
        <f>IF(ISBLANK(DATASHEET!L100),"",DATASHEET!L100)</f>
        <v>7-8</v>
      </c>
      <c r="P114" s="119">
        <f>IFERROR(IF(VLOOKUP(DATASHEET!A100,[5]YEAR8!$A$2:$Z$226,18,FALSE)="","",VLOOKUP(DATASHEET!A100,[5]YEAR8!$A$2:$Z$226,18,FALSE)),"")</f>
        <v>68.411214999999999</v>
      </c>
      <c r="Q114" s="120">
        <f>IFERROR(IF(VLOOKUP(DATASHEET!A100,[5]YEAR8!$A$2:$AF$250,19,FALSE)="","",VLOOKUP(DATASHEET!A100,[5]YEAR8!$A$2:$AF$250,19,FALSE)),"")</f>
        <v>6.8411214999999999</v>
      </c>
      <c r="R114" s="121" t="str">
        <f>'P8 BREAKDOWN'!L102</f>
        <v/>
      </c>
      <c r="S114" s="108" t="str">
        <f>IF(T114="","",IFERROR(VLOOKUP(DATASHEET!AF100,lookup,2,FALSE)-$Q114,""))</f>
        <v/>
      </c>
      <c r="T114" s="109">
        <f>IFERROR(INDEX(DATASHEET!$A$1:$CT$300,MATCH(PROGRESS!$A114,DATASHEET!$A$1:$A$300,0),MATCH(PROGRESS!T$2,DATASHEET!$A$1:$CT$1,0)),"")</f>
        <v>0</v>
      </c>
      <c r="U114" s="109" t="str">
        <f t="shared" si="47"/>
        <v/>
      </c>
      <c r="V114" s="110" t="str">
        <f>IF(ISBLANK(DATASHEET!AG100),"",DATASHEET!AG100)</f>
        <v>PLE</v>
      </c>
      <c r="W114" s="111" t="str">
        <f>IF(ISBLANK(DATASHEET!AH100),"",DATASHEET!AH100)</f>
        <v>8S-AR-3</v>
      </c>
      <c r="X114" s="108" t="str">
        <f>IFERROR(VLOOKUP(DATASHEET!AJ100,lookup,2,FALSE)-$Q114,"")</f>
        <v/>
      </c>
      <c r="Y114" s="109">
        <f>IFERROR(INDEX(DATASHEET!$A$1:$CT$300,MATCH(PROGRESS!$A114,DATASHEET!$A$1:$A$300,0),MATCH(PROGRESS!Y$2,DATASHEET!$A$1:$CT$1,0)),"")</f>
        <v>0</v>
      </c>
      <c r="Z114" s="109" t="str">
        <f t="shared" si="60"/>
        <v/>
      </c>
      <c r="AA114" s="110" t="str">
        <f>IF(ISBLANK(DATASHEET!AK100),"",DATASHEET!AK100)</f>
        <v>MO</v>
      </c>
      <c r="AB114" s="111" t="str">
        <f>IF(ISBLANK(DATASHEET!AL100),"",DATASHEET!AL100)</f>
        <v>8S-DT-3</v>
      </c>
      <c r="AC114" s="108" t="str">
        <f>IF(AD114="","",IFERROR(VLOOKUP(DATASHEET!AN100,lookup,2,FALSE)-$Q114,""))</f>
        <v/>
      </c>
      <c r="AD114" s="109">
        <f>IFERROR(INDEX(DATASHEET!$A$1:$CT$300,MATCH(PROGRESS!$A114,DATASHEET!$A$1:$A$300,0),MATCH(PROGRESS!AD$2,DATASHEET!$A$1:$CT$1,0)),"")</f>
        <v>0</v>
      </c>
      <c r="AE114" s="109" t="str">
        <f t="shared" si="48"/>
        <v/>
      </c>
      <c r="AF114" s="110" t="str">
        <f>IF(ISBLANK(DATASHEET!AO100),"",DATASHEET!AO100)</f>
        <v>EC</v>
      </c>
      <c r="AG114" s="111" t="str">
        <f>IF(ISBLANK(DATASHEET!AP100),"",DATASHEET!AP100)</f>
        <v>8S-DR-3</v>
      </c>
      <c r="AH114" s="108" t="str">
        <f>IF(AI114="","",IFERROR(VLOOKUP(DATASHEET!AR100,lookup,2,FALSE)-$Q114,""))</f>
        <v/>
      </c>
      <c r="AI114" s="109">
        <f>IFERROR(INDEX(DATASHEET!$A$1:$CT$300,MATCH(PROGRESS!$A114,DATASHEET!$A$1:$A$300,0),MATCH(PROGRESS!AI$2,DATASHEET!$A$1:$CT$1,0)),"")</f>
        <v>0</v>
      </c>
      <c r="AJ114" s="109" t="str">
        <f t="shared" si="49"/>
        <v/>
      </c>
      <c r="AK114" s="110" t="str">
        <f>IF(ISBLANK(DATASHEET!AS100),"",DATASHEET!AS100)</f>
        <v>EP</v>
      </c>
      <c r="AL114" s="111" t="str">
        <f>IF(ISBLANK(DATASHEET!AT100),"",DATASHEET!AT100)</f>
        <v>8S-EN-1</v>
      </c>
      <c r="AM114" s="108" t="str">
        <f>IF(AN114="","",IFERROR(VLOOKUP(DATASHEET!AZ100,lookup,2,FALSE)-$Q114,""))</f>
        <v/>
      </c>
      <c r="AN114" s="109">
        <f>IFERROR(INDEX(DATASHEET!$A$1:$CT$300,MATCH(PROGRESS!$A114,DATASHEET!$A$1:$A$300,0),MATCH(PROGRESS!AN$2,DATASHEET!$A$1:$CT$1,0)),"")</f>
        <v>0</v>
      </c>
      <c r="AO114" s="109" t="str">
        <f t="shared" si="50"/>
        <v/>
      </c>
      <c r="AP114" s="110" t="str">
        <f>IF(ISBLANK(DATASHEET!BA100),"",DATASHEET!BA100)</f>
        <v>DCH</v>
      </c>
      <c r="AQ114" s="111" t="str">
        <f>IF(ISBLANK(DATASHEET!BB100),"",DATASHEET!BB100)</f>
        <v>8S-FR-3</v>
      </c>
      <c r="AR114" s="108" t="str">
        <f>IF(AS114="","",IFERROR(VLOOKUP(DATASHEET!BD100,lookup,2,FALSE)-$Q114,""))</f>
        <v/>
      </c>
      <c r="AS114" s="109">
        <f>IFERROR(INDEX(DATASHEET!$A$1:$CT$300,MATCH(PROGRESS!$A114,DATASHEET!$A$1:$A$300,0),MATCH(PROGRESS!AS$2,DATASHEET!$A$1:$CT$1,0)),"")</f>
        <v>0</v>
      </c>
      <c r="AT114" s="109" t="str">
        <f t="shared" si="51"/>
        <v/>
      </c>
      <c r="AU114" s="110" t="str">
        <f>IF(ISBLANK(DATASHEET!BE100),"",DATASHEET!BE100)</f>
        <v>NH</v>
      </c>
      <c r="AV114" s="111" t="str">
        <f>IF(ISBLANK(DATASHEET!BF100),"",DATASHEET!BF100)</f>
        <v>8S-GG-3</v>
      </c>
      <c r="AW114" s="108" t="str">
        <f>IF(AX114="","",IFERROR(VLOOKUP(DATASHEET!BH100,lookup,2,FALSE)-$Q114,""))</f>
        <v/>
      </c>
      <c r="AX114" s="109">
        <f>IFERROR(INDEX(DATASHEET!$A$1:$CT$300,MATCH(PROGRESS!$A114,DATASHEET!$A$1:$A$300,0),MATCH(PROGRESS!AX$2,DATASHEET!$A$1:$CT$1,0)),"")</f>
        <v>0</v>
      </c>
      <c r="AY114" s="109" t="str">
        <f t="shared" si="52"/>
        <v/>
      </c>
      <c r="AZ114" s="110" t="str">
        <f>IF(ISBLANK(DATASHEET!BI100),"",DATASHEET!BI100)</f>
        <v>MCO</v>
      </c>
      <c r="BA114" s="111" t="str">
        <f>IF(ISBLANK(DATASHEET!BJ100),"",DATASHEET!BJ100)</f>
        <v>8S-HI-3</v>
      </c>
      <c r="BB114" s="108" t="str">
        <f>IF(BC114="","",IFERROR(VLOOKUP(DATASHEET!BL100,lookup,2,FALSE)-$Q114,""))</f>
        <v/>
      </c>
      <c r="BC114" s="109">
        <f>IFERROR(INDEX(DATASHEET!$A$1:$CT$300,MATCH(PROGRESS!$A114,DATASHEET!$A$1:$A$300,0),MATCH(PROGRESS!BC$2,DATASHEET!$A$1:$CT$1,0)),"")</f>
        <v>0</v>
      </c>
      <c r="BD114" s="109" t="str">
        <f t="shared" si="53"/>
        <v/>
      </c>
      <c r="BE114" s="110" t="str">
        <f>IF(ISBLANK(DATASHEET!BM100),"",DATASHEET!BM100)</f>
        <v>RNI</v>
      </c>
      <c r="BF114" s="111" t="str">
        <f>IF(ISBLANK(DATASHEET!BN100),"",DATASHEET!BN100)</f>
        <v>8S-IT-3</v>
      </c>
      <c r="BG114" s="108" t="str">
        <f>IF(BH114="","",IFERROR(VLOOKUP(DATASHEET!BP100,lookup,2,FALSE)-$Q114,""))</f>
        <v/>
      </c>
      <c r="BH114" s="109">
        <f>IFERROR(INDEX(DATASHEET!$A$1:$CT$300,MATCH(PROGRESS!$A114,DATASHEET!$A$1:$A$300,0),MATCH(PROGRESS!BH$2,DATASHEET!$A$1:$CT$1,0)),"")</f>
        <v>0</v>
      </c>
      <c r="BI114" s="109" t="str">
        <f t="shared" si="54"/>
        <v/>
      </c>
      <c r="BJ114" s="110" t="str">
        <f>IF(ISBLANK(DATASHEET!BQ100),"",DATASHEET!BQ100)</f>
        <v>WD</v>
      </c>
      <c r="BK114" s="111" t="str">
        <f>IF(ISBLANK(DATASHEET!BR100),"",DATASHEET!BR100)</f>
        <v>8S-MA-1</v>
      </c>
      <c r="BL114" s="108" t="str">
        <f>IFERROR(VLOOKUP(DATASHEET!BT100,lookup,2,FALSE)-$Q114,"")</f>
        <v/>
      </c>
      <c r="BM114" s="109">
        <f>IFERROR(INDEX(DATASHEET!$A$1:$CT$300,MATCH(PROGRESS!$A114,DATASHEET!$A$1:$A$300,0),MATCH(PROGRESS!BM$2,DATASHEET!$A$1:$CT$1,0)),"")</f>
        <v>0</v>
      </c>
      <c r="BN114" s="109" t="str">
        <f t="shared" si="55"/>
        <v/>
      </c>
      <c r="BO114" s="110" t="str">
        <f>IF(ISBLANK(DATASHEET!BU100),"",DATASHEET!BU100)</f>
        <v>AW</v>
      </c>
      <c r="BP114" s="111" t="str">
        <f>IF(ISBLANK(DATASHEET!BV100),"",DATASHEET!BV100)</f>
        <v>8S-MU-3</v>
      </c>
      <c r="BQ114" s="108" t="str">
        <f>IFERROR(VLOOKUP(DATASHEET!BX100,lookup,2,FALSE)-$Q114,"")</f>
        <v/>
      </c>
      <c r="BR114" s="109">
        <f>IFERROR(INDEX(DATASHEET!$A$1:$CT$300,MATCH(PROGRESS!$A114,DATASHEET!$A$1:$A$300,0),MATCH(PROGRESS!BR$2,DATASHEET!$A$1:$CT$1,0)),"")</f>
        <v>0</v>
      </c>
      <c r="BS114" s="109" t="str">
        <f t="shared" si="56"/>
        <v/>
      </c>
      <c r="BT114" s="110" t="str">
        <f>IF(ISBLANK(DATASHEET!BY100),"",DATASHEET!BY100)</f>
        <v/>
      </c>
      <c r="BU114" s="111" t="str">
        <f>IF(ISBLANK(DATASHEET!BZ100),"",DATASHEET!BZ100)</f>
        <v/>
      </c>
      <c r="BV114" s="108" t="str">
        <f>IFERROR(VLOOKUP(DATASHEET!CB100,lookup,2,FALSE)-$Q114,"")</f>
        <v/>
      </c>
      <c r="BW114" s="109">
        <f>IFERROR(INDEX(DATASHEET!$A$1:$CT$300,MATCH(PROGRESS!$A114,DATASHEET!$A$1:$A$300,0),MATCH(PROGRESS!BW$2,DATASHEET!$A$1:$CT$1,0)),"")</f>
        <v>0</v>
      </c>
      <c r="BX114" s="109" t="str">
        <f t="shared" si="57"/>
        <v/>
      </c>
      <c r="BY114" s="110" t="str">
        <f>IF(ISBLANK(DATASHEET!CC100),"",DATASHEET!CC100)</f>
        <v>JN</v>
      </c>
      <c r="BZ114" s="111" t="str">
        <f>IF(ISBLANK(DATASHEET!CD100),"",DATASHEET!CD100)</f>
        <v>8S-PE-1</v>
      </c>
      <c r="CA114" s="108" t="str">
        <f>IFERROR(VLOOKUP(DATASHEET!CF100,lookup,2,FALSE)-$Q114,"")</f>
        <v/>
      </c>
      <c r="CB114" s="109">
        <f>IFERROR(INDEX(DATASHEET!$A$1:$CT$300,MATCH(PROGRESS!$A114,DATASHEET!$A$1:$A$300,0),MATCH(PROGRESS!CB$2,DATASHEET!$A$1:$CT$1,0)),"")</f>
        <v>0</v>
      </c>
      <c r="CC114" s="109" t="str">
        <f t="shared" si="58"/>
        <v/>
      </c>
      <c r="CD114" s="110" t="str">
        <f>IF(ISBLANK(DATASHEET!CG100),"",DATASHEET!CG100)</f>
        <v>FG</v>
      </c>
      <c r="CE114" s="111" t="str">
        <f>IF(ISBLANK(DATASHEET!CH100),"",DATASHEET!CH100)</f>
        <v>8S-RE-3</v>
      </c>
      <c r="CF114" s="108" t="str">
        <f>IFERROR(VLOOKUP(DATASHEET!CJ100,lookup,2,FALSE)-$Q114,"")</f>
        <v/>
      </c>
      <c r="CG114" s="109">
        <f>IFERROR(INDEX(DATASHEET!$A$1:$CT$300,MATCH(PROGRESS!$A114,DATASHEET!$A$1:$A$300,0),MATCH(PROGRESS!CG$2,DATASHEET!$A$1:$CT$1,0)),"")</f>
        <v>0</v>
      </c>
      <c r="CH114" s="109" t="str">
        <f t="shared" si="61"/>
        <v/>
      </c>
      <c r="CI114" s="110" t="str">
        <f>IF(ISBLANK(DATASHEET!CK100),"",DATASHEET!CK100)</f>
        <v>AGI</v>
      </c>
      <c r="CJ114" s="111" t="str">
        <f>IF(ISBLANK(DATASHEET!CL100),"",DATASHEET!CL100)</f>
        <v>8X-SC-2</v>
      </c>
      <c r="CK114" s="108" t="str">
        <f>IFERROR(VLOOKUP(DATASHEET!CN100,lookup,2,FALSE)-$Q114,"")</f>
        <v/>
      </c>
      <c r="CL114" s="109">
        <f>IFERROR(INDEX(DATASHEET!$A$1:$CT$300,MATCH(PROGRESS!$A114,DATASHEET!$A$1:$A$300,0),MATCH(PROGRESS!CL$2,DATASHEET!$A$1:$CT$1,0)),"")</f>
        <v>0</v>
      </c>
      <c r="CM114" s="109" t="str">
        <f t="shared" si="59"/>
        <v/>
      </c>
      <c r="CN114" s="110" t="str">
        <f>IF(ISBLANK(DATASHEET!CO100),"",DATASHEET!CO100)</f>
        <v/>
      </c>
      <c r="CO114" s="110" t="str">
        <f>IF(ISBLANK(DATASHEET!CP100),"",DATASHEET!CP100)</f>
        <v/>
      </c>
      <c r="FO114" s="282"/>
      <c r="FP114" s="282"/>
      <c r="FQ114" s="282"/>
      <c r="FR114" s="282"/>
      <c r="FS114" s="282"/>
      <c r="FT114" s="282"/>
      <c r="FU114" s="282"/>
      <c r="FV114" s="282"/>
      <c r="FW114" s="282"/>
      <c r="FX114" s="283"/>
      <c r="FY114" s="345"/>
      <c r="FZ114" s="282"/>
      <c r="GA114" s="282"/>
      <c r="GB114" s="282"/>
      <c r="GC114" s="282"/>
      <c r="GD114" s="282"/>
      <c r="GE114" s="282"/>
      <c r="GF114" s="282"/>
      <c r="GG114" s="282"/>
      <c r="GH114" s="282"/>
      <c r="GI114" s="282"/>
      <c r="GJ114" s="282"/>
      <c r="GK114" s="282"/>
      <c r="GL114" s="282"/>
      <c r="GM114" s="282"/>
      <c r="GN114" s="282"/>
      <c r="GO114" s="282"/>
      <c r="GP114" s="282"/>
      <c r="GQ114" s="282"/>
      <c r="GR114" s="282"/>
    </row>
    <row r="115" spans="1:200" ht="15.75" x14ac:dyDescent="0.25">
      <c r="A115" s="112">
        <f>DATASHEET!A101</f>
        <v>160001</v>
      </c>
      <c r="B115" s="113" t="str">
        <f>DATASHEET!B101</f>
        <v>LOH, Caleb</v>
      </c>
      <c r="C115" s="114" t="str">
        <f>DATASHEET!C101</f>
        <v>8MH</v>
      </c>
      <c r="D115" s="115" t="str">
        <f>DATASHEET!D101</f>
        <v>M</v>
      </c>
      <c r="E115" s="115" t="str">
        <f>DATASHEET!J101</f>
        <v>N</v>
      </c>
      <c r="F115" s="115" t="str">
        <f>DATASHEET!E101</f>
        <v>N</v>
      </c>
      <c r="G115" s="115" t="str">
        <f>DATASHEET!F101</f>
        <v>Chinese and Any Other Ethnic Group</v>
      </c>
      <c r="H115" s="115" t="str">
        <f>DATASHEET!G101</f>
        <v>N</v>
      </c>
      <c r="I115" s="115" t="str">
        <f>DATASHEET!H101</f>
        <v>N</v>
      </c>
      <c r="J115" s="115" t="str">
        <f>DATASHEET!I101</f>
        <v>N</v>
      </c>
      <c r="K115" s="116" t="str">
        <f>DATASHEET!M101</f>
        <v>H</v>
      </c>
      <c r="L115" s="117" t="str">
        <f t="shared" si="46"/>
        <v/>
      </c>
      <c r="M115" s="106" t="str">
        <f>IFERROR(SUM(COUNTIF($S115,"&gt;=0"),COUNTIF($AC115,"&gt;=0"),COUNTIF($AH115,"&gt;=0"),COUNTIF(#REF!,"&gt;=0"),COUNTIF($AM115,"&gt;=0"),COUNTIF($AR115,"&gt;=0"),COUNTIF($AW115,"&gt;=0"),COUNTIF($BB115,"&gt;=0"),COUNTIF($BG115,"&gt;=0"),COUNTIF($BL115,"&gt;=0"),COUNTIF($BV115,"&gt;=0"),COUNTIF($BQ115,"&gt;=0"),COUNTIF($CF115,"&gt;=0"),COUNTIF($CK115,"&gt;=0"),COUNTIF($X115,"&gt;=0"),COUNTIF($CA115,"&gt;=0"))/COUNT($S115,$AC115,$AH115,#REF!,$AM115,$AR115,$AW115,$BB115,$BG115,$BL115,$BV115,$CA115,$CF115,$CK115,$X115,$BQ115),"")</f>
        <v/>
      </c>
      <c r="N115" s="106" t="str">
        <f>IFERROR(SUM(COUNTIF($S115,"&lt;0"),COUNTIF($AC115,"&lt;0"),COUNTIF($AH115,"&lt;0"),COUNTIF(#REF!,"&lt;0"),COUNTIF($AM115,"&lt;0"),COUNTIF($AR115,"&lt;0"),COUNTIF($AW115,"&lt;0"),COUNTIF($BB115,"&lt;0"),COUNTIF($BG115,"&lt;0"),COUNTIF($BL115,"&lt;0"),COUNTIF($BV115,"&lt;0"),COUNTIF($BQ115,"&lt;0"),COUNTIF($CA115,"&lt;0"),COUNTIF($CF115,"&lt;0"),COUNTIF($CK115,"&lt;0"),COUNTIF($X115,"&lt;0"))/COUNT($S115,$AC115,$AH115,#REF!,$AM115,$AR115,$AW115,$BB115,$BG115,$BL115,$BV115,$CA115,$CF115,$CK115,$X115,$BQ115),"")</f>
        <v/>
      </c>
      <c r="O115" s="118" t="str">
        <f>IF(ISBLANK(DATASHEET!L101),"",DATASHEET!L101)</f>
        <v>8-9</v>
      </c>
      <c r="P115" s="119">
        <f>IFERROR(IF(VLOOKUP(DATASHEET!A101,[5]YEAR8!$A$2:$Z$226,18,FALSE)="","",VLOOKUP(DATASHEET!A101,[5]YEAR8!$A$2:$Z$226,18,FALSE)),"")</f>
        <v>80.05</v>
      </c>
      <c r="Q115" s="120">
        <f>IFERROR(IF(VLOOKUP(DATASHEET!A101,[5]YEAR8!$A$2:$AF$250,19,FALSE)="","",VLOOKUP(DATASHEET!A101,[5]YEAR8!$A$2:$AF$250,19,FALSE)),"")</f>
        <v>8.004999999999999</v>
      </c>
      <c r="R115" s="121" t="str">
        <f>'P8 BREAKDOWN'!L103</f>
        <v/>
      </c>
      <c r="S115" s="108" t="str">
        <f>IF(T115="","",IFERROR(VLOOKUP(DATASHEET!AF101,lookup,2,FALSE)-$Q115,""))</f>
        <v/>
      </c>
      <c r="T115" s="109">
        <f>IFERROR(INDEX(DATASHEET!$A$1:$CT$300,MATCH(PROGRESS!$A115,DATASHEET!$A$1:$A$300,0),MATCH(PROGRESS!T$2,DATASHEET!$A$1:$CT$1,0)),"")</f>
        <v>0</v>
      </c>
      <c r="U115" s="109" t="str">
        <f t="shared" si="47"/>
        <v/>
      </c>
      <c r="V115" s="110" t="str">
        <f>IF(ISBLANK(DATASHEET!AG101),"",DATASHEET!AG101)</f>
        <v>SGO</v>
      </c>
      <c r="W115" s="111" t="str">
        <f>IF(ISBLANK(DATASHEET!AH101),"",DATASHEET!AH101)</f>
        <v>8N-AR-2</v>
      </c>
      <c r="X115" s="108" t="str">
        <f>IFERROR(VLOOKUP(DATASHEET!AJ101,lookup,2,FALSE)-$Q115,"")</f>
        <v/>
      </c>
      <c r="Y115" s="109">
        <f>IFERROR(INDEX(DATASHEET!$A$1:$CT$300,MATCH(PROGRESS!$A115,DATASHEET!$A$1:$A$300,0),MATCH(PROGRESS!Y$2,DATASHEET!$A$1:$CT$1,0)),"")</f>
        <v>0</v>
      </c>
      <c r="Z115" s="109" t="str">
        <f t="shared" si="60"/>
        <v/>
      </c>
      <c r="AA115" s="110" t="str">
        <f>IF(ISBLANK(DATASHEET!AK101),"",DATASHEET!AK101)</f>
        <v>AWR</v>
      </c>
      <c r="AB115" s="111" t="str">
        <f>IF(ISBLANK(DATASHEET!AL101),"",DATASHEET!AL101)</f>
        <v>8N-DT-4</v>
      </c>
      <c r="AC115" s="108" t="str">
        <f>IF(AD115="","",IFERROR(VLOOKUP(DATASHEET!AN101,lookup,2,FALSE)-$Q115,""))</f>
        <v/>
      </c>
      <c r="AD115" s="109">
        <f>IFERROR(INDEX(DATASHEET!$A$1:$CT$300,MATCH(PROGRESS!$A115,DATASHEET!$A$1:$A$300,0),MATCH(PROGRESS!AD$2,DATASHEET!$A$1:$CT$1,0)),"")</f>
        <v>0</v>
      </c>
      <c r="AE115" s="109" t="str">
        <f t="shared" si="48"/>
        <v/>
      </c>
      <c r="AF115" s="110" t="str">
        <f>IF(ISBLANK(DATASHEET!AO101),"",DATASHEET!AO101)</f>
        <v>EC</v>
      </c>
      <c r="AG115" s="111" t="str">
        <f>IF(ISBLANK(DATASHEET!AP101),"",DATASHEET!AP101)</f>
        <v>8N-DR-2</v>
      </c>
      <c r="AH115" s="108" t="str">
        <f>IF(AI115="","",IFERROR(VLOOKUP(DATASHEET!AR101,lookup,2,FALSE)-$Q115,""))</f>
        <v/>
      </c>
      <c r="AI115" s="109">
        <f>IFERROR(INDEX(DATASHEET!$A$1:$CT$300,MATCH(PROGRESS!$A115,DATASHEET!$A$1:$A$300,0),MATCH(PROGRESS!AI$2,DATASHEET!$A$1:$CT$1,0)),"")</f>
        <v>0</v>
      </c>
      <c r="AJ115" s="109" t="str">
        <f t="shared" si="49"/>
        <v/>
      </c>
      <c r="AK115" s="110" t="str">
        <f>IF(ISBLANK(DATASHEET!AS101),"",DATASHEET!AS101)</f>
        <v>AWH</v>
      </c>
      <c r="AL115" s="111" t="str">
        <f>IF(ISBLANK(DATASHEET!AT101),"",DATASHEET!AT101)</f>
        <v>8N-EN-1</v>
      </c>
      <c r="AM115" s="108" t="str">
        <f>IF(AN115="","",IFERROR(VLOOKUP(DATASHEET!AZ101,lookup,2,FALSE)-$Q115,""))</f>
        <v/>
      </c>
      <c r="AN115" s="109">
        <f>IFERROR(INDEX(DATASHEET!$A$1:$CT$300,MATCH(PROGRESS!$A115,DATASHEET!$A$1:$A$300,0),MATCH(PROGRESS!AN$2,DATASHEET!$A$1:$CT$1,0)),"")</f>
        <v>0</v>
      </c>
      <c r="AO115" s="109" t="str">
        <f t="shared" si="50"/>
        <v/>
      </c>
      <c r="AP115" s="110" t="str">
        <f>IF(ISBLANK(DATASHEET!BA101),"",DATASHEET!BA101)</f>
        <v/>
      </c>
      <c r="AQ115" s="111" t="str">
        <f>IF(ISBLANK(DATASHEET!BB101),"",DATASHEET!BB101)</f>
        <v/>
      </c>
      <c r="AR115" s="108" t="str">
        <f>IF(AS115="","",IFERROR(VLOOKUP(DATASHEET!BD101,lookup,2,FALSE)-$Q115,""))</f>
        <v/>
      </c>
      <c r="AS115" s="109">
        <f>IFERROR(INDEX(DATASHEET!$A$1:$CT$300,MATCH(PROGRESS!$A115,DATASHEET!$A$1:$A$300,0),MATCH(PROGRESS!AS$2,DATASHEET!$A$1:$CT$1,0)),"")</f>
        <v>0</v>
      </c>
      <c r="AT115" s="109" t="str">
        <f t="shared" si="51"/>
        <v/>
      </c>
      <c r="AU115" s="110" t="str">
        <f>IF(ISBLANK(DATASHEET!BE101),"",DATASHEET!BE101)</f>
        <v>MPI</v>
      </c>
      <c r="AV115" s="111" t="str">
        <f>IF(ISBLANK(DATASHEET!BF101),"",DATASHEET!BF101)</f>
        <v>8N-GG-2</v>
      </c>
      <c r="AW115" s="108" t="str">
        <f>IF(AX115="","",IFERROR(VLOOKUP(DATASHEET!BH101,lookup,2,FALSE)-$Q115,""))</f>
        <v/>
      </c>
      <c r="AX115" s="109">
        <f>IFERROR(INDEX(DATASHEET!$A$1:$CT$300,MATCH(PROGRESS!$A115,DATASHEET!$A$1:$A$300,0),MATCH(PROGRESS!AX$2,DATASHEET!$A$1:$CT$1,0)),"")</f>
        <v>0</v>
      </c>
      <c r="AY115" s="109" t="str">
        <f t="shared" si="52"/>
        <v/>
      </c>
      <c r="AZ115" s="110" t="str">
        <f>IF(ISBLANK(DATASHEET!BI101),"",DATASHEET!BI101)</f>
        <v>HST</v>
      </c>
      <c r="BA115" s="111" t="str">
        <f>IF(ISBLANK(DATASHEET!BJ101),"",DATASHEET!BJ101)</f>
        <v>8N-HI-2</v>
      </c>
      <c r="BB115" s="108" t="str">
        <f>IF(BC115="","",IFERROR(VLOOKUP(DATASHEET!BL101,lookup,2,FALSE)-$Q115,""))</f>
        <v/>
      </c>
      <c r="BC115" s="109">
        <f>IFERROR(INDEX(DATASHEET!$A$1:$CT$300,MATCH(PROGRESS!$A115,DATASHEET!$A$1:$A$300,0),MATCH(PROGRESS!BC$2,DATASHEET!$A$1:$CT$1,0)),"")</f>
        <v>0</v>
      </c>
      <c r="BD115" s="109" t="str">
        <f t="shared" si="53"/>
        <v/>
      </c>
      <c r="BE115" s="110" t="str">
        <f>IF(ISBLANK(DATASHEET!BM101),"",DATASHEET!BM101)</f>
        <v>DCR</v>
      </c>
      <c r="BF115" s="111" t="str">
        <f>IF(ISBLANK(DATASHEET!BN101),"",DATASHEET!BN101)</f>
        <v>8N-IT-2</v>
      </c>
      <c r="BG115" s="108" t="str">
        <f>IF(BH115="","",IFERROR(VLOOKUP(DATASHEET!BP101,lookup,2,FALSE)-$Q115,""))</f>
        <v/>
      </c>
      <c r="BH115" s="109">
        <f>IFERROR(INDEX(DATASHEET!$A$1:$CT$300,MATCH(PROGRESS!$A115,DATASHEET!$A$1:$A$300,0),MATCH(PROGRESS!BH$2,DATASHEET!$A$1:$CT$1,0)),"")</f>
        <v>0</v>
      </c>
      <c r="BI115" s="109" t="str">
        <f t="shared" si="54"/>
        <v/>
      </c>
      <c r="BJ115" s="110" t="str">
        <f>IF(ISBLANK(DATASHEET!BQ101),"",DATASHEET!BQ101)</f>
        <v>WD</v>
      </c>
      <c r="BK115" s="111" t="str">
        <f>IF(ISBLANK(DATASHEET!BR101),"",DATASHEET!BR101)</f>
        <v>8N-MA-1</v>
      </c>
      <c r="BL115" s="108" t="str">
        <f>IFERROR(VLOOKUP(DATASHEET!BT101,lookup,2,FALSE)-$Q115,"")</f>
        <v/>
      </c>
      <c r="BM115" s="109">
        <f>IFERROR(INDEX(DATASHEET!$A$1:$CT$300,MATCH(PROGRESS!$A115,DATASHEET!$A$1:$A$300,0),MATCH(PROGRESS!BM$2,DATASHEET!$A$1:$CT$1,0)),"")</f>
        <v>0</v>
      </c>
      <c r="BN115" s="109" t="str">
        <f t="shared" si="55"/>
        <v/>
      </c>
      <c r="BO115" s="110" t="str">
        <f>IF(ISBLANK(DATASHEET!BU101),"",DATASHEET!BU101)</f>
        <v>AW</v>
      </c>
      <c r="BP115" s="111" t="str">
        <f>IF(ISBLANK(DATASHEET!BV101),"",DATASHEET!BV101)</f>
        <v>8N-MU-2</v>
      </c>
      <c r="BQ115" s="108" t="str">
        <f>IFERROR(VLOOKUP(DATASHEET!BX101,lookup,2,FALSE)-$Q115,"")</f>
        <v/>
      </c>
      <c r="BR115" s="109">
        <f>IFERROR(INDEX(DATASHEET!$A$1:$CT$300,MATCH(PROGRESS!$A115,DATASHEET!$A$1:$A$300,0),MATCH(PROGRESS!BR$2,DATASHEET!$A$1:$CT$1,0)),"")</f>
        <v>0</v>
      </c>
      <c r="BS115" s="109" t="str">
        <f t="shared" si="56"/>
        <v/>
      </c>
      <c r="BT115" s="110" t="str">
        <f>IF(ISBLANK(DATASHEET!BY101),"",DATASHEET!BY101)</f>
        <v/>
      </c>
      <c r="BU115" s="111" t="str">
        <f>IF(ISBLANK(DATASHEET!BZ101),"",DATASHEET!BZ101)</f>
        <v/>
      </c>
      <c r="BV115" s="108" t="str">
        <f>IFERROR(VLOOKUP(DATASHEET!CB101,lookup,2,FALSE)-$Q115,"")</f>
        <v/>
      </c>
      <c r="BW115" s="109">
        <f>IFERROR(INDEX(DATASHEET!$A$1:$CT$300,MATCH(PROGRESS!$A115,DATASHEET!$A$1:$A$300,0),MATCH(PROGRESS!BW$2,DATASHEET!$A$1:$CT$1,0)),"")</f>
        <v>0</v>
      </c>
      <c r="BX115" s="109" t="str">
        <f t="shared" si="57"/>
        <v/>
      </c>
      <c r="BY115" s="110" t="str">
        <f>IF(ISBLANK(DATASHEET!CC101),"",DATASHEET!CC101)</f>
        <v>JOS</v>
      </c>
      <c r="BZ115" s="111" t="str">
        <f>IF(ISBLANK(DATASHEET!CD101),"",DATASHEET!CD101)</f>
        <v>8N-PE-3</v>
      </c>
      <c r="CA115" s="108" t="str">
        <f>IFERROR(VLOOKUP(DATASHEET!CF101,lookup,2,FALSE)-$Q115,"")</f>
        <v/>
      </c>
      <c r="CB115" s="109">
        <f>IFERROR(INDEX(DATASHEET!$A$1:$CT$300,MATCH(PROGRESS!$A115,DATASHEET!$A$1:$A$300,0),MATCH(PROGRESS!CB$2,DATASHEET!$A$1:$CT$1,0)),"")</f>
        <v>0</v>
      </c>
      <c r="CC115" s="109" t="str">
        <f t="shared" si="58"/>
        <v/>
      </c>
      <c r="CD115" s="110" t="str">
        <f>IF(ISBLANK(DATASHEET!CG101),"",DATASHEET!CG101)</f>
        <v>PLO</v>
      </c>
      <c r="CE115" s="111" t="str">
        <f>IF(ISBLANK(DATASHEET!CH101),"",DATASHEET!CH101)</f>
        <v>8N-RE-2</v>
      </c>
      <c r="CF115" s="108" t="str">
        <f>IFERROR(VLOOKUP(DATASHEET!CJ101,lookup,2,FALSE)-$Q115,"")</f>
        <v/>
      </c>
      <c r="CG115" s="109">
        <f>IFERROR(INDEX(DATASHEET!$A$1:$CT$300,MATCH(PROGRESS!$A115,DATASHEET!$A$1:$A$300,0),MATCH(PROGRESS!CG$2,DATASHEET!$A$1:$CT$1,0)),"")</f>
        <v>0</v>
      </c>
      <c r="CH115" s="109" t="str">
        <f t="shared" si="61"/>
        <v/>
      </c>
      <c r="CI115" s="110" t="str">
        <f>IF(ISBLANK(DATASHEET!CK101),"",DATASHEET!CK101)</f>
        <v>GN</v>
      </c>
      <c r="CJ115" s="111" t="str">
        <f>IF(ISBLANK(DATASHEET!CL101),"",DATASHEET!CL101)</f>
        <v>8X-SC-3</v>
      </c>
      <c r="CK115" s="108" t="str">
        <f>IFERROR(VLOOKUP(DATASHEET!CN101,lookup,2,FALSE)-$Q115,"")</f>
        <v/>
      </c>
      <c r="CL115" s="109">
        <f>IFERROR(INDEX(DATASHEET!$A$1:$CT$300,MATCH(PROGRESS!$A115,DATASHEET!$A$1:$A$300,0),MATCH(PROGRESS!CL$2,DATASHEET!$A$1:$CT$1,0)),"")</f>
        <v>0</v>
      </c>
      <c r="CM115" s="109" t="str">
        <f t="shared" si="59"/>
        <v/>
      </c>
      <c r="CN115" s="110" t="str">
        <f>IF(ISBLANK(DATASHEET!CO101),"",DATASHEET!CO101)</f>
        <v>YP</v>
      </c>
      <c r="CO115" s="110" t="str">
        <f>IF(ISBLANK(DATASHEET!CP101),"",DATASHEET!CP101)</f>
        <v>8N-SP-2</v>
      </c>
      <c r="FO115" s="282"/>
      <c r="FP115" s="282"/>
      <c r="FQ115" s="282"/>
      <c r="FR115" s="282"/>
      <c r="FS115" s="282"/>
      <c r="FT115" s="282"/>
      <c r="FU115" s="282"/>
      <c r="FV115" s="282"/>
      <c r="FW115" s="282"/>
      <c r="FX115" s="282"/>
      <c r="FY115" s="345"/>
      <c r="FZ115" s="282"/>
      <c r="GA115" s="282"/>
      <c r="GB115" s="282"/>
      <c r="GC115" s="282"/>
      <c r="GD115" s="282"/>
      <c r="GE115" s="282"/>
      <c r="GF115" s="282"/>
      <c r="GG115" s="282"/>
      <c r="GH115" s="282"/>
      <c r="GI115" s="282"/>
      <c r="GJ115" s="282"/>
      <c r="GK115" s="282"/>
      <c r="GL115" s="282"/>
      <c r="GM115" s="282"/>
      <c r="GN115" s="282"/>
      <c r="GO115" s="282"/>
      <c r="GP115" s="282"/>
      <c r="GQ115" s="282"/>
      <c r="GR115" s="282"/>
    </row>
    <row r="116" spans="1:200" ht="15.75" x14ac:dyDescent="0.25">
      <c r="A116" s="112">
        <f>DATASHEET!A102</f>
        <v>152772</v>
      </c>
      <c r="B116" s="113" t="str">
        <f>DATASHEET!B102</f>
        <v>LOXLEY-TEASDALE, Erin</v>
      </c>
      <c r="C116" s="114" t="str">
        <f>DATASHEET!C102</f>
        <v>8MH</v>
      </c>
      <c r="D116" s="115" t="str">
        <f>DATASHEET!D102</f>
        <v>F</v>
      </c>
      <c r="E116" s="115" t="str">
        <f>DATASHEET!J102</f>
        <v>N</v>
      </c>
      <c r="F116" s="115" t="str">
        <f>DATASHEET!E102</f>
        <v>N</v>
      </c>
      <c r="G116" s="115" t="str">
        <f>DATASHEET!F102</f>
        <v>White - British</v>
      </c>
      <c r="H116" s="115" t="str">
        <f>DATASHEET!G102</f>
        <v>N</v>
      </c>
      <c r="I116" s="115" t="str">
        <f>DATASHEET!H102</f>
        <v>N</v>
      </c>
      <c r="J116" s="115" t="str">
        <f>DATASHEET!I102</f>
        <v>N</v>
      </c>
      <c r="K116" s="116" t="str">
        <f>DATASHEET!M102</f>
        <v>H</v>
      </c>
      <c r="L116" s="117" t="str">
        <f t="shared" si="46"/>
        <v/>
      </c>
      <c r="M116" s="106" t="str">
        <f>IFERROR(SUM(COUNTIF($S116,"&gt;=0"),COUNTIF($AC116,"&gt;=0"),COUNTIF($AH116,"&gt;=0"),COUNTIF(#REF!,"&gt;=0"),COUNTIF($AM116,"&gt;=0"),COUNTIF($AR116,"&gt;=0"),COUNTIF($AW116,"&gt;=0"),COUNTIF($BB116,"&gt;=0"),COUNTIF($BG116,"&gt;=0"),COUNTIF($BL116,"&gt;=0"),COUNTIF($BV116,"&gt;=0"),COUNTIF($BQ116,"&gt;=0"),COUNTIF($CF116,"&gt;=0"),COUNTIF($CK116,"&gt;=0"),COUNTIF($X116,"&gt;=0"),COUNTIF($CA116,"&gt;=0"))/COUNT($S116,$AC116,$AH116,#REF!,$AM116,$AR116,$AW116,$BB116,$BG116,$BL116,$BV116,$CA116,$CF116,$CK116,$X116,$BQ116),"")</f>
        <v/>
      </c>
      <c r="N116" s="106" t="str">
        <f>IFERROR(SUM(COUNTIF($S116,"&lt;0"),COUNTIF($AC116,"&lt;0"),COUNTIF($AH116,"&lt;0"),COUNTIF(#REF!,"&lt;0"),COUNTIF($AM116,"&lt;0"),COUNTIF($AR116,"&lt;0"),COUNTIF($AW116,"&lt;0"),COUNTIF($BB116,"&lt;0"),COUNTIF($BG116,"&lt;0"),COUNTIF($BL116,"&lt;0"),COUNTIF($BV116,"&lt;0"),COUNTIF($BQ116,"&lt;0"),COUNTIF($CA116,"&lt;0"),COUNTIF($CF116,"&lt;0"),COUNTIF($CK116,"&lt;0"),COUNTIF($X116,"&lt;0"))/COUNT($S116,$AC116,$AH116,#REF!,$AM116,$AR116,$AW116,$BB116,$BG116,$BL116,$BV116,$CA116,$CF116,$CK116,$X116,$BQ116),"")</f>
        <v/>
      </c>
      <c r="O116" s="118" t="str">
        <f>IF(ISBLANK(DATASHEET!L102),"",DATASHEET!L102)</f>
        <v>6-7</v>
      </c>
      <c r="P116" s="119">
        <f>IFERROR(IF(VLOOKUP(DATASHEET!A102,[5]YEAR8!$A$2:$Z$226,18,FALSE)="","",VLOOKUP(DATASHEET!A102,[5]YEAR8!$A$2:$Z$226,18,FALSE)),"")</f>
        <v>64.375</v>
      </c>
      <c r="Q116" s="120">
        <f>IFERROR(IF(VLOOKUP(DATASHEET!A102,[5]YEAR8!$A$2:$AF$250,19,FALSE)="","",VLOOKUP(DATASHEET!A102,[5]YEAR8!$A$2:$AF$250,19,FALSE)),"")</f>
        <v>6.4375</v>
      </c>
      <c r="R116" s="121" t="str">
        <f>'P8 BREAKDOWN'!L104</f>
        <v/>
      </c>
      <c r="S116" s="108" t="str">
        <f>IF(T116="","",IFERROR(VLOOKUP(DATASHEET!AF102,lookup,2,FALSE)-$Q116,""))</f>
        <v/>
      </c>
      <c r="T116" s="109">
        <f>IFERROR(INDEX(DATASHEET!$A$1:$CT$300,MATCH(PROGRESS!$A116,DATASHEET!$A$1:$A$300,0),MATCH(PROGRESS!T$2,DATASHEET!$A$1:$CT$1,0)),"")</f>
        <v>0</v>
      </c>
      <c r="U116" s="109" t="str">
        <f t="shared" si="47"/>
        <v/>
      </c>
      <c r="V116" s="110" t="str">
        <f>IF(ISBLANK(DATASHEET!AG102),"",DATASHEET!AG102)</f>
        <v>SGO</v>
      </c>
      <c r="W116" s="111" t="str">
        <f>IF(ISBLANK(DATASHEET!AH102),"",DATASHEET!AH102)</f>
        <v>8N-AR-2</v>
      </c>
      <c r="X116" s="108" t="str">
        <f>IFERROR(VLOOKUP(DATASHEET!AJ102,lookup,2,FALSE)-$Q116,"")</f>
        <v/>
      </c>
      <c r="Y116" s="109">
        <f>IFERROR(INDEX(DATASHEET!$A$1:$CT$300,MATCH(PROGRESS!$A116,DATASHEET!$A$1:$A$300,0),MATCH(PROGRESS!Y$2,DATASHEET!$A$1:$CT$1,0)),"")</f>
        <v>0</v>
      </c>
      <c r="Z116" s="109" t="str">
        <f t="shared" si="60"/>
        <v/>
      </c>
      <c r="AA116" s="110" t="str">
        <f>IF(ISBLANK(DATASHEET!AK102),"",DATASHEET!AK102)</f>
        <v/>
      </c>
      <c r="AB116" s="111" t="str">
        <f>IF(ISBLANK(DATASHEET!AL102),"",DATASHEET!AL102)</f>
        <v/>
      </c>
      <c r="AC116" s="108" t="str">
        <f>IF(AD116="","",IFERROR(VLOOKUP(DATASHEET!AN102,lookup,2,FALSE)-$Q116,""))</f>
        <v/>
      </c>
      <c r="AD116" s="109">
        <f>IFERROR(INDEX(DATASHEET!$A$1:$CT$300,MATCH(PROGRESS!$A116,DATASHEET!$A$1:$A$300,0),MATCH(PROGRESS!AD$2,DATASHEET!$A$1:$CT$1,0)),"")</f>
        <v>0</v>
      </c>
      <c r="AE116" s="109" t="str">
        <f t="shared" si="48"/>
        <v/>
      </c>
      <c r="AF116" s="110" t="str">
        <f>IF(ISBLANK(DATASHEET!AO102),"",DATASHEET!AO102)</f>
        <v>EC</v>
      </c>
      <c r="AG116" s="111" t="str">
        <f>IF(ISBLANK(DATASHEET!AP102),"",DATASHEET!AP102)</f>
        <v>8N-DR-2</v>
      </c>
      <c r="AH116" s="108" t="str">
        <f>IF(AI116="","",IFERROR(VLOOKUP(DATASHEET!AR102,lookup,2,FALSE)-$Q116,""))</f>
        <v/>
      </c>
      <c r="AI116" s="109">
        <f>IFERROR(INDEX(DATASHEET!$A$1:$CT$300,MATCH(PROGRESS!$A116,DATASHEET!$A$1:$A$300,0),MATCH(PROGRESS!AI$2,DATASHEET!$A$1:$CT$1,0)),"")</f>
        <v>0</v>
      </c>
      <c r="AJ116" s="109" t="str">
        <f t="shared" si="49"/>
        <v/>
      </c>
      <c r="AK116" s="110" t="str">
        <f>IF(ISBLANK(DATASHEET!AS102),"",DATASHEET!AS102)</f>
        <v>FB</v>
      </c>
      <c r="AL116" s="111" t="str">
        <f>IF(ISBLANK(DATASHEET!AT102),"",DATASHEET!AT102)</f>
        <v>8N-EN-2</v>
      </c>
      <c r="AM116" s="108" t="str">
        <f>IF(AN116="","",IFERROR(VLOOKUP(DATASHEET!AZ102,lookup,2,FALSE)-$Q116,""))</f>
        <v/>
      </c>
      <c r="AN116" s="109">
        <f>IFERROR(INDEX(DATASHEET!$A$1:$CT$300,MATCH(PROGRESS!$A116,DATASHEET!$A$1:$A$300,0),MATCH(PROGRESS!AN$2,DATASHEET!$A$1:$CT$1,0)),"")</f>
        <v>0</v>
      </c>
      <c r="AO116" s="109" t="str">
        <f t="shared" si="50"/>
        <v/>
      </c>
      <c r="AP116" s="110" t="str">
        <f>IF(ISBLANK(DATASHEET!BA102),"",DATASHEET!BA102)</f>
        <v/>
      </c>
      <c r="AQ116" s="111" t="str">
        <f>IF(ISBLANK(DATASHEET!BB102),"",DATASHEET!BB102)</f>
        <v/>
      </c>
      <c r="AR116" s="108" t="str">
        <f>IF(AS116="","",IFERROR(VLOOKUP(DATASHEET!BD102,lookup,2,FALSE)-$Q116,""))</f>
        <v/>
      </c>
      <c r="AS116" s="109">
        <f>IFERROR(INDEX(DATASHEET!$A$1:$CT$300,MATCH(PROGRESS!$A116,DATASHEET!$A$1:$A$300,0),MATCH(PROGRESS!AS$2,DATASHEET!$A$1:$CT$1,0)),"")</f>
        <v>0</v>
      </c>
      <c r="AT116" s="109" t="str">
        <f t="shared" si="51"/>
        <v/>
      </c>
      <c r="AU116" s="110" t="str">
        <f>IF(ISBLANK(DATASHEET!BE102),"",DATASHEET!BE102)</f>
        <v>MPI</v>
      </c>
      <c r="AV116" s="111" t="str">
        <f>IF(ISBLANK(DATASHEET!BF102),"",DATASHEET!BF102)</f>
        <v>8N-GG-2</v>
      </c>
      <c r="AW116" s="108" t="str">
        <f>IF(AX116="","",IFERROR(VLOOKUP(DATASHEET!BH102,lookup,2,FALSE)-$Q116,""))</f>
        <v/>
      </c>
      <c r="AX116" s="109">
        <f>IFERROR(INDEX(DATASHEET!$A$1:$CT$300,MATCH(PROGRESS!$A116,DATASHEET!$A$1:$A$300,0),MATCH(PROGRESS!AX$2,DATASHEET!$A$1:$CT$1,0)),"")</f>
        <v>0</v>
      </c>
      <c r="AY116" s="109" t="str">
        <f t="shared" si="52"/>
        <v/>
      </c>
      <c r="AZ116" s="110" t="str">
        <f>IF(ISBLANK(DATASHEET!BI102),"",DATASHEET!BI102)</f>
        <v>HST</v>
      </c>
      <c r="BA116" s="111" t="str">
        <f>IF(ISBLANK(DATASHEET!BJ102),"",DATASHEET!BJ102)</f>
        <v>8N-HI-2</v>
      </c>
      <c r="BB116" s="108" t="str">
        <f>IF(BC116="","",IFERROR(VLOOKUP(DATASHEET!BL102,lookup,2,FALSE)-$Q116,""))</f>
        <v/>
      </c>
      <c r="BC116" s="109">
        <f>IFERROR(INDEX(DATASHEET!$A$1:$CT$300,MATCH(PROGRESS!$A116,DATASHEET!$A$1:$A$300,0),MATCH(PROGRESS!BC$2,DATASHEET!$A$1:$CT$1,0)),"")</f>
        <v>0</v>
      </c>
      <c r="BD116" s="109" t="str">
        <f t="shared" si="53"/>
        <v/>
      </c>
      <c r="BE116" s="110" t="str">
        <f>IF(ISBLANK(DATASHEET!BM102),"",DATASHEET!BM102)</f>
        <v>DCR</v>
      </c>
      <c r="BF116" s="111" t="str">
        <f>IF(ISBLANK(DATASHEET!BN102),"",DATASHEET!BN102)</f>
        <v>8N-IT-2</v>
      </c>
      <c r="BG116" s="108" t="str">
        <f>IF(BH116="","",IFERROR(VLOOKUP(DATASHEET!BP102,lookup,2,FALSE)-$Q116,""))</f>
        <v/>
      </c>
      <c r="BH116" s="109">
        <f>IFERROR(INDEX(DATASHEET!$A$1:$CT$300,MATCH(PROGRESS!$A116,DATASHEET!$A$1:$A$300,0),MATCH(PROGRESS!BH$2,DATASHEET!$A$1:$CT$1,0)),"")</f>
        <v>0</v>
      </c>
      <c r="BI116" s="109" t="str">
        <f t="shared" si="54"/>
        <v/>
      </c>
      <c r="BJ116" s="110" t="str">
        <f>IF(ISBLANK(DATASHEET!BQ102),"",DATASHEET!BQ102)</f>
        <v>MP</v>
      </c>
      <c r="BK116" s="111" t="str">
        <f>IF(ISBLANK(DATASHEET!BR102),"",DATASHEET!BR102)</f>
        <v>8N-MA-2</v>
      </c>
      <c r="BL116" s="108" t="str">
        <f>IFERROR(VLOOKUP(DATASHEET!BT102,lookup,2,FALSE)-$Q116,"")</f>
        <v/>
      </c>
      <c r="BM116" s="109">
        <f>IFERROR(INDEX(DATASHEET!$A$1:$CT$300,MATCH(PROGRESS!$A116,DATASHEET!$A$1:$A$300,0),MATCH(PROGRESS!BM$2,DATASHEET!$A$1:$CT$1,0)),"")</f>
        <v>0</v>
      </c>
      <c r="BN116" s="109" t="str">
        <f t="shared" si="55"/>
        <v/>
      </c>
      <c r="BO116" s="110" t="str">
        <f>IF(ISBLANK(DATASHEET!BU102),"",DATASHEET!BU102)</f>
        <v>AW</v>
      </c>
      <c r="BP116" s="111" t="str">
        <f>IF(ISBLANK(DATASHEET!BV102),"",DATASHEET!BV102)</f>
        <v>8N-MU-2</v>
      </c>
      <c r="BQ116" s="108" t="str">
        <f>IFERROR(VLOOKUP(DATASHEET!BX102,lookup,2,FALSE)-$Q116,"")</f>
        <v/>
      </c>
      <c r="BR116" s="109">
        <f>IFERROR(INDEX(DATASHEET!$A$1:$CT$300,MATCH(PROGRESS!$A116,DATASHEET!$A$1:$A$300,0),MATCH(PROGRESS!BR$2,DATASHEET!$A$1:$CT$1,0)),"")</f>
        <v>0</v>
      </c>
      <c r="BS116" s="109" t="str">
        <f t="shared" si="56"/>
        <v/>
      </c>
      <c r="BT116" s="110" t="str">
        <f>IF(ISBLANK(DATASHEET!BY102),"",DATASHEET!BY102)</f>
        <v>RNI</v>
      </c>
      <c r="BU116" s="111" t="str">
        <f>IF(ISBLANK(DATASHEET!BZ102),"",DATASHEET!BZ102)</f>
        <v>8N-PS-5</v>
      </c>
      <c r="BV116" s="108" t="str">
        <f>IFERROR(VLOOKUP(DATASHEET!CB102,lookup,2,FALSE)-$Q116,"")</f>
        <v/>
      </c>
      <c r="BW116" s="109">
        <f>IFERROR(INDEX(DATASHEET!$A$1:$CT$300,MATCH(PROGRESS!$A116,DATASHEET!$A$1:$A$300,0),MATCH(PROGRESS!BW$2,DATASHEET!$A$1:$CT$1,0)),"")</f>
        <v>0</v>
      </c>
      <c r="BX116" s="109" t="str">
        <f t="shared" si="57"/>
        <v/>
      </c>
      <c r="BY116" s="110" t="str">
        <f>IF(ISBLANK(DATASHEET!CC102),"",DATASHEET!CC102)</f>
        <v>LGI</v>
      </c>
      <c r="BZ116" s="111" t="str">
        <f>IF(ISBLANK(DATASHEET!CD102),"",DATASHEET!CD102)</f>
        <v>8N-PE-1</v>
      </c>
      <c r="CA116" s="108" t="str">
        <f>IFERROR(VLOOKUP(DATASHEET!CF102,lookup,2,FALSE)-$Q116,"")</f>
        <v/>
      </c>
      <c r="CB116" s="109">
        <f>IFERROR(INDEX(DATASHEET!$A$1:$CT$300,MATCH(PROGRESS!$A116,DATASHEET!$A$1:$A$300,0),MATCH(PROGRESS!CB$2,DATASHEET!$A$1:$CT$1,0)),"")</f>
        <v>0</v>
      </c>
      <c r="CC116" s="109" t="str">
        <f t="shared" si="58"/>
        <v/>
      </c>
      <c r="CD116" s="110" t="str">
        <f>IF(ISBLANK(DATASHEET!CG102),"",DATASHEET!CG102)</f>
        <v>PLO</v>
      </c>
      <c r="CE116" s="111" t="str">
        <f>IF(ISBLANK(DATASHEET!CH102),"",DATASHEET!CH102)</f>
        <v>8N-RE-2</v>
      </c>
      <c r="CF116" s="108" t="str">
        <f>IFERROR(VLOOKUP(DATASHEET!CJ102,lookup,2,FALSE)-$Q116,"")</f>
        <v/>
      </c>
      <c r="CG116" s="109">
        <f>IFERROR(INDEX(DATASHEET!$A$1:$CT$300,MATCH(PROGRESS!$A116,DATASHEET!$A$1:$A$300,0),MATCH(PROGRESS!CG$2,DATASHEET!$A$1:$CT$1,0)),"")</f>
        <v>0</v>
      </c>
      <c r="CH116" s="109" t="str">
        <f t="shared" si="61"/>
        <v/>
      </c>
      <c r="CI116" s="110" t="str">
        <f>IF(ISBLANK(DATASHEET!CK102),"",DATASHEET!CK102)</f>
        <v>RA</v>
      </c>
      <c r="CJ116" s="111" t="str">
        <f>IF(ISBLANK(DATASHEET!CL102),"",DATASHEET!CL102)</f>
        <v>8X-SC-6</v>
      </c>
      <c r="CK116" s="108" t="str">
        <f>IFERROR(VLOOKUP(DATASHEET!CN102,lookup,2,FALSE)-$Q116,"")</f>
        <v/>
      </c>
      <c r="CL116" s="109">
        <f>IFERROR(INDEX(DATASHEET!$A$1:$CT$300,MATCH(PROGRESS!$A116,DATASHEET!$A$1:$A$300,0),MATCH(PROGRESS!CL$2,DATASHEET!$A$1:$CT$1,0)),"")</f>
        <v>0</v>
      </c>
      <c r="CM116" s="109" t="str">
        <f t="shared" si="59"/>
        <v/>
      </c>
      <c r="CN116" s="110" t="str">
        <f>IF(ISBLANK(DATASHEET!CO102),"",DATASHEET!CO102)</f>
        <v>YP</v>
      </c>
      <c r="CO116" s="110" t="str">
        <f>IF(ISBLANK(DATASHEET!CP102),"",DATASHEET!CP102)</f>
        <v>8N-SP-2</v>
      </c>
      <c r="FO116" s="282"/>
      <c r="FP116" s="282"/>
      <c r="FQ116" s="282"/>
      <c r="FR116" s="282"/>
      <c r="FS116" s="282"/>
      <c r="FT116" s="282"/>
      <c r="FU116" s="282"/>
      <c r="FV116" s="282"/>
      <c r="FW116" s="282"/>
      <c r="FX116" s="282"/>
      <c r="FY116" s="345"/>
      <c r="FZ116" s="282"/>
      <c r="GA116" s="282"/>
      <c r="GB116" s="282"/>
      <c r="GC116" s="282"/>
      <c r="GD116" s="282"/>
      <c r="GE116" s="282"/>
      <c r="GF116" s="282"/>
      <c r="GG116" s="282"/>
      <c r="GH116" s="282"/>
      <c r="GI116" s="282"/>
      <c r="GJ116" s="282"/>
      <c r="GK116" s="282"/>
      <c r="GL116" s="282"/>
      <c r="GM116" s="282"/>
      <c r="GN116" s="282"/>
      <c r="GO116" s="282"/>
      <c r="GP116" s="282"/>
      <c r="GQ116" s="282"/>
      <c r="GR116" s="282"/>
    </row>
    <row r="117" spans="1:200" ht="15.75" x14ac:dyDescent="0.25">
      <c r="A117" s="112">
        <f>DATASHEET!A103</f>
        <v>152804</v>
      </c>
      <c r="B117" s="113" t="str">
        <f>DATASHEET!B103</f>
        <v>LUTAKOME, Whitney</v>
      </c>
      <c r="C117" s="114" t="str">
        <f>DATASHEET!C103</f>
        <v>8AB</v>
      </c>
      <c r="D117" s="115" t="str">
        <f>DATASHEET!D103</f>
        <v>F</v>
      </c>
      <c r="E117" s="115" t="str">
        <f>DATASHEET!J103</f>
        <v>N</v>
      </c>
      <c r="F117" s="115" t="str">
        <f>DATASHEET!E103</f>
        <v>Y</v>
      </c>
      <c r="G117" s="115" t="str">
        <f>DATASHEET!F103</f>
        <v>Other Black African</v>
      </c>
      <c r="H117" s="115" t="str">
        <f>DATASHEET!G103</f>
        <v>N</v>
      </c>
      <c r="I117" s="115" t="str">
        <f>DATASHEET!H103</f>
        <v>Y</v>
      </c>
      <c r="J117" s="115" t="str">
        <f>DATASHEET!I103</f>
        <v>N</v>
      </c>
      <c r="K117" s="116" t="str">
        <f>DATASHEET!M103</f>
        <v>H</v>
      </c>
      <c r="L117" s="117" t="str">
        <f t="shared" si="46"/>
        <v/>
      </c>
      <c r="M117" s="106" t="str">
        <f>IFERROR(SUM(COUNTIF($S117,"&gt;=0"),COUNTIF($AC117,"&gt;=0"),COUNTIF($AH117,"&gt;=0"),COUNTIF(#REF!,"&gt;=0"),COUNTIF($AM117,"&gt;=0"),COUNTIF($AR117,"&gt;=0"),COUNTIF($AW117,"&gt;=0"),COUNTIF($BB117,"&gt;=0"),COUNTIF($BG117,"&gt;=0"),COUNTIF($BL117,"&gt;=0"),COUNTIF($BV117,"&gt;=0"),COUNTIF($BQ117,"&gt;=0"),COUNTIF($CF117,"&gt;=0"),COUNTIF($CK117,"&gt;=0"),COUNTIF($X117,"&gt;=0"),COUNTIF($CA117,"&gt;=0"))/COUNT($S117,$AC117,$AH117,#REF!,$AM117,$AR117,$AW117,$BB117,$BG117,$BL117,$BV117,$CA117,$CF117,$CK117,$X117,$BQ117),"")</f>
        <v/>
      </c>
      <c r="N117" s="106" t="str">
        <f>IFERROR(SUM(COUNTIF($S117,"&lt;0"),COUNTIF($AC117,"&lt;0"),COUNTIF($AH117,"&lt;0"),COUNTIF(#REF!,"&lt;0"),COUNTIF($AM117,"&lt;0"),COUNTIF($AR117,"&lt;0"),COUNTIF($AW117,"&lt;0"),COUNTIF($BB117,"&lt;0"),COUNTIF($BG117,"&lt;0"),COUNTIF($BL117,"&lt;0"),COUNTIF($BV117,"&lt;0"),COUNTIF($BQ117,"&lt;0"),COUNTIF($CA117,"&lt;0"),COUNTIF($CF117,"&lt;0"),COUNTIF($CK117,"&lt;0"),COUNTIF($X117,"&lt;0"))/COUNT($S117,$AC117,$AH117,#REF!,$AM117,$AR117,$AW117,$BB117,$BG117,$BL117,$BV117,$CA117,$CF117,$CK117,$X117,$BQ117),"")</f>
        <v/>
      </c>
      <c r="O117" s="118" t="str">
        <f>IF(ISBLANK(DATASHEET!L103),"",DATASHEET!L103)</f>
        <v>6-7</v>
      </c>
      <c r="P117" s="119">
        <f>IFERROR(IF(VLOOKUP(DATASHEET!A103,[5]YEAR8!$A$2:$Z$226,18,FALSE)="","",VLOOKUP(DATASHEET!A103,[5]YEAR8!$A$2:$Z$226,18,FALSE)),"")</f>
        <v>64.375</v>
      </c>
      <c r="Q117" s="120">
        <f>IFERROR(IF(VLOOKUP(DATASHEET!A103,[5]YEAR8!$A$2:$AF$250,19,FALSE)="","",VLOOKUP(DATASHEET!A103,[5]YEAR8!$A$2:$AF$250,19,FALSE)),"")</f>
        <v>6.4375</v>
      </c>
      <c r="R117" s="121" t="str">
        <f>'P8 BREAKDOWN'!L105</f>
        <v/>
      </c>
      <c r="S117" s="108" t="str">
        <f>IF(T117="","",IFERROR(VLOOKUP(DATASHEET!AF103,lookup,2,FALSE)-$Q117,""))</f>
        <v/>
      </c>
      <c r="T117" s="109">
        <f>IFERROR(INDEX(DATASHEET!$A$1:$CT$300,MATCH(PROGRESS!$A117,DATASHEET!$A$1:$A$300,0),MATCH(PROGRESS!T$2,DATASHEET!$A$1:$CT$1,0)),"")</f>
        <v>0</v>
      </c>
      <c r="U117" s="109" t="str">
        <f t="shared" si="47"/>
        <v/>
      </c>
      <c r="V117" s="110" t="str">
        <f>IF(ISBLANK(DATASHEET!AG103),"",DATASHEET!AG103)</f>
        <v>SGO</v>
      </c>
      <c r="W117" s="111" t="str">
        <f>IF(ISBLANK(DATASHEET!AH103),"",DATASHEET!AH103)</f>
        <v>8N-AR-1</v>
      </c>
      <c r="X117" s="108" t="str">
        <f>IFERROR(VLOOKUP(DATASHEET!AJ103,lookup,2,FALSE)-$Q117,"")</f>
        <v/>
      </c>
      <c r="Y117" s="109">
        <f>IFERROR(INDEX(DATASHEET!$A$1:$CT$300,MATCH(PROGRESS!$A117,DATASHEET!$A$1:$A$300,0),MATCH(PROGRESS!Y$2,DATASHEET!$A$1:$CT$1,0)),"")</f>
        <v>0</v>
      </c>
      <c r="Z117" s="109" t="str">
        <f t="shared" si="60"/>
        <v/>
      </c>
      <c r="AA117" s="110" t="str">
        <f>IF(ISBLANK(DATASHEET!AK103),"",DATASHEET!AK103)</f>
        <v>RQ</v>
      </c>
      <c r="AB117" s="111" t="str">
        <f>IF(ISBLANK(DATASHEET!AL103),"",DATASHEET!AL103)</f>
        <v>8N-DT-1</v>
      </c>
      <c r="AC117" s="108" t="str">
        <f>IF(AD117="","",IFERROR(VLOOKUP(DATASHEET!AN103,lookup,2,FALSE)-$Q117,""))</f>
        <v/>
      </c>
      <c r="AD117" s="109">
        <f>IFERROR(INDEX(DATASHEET!$A$1:$CT$300,MATCH(PROGRESS!$A117,DATASHEET!$A$1:$A$300,0),MATCH(PROGRESS!AD$2,DATASHEET!$A$1:$CT$1,0)),"")</f>
        <v>0</v>
      </c>
      <c r="AE117" s="109" t="str">
        <f t="shared" si="48"/>
        <v/>
      </c>
      <c r="AF117" s="110" t="str">
        <f>IF(ISBLANK(DATASHEET!AO103),"",DATASHEET!AO103)</f>
        <v>EC</v>
      </c>
      <c r="AG117" s="111" t="str">
        <f>IF(ISBLANK(DATASHEET!AP103),"",DATASHEET!AP103)</f>
        <v>8N-DR-1</v>
      </c>
      <c r="AH117" s="108" t="str">
        <f>IF(AI117="","",IFERROR(VLOOKUP(DATASHEET!AR103,lookup,2,FALSE)-$Q117,""))</f>
        <v/>
      </c>
      <c r="AI117" s="109">
        <f>IFERROR(INDEX(DATASHEET!$A$1:$CT$300,MATCH(PROGRESS!$A117,DATASHEET!$A$1:$A$300,0),MATCH(PROGRESS!AI$2,DATASHEET!$A$1:$CT$1,0)),"")</f>
        <v>0</v>
      </c>
      <c r="AJ117" s="109" t="str">
        <f t="shared" si="49"/>
        <v/>
      </c>
      <c r="AK117" s="110" t="str">
        <f>IF(ISBLANK(DATASHEET!AS103),"",DATASHEET!AS103)</f>
        <v>FB</v>
      </c>
      <c r="AL117" s="111" t="str">
        <f>IF(ISBLANK(DATASHEET!AT103),"",DATASHEET!AT103)</f>
        <v>8N-EN-2</v>
      </c>
      <c r="AM117" s="108" t="str">
        <f>IF(AN117="","",IFERROR(VLOOKUP(DATASHEET!AZ103,lookup,2,FALSE)-$Q117,""))</f>
        <v/>
      </c>
      <c r="AN117" s="109">
        <f>IFERROR(INDEX(DATASHEET!$A$1:$CT$300,MATCH(PROGRESS!$A117,DATASHEET!$A$1:$A$300,0),MATCH(PROGRESS!AN$2,DATASHEET!$A$1:$CT$1,0)),"")</f>
        <v>0</v>
      </c>
      <c r="AO117" s="109" t="str">
        <f t="shared" si="50"/>
        <v/>
      </c>
      <c r="AP117" s="110" t="str">
        <f>IF(ISBLANK(DATASHEET!BA103),"",DATASHEET!BA103)</f>
        <v/>
      </c>
      <c r="AQ117" s="111" t="str">
        <f>IF(ISBLANK(DATASHEET!BB103),"",DATASHEET!BB103)</f>
        <v/>
      </c>
      <c r="AR117" s="108" t="str">
        <f>IF(AS117="","",IFERROR(VLOOKUP(DATASHEET!BD103,lookup,2,FALSE)-$Q117,""))</f>
        <v/>
      </c>
      <c r="AS117" s="109">
        <f>IFERROR(INDEX(DATASHEET!$A$1:$CT$300,MATCH(PROGRESS!$A117,DATASHEET!$A$1:$A$300,0),MATCH(PROGRESS!AS$2,DATASHEET!$A$1:$CT$1,0)),"")</f>
        <v>0</v>
      </c>
      <c r="AT117" s="109" t="str">
        <f t="shared" si="51"/>
        <v/>
      </c>
      <c r="AU117" s="110" t="str">
        <f>IF(ISBLANK(DATASHEET!BE103),"",DATASHEET!BE103)</f>
        <v>MPI</v>
      </c>
      <c r="AV117" s="111" t="str">
        <f>IF(ISBLANK(DATASHEET!BF103),"",DATASHEET!BF103)</f>
        <v>8N-GG-1</v>
      </c>
      <c r="AW117" s="108" t="str">
        <f>IF(AX117="","",IFERROR(VLOOKUP(DATASHEET!BH103,lookup,2,FALSE)-$Q117,""))</f>
        <v/>
      </c>
      <c r="AX117" s="109">
        <f>IFERROR(INDEX(DATASHEET!$A$1:$CT$300,MATCH(PROGRESS!$A117,DATASHEET!$A$1:$A$300,0),MATCH(PROGRESS!AX$2,DATASHEET!$A$1:$CT$1,0)),"")</f>
        <v>0</v>
      </c>
      <c r="AY117" s="109" t="str">
        <f t="shared" si="52"/>
        <v/>
      </c>
      <c r="AZ117" s="110" t="str">
        <f>IF(ISBLANK(DATASHEET!BI103),"",DATASHEET!BI103)</f>
        <v>HST</v>
      </c>
      <c r="BA117" s="111" t="str">
        <f>IF(ISBLANK(DATASHEET!BJ103),"",DATASHEET!BJ103)</f>
        <v>8N-HI-1</v>
      </c>
      <c r="BB117" s="108" t="str">
        <f>IF(BC117="","",IFERROR(VLOOKUP(DATASHEET!BL103,lookup,2,FALSE)-$Q117,""))</f>
        <v/>
      </c>
      <c r="BC117" s="109">
        <f>IFERROR(INDEX(DATASHEET!$A$1:$CT$300,MATCH(PROGRESS!$A117,DATASHEET!$A$1:$A$300,0),MATCH(PROGRESS!BC$2,DATASHEET!$A$1:$CT$1,0)),"")</f>
        <v>0</v>
      </c>
      <c r="BD117" s="109" t="str">
        <f t="shared" si="53"/>
        <v/>
      </c>
      <c r="BE117" s="110" t="str">
        <f>IF(ISBLANK(DATASHEET!BM103),"",DATASHEET!BM103)</f>
        <v>FS</v>
      </c>
      <c r="BF117" s="111" t="str">
        <f>IF(ISBLANK(DATASHEET!BN103),"",DATASHEET!BN103)</f>
        <v>8N-IT-1</v>
      </c>
      <c r="BG117" s="108" t="str">
        <f>IF(BH117="","",IFERROR(VLOOKUP(DATASHEET!BP103,lookup,2,FALSE)-$Q117,""))</f>
        <v/>
      </c>
      <c r="BH117" s="109">
        <f>IFERROR(INDEX(DATASHEET!$A$1:$CT$300,MATCH(PROGRESS!$A117,DATASHEET!$A$1:$A$300,0),MATCH(PROGRESS!BH$2,DATASHEET!$A$1:$CT$1,0)),"")</f>
        <v>0</v>
      </c>
      <c r="BI117" s="109" t="str">
        <f t="shared" si="54"/>
        <v/>
      </c>
      <c r="BJ117" s="110" t="str">
        <f>IF(ISBLANK(DATASHEET!BQ103),"",DATASHEET!BQ103)</f>
        <v>WD</v>
      </c>
      <c r="BK117" s="111" t="str">
        <f>IF(ISBLANK(DATASHEET!BR103),"",DATASHEET!BR103)</f>
        <v>8N-MA-1</v>
      </c>
      <c r="BL117" s="108" t="str">
        <f>IFERROR(VLOOKUP(DATASHEET!BT103,lookup,2,FALSE)-$Q117,"")</f>
        <v/>
      </c>
      <c r="BM117" s="109">
        <f>IFERROR(INDEX(DATASHEET!$A$1:$CT$300,MATCH(PROGRESS!$A117,DATASHEET!$A$1:$A$300,0),MATCH(PROGRESS!BM$2,DATASHEET!$A$1:$CT$1,0)),"")</f>
        <v>0</v>
      </c>
      <c r="BN117" s="109" t="str">
        <f t="shared" si="55"/>
        <v/>
      </c>
      <c r="BO117" s="110" t="str">
        <f>IF(ISBLANK(DATASHEET!BU103),"",DATASHEET!BU103)</f>
        <v>AW</v>
      </c>
      <c r="BP117" s="111" t="str">
        <f>IF(ISBLANK(DATASHEET!BV103),"",DATASHEET!BV103)</f>
        <v>8N-MU-1</v>
      </c>
      <c r="BQ117" s="108" t="str">
        <f>IFERROR(VLOOKUP(DATASHEET!BX103,lookup,2,FALSE)-$Q117,"")</f>
        <v/>
      </c>
      <c r="BR117" s="109">
        <f>IFERROR(INDEX(DATASHEET!$A$1:$CT$300,MATCH(PROGRESS!$A117,DATASHEET!$A$1:$A$300,0),MATCH(PROGRESS!BR$2,DATASHEET!$A$1:$CT$1,0)),"")</f>
        <v>0</v>
      </c>
      <c r="BS117" s="109" t="str">
        <f t="shared" si="56"/>
        <v/>
      </c>
      <c r="BT117" s="110" t="str">
        <f>IF(ISBLANK(DATASHEET!BY103),"",DATASHEET!BY103)</f>
        <v/>
      </c>
      <c r="BU117" s="111" t="str">
        <f>IF(ISBLANK(DATASHEET!BZ103),"",DATASHEET!BZ103)</f>
        <v/>
      </c>
      <c r="BV117" s="108" t="str">
        <f>IFERROR(VLOOKUP(DATASHEET!CB103,lookup,2,FALSE)-$Q117,"")</f>
        <v/>
      </c>
      <c r="BW117" s="109">
        <f>IFERROR(INDEX(DATASHEET!$A$1:$CT$300,MATCH(PROGRESS!$A117,DATASHEET!$A$1:$A$300,0),MATCH(PROGRESS!BW$2,DATASHEET!$A$1:$CT$1,0)),"")</f>
        <v>0</v>
      </c>
      <c r="BX117" s="109" t="str">
        <f t="shared" si="57"/>
        <v/>
      </c>
      <c r="BY117" s="110" t="str">
        <f>IF(ISBLANK(DATASHEET!CC103),"",DATASHEET!CC103)</f>
        <v>LGI</v>
      </c>
      <c r="BZ117" s="111" t="str">
        <f>IF(ISBLANK(DATASHEET!CD103),"",DATASHEET!CD103)</f>
        <v>8N-PE-1</v>
      </c>
      <c r="CA117" s="108" t="str">
        <f>IFERROR(VLOOKUP(DATASHEET!CF103,lookup,2,FALSE)-$Q117,"")</f>
        <v/>
      </c>
      <c r="CB117" s="109">
        <f>IFERROR(INDEX(DATASHEET!$A$1:$CT$300,MATCH(PROGRESS!$A117,DATASHEET!$A$1:$A$300,0),MATCH(PROGRESS!CB$2,DATASHEET!$A$1:$CT$1,0)),"")</f>
        <v>0</v>
      </c>
      <c r="CC117" s="109" t="str">
        <f t="shared" si="58"/>
        <v/>
      </c>
      <c r="CD117" s="110" t="str">
        <f>IF(ISBLANK(DATASHEET!CG103),"",DATASHEET!CG103)</f>
        <v>PLO</v>
      </c>
      <c r="CE117" s="111" t="str">
        <f>IF(ISBLANK(DATASHEET!CH103),"",DATASHEET!CH103)</f>
        <v>8N-RE-1</v>
      </c>
      <c r="CF117" s="108" t="str">
        <f>IFERROR(VLOOKUP(DATASHEET!CJ103,lookup,2,FALSE)-$Q117,"")</f>
        <v/>
      </c>
      <c r="CG117" s="109">
        <f>IFERROR(INDEX(DATASHEET!$A$1:$CT$300,MATCH(PROGRESS!$A117,DATASHEET!$A$1:$A$300,0),MATCH(PROGRESS!CG$2,DATASHEET!$A$1:$CT$1,0)),"")</f>
        <v>0</v>
      </c>
      <c r="CH117" s="109" t="str">
        <f t="shared" si="61"/>
        <v/>
      </c>
      <c r="CI117" s="110" t="str">
        <f>IF(ISBLANK(DATASHEET!CK103),"",DATASHEET!CK103)</f>
        <v>DWA</v>
      </c>
      <c r="CJ117" s="111" t="str">
        <f>IF(ISBLANK(DATASHEET!CL103),"",DATASHEET!CL103)</f>
        <v>8X-SC-1</v>
      </c>
      <c r="CK117" s="108" t="str">
        <f>IFERROR(VLOOKUP(DATASHEET!CN103,lookup,2,FALSE)-$Q117,"")</f>
        <v/>
      </c>
      <c r="CL117" s="109">
        <f>IFERROR(INDEX(DATASHEET!$A$1:$CT$300,MATCH(PROGRESS!$A117,DATASHEET!$A$1:$A$300,0),MATCH(PROGRESS!CL$2,DATASHEET!$A$1:$CT$1,0)),"")</f>
        <v>0</v>
      </c>
      <c r="CM117" s="109" t="str">
        <f t="shared" si="59"/>
        <v/>
      </c>
      <c r="CN117" s="110" t="str">
        <f>IF(ISBLANK(DATASHEET!CO103),"",DATASHEET!CO103)</f>
        <v>DCH</v>
      </c>
      <c r="CO117" s="110" t="str">
        <f>IF(ISBLANK(DATASHEET!CP103),"",DATASHEET!CP103)</f>
        <v>8N-SP-1</v>
      </c>
      <c r="FO117" s="282"/>
      <c r="FP117" s="282"/>
      <c r="FQ117" s="282"/>
      <c r="FR117" s="282"/>
      <c r="FS117" s="282"/>
      <c r="FT117" s="282"/>
      <c r="FU117" s="282"/>
      <c r="FV117" s="282"/>
      <c r="FW117" s="282"/>
      <c r="FX117" s="282"/>
      <c r="FY117" s="345"/>
      <c r="FZ117" s="282"/>
      <c r="GA117" s="282"/>
      <c r="GB117" s="282"/>
      <c r="GC117" s="282"/>
      <c r="GD117" s="282"/>
      <c r="GE117" s="282"/>
      <c r="GF117" s="282"/>
      <c r="GG117" s="282"/>
      <c r="GH117" s="282"/>
      <c r="GI117" s="282"/>
      <c r="GJ117" s="282"/>
      <c r="GK117" s="282"/>
      <c r="GL117" s="282"/>
      <c r="GM117" s="282"/>
      <c r="GN117" s="282"/>
      <c r="GO117" s="282"/>
      <c r="GP117" s="282"/>
      <c r="GQ117" s="282"/>
      <c r="GR117" s="282"/>
    </row>
    <row r="118" spans="1:200" ht="15.75" x14ac:dyDescent="0.25">
      <c r="A118" s="112">
        <f>DATASHEET!A104</f>
        <v>152787</v>
      </c>
      <c r="B118" s="113" t="str">
        <f>DATASHEET!B104</f>
        <v>MACHON, Charlie</v>
      </c>
      <c r="C118" s="114" t="str">
        <f>DATASHEET!C104</f>
        <v>8AB</v>
      </c>
      <c r="D118" s="115" t="str">
        <f>DATASHEET!D104</f>
        <v>M</v>
      </c>
      <c r="E118" s="115" t="str">
        <f>DATASHEET!J104</f>
        <v>N</v>
      </c>
      <c r="F118" s="115" t="str">
        <f>DATASHEET!E104</f>
        <v>N</v>
      </c>
      <c r="G118" s="115" t="str">
        <f>DATASHEET!F104</f>
        <v>White - British</v>
      </c>
      <c r="H118" s="115" t="str">
        <f>DATASHEET!G104</f>
        <v>N</v>
      </c>
      <c r="I118" s="115" t="str">
        <f>DATASHEET!H104</f>
        <v>N</v>
      </c>
      <c r="J118" s="115" t="str">
        <f>DATASHEET!I104</f>
        <v>N</v>
      </c>
      <c r="K118" s="116" t="str">
        <f>DATASHEET!M104</f>
        <v>M</v>
      </c>
      <c r="L118" s="117" t="str">
        <f t="shared" si="46"/>
        <v/>
      </c>
      <c r="M118" s="106" t="str">
        <f>IFERROR(SUM(COUNTIF($S118,"&gt;=0"),COUNTIF($AC118,"&gt;=0"),COUNTIF($AH118,"&gt;=0"),COUNTIF(#REF!,"&gt;=0"),COUNTIF($AM118,"&gt;=0"),COUNTIF($AR118,"&gt;=0"),COUNTIF($AW118,"&gt;=0"),COUNTIF($BB118,"&gt;=0"),COUNTIF($BG118,"&gt;=0"),COUNTIF($BL118,"&gt;=0"),COUNTIF($BV118,"&gt;=0"),COUNTIF($BQ118,"&gt;=0"),COUNTIF($CF118,"&gt;=0"),COUNTIF($CK118,"&gt;=0"),COUNTIF($X118,"&gt;=0"),COUNTIF($CA118,"&gt;=0"))/COUNT($S118,$AC118,$AH118,#REF!,$AM118,$AR118,$AW118,$BB118,$BG118,$BL118,$BV118,$CA118,$CF118,$CK118,$X118,$BQ118),"")</f>
        <v/>
      </c>
      <c r="N118" s="106" t="str">
        <f>IFERROR(SUM(COUNTIF($S118,"&lt;0"),COUNTIF($AC118,"&lt;0"),COUNTIF($AH118,"&lt;0"),COUNTIF(#REF!,"&lt;0"),COUNTIF($AM118,"&lt;0"),COUNTIF($AR118,"&lt;0"),COUNTIF($AW118,"&lt;0"),COUNTIF($BB118,"&lt;0"),COUNTIF($BG118,"&lt;0"),COUNTIF($BL118,"&lt;0"),COUNTIF($BV118,"&lt;0"),COUNTIF($BQ118,"&lt;0"),COUNTIF($CA118,"&lt;0"),COUNTIF($CF118,"&lt;0"),COUNTIF($CK118,"&lt;0"),COUNTIF($X118,"&lt;0"))/COUNT($S118,$AC118,$AH118,#REF!,$AM118,$AR118,$AW118,$BB118,$BG118,$BL118,$BV118,$CA118,$CF118,$CK118,$X118,$BQ118),"")</f>
        <v/>
      </c>
      <c r="O118" s="118" t="str">
        <f>IF(ISBLANK(DATASHEET!L104),"",DATASHEET!L104)</f>
        <v>4-5</v>
      </c>
      <c r="P118" s="119">
        <f>IFERROR(IF(VLOOKUP(DATASHEET!A104,[5]YEAR8!$A$2:$Z$226,18,FALSE)="","",VLOOKUP(DATASHEET!A104,[5]YEAR8!$A$2:$Z$226,18,FALSE)),"")</f>
        <v>42.677678999999998</v>
      </c>
      <c r="Q118" s="120">
        <f>IFERROR(IF(VLOOKUP(DATASHEET!A104,[5]YEAR8!$A$2:$AF$250,19,FALSE)="","",VLOOKUP(DATASHEET!A104,[5]YEAR8!$A$2:$AF$250,19,FALSE)),"")</f>
        <v>4.2677678999999999</v>
      </c>
      <c r="R118" s="121" t="str">
        <f>'P8 BREAKDOWN'!L106</f>
        <v/>
      </c>
      <c r="S118" s="108" t="str">
        <f>IF(T118="","",IFERROR(VLOOKUP(DATASHEET!AF104,lookup,2,FALSE)-$Q118,""))</f>
        <v/>
      </c>
      <c r="T118" s="109">
        <f>IFERROR(INDEX(DATASHEET!$A$1:$CT$300,MATCH(PROGRESS!$A118,DATASHEET!$A$1:$A$300,0),MATCH(PROGRESS!T$2,DATASHEET!$A$1:$CT$1,0)),"")</f>
        <v>0</v>
      </c>
      <c r="U118" s="109" t="str">
        <f t="shared" si="47"/>
        <v/>
      </c>
      <c r="V118" s="110" t="str">
        <f>IF(ISBLANK(DATASHEET!AG104),"",DATASHEET!AG104)</f>
        <v>SGO</v>
      </c>
      <c r="W118" s="111" t="str">
        <f>IF(ISBLANK(DATASHEET!AH104),"",DATASHEET!AH104)</f>
        <v>8N-AR-1</v>
      </c>
      <c r="X118" s="108" t="str">
        <f>IFERROR(VLOOKUP(DATASHEET!AJ104,lookup,2,FALSE)-$Q118,"")</f>
        <v/>
      </c>
      <c r="Y118" s="109">
        <f>IFERROR(INDEX(DATASHEET!$A$1:$CT$300,MATCH(PROGRESS!$A118,DATASHEET!$A$1:$A$300,0),MATCH(PROGRESS!Y$2,DATASHEET!$A$1:$CT$1,0)),"")</f>
        <v>0</v>
      </c>
      <c r="Z118" s="109" t="str">
        <f t="shared" si="60"/>
        <v/>
      </c>
      <c r="AA118" s="110" t="str">
        <f>IF(ISBLANK(DATASHEET!AK104),"",DATASHEET!AK104)</f>
        <v>KD</v>
      </c>
      <c r="AB118" s="111" t="str">
        <f>IF(ISBLANK(DATASHEET!AL104),"",DATASHEET!AL104)</f>
        <v>8N-DT-2</v>
      </c>
      <c r="AC118" s="108" t="str">
        <f>IF(AD118="","",IFERROR(VLOOKUP(DATASHEET!AN104,lookup,2,FALSE)-$Q118,""))</f>
        <v/>
      </c>
      <c r="AD118" s="109">
        <f>IFERROR(INDEX(DATASHEET!$A$1:$CT$300,MATCH(PROGRESS!$A118,DATASHEET!$A$1:$A$300,0),MATCH(PROGRESS!AD$2,DATASHEET!$A$1:$CT$1,0)),"")</f>
        <v>0</v>
      </c>
      <c r="AE118" s="109" t="str">
        <f t="shared" si="48"/>
        <v/>
      </c>
      <c r="AF118" s="110" t="str">
        <f>IF(ISBLANK(DATASHEET!AO104),"",DATASHEET!AO104)</f>
        <v>EC</v>
      </c>
      <c r="AG118" s="111" t="str">
        <f>IF(ISBLANK(DATASHEET!AP104),"",DATASHEET!AP104)</f>
        <v>8N-DR-1</v>
      </c>
      <c r="AH118" s="108" t="str">
        <f>IF(AI118="","",IFERROR(VLOOKUP(DATASHEET!AR104,lookup,2,FALSE)-$Q118,""))</f>
        <v/>
      </c>
      <c r="AI118" s="109">
        <f>IFERROR(INDEX(DATASHEET!$A$1:$CT$300,MATCH(PROGRESS!$A118,DATASHEET!$A$1:$A$300,0),MATCH(PROGRESS!AI$2,DATASHEET!$A$1:$CT$1,0)),"")</f>
        <v>0</v>
      </c>
      <c r="AJ118" s="109" t="str">
        <f t="shared" si="49"/>
        <v/>
      </c>
      <c r="AK118" s="110" t="str">
        <f>IF(ISBLANK(DATASHEET!AS104),"",DATASHEET!AS104)</f>
        <v>EP</v>
      </c>
      <c r="AL118" s="111" t="str">
        <f>IF(ISBLANK(DATASHEET!AT104),"",DATASHEET!AT104)</f>
        <v>8N-EN-4</v>
      </c>
      <c r="AM118" s="108" t="str">
        <f>IF(AN118="","",IFERROR(VLOOKUP(DATASHEET!AZ104,lookup,2,FALSE)-$Q118,""))</f>
        <v/>
      </c>
      <c r="AN118" s="109">
        <f>IFERROR(INDEX(DATASHEET!$A$1:$CT$300,MATCH(PROGRESS!$A118,DATASHEET!$A$1:$A$300,0),MATCH(PROGRESS!AN$2,DATASHEET!$A$1:$CT$1,0)),"")</f>
        <v>0</v>
      </c>
      <c r="AO118" s="109" t="str">
        <f t="shared" si="50"/>
        <v/>
      </c>
      <c r="AP118" s="110" t="str">
        <f>IF(ISBLANK(DATASHEET!BA104),"",DATASHEET!BA104)</f>
        <v/>
      </c>
      <c r="AQ118" s="111" t="str">
        <f>IF(ISBLANK(DATASHEET!BB104),"",DATASHEET!BB104)</f>
        <v/>
      </c>
      <c r="AR118" s="108" t="str">
        <f>IF(AS118="","",IFERROR(VLOOKUP(DATASHEET!BD104,lookup,2,FALSE)-$Q118,""))</f>
        <v/>
      </c>
      <c r="AS118" s="109">
        <f>IFERROR(INDEX(DATASHEET!$A$1:$CT$300,MATCH(PROGRESS!$A118,DATASHEET!$A$1:$A$300,0),MATCH(PROGRESS!AS$2,DATASHEET!$A$1:$CT$1,0)),"")</f>
        <v>0</v>
      </c>
      <c r="AT118" s="109" t="str">
        <f t="shared" si="51"/>
        <v/>
      </c>
      <c r="AU118" s="110" t="str">
        <f>IF(ISBLANK(DATASHEET!BE104),"",DATASHEET!BE104)</f>
        <v>MPI</v>
      </c>
      <c r="AV118" s="111" t="str">
        <f>IF(ISBLANK(DATASHEET!BF104),"",DATASHEET!BF104)</f>
        <v>8N-GG-1</v>
      </c>
      <c r="AW118" s="108" t="str">
        <f>IF(AX118="","",IFERROR(VLOOKUP(DATASHEET!BH104,lookup,2,FALSE)-$Q118,""))</f>
        <v/>
      </c>
      <c r="AX118" s="109">
        <f>IFERROR(INDEX(DATASHEET!$A$1:$CT$300,MATCH(PROGRESS!$A118,DATASHEET!$A$1:$A$300,0),MATCH(PROGRESS!AX$2,DATASHEET!$A$1:$CT$1,0)),"")</f>
        <v>0</v>
      </c>
      <c r="AY118" s="109" t="str">
        <f t="shared" si="52"/>
        <v/>
      </c>
      <c r="AZ118" s="110" t="str">
        <f>IF(ISBLANK(DATASHEET!BI104),"",DATASHEET!BI104)</f>
        <v>HST</v>
      </c>
      <c r="BA118" s="111" t="str">
        <f>IF(ISBLANK(DATASHEET!BJ104),"",DATASHEET!BJ104)</f>
        <v>8N-HI-1</v>
      </c>
      <c r="BB118" s="108" t="str">
        <f>IF(BC118="","",IFERROR(VLOOKUP(DATASHEET!BL104,lookup,2,FALSE)-$Q118,""))</f>
        <v/>
      </c>
      <c r="BC118" s="109">
        <f>IFERROR(INDEX(DATASHEET!$A$1:$CT$300,MATCH(PROGRESS!$A118,DATASHEET!$A$1:$A$300,0),MATCH(PROGRESS!BC$2,DATASHEET!$A$1:$CT$1,0)),"")</f>
        <v>0</v>
      </c>
      <c r="BD118" s="109" t="str">
        <f t="shared" si="53"/>
        <v/>
      </c>
      <c r="BE118" s="110" t="str">
        <f>IF(ISBLANK(DATASHEET!BM104),"",DATASHEET!BM104)</f>
        <v>FS</v>
      </c>
      <c r="BF118" s="111" t="str">
        <f>IF(ISBLANK(DATASHEET!BN104),"",DATASHEET!BN104)</f>
        <v>8N-IT-1</v>
      </c>
      <c r="BG118" s="108" t="str">
        <f>IF(BH118="","",IFERROR(VLOOKUP(DATASHEET!BP104,lookup,2,FALSE)-$Q118,""))</f>
        <v/>
      </c>
      <c r="BH118" s="109">
        <f>IFERROR(INDEX(DATASHEET!$A$1:$CT$300,MATCH(PROGRESS!$A118,DATASHEET!$A$1:$A$300,0),MATCH(PROGRESS!BH$2,DATASHEET!$A$1:$CT$1,0)),"")</f>
        <v>0</v>
      </c>
      <c r="BI118" s="109" t="str">
        <f t="shared" si="54"/>
        <v/>
      </c>
      <c r="BJ118" s="110" t="str">
        <f>IF(ISBLANK(DATASHEET!BQ104),"",DATASHEET!BQ104)</f>
        <v>AB</v>
      </c>
      <c r="BK118" s="111" t="str">
        <f>IF(ISBLANK(DATASHEET!BR104),"",DATASHEET!BR104)</f>
        <v>8N-MA-3</v>
      </c>
      <c r="BL118" s="108" t="str">
        <f>IFERROR(VLOOKUP(DATASHEET!BT104,lookup,2,FALSE)-$Q118,"")</f>
        <v/>
      </c>
      <c r="BM118" s="109">
        <f>IFERROR(INDEX(DATASHEET!$A$1:$CT$300,MATCH(PROGRESS!$A118,DATASHEET!$A$1:$A$300,0),MATCH(PROGRESS!BM$2,DATASHEET!$A$1:$CT$1,0)),"")</f>
        <v>0</v>
      </c>
      <c r="BN118" s="109" t="str">
        <f t="shared" si="55"/>
        <v/>
      </c>
      <c r="BO118" s="110" t="str">
        <f>IF(ISBLANK(DATASHEET!BU104),"",DATASHEET!BU104)</f>
        <v>AW</v>
      </c>
      <c r="BP118" s="111" t="str">
        <f>IF(ISBLANK(DATASHEET!BV104),"",DATASHEET!BV104)</f>
        <v>8N-MU-1</v>
      </c>
      <c r="BQ118" s="108" t="str">
        <f>IFERROR(VLOOKUP(DATASHEET!BX104,lookup,2,FALSE)-$Q118,"")</f>
        <v/>
      </c>
      <c r="BR118" s="109">
        <f>IFERROR(INDEX(DATASHEET!$A$1:$CT$300,MATCH(PROGRESS!$A118,DATASHEET!$A$1:$A$300,0),MATCH(PROGRESS!BR$2,DATASHEET!$A$1:$CT$1,0)),"")</f>
        <v>0</v>
      </c>
      <c r="BS118" s="109" t="str">
        <f t="shared" si="56"/>
        <v/>
      </c>
      <c r="BT118" s="110" t="str">
        <f>IF(ISBLANK(DATASHEET!BY104),"",DATASHEET!BY104)</f>
        <v/>
      </c>
      <c r="BU118" s="111" t="str">
        <f>IF(ISBLANK(DATASHEET!BZ104),"",DATASHEET!BZ104)</f>
        <v/>
      </c>
      <c r="BV118" s="108" t="str">
        <f>IFERROR(VLOOKUP(DATASHEET!CB104,lookup,2,FALSE)-$Q118,"")</f>
        <v/>
      </c>
      <c r="BW118" s="109">
        <f>IFERROR(INDEX(DATASHEET!$A$1:$CT$300,MATCH(PROGRESS!$A118,DATASHEET!$A$1:$A$300,0),MATCH(PROGRESS!BW$2,DATASHEET!$A$1:$CT$1,0)),"")</f>
        <v>0</v>
      </c>
      <c r="BX118" s="109" t="str">
        <f t="shared" si="57"/>
        <v/>
      </c>
      <c r="BY118" s="110" t="str">
        <f>IF(ISBLANK(DATASHEET!CC104),"",DATASHEET!CC104)</f>
        <v>JOS</v>
      </c>
      <c r="BZ118" s="111" t="str">
        <f>IF(ISBLANK(DATASHEET!CD104),"",DATASHEET!CD104)</f>
        <v>8N-PE-3</v>
      </c>
      <c r="CA118" s="108" t="str">
        <f>IFERROR(VLOOKUP(DATASHEET!CF104,lookup,2,FALSE)-$Q118,"")</f>
        <v/>
      </c>
      <c r="CB118" s="109">
        <f>IFERROR(INDEX(DATASHEET!$A$1:$CT$300,MATCH(PROGRESS!$A118,DATASHEET!$A$1:$A$300,0),MATCH(PROGRESS!CB$2,DATASHEET!$A$1:$CT$1,0)),"")</f>
        <v>0</v>
      </c>
      <c r="CC118" s="109" t="str">
        <f t="shared" si="58"/>
        <v/>
      </c>
      <c r="CD118" s="110" t="str">
        <f>IF(ISBLANK(DATASHEET!CG104),"",DATASHEET!CG104)</f>
        <v>PLO</v>
      </c>
      <c r="CE118" s="111" t="str">
        <f>IF(ISBLANK(DATASHEET!CH104),"",DATASHEET!CH104)</f>
        <v>8N-RE-1</v>
      </c>
      <c r="CF118" s="108" t="str">
        <f>IFERROR(VLOOKUP(DATASHEET!CJ104,lookup,2,FALSE)-$Q118,"")</f>
        <v/>
      </c>
      <c r="CG118" s="109">
        <f>IFERROR(INDEX(DATASHEET!$A$1:$CT$300,MATCH(PROGRESS!$A118,DATASHEET!$A$1:$A$300,0),MATCH(PROGRESS!CG$2,DATASHEET!$A$1:$CT$1,0)),"")</f>
        <v>0</v>
      </c>
      <c r="CH118" s="109" t="str">
        <f t="shared" si="61"/>
        <v/>
      </c>
      <c r="CI118" s="110" t="str">
        <f>IF(ISBLANK(DATASHEET!CK104),"",DATASHEET!CK104)</f>
        <v>AGI</v>
      </c>
      <c r="CJ118" s="111" t="str">
        <f>IF(ISBLANK(DATASHEET!CL104),"",DATASHEET!CL104)</f>
        <v>8X-SC-5</v>
      </c>
      <c r="CK118" s="108" t="str">
        <f>IFERROR(VLOOKUP(DATASHEET!CN104,lookup,2,FALSE)-$Q118,"")</f>
        <v/>
      </c>
      <c r="CL118" s="109">
        <f>IFERROR(INDEX(DATASHEET!$A$1:$CT$300,MATCH(PROGRESS!$A118,DATASHEET!$A$1:$A$300,0),MATCH(PROGRESS!CL$2,DATASHEET!$A$1:$CT$1,0)),"")</f>
        <v>0</v>
      </c>
      <c r="CM118" s="109" t="str">
        <f t="shared" si="59"/>
        <v/>
      </c>
      <c r="CN118" s="110" t="str">
        <f>IF(ISBLANK(DATASHEET!CO104),"",DATASHEET!CO104)</f>
        <v>DCH</v>
      </c>
      <c r="CO118" s="110" t="str">
        <f>IF(ISBLANK(DATASHEET!CP104),"",DATASHEET!CP104)</f>
        <v>8N-SP-1</v>
      </c>
      <c r="FO118" s="282"/>
      <c r="FP118" s="282"/>
      <c r="FQ118" s="282"/>
      <c r="FR118" s="282"/>
      <c r="FS118" s="282"/>
      <c r="FT118" s="282"/>
      <c r="FU118" s="282"/>
      <c r="FV118" s="282"/>
      <c r="FW118" s="282"/>
      <c r="FX118" s="283"/>
      <c r="FY118" s="345"/>
      <c r="FZ118" s="282"/>
      <c r="GA118" s="282"/>
      <c r="GB118" s="282"/>
      <c r="GC118" s="282"/>
      <c r="GD118" s="282"/>
      <c r="GE118" s="282"/>
      <c r="GF118" s="282"/>
      <c r="GG118" s="282"/>
      <c r="GH118" s="282"/>
      <c r="GI118" s="282"/>
      <c r="GJ118" s="282"/>
      <c r="GK118" s="282"/>
      <c r="GL118" s="282"/>
      <c r="GM118" s="282"/>
      <c r="GN118" s="282"/>
      <c r="GO118" s="282"/>
      <c r="GP118" s="282"/>
      <c r="GQ118" s="282"/>
      <c r="GR118" s="282"/>
    </row>
    <row r="119" spans="1:200" ht="15.75" x14ac:dyDescent="0.25">
      <c r="A119" s="112">
        <f>DATASHEET!A105</f>
        <v>152939</v>
      </c>
      <c r="B119" s="113" t="str">
        <f>DATASHEET!B105</f>
        <v>MAHESWARA, Nendra</v>
      </c>
      <c r="C119" s="114" t="str">
        <f>DATASHEET!C105</f>
        <v>8AR</v>
      </c>
      <c r="D119" s="115" t="str">
        <f>DATASHEET!D105</f>
        <v>M</v>
      </c>
      <c r="E119" s="115" t="str">
        <f>DATASHEET!J105</f>
        <v>E</v>
      </c>
      <c r="F119" s="115" t="str">
        <f>DATASHEET!E105</f>
        <v>N</v>
      </c>
      <c r="G119" s="115" t="str">
        <f>DATASHEET!F105</f>
        <v>Other Ethnic Group</v>
      </c>
      <c r="H119" s="115" t="str">
        <f>DATASHEET!G105</f>
        <v>Y</v>
      </c>
      <c r="I119" s="115" t="str">
        <f>DATASHEET!H105</f>
        <v>N</v>
      </c>
      <c r="J119" s="115" t="str">
        <f>DATASHEET!I105</f>
        <v>N</v>
      </c>
      <c r="K119" s="116" t="str">
        <f>DATASHEET!M105</f>
        <v>L</v>
      </c>
      <c r="L119" s="117" t="str">
        <f t="shared" si="46"/>
        <v/>
      </c>
      <c r="M119" s="106" t="str">
        <f>IFERROR(SUM(COUNTIF($S119,"&gt;=0"),COUNTIF($AC119,"&gt;=0"),COUNTIF($AH119,"&gt;=0"),COUNTIF(#REF!,"&gt;=0"),COUNTIF($AM119,"&gt;=0"),COUNTIF($AR119,"&gt;=0"),COUNTIF($AW119,"&gt;=0"),COUNTIF($BB119,"&gt;=0"),COUNTIF($BG119,"&gt;=0"),COUNTIF($BL119,"&gt;=0"),COUNTIF($BV119,"&gt;=0"),COUNTIF($BQ119,"&gt;=0"),COUNTIF($CF119,"&gt;=0"),COUNTIF($CK119,"&gt;=0"),COUNTIF($X119,"&gt;=0"),COUNTIF($CA119,"&gt;=0"))/COUNT($S119,$AC119,$AH119,#REF!,$AM119,$AR119,$AW119,$BB119,$BG119,$BL119,$BV119,$CA119,$CF119,$CK119,$X119,$BQ119),"")</f>
        <v/>
      </c>
      <c r="N119" s="106" t="str">
        <f>IFERROR(SUM(COUNTIF($S119,"&lt;0"),COUNTIF($AC119,"&lt;0"),COUNTIF($AH119,"&lt;0"),COUNTIF(#REF!,"&lt;0"),COUNTIF($AM119,"&lt;0"),COUNTIF($AR119,"&lt;0"),COUNTIF($AW119,"&lt;0"),COUNTIF($BB119,"&lt;0"),COUNTIF($BG119,"&lt;0"),COUNTIF($BL119,"&lt;0"),COUNTIF($BV119,"&lt;0"),COUNTIF($BQ119,"&lt;0"),COUNTIF($CA119,"&lt;0"),COUNTIF($CF119,"&lt;0"),COUNTIF($CK119,"&lt;0"),COUNTIF($X119,"&lt;0"))/COUNT($S119,$AC119,$AH119,#REF!,$AM119,$AR119,$AW119,$BB119,$BG119,$BL119,$BV119,$CA119,$CF119,$CK119,$X119,$BQ119),"")</f>
        <v/>
      </c>
      <c r="O119" s="118" t="str">
        <f>IF(ISBLANK(DATASHEET!L105),"",DATASHEET!L105)</f>
        <v>2-3</v>
      </c>
      <c r="P119" s="119">
        <f>IFERROR(IF(VLOOKUP(DATASHEET!A105,[5]YEAR8!$A$2:$Z$226,18,FALSE)="","",VLOOKUP(DATASHEET!A105,[5]YEAR8!$A$2:$Z$226,18,FALSE)),"")</f>
        <v>27.803419000000002</v>
      </c>
      <c r="Q119" s="120">
        <f>IFERROR(IF(VLOOKUP(DATASHEET!A105,[5]YEAR8!$A$2:$AF$250,19,FALSE)="","",VLOOKUP(DATASHEET!A105,[5]YEAR8!$A$2:$AF$250,19,FALSE)),"")</f>
        <v>2.7803419000000003</v>
      </c>
      <c r="R119" s="121" t="str">
        <f>'P8 BREAKDOWN'!L107</f>
        <v/>
      </c>
      <c r="S119" s="108" t="str">
        <f>IF(T119="","",IFERROR(VLOOKUP(DATASHEET!AF105,lookup,2,FALSE)-$Q119,""))</f>
        <v/>
      </c>
      <c r="T119" s="109">
        <f>IFERROR(INDEX(DATASHEET!$A$1:$CT$300,MATCH(PROGRESS!$A119,DATASHEET!$A$1:$A$300,0),MATCH(PROGRESS!T$2,DATASHEET!$A$1:$CT$1,0)),"")</f>
        <v>0</v>
      </c>
      <c r="U119" s="109" t="str">
        <f t="shared" si="47"/>
        <v/>
      </c>
      <c r="V119" s="110" t="str">
        <f>IF(ISBLANK(DATASHEET!AG105),"",DATASHEET!AG105)</f>
        <v>SGO</v>
      </c>
      <c r="W119" s="111" t="str">
        <f>IF(ISBLANK(DATASHEET!AH105),"",DATASHEET!AH105)</f>
        <v>8S-AR-1</v>
      </c>
      <c r="X119" s="108" t="str">
        <f>IFERROR(VLOOKUP(DATASHEET!AJ105,lookup,2,FALSE)-$Q119,"")</f>
        <v/>
      </c>
      <c r="Y119" s="109">
        <f>IFERROR(INDEX(DATASHEET!$A$1:$CT$300,MATCH(PROGRESS!$A119,DATASHEET!$A$1:$A$300,0),MATCH(PROGRESS!Y$2,DATASHEET!$A$1:$CT$1,0)),"")</f>
        <v>0</v>
      </c>
      <c r="Z119" s="109" t="str">
        <f t="shared" si="60"/>
        <v/>
      </c>
      <c r="AA119" s="110" t="str">
        <f>IF(ISBLANK(DATASHEET!AK105),"",DATASHEET!AK105)</f>
        <v/>
      </c>
      <c r="AB119" s="111" t="str">
        <f>IF(ISBLANK(DATASHEET!AL105),"",DATASHEET!AL105)</f>
        <v/>
      </c>
      <c r="AC119" s="108" t="str">
        <f>IF(AD119="","",IFERROR(VLOOKUP(DATASHEET!AN105,lookup,2,FALSE)-$Q119,""))</f>
        <v/>
      </c>
      <c r="AD119" s="109">
        <f>IFERROR(INDEX(DATASHEET!$A$1:$CT$300,MATCH(PROGRESS!$A119,DATASHEET!$A$1:$A$300,0),MATCH(PROGRESS!AD$2,DATASHEET!$A$1:$CT$1,0)),"")</f>
        <v>0</v>
      </c>
      <c r="AE119" s="109" t="str">
        <f t="shared" si="48"/>
        <v/>
      </c>
      <c r="AF119" s="110" t="str">
        <f>IF(ISBLANK(DATASHEET!AO105),"",DATASHEET!AO105)</f>
        <v>KC</v>
      </c>
      <c r="AG119" s="111" t="str">
        <f>IF(ISBLANK(DATASHEET!AP105),"",DATASHEET!AP105)</f>
        <v>8S-DR-1</v>
      </c>
      <c r="AH119" s="108" t="str">
        <f>IF(AI119="","",IFERROR(VLOOKUP(DATASHEET!AR105,lookup,2,FALSE)-$Q119,""))</f>
        <v/>
      </c>
      <c r="AI119" s="109">
        <f>IFERROR(INDEX(DATASHEET!$A$1:$CT$300,MATCH(PROGRESS!$A119,DATASHEET!$A$1:$A$300,0),MATCH(PROGRESS!AI$2,DATASHEET!$A$1:$CT$1,0)),"")</f>
        <v>0</v>
      </c>
      <c r="AJ119" s="109" t="str">
        <f t="shared" si="49"/>
        <v/>
      </c>
      <c r="AK119" s="110" t="str">
        <f>IF(ISBLANK(DATASHEET!AS105),"",DATASHEET!AS105)</f>
        <v>AWH</v>
      </c>
      <c r="AL119" s="111" t="str">
        <f>IF(ISBLANK(DATASHEET!AT105),"",DATASHEET!AT105)</f>
        <v>8S-EN-5</v>
      </c>
      <c r="AM119" s="108" t="str">
        <f>IF(AN119="","",IFERROR(VLOOKUP(DATASHEET!AZ105,lookup,2,FALSE)-$Q119,""))</f>
        <v/>
      </c>
      <c r="AN119" s="109">
        <f>IFERROR(INDEX(DATASHEET!$A$1:$CT$300,MATCH(PROGRESS!$A119,DATASHEET!$A$1:$A$300,0),MATCH(PROGRESS!AN$2,DATASHEET!$A$1:$CT$1,0)),"")</f>
        <v>0</v>
      </c>
      <c r="AO119" s="109" t="str">
        <f t="shared" si="50"/>
        <v/>
      </c>
      <c r="AP119" s="110" t="str">
        <f>IF(ISBLANK(DATASHEET!BA105),"",DATASHEET!BA105)</f>
        <v>YP</v>
      </c>
      <c r="AQ119" s="111" t="str">
        <f>IF(ISBLANK(DATASHEET!BB105),"",DATASHEET!BB105)</f>
        <v>8S-FR-1</v>
      </c>
      <c r="AR119" s="108" t="str">
        <f>IF(AS119="","",IFERROR(VLOOKUP(DATASHEET!BD105,lookup,2,FALSE)-$Q119,""))</f>
        <v/>
      </c>
      <c r="AS119" s="109">
        <f>IFERROR(INDEX(DATASHEET!$A$1:$CT$300,MATCH(PROGRESS!$A119,DATASHEET!$A$1:$A$300,0),MATCH(PROGRESS!AS$2,DATASHEET!$A$1:$CT$1,0)),"")</f>
        <v>0</v>
      </c>
      <c r="AT119" s="109" t="str">
        <f t="shared" si="51"/>
        <v/>
      </c>
      <c r="AU119" s="110" t="str">
        <f>IF(ISBLANK(DATASHEET!BE105),"",DATASHEET!BE105)</f>
        <v>JJA</v>
      </c>
      <c r="AV119" s="111" t="str">
        <f>IF(ISBLANK(DATASHEET!BF105),"",DATASHEET!BF105)</f>
        <v>8S-GG-1</v>
      </c>
      <c r="AW119" s="108" t="str">
        <f>IF(AX119="","",IFERROR(VLOOKUP(DATASHEET!BH105,lookup,2,FALSE)-$Q119,""))</f>
        <v/>
      </c>
      <c r="AX119" s="109">
        <f>IFERROR(INDEX(DATASHEET!$A$1:$CT$300,MATCH(PROGRESS!$A119,DATASHEET!$A$1:$A$300,0),MATCH(PROGRESS!AX$2,DATASHEET!$A$1:$CT$1,0)),"")</f>
        <v>0</v>
      </c>
      <c r="AY119" s="109" t="str">
        <f t="shared" si="52"/>
        <v/>
      </c>
      <c r="AZ119" s="110" t="str">
        <f>IF(ISBLANK(DATASHEET!BI105),"",DATASHEET!BI105)</f>
        <v>MCO</v>
      </c>
      <c r="BA119" s="111" t="str">
        <f>IF(ISBLANK(DATASHEET!BJ105),"",DATASHEET!BJ105)</f>
        <v>8S-HI-1</v>
      </c>
      <c r="BB119" s="108" t="str">
        <f>IF(BC119="","",IFERROR(VLOOKUP(DATASHEET!BL105,lookup,2,FALSE)-$Q119,""))</f>
        <v/>
      </c>
      <c r="BC119" s="109">
        <f>IFERROR(INDEX(DATASHEET!$A$1:$CT$300,MATCH(PROGRESS!$A119,DATASHEET!$A$1:$A$300,0),MATCH(PROGRESS!BC$2,DATASHEET!$A$1:$CT$1,0)),"")</f>
        <v>0</v>
      </c>
      <c r="BD119" s="109" t="str">
        <f t="shared" si="53"/>
        <v/>
      </c>
      <c r="BE119" s="110" t="str">
        <f>IF(ISBLANK(DATASHEET!BM105),"",DATASHEET!BM105)</f>
        <v>RNI</v>
      </c>
      <c r="BF119" s="111" t="str">
        <f>IF(ISBLANK(DATASHEET!BN105),"",DATASHEET!BN105)</f>
        <v>8S-IT-1</v>
      </c>
      <c r="BG119" s="108" t="str">
        <f>IF(BH119="","",IFERROR(VLOOKUP(DATASHEET!BP105,lookup,2,FALSE)-$Q119,""))</f>
        <v/>
      </c>
      <c r="BH119" s="109">
        <f>IFERROR(INDEX(DATASHEET!$A$1:$CT$300,MATCH(PROGRESS!$A119,DATASHEET!$A$1:$A$300,0),MATCH(PROGRESS!BH$2,DATASHEET!$A$1:$CT$1,0)),"")</f>
        <v>0</v>
      </c>
      <c r="BI119" s="109" t="str">
        <f t="shared" si="54"/>
        <v/>
      </c>
      <c r="BJ119" s="110" t="str">
        <f>IF(ISBLANK(DATASHEET!BQ105),"",DATASHEET!BQ105)</f>
        <v>ZI</v>
      </c>
      <c r="BK119" s="111" t="str">
        <f>IF(ISBLANK(DATASHEET!BR105),"",DATASHEET!BR105)</f>
        <v>8S-MA-5</v>
      </c>
      <c r="BL119" s="108" t="str">
        <f>IFERROR(VLOOKUP(DATASHEET!BT105,lookup,2,FALSE)-$Q119,"")</f>
        <v/>
      </c>
      <c r="BM119" s="109">
        <f>IFERROR(INDEX(DATASHEET!$A$1:$CT$300,MATCH(PROGRESS!$A119,DATASHEET!$A$1:$A$300,0),MATCH(PROGRESS!BM$2,DATASHEET!$A$1:$CT$1,0)),"")</f>
        <v>0</v>
      </c>
      <c r="BN119" s="109" t="str">
        <f t="shared" si="55"/>
        <v/>
      </c>
      <c r="BO119" s="110" t="str">
        <f>IF(ISBLANK(DATASHEET!BU105),"",DATASHEET!BU105)</f>
        <v>RF</v>
      </c>
      <c r="BP119" s="111" t="str">
        <f>IF(ISBLANK(DATASHEET!BV105),"",DATASHEET!BV105)</f>
        <v>8S-MU-1</v>
      </c>
      <c r="BQ119" s="108" t="str">
        <f>IFERROR(VLOOKUP(DATASHEET!BX105,lookup,2,FALSE)-$Q119,"")</f>
        <v/>
      </c>
      <c r="BR119" s="109">
        <f>IFERROR(INDEX(DATASHEET!$A$1:$CT$300,MATCH(PROGRESS!$A119,DATASHEET!$A$1:$A$300,0),MATCH(PROGRESS!BR$2,DATASHEET!$A$1:$CT$1,0)),"")</f>
        <v>0</v>
      </c>
      <c r="BS119" s="109" t="str">
        <f t="shared" si="56"/>
        <v/>
      </c>
      <c r="BT119" s="110" t="str">
        <f>IF(ISBLANK(DATASHEET!BY105),"",DATASHEET!BY105)</f>
        <v>HST</v>
      </c>
      <c r="BU119" s="111" t="str">
        <f>IF(ISBLANK(DATASHEET!BZ105),"",DATASHEET!BZ105)</f>
        <v>8S-PS-5</v>
      </c>
      <c r="BV119" s="108" t="str">
        <f>IFERROR(VLOOKUP(DATASHEET!CB105,lookup,2,FALSE)-$Q119,"")</f>
        <v/>
      </c>
      <c r="BW119" s="109">
        <f>IFERROR(INDEX(DATASHEET!$A$1:$CT$300,MATCH(PROGRESS!$A119,DATASHEET!$A$1:$A$300,0),MATCH(PROGRESS!BW$2,DATASHEET!$A$1:$CT$1,0)),"")</f>
        <v>0</v>
      </c>
      <c r="BX119" s="109" t="str">
        <f t="shared" si="57"/>
        <v/>
      </c>
      <c r="BY119" s="110" t="str">
        <f>IF(ISBLANK(DATASHEET!CC105),"",DATASHEET!CC105)</f>
        <v>JOS</v>
      </c>
      <c r="BZ119" s="111" t="str">
        <f>IF(ISBLANK(DATASHEET!CD105),"",DATASHEET!CD105)</f>
        <v>8S-PE-4</v>
      </c>
      <c r="CA119" s="108" t="str">
        <f>IFERROR(VLOOKUP(DATASHEET!CF105,lookup,2,FALSE)-$Q119,"")</f>
        <v/>
      </c>
      <c r="CB119" s="109">
        <f>IFERROR(INDEX(DATASHEET!$A$1:$CT$300,MATCH(PROGRESS!$A119,DATASHEET!$A$1:$A$300,0),MATCH(PROGRESS!CB$2,DATASHEET!$A$1:$CT$1,0)),"")</f>
        <v>0</v>
      </c>
      <c r="CC119" s="109" t="str">
        <f t="shared" si="58"/>
        <v/>
      </c>
      <c r="CD119" s="110" t="str">
        <f>IF(ISBLANK(DATASHEET!CG105),"",DATASHEET!CG105)</f>
        <v>MHA</v>
      </c>
      <c r="CE119" s="111" t="str">
        <f>IF(ISBLANK(DATASHEET!CH105),"",DATASHEET!CH105)</f>
        <v>8S-RE-1</v>
      </c>
      <c r="CF119" s="108" t="str">
        <f>IFERROR(VLOOKUP(DATASHEET!CJ105,lookup,2,FALSE)-$Q119,"")</f>
        <v/>
      </c>
      <c r="CG119" s="109">
        <f>IFERROR(INDEX(DATASHEET!$A$1:$CT$300,MATCH(PROGRESS!$A119,DATASHEET!$A$1:$A$300,0),MATCH(PROGRESS!CG$2,DATASHEET!$A$1:$CT$1,0)),"")</f>
        <v>0</v>
      </c>
      <c r="CH119" s="109" t="str">
        <f t="shared" si="61"/>
        <v/>
      </c>
      <c r="CI119" s="110" t="str">
        <f>IF(ISBLANK(DATASHEET!CK105),"",DATASHEET!CK105)</f>
        <v>GN</v>
      </c>
      <c r="CJ119" s="111" t="str">
        <f>IF(ISBLANK(DATASHEET!CL105),"",DATASHEET!CL105)</f>
        <v>8X-SC-9</v>
      </c>
      <c r="CK119" s="108" t="str">
        <f>IFERROR(VLOOKUP(DATASHEET!CN105,lookup,2,FALSE)-$Q119,"")</f>
        <v/>
      </c>
      <c r="CL119" s="109">
        <f>IFERROR(INDEX(DATASHEET!$A$1:$CT$300,MATCH(PROGRESS!$A119,DATASHEET!$A$1:$A$300,0),MATCH(PROGRESS!CL$2,DATASHEET!$A$1:$CT$1,0)),"")</f>
        <v>0</v>
      </c>
      <c r="CM119" s="109" t="str">
        <f t="shared" si="59"/>
        <v/>
      </c>
      <c r="CN119" s="110" t="str">
        <f>IF(ISBLANK(DATASHEET!CO105),"",DATASHEET!CO105)</f>
        <v/>
      </c>
      <c r="CO119" s="110" t="str">
        <f>IF(ISBLANK(DATASHEET!CP105),"",DATASHEET!CP105)</f>
        <v/>
      </c>
      <c r="FO119" s="282"/>
      <c r="FP119" s="282"/>
      <c r="FQ119" s="282"/>
      <c r="FR119" s="282"/>
      <c r="FS119" s="282"/>
      <c r="FT119" s="282"/>
      <c r="FU119" s="282"/>
      <c r="FV119" s="282"/>
      <c r="FW119" s="282"/>
      <c r="FX119" s="282"/>
      <c r="FY119" s="345"/>
      <c r="FZ119" s="282"/>
      <c r="GA119" s="282"/>
      <c r="GB119" s="282"/>
      <c r="GC119" s="282"/>
      <c r="GD119" s="282"/>
      <c r="GE119" s="282"/>
      <c r="GF119" s="282"/>
      <c r="GG119" s="282"/>
      <c r="GH119" s="282"/>
      <c r="GI119" s="282"/>
      <c r="GJ119" s="282"/>
      <c r="GK119" s="282"/>
      <c r="GL119" s="282"/>
      <c r="GM119" s="282"/>
      <c r="GN119" s="282"/>
      <c r="GO119" s="282"/>
      <c r="GP119" s="282"/>
      <c r="GQ119" s="282"/>
      <c r="GR119" s="282"/>
    </row>
    <row r="120" spans="1:200" ht="15.75" x14ac:dyDescent="0.25">
      <c r="A120" s="112">
        <f>DATASHEET!A106</f>
        <v>152807</v>
      </c>
      <c r="B120" s="113" t="str">
        <f>DATASHEET!B106</f>
        <v>MAHONEY, Lewis</v>
      </c>
      <c r="C120" s="114" t="str">
        <f>DATASHEET!C106</f>
        <v>8MH</v>
      </c>
      <c r="D120" s="115" t="str">
        <f>DATASHEET!D106</f>
        <v>M</v>
      </c>
      <c r="E120" s="115" t="str">
        <f>DATASHEET!J106</f>
        <v>N</v>
      </c>
      <c r="F120" s="115" t="str">
        <f>DATASHEET!E106</f>
        <v>N</v>
      </c>
      <c r="G120" s="115" t="str">
        <f>DATASHEET!F106</f>
        <v>White and Any Other Asian Background</v>
      </c>
      <c r="H120" s="115" t="str">
        <f>DATASHEET!G106</f>
        <v>N</v>
      </c>
      <c r="I120" s="115" t="str">
        <f>DATASHEET!H106</f>
        <v>N</v>
      </c>
      <c r="J120" s="115" t="str">
        <f>DATASHEET!I106</f>
        <v>N</v>
      </c>
      <c r="K120" s="116" t="str">
        <f>DATASHEET!M106</f>
        <v/>
      </c>
      <c r="L120" s="117" t="str">
        <f t="shared" si="46"/>
        <v/>
      </c>
      <c r="M120" s="106" t="str">
        <f>IFERROR(SUM(COUNTIF($S120,"&gt;=0"),COUNTIF($AC120,"&gt;=0"),COUNTIF($AH120,"&gt;=0"),COUNTIF(#REF!,"&gt;=0"),COUNTIF($AM120,"&gt;=0"),COUNTIF($AR120,"&gt;=0"),COUNTIF($AW120,"&gt;=0"),COUNTIF($BB120,"&gt;=0"),COUNTIF($BG120,"&gt;=0"),COUNTIF($BL120,"&gt;=0"),COUNTIF($BV120,"&gt;=0"),COUNTIF($BQ120,"&gt;=0"),COUNTIF($CF120,"&gt;=0"),COUNTIF($CK120,"&gt;=0"),COUNTIF($X120,"&gt;=0"),COUNTIF($CA120,"&gt;=0"))/COUNT($S120,$AC120,$AH120,#REF!,$AM120,$AR120,$AW120,$BB120,$BG120,$BL120,$BV120,$CA120,$CF120,$CK120,$X120,$BQ120),"")</f>
        <v/>
      </c>
      <c r="N120" s="106" t="str">
        <f>IFERROR(SUM(COUNTIF($S120,"&lt;0"),COUNTIF($AC120,"&lt;0"),COUNTIF($AH120,"&lt;0"),COUNTIF(#REF!,"&lt;0"),COUNTIF($AM120,"&lt;0"),COUNTIF($AR120,"&lt;0"),COUNTIF($AW120,"&lt;0"),COUNTIF($BB120,"&lt;0"),COUNTIF($BG120,"&lt;0"),COUNTIF($BL120,"&lt;0"),COUNTIF($BV120,"&lt;0"),COUNTIF($BQ120,"&lt;0"),COUNTIF($CA120,"&lt;0"),COUNTIF($CF120,"&lt;0"),COUNTIF($CK120,"&lt;0"),COUNTIF($X120,"&lt;0"))/COUNT($S120,$AC120,$AH120,#REF!,$AM120,$AR120,$AW120,$BB120,$BG120,$BL120,$BV120,$CA120,$CF120,$CK120,$X120,$BQ120),"")</f>
        <v/>
      </c>
      <c r="O120" s="118" t="str">
        <f>IF(ISBLANK(DATASHEET!L106),"",DATASHEET!L106)</f>
        <v/>
      </c>
      <c r="P120" s="119">
        <f>IFERROR(IF(VLOOKUP(DATASHEET!A106,[5]YEAR8!$A$2:$Z$226,18,FALSE)="","",VLOOKUP(DATASHEET!A106,[5]YEAR8!$A$2:$Z$226,18,FALSE)),"")</f>
        <v>74.702128000000002</v>
      </c>
      <c r="Q120" s="120">
        <f>IFERROR(IF(VLOOKUP(DATASHEET!A106,[5]YEAR8!$A$2:$AF$250,19,FALSE)="","",VLOOKUP(DATASHEET!A106,[5]YEAR8!$A$2:$AF$250,19,FALSE)),"")</f>
        <v>7.4702128000000005</v>
      </c>
      <c r="R120" s="121" t="str">
        <f>'P8 BREAKDOWN'!L108</f>
        <v/>
      </c>
      <c r="S120" s="108" t="str">
        <f>IF(T120="","",IFERROR(VLOOKUP(DATASHEET!AF106,lookup,2,FALSE)-$Q120,""))</f>
        <v/>
      </c>
      <c r="T120" s="109">
        <f>IFERROR(INDEX(DATASHEET!$A$1:$CT$300,MATCH(PROGRESS!$A120,DATASHEET!$A$1:$A$300,0),MATCH(PROGRESS!T$2,DATASHEET!$A$1:$CT$1,0)),"")</f>
        <v>0</v>
      </c>
      <c r="U120" s="109" t="str">
        <f t="shared" si="47"/>
        <v/>
      </c>
      <c r="V120" s="110" t="str">
        <f>IF(ISBLANK(DATASHEET!AG106),"",DATASHEET!AG106)</f>
        <v>SGO</v>
      </c>
      <c r="W120" s="111" t="str">
        <f>IF(ISBLANK(DATASHEET!AH106),"",DATASHEET!AH106)</f>
        <v>8N-AR-2</v>
      </c>
      <c r="X120" s="108" t="str">
        <f>IFERROR(VLOOKUP(DATASHEET!AJ106,lookup,2,FALSE)-$Q120,"")</f>
        <v/>
      </c>
      <c r="Y120" s="109">
        <f>IFERROR(INDEX(DATASHEET!$A$1:$CT$300,MATCH(PROGRESS!$A120,DATASHEET!$A$1:$A$300,0),MATCH(PROGRESS!Y$2,DATASHEET!$A$1:$CT$1,0)),"")</f>
        <v>0</v>
      </c>
      <c r="Z120" s="109" t="str">
        <f t="shared" si="60"/>
        <v/>
      </c>
      <c r="AA120" s="110" t="str">
        <f>IF(ISBLANK(DATASHEET!AK106),"",DATASHEET!AK106)</f>
        <v>RQ</v>
      </c>
      <c r="AB120" s="111" t="str">
        <f>IF(ISBLANK(DATASHEET!AL106),"",DATASHEET!AL106)</f>
        <v>8N-DT-1</v>
      </c>
      <c r="AC120" s="108" t="str">
        <f>IF(AD120="","",IFERROR(VLOOKUP(DATASHEET!AN106,lookup,2,FALSE)-$Q120,""))</f>
        <v/>
      </c>
      <c r="AD120" s="109">
        <f>IFERROR(INDEX(DATASHEET!$A$1:$CT$300,MATCH(PROGRESS!$A120,DATASHEET!$A$1:$A$300,0),MATCH(PROGRESS!AD$2,DATASHEET!$A$1:$CT$1,0)),"")</f>
        <v>0</v>
      </c>
      <c r="AE120" s="109" t="str">
        <f t="shared" si="48"/>
        <v/>
      </c>
      <c r="AF120" s="110" t="str">
        <f>IF(ISBLANK(DATASHEET!AO106),"",DATASHEET!AO106)</f>
        <v>EC</v>
      </c>
      <c r="AG120" s="111" t="str">
        <f>IF(ISBLANK(DATASHEET!AP106),"",DATASHEET!AP106)</f>
        <v>8N-DR-2</v>
      </c>
      <c r="AH120" s="108" t="str">
        <f>IF(AI120="","",IFERROR(VLOOKUP(DATASHEET!AR106,lookup,2,FALSE)-$Q120,""))</f>
        <v/>
      </c>
      <c r="AI120" s="109">
        <f>IFERROR(INDEX(DATASHEET!$A$1:$CT$300,MATCH(PROGRESS!$A120,DATASHEET!$A$1:$A$300,0),MATCH(PROGRESS!AI$2,DATASHEET!$A$1:$CT$1,0)),"")</f>
        <v>0</v>
      </c>
      <c r="AJ120" s="109" t="str">
        <f t="shared" si="49"/>
        <v/>
      </c>
      <c r="AK120" s="110" t="str">
        <f>IF(ISBLANK(DATASHEET!AS106),"",DATASHEET!AS106)</f>
        <v>AWH</v>
      </c>
      <c r="AL120" s="111" t="str">
        <f>IF(ISBLANK(DATASHEET!AT106),"",DATASHEET!AT106)</f>
        <v>8N-EN-1</v>
      </c>
      <c r="AM120" s="108" t="str">
        <f>IF(AN120="","",IFERROR(VLOOKUP(DATASHEET!AZ106,lookup,2,FALSE)-$Q120,""))</f>
        <v/>
      </c>
      <c r="AN120" s="109">
        <f>IFERROR(INDEX(DATASHEET!$A$1:$CT$300,MATCH(PROGRESS!$A120,DATASHEET!$A$1:$A$300,0),MATCH(PROGRESS!AN$2,DATASHEET!$A$1:$CT$1,0)),"")</f>
        <v>0</v>
      </c>
      <c r="AO120" s="109" t="str">
        <f t="shared" si="50"/>
        <v/>
      </c>
      <c r="AP120" s="110" t="str">
        <f>IF(ISBLANK(DATASHEET!BA106),"",DATASHEET!BA106)</f>
        <v/>
      </c>
      <c r="AQ120" s="111" t="str">
        <f>IF(ISBLANK(DATASHEET!BB106),"",DATASHEET!BB106)</f>
        <v/>
      </c>
      <c r="AR120" s="108" t="str">
        <f>IF(AS120="","",IFERROR(VLOOKUP(DATASHEET!BD106,lookup,2,FALSE)-$Q120,""))</f>
        <v/>
      </c>
      <c r="AS120" s="109">
        <f>IFERROR(INDEX(DATASHEET!$A$1:$CT$300,MATCH(PROGRESS!$A120,DATASHEET!$A$1:$A$300,0),MATCH(PROGRESS!AS$2,DATASHEET!$A$1:$CT$1,0)),"")</f>
        <v>0</v>
      </c>
      <c r="AT120" s="109" t="str">
        <f t="shared" si="51"/>
        <v/>
      </c>
      <c r="AU120" s="110" t="str">
        <f>IF(ISBLANK(DATASHEET!BE106),"",DATASHEET!BE106)</f>
        <v>MPI</v>
      </c>
      <c r="AV120" s="111" t="str">
        <f>IF(ISBLANK(DATASHEET!BF106),"",DATASHEET!BF106)</f>
        <v>8N-GG-2</v>
      </c>
      <c r="AW120" s="108" t="str">
        <f>IF(AX120="","",IFERROR(VLOOKUP(DATASHEET!BH106,lookup,2,FALSE)-$Q120,""))</f>
        <v/>
      </c>
      <c r="AX120" s="109">
        <f>IFERROR(INDEX(DATASHEET!$A$1:$CT$300,MATCH(PROGRESS!$A120,DATASHEET!$A$1:$A$300,0),MATCH(PROGRESS!AX$2,DATASHEET!$A$1:$CT$1,0)),"")</f>
        <v>0</v>
      </c>
      <c r="AY120" s="109" t="str">
        <f t="shared" si="52"/>
        <v/>
      </c>
      <c r="AZ120" s="110" t="str">
        <f>IF(ISBLANK(DATASHEET!BI106),"",DATASHEET!BI106)</f>
        <v>HST</v>
      </c>
      <c r="BA120" s="111" t="str">
        <f>IF(ISBLANK(DATASHEET!BJ106),"",DATASHEET!BJ106)</f>
        <v>8N-HI-2</v>
      </c>
      <c r="BB120" s="108" t="str">
        <f>IF(BC120="","",IFERROR(VLOOKUP(DATASHEET!BL106,lookup,2,FALSE)-$Q120,""))</f>
        <v/>
      </c>
      <c r="BC120" s="109">
        <f>IFERROR(INDEX(DATASHEET!$A$1:$CT$300,MATCH(PROGRESS!$A120,DATASHEET!$A$1:$A$300,0),MATCH(PROGRESS!BC$2,DATASHEET!$A$1:$CT$1,0)),"")</f>
        <v>0</v>
      </c>
      <c r="BD120" s="109" t="str">
        <f t="shared" si="53"/>
        <v/>
      </c>
      <c r="BE120" s="110" t="str">
        <f>IF(ISBLANK(DATASHEET!BM106),"",DATASHEET!BM106)</f>
        <v>DCR</v>
      </c>
      <c r="BF120" s="111" t="str">
        <f>IF(ISBLANK(DATASHEET!BN106),"",DATASHEET!BN106)</f>
        <v>8N-IT-2</v>
      </c>
      <c r="BG120" s="108" t="str">
        <f>IF(BH120="","",IFERROR(VLOOKUP(DATASHEET!BP106,lookup,2,FALSE)-$Q120,""))</f>
        <v/>
      </c>
      <c r="BH120" s="109">
        <f>IFERROR(INDEX(DATASHEET!$A$1:$CT$300,MATCH(PROGRESS!$A120,DATASHEET!$A$1:$A$300,0),MATCH(PROGRESS!BH$2,DATASHEET!$A$1:$CT$1,0)),"")</f>
        <v>0</v>
      </c>
      <c r="BI120" s="109" t="str">
        <f t="shared" si="54"/>
        <v/>
      </c>
      <c r="BJ120" s="110" t="str">
        <f>IF(ISBLANK(DATASHEET!BQ106),"",DATASHEET!BQ106)</f>
        <v>WD</v>
      </c>
      <c r="BK120" s="111" t="str">
        <f>IF(ISBLANK(DATASHEET!BR106),"",DATASHEET!BR106)</f>
        <v>8N-MA-1</v>
      </c>
      <c r="BL120" s="108" t="str">
        <f>IFERROR(VLOOKUP(DATASHEET!BT106,lookup,2,FALSE)-$Q120,"")</f>
        <v/>
      </c>
      <c r="BM120" s="109">
        <f>IFERROR(INDEX(DATASHEET!$A$1:$CT$300,MATCH(PROGRESS!$A120,DATASHEET!$A$1:$A$300,0),MATCH(PROGRESS!BM$2,DATASHEET!$A$1:$CT$1,0)),"")</f>
        <v>0</v>
      </c>
      <c r="BN120" s="109" t="str">
        <f t="shared" si="55"/>
        <v/>
      </c>
      <c r="BO120" s="110" t="str">
        <f>IF(ISBLANK(DATASHEET!BU106),"",DATASHEET!BU106)</f>
        <v>AW</v>
      </c>
      <c r="BP120" s="111" t="str">
        <f>IF(ISBLANK(DATASHEET!BV106),"",DATASHEET!BV106)</f>
        <v>8N-MU-2</v>
      </c>
      <c r="BQ120" s="108" t="str">
        <f>IFERROR(VLOOKUP(DATASHEET!BX106,lookup,2,FALSE)-$Q120,"")</f>
        <v/>
      </c>
      <c r="BR120" s="109">
        <f>IFERROR(INDEX(DATASHEET!$A$1:$CT$300,MATCH(PROGRESS!$A120,DATASHEET!$A$1:$A$300,0),MATCH(PROGRESS!BR$2,DATASHEET!$A$1:$CT$1,0)),"")</f>
        <v>0</v>
      </c>
      <c r="BS120" s="109" t="str">
        <f t="shared" si="56"/>
        <v/>
      </c>
      <c r="BT120" s="110" t="str">
        <f>IF(ISBLANK(DATASHEET!BY106),"",DATASHEET!BY106)</f>
        <v/>
      </c>
      <c r="BU120" s="111" t="str">
        <f>IF(ISBLANK(DATASHEET!BZ106),"",DATASHEET!BZ106)</f>
        <v/>
      </c>
      <c r="BV120" s="108" t="str">
        <f>IFERROR(VLOOKUP(DATASHEET!CB106,lookup,2,FALSE)-$Q120,"")</f>
        <v/>
      </c>
      <c r="BW120" s="109">
        <f>IFERROR(INDEX(DATASHEET!$A$1:$CT$300,MATCH(PROGRESS!$A120,DATASHEET!$A$1:$A$300,0),MATCH(PROGRESS!BW$2,DATASHEET!$A$1:$CT$1,0)),"")</f>
        <v>0</v>
      </c>
      <c r="BX120" s="109" t="str">
        <f t="shared" si="57"/>
        <v/>
      </c>
      <c r="BY120" s="110" t="str">
        <f>IF(ISBLANK(DATASHEET!CC106),"",DATASHEET!CC106)</f>
        <v>MAM</v>
      </c>
      <c r="BZ120" s="111" t="str">
        <f>IF(ISBLANK(DATASHEET!CD106),"",DATASHEET!CD106)</f>
        <v>8N-PE-4</v>
      </c>
      <c r="CA120" s="108" t="str">
        <f>IFERROR(VLOOKUP(DATASHEET!CF106,lookup,2,FALSE)-$Q120,"")</f>
        <v/>
      </c>
      <c r="CB120" s="109">
        <f>IFERROR(INDEX(DATASHEET!$A$1:$CT$300,MATCH(PROGRESS!$A120,DATASHEET!$A$1:$A$300,0),MATCH(PROGRESS!CB$2,DATASHEET!$A$1:$CT$1,0)),"")</f>
        <v>0</v>
      </c>
      <c r="CC120" s="109" t="str">
        <f t="shared" si="58"/>
        <v/>
      </c>
      <c r="CD120" s="110" t="str">
        <f>IF(ISBLANK(DATASHEET!CG106),"",DATASHEET!CG106)</f>
        <v>PLO</v>
      </c>
      <c r="CE120" s="111" t="str">
        <f>IF(ISBLANK(DATASHEET!CH106),"",DATASHEET!CH106)</f>
        <v>8N-RE-2</v>
      </c>
      <c r="CF120" s="108" t="str">
        <f>IFERROR(VLOOKUP(DATASHEET!CJ106,lookup,2,FALSE)-$Q120,"")</f>
        <v/>
      </c>
      <c r="CG120" s="109">
        <f>IFERROR(INDEX(DATASHEET!$A$1:$CT$300,MATCH(PROGRESS!$A120,DATASHEET!$A$1:$A$300,0),MATCH(PROGRESS!CG$2,DATASHEET!$A$1:$CT$1,0)),"")</f>
        <v>0</v>
      </c>
      <c r="CH120" s="109" t="str">
        <f t="shared" si="61"/>
        <v/>
      </c>
      <c r="CI120" s="110" t="str">
        <f>IF(ISBLANK(DATASHEET!CK106),"",DATASHEET!CK106)</f>
        <v>AGI</v>
      </c>
      <c r="CJ120" s="111" t="str">
        <f>IF(ISBLANK(DATASHEET!CL106),"",DATASHEET!CL106)</f>
        <v>8X-SC-2</v>
      </c>
      <c r="CK120" s="108" t="str">
        <f>IFERROR(VLOOKUP(DATASHEET!CN106,lookup,2,FALSE)-$Q120,"")</f>
        <v/>
      </c>
      <c r="CL120" s="109">
        <f>IFERROR(INDEX(DATASHEET!$A$1:$CT$300,MATCH(PROGRESS!$A120,DATASHEET!$A$1:$A$300,0),MATCH(PROGRESS!CL$2,DATASHEET!$A$1:$CT$1,0)),"")</f>
        <v>0</v>
      </c>
      <c r="CM120" s="109" t="str">
        <f t="shared" si="59"/>
        <v/>
      </c>
      <c r="CN120" s="110" t="str">
        <f>IF(ISBLANK(DATASHEET!CO106),"",DATASHEET!CO106)</f>
        <v>YP</v>
      </c>
      <c r="CO120" s="110" t="str">
        <f>IF(ISBLANK(DATASHEET!CP106),"",DATASHEET!CP106)</f>
        <v>8N-SP-2</v>
      </c>
      <c r="FO120" s="282"/>
      <c r="FP120" s="282"/>
      <c r="FQ120" s="282"/>
      <c r="FR120" s="282"/>
      <c r="FS120" s="282"/>
      <c r="FT120" s="282"/>
      <c r="FU120" s="282"/>
      <c r="FV120" s="282"/>
      <c r="FW120" s="282"/>
      <c r="FX120" s="282"/>
      <c r="FY120" s="345"/>
      <c r="FZ120" s="282"/>
      <c r="GA120" s="282"/>
      <c r="GB120" s="282"/>
      <c r="GC120" s="282"/>
      <c r="GD120" s="282"/>
      <c r="GE120" s="282"/>
      <c r="GF120" s="282"/>
      <c r="GG120" s="282"/>
      <c r="GH120" s="282"/>
      <c r="GI120" s="282"/>
      <c r="GJ120" s="282"/>
      <c r="GK120" s="282"/>
      <c r="GL120" s="282"/>
      <c r="GM120" s="282"/>
      <c r="GN120" s="282"/>
      <c r="GO120" s="282"/>
      <c r="GP120" s="282"/>
      <c r="GQ120" s="282"/>
      <c r="GR120" s="282"/>
    </row>
    <row r="121" spans="1:200" ht="15.75" x14ac:dyDescent="0.25">
      <c r="A121" s="112">
        <f>DATASHEET!A107</f>
        <v>152816</v>
      </c>
      <c r="B121" s="113" t="str">
        <f>DATASHEET!B107</f>
        <v>MAKANJUOLA, Demi</v>
      </c>
      <c r="C121" s="114" t="str">
        <f>DATASHEET!C107</f>
        <v>8AR</v>
      </c>
      <c r="D121" s="115" t="str">
        <f>DATASHEET!D107</f>
        <v>F</v>
      </c>
      <c r="E121" s="115" t="str">
        <f>DATASHEET!J107</f>
        <v>N</v>
      </c>
      <c r="F121" s="115" t="str">
        <f>DATASHEET!E107</f>
        <v>N</v>
      </c>
      <c r="G121" s="115" t="str">
        <f>DATASHEET!F107</f>
        <v>Other Black African</v>
      </c>
      <c r="H121" s="115" t="str">
        <f>DATASHEET!G107</f>
        <v>N</v>
      </c>
      <c r="I121" s="115" t="str">
        <f>DATASHEET!H107</f>
        <v>N</v>
      </c>
      <c r="J121" s="115" t="str">
        <f>DATASHEET!I107</f>
        <v>N</v>
      </c>
      <c r="K121" s="116" t="str">
        <f>DATASHEET!M107</f>
        <v>H</v>
      </c>
      <c r="L121" s="117" t="str">
        <f t="shared" si="46"/>
        <v/>
      </c>
      <c r="M121" s="106" t="str">
        <f>IFERROR(SUM(COUNTIF($S121,"&gt;=0"),COUNTIF($AC121,"&gt;=0"),COUNTIF($AH121,"&gt;=0"),COUNTIF(#REF!,"&gt;=0"),COUNTIF($AM121,"&gt;=0"),COUNTIF($AR121,"&gt;=0"),COUNTIF($AW121,"&gt;=0"),COUNTIF($BB121,"&gt;=0"),COUNTIF($BG121,"&gt;=0"),COUNTIF($BL121,"&gt;=0"),COUNTIF($BV121,"&gt;=0"),COUNTIF($BQ121,"&gt;=0"),COUNTIF($CF121,"&gt;=0"),COUNTIF($CK121,"&gt;=0"),COUNTIF($X121,"&gt;=0"),COUNTIF($CA121,"&gt;=0"))/COUNT($S121,$AC121,$AH121,#REF!,$AM121,$AR121,$AW121,$BB121,$BG121,$BL121,$BV121,$CA121,$CF121,$CK121,$X121,$BQ121),"")</f>
        <v/>
      </c>
      <c r="N121" s="106" t="str">
        <f>IFERROR(SUM(COUNTIF($S121,"&lt;0"),COUNTIF($AC121,"&lt;0"),COUNTIF($AH121,"&lt;0"),COUNTIF(#REF!,"&lt;0"),COUNTIF($AM121,"&lt;0"),COUNTIF($AR121,"&lt;0"),COUNTIF($AW121,"&lt;0"),COUNTIF($BB121,"&lt;0"),COUNTIF($BG121,"&lt;0"),COUNTIF($BL121,"&lt;0"),COUNTIF($BV121,"&lt;0"),COUNTIF($BQ121,"&lt;0"),COUNTIF($CA121,"&lt;0"),COUNTIF($CF121,"&lt;0"),COUNTIF($CK121,"&lt;0"),COUNTIF($X121,"&lt;0"))/COUNT($S121,$AC121,$AH121,#REF!,$AM121,$AR121,$AW121,$BB121,$BG121,$BL121,$BV121,$CA121,$CF121,$CK121,$X121,$BQ121),"")</f>
        <v/>
      </c>
      <c r="O121" s="118" t="str">
        <f>IF(ISBLANK(DATASHEET!L107),"",DATASHEET!L107)</f>
        <v>7-8</v>
      </c>
      <c r="P121" s="119">
        <f>IFERROR(IF(VLOOKUP(DATASHEET!A107,[5]YEAR8!$A$2:$Z$226,18,FALSE)="","",VLOOKUP(DATASHEET!A107,[5]YEAR8!$A$2:$Z$226,18,FALSE)),"")</f>
        <v>71.839286000000001</v>
      </c>
      <c r="Q121" s="120">
        <f>IFERROR(IF(VLOOKUP(DATASHEET!A107,[5]YEAR8!$A$2:$AF$250,19,FALSE)="","",VLOOKUP(DATASHEET!A107,[5]YEAR8!$A$2:$AF$250,19,FALSE)),"")</f>
        <v>7.1839285999999998</v>
      </c>
      <c r="R121" s="121" t="str">
        <f>'P8 BREAKDOWN'!L109</f>
        <v/>
      </c>
      <c r="S121" s="108" t="str">
        <f>IF(T121="","",IFERROR(VLOOKUP(DATASHEET!AF107,lookup,2,FALSE)-$Q121,""))</f>
        <v/>
      </c>
      <c r="T121" s="109">
        <f>IFERROR(INDEX(DATASHEET!$A$1:$CT$300,MATCH(PROGRESS!$A121,DATASHEET!$A$1:$A$300,0),MATCH(PROGRESS!T$2,DATASHEET!$A$1:$CT$1,0)),"")</f>
        <v>0</v>
      </c>
      <c r="U121" s="109" t="str">
        <f t="shared" si="47"/>
        <v/>
      </c>
      <c r="V121" s="110" t="str">
        <f>IF(ISBLANK(DATASHEET!AG107),"",DATASHEET!AG107)</f>
        <v>SGO</v>
      </c>
      <c r="W121" s="111" t="str">
        <f>IF(ISBLANK(DATASHEET!AH107),"",DATASHEET!AH107)</f>
        <v>8S-AR-1</v>
      </c>
      <c r="X121" s="108" t="str">
        <f>IFERROR(VLOOKUP(DATASHEET!AJ107,lookup,2,FALSE)-$Q121,"")</f>
        <v/>
      </c>
      <c r="Y121" s="109">
        <f>IFERROR(INDEX(DATASHEET!$A$1:$CT$300,MATCH(PROGRESS!$A121,DATASHEET!$A$1:$A$300,0),MATCH(PROGRESS!Y$2,DATASHEET!$A$1:$CT$1,0)),"")</f>
        <v>0</v>
      </c>
      <c r="Z121" s="109" t="str">
        <f t="shared" si="60"/>
        <v/>
      </c>
      <c r="AA121" s="110" t="str">
        <f>IF(ISBLANK(DATASHEET!AK107),"",DATASHEET!AK107)</f>
        <v>RQ</v>
      </c>
      <c r="AB121" s="111" t="str">
        <f>IF(ISBLANK(DATASHEET!AL107),"",DATASHEET!AL107)</f>
        <v>8S-DT-1</v>
      </c>
      <c r="AC121" s="108" t="str">
        <f>IF(AD121="","",IFERROR(VLOOKUP(DATASHEET!AN107,lookup,2,FALSE)-$Q121,""))</f>
        <v/>
      </c>
      <c r="AD121" s="109">
        <f>IFERROR(INDEX(DATASHEET!$A$1:$CT$300,MATCH(PROGRESS!$A121,DATASHEET!$A$1:$A$300,0),MATCH(PROGRESS!AD$2,DATASHEET!$A$1:$CT$1,0)),"")</f>
        <v>0</v>
      </c>
      <c r="AE121" s="109" t="str">
        <f t="shared" si="48"/>
        <v/>
      </c>
      <c r="AF121" s="110" t="str">
        <f>IF(ISBLANK(DATASHEET!AO107),"",DATASHEET!AO107)</f>
        <v>KC</v>
      </c>
      <c r="AG121" s="111" t="str">
        <f>IF(ISBLANK(DATASHEET!AP107),"",DATASHEET!AP107)</f>
        <v>8S-DR-1</v>
      </c>
      <c r="AH121" s="108" t="str">
        <f>IF(AI121="","",IFERROR(VLOOKUP(DATASHEET!AR107,lookup,2,FALSE)-$Q121,""))</f>
        <v/>
      </c>
      <c r="AI121" s="109">
        <f>IFERROR(INDEX(DATASHEET!$A$1:$CT$300,MATCH(PROGRESS!$A121,DATASHEET!$A$1:$A$300,0),MATCH(PROGRESS!AI$2,DATASHEET!$A$1:$CT$1,0)),"")</f>
        <v>0</v>
      </c>
      <c r="AJ121" s="109" t="str">
        <f t="shared" si="49"/>
        <v/>
      </c>
      <c r="AK121" s="110" t="str">
        <f>IF(ISBLANK(DATASHEET!AS107),"",DATASHEET!AS107)</f>
        <v>EW</v>
      </c>
      <c r="AL121" s="111" t="str">
        <f>IF(ISBLANK(DATASHEET!AT107),"",DATASHEET!AT107)</f>
        <v>8S-EN-4</v>
      </c>
      <c r="AM121" s="108" t="str">
        <f>IF(AN121="","",IFERROR(VLOOKUP(DATASHEET!AZ107,lookup,2,FALSE)-$Q121,""))</f>
        <v/>
      </c>
      <c r="AN121" s="109">
        <f>IFERROR(INDEX(DATASHEET!$A$1:$CT$300,MATCH(PROGRESS!$A121,DATASHEET!$A$1:$A$300,0),MATCH(PROGRESS!AN$2,DATASHEET!$A$1:$CT$1,0)),"")</f>
        <v>0</v>
      </c>
      <c r="AO121" s="109" t="str">
        <f t="shared" si="50"/>
        <v/>
      </c>
      <c r="AP121" s="110" t="str">
        <f>IF(ISBLANK(DATASHEET!BA107),"",DATASHEET!BA107)</f>
        <v>YP</v>
      </c>
      <c r="AQ121" s="111" t="str">
        <f>IF(ISBLANK(DATASHEET!BB107),"",DATASHEET!BB107)</f>
        <v>8S-FR-1</v>
      </c>
      <c r="AR121" s="108" t="str">
        <f>IF(AS121="","",IFERROR(VLOOKUP(DATASHEET!BD107,lookup,2,FALSE)-$Q121,""))</f>
        <v/>
      </c>
      <c r="AS121" s="109">
        <f>IFERROR(INDEX(DATASHEET!$A$1:$CT$300,MATCH(PROGRESS!$A121,DATASHEET!$A$1:$A$300,0),MATCH(PROGRESS!AS$2,DATASHEET!$A$1:$CT$1,0)),"")</f>
        <v>0</v>
      </c>
      <c r="AT121" s="109" t="str">
        <f t="shared" si="51"/>
        <v/>
      </c>
      <c r="AU121" s="110" t="str">
        <f>IF(ISBLANK(DATASHEET!BE107),"",DATASHEET!BE107)</f>
        <v>JJA</v>
      </c>
      <c r="AV121" s="111" t="str">
        <f>IF(ISBLANK(DATASHEET!BF107),"",DATASHEET!BF107)</f>
        <v>8S-GG-1</v>
      </c>
      <c r="AW121" s="108" t="str">
        <f>IF(AX121="","",IFERROR(VLOOKUP(DATASHEET!BH107,lookup,2,FALSE)-$Q121,""))</f>
        <v/>
      </c>
      <c r="AX121" s="109">
        <f>IFERROR(INDEX(DATASHEET!$A$1:$CT$300,MATCH(PROGRESS!$A121,DATASHEET!$A$1:$A$300,0),MATCH(PROGRESS!AX$2,DATASHEET!$A$1:$CT$1,0)),"")</f>
        <v>0</v>
      </c>
      <c r="AY121" s="109" t="str">
        <f t="shared" si="52"/>
        <v/>
      </c>
      <c r="AZ121" s="110" t="str">
        <f>IF(ISBLANK(DATASHEET!BI107),"",DATASHEET!BI107)</f>
        <v>MCO</v>
      </c>
      <c r="BA121" s="111" t="str">
        <f>IF(ISBLANK(DATASHEET!BJ107),"",DATASHEET!BJ107)</f>
        <v>8S-HI-1</v>
      </c>
      <c r="BB121" s="108" t="str">
        <f>IF(BC121="","",IFERROR(VLOOKUP(DATASHEET!BL107,lookup,2,FALSE)-$Q121,""))</f>
        <v/>
      </c>
      <c r="BC121" s="109">
        <f>IFERROR(INDEX(DATASHEET!$A$1:$CT$300,MATCH(PROGRESS!$A121,DATASHEET!$A$1:$A$300,0),MATCH(PROGRESS!BC$2,DATASHEET!$A$1:$CT$1,0)),"")</f>
        <v>0</v>
      </c>
      <c r="BD121" s="109" t="str">
        <f t="shared" si="53"/>
        <v/>
      </c>
      <c r="BE121" s="110" t="str">
        <f>IF(ISBLANK(DATASHEET!BM107),"",DATASHEET!BM107)</f>
        <v>RNI</v>
      </c>
      <c r="BF121" s="111" t="str">
        <f>IF(ISBLANK(DATASHEET!BN107),"",DATASHEET!BN107)</f>
        <v>8S-IT-1</v>
      </c>
      <c r="BG121" s="108" t="str">
        <f>IF(BH121="","",IFERROR(VLOOKUP(DATASHEET!BP107,lookup,2,FALSE)-$Q121,""))</f>
        <v/>
      </c>
      <c r="BH121" s="109">
        <f>IFERROR(INDEX(DATASHEET!$A$1:$CT$300,MATCH(PROGRESS!$A121,DATASHEET!$A$1:$A$300,0),MATCH(PROGRESS!BH$2,DATASHEET!$A$1:$CT$1,0)),"")</f>
        <v>0</v>
      </c>
      <c r="BI121" s="109" t="str">
        <f t="shared" si="54"/>
        <v/>
      </c>
      <c r="BJ121" s="110" t="str">
        <f>IF(ISBLANK(DATASHEET!BQ107),"",DATASHEET!BQ107)</f>
        <v>WD</v>
      </c>
      <c r="BK121" s="111" t="str">
        <f>IF(ISBLANK(DATASHEET!BR107),"",DATASHEET!BR107)</f>
        <v>8S-MA-1</v>
      </c>
      <c r="BL121" s="108" t="str">
        <f>IFERROR(VLOOKUP(DATASHEET!BT107,lookup,2,FALSE)-$Q121,"")</f>
        <v/>
      </c>
      <c r="BM121" s="109">
        <f>IFERROR(INDEX(DATASHEET!$A$1:$CT$300,MATCH(PROGRESS!$A121,DATASHEET!$A$1:$A$300,0),MATCH(PROGRESS!BM$2,DATASHEET!$A$1:$CT$1,0)),"")</f>
        <v>0</v>
      </c>
      <c r="BN121" s="109" t="str">
        <f t="shared" si="55"/>
        <v/>
      </c>
      <c r="BO121" s="110" t="str">
        <f>IF(ISBLANK(DATASHEET!BU107),"",DATASHEET!BU107)</f>
        <v>RF</v>
      </c>
      <c r="BP121" s="111" t="str">
        <f>IF(ISBLANK(DATASHEET!BV107),"",DATASHEET!BV107)</f>
        <v>8S-MU-1</v>
      </c>
      <c r="BQ121" s="108" t="str">
        <f>IFERROR(VLOOKUP(DATASHEET!BX107,lookup,2,FALSE)-$Q121,"")</f>
        <v/>
      </c>
      <c r="BR121" s="109">
        <f>IFERROR(INDEX(DATASHEET!$A$1:$CT$300,MATCH(PROGRESS!$A121,DATASHEET!$A$1:$A$300,0),MATCH(PROGRESS!BR$2,DATASHEET!$A$1:$CT$1,0)),"")</f>
        <v>0</v>
      </c>
      <c r="BS121" s="109" t="str">
        <f t="shared" si="56"/>
        <v/>
      </c>
      <c r="BT121" s="110" t="str">
        <f>IF(ISBLANK(DATASHEET!BY107),"",DATASHEET!BY107)</f>
        <v/>
      </c>
      <c r="BU121" s="111" t="str">
        <f>IF(ISBLANK(DATASHEET!BZ107),"",DATASHEET!BZ107)</f>
        <v/>
      </c>
      <c r="BV121" s="108" t="str">
        <f>IFERROR(VLOOKUP(DATASHEET!CB107,lookup,2,FALSE)-$Q121,"")</f>
        <v/>
      </c>
      <c r="BW121" s="109">
        <f>IFERROR(INDEX(DATASHEET!$A$1:$CT$300,MATCH(PROGRESS!$A121,DATASHEET!$A$1:$A$300,0),MATCH(PROGRESS!BW$2,DATASHEET!$A$1:$CT$1,0)),"")</f>
        <v>0</v>
      </c>
      <c r="BX121" s="109" t="str">
        <f t="shared" si="57"/>
        <v/>
      </c>
      <c r="BY121" s="110" t="str">
        <f>IF(ISBLANK(DATASHEET!CC107),"",DATASHEET!CC107)</f>
        <v>CKA</v>
      </c>
      <c r="BZ121" s="111" t="str">
        <f>IF(ISBLANK(DATASHEET!CD107),"",DATASHEET!CD107)</f>
        <v>8S-PE-2</v>
      </c>
      <c r="CA121" s="108" t="str">
        <f>IFERROR(VLOOKUP(DATASHEET!CF107,lookup,2,FALSE)-$Q121,"")</f>
        <v/>
      </c>
      <c r="CB121" s="109">
        <f>IFERROR(INDEX(DATASHEET!$A$1:$CT$300,MATCH(PROGRESS!$A121,DATASHEET!$A$1:$A$300,0),MATCH(PROGRESS!CB$2,DATASHEET!$A$1:$CT$1,0)),"")</f>
        <v>0</v>
      </c>
      <c r="CC121" s="109" t="str">
        <f t="shared" si="58"/>
        <v/>
      </c>
      <c r="CD121" s="110" t="str">
        <f>IF(ISBLANK(DATASHEET!CG107),"",DATASHEET!CG107)</f>
        <v>MHA</v>
      </c>
      <c r="CE121" s="111" t="str">
        <f>IF(ISBLANK(DATASHEET!CH107),"",DATASHEET!CH107)</f>
        <v>8S-RE-1</v>
      </c>
      <c r="CF121" s="108" t="str">
        <f>IFERROR(VLOOKUP(DATASHEET!CJ107,lookup,2,FALSE)-$Q121,"")</f>
        <v/>
      </c>
      <c r="CG121" s="109">
        <f>IFERROR(INDEX(DATASHEET!$A$1:$CT$300,MATCH(PROGRESS!$A121,DATASHEET!$A$1:$A$300,0),MATCH(PROGRESS!CG$2,DATASHEET!$A$1:$CT$1,0)),"")</f>
        <v>0</v>
      </c>
      <c r="CH121" s="109" t="str">
        <f t="shared" si="61"/>
        <v/>
      </c>
      <c r="CI121" s="110" t="str">
        <f>IF(ISBLANK(DATASHEET!CK107),"",DATASHEET!CK107)</f>
        <v>DWA</v>
      </c>
      <c r="CJ121" s="111" t="str">
        <f>IF(ISBLANK(DATASHEET!CL107),"",DATASHEET!CL107)</f>
        <v>8X-SC-1</v>
      </c>
      <c r="CK121" s="108" t="str">
        <f>IFERROR(VLOOKUP(DATASHEET!CN107,lookup,2,FALSE)-$Q121,"")</f>
        <v/>
      </c>
      <c r="CL121" s="109">
        <f>IFERROR(INDEX(DATASHEET!$A$1:$CT$300,MATCH(PROGRESS!$A121,DATASHEET!$A$1:$A$300,0),MATCH(PROGRESS!CL$2,DATASHEET!$A$1:$CT$1,0)),"")</f>
        <v>0</v>
      </c>
      <c r="CM121" s="109" t="str">
        <f t="shared" si="59"/>
        <v/>
      </c>
      <c r="CN121" s="110" t="str">
        <f>IF(ISBLANK(DATASHEET!CO107),"",DATASHEET!CO107)</f>
        <v/>
      </c>
      <c r="CO121" s="110" t="str">
        <f>IF(ISBLANK(DATASHEET!CP107),"",DATASHEET!CP107)</f>
        <v/>
      </c>
      <c r="FO121" s="282"/>
      <c r="FP121" s="282"/>
      <c r="FQ121" s="282"/>
      <c r="FR121" s="282"/>
      <c r="FS121" s="282"/>
      <c r="FT121" s="282"/>
      <c r="FU121" s="282"/>
      <c r="FV121" s="282"/>
      <c r="FW121" s="282"/>
      <c r="FX121" s="282"/>
      <c r="FY121" s="345"/>
      <c r="FZ121" s="282"/>
      <c r="GA121" s="282"/>
      <c r="GB121" s="282"/>
      <c r="GC121" s="282"/>
      <c r="GD121" s="282"/>
      <c r="GE121" s="282"/>
      <c r="GF121" s="282"/>
      <c r="GG121" s="282"/>
      <c r="GH121" s="282"/>
      <c r="GI121" s="282"/>
      <c r="GJ121" s="282"/>
      <c r="GK121" s="282"/>
      <c r="GL121" s="282"/>
      <c r="GM121" s="282"/>
      <c r="GN121" s="282"/>
      <c r="GO121" s="282"/>
      <c r="GP121" s="282"/>
      <c r="GQ121" s="282"/>
      <c r="GR121" s="282"/>
    </row>
    <row r="122" spans="1:200" ht="15.75" x14ac:dyDescent="0.25">
      <c r="A122" s="112">
        <f>DATASHEET!A108</f>
        <v>152848</v>
      </c>
      <c r="B122" s="113" t="str">
        <f>DATASHEET!B108</f>
        <v>MAKELE, Evan</v>
      </c>
      <c r="C122" s="114" t="str">
        <f>DATASHEET!C108</f>
        <v>8AR</v>
      </c>
      <c r="D122" s="115" t="str">
        <f>DATASHEET!D108</f>
        <v>M</v>
      </c>
      <c r="E122" s="115" t="str">
        <f>DATASHEET!J108</f>
        <v>N</v>
      </c>
      <c r="F122" s="115" t="str">
        <f>DATASHEET!E108</f>
        <v>N</v>
      </c>
      <c r="G122" s="115" t="str">
        <f>DATASHEET!F108</f>
        <v>Other Black African</v>
      </c>
      <c r="H122" s="115" t="str">
        <f>DATASHEET!G108</f>
        <v>Y</v>
      </c>
      <c r="I122" s="115" t="str">
        <f>DATASHEET!H108</f>
        <v>N</v>
      </c>
      <c r="J122" s="115" t="str">
        <f>DATASHEET!I108</f>
        <v>N</v>
      </c>
      <c r="K122" s="116" t="str">
        <f>DATASHEET!M108</f>
        <v>M</v>
      </c>
      <c r="L122" s="117" t="str">
        <f t="shared" si="46"/>
        <v/>
      </c>
      <c r="M122" s="106" t="str">
        <f>IFERROR(SUM(COUNTIF($S122,"&gt;=0"),COUNTIF($AC122,"&gt;=0"),COUNTIF($AH122,"&gt;=0"),COUNTIF(#REF!,"&gt;=0"),COUNTIF($AM122,"&gt;=0"),COUNTIF($AR122,"&gt;=0"),COUNTIF($AW122,"&gt;=0"),COUNTIF($BB122,"&gt;=0"),COUNTIF($BG122,"&gt;=0"),COUNTIF($BL122,"&gt;=0"),COUNTIF($BV122,"&gt;=0"),COUNTIF($BQ122,"&gt;=0"),COUNTIF($CF122,"&gt;=0"),COUNTIF($CK122,"&gt;=0"),COUNTIF($X122,"&gt;=0"),COUNTIF($CA122,"&gt;=0"))/COUNT($S122,$AC122,$AH122,#REF!,$AM122,$AR122,$AW122,$BB122,$BG122,$BL122,$BV122,$CA122,$CF122,$CK122,$X122,$BQ122),"")</f>
        <v/>
      </c>
      <c r="N122" s="106" t="str">
        <f>IFERROR(SUM(COUNTIF($S122,"&lt;0"),COUNTIF($AC122,"&lt;0"),COUNTIF($AH122,"&lt;0"),COUNTIF(#REF!,"&lt;0"),COUNTIF($AM122,"&lt;0"),COUNTIF($AR122,"&lt;0"),COUNTIF($AW122,"&lt;0"),COUNTIF($BB122,"&lt;0"),COUNTIF($BG122,"&lt;0"),COUNTIF($BL122,"&lt;0"),COUNTIF($BV122,"&lt;0"),COUNTIF($BQ122,"&lt;0"),COUNTIF($CA122,"&lt;0"),COUNTIF($CF122,"&lt;0"),COUNTIF($CK122,"&lt;0"),COUNTIF($X122,"&lt;0"))/COUNT($S122,$AC122,$AH122,#REF!,$AM122,$AR122,$AW122,$BB122,$BG122,$BL122,$BV122,$CA122,$CF122,$CK122,$X122,$BQ122),"")</f>
        <v/>
      </c>
      <c r="O122" s="118" t="str">
        <f>IF(ISBLANK(DATASHEET!L108),"",DATASHEET!L108)</f>
        <v>5-6</v>
      </c>
      <c r="P122" s="119">
        <f>IFERROR(IF(VLOOKUP(DATASHEET!A108,[5]YEAR8!$A$2:$Z$226,18,FALSE)="","",VLOOKUP(DATASHEET!A108,[5]YEAR8!$A$2:$Z$226,18,FALSE)),"")</f>
        <v>49.024999999999999</v>
      </c>
      <c r="Q122" s="120">
        <f>IFERROR(IF(VLOOKUP(DATASHEET!A108,[5]YEAR8!$A$2:$AF$250,19,FALSE)="","",VLOOKUP(DATASHEET!A108,[5]YEAR8!$A$2:$AF$250,19,FALSE)),"")</f>
        <v>4.9024999999999999</v>
      </c>
      <c r="R122" s="121" t="str">
        <f>'P8 BREAKDOWN'!L110</f>
        <v/>
      </c>
      <c r="S122" s="108" t="str">
        <f>IF(T122="","",IFERROR(VLOOKUP(DATASHEET!AF108,lookup,2,FALSE)-$Q122,""))</f>
        <v/>
      </c>
      <c r="T122" s="109">
        <f>IFERROR(INDEX(DATASHEET!$A$1:$CT$300,MATCH(PROGRESS!$A122,DATASHEET!$A$1:$A$300,0),MATCH(PROGRESS!T$2,DATASHEET!$A$1:$CT$1,0)),"")</f>
        <v>0</v>
      </c>
      <c r="U122" s="109" t="str">
        <f t="shared" si="47"/>
        <v/>
      </c>
      <c r="V122" s="110" t="str">
        <f>IF(ISBLANK(DATASHEET!AG108),"",DATASHEET!AG108)</f>
        <v>SGO</v>
      </c>
      <c r="W122" s="111" t="str">
        <f>IF(ISBLANK(DATASHEET!AH108),"",DATASHEET!AH108)</f>
        <v>8S-AR-1</v>
      </c>
      <c r="X122" s="108" t="str">
        <f>IFERROR(VLOOKUP(DATASHEET!AJ108,lookup,2,FALSE)-$Q122,"")</f>
        <v/>
      </c>
      <c r="Y122" s="109">
        <f>IFERROR(INDEX(DATASHEET!$A$1:$CT$300,MATCH(PROGRESS!$A122,DATASHEET!$A$1:$A$300,0),MATCH(PROGRESS!Y$2,DATASHEET!$A$1:$CT$1,0)),"")</f>
        <v>0</v>
      </c>
      <c r="Z122" s="109" t="str">
        <f t="shared" si="60"/>
        <v/>
      </c>
      <c r="AA122" s="110" t="str">
        <f>IF(ISBLANK(DATASHEET!AK108),"",DATASHEET!AK108)</f>
        <v>KD</v>
      </c>
      <c r="AB122" s="111" t="str">
        <f>IF(ISBLANK(DATASHEET!AL108),"",DATASHEET!AL108)</f>
        <v>8S-DT-2</v>
      </c>
      <c r="AC122" s="108" t="str">
        <f>IF(AD122="","",IFERROR(VLOOKUP(DATASHEET!AN108,lookup,2,FALSE)-$Q122,""))</f>
        <v/>
      </c>
      <c r="AD122" s="109">
        <f>IFERROR(INDEX(DATASHEET!$A$1:$CT$300,MATCH(PROGRESS!$A122,DATASHEET!$A$1:$A$300,0),MATCH(PROGRESS!AD$2,DATASHEET!$A$1:$CT$1,0)),"")</f>
        <v>0</v>
      </c>
      <c r="AE122" s="109" t="str">
        <f t="shared" si="48"/>
        <v/>
      </c>
      <c r="AF122" s="110" t="str">
        <f>IF(ISBLANK(DATASHEET!AO108),"",DATASHEET!AO108)</f>
        <v>KC</v>
      </c>
      <c r="AG122" s="111" t="str">
        <f>IF(ISBLANK(DATASHEET!AP108),"",DATASHEET!AP108)</f>
        <v>8S-DR-1</v>
      </c>
      <c r="AH122" s="108" t="str">
        <f>IF(AI122="","",IFERROR(VLOOKUP(DATASHEET!AR108,lookup,2,FALSE)-$Q122,""))</f>
        <v/>
      </c>
      <c r="AI122" s="109">
        <f>IFERROR(INDEX(DATASHEET!$A$1:$CT$300,MATCH(PROGRESS!$A122,DATASHEET!$A$1:$A$300,0),MATCH(PROGRESS!AI$2,DATASHEET!$A$1:$CT$1,0)),"")</f>
        <v>0</v>
      </c>
      <c r="AJ122" s="109" t="str">
        <f t="shared" si="49"/>
        <v/>
      </c>
      <c r="AK122" s="110" t="str">
        <f>IF(ISBLANK(DATASHEET!AS108),"",DATASHEET!AS108)</f>
        <v>EW</v>
      </c>
      <c r="AL122" s="111" t="str">
        <f>IF(ISBLANK(DATASHEET!AT108),"",DATASHEET!AT108)</f>
        <v>8S-EN-4</v>
      </c>
      <c r="AM122" s="108" t="str">
        <f>IF(AN122="","",IFERROR(VLOOKUP(DATASHEET!AZ108,lookup,2,FALSE)-$Q122,""))</f>
        <v/>
      </c>
      <c r="AN122" s="109">
        <f>IFERROR(INDEX(DATASHEET!$A$1:$CT$300,MATCH(PROGRESS!$A122,DATASHEET!$A$1:$A$300,0),MATCH(PROGRESS!AN$2,DATASHEET!$A$1:$CT$1,0)),"")</f>
        <v>0</v>
      </c>
      <c r="AO122" s="109" t="str">
        <f t="shared" si="50"/>
        <v/>
      </c>
      <c r="AP122" s="110" t="str">
        <f>IF(ISBLANK(DATASHEET!BA108),"",DATASHEET!BA108)</f>
        <v>YP</v>
      </c>
      <c r="AQ122" s="111" t="str">
        <f>IF(ISBLANK(DATASHEET!BB108),"",DATASHEET!BB108)</f>
        <v>8S-FR-1</v>
      </c>
      <c r="AR122" s="108" t="str">
        <f>IF(AS122="","",IFERROR(VLOOKUP(DATASHEET!BD108,lookup,2,FALSE)-$Q122,""))</f>
        <v/>
      </c>
      <c r="AS122" s="109">
        <f>IFERROR(INDEX(DATASHEET!$A$1:$CT$300,MATCH(PROGRESS!$A122,DATASHEET!$A$1:$A$300,0),MATCH(PROGRESS!AS$2,DATASHEET!$A$1:$CT$1,0)),"")</f>
        <v>0</v>
      </c>
      <c r="AT122" s="109" t="str">
        <f t="shared" si="51"/>
        <v/>
      </c>
      <c r="AU122" s="110" t="str">
        <f>IF(ISBLANK(DATASHEET!BE108),"",DATASHEET!BE108)</f>
        <v>JJA</v>
      </c>
      <c r="AV122" s="111" t="str">
        <f>IF(ISBLANK(DATASHEET!BF108),"",DATASHEET!BF108)</f>
        <v>8S-GG-1</v>
      </c>
      <c r="AW122" s="108" t="str">
        <f>IF(AX122="","",IFERROR(VLOOKUP(DATASHEET!BH108,lookup,2,FALSE)-$Q122,""))</f>
        <v/>
      </c>
      <c r="AX122" s="109">
        <f>IFERROR(INDEX(DATASHEET!$A$1:$CT$300,MATCH(PROGRESS!$A122,DATASHEET!$A$1:$A$300,0),MATCH(PROGRESS!AX$2,DATASHEET!$A$1:$CT$1,0)),"")</f>
        <v>0</v>
      </c>
      <c r="AY122" s="109" t="str">
        <f t="shared" si="52"/>
        <v/>
      </c>
      <c r="AZ122" s="110" t="str">
        <f>IF(ISBLANK(DATASHEET!BI108),"",DATASHEET!BI108)</f>
        <v>MCO</v>
      </c>
      <c r="BA122" s="111" t="str">
        <f>IF(ISBLANK(DATASHEET!BJ108),"",DATASHEET!BJ108)</f>
        <v>8S-HI-1</v>
      </c>
      <c r="BB122" s="108" t="str">
        <f>IF(BC122="","",IFERROR(VLOOKUP(DATASHEET!BL108,lookup,2,FALSE)-$Q122,""))</f>
        <v/>
      </c>
      <c r="BC122" s="109">
        <f>IFERROR(INDEX(DATASHEET!$A$1:$CT$300,MATCH(PROGRESS!$A122,DATASHEET!$A$1:$A$300,0),MATCH(PROGRESS!BC$2,DATASHEET!$A$1:$CT$1,0)),"")</f>
        <v>0</v>
      </c>
      <c r="BD122" s="109" t="str">
        <f t="shared" si="53"/>
        <v/>
      </c>
      <c r="BE122" s="110" t="str">
        <f>IF(ISBLANK(DATASHEET!BM108),"",DATASHEET!BM108)</f>
        <v>RNI</v>
      </c>
      <c r="BF122" s="111" t="str">
        <f>IF(ISBLANK(DATASHEET!BN108),"",DATASHEET!BN108)</f>
        <v>8S-IT-1</v>
      </c>
      <c r="BG122" s="108" t="str">
        <f>IF(BH122="","",IFERROR(VLOOKUP(DATASHEET!BP108,lookup,2,FALSE)-$Q122,""))</f>
        <v/>
      </c>
      <c r="BH122" s="109">
        <f>IFERROR(INDEX(DATASHEET!$A$1:$CT$300,MATCH(PROGRESS!$A122,DATASHEET!$A$1:$A$300,0),MATCH(PROGRESS!BH$2,DATASHEET!$A$1:$CT$1,0)),"")</f>
        <v>0</v>
      </c>
      <c r="BI122" s="109" t="str">
        <f t="shared" si="54"/>
        <v/>
      </c>
      <c r="BJ122" s="110" t="str">
        <f>IF(ISBLANK(DATASHEET!BQ108),"",DATASHEET!BQ108)</f>
        <v>WD</v>
      </c>
      <c r="BK122" s="111" t="str">
        <f>IF(ISBLANK(DATASHEET!BR108),"",DATASHEET!BR108)</f>
        <v>8S-MA-1</v>
      </c>
      <c r="BL122" s="108" t="str">
        <f>IFERROR(VLOOKUP(DATASHEET!BT108,lookup,2,FALSE)-$Q122,"")</f>
        <v/>
      </c>
      <c r="BM122" s="109">
        <f>IFERROR(INDEX(DATASHEET!$A$1:$CT$300,MATCH(PROGRESS!$A122,DATASHEET!$A$1:$A$300,0),MATCH(PROGRESS!BM$2,DATASHEET!$A$1:$CT$1,0)),"")</f>
        <v>0</v>
      </c>
      <c r="BN122" s="109" t="str">
        <f t="shared" si="55"/>
        <v/>
      </c>
      <c r="BO122" s="110" t="str">
        <f>IF(ISBLANK(DATASHEET!BU108),"",DATASHEET!BU108)</f>
        <v>RF</v>
      </c>
      <c r="BP122" s="111" t="str">
        <f>IF(ISBLANK(DATASHEET!BV108),"",DATASHEET!BV108)</f>
        <v>8S-MU-1</v>
      </c>
      <c r="BQ122" s="108" t="str">
        <f>IFERROR(VLOOKUP(DATASHEET!BX108,lookup,2,FALSE)-$Q122,"")</f>
        <v/>
      </c>
      <c r="BR122" s="109">
        <f>IFERROR(INDEX(DATASHEET!$A$1:$CT$300,MATCH(PROGRESS!$A122,DATASHEET!$A$1:$A$300,0),MATCH(PROGRESS!BR$2,DATASHEET!$A$1:$CT$1,0)),"")</f>
        <v>0</v>
      </c>
      <c r="BS122" s="109" t="str">
        <f t="shared" si="56"/>
        <v/>
      </c>
      <c r="BT122" s="110" t="str">
        <f>IF(ISBLANK(DATASHEET!BY108),"",DATASHEET!BY108)</f>
        <v/>
      </c>
      <c r="BU122" s="111" t="str">
        <f>IF(ISBLANK(DATASHEET!BZ108),"",DATASHEET!BZ108)</f>
        <v/>
      </c>
      <c r="BV122" s="108" t="str">
        <f>IFERROR(VLOOKUP(DATASHEET!CB108,lookup,2,FALSE)-$Q122,"")</f>
        <v/>
      </c>
      <c r="BW122" s="109">
        <f>IFERROR(INDEX(DATASHEET!$A$1:$CT$300,MATCH(PROGRESS!$A122,DATASHEET!$A$1:$A$300,0),MATCH(PROGRESS!BW$2,DATASHEET!$A$1:$CT$1,0)),"")</f>
        <v>0</v>
      </c>
      <c r="BX122" s="109" t="str">
        <f t="shared" si="57"/>
        <v/>
      </c>
      <c r="BY122" s="110" t="str">
        <f>IF(ISBLANK(DATASHEET!CC108),"",DATASHEET!CC108)</f>
        <v>RDO</v>
      </c>
      <c r="BZ122" s="111" t="str">
        <f>IF(ISBLANK(DATASHEET!CD108),"",DATASHEET!CD108)</f>
        <v>8S-PE-3</v>
      </c>
      <c r="CA122" s="108" t="str">
        <f>IFERROR(VLOOKUP(DATASHEET!CF108,lookup,2,FALSE)-$Q122,"")</f>
        <v/>
      </c>
      <c r="CB122" s="109">
        <f>IFERROR(INDEX(DATASHEET!$A$1:$CT$300,MATCH(PROGRESS!$A122,DATASHEET!$A$1:$A$300,0),MATCH(PROGRESS!CB$2,DATASHEET!$A$1:$CT$1,0)),"")</f>
        <v>0</v>
      </c>
      <c r="CC122" s="109" t="str">
        <f t="shared" si="58"/>
        <v/>
      </c>
      <c r="CD122" s="110" t="str">
        <f>IF(ISBLANK(DATASHEET!CG108),"",DATASHEET!CG108)</f>
        <v>MHA</v>
      </c>
      <c r="CE122" s="111" t="str">
        <f>IF(ISBLANK(DATASHEET!CH108),"",DATASHEET!CH108)</f>
        <v>8S-RE-1</v>
      </c>
      <c r="CF122" s="108" t="str">
        <f>IFERROR(VLOOKUP(DATASHEET!CJ108,lookup,2,FALSE)-$Q122,"")</f>
        <v/>
      </c>
      <c r="CG122" s="109">
        <f>IFERROR(INDEX(DATASHEET!$A$1:$CT$300,MATCH(PROGRESS!$A122,DATASHEET!$A$1:$A$300,0),MATCH(PROGRESS!CG$2,DATASHEET!$A$1:$CT$1,0)),"")</f>
        <v>0</v>
      </c>
      <c r="CH122" s="109" t="str">
        <f t="shared" si="61"/>
        <v/>
      </c>
      <c r="CI122" s="110" t="str">
        <f>IF(ISBLANK(DATASHEET!CK108),"",DATASHEET!CK108)</f>
        <v>RA</v>
      </c>
      <c r="CJ122" s="111" t="str">
        <f>IF(ISBLANK(DATASHEET!CL108),"",DATASHEET!CL108)</f>
        <v>8X-SC-6</v>
      </c>
      <c r="CK122" s="108" t="str">
        <f>IFERROR(VLOOKUP(DATASHEET!CN108,lookup,2,FALSE)-$Q122,"")</f>
        <v/>
      </c>
      <c r="CL122" s="109">
        <f>IFERROR(INDEX(DATASHEET!$A$1:$CT$300,MATCH(PROGRESS!$A122,DATASHEET!$A$1:$A$300,0),MATCH(PROGRESS!CL$2,DATASHEET!$A$1:$CT$1,0)),"")</f>
        <v>0</v>
      </c>
      <c r="CM122" s="109" t="str">
        <f t="shared" si="59"/>
        <v/>
      </c>
      <c r="CN122" s="110" t="str">
        <f>IF(ISBLANK(DATASHEET!CO108),"",DATASHEET!CO108)</f>
        <v/>
      </c>
      <c r="CO122" s="110" t="str">
        <f>IF(ISBLANK(DATASHEET!CP108),"",DATASHEET!CP108)</f>
        <v/>
      </c>
      <c r="FO122" s="282"/>
      <c r="FP122" s="282"/>
      <c r="FQ122" s="282"/>
      <c r="FR122" s="282"/>
      <c r="FS122" s="282"/>
      <c r="FT122" s="282"/>
      <c r="FU122" s="282"/>
      <c r="FV122" s="282"/>
      <c r="FW122" s="282"/>
      <c r="FX122" s="282"/>
      <c r="FY122" s="345"/>
      <c r="FZ122" s="282"/>
      <c r="GA122" s="282"/>
      <c r="GB122" s="282"/>
      <c r="GC122" s="282"/>
      <c r="GD122" s="282"/>
      <c r="GE122" s="282"/>
      <c r="GF122" s="282"/>
      <c r="GG122" s="282"/>
      <c r="GH122" s="282"/>
      <c r="GI122" s="282"/>
      <c r="GJ122" s="282"/>
      <c r="GK122" s="282"/>
      <c r="GL122" s="282"/>
      <c r="GM122" s="282"/>
      <c r="GN122" s="282"/>
      <c r="GO122" s="282"/>
      <c r="GP122" s="282"/>
      <c r="GQ122" s="282"/>
      <c r="GR122" s="282"/>
    </row>
    <row r="123" spans="1:200" ht="15.75" x14ac:dyDescent="0.25">
      <c r="A123" s="112">
        <f>DATASHEET!A109</f>
        <v>152789</v>
      </c>
      <c r="B123" s="113" t="str">
        <f>DATASHEET!B109</f>
        <v>MANSERGH, Joshua</v>
      </c>
      <c r="C123" s="114" t="str">
        <f>DATASHEET!C109</f>
        <v>8TR</v>
      </c>
      <c r="D123" s="115" t="str">
        <f>DATASHEET!D109</f>
        <v>M</v>
      </c>
      <c r="E123" s="115" t="str">
        <f>DATASHEET!J109</f>
        <v>N</v>
      </c>
      <c r="F123" s="115" t="str">
        <f>DATASHEET!E109</f>
        <v>N</v>
      </c>
      <c r="G123" s="115" t="str">
        <f>DATASHEET!F109</f>
        <v>White - British</v>
      </c>
      <c r="H123" s="115" t="str">
        <f>DATASHEET!G109</f>
        <v>N</v>
      </c>
      <c r="I123" s="115" t="str">
        <f>DATASHEET!H109</f>
        <v>N</v>
      </c>
      <c r="J123" s="115" t="str">
        <f>DATASHEET!I109</f>
        <v>N</v>
      </c>
      <c r="K123" s="116" t="str">
        <f>DATASHEET!M109</f>
        <v>H</v>
      </c>
      <c r="L123" s="117" t="str">
        <f t="shared" si="46"/>
        <v/>
      </c>
      <c r="M123" s="106" t="str">
        <f>IFERROR(SUM(COUNTIF($S123,"&gt;=0"),COUNTIF($AC123,"&gt;=0"),COUNTIF($AH123,"&gt;=0"),COUNTIF(#REF!,"&gt;=0"),COUNTIF($AM123,"&gt;=0"),COUNTIF($AR123,"&gt;=0"),COUNTIF($AW123,"&gt;=0"),COUNTIF($BB123,"&gt;=0"),COUNTIF($BG123,"&gt;=0"),COUNTIF($BL123,"&gt;=0"),COUNTIF($BV123,"&gt;=0"),COUNTIF($BQ123,"&gt;=0"),COUNTIF($CF123,"&gt;=0"),COUNTIF($CK123,"&gt;=0"),COUNTIF($X123,"&gt;=0"),COUNTIF($CA123,"&gt;=0"))/COUNT($S123,$AC123,$AH123,#REF!,$AM123,$AR123,$AW123,$BB123,$BG123,$BL123,$BV123,$CA123,$CF123,$CK123,$X123,$BQ123),"")</f>
        <v/>
      </c>
      <c r="N123" s="106" t="str">
        <f>IFERROR(SUM(COUNTIF($S123,"&lt;0"),COUNTIF($AC123,"&lt;0"),COUNTIF($AH123,"&lt;0"),COUNTIF(#REF!,"&lt;0"),COUNTIF($AM123,"&lt;0"),COUNTIF($AR123,"&lt;0"),COUNTIF($AW123,"&lt;0"),COUNTIF($BB123,"&lt;0"),COUNTIF($BG123,"&lt;0"),COUNTIF($BL123,"&lt;0"),COUNTIF($BV123,"&lt;0"),COUNTIF($BQ123,"&lt;0"),COUNTIF($CA123,"&lt;0"),COUNTIF($CF123,"&lt;0"),COUNTIF($CK123,"&lt;0"),COUNTIF($X123,"&lt;0"))/COUNT($S123,$AC123,$AH123,#REF!,$AM123,$AR123,$AW123,$BB123,$BG123,$BL123,$BV123,$CA123,$CF123,$CK123,$X123,$BQ123),"")</f>
        <v/>
      </c>
      <c r="O123" s="118" t="str">
        <f>IF(ISBLANK(DATASHEET!L109),"",DATASHEET!L109)</f>
        <v>7-8</v>
      </c>
      <c r="P123" s="119">
        <f>IFERROR(IF(VLOOKUP(DATASHEET!A109,[5]YEAR8!$A$2:$Z$226,18,FALSE)="","",VLOOKUP(DATASHEET!A109,[5]YEAR8!$A$2:$Z$226,18,FALSE)),"")</f>
        <v>80.05</v>
      </c>
      <c r="Q123" s="120">
        <f>IFERROR(IF(VLOOKUP(DATASHEET!A109,[5]YEAR8!$A$2:$AF$250,19,FALSE)="","",VLOOKUP(DATASHEET!A109,[5]YEAR8!$A$2:$AF$250,19,FALSE)),"")</f>
        <v>8.004999999999999</v>
      </c>
      <c r="R123" s="121" t="str">
        <f>'P8 BREAKDOWN'!L111</f>
        <v/>
      </c>
      <c r="S123" s="108" t="str">
        <f>IF(T123="","",IFERROR(VLOOKUP(DATASHEET!AF109,lookup,2,FALSE)-$Q123,""))</f>
        <v/>
      </c>
      <c r="T123" s="109">
        <f>IFERROR(INDEX(DATASHEET!$A$1:$CT$300,MATCH(PROGRESS!$A123,DATASHEET!$A$1:$A$300,0),MATCH(PROGRESS!T$2,DATASHEET!$A$1:$CT$1,0)),"")</f>
        <v>0</v>
      </c>
      <c r="U123" s="109" t="str">
        <f t="shared" si="47"/>
        <v/>
      </c>
      <c r="V123" s="110" t="str">
        <f>IF(ISBLANK(DATASHEET!AG109),"",DATASHEET!AG109)</f>
        <v>PLE</v>
      </c>
      <c r="W123" s="111" t="str">
        <f>IF(ISBLANK(DATASHEET!AH109),"",DATASHEET!AH109)</f>
        <v>8S-AR-4</v>
      </c>
      <c r="X123" s="108" t="str">
        <f>IFERROR(VLOOKUP(DATASHEET!AJ109,lookup,2,FALSE)-$Q123,"")</f>
        <v/>
      </c>
      <c r="Y123" s="109">
        <f>IFERROR(INDEX(DATASHEET!$A$1:$CT$300,MATCH(PROGRESS!$A123,DATASHEET!$A$1:$A$300,0),MATCH(PROGRESS!Y$2,DATASHEET!$A$1:$CT$1,0)),"")</f>
        <v>0</v>
      </c>
      <c r="Z123" s="109" t="str">
        <f t="shared" si="60"/>
        <v/>
      </c>
      <c r="AA123" s="110" t="str">
        <f>IF(ISBLANK(DATASHEET!AK109),"",DATASHEET!AK109)</f>
        <v>RQ</v>
      </c>
      <c r="AB123" s="111" t="str">
        <f>IF(ISBLANK(DATASHEET!AL109),"",DATASHEET!AL109)</f>
        <v>8S-DT-1</v>
      </c>
      <c r="AC123" s="108" t="str">
        <f>IF(AD123="","",IFERROR(VLOOKUP(DATASHEET!AN109,lookup,2,FALSE)-$Q123,""))</f>
        <v/>
      </c>
      <c r="AD123" s="109">
        <f>IFERROR(INDEX(DATASHEET!$A$1:$CT$300,MATCH(PROGRESS!$A123,DATASHEET!$A$1:$A$300,0),MATCH(PROGRESS!AD$2,DATASHEET!$A$1:$CT$1,0)),"")</f>
        <v>0</v>
      </c>
      <c r="AE123" s="109" t="str">
        <f t="shared" si="48"/>
        <v/>
      </c>
      <c r="AF123" s="110" t="str">
        <f>IF(ISBLANK(DATASHEET!AO109),"",DATASHEET!AO109)</f>
        <v>EC</v>
      </c>
      <c r="AG123" s="111" t="str">
        <f>IF(ISBLANK(DATASHEET!AP109),"",DATASHEET!AP109)</f>
        <v>8S-DR-4</v>
      </c>
      <c r="AH123" s="108" t="str">
        <f>IF(AI123="","",IFERROR(VLOOKUP(DATASHEET!AR109,lookup,2,FALSE)-$Q123,""))</f>
        <v/>
      </c>
      <c r="AI123" s="109">
        <f>IFERROR(INDEX(DATASHEET!$A$1:$CT$300,MATCH(PROGRESS!$A123,DATASHEET!$A$1:$A$300,0),MATCH(PROGRESS!AI$2,DATASHEET!$A$1:$CT$1,0)),"")</f>
        <v>0</v>
      </c>
      <c r="AJ123" s="109" t="str">
        <f t="shared" si="49"/>
        <v/>
      </c>
      <c r="AK123" s="110" t="str">
        <f>IF(ISBLANK(DATASHEET!AS109),"",DATASHEET!AS109)</f>
        <v>EP</v>
      </c>
      <c r="AL123" s="111" t="str">
        <f>IF(ISBLANK(DATASHEET!AT109),"",DATASHEET!AT109)</f>
        <v>8S-EN-1</v>
      </c>
      <c r="AM123" s="108" t="str">
        <f>IF(AN123="","",IFERROR(VLOOKUP(DATASHEET!AZ109,lookup,2,FALSE)-$Q123,""))</f>
        <v/>
      </c>
      <c r="AN123" s="109">
        <f>IFERROR(INDEX(DATASHEET!$A$1:$CT$300,MATCH(PROGRESS!$A123,DATASHEET!$A$1:$A$300,0),MATCH(PROGRESS!AN$2,DATASHEET!$A$1:$CT$1,0)),"")</f>
        <v>0</v>
      </c>
      <c r="AO123" s="109" t="str">
        <f t="shared" si="50"/>
        <v/>
      </c>
      <c r="AP123" s="110" t="str">
        <f>IF(ISBLANK(DATASHEET!BA109),"",DATASHEET!BA109)</f>
        <v>WE</v>
      </c>
      <c r="AQ123" s="111" t="str">
        <f>IF(ISBLANK(DATASHEET!BB109),"",DATASHEET!BB109)</f>
        <v>8S-FR-4</v>
      </c>
      <c r="AR123" s="108" t="str">
        <f>IF(AS123="","",IFERROR(VLOOKUP(DATASHEET!BD109,lookup,2,FALSE)-$Q123,""))</f>
        <v/>
      </c>
      <c r="AS123" s="109">
        <f>IFERROR(INDEX(DATASHEET!$A$1:$CT$300,MATCH(PROGRESS!$A123,DATASHEET!$A$1:$A$300,0),MATCH(PROGRESS!AS$2,DATASHEET!$A$1:$CT$1,0)),"")</f>
        <v>0</v>
      </c>
      <c r="AT123" s="109" t="str">
        <f t="shared" si="51"/>
        <v/>
      </c>
      <c r="AU123" s="110" t="str">
        <f>IF(ISBLANK(DATASHEET!BE109),"",DATASHEET!BE109)</f>
        <v>ET</v>
      </c>
      <c r="AV123" s="111" t="str">
        <f>IF(ISBLANK(DATASHEET!BF109),"",DATASHEET!BF109)</f>
        <v>8S-GG-4</v>
      </c>
      <c r="AW123" s="108" t="str">
        <f>IF(AX123="","",IFERROR(VLOOKUP(DATASHEET!BH109,lookup,2,FALSE)-$Q123,""))</f>
        <v/>
      </c>
      <c r="AX123" s="109">
        <f>IFERROR(INDEX(DATASHEET!$A$1:$CT$300,MATCH(PROGRESS!$A123,DATASHEET!$A$1:$A$300,0),MATCH(PROGRESS!AX$2,DATASHEET!$A$1:$CT$1,0)),"")</f>
        <v>0</v>
      </c>
      <c r="AY123" s="109" t="str">
        <f t="shared" si="52"/>
        <v/>
      </c>
      <c r="AZ123" s="110" t="str">
        <f>IF(ISBLANK(DATASHEET!BI109),"",DATASHEET!BI109)</f>
        <v>ESH</v>
      </c>
      <c r="BA123" s="111" t="str">
        <f>IF(ISBLANK(DATASHEET!BJ109),"",DATASHEET!BJ109)</f>
        <v>8S-HI-4</v>
      </c>
      <c r="BB123" s="108" t="str">
        <f>IF(BC123="","",IFERROR(VLOOKUP(DATASHEET!BL109,lookup,2,FALSE)-$Q123,""))</f>
        <v/>
      </c>
      <c r="BC123" s="109">
        <f>IFERROR(INDEX(DATASHEET!$A$1:$CT$300,MATCH(PROGRESS!$A123,DATASHEET!$A$1:$A$300,0),MATCH(PROGRESS!BC$2,DATASHEET!$A$1:$CT$1,0)),"")</f>
        <v>0</v>
      </c>
      <c r="BD123" s="109" t="str">
        <f t="shared" si="53"/>
        <v/>
      </c>
      <c r="BE123" s="110" t="str">
        <f>IF(ISBLANK(DATASHEET!BM109),"",DATASHEET!BM109)</f>
        <v>DCR</v>
      </c>
      <c r="BF123" s="111" t="str">
        <f>IF(ISBLANK(DATASHEET!BN109),"",DATASHEET!BN109)</f>
        <v>8S-IT-4</v>
      </c>
      <c r="BG123" s="108" t="str">
        <f>IF(BH123="","",IFERROR(VLOOKUP(DATASHEET!BP109,lookup,2,FALSE)-$Q123,""))</f>
        <v/>
      </c>
      <c r="BH123" s="109">
        <f>IFERROR(INDEX(DATASHEET!$A$1:$CT$300,MATCH(PROGRESS!$A123,DATASHEET!$A$1:$A$300,0),MATCH(PROGRESS!BH$2,DATASHEET!$A$1:$CT$1,0)),"")</f>
        <v>0</v>
      </c>
      <c r="BI123" s="109" t="str">
        <f t="shared" si="54"/>
        <v/>
      </c>
      <c r="BJ123" s="110" t="str">
        <f>IF(ISBLANK(DATASHEET!BQ109),"",DATASHEET!BQ109)</f>
        <v>MP</v>
      </c>
      <c r="BK123" s="111" t="str">
        <f>IF(ISBLANK(DATASHEET!BR109),"",DATASHEET!BR109)</f>
        <v>8S-MA-2</v>
      </c>
      <c r="BL123" s="108" t="str">
        <f>IFERROR(VLOOKUP(DATASHEET!BT109,lookup,2,FALSE)-$Q123,"")</f>
        <v/>
      </c>
      <c r="BM123" s="109">
        <f>IFERROR(INDEX(DATASHEET!$A$1:$CT$300,MATCH(PROGRESS!$A123,DATASHEET!$A$1:$A$300,0),MATCH(PROGRESS!BM$2,DATASHEET!$A$1:$CT$1,0)),"")</f>
        <v>0</v>
      </c>
      <c r="BN123" s="109" t="str">
        <f t="shared" si="55"/>
        <v/>
      </c>
      <c r="BO123" s="110" t="str">
        <f>IF(ISBLANK(DATASHEET!BU109),"",DATASHEET!BU109)</f>
        <v>AW</v>
      </c>
      <c r="BP123" s="111" t="str">
        <f>IF(ISBLANK(DATASHEET!BV109),"",DATASHEET!BV109)</f>
        <v>8S-MU-4</v>
      </c>
      <c r="BQ123" s="108" t="str">
        <f>IFERROR(VLOOKUP(DATASHEET!BX109,lookup,2,FALSE)-$Q123,"")</f>
        <v/>
      </c>
      <c r="BR123" s="109">
        <f>IFERROR(INDEX(DATASHEET!$A$1:$CT$300,MATCH(PROGRESS!$A123,DATASHEET!$A$1:$A$300,0),MATCH(PROGRESS!BR$2,DATASHEET!$A$1:$CT$1,0)),"")</f>
        <v>0</v>
      </c>
      <c r="BS123" s="109" t="str">
        <f t="shared" si="56"/>
        <v/>
      </c>
      <c r="BT123" s="110" t="str">
        <f>IF(ISBLANK(DATASHEET!BY109),"",DATASHEET!BY109)</f>
        <v/>
      </c>
      <c r="BU123" s="111" t="str">
        <f>IF(ISBLANK(DATASHEET!BZ109),"",DATASHEET!BZ109)</f>
        <v/>
      </c>
      <c r="BV123" s="108" t="str">
        <f>IFERROR(VLOOKUP(DATASHEET!CB109,lookup,2,FALSE)-$Q123,"")</f>
        <v/>
      </c>
      <c r="BW123" s="109">
        <f>IFERROR(INDEX(DATASHEET!$A$1:$CT$300,MATCH(PROGRESS!$A123,DATASHEET!$A$1:$A$300,0),MATCH(PROGRESS!BW$2,DATASHEET!$A$1:$CT$1,0)),"")</f>
        <v>0</v>
      </c>
      <c r="BX123" s="109" t="str">
        <f t="shared" si="57"/>
        <v/>
      </c>
      <c r="BY123" s="110" t="str">
        <f>IF(ISBLANK(DATASHEET!CC109),"",DATASHEET!CC109)</f>
        <v>JOS</v>
      </c>
      <c r="BZ123" s="111" t="str">
        <f>IF(ISBLANK(DATASHEET!CD109),"",DATASHEET!CD109)</f>
        <v>8S-PE-4</v>
      </c>
      <c r="CA123" s="108" t="str">
        <f>IFERROR(VLOOKUP(DATASHEET!CF109,lookup,2,FALSE)-$Q123,"")</f>
        <v/>
      </c>
      <c r="CB123" s="109">
        <f>IFERROR(INDEX(DATASHEET!$A$1:$CT$300,MATCH(PROGRESS!$A123,DATASHEET!$A$1:$A$300,0),MATCH(PROGRESS!CB$2,DATASHEET!$A$1:$CT$1,0)),"")</f>
        <v>0</v>
      </c>
      <c r="CC123" s="109" t="str">
        <f t="shared" si="58"/>
        <v/>
      </c>
      <c r="CD123" s="110" t="str">
        <f>IF(ISBLANK(DATASHEET!CG109),"",DATASHEET!CG109)</f>
        <v>CW</v>
      </c>
      <c r="CE123" s="111" t="str">
        <f>IF(ISBLANK(DATASHEET!CH109),"",DATASHEET!CH109)</f>
        <v>8S-RE-4</v>
      </c>
      <c r="CF123" s="108" t="str">
        <f>IFERROR(VLOOKUP(DATASHEET!CJ109,lookup,2,FALSE)-$Q123,"")</f>
        <v/>
      </c>
      <c r="CG123" s="109">
        <f>IFERROR(INDEX(DATASHEET!$A$1:$CT$300,MATCH(PROGRESS!$A123,DATASHEET!$A$1:$A$300,0),MATCH(PROGRESS!CG$2,DATASHEET!$A$1:$CT$1,0)),"")</f>
        <v>0</v>
      </c>
      <c r="CH123" s="109" t="str">
        <f t="shared" si="61"/>
        <v/>
      </c>
      <c r="CI123" s="110" t="str">
        <f>IF(ISBLANK(DATASHEET!CK109),"",DATASHEET!CK109)</f>
        <v>GN</v>
      </c>
      <c r="CJ123" s="111" t="str">
        <f>IF(ISBLANK(DATASHEET!CL109),"",DATASHEET!CL109)</f>
        <v>8X-SC-4</v>
      </c>
      <c r="CK123" s="108" t="str">
        <f>IFERROR(VLOOKUP(DATASHEET!CN109,lookup,2,FALSE)-$Q123,"")</f>
        <v/>
      </c>
      <c r="CL123" s="109">
        <f>IFERROR(INDEX(DATASHEET!$A$1:$CT$300,MATCH(PROGRESS!$A123,DATASHEET!$A$1:$A$300,0),MATCH(PROGRESS!CL$2,DATASHEET!$A$1:$CT$1,0)),"")</f>
        <v>0</v>
      </c>
      <c r="CM123" s="109" t="str">
        <f t="shared" si="59"/>
        <v/>
      </c>
      <c r="CN123" s="110" t="str">
        <f>IF(ISBLANK(DATASHEET!CO109),"",DATASHEET!CO109)</f>
        <v/>
      </c>
      <c r="CO123" s="110" t="str">
        <f>IF(ISBLANK(DATASHEET!CP109),"",DATASHEET!CP109)</f>
        <v/>
      </c>
      <c r="FO123" s="282"/>
      <c r="FP123" s="282"/>
      <c r="FQ123" s="282"/>
      <c r="FR123" s="282"/>
      <c r="FS123" s="282"/>
      <c r="FT123" s="282"/>
      <c r="FU123" s="282"/>
      <c r="FV123" s="282"/>
      <c r="FW123" s="282"/>
      <c r="FX123" s="282"/>
      <c r="FY123" s="345"/>
      <c r="FZ123" s="282"/>
      <c r="GA123" s="282"/>
      <c r="GB123" s="282"/>
      <c r="GC123" s="282"/>
      <c r="GD123" s="282"/>
      <c r="GE123" s="282"/>
      <c r="GF123" s="282"/>
      <c r="GG123" s="282"/>
      <c r="GH123" s="282"/>
      <c r="GI123" s="282"/>
      <c r="GJ123" s="282"/>
      <c r="GK123" s="282"/>
      <c r="GL123" s="282"/>
      <c r="GM123" s="282"/>
      <c r="GN123" s="282"/>
      <c r="GO123" s="282"/>
      <c r="GP123" s="282"/>
      <c r="GQ123" s="282"/>
      <c r="GR123" s="282"/>
    </row>
    <row r="124" spans="1:200" ht="15.75" x14ac:dyDescent="0.25">
      <c r="A124" s="112">
        <f>DATASHEET!A110</f>
        <v>152900</v>
      </c>
      <c r="B124" s="113" t="str">
        <f>DATASHEET!B110</f>
        <v>MARPLES, Shay</v>
      </c>
      <c r="C124" s="114" t="str">
        <f>DATASHEET!C110</f>
        <v>8AB</v>
      </c>
      <c r="D124" s="115" t="str">
        <f>DATASHEET!D110</f>
        <v>M</v>
      </c>
      <c r="E124" s="115" t="str">
        <f>DATASHEET!J110</f>
        <v>N</v>
      </c>
      <c r="F124" s="115" t="str">
        <f>DATASHEET!E110</f>
        <v>N</v>
      </c>
      <c r="G124" s="115" t="str">
        <f>DATASHEET!F110</f>
        <v>White - British</v>
      </c>
      <c r="H124" s="115" t="str">
        <f>DATASHEET!G110</f>
        <v>N</v>
      </c>
      <c r="I124" s="115" t="str">
        <f>DATASHEET!H110</f>
        <v>N</v>
      </c>
      <c r="J124" s="115" t="str">
        <f>DATASHEET!I110</f>
        <v>N</v>
      </c>
      <c r="K124" s="116" t="str">
        <f>DATASHEET!M110</f>
        <v>M</v>
      </c>
      <c r="L124" s="117" t="str">
        <f t="shared" si="46"/>
        <v/>
      </c>
      <c r="M124" s="106" t="str">
        <f>IFERROR(SUM(COUNTIF($S124,"&gt;=0"),COUNTIF($AC124,"&gt;=0"),COUNTIF($AH124,"&gt;=0"),COUNTIF(#REF!,"&gt;=0"),COUNTIF($AM124,"&gt;=0"),COUNTIF($AR124,"&gt;=0"),COUNTIF($AW124,"&gt;=0"),COUNTIF($BB124,"&gt;=0"),COUNTIF($BG124,"&gt;=0"),COUNTIF($BL124,"&gt;=0"),COUNTIF($BV124,"&gt;=0"),COUNTIF($BQ124,"&gt;=0"),COUNTIF($CF124,"&gt;=0"),COUNTIF($CK124,"&gt;=0"),COUNTIF($X124,"&gt;=0"),COUNTIF($CA124,"&gt;=0"))/COUNT($S124,$AC124,$AH124,#REF!,$AM124,$AR124,$AW124,$BB124,$BG124,$BL124,$BV124,$CA124,$CF124,$CK124,$X124,$BQ124),"")</f>
        <v/>
      </c>
      <c r="N124" s="106" t="str">
        <f>IFERROR(SUM(COUNTIF($S124,"&lt;0"),COUNTIF($AC124,"&lt;0"),COUNTIF($AH124,"&lt;0"),COUNTIF(#REF!,"&lt;0"),COUNTIF($AM124,"&lt;0"),COUNTIF($AR124,"&lt;0"),COUNTIF($AW124,"&lt;0"),COUNTIF($BB124,"&lt;0"),COUNTIF($BG124,"&lt;0"),COUNTIF($BL124,"&lt;0"),COUNTIF($BV124,"&lt;0"),COUNTIF($BQ124,"&lt;0"),COUNTIF($CA124,"&lt;0"),COUNTIF($CF124,"&lt;0"),COUNTIF($CK124,"&lt;0"),COUNTIF($X124,"&lt;0"))/COUNT($S124,$AC124,$AH124,#REF!,$AM124,$AR124,$AW124,$BB124,$BG124,$BL124,$BV124,$CA124,$CF124,$CK124,$X124,$BQ124),"")</f>
        <v/>
      </c>
      <c r="O124" s="118" t="str">
        <f>IF(ISBLANK(DATASHEET!L110),"",DATASHEET!L110)</f>
        <v>5-6</v>
      </c>
      <c r="P124" s="119">
        <f>IFERROR(IF(VLOOKUP(DATASHEET!A110,[5]YEAR8!$A$2:$Z$226,18,FALSE)="","",VLOOKUP(DATASHEET!A110,[5]YEAR8!$A$2:$Z$226,18,FALSE)),"")</f>
        <v>50.927548999999999</v>
      </c>
      <c r="Q124" s="120">
        <f>IFERROR(IF(VLOOKUP(DATASHEET!A110,[5]YEAR8!$A$2:$AF$250,19,FALSE)="","",VLOOKUP(DATASHEET!A110,[5]YEAR8!$A$2:$AF$250,19,FALSE)),"")</f>
        <v>5.0927549000000001</v>
      </c>
      <c r="R124" s="121" t="str">
        <f>'P8 BREAKDOWN'!L112</f>
        <v/>
      </c>
      <c r="S124" s="108" t="str">
        <f>IF(T124="","",IFERROR(VLOOKUP(DATASHEET!AF110,lookup,2,FALSE)-$Q124,""))</f>
        <v/>
      </c>
      <c r="T124" s="109">
        <f>IFERROR(INDEX(DATASHEET!$A$1:$CT$300,MATCH(PROGRESS!$A124,DATASHEET!$A$1:$A$300,0),MATCH(PROGRESS!T$2,DATASHEET!$A$1:$CT$1,0)),"")</f>
        <v>0</v>
      </c>
      <c r="U124" s="109" t="str">
        <f t="shared" si="47"/>
        <v/>
      </c>
      <c r="V124" s="110" t="str">
        <f>IF(ISBLANK(DATASHEET!AG110),"",DATASHEET!AG110)</f>
        <v>SGO</v>
      </c>
      <c r="W124" s="111" t="str">
        <f>IF(ISBLANK(DATASHEET!AH110),"",DATASHEET!AH110)</f>
        <v>8N-AR-1</v>
      </c>
      <c r="X124" s="108" t="str">
        <f>IFERROR(VLOOKUP(DATASHEET!AJ110,lookup,2,FALSE)-$Q124,"")</f>
        <v/>
      </c>
      <c r="Y124" s="109">
        <f>IFERROR(INDEX(DATASHEET!$A$1:$CT$300,MATCH(PROGRESS!$A124,DATASHEET!$A$1:$A$300,0),MATCH(PROGRESS!Y$2,DATASHEET!$A$1:$CT$1,0)),"")</f>
        <v>0</v>
      </c>
      <c r="Z124" s="109" t="str">
        <f t="shared" si="60"/>
        <v/>
      </c>
      <c r="AA124" s="110" t="str">
        <f>IF(ISBLANK(DATASHEET!AK110),"",DATASHEET!AK110)</f>
        <v>MO</v>
      </c>
      <c r="AB124" s="111" t="str">
        <f>IF(ISBLANK(DATASHEET!AL110),"",DATASHEET!AL110)</f>
        <v>8N-DT-3</v>
      </c>
      <c r="AC124" s="108" t="str">
        <f>IF(AD124="","",IFERROR(VLOOKUP(DATASHEET!AN110,lookup,2,FALSE)-$Q124,""))</f>
        <v/>
      </c>
      <c r="AD124" s="109">
        <f>IFERROR(INDEX(DATASHEET!$A$1:$CT$300,MATCH(PROGRESS!$A124,DATASHEET!$A$1:$A$300,0),MATCH(PROGRESS!AD$2,DATASHEET!$A$1:$CT$1,0)),"")</f>
        <v>0</v>
      </c>
      <c r="AE124" s="109" t="str">
        <f t="shared" si="48"/>
        <v/>
      </c>
      <c r="AF124" s="110" t="str">
        <f>IF(ISBLANK(DATASHEET!AO110),"",DATASHEET!AO110)</f>
        <v>EC</v>
      </c>
      <c r="AG124" s="111" t="str">
        <f>IF(ISBLANK(DATASHEET!AP110),"",DATASHEET!AP110)</f>
        <v>8N-DR-1</v>
      </c>
      <c r="AH124" s="108" t="str">
        <f>IF(AI124="","",IFERROR(VLOOKUP(DATASHEET!AR110,lookup,2,FALSE)-$Q124,""))</f>
        <v/>
      </c>
      <c r="AI124" s="109">
        <f>IFERROR(INDEX(DATASHEET!$A$1:$CT$300,MATCH(PROGRESS!$A124,DATASHEET!$A$1:$A$300,0),MATCH(PROGRESS!AI$2,DATASHEET!$A$1:$CT$1,0)),"")</f>
        <v>0</v>
      </c>
      <c r="AJ124" s="109" t="str">
        <f t="shared" si="49"/>
        <v/>
      </c>
      <c r="AK124" s="110" t="str">
        <f>IF(ISBLANK(DATASHEET!AS110),"",DATASHEET!AS110)</f>
        <v>EP</v>
      </c>
      <c r="AL124" s="111" t="str">
        <f>IF(ISBLANK(DATASHEET!AT110),"",DATASHEET!AT110)</f>
        <v>8N-EN-4</v>
      </c>
      <c r="AM124" s="108" t="str">
        <f>IF(AN124="","",IFERROR(VLOOKUP(DATASHEET!AZ110,lookup,2,FALSE)-$Q124,""))</f>
        <v/>
      </c>
      <c r="AN124" s="109">
        <f>IFERROR(INDEX(DATASHEET!$A$1:$CT$300,MATCH(PROGRESS!$A124,DATASHEET!$A$1:$A$300,0),MATCH(PROGRESS!AN$2,DATASHEET!$A$1:$CT$1,0)),"")</f>
        <v>0</v>
      </c>
      <c r="AO124" s="109" t="str">
        <f t="shared" si="50"/>
        <v/>
      </c>
      <c r="AP124" s="110" t="str">
        <f>IF(ISBLANK(DATASHEET!BA110),"",DATASHEET!BA110)</f>
        <v/>
      </c>
      <c r="AQ124" s="111" t="str">
        <f>IF(ISBLANK(DATASHEET!BB110),"",DATASHEET!BB110)</f>
        <v/>
      </c>
      <c r="AR124" s="108" t="str">
        <f>IF(AS124="","",IFERROR(VLOOKUP(DATASHEET!BD110,lookup,2,FALSE)-$Q124,""))</f>
        <v/>
      </c>
      <c r="AS124" s="109">
        <f>IFERROR(INDEX(DATASHEET!$A$1:$CT$300,MATCH(PROGRESS!$A124,DATASHEET!$A$1:$A$300,0),MATCH(PROGRESS!AS$2,DATASHEET!$A$1:$CT$1,0)),"")</f>
        <v>0</v>
      </c>
      <c r="AT124" s="109" t="str">
        <f t="shared" si="51"/>
        <v/>
      </c>
      <c r="AU124" s="110" t="str">
        <f>IF(ISBLANK(DATASHEET!BE110),"",DATASHEET!BE110)</f>
        <v>MPI</v>
      </c>
      <c r="AV124" s="111" t="str">
        <f>IF(ISBLANK(DATASHEET!BF110),"",DATASHEET!BF110)</f>
        <v>8N-GG-1</v>
      </c>
      <c r="AW124" s="108" t="str">
        <f>IF(AX124="","",IFERROR(VLOOKUP(DATASHEET!BH110,lookup,2,FALSE)-$Q124,""))</f>
        <v/>
      </c>
      <c r="AX124" s="109">
        <f>IFERROR(INDEX(DATASHEET!$A$1:$CT$300,MATCH(PROGRESS!$A124,DATASHEET!$A$1:$A$300,0),MATCH(PROGRESS!AX$2,DATASHEET!$A$1:$CT$1,0)),"")</f>
        <v>0</v>
      </c>
      <c r="AY124" s="109" t="str">
        <f t="shared" si="52"/>
        <v/>
      </c>
      <c r="AZ124" s="110" t="str">
        <f>IF(ISBLANK(DATASHEET!BI110),"",DATASHEET!BI110)</f>
        <v>HST</v>
      </c>
      <c r="BA124" s="111" t="str">
        <f>IF(ISBLANK(DATASHEET!BJ110),"",DATASHEET!BJ110)</f>
        <v>8N-HI-1</v>
      </c>
      <c r="BB124" s="108" t="str">
        <f>IF(BC124="","",IFERROR(VLOOKUP(DATASHEET!BL110,lookup,2,FALSE)-$Q124,""))</f>
        <v/>
      </c>
      <c r="BC124" s="109">
        <f>IFERROR(INDEX(DATASHEET!$A$1:$CT$300,MATCH(PROGRESS!$A124,DATASHEET!$A$1:$A$300,0),MATCH(PROGRESS!BC$2,DATASHEET!$A$1:$CT$1,0)),"")</f>
        <v>0</v>
      </c>
      <c r="BD124" s="109" t="str">
        <f t="shared" si="53"/>
        <v/>
      </c>
      <c r="BE124" s="110" t="str">
        <f>IF(ISBLANK(DATASHEET!BM110),"",DATASHEET!BM110)</f>
        <v>FS</v>
      </c>
      <c r="BF124" s="111" t="str">
        <f>IF(ISBLANK(DATASHEET!BN110),"",DATASHEET!BN110)</f>
        <v>8N-IT-1</v>
      </c>
      <c r="BG124" s="108" t="str">
        <f>IF(BH124="","",IFERROR(VLOOKUP(DATASHEET!BP110,lookup,2,FALSE)-$Q124,""))</f>
        <v/>
      </c>
      <c r="BH124" s="109">
        <f>IFERROR(INDEX(DATASHEET!$A$1:$CT$300,MATCH(PROGRESS!$A124,DATASHEET!$A$1:$A$300,0),MATCH(PROGRESS!BH$2,DATASHEET!$A$1:$CT$1,0)),"")</f>
        <v>0</v>
      </c>
      <c r="BI124" s="109" t="str">
        <f t="shared" si="54"/>
        <v/>
      </c>
      <c r="BJ124" s="110" t="str">
        <f>IF(ISBLANK(DATASHEET!BQ110),"",DATASHEET!BQ110)</f>
        <v>MP</v>
      </c>
      <c r="BK124" s="111" t="str">
        <f>IF(ISBLANK(DATASHEET!BR110),"",DATASHEET!BR110)</f>
        <v>8N-MA-2</v>
      </c>
      <c r="BL124" s="108" t="str">
        <f>IFERROR(VLOOKUP(DATASHEET!BT110,lookup,2,FALSE)-$Q124,"")</f>
        <v/>
      </c>
      <c r="BM124" s="109">
        <f>IFERROR(INDEX(DATASHEET!$A$1:$CT$300,MATCH(PROGRESS!$A124,DATASHEET!$A$1:$A$300,0),MATCH(PROGRESS!BM$2,DATASHEET!$A$1:$CT$1,0)),"")</f>
        <v>0</v>
      </c>
      <c r="BN124" s="109" t="str">
        <f t="shared" si="55"/>
        <v/>
      </c>
      <c r="BO124" s="110" t="str">
        <f>IF(ISBLANK(DATASHEET!BU110),"",DATASHEET!BU110)</f>
        <v>AW</v>
      </c>
      <c r="BP124" s="111" t="str">
        <f>IF(ISBLANK(DATASHEET!BV110),"",DATASHEET!BV110)</f>
        <v>8N-MU-1</v>
      </c>
      <c r="BQ124" s="108" t="str">
        <f>IFERROR(VLOOKUP(DATASHEET!BX110,lookup,2,FALSE)-$Q124,"")</f>
        <v/>
      </c>
      <c r="BR124" s="109">
        <f>IFERROR(INDEX(DATASHEET!$A$1:$CT$300,MATCH(PROGRESS!$A124,DATASHEET!$A$1:$A$300,0),MATCH(PROGRESS!BR$2,DATASHEET!$A$1:$CT$1,0)),"")</f>
        <v>0</v>
      </c>
      <c r="BS124" s="109" t="str">
        <f t="shared" si="56"/>
        <v/>
      </c>
      <c r="BT124" s="110" t="str">
        <f>IF(ISBLANK(DATASHEET!BY110),"",DATASHEET!BY110)</f>
        <v/>
      </c>
      <c r="BU124" s="111" t="str">
        <f>IF(ISBLANK(DATASHEET!BZ110),"",DATASHEET!BZ110)</f>
        <v/>
      </c>
      <c r="BV124" s="108" t="str">
        <f>IFERROR(VLOOKUP(DATASHEET!CB110,lookup,2,FALSE)-$Q124,"")</f>
        <v/>
      </c>
      <c r="BW124" s="109">
        <f>IFERROR(INDEX(DATASHEET!$A$1:$CT$300,MATCH(PROGRESS!$A124,DATASHEET!$A$1:$A$300,0),MATCH(PROGRESS!BW$2,DATASHEET!$A$1:$CT$1,0)),"")</f>
        <v>0</v>
      </c>
      <c r="BX124" s="109" t="str">
        <f t="shared" si="57"/>
        <v/>
      </c>
      <c r="BY124" s="110" t="str">
        <f>IF(ISBLANK(DATASHEET!CC110),"",DATASHEET!CC110)</f>
        <v>JOS</v>
      </c>
      <c r="BZ124" s="111" t="str">
        <f>IF(ISBLANK(DATASHEET!CD110),"",DATASHEET!CD110)</f>
        <v>8N-PE-3</v>
      </c>
      <c r="CA124" s="108" t="str">
        <f>IFERROR(VLOOKUP(DATASHEET!CF110,lookup,2,FALSE)-$Q124,"")</f>
        <v/>
      </c>
      <c r="CB124" s="109">
        <f>IFERROR(INDEX(DATASHEET!$A$1:$CT$300,MATCH(PROGRESS!$A124,DATASHEET!$A$1:$A$300,0),MATCH(PROGRESS!CB$2,DATASHEET!$A$1:$CT$1,0)),"")</f>
        <v>0</v>
      </c>
      <c r="CC124" s="109" t="str">
        <f t="shared" si="58"/>
        <v/>
      </c>
      <c r="CD124" s="110" t="str">
        <f>IF(ISBLANK(DATASHEET!CG110),"",DATASHEET!CG110)</f>
        <v>PLO</v>
      </c>
      <c r="CE124" s="111" t="str">
        <f>IF(ISBLANK(DATASHEET!CH110),"",DATASHEET!CH110)</f>
        <v>8N-RE-1</v>
      </c>
      <c r="CF124" s="108" t="str">
        <f>IFERROR(VLOOKUP(DATASHEET!CJ110,lookup,2,FALSE)-$Q124,"")</f>
        <v/>
      </c>
      <c r="CG124" s="109">
        <f>IFERROR(INDEX(DATASHEET!$A$1:$CT$300,MATCH(PROGRESS!$A124,DATASHEET!$A$1:$A$300,0),MATCH(PROGRESS!CG$2,DATASHEET!$A$1:$CT$1,0)),"")</f>
        <v>0</v>
      </c>
      <c r="CH124" s="109" t="str">
        <f t="shared" si="61"/>
        <v/>
      </c>
      <c r="CI124" s="110" t="str">
        <f>IF(ISBLANK(DATASHEET!CK110),"",DATASHEET!CK110)</f>
        <v>AGI</v>
      </c>
      <c r="CJ124" s="111" t="str">
        <f>IF(ISBLANK(DATASHEET!CL110),"",DATASHEET!CL110)</f>
        <v>8X-SC-5</v>
      </c>
      <c r="CK124" s="108" t="str">
        <f>IFERROR(VLOOKUP(DATASHEET!CN110,lookup,2,FALSE)-$Q124,"")</f>
        <v/>
      </c>
      <c r="CL124" s="109">
        <f>IFERROR(INDEX(DATASHEET!$A$1:$CT$300,MATCH(PROGRESS!$A124,DATASHEET!$A$1:$A$300,0),MATCH(PROGRESS!CL$2,DATASHEET!$A$1:$CT$1,0)),"")</f>
        <v>0</v>
      </c>
      <c r="CM124" s="109" t="str">
        <f t="shared" si="59"/>
        <v/>
      </c>
      <c r="CN124" s="110" t="str">
        <f>IF(ISBLANK(DATASHEET!CO110),"",DATASHEET!CO110)</f>
        <v>DCH</v>
      </c>
      <c r="CO124" s="110" t="str">
        <f>IF(ISBLANK(DATASHEET!CP110),"",DATASHEET!CP110)</f>
        <v>8N-SP-1</v>
      </c>
      <c r="FO124" s="282"/>
      <c r="FP124" s="282"/>
      <c r="FQ124" s="282"/>
      <c r="FR124" s="282"/>
      <c r="FS124" s="282"/>
      <c r="FT124" s="282"/>
      <c r="FU124" s="282"/>
      <c r="FV124" s="282"/>
      <c r="FW124" s="282"/>
      <c r="FX124" s="282"/>
      <c r="FY124" s="345"/>
      <c r="FZ124" s="282"/>
      <c r="GA124" s="282"/>
      <c r="GB124" s="282"/>
      <c r="GC124" s="282"/>
      <c r="GD124" s="282"/>
      <c r="GE124" s="282"/>
      <c r="GF124" s="282"/>
      <c r="GG124" s="282"/>
      <c r="GH124" s="282"/>
      <c r="GI124" s="282"/>
      <c r="GJ124" s="282"/>
      <c r="GK124" s="282"/>
      <c r="GL124" s="282"/>
      <c r="GM124" s="282"/>
      <c r="GN124" s="282"/>
      <c r="GO124" s="282"/>
      <c r="GP124" s="282"/>
      <c r="GQ124" s="282"/>
      <c r="GR124" s="282"/>
    </row>
    <row r="125" spans="1:200" ht="15.75" x14ac:dyDescent="0.25">
      <c r="A125" s="112">
        <f>DATASHEET!A111</f>
        <v>152791</v>
      </c>
      <c r="B125" s="113" t="str">
        <f>DATASHEET!B111</f>
        <v>MARSHALL, Alison</v>
      </c>
      <c r="C125" s="114" t="str">
        <f>DATASHEET!C111</f>
        <v>8AR</v>
      </c>
      <c r="D125" s="115" t="str">
        <f>DATASHEET!D111</f>
        <v>F</v>
      </c>
      <c r="E125" s="115" t="str">
        <f>DATASHEET!J111</f>
        <v>N</v>
      </c>
      <c r="F125" s="115" t="str">
        <f>DATASHEET!E111</f>
        <v>Y</v>
      </c>
      <c r="G125" s="115" t="str">
        <f>DATASHEET!F111</f>
        <v>White - British</v>
      </c>
      <c r="H125" s="115" t="str">
        <f>DATASHEET!G111</f>
        <v>N</v>
      </c>
      <c r="I125" s="115" t="str">
        <f>DATASHEET!H111</f>
        <v>Y</v>
      </c>
      <c r="J125" s="115" t="str">
        <f>DATASHEET!I111</f>
        <v>N</v>
      </c>
      <c r="K125" s="116" t="str">
        <f>DATASHEET!M111</f>
        <v>H</v>
      </c>
      <c r="L125" s="117" t="str">
        <f t="shared" si="46"/>
        <v/>
      </c>
      <c r="M125" s="106" t="str">
        <f>IFERROR(SUM(COUNTIF($S125,"&gt;=0"),COUNTIF($AC125,"&gt;=0"),COUNTIF($AH125,"&gt;=0"),COUNTIF(#REF!,"&gt;=0"),COUNTIF($AM125,"&gt;=0"),COUNTIF($AR125,"&gt;=0"),COUNTIF($AW125,"&gt;=0"),COUNTIF($BB125,"&gt;=0"),COUNTIF($BG125,"&gt;=0"),COUNTIF($BL125,"&gt;=0"),COUNTIF($BV125,"&gt;=0"),COUNTIF($BQ125,"&gt;=0"),COUNTIF($CF125,"&gt;=0"),COUNTIF($CK125,"&gt;=0"),COUNTIF($X125,"&gt;=0"),COUNTIF($CA125,"&gt;=0"))/COUNT($S125,$AC125,$AH125,#REF!,$AM125,$AR125,$AW125,$BB125,$BG125,$BL125,$BV125,$CA125,$CF125,$CK125,$X125,$BQ125),"")</f>
        <v/>
      </c>
      <c r="N125" s="106" t="str">
        <f>IFERROR(SUM(COUNTIF($S125,"&lt;0"),COUNTIF($AC125,"&lt;0"),COUNTIF($AH125,"&lt;0"),COUNTIF(#REF!,"&lt;0"),COUNTIF($AM125,"&lt;0"),COUNTIF($AR125,"&lt;0"),COUNTIF($AW125,"&lt;0"),COUNTIF($BB125,"&lt;0"),COUNTIF($BG125,"&lt;0"),COUNTIF($BL125,"&lt;0"),COUNTIF($BV125,"&lt;0"),COUNTIF($BQ125,"&lt;0"),COUNTIF($CA125,"&lt;0"),COUNTIF($CF125,"&lt;0"),COUNTIF($CK125,"&lt;0"),COUNTIF($X125,"&lt;0"))/COUNT($S125,$AC125,$AH125,#REF!,$AM125,$AR125,$AW125,$BB125,$BG125,$BL125,$BV125,$CA125,$CF125,$CK125,$X125,$BQ125),"")</f>
        <v/>
      </c>
      <c r="O125" s="118" t="str">
        <f>IF(ISBLANK(DATASHEET!L111),"",DATASHEET!L111)</f>
        <v>7-8</v>
      </c>
      <c r="P125" s="119">
        <f>IFERROR(IF(VLOOKUP(DATASHEET!A111,[5]YEAR8!$A$2:$Z$226,18,FALSE)="","",VLOOKUP(DATASHEET!A111,[5]YEAR8!$A$2:$Z$226,18,FALSE)),"")</f>
        <v>74.702128000000002</v>
      </c>
      <c r="Q125" s="120">
        <f>IFERROR(IF(VLOOKUP(DATASHEET!A111,[5]YEAR8!$A$2:$AF$250,19,FALSE)="","",VLOOKUP(DATASHEET!A111,[5]YEAR8!$A$2:$AF$250,19,FALSE)),"")</f>
        <v>7.4702128000000005</v>
      </c>
      <c r="R125" s="121" t="str">
        <f>'P8 BREAKDOWN'!L113</f>
        <v/>
      </c>
      <c r="S125" s="108" t="str">
        <f>IF(T125="","",IFERROR(VLOOKUP(DATASHEET!AF111,lookup,2,FALSE)-$Q125,""))</f>
        <v/>
      </c>
      <c r="T125" s="109">
        <f>IFERROR(INDEX(DATASHEET!$A$1:$CT$300,MATCH(PROGRESS!$A125,DATASHEET!$A$1:$A$300,0),MATCH(PROGRESS!T$2,DATASHEET!$A$1:$CT$1,0)),"")</f>
        <v>0</v>
      </c>
      <c r="U125" s="109" t="str">
        <f t="shared" si="47"/>
        <v/>
      </c>
      <c r="V125" s="110" t="str">
        <f>IF(ISBLANK(DATASHEET!AG111),"",DATASHEET!AG111)</f>
        <v>SGO</v>
      </c>
      <c r="W125" s="111" t="str">
        <f>IF(ISBLANK(DATASHEET!AH111),"",DATASHEET!AH111)</f>
        <v>8S-AR-1</v>
      </c>
      <c r="X125" s="108" t="str">
        <f>IFERROR(VLOOKUP(DATASHEET!AJ111,lookup,2,FALSE)-$Q125,"")</f>
        <v/>
      </c>
      <c r="Y125" s="109">
        <f>IFERROR(INDEX(DATASHEET!$A$1:$CT$300,MATCH(PROGRESS!$A125,DATASHEET!$A$1:$A$300,0),MATCH(PROGRESS!Y$2,DATASHEET!$A$1:$CT$1,0)),"")</f>
        <v>0</v>
      </c>
      <c r="Z125" s="109" t="str">
        <f t="shared" si="60"/>
        <v/>
      </c>
      <c r="AA125" s="110" t="str">
        <f>IF(ISBLANK(DATASHEET!AK111),"",DATASHEET!AK111)</f>
        <v>MO</v>
      </c>
      <c r="AB125" s="111" t="str">
        <f>IF(ISBLANK(DATASHEET!AL111),"",DATASHEET!AL111)</f>
        <v>8S-DT-3</v>
      </c>
      <c r="AC125" s="108" t="str">
        <f>IF(AD125="","",IFERROR(VLOOKUP(DATASHEET!AN111,lookup,2,FALSE)-$Q125,""))</f>
        <v/>
      </c>
      <c r="AD125" s="109">
        <f>IFERROR(INDEX(DATASHEET!$A$1:$CT$300,MATCH(PROGRESS!$A125,DATASHEET!$A$1:$A$300,0),MATCH(PROGRESS!AD$2,DATASHEET!$A$1:$CT$1,0)),"")</f>
        <v>0</v>
      </c>
      <c r="AE125" s="109" t="str">
        <f t="shared" si="48"/>
        <v/>
      </c>
      <c r="AF125" s="110" t="str">
        <f>IF(ISBLANK(DATASHEET!AO111),"",DATASHEET!AO111)</f>
        <v>KC</v>
      </c>
      <c r="AG125" s="111" t="str">
        <f>IF(ISBLANK(DATASHEET!AP111),"",DATASHEET!AP111)</f>
        <v>8S-DR-1</v>
      </c>
      <c r="AH125" s="108" t="str">
        <f>IF(AI125="","",IFERROR(VLOOKUP(DATASHEET!AR111,lookup,2,FALSE)-$Q125,""))</f>
        <v/>
      </c>
      <c r="AI125" s="109">
        <f>IFERROR(INDEX(DATASHEET!$A$1:$CT$300,MATCH(PROGRESS!$A125,DATASHEET!$A$1:$A$300,0),MATCH(PROGRESS!AI$2,DATASHEET!$A$1:$CT$1,0)),"")</f>
        <v>0</v>
      </c>
      <c r="AJ125" s="109" t="str">
        <f t="shared" si="49"/>
        <v/>
      </c>
      <c r="AK125" s="110" t="str">
        <f>IF(ISBLANK(DATASHEET!AS111),"",DATASHEET!AS111)</f>
        <v>EP</v>
      </c>
      <c r="AL125" s="111" t="str">
        <f>IF(ISBLANK(DATASHEET!AT111),"",DATASHEET!AT111)</f>
        <v>8S-EN-1</v>
      </c>
      <c r="AM125" s="108" t="str">
        <f>IF(AN125="","",IFERROR(VLOOKUP(DATASHEET!AZ111,lookup,2,FALSE)-$Q125,""))</f>
        <v/>
      </c>
      <c r="AN125" s="109">
        <f>IFERROR(INDEX(DATASHEET!$A$1:$CT$300,MATCH(PROGRESS!$A125,DATASHEET!$A$1:$A$300,0),MATCH(PROGRESS!AN$2,DATASHEET!$A$1:$CT$1,0)),"")</f>
        <v>0</v>
      </c>
      <c r="AO125" s="109" t="str">
        <f t="shared" si="50"/>
        <v/>
      </c>
      <c r="AP125" s="110" t="str">
        <f>IF(ISBLANK(DATASHEET!BA111),"",DATASHEET!BA111)</f>
        <v>YP</v>
      </c>
      <c r="AQ125" s="111" t="str">
        <f>IF(ISBLANK(DATASHEET!BB111),"",DATASHEET!BB111)</f>
        <v>8S-FR-1</v>
      </c>
      <c r="AR125" s="108" t="str">
        <f>IF(AS125="","",IFERROR(VLOOKUP(DATASHEET!BD111,lookup,2,FALSE)-$Q125,""))</f>
        <v/>
      </c>
      <c r="AS125" s="109">
        <f>IFERROR(INDEX(DATASHEET!$A$1:$CT$300,MATCH(PROGRESS!$A125,DATASHEET!$A$1:$A$300,0),MATCH(PROGRESS!AS$2,DATASHEET!$A$1:$CT$1,0)),"")</f>
        <v>0</v>
      </c>
      <c r="AT125" s="109" t="str">
        <f t="shared" si="51"/>
        <v/>
      </c>
      <c r="AU125" s="110" t="str">
        <f>IF(ISBLANK(DATASHEET!BE111),"",DATASHEET!BE111)</f>
        <v>JJA</v>
      </c>
      <c r="AV125" s="111" t="str">
        <f>IF(ISBLANK(DATASHEET!BF111),"",DATASHEET!BF111)</f>
        <v>8S-GG-1</v>
      </c>
      <c r="AW125" s="108" t="str">
        <f>IF(AX125="","",IFERROR(VLOOKUP(DATASHEET!BH111,lookup,2,FALSE)-$Q125,""))</f>
        <v/>
      </c>
      <c r="AX125" s="109">
        <f>IFERROR(INDEX(DATASHEET!$A$1:$CT$300,MATCH(PROGRESS!$A125,DATASHEET!$A$1:$A$300,0),MATCH(PROGRESS!AX$2,DATASHEET!$A$1:$CT$1,0)),"")</f>
        <v>0</v>
      </c>
      <c r="AY125" s="109" t="str">
        <f t="shared" si="52"/>
        <v/>
      </c>
      <c r="AZ125" s="110" t="str">
        <f>IF(ISBLANK(DATASHEET!BI111),"",DATASHEET!BI111)</f>
        <v>MCO</v>
      </c>
      <c r="BA125" s="111" t="str">
        <f>IF(ISBLANK(DATASHEET!BJ111),"",DATASHEET!BJ111)</f>
        <v>8S-HI-1</v>
      </c>
      <c r="BB125" s="108" t="str">
        <f>IF(BC125="","",IFERROR(VLOOKUP(DATASHEET!BL111,lookup,2,FALSE)-$Q125,""))</f>
        <v/>
      </c>
      <c r="BC125" s="109">
        <f>IFERROR(INDEX(DATASHEET!$A$1:$CT$300,MATCH(PROGRESS!$A125,DATASHEET!$A$1:$A$300,0),MATCH(PROGRESS!BC$2,DATASHEET!$A$1:$CT$1,0)),"")</f>
        <v>0</v>
      </c>
      <c r="BD125" s="109" t="str">
        <f t="shared" si="53"/>
        <v/>
      </c>
      <c r="BE125" s="110" t="str">
        <f>IF(ISBLANK(DATASHEET!BM111),"",DATASHEET!BM111)</f>
        <v>RNI</v>
      </c>
      <c r="BF125" s="111" t="str">
        <f>IF(ISBLANK(DATASHEET!BN111),"",DATASHEET!BN111)</f>
        <v>8S-IT-1</v>
      </c>
      <c r="BG125" s="108" t="str">
        <f>IF(BH125="","",IFERROR(VLOOKUP(DATASHEET!BP111,lookup,2,FALSE)-$Q125,""))</f>
        <v/>
      </c>
      <c r="BH125" s="109">
        <f>IFERROR(INDEX(DATASHEET!$A$1:$CT$300,MATCH(PROGRESS!$A125,DATASHEET!$A$1:$A$300,0),MATCH(PROGRESS!BH$2,DATASHEET!$A$1:$CT$1,0)),"")</f>
        <v>0</v>
      </c>
      <c r="BI125" s="109" t="str">
        <f t="shared" si="54"/>
        <v/>
      </c>
      <c r="BJ125" s="110" t="str">
        <f>IF(ISBLANK(DATASHEET!BQ111),"",DATASHEET!BQ111)</f>
        <v>WD</v>
      </c>
      <c r="BK125" s="111" t="str">
        <f>IF(ISBLANK(DATASHEET!BR111),"",DATASHEET!BR111)</f>
        <v>8S-MA-1</v>
      </c>
      <c r="BL125" s="108" t="str">
        <f>IFERROR(VLOOKUP(DATASHEET!BT111,lookup,2,FALSE)-$Q125,"")</f>
        <v/>
      </c>
      <c r="BM125" s="109">
        <f>IFERROR(INDEX(DATASHEET!$A$1:$CT$300,MATCH(PROGRESS!$A125,DATASHEET!$A$1:$A$300,0),MATCH(PROGRESS!BM$2,DATASHEET!$A$1:$CT$1,0)),"")</f>
        <v>0</v>
      </c>
      <c r="BN125" s="109" t="str">
        <f t="shared" si="55"/>
        <v/>
      </c>
      <c r="BO125" s="110" t="str">
        <f>IF(ISBLANK(DATASHEET!BU111),"",DATASHEET!BU111)</f>
        <v>RF</v>
      </c>
      <c r="BP125" s="111" t="str">
        <f>IF(ISBLANK(DATASHEET!BV111),"",DATASHEET!BV111)</f>
        <v>8S-MU-1</v>
      </c>
      <c r="BQ125" s="108" t="str">
        <f>IFERROR(VLOOKUP(DATASHEET!BX111,lookup,2,FALSE)-$Q125,"")</f>
        <v/>
      </c>
      <c r="BR125" s="109">
        <f>IFERROR(INDEX(DATASHEET!$A$1:$CT$300,MATCH(PROGRESS!$A125,DATASHEET!$A$1:$A$300,0),MATCH(PROGRESS!BR$2,DATASHEET!$A$1:$CT$1,0)),"")</f>
        <v>0</v>
      </c>
      <c r="BS125" s="109" t="str">
        <f t="shared" si="56"/>
        <v/>
      </c>
      <c r="BT125" s="110" t="str">
        <f>IF(ISBLANK(DATASHEET!BY111),"",DATASHEET!BY111)</f>
        <v/>
      </c>
      <c r="BU125" s="111" t="str">
        <f>IF(ISBLANK(DATASHEET!BZ111),"",DATASHEET!BZ111)</f>
        <v/>
      </c>
      <c r="BV125" s="108" t="str">
        <f>IFERROR(VLOOKUP(DATASHEET!CB111,lookup,2,FALSE)-$Q125,"")</f>
        <v/>
      </c>
      <c r="BW125" s="109">
        <f>IFERROR(INDEX(DATASHEET!$A$1:$CT$300,MATCH(PROGRESS!$A125,DATASHEET!$A$1:$A$300,0),MATCH(PROGRESS!BW$2,DATASHEET!$A$1:$CT$1,0)),"")</f>
        <v>0</v>
      </c>
      <c r="BX125" s="109" t="str">
        <f t="shared" si="57"/>
        <v/>
      </c>
      <c r="BY125" s="110" t="str">
        <f>IF(ISBLANK(DATASHEET!CC111),"",DATASHEET!CC111)</f>
        <v>JN</v>
      </c>
      <c r="BZ125" s="111" t="str">
        <f>IF(ISBLANK(DATASHEET!CD111),"",DATASHEET!CD111)</f>
        <v>8S-PE-1</v>
      </c>
      <c r="CA125" s="108" t="str">
        <f>IFERROR(VLOOKUP(DATASHEET!CF111,lookup,2,FALSE)-$Q125,"")</f>
        <v/>
      </c>
      <c r="CB125" s="109">
        <f>IFERROR(INDEX(DATASHEET!$A$1:$CT$300,MATCH(PROGRESS!$A125,DATASHEET!$A$1:$A$300,0),MATCH(PROGRESS!CB$2,DATASHEET!$A$1:$CT$1,0)),"")</f>
        <v>0</v>
      </c>
      <c r="CC125" s="109" t="str">
        <f t="shared" si="58"/>
        <v/>
      </c>
      <c r="CD125" s="110" t="str">
        <f>IF(ISBLANK(DATASHEET!CG111),"",DATASHEET!CG111)</f>
        <v>MHA</v>
      </c>
      <c r="CE125" s="111" t="str">
        <f>IF(ISBLANK(DATASHEET!CH111),"",DATASHEET!CH111)</f>
        <v>8S-RE-1</v>
      </c>
      <c r="CF125" s="108" t="str">
        <f>IFERROR(VLOOKUP(DATASHEET!CJ111,lookup,2,FALSE)-$Q125,"")</f>
        <v/>
      </c>
      <c r="CG125" s="109">
        <f>IFERROR(INDEX(DATASHEET!$A$1:$CT$300,MATCH(PROGRESS!$A125,DATASHEET!$A$1:$A$300,0),MATCH(PROGRESS!CG$2,DATASHEET!$A$1:$CT$1,0)),"")</f>
        <v>0</v>
      </c>
      <c r="CH125" s="109" t="str">
        <f t="shared" si="61"/>
        <v/>
      </c>
      <c r="CI125" s="110" t="str">
        <f>IF(ISBLANK(DATASHEET!CK111),"",DATASHEET!CK111)</f>
        <v>AGI</v>
      </c>
      <c r="CJ125" s="111" t="str">
        <f>IF(ISBLANK(DATASHEET!CL111),"",DATASHEET!CL111)</f>
        <v>8X-SC-2</v>
      </c>
      <c r="CK125" s="108" t="str">
        <f>IFERROR(VLOOKUP(DATASHEET!CN111,lookup,2,FALSE)-$Q125,"")</f>
        <v/>
      </c>
      <c r="CL125" s="109">
        <f>IFERROR(INDEX(DATASHEET!$A$1:$CT$300,MATCH(PROGRESS!$A125,DATASHEET!$A$1:$A$300,0),MATCH(PROGRESS!CL$2,DATASHEET!$A$1:$CT$1,0)),"")</f>
        <v>0</v>
      </c>
      <c r="CM125" s="109" t="str">
        <f t="shared" si="59"/>
        <v/>
      </c>
      <c r="CN125" s="110" t="str">
        <f>IF(ISBLANK(DATASHEET!CO111),"",DATASHEET!CO111)</f>
        <v/>
      </c>
      <c r="CO125" s="110" t="str">
        <f>IF(ISBLANK(DATASHEET!CP111),"",DATASHEET!CP111)</f>
        <v/>
      </c>
      <c r="FO125" s="282"/>
      <c r="FP125" s="282"/>
      <c r="FQ125" s="282"/>
      <c r="FR125" s="282"/>
      <c r="FS125" s="282"/>
      <c r="FT125" s="282"/>
      <c r="FU125" s="282"/>
      <c r="FV125" s="282"/>
      <c r="FW125" s="282"/>
      <c r="FX125" s="282"/>
      <c r="FY125" s="345"/>
      <c r="FZ125" s="282"/>
      <c r="GA125" s="282"/>
      <c r="GB125" s="282"/>
      <c r="GC125" s="282"/>
      <c r="GD125" s="282"/>
      <c r="GE125" s="282"/>
      <c r="GF125" s="282"/>
      <c r="GG125" s="282"/>
      <c r="GH125" s="282"/>
      <c r="GI125" s="282"/>
      <c r="GJ125" s="282"/>
      <c r="GK125" s="282"/>
      <c r="GL125" s="282"/>
      <c r="GM125" s="282"/>
      <c r="GN125" s="282"/>
      <c r="GO125" s="282"/>
      <c r="GP125" s="282"/>
      <c r="GQ125" s="282"/>
      <c r="GR125" s="282"/>
    </row>
    <row r="126" spans="1:200" ht="15.75" x14ac:dyDescent="0.25">
      <c r="A126" s="112">
        <f>DATASHEET!A112</f>
        <v>152758</v>
      </c>
      <c r="B126" s="113" t="str">
        <f>DATASHEET!B112</f>
        <v>MARSHALL, Beatrice</v>
      </c>
      <c r="C126" s="114" t="str">
        <f>DATASHEET!C112</f>
        <v>8TR</v>
      </c>
      <c r="D126" s="115" t="str">
        <f>DATASHEET!D112</f>
        <v>F</v>
      </c>
      <c r="E126" s="115" t="str">
        <f>DATASHEET!J112</f>
        <v>N</v>
      </c>
      <c r="F126" s="115" t="str">
        <f>DATASHEET!E112</f>
        <v>N</v>
      </c>
      <c r="G126" s="115" t="str">
        <f>DATASHEET!F112</f>
        <v>White - British</v>
      </c>
      <c r="H126" s="115" t="str">
        <f>DATASHEET!G112</f>
        <v>N</v>
      </c>
      <c r="I126" s="115" t="str">
        <f>DATASHEET!H112</f>
        <v>N</v>
      </c>
      <c r="J126" s="115" t="str">
        <f>DATASHEET!I112</f>
        <v>N</v>
      </c>
      <c r="K126" s="116" t="str">
        <f>DATASHEET!M112</f>
        <v>H</v>
      </c>
      <c r="L126" s="117" t="str">
        <f t="shared" si="46"/>
        <v/>
      </c>
      <c r="M126" s="106" t="str">
        <f>IFERROR(SUM(COUNTIF($S126,"&gt;=0"),COUNTIF($AC126,"&gt;=0"),COUNTIF($AH126,"&gt;=0"),COUNTIF(#REF!,"&gt;=0"),COUNTIF($AM126,"&gt;=0"),COUNTIF($AR126,"&gt;=0"),COUNTIF($AW126,"&gt;=0"),COUNTIF($BB126,"&gt;=0"),COUNTIF($BG126,"&gt;=0"),COUNTIF($BL126,"&gt;=0"),COUNTIF($BV126,"&gt;=0"),COUNTIF($BQ126,"&gt;=0"),COUNTIF($CF126,"&gt;=0"),COUNTIF($CK126,"&gt;=0"),COUNTIF($X126,"&gt;=0"),COUNTIF($CA126,"&gt;=0"))/COUNT($S126,$AC126,$AH126,#REF!,$AM126,$AR126,$AW126,$BB126,$BG126,$BL126,$BV126,$CA126,$CF126,$CK126,$X126,$BQ126),"")</f>
        <v/>
      </c>
      <c r="N126" s="106" t="str">
        <f>IFERROR(SUM(COUNTIF($S126,"&lt;0"),COUNTIF($AC126,"&lt;0"),COUNTIF($AH126,"&lt;0"),COUNTIF(#REF!,"&lt;0"),COUNTIF($AM126,"&lt;0"),COUNTIF($AR126,"&lt;0"),COUNTIF($AW126,"&lt;0"),COUNTIF($BB126,"&lt;0"),COUNTIF($BG126,"&lt;0"),COUNTIF($BL126,"&lt;0"),COUNTIF($BV126,"&lt;0"),COUNTIF($BQ126,"&lt;0"),COUNTIF($CA126,"&lt;0"),COUNTIF($CF126,"&lt;0"),COUNTIF($CK126,"&lt;0"),COUNTIF($X126,"&lt;0"))/COUNT($S126,$AC126,$AH126,#REF!,$AM126,$AR126,$AW126,$BB126,$BG126,$BL126,$BV126,$CA126,$CF126,$CK126,$X126,$BQ126),"")</f>
        <v/>
      </c>
      <c r="O126" s="118" t="str">
        <f>IF(ISBLANK(DATASHEET!L112),"",DATASHEET!L112)</f>
        <v>7-8</v>
      </c>
      <c r="P126" s="119">
        <f>IFERROR(IF(VLOOKUP(DATASHEET!A112,[5]YEAR8!$A$2:$Z$226,18,FALSE)="","",VLOOKUP(DATASHEET!A112,[5]YEAR8!$A$2:$Z$226,18,FALSE)),"")</f>
        <v>68.411214999999999</v>
      </c>
      <c r="Q126" s="120">
        <f>IFERROR(IF(VLOOKUP(DATASHEET!A112,[5]YEAR8!$A$2:$AF$250,19,FALSE)="","",VLOOKUP(DATASHEET!A112,[5]YEAR8!$A$2:$AF$250,19,FALSE)),"")</f>
        <v>6.8411214999999999</v>
      </c>
      <c r="R126" s="121" t="str">
        <f>'P8 BREAKDOWN'!L114</f>
        <v/>
      </c>
      <c r="S126" s="108" t="str">
        <f>IF(T126="","",IFERROR(VLOOKUP(DATASHEET!AF112,lookup,2,FALSE)-$Q126,""))</f>
        <v/>
      </c>
      <c r="T126" s="109">
        <f>IFERROR(INDEX(DATASHEET!$A$1:$CT$300,MATCH(PROGRESS!$A126,DATASHEET!$A$1:$A$300,0),MATCH(PROGRESS!T$2,DATASHEET!$A$1:$CT$1,0)),"")</f>
        <v>0</v>
      </c>
      <c r="U126" s="109" t="str">
        <f t="shared" si="47"/>
        <v/>
      </c>
      <c r="V126" s="110" t="str">
        <f>IF(ISBLANK(DATASHEET!AG112),"",DATASHEET!AG112)</f>
        <v>PLE</v>
      </c>
      <c r="W126" s="111" t="str">
        <f>IF(ISBLANK(DATASHEET!AH112),"",DATASHEET!AH112)</f>
        <v>8S-AR-4</v>
      </c>
      <c r="X126" s="108" t="str">
        <f>IFERROR(VLOOKUP(DATASHEET!AJ112,lookup,2,FALSE)-$Q126,"")</f>
        <v/>
      </c>
      <c r="Y126" s="109">
        <f>IFERROR(INDEX(DATASHEET!$A$1:$CT$300,MATCH(PROGRESS!$A126,DATASHEET!$A$1:$A$300,0),MATCH(PROGRESS!Y$2,DATASHEET!$A$1:$CT$1,0)),"")</f>
        <v>0</v>
      </c>
      <c r="Z126" s="109" t="str">
        <f t="shared" si="60"/>
        <v/>
      </c>
      <c r="AA126" s="110" t="str">
        <f>IF(ISBLANK(DATASHEET!AK112),"",DATASHEET!AK112)</f>
        <v>KD</v>
      </c>
      <c r="AB126" s="111" t="str">
        <f>IF(ISBLANK(DATASHEET!AL112),"",DATASHEET!AL112)</f>
        <v>8S-DT-2</v>
      </c>
      <c r="AC126" s="108" t="str">
        <f>IF(AD126="","",IFERROR(VLOOKUP(DATASHEET!AN112,lookup,2,FALSE)-$Q126,""))</f>
        <v/>
      </c>
      <c r="AD126" s="109">
        <f>IFERROR(INDEX(DATASHEET!$A$1:$CT$300,MATCH(PROGRESS!$A126,DATASHEET!$A$1:$A$300,0),MATCH(PROGRESS!AD$2,DATASHEET!$A$1:$CT$1,0)),"")</f>
        <v>0</v>
      </c>
      <c r="AE126" s="109" t="str">
        <f t="shared" si="48"/>
        <v/>
      </c>
      <c r="AF126" s="110" t="str">
        <f>IF(ISBLANK(DATASHEET!AO112),"",DATASHEET!AO112)</f>
        <v>EC</v>
      </c>
      <c r="AG126" s="111" t="str">
        <f>IF(ISBLANK(DATASHEET!AP112),"",DATASHEET!AP112)</f>
        <v>8S-DR-4</v>
      </c>
      <c r="AH126" s="108" t="str">
        <f>IF(AI126="","",IFERROR(VLOOKUP(DATASHEET!AR112,lookup,2,FALSE)-$Q126,""))</f>
        <v/>
      </c>
      <c r="AI126" s="109">
        <f>IFERROR(INDEX(DATASHEET!$A$1:$CT$300,MATCH(PROGRESS!$A126,DATASHEET!$A$1:$A$300,0),MATCH(PROGRESS!AI$2,DATASHEET!$A$1:$CT$1,0)),"")</f>
        <v>0</v>
      </c>
      <c r="AJ126" s="109" t="str">
        <f t="shared" si="49"/>
        <v/>
      </c>
      <c r="AK126" s="110" t="str">
        <f>IF(ISBLANK(DATASHEET!AS112),"",DATASHEET!AS112)</f>
        <v>EP</v>
      </c>
      <c r="AL126" s="111" t="str">
        <f>IF(ISBLANK(DATASHEET!AT112),"",DATASHEET!AT112)</f>
        <v>8S-EN-1</v>
      </c>
      <c r="AM126" s="108" t="str">
        <f>IF(AN126="","",IFERROR(VLOOKUP(DATASHEET!AZ112,lookup,2,FALSE)-$Q126,""))</f>
        <v/>
      </c>
      <c r="AN126" s="109">
        <f>IFERROR(INDEX(DATASHEET!$A$1:$CT$300,MATCH(PROGRESS!$A126,DATASHEET!$A$1:$A$300,0),MATCH(PROGRESS!AN$2,DATASHEET!$A$1:$CT$1,0)),"")</f>
        <v>0</v>
      </c>
      <c r="AO126" s="109" t="str">
        <f t="shared" si="50"/>
        <v/>
      </c>
      <c r="AP126" s="110" t="str">
        <f>IF(ISBLANK(DATASHEET!BA112),"",DATASHEET!BA112)</f>
        <v>WE</v>
      </c>
      <c r="AQ126" s="111" t="str">
        <f>IF(ISBLANK(DATASHEET!BB112),"",DATASHEET!BB112)</f>
        <v>8S-FR-4</v>
      </c>
      <c r="AR126" s="108" t="str">
        <f>IF(AS126="","",IFERROR(VLOOKUP(DATASHEET!BD112,lookup,2,FALSE)-$Q126,""))</f>
        <v/>
      </c>
      <c r="AS126" s="109">
        <f>IFERROR(INDEX(DATASHEET!$A$1:$CT$300,MATCH(PROGRESS!$A126,DATASHEET!$A$1:$A$300,0),MATCH(PROGRESS!AS$2,DATASHEET!$A$1:$CT$1,0)),"")</f>
        <v>0</v>
      </c>
      <c r="AT126" s="109" t="str">
        <f t="shared" si="51"/>
        <v/>
      </c>
      <c r="AU126" s="110" t="str">
        <f>IF(ISBLANK(DATASHEET!BE112),"",DATASHEET!BE112)</f>
        <v>ET</v>
      </c>
      <c r="AV126" s="111" t="str">
        <f>IF(ISBLANK(DATASHEET!BF112),"",DATASHEET!BF112)</f>
        <v>8S-GG-4</v>
      </c>
      <c r="AW126" s="108" t="str">
        <f>IF(AX126="","",IFERROR(VLOOKUP(DATASHEET!BH112,lookup,2,FALSE)-$Q126,""))</f>
        <v/>
      </c>
      <c r="AX126" s="109">
        <f>IFERROR(INDEX(DATASHEET!$A$1:$CT$300,MATCH(PROGRESS!$A126,DATASHEET!$A$1:$A$300,0),MATCH(PROGRESS!AX$2,DATASHEET!$A$1:$CT$1,0)),"")</f>
        <v>0</v>
      </c>
      <c r="AY126" s="109" t="str">
        <f t="shared" si="52"/>
        <v/>
      </c>
      <c r="AZ126" s="110" t="str">
        <f>IF(ISBLANK(DATASHEET!BI112),"",DATASHEET!BI112)</f>
        <v>ESH</v>
      </c>
      <c r="BA126" s="111" t="str">
        <f>IF(ISBLANK(DATASHEET!BJ112),"",DATASHEET!BJ112)</f>
        <v>8S-HI-4</v>
      </c>
      <c r="BB126" s="108" t="str">
        <f>IF(BC126="","",IFERROR(VLOOKUP(DATASHEET!BL112,lookup,2,FALSE)-$Q126,""))</f>
        <v/>
      </c>
      <c r="BC126" s="109">
        <f>IFERROR(INDEX(DATASHEET!$A$1:$CT$300,MATCH(PROGRESS!$A126,DATASHEET!$A$1:$A$300,0),MATCH(PROGRESS!BC$2,DATASHEET!$A$1:$CT$1,0)),"")</f>
        <v>0</v>
      </c>
      <c r="BD126" s="109" t="str">
        <f t="shared" si="53"/>
        <v/>
      </c>
      <c r="BE126" s="110" t="str">
        <f>IF(ISBLANK(DATASHEET!BM112),"",DATASHEET!BM112)</f>
        <v>DCR</v>
      </c>
      <c r="BF126" s="111" t="str">
        <f>IF(ISBLANK(DATASHEET!BN112),"",DATASHEET!BN112)</f>
        <v>8S-IT-4</v>
      </c>
      <c r="BG126" s="108" t="str">
        <f>IF(BH126="","",IFERROR(VLOOKUP(DATASHEET!BP112,lookup,2,FALSE)-$Q126,""))</f>
        <v/>
      </c>
      <c r="BH126" s="109">
        <f>IFERROR(INDEX(DATASHEET!$A$1:$CT$300,MATCH(PROGRESS!$A126,DATASHEET!$A$1:$A$300,0),MATCH(PROGRESS!BH$2,DATASHEET!$A$1:$CT$1,0)),"")</f>
        <v>0</v>
      </c>
      <c r="BI126" s="109" t="str">
        <f t="shared" si="54"/>
        <v/>
      </c>
      <c r="BJ126" s="110" t="str">
        <f>IF(ISBLANK(DATASHEET!BQ112),"",DATASHEET!BQ112)</f>
        <v>AB</v>
      </c>
      <c r="BK126" s="111" t="str">
        <f>IF(ISBLANK(DATASHEET!BR112),"",DATASHEET!BR112)</f>
        <v>8S-MA-3</v>
      </c>
      <c r="BL126" s="108" t="str">
        <f>IFERROR(VLOOKUP(DATASHEET!BT112,lookup,2,FALSE)-$Q126,"")</f>
        <v/>
      </c>
      <c r="BM126" s="109">
        <f>IFERROR(INDEX(DATASHEET!$A$1:$CT$300,MATCH(PROGRESS!$A126,DATASHEET!$A$1:$A$300,0),MATCH(PROGRESS!BM$2,DATASHEET!$A$1:$CT$1,0)),"")</f>
        <v>0</v>
      </c>
      <c r="BN126" s="109" t="str">
        <f t="shared" si="55"/>
        <v/>
      </c>
      <c r="BO126" s="110" t="str">
        <f>IF(ISBLANK(DATASHEET!BU112),"",DATASHEET!BU112)</f>
        <v>AW</v>
      </c>
      <c r="BP126" s="111" t="str">
        <f>IF(ISBLANK(DATASHEET!BV112),"",DATASHEET!BV112)</f>
        <v>8S-MU-4</v>
      </c>
      <c r="BQ126" s="108" t="str">
        <f>IFERROR(VLOOKUP(DATASHEET!BX112,lookup,2,FALSE)-$Q126,"")</f>
        <v/>
      </c>
      <c r="BR126" s="109">
        <f>IFERROR(INDEX(DATASHEET!$A$1:$CT$300,MATCH(PROGRESS!$A126,DATASHEET!$A$1:$A$300,0),MATCH(PROGRESS!BR$2,DATASHEET!$A$1:$CT$1,0)),"")</f>
        <v>0</v>
      </c>
      <c r="BS126" s="109" t="str">
        <f t="shared" si="56"/>
        <v/>
      </c>
      <c r="BT126" s="110" t="str">
        <f>IF(ISBLANK(DATASHEET!BY112),"",DATASHEET!BY112)</f>
        <v/>
      </c>
      <c r="BU126" s="111" t="str">
        <f>IF(ISBLANK(DATASHEET!BZ112),"",DATASHEET!BZ112)</f>
        <v/>
      </c>
      <c r="BV126" s="108" t="str">
        <f>IFERROR(VLOOKUP(DATASHEET!CB112,lookup,2,FALSE)-$Q126,"")</f>
        <v/>
      </c>
      <c r="BW126" s="109">
        <f>IFERROR(INDEX(DATASHEET!$A$1:$CT$300,MATCH(PROGRESS!$A126,DATASHEET!$A$1:$A$300,0),MATCH(PROGRESS!BW$2,DATASHEET!$A$1:$CT$1,0)),"")</f>
        <v>0</v>
      </c>
      <c r="BX126" s="109" t="str">
        <f t="shared" si="57"/>
        <v/>
      </c>
      <c r="BY126" s="110" t="str">
        <f>IF(ISBLANK(DATASHEET!CC112),"",DATASHEET!CC112)</f>
        <v>CKA</v>
      </c>
      <c r="BZ126" s="111" t="str">
        <f>IF(ISBLANK(DATASHEET!CD112),"",DATASHEET!CD112)</f>
        <v>8S-PE-2</v>
      </c>
      <c r="CA126" s="108" t="str">
        <f>IFERROR(VLOOKUP(DATASHEET!CF112,lookup,2,FALSE)-$Q126,"")</f>
        <v/>
      </c>
      <c r="CB126" s="109">
        <f>IFERROR(INDEX(DATASHEET!$A$1:$CT$300,MATCH(PROGRESS!$A126,DATASHEET!$A$1:$A$300,0),MATCH(PROGRESS!CB$2,DATASHEET!$A$1:$CT$1,0)),"")</f>
        <v>0</v>
      </c>
      <c r="CC126" s="109" t="str">
        <f t="shared" si="58"/>
        <v/>
      </c>
      <c r="CD126" s="110" t="str">
        <f>IF(ISBLANK(DATASHEET!CG112),"",DATASHEET!CG112)</f>
        <v>CW</v>
      </c>
      <c r="CE126" s="111" t="str">
        <f>IF(ISBLANK(DATASHEET!CH112),"",DATASHEET!CH112)</f>
        <v>8S-RE-4</v>
      </c>
      <c r="CF126" s="108" t="str">
        <f>IFERROR(VLOOKUP(DATASHEET!CJ112,lookup,2,FALSE)-$Q126,"")</f>
        <v/>
      </c>
      <c r="CG126" s="109">
        <f>IFERROR(INDEX(DATASHEET!$A$1:$CT$300,MATCH(PROGRESS!$A126,DATASHEET!$A$1:$A$300,0),MATCH(PROGRESS!CG$2,DATASHEET!$A$1:$CT$1,0)),"")</f>
        <v>0</v>
      </c>
      <c r="CH126" s="109" t="str">
        <f t="shared" si="61"/>
        <v/>
      </c>
      <c r="CI126" s="110" t="str">
        <f>IF(ISBLANK(DATASHEET!CK112),"",DATASHEET!CK112)</f>
        <v>DWA</v>
      </c>
      <c r="CJ126" s="111" t="str">
        <f>IF(ISBLANK(DATASHEET!CL112),"",DATASHEET!CL112)</f>
        <v>8X-SC-1</v>
      </c>
      <c r="CK126" s="108" t="str">
        <f>IFERROR(VLOOKUP(DATASHEET!CN112,lookup,2,FALSE)-$Q126,"")</f>
        <v/>
      </c>
      <c r="CL126" s="109">
        <f>IFERROR(INDEX(DATASHEET!$A$1:$CT$300,MATCH(PROGRESS!$A126,DATASHEET!$A$1:$A$300,0),MATCH(PROGRESS!CL$2,DATASHEET!$A$1:$CT$1,0)),"")</f>
        <v>0</v>
      </c>
      <c r="CM126" s="109" t="str">
        <f t="shared" si="59"/>
        <v/>
      </c>
      <c r="CN126" s="110" t="str">
        <f>IF(ISBLANK(DATASHEET!CO112),"",DATASHEET!CO112)</f>
        <v/>
      </c>
      <c r="CO126" s="110" t="str">
        <f>IF(ISBLANK(DATASHEET!CP112),"",DATASHEET!CP112)</f>
        <v/>
      </c>
      <c r="FO126" s="282"/>
      <c r="FP126" s="282"/>
      <c r="FQ126" s="282"/>
      <c r="FR126" s="282"/>
      <c r="FS126" s="282"/>
      <c r="FT126" s="282"/>
      <c r="FU126" s="282"/>
      <c r="FV126" s="282"/>
      <c r="FW126" s="282"/>
      <c r="FX126" s="282"/>
      <c r="FY126" s="345"/>
      <c r="FZ126" s="282"/>
      <c r="GA126" s="282"/>
      <c r="GB126" s="282"/>
      <c r="GC126" s="282"/>
      <c r="GD126" s="282"/>
      <c r="GE126" s="282"/>
      <c r="GF126" s="282"/>
      <c r="GG126" s="282"/>
      <c r="GH126" s="282"/>
      <c r="GI126" s="282"/>
      <c r="GJ126" s="282"/>
      <c r="GK126" s="282"/>
      <c r="GL126" s="282"/>
      <c r="GM126" s="282"/>
      <c r="GN126" s="282"/>
      <c r="GO126" s="282"/>
      <c r="GP126" s="282"/>
      <c r="GQ126" s="282"/>
      <c r="GR126" s="282"/>
    </row>
    <row r="127" spans="1:200" ht="15.75" x14ac:dyDescent="0.25">
      <c r="A127" s="112">
        <f>DATASHEET!A113</f>
        <v>152889</v>
      </c>
      <c r="B127" s="113" t="str">
        <f>DATASHEET!B113</f>
        <v>MARTIN, Isabel</v>
      </c>
      <c r="C127" s="114" t="str">
        <f>DATASHEET!C113</f>
        <v>8MH</v>
      </c>
      <c r="D127" s="115" t="str">
        <f>DATASHEET!D113</f>
        <v>F</v>
      </c>
      <c r="E127" s="115" t="str">
        <f>DATASHEET!J113</f>
        <v>N</v>
      </c>
      <c r="F127" s="115" t="str">
        <f>DATASHEET!E113</f>
        <v>N</v>
      </c>
      <c r="G127" s="115" t="str">
        <f>DATASHEET!F113</f>
        <v>White - British</v>
      </c>
      <c r="H127" s="115" t="str">
        <f>DATASHEET!G113</f>
        <v>N</v>
      </c>
      <c r="I127" s="115" t="str">
        <f>DATASHEET!H113</f>
        <v>N</v>
      </c>
      <c r="J127" s="115" t="str">
        <f>DATASHEET!I113</f>
        <v>N</v>
      </c>
      <c r="K127" s="116" t="str">
        <f>DATASHEET!M113</f>
        <v>H</v>
      </c>
      <c r="L127" s="117" t="str">
        <f t="shared" si="46"/>
        <v/>
      </c>
      <c r="M127" s="106" t="str">
        <f>IFERROR(SUM(COUNTIF($S127,"&gt;=0"),COUNTIF($AC127,"&gt;=0"),COUNTIF($AH127,"&gt;=0"),COUNTIF(#REF!,"&gt;=0"),COUNTIF($AM127,"&gt;=0"),COUNTIF($AR127,"&gt;=0"),COUNTIF($AW127,"&gt;=0"),COUNTIF($BB127,"&gt;=0"),COUNTIF($BG127,"&gt;=0"),COUNTIF($BL127,"&gt;=0"),COUNTIF($BV127,"&gt;=0"),COUNTIF($BQ127,"&gt;=0"),COUNTIF($CF127,"&gt;=0"),COUNTIF($CK127,"&gt;=0"),COUNTIF($X127,"&gt;=0"),COUNTIF($CA127,"&gt;=0"))/COUNT($S127,$AC127,$AH127,#REF!,$AM127,$AR127,$AW127,$BB127,$BG127,$BL127,$BV127,$CA127,$CF127,$CK127,$X127,$BQ127),"")</f>
        <v/>
      </c>
      <c r="N127" s="106" t="str">
        <f>IFERROR(SUM(COUNTIF($S127,"&lt;0"),COUNTIF($AC127,"&lt;0"),COUNTIF($AH127,"&lt;0"),COUNTIF(#REF!,"&lt;0"),COUNTIF($AM127,"&lt;0"),COUNTIF($AR127,"&lt;0"),COUNTIF($AW127,"&lt;0"),COUNTIF($BB127,"&lt;0"),COUNTIF($BG127,"&lt;0"),COUNTIF($BL127,"&lt;0"),COUNTIF($BV127,"&lt;0"),COUNTIF($BQ127,"&lt;0"),COUNTIF($CA127,"&lt;0"),COUNTIF($CF127,"&lt;0"),COUNTIF($CK127,"&lt;0"),COUNTIF($X127,"&lt;0"))/COUNT($S127,$AC127,$AH127,#REF!,$AM127,$AR127,$AW127,$BB127,$BG127,$BL127,$BV127,$CA127,$CF127,$CK127,$X127,$BQ127),"")</f>
        <v/>
      </c>
      <c r="O127" s="118" t="str">
        <f>IF(ISBLANK(DATASHEET!L113),"",DATASHEET!L113)</f>
        <v>7-8</v>
      </c>
      <c r="P127" s="119">
        <f>IFERROR(IF(VLOOKUP(DATASHEET!A113,[5]YEAR8!$A$2:$Z$226,18,FALSE)="","",VLOOKUP(DATASHEET!A113,[5]YEAR8!$A$2:$Z$226,18,FALSE)),"")</f>
        <v>68.411214999999999</v>
      </c>
      <c r="Q127" s="120">
        <f>IFERROR(IF(VLOOKUP(DATASHEET!A113,[5]YEAR8!$A$2:$AF$250,19,FALSE)="","",VLOOKUP(DATASHEET!A113,[5]YEAR8!$A$2:$AF$250,19,FALSE)),"")</f>
        <v>6.8411214999999999</v>
      </c>
      <c r="R127" s="121" t="str">
        <f>'P8 BREAKDOWN'!L115</f>
        <v/>
      </c>
      <c r="S127" s="108" t="str">
        <f>IF(T127="","",IFERROR(VLOOKUP(DATASHEET!AF113,lookup,2,FALSE)-$Q127,""))</f>
        <v/>
      </c>
      <c r="T127" s="109">
        <f>IFERROR(INDEX(DATASHEET!$A$1:$CT$300,MATCH(PROGRESS!$A127,DATASHEET!$A$1:$A$300,0),MATCH(PROGRESS!T$2,DATASHEET!$A$1:$CT$1,0)),"")</f>
        <v>0</v>
      </c>
      <c r="U127" s="109" t="str">
        <f t="shared" si="47"/>
        <v/>
      </c>
      <c r="V127" s="110" t="str">
        <f>IF(ISBLANK(DATASHEET!AG113),"",DATASHEET!AG113)</f>
        <v>SGO</v>
      </c>
      <c r="W127" s="111" t="str">
        <f>IF(ISBLANK(DATASHEET!AH113),"",DATASHEET!AH113)</f>
        <v>8N-AR-2</v>
      </c>
      <c r="X127" s="108" t="str">
        <f>IFERROR(VLOOKUP(DATASHEET!AJ113,lookup,2,FALSE)-$Q127,"")</f>
        <v/>
      </c>
      <c r="Y127" s="109">
        <f>IFERROR(INDEX(DATASHEET!$A$1:$CT$300,MATCH(PROGRESS!$A127,DATASHEET!$A$1:$A$300,0),MATCH(PROGRESS!Y$2,DATASHEET!$A$1:$CT$1,0)),"")</f>
        <v>0</v>
      </c>
      <c r="Z127" s="109" t="str">
        <f t="shared" si="60"/>
        <v/>
      </c>
      <c r="AA127" s="110" t="str">
        <f>IF(ISBLANK(DATASHEET!AK113),"",DATASHEET!AK113)</f>
        <v>KD</v>
      </c>
      <c r="AB127" s="111" t="str">
        <f>IF(ISBLANK(DATASHEET!AL113),"",DATASHEET!AL113)</f>
        <v>8N-DT-2</v>
      </c>
      <c r="AC127" s="108" t="str">
        <f>IF(AD127="","",IFERROR(VLOOKUP(DATASHEET!AN113,lookup,2,FALSE)-$Q127,""))</f>
        <v/>
      </c>
      <c r="AD127" s="109">
        <f>IFERROR(INDEX(DATASHEET!$A$1:$CT$300,MATCH(PROGRESS!$A127,DATASHEET!$A$1:$A$300,0),MATCH(PROGRESS!AD$2,DATASHEET!$A$1:$CT$1,0)),"")</f>
        <v>0</v>
      </c>
      <c r="AE127" s="109" t="str">
        <f t="shared" si="48"/>
        <v/>
      </c>
      <c r="AF127" s="110" t="str">
        <f>IF(ISBLANK(DATASHEET!AO113),"",DATASHEET!AO113)</f>
        <v>EC</v>
      </c>
      <c r="AG127" s="111" t="str">
        <f>IF(ISBLANK(DATASHEET!AP113),"",DATASHEET!AP113)</f>
        <v>8N-DR-2</v>
      </c>
      <c r="AH127" s="108" t="str">
        <f>IF(AI127="","",IFERROR(VLOOKUP(DATASHEET!AR113,lookup,2,FALSE)-$Q127,""))</f>
        <v/>
      </c>
      <c r="AI127" s="109">
        <f>IFERROR(INDEX(DATASHEET!$A$1:$CT$300,MATCH(PROGRESS!$A127,DATASHEET!$A$1:$A$300,0),MATCH(PROGRESS!AI$2,DATASHEET!$A$1:$CT$1,0)),"")</f>
        <v>0</v>
      </c>
      <c r="AJ127" s="109" t="str">
        <f t="shared" si="49"/>
        <v/>
      </c>
      <c r="AK127" s="110" t="str">
        <f>IF(ISBLANK(DATASHEET!AS113),"",DATASHEET!AS113)</f>
        <v>FB</v>
      </c>
      <c r="AL127" s="111" t="str">
        <f>IF(ISBLANK(DATASHEET!AT113),"",DATASHEET!AT113)</f>
        <v>8N-EN-2</v>
      </c>
      <c r="AM127" s="108" t="str">
        <f>IF(AN127="","",IFERROR(VLOOKUP(DATASHEET!AZ113,lookup,2,FALSE)-$Q127,""))</f>
        <v/>
      </c>
      <c r="AN127" s="109">
        <f>IFERROR(INDEX(DATASHEET!$A$1:$CT$300,MATCH(PROGRESS!$A127,DATASHEET!$A$1:$A$300,0),MATCH(PROGRESS!AN$2,DATASHEET!$A$1:$CT$1,0)),"")</f>
        <v>0</v>
      </c>
      <c r="AO127" s="109" t="str">
        <f t="shared" si="50"/>
        <v/>
      </c>
      <c r="AP127" s="110" t="str">
        <f>IF(ISBLANK(DATASHEET!BA113),"",DATASHEET!BA113)</f>
        <v/>
      </c>
      <c r="AQ127" s="111" t="str">
        <f>IF(ISBLANK(DATASHEET!BB113),"",DATASHEET!BB113)</f>
        <v/>
      </c>
      <c r="AR127" s="108" t="str">
        <f>IF(AS127="","",IFERROR(VLOOKUP(DATASHEET!BD113,lookup,2,FALSE)-$Q127,""))</f>
        <v/>
      </c>
      <c r="AS127" s="109">
        <f>IFERROR(INDEX(DATASHEET!$A$1:$CT$300,MATCH(PROGRESS!$A127,DATASHEET!$A$1:$A$300,0),MATCH(PROGRESS!AS$2,DATASHEET!$A$1:$CT$1,0)),"")</f>
        <v>0</v>
      </c>
      <c r="AT127" s="109" t="str">
        <f t="shared" si="51"/>
        <v/>
      </c>
      <c r="AU127" s="110" t="str">
        <f>IF(ISBLANK(DATASHEET!BE113),"",DATASHEET!BE113)</f>
        <v>MPI</v>
      </c>
      <c r="AV127" s="111" t="str">
        <f>IF(ISBLANK(DATASHEET!BF113),"",DATASHEET!BF113)</f>
        <v>8N-GG-2</v>
      </c>
      <c r="AW127" s="108" t="str">
        <f>IF(AX127="","",IFERROR(VLOOKUP(DATASHEET!BH113,lookup,2,FALSE)-$Q127,""))</f>
        <v/>
      </c>
      <c r="AX127" s="109">
        <f>IFERROR(INDEX(DATASHEET!$A$1:$CT$300,MATCH(PROGRESS!$A127,DATASHEET!$A$1:$A$300,0),MATCH(PROGRESS!AX$2,DATASHEET!$A$1:$CT$1,0)),"")</f>
        <v>0</v>
      </c>
      <c r="AY127" s="109" t="str">
        <f t="shared" si="52"/>
        <v/>
      </c>
      <c r="AZ127" s="110" t="str">
        <f>IF(ISBLANK(DATASHEET!BI113),"",DATASHEET!BI113)</f>
        <v>HST</v>
      </c>
      <c r="BA127" s="111" t="str">
        <f>IF(ISBLANK(DATASHEET!BJ113),"",DATASHEET!BJ113)</f>
        <v>8N-HI-2</v>
      </c>
      <c r="BB127" s="108" t="str">
        <f>IF(BC127="","",IFERROR(VLOOKUP(DATASHEET!BL113,lookup,2,FALSE)-$Q127,""))</f>
        <v/>
      </c>
      <c r="BC127" s="109">
        <f>IFERROR(INDEX(DATASHEET!$A$1:$CT$300,MATCH(PROGRESS!$A127,DATASHEET!$A$1:$A$300,0),MATCH(PROGRESS!BC$2,DATASHEET!$A$1:$CT$1,0)),"")</f>
        <v>0</v>
      </c>
      <c r="BD127" s="109" t="str">
        <f t="shared" si="53"/>
        <v/>
      </c>
      <c r="BE127" s="110" t="str">
        <f>IF(ISBLANK(DATASHEET!BM113),"",DATASHEET!BM113)</f>
        <v>DCR</v>
      </c>
      <c r="BF127" s="111" t="str">
        <f>IF(ISBLANK(DATASHEET!BN113),"",DATASHEET!BN113)</f>
        <v>8N-IT-2</v>
      </c>
      <c r="BG127" s="108" t="str">
        <f>IF(BH127="","",IFERROR(VLOOKUP(DATASHEET!BP113,lookup,2,FALSE)-$Q127,""))</f>
        <v/>
      </c>
      <c r="BH127" s="109">
        <f>IFERROR(INDEX(DATASHEET!$A$1:$CT$300,MATCH(PROGRESS!$A127,DATASHEET!$A$1:$A$300,0),MATCH(PROGRESS!BH$2,DATASHEET!$A$1:$CT$1,0)),"")</f>
        <v>0</v>
      </c>
      <c r="BI127" s="109" t="str">
        <f t="shared" si="54"/>
        <v/>
      </c>
      <c r="BJ127" s="110" t="str">
        <f>IF(ISBLANK(DATASHEET!BQ113),"",DATASHEET!BQ113)</f>
        <v>WD</v>
      </c>
      <c r="BK127" s="111" t="str">
        <f>IF(ISBLANK(DATASHEET!BR113),"",DATASHEET!BR113)</f>
        <v>8N-MA-1</v>
      </c>
      <c r="BL127" s="108" t="str">
        <f>IFERROR(VLOOKUP(DATASHEET!BT113,lookup,2,FALSE)-$Q127,"")</f>
        <v/>
      </c>
      <c r="BM127" s="109">
        <f>IFERROR(INDEX(DATASHEET!$A$1:$CT$300,MATCH(PROGRESS!$A127,DATASHEET!$A$1:$A$300,0),MATCH(PROGRESS!BM$2,DATASHEET!$A$1:$CT$1,0)),"")</f>
        <v>0</v>
      </c>
      <c r="BN127" s="109" t="str">
        <f t="shared" si="55"/>
        <v/>
      </c>
      <c r="BO127" s="110" t="str">
        <f>IF(ISBLANK(DATASHEET!BU113),"",DATASHEET!BU113)</f>
        <v>AW</v>
      </c>
      <c r="BP127" s="111" t="str">
        <f>IF(ISBLANK(DATASHEET!BV113),"",DATASHEET!BV113)</f>
        <v>8N-MU-2</v>
      </c>
      <c r="BQ127" s="108" t="str">
        <f>IFERROR(VLOOKUP(DATASHEET!BX113,lookup,2,FALSE)-$Q127,"")</f>
        <v/>
      </c>
      <c r="BR127" s="109">
        <f>IFERROR(INDEX(DATASHEET!$A$1:$CT$300,MATCH(PROGRESS!$A127,DATASHEET!$A$1:$A$300,0),MATCH(PROGRESS!BR$2,DATASHEET!$A$1:$CT$1,0)),"")</f>
        <v>0</v>
      </c>
      <c r="BS127" s="109" t="str">
        <f t="shared" si="56"/>
        <v/>
      </c>
      <c r="BT127" s="110" t="str">
        <f>IF(ISBLANK(DATASHEET!BY113),"",DATASHEET!BY113)</f>
        <v/>
      </c>
      <c r="BU127" s="111" t="str">
        <f>IF(ISBLANK(DATASHEET!BZ113),"",DATASHEET!BZ113)</f>
        <v/>
      </c>
      <c r="BV127" s="108" t="str">
        <f>IFERROR(VLOOKUP(DATASHEET!CB113,lookup,2,FALSE)-$Q127,"")</f>
        <v/>
      </c>
      <c r="BW127" s="109">
        <f>IFERROR(INDEX(DATASHEET!$A$1:$CT$300,MATCH(PROGRESS!$A127,DATASHEET!$A$1:$A$300,0),MATCH(PROGRESS!BW$2,DATASHEET!$A$1:$CT$1,0)),"")</f>
        <v>0</v>
      </c>
      <c r="BX127" s="109" t="str">
        <f t="shared" si="57"/>
        <v/>
      </c>
      <c r="BY127" s="110" t="str">
        <f>IF(ISBLANK(DATASHEET!CC113),"",DATASHEET!CC113)</f>
        <v>LGI</v>
      </c>
      <c r="BZ127" s="111" t="str">
        <f>IF(ISBLANK(DATASHEET!CD113),"",DATASHEET!CD113)</f>
        <v>8N-PE-1</v>
      </c>
      <c r="CA127" s="108" t="str">
        <f>IFERROR(VLOOKUP(DATASHEET!CF113,lookup,2,FALSE)-$Q127,"")</f>
        <v/>
      </c>
      <c r="CB127" s="109">
        <f>IFERROR(INDEX(DATASHEET!$A$1:$CT$300,MATCH(PROGRESS!$A127,DATASHEET!$A$1:$A$300,0),MATCH(PROGRESS!CB$2,DATASHEET!$A$1:$CT$1,0)),"")</f>
        <v>0</v>
      </c>
      <c r="CC127" s="109" t="str">
        <f t="shared" si="58"/>
        <v/>
      </c>
      <c r="CD127" s="110" t="str">
        <f>IF(ISBLANK(DATASHEET!CG113),"",DATASHEET!CG113)</f>
        <v>PLO</v>
      </c>
      <c r="CE127" s="111" t="str">
        <f>IF(ISBLANK(DATASHEET!CH113),"",DATASHEET!CH113)</f>
        <v>8N-RE-2</v>
      </c>
      <c r="CF127" s="108" t="str">
        <f>IFERROR(VLOOKUP(DATASHEET!CJ113,lookup,2,FALSE)-$Q127,"")</f>
        <v/>
      </c>
      <c r="CG127" s="109">
        <f>IFERROR(INDEX(DATASHEET!$A$1:$CT$300,MATCH(PROGRESS!$A127,DATASHEET!$A$1:$A$300,0),MATCH(PROGRESS!CG$2,DATASHEET!$A$1:$CT$1,0)),"")</f>
        <v>0</v>
      </c>
      <c r="CH127" s="109" t="str">
        <f t="shared" si="61"/>
        <v/>
      </c>
      <c r="CI127" s="110" t="str">
        <f>IF(ISBLANK(DATASHEET!CK113),"",DATASHEET!CK113)</f>
        <v>AGI</v>
      </c>
      <c r="CJ127" s="111" t="str">
        <f>IF(ISBLANK(DATASHEET!CL113),"",DATASHEET!CL113)</f>
        <v>8X-SC-2</v>
      </c>
      <c r="CK127" s="108" t="str">
        <f>IFERROR(VLOOKUP(DATASHEET!CN113,lookup,2,FALSE)-$Q127,"")</f>
        <v/>
      </c>
      <c r="CL127" s="109">
        <f>IFERROR(INDEX(DATASHEET!$A$1:$CT$300,MATCH(PROGRESS!$A127,DATASHEET!$A$1:$A$300,0),MATCH(PROGRESS!CL$2,DATASHEET!$A$1:$CT$1,0)),"")</f>
        <v>0</v>
      </c>
      <c r="CM127" s="109" t="str">
        <f t="shared" si="59"/>
        <v/>
      </c>
      <c r="CN127" s="110" t="str">
        <f>IF(ISBLANK(DATASHEET!CO113),"",DATASHEET!CO113)</f>
        <v>YP</v>
      </c>
      <c r="CO127" s="110" t="str">
        <f>IF(ISBLANK(DATASHEET!CP113),"",DATASHEET!CP113)</f>
        <v>8N-SP-2</v>
      </c>
      <c r="FO127" s="282"/>
      <c r="FP127" s="282"/>
      <c r="FQ127" s="282"/>
      <c r="FR127" s="282"/>
      <c r="FS127" s="282"/>
      <c r="FT127" s="282"/>
      <c r="FU127" s="282"/>
      <c r="FV127" s="282"/>
      <c r="FW127" s="282"/>
      <c r="FX127" s="282"/>
      <c r="FY127" s="345"/>
      <c r="FZ127" s="282"/>
      <c r="GA127" s="282"/>
      <c r="GB127" s="282"/>
      <c r="GC127" s="282"/>
      <c r="GD127" s="282"/>
      <c r="GE127" s="282"/>
      <c r="GF127" s="282"/>
      <c r="GG127" s="282"/>
      <c r="GH127" s="282"/>
      <c r="GI127" s="282"/>
      <c r="GJ127" s="282"/>
      <c r="GK127" s="282"/>
      <c r="GL127" s="282"/>
      <c r="GM127" s="282"/>
      <c r="GN127" s="282"/>
      <c r="GO127" s="282"/>
      <c r="GP127" s="282"/>
      <c r="GQ127" s="282"/>
      <c r="GR127" s="282"/>
    </row>
    <row r="128" spans="1:200" ht="15.75" x14ac:dyDescent="0.25">
      <c r="A128" s="112">
        <f>DATASHEET!A114</f>
        <v>152895</v>
      </c>
      <c r="B128" s="113" t="str">
        <f>DATASHEET!B114</f>
        <v>MATISCHEN, Mateo</v>
      </c>
      <c r="C128" s="114" t="str">
        <f>DATASHEET!C114</f>
        <v>8AB</v>
      </c>
      <c r="D128" s="115" t="str">
        <f>DATASHEET!D114</f>
        <v>M</v>
      </c>
      <c r="E128" s="115" t="str">
        <f>DATASHEET!J114</f>
        <v>N</v>
      </c>
      <c r="F128" s="115" t="str">
        <f>DATASHEET!E114</f>
        <v>N</v>
      </c>
      <c r="G128" s="115" t="str">
        <f>DATASHEET!F114</f>
        <v>White - British</v>
      </c>
      <c r="H128" s="115" t="str">
        <f>DATASHEET!G114</f>
        <v>N</v>
      </c>
      <c r="I128" s="115" t="str">
        <f>DATASHEET!H114</f>
        <v>N</v>
      </c>
      <c r="J128" s="115" t="str">
        <f>DATASHEET!I114</f>
        <v>N</v>
      </c>
      <c r="K128" s="116" t="str">
        <f>DATASHEET!M114</f>
        <v>M</v>
      </c>
      <c r="L128" s="117" t="str">
        <f t="shared" si="46"/>
        <v/>
      </c>
      <c r="M128" s="106" t="str">
        <f>IFERROR(SUM(COUNTIF($S128,"&gt;=0"),COUNTIF($AC128,"&gt;=0"),COUNTIF($AH128,"&gt;=0"),COUNTIF(#REF!,"&gt;=0"),COUNTIF($AM128,"&gt;=0"),COUNTIF($AR128,"&gt;=0"),COUNTIF($AW128,"&gt;=0"),COUNTIF($BB128,"&gt;=0"),COUNTIF($BG128,"&gt;=0"),COUNTIF($BL128,"&gt;=0"),COUNTIF($BV128,"&gt;=0"),COUNTIF($BQ128,"&gt;=0"),COUNTIF($CF128,"&gt;=0"),COUNTIF($CK128,"&gt;=0"),COUNTIF($X128,"&gt;=0"),COUNTIF($CA128,"&gt;=0"))/COUNT($S128,$AC128,$AH128,#REF!,$AM128,$AR128,$AW128,$BB128,$BG128,$BL128,$BV128,$CA128,$CF128,$CK128,$X128,$BQ128),"")</f>
        <v/>
      </c>
      <c r="N128" s="106" t="str">
        <f>IFERROR(SUM(COUNTIF($S128,"&lt;0"),COUNTIF($AC128,"&lt;0"),COUNTIF($AH128,"&lt;0"),COUNTIF(#REF!,"&lt;0"),COUNTIF($AM128,"&lt;0"),COUNTIF($AR128,"&lt;0"),COUNTIF($AW128,"&lt;0"),COUNTIF($BB128,"&lt;0"),COUNTIF($BG128,"&lt;0"),COUNTIF($BL128,"&lt;0"),COUNTIF($BV128,"&lt;0"),COUNTIF($BQ128,"&lt;0"),COUNTIF($CA128,"&lt;0"),COUNTIF($CF128,"&lt;0"),COUNTIF($CK128,"&lt;0"),COUNTIF($X128,"&lt;0"))/COUNT($S128,$AC128,$AH128,#REF!,$AM128,$AR128,$AW128,$BB128,$BG128,$BL128,$BV128,$CA128,$CF128,$CK128,$X128,$BQ128),"")</f>
        <v/>
      </c>
      <c r="O128" s="118" t="str">
        <f>IF(ISBLANK(DATASHEET!L114),"",DATASHEET!L114)</f>
        <v>4-5</v>
      </c>
      <c r="P128" s="119">
        <f>IFERROR(IF(VLOOKUP(DATASHEET!A114,[5]YEAR8!$A$2:$Z$226,18,FALSE)="","",VLOOKUP(DATASHEET!A114,[5]YEAR8!$A$2:$Z$226,18,FALSE)),"")</f>
        <v>42.677678999999998</v>
      </c>
      <c r="Q128" s="120">
        <f>IFERROR(IF(VLOOKUP(DATASHEET!A114,[5]YEAR8!$A$2:$AF$250,19,FALSE)="","",VLOOKUP(DATASHEET!A114,[5]YEAR8!$A$2:$AF$250,19,FALSE)),"")</f>
        <v>4.2677678999999999</v>
      </c>
      <c r="R128" s="121" t="str">
        <f>'P8 BREAKDOWN'!L116</f>
        <v/>
      </c>
      <c r="S128" s="108" t="str">
        <f>IF(T128="","",IFERROR(VLOOKUP(DATASHEET!AF114,lookup,2,FALSE)-$Q128,""))</f>
        <v/>
      </c>
      <c r="T128" s="109">
        <f>IFERROR(INDEX(DATASHEET!$A$1:$CT$300,MATCH(PROGRESS!$A128,DATASHEET!$A$1:$A$300,0),MATCH(PROGRESS!T$2,DATASHEET!$A$1:$CT$1,0)),"")</f>
        <v>0</v>
      </c>
      <c r="U128" s="109" t="str">
        <f t="shared" si="47"/>
        <v/>
      </c>
      <c r="V128" s="110" t="str">
        <f>IF(ISBLANK(DATASHEET!AG114),"",DATASHEET!AG114)</f>
        <v>SGO</v>
      </c>
      <c r="W128" s="111" t="str">
        <f>IF(ISBLANK(DATASHEET!AH114),"",DATASHEET!AH114)</f>
        <v>8N-AR-1</v>
      </c>
      <c r="X128" s="108" t="str">
        <f>IFERROR(VLOOKUP(DATASHEET!AJ114,lookup,2,FALSE)-$Q128,"")</f>
        <v/>
      </c>
      <c r="Y128" s="109">
        <f>IFERROR(INDEX(DATASHEET!$A$1:$CT$300,MATCH(PROGRESS!$A128,DATASHEET!$A$1:$A$300,0),MATCH(PROGRESS!Y$2,DATASHEET!$A$1:$CT$1,0)),"")</f>
        <v>0</v>
      </c>
      <c r="Z128" s="109" t="str">
        <f t="shared" si="60"/>
        <v/>
      </c>
      <c r="AA128" s="110" t="str">
        <f>IF(ISBLANK(DATASHEET!AK114),"",DATASHEET!AK114)</f>
        <v>AWR</v>
      </c>
      <c r="AB128" s="111" t="str">
        <f>IF(ISBLANK(DATASHEET!AL114),"",DATASHEET!AL114)</f>
        <v>8N-DT-4</v>
      </c>
      <c r="AC128" s="108" t="str">
        <f>IF(AD128="","",IFERROR(VLOOKUP(DATASHEET!AN114,lookup,2,FALSE)-$Q128,""))</f>
        <v/>
      </c>
      <c r="AD128" s="109">
        <f>IFERROR(INDEX(DATASHEET!$A$1:$CT$300,MATCH(PROGRESS!$A128,DATASHEET!$A$1:$A$300,0),MATCH(PROGRESS!AD$2,DATASHEET!$A$1:$CT$1,0)),"")</f>
        <v>0</v>
      </c>
      <c r="AE128" s="109" t="str">
        <f t="shared" si="48"/>
        <v/>
      </c>
      <c r="AF128" s="110" t="str">
        <f>IF(ISBLANK(DATASHEET!AO114),"",DATASHEET!AO114)</f>
        <v>EC</v>
      </c>
      <c r="AG128" s="111" t="str">
        <f>IF(ISBLANK(DATASHEET!AP114),"",DATASHEET!AP114)</f>
        <v>8N-DR-1</v>
      </c>
      <c r="AH128" s="108" t="str">
        <f>IF(AI128="","",IFERROR(VLOOKUP(DATASHEET!AR114,lookup,2,FALSE)-$Q128,""))</f>
        <v/>
      </c>
      <c r="AI128" s="109">
        <f>IFERROR(INDEX(DATASHEET!$A$1:$CT$300,MATCH(PROGRESS!$A128,DATASHEET!$A$1:$A$300,0),MATCH(PROGRESS!AI$2,DATASHEET!$A$1:$CT$1,0)),"")</f>
        <v>0</v>
      </c>
      <c r="AJ128" s="109" t="str">
        <f t="shared" si="49"/>
        <v/>
      </c>
      <c r="AK128" s="110" t="str">
        <f>IF(ISBLANK(DATASHEET!AS114),"",DATASHEET!AS114)</f>
        <v>FB</v>
      </c>
      <c r="AL128" s="111" t="str">
        <f>IF(ISBLANK(DATASHEET!AT114),"",DATASHEET!AT114)</f>
        <v>8N-EN-2</v>
      </c>
      <c r="AM128" s="108" t="str">
        <f>IF(AN128="","",IFERROR(VLOOKUP(DATASHEET!AZ114,lookup,2,FALSE)-$Q128,""))</f>
        <v/>
      </c>
      <c r="AN128" s="109">
        <f>IFERROR(INDEX(DATASHEET!$A$1:$CT$300,MATCH(PROGRESS!$A128,DATASHEET!$A$1:$A$300,0),MATCH(PROGRESS!AN$2,DATASHEET!$A$1:$CT$1,0)),"")</f>
        <v>0</v>
      </c>
      <c r="AO128" s="109" t="str">
        <f t="shared" si="50"/>
        <v/>
      </c>
      <c r="AP128" s="110" t="str">
        <f>IF(ISBLANK(DATASHEET!BA114),"",DATASHEET!BA114)</f>
        <v/>
      </c>
      <c r="AQ128" s="111" t="str">
        <f>IF(ISBLANK(DATASHEET!BB114),"",DATASHEET!BB114)</f>
        <v/>
      </c>
      <c r="AR128" s="108" t="str">
        <f>IF(AS128="","",IFERROR(VLOOKUP(DATASHEET!BD114,lookup,2,FALSE)-$Q128,""))</f>
        <v/>
      </c>
      <c r="AS128" s="109">
        <f>IFERROR(INDEX(DATASHEET!$A$1:$CT$300,MATCH(PROGRESS!$A128,DATASHEET!$A$1:$A$300,0),MATCH(PROGRESS!AS$2,DATASHEET!$A$1:$CT$1,0)),"")</f>
        <v>0</v>
      </c>
      <c r="AT128" s="109" t="str">
        <f t="shared" si="51"/>
        <v/>
      </c>
      <c r="AU128" s="110" t="str">
        <f>IF(ISBLANK(DATASHEET!BE114),"",DATASHEET!BE114)</f>
        <v>MPI</v>
      </c>
      <c r="AV128" s="111" t="str">
        <f>IF(ISBLANK(DATASHEET!BF114),"",DATASHEET!BF114)</f>
        <v>8N-GG-1</v>
      </c>
      <c r="AW128" s="108" t="str">
        <f>IF(AX128="","",IFERROR(VLOOKUP(DATASHEET!BH114,lookup,2,FALSE)-$Q128,""))</f>
        <v/>
      </c>
      <c r="AX128" s="109">
        <f>IFERROR(INDEX(DATASHEET!$A$1:$CT$300,MATCH(PROGRESS!$A128,DATASHEET!$A$1:$A$300,0),MATCH(PROGRESS!AX$2,DATASHEET!$A$1:$CT$1,0)),"")</f>
        <v>0</v>
      </c>
      <c r="AY128" s="109" t="str">
        <f t="shared" si="52"/>
        <v/>
      </c>
      <c r="AZ128" s="110" t="str">
        <f>IF(ISBLANK(DATASHEET!BI114),"",DATASHEET!BI114)</f>
        <v>HST</v>
      </c>
      <c r="BA128" s="111" t="str">
        <f>IF(ISBLANK(DATASHEET!BJ114),"",DATASHEET!BJ114)</f>
        <v>8N-HI-1</v>
      </c>
      <c r="BB128" s="108" t="str">
        <f>IF(BC128="","",IFERROR(VLOOKUP(DATASHEET!BL114,lookup,2,FALSE)-$Q128,""))</f>
        <v/>
      </c>
      <c r="BC128" s="109">
        <f>IFERROR(INDEX(DATASHEET!$A$1:$CT$300,MATCH(PROGRESS!$A128,DATASHEET!$A$1:$A$300,0),MATCH(PROGRESS!BC$2,DATASHEET!$A$1:$CT$1,0)),"")</f>
        <v>0</v>
      </c>
      <c r="BD128" s="109" t="str">
        <f t="shared" si="53"/>
        <v/>
      </c>
      <c r="BE128" s="110" t="str">
        <f>IF(ISBLANK(DATASHEET!BM114),"",DATASHEET!BM114)</f>
        <v>FS</v>
      </c>
      <c r="BF128" s="111" t="str">
        <f>IF(ISBLANK(DATASHEET!BN114),"",DATASHEET!BN114)</f>
        <v>8N-IT-1</v>
      </c>
      <c r="BG128" s="108" t="str">
        <f>IF(BH128="","",IFERROR(VLOOKUP(DATASHEET!BP114,lookup,2,FALSE)-$Q128,""))</f>
        <v/>
      </c>
      <c r="BH128" s="109">
        <f>IFERROR(INDEX(DATASHEET!$A$1:$CT$300,MATCH(PROGRESS!$A128,DATASHEET!$A$1:$A$300,0),MATCH(PROGRESS!BH$2,DATASHEET!$A$1:$CT$1,0)),"")</f>
        <v>0</v>
      </c>
      <c r="BI128" s="109" t="str">
        <f t="shared" si="54"/>
        <v/>
      </c>
      <c r="BJ128" s="110" t="str">
        <f>IF(ISBLANK(DATASHEET!BQ114),"",DATASHEET!BQ114)</f>
        <v>AB</v>
      </c>
      <c r="BK128" s="111" t="str">
        <f>IF(ISBLANK(DATASHEET!BR114),"",DATASHEET!BR114)</f>
        <v>8N-MA-3</v>
      </c>
      <c r="BL128" s="108" t="str">
        <f>IFERROR(VLOOKUP(DATASHEET!BT114,lookup,2,FALSE)-$Q128,"")</f>
        <v/>
      </c>
      <c r="BM128" s="109">
        <f>IFERROR(INDEX(DATASHEET!$A$1:$CT$300,MATCH(PROGRESS!$A128,DATASHEET!$A$1:$A$300,0),MATCH(PROGRESS!BM$2,DATASHEET!$A$1:$CT$1,0)),"")</f>
        <v>0</v>
      </c>
      <c r="BN128" s="109" t="str">
        <f t="shared" si="55"/>
        <v/>
      </c>
      <c r="BO128" s="110" t="str">
        <f>IF(ISBLANK(DATASHEET!BU114),"",DATASHEET!BU114)</f>
        <v>AW</v>
      </c>
      <c r="BP128" s="111" t="str">
        <f>IF(ISBLANK(DATASHEET!BV114),"",DATASHEET!BV114)</f>
        <v>8N-MU-1</v>
      </c>
      <c r="BQ128" s="108" t="str">
        <f>IFERROR(VLOOKUP(DATASHEET!BX114,lookup,2,FALSE)-$Q128,"")</f>
        <v/>
      </c>
      <c r="BR128" s="109">
        <f>IFERROR(INDEX(DATASHEET!$A$1:$CT$300,MATCH(PROGRESS!$A128,DATASHEET!$A$1:$A$300,0),MATCH(PROGRESS!BR$2,DATASHEET!$A$1:$CT$1,0)),"")</f>
        <v>0</v>
      </c>
      <c r="BS128" s="109" t="str">
        <f t="shared" si="56"/>
        <v/>
      </c>
      <c r="BT128" s="110" t="str">
        <f>IF(ISBLANK(DATASHEET!BY114),"",DATASHEET!BY114)</f>
        <v/>
      </c>
      <c r="BU128" s="111" t="str">
        <f>IF(ISBLANK(DATASHEET!BZ114),"",DATASHEET!BZ114)</f>
        <v/>
      </c>
      <c r="BV128" s="108" t="str">
        <f>IFERROR(VLOOKUP(DATASHEET!CB114,lookup,2,FALSE)-$Q128,"")</f>
        <v/>
      </c>
      <c r="BW128" s="109">
        <f>IFERROR(INDEX(DATASHEET!$A$1:$CT$300,MATCH(PROGRESS!$A128,DATASHEET!$A$1:$A$300,0),MATCH(PROGRESS!BW$2,DATASHEET!$A$1:$CT$1,0)),"")</f>
        <v>0</v>
      </c>
      <c r="BX128" s="109" t="str">
        <f t="shared" si="57"/>
        <v/>
      </c>
      <c r="BY128" s="110" t="str">
        <f>IF(ISBLANK(DATASHEET!CC114),"",DATASHEET!CC114)</f>
        <v>JOS</v>
      </c>
      <c r="BZ128" s="111" t="str">
        <f>IF(ISBLANK(DATASHEET!CD114),"",DATASHEET!CD114)</f>
        <v>8N-PE-3</v>
      </c>
      <c r="CA128" s="108" t="str">
        <f>IFERROR(VLOOKUP(DATASHEET!CF114,lookup,2,FALSE)-$Q128,"")</f>
        <v/>
      </c>
      <c r="CB128" s="109">
        <f>IFERROR(INDEX(DATASHEET!$A$1:$CT$300,MATCH(PROGRESS!$A128,DATASHEET!$A$1:$A$300,0),MATCH(PROGRESS!CB$2,DATASHEET!$A$1:$CT$1,0)),"")</f>
        <v>0</v>
      </c>
      <c r="CC128" s="109" t="str">
        <f t="shared" si="58"/>
        <v/>
      </c>
      <c r="CD128" s="110" t="str">
        <f>IF(ISBLANK(DATASHEET!CG114),"",DATASHEET!CG114)</f>
        <v>PLO</v>
      </c>
      <c r="CE128" s="111" t="str">
        <f>IF(ISBLANK(DATASHEET!CH114),"",DATASHEET!CH114)</f>
        <v>8N-RE-1</v>
      </c>
      <c r="CF128" s="108" t="str">
        <f>IFERROR(VLOOKUP(DATASHEET!CJ114,lookup,2,FALSE)-$Q128,"")</f>
        <v/>
      </c>
      <c r="CG128" s="109">
        <f>IFERROR(INDEX(DATASHEET!$A$1:$CT$300,MATCH(PROGRESS!$A128,DATASHEET!$A$1:$A$300,0),MATCH(PROGRESS!CG$2,DATASHEET!$A$1:$CT$1,0)),"")</f>
        <v>0</v>
      </c>
      <c r="CH128" s="109" t="str">
        <f t="shared" si="61"/>
        <v/>
      </c>
      <c r="CI128" s="110" t="str">
        <f>IF(ISBLANK(DATASHEET!CK114),"",DATASHEET!CK114)</f>
        <v>RA</v>
      </c>
      <c r="CJ128" s="111" t="str">
        <f>IF(ISBLANK(DATASHEET!CL114),"",DATASHEET!CL114)</f>
        <v>8X-SC-6</v>
      </c>
      <c r="CK128" s="108" t="str">
        <f>IFERROR(VLOOKUP(DATASHEET!CN114,lookup,2,FALSE)-$Q128,"")</f>
        <v/>
      </c>
      <c r="CL128" s="109">
        <f>IFERROR(INDEX(DATASHEET!$A$1:$CT$300,MATCH(PROGRESS!$A128,DATASHEET!$A$1:$A$300,0),MATCH(PROGRESS!CL$2,DATASHEET!$A$1:$CT$1,0)),"")</f>
        <v>0</v>
      </c>
      <c r="CM128" s="109" t="str">
        <f t="shared" si="59"/>
        <v/>
      </c>
      <c r="CN128" s="110" t="str">
        <f>IF(ISBLANK(DATASHEET!CO114),"",DATASHEET!CO114)</f>
        <v>DCH</v>
      </c>
      <c r="CO128" s="110" t="str">
        <f>IF(ISBLANK(DATASHEET!CP114),"",DATASHEET!CP114)</f>
        <v>8N-SP-1</v>
      </c>
      <c r="FO128" s="282"/>
      <c r="FP128" s="282"/>
      <c r="FQ128" s="282"/>
      <c r="FR128" s="282"/>
      <c r="FS128" s="282"/>
      <c r="FT128" s="282"/>
      <c r="FU128" s="282"/>
      <c r="FV128" s="282"/>
      <c r="FW128" s="282"/>
      <c r="FX128" s="282"/>
      <c r="FY128" s="345"/>
      <c r="FZ128" s="282"/>
      <c r="GA128" s="282"/>
      <c r="GB128" s="282"/>
      <c r="GC128" s="282"/>
      <c r="GD128" s="282"/>
      <c r="GE128" s="282"/>
      <c r="GF128" s="282"/>
      <c r="GG128" s="282"/>
      <c r="GH128" s="282"/>
      <c r="GI128" s="282"/>
      <c r="GJ128" s="282"/>
      <c r="GK128" s="282"/>
      <c r="GL128" s="282"/>
      <c r="GM128" s="282"/>
      <c r="GN128" s="282"/>
      <c r="GO128" s="282"/>
      <c r="GP128" s="282"/>
      <c r="GQ128" s="282"/>
      <c r="GR128" s="282"/>
    </row>
    <row r="129" spans="1:200" ht="15.75" x14ac:dyDescent="0.25">
      <c r="A129" s="112">
        <f>DATASHEET!A115</f>
        <v>160009</v>
      </c>
      <c r="B129" s="113" t="str">
        <f>DATASHEET!B115</f>
        <v>MATTHEWS, Skyler</v>
      </c>
      <c r="C129" s="114" t="str">
        <f>DATASHEET!C115</f>
        <v>8AB</v>
      </c>
      <c r="D129" s="115" t="str">
        <f>DATASHEET!D115</f>
        <v>F</v>
      </c>
      <c r="E129" s="115" t="str">
        <f>DATASHEET!J115</f>
        <v>N</v>
      </c>
      <c r="F129" s="115" t="str">
        <f>DATASHEET!E115</f>
        <v>N</v>
      </c>
      <c r="G129" s="115" t="str">
        <f>DATASHEET!F115</f>
        <v>White - Irish</v>
      </c>
      <c r="H129" s="115" t="str">
        <f>DATASHEET!G115</f>
        <v>N</v>
      </c>
      <c r="I129" s="115" t="str">
        <f>DATASHEET!H115</f>
        <v>N</v>
      </c>
      <c r="J129" s="115" t="str">
        <f>DATASHEET!I115</f>
        <v>N</v>
      </c>
      <c r="K129" s="116" t="str">
        <f>DATASHEET!M115</f>
        <v>H</v>
      </c>
      <c r="L129" s="117" t="str">
        <f t="shared" si="46"/>
        <v/>
      </c>
      <c r="M129" s="106" t="str">
        <f>IFERROR(SUM(COUNTIF($S129,"&gt;=0"),COUNTIF($AC129,"&gt;=0"),COUNTIF($AH129,"&gt;=0"),COUNTIF(#REF!,"&gt;=0"),COUNTIF($AM129,"&gt;=0"),COUNTIF($AR129,"&gt;=0"),COUNTIF($AW129,"&gt;=0"),COUNTIF($BB129,"&gt;=0"),COUNTIF($BG129,"&gt;=0"),COUNTIF($BL129,"&gt;=0"),COUNTIF($BV129,"&gt;=0"),COUNTIF($BQ129,"&gt;=0"),COUNTIF($CF129,"&gt;=0"),COUNTIF($CK129,"&gt;=0"),COUNTIF($X129,"&gt;=0"),COUNTIF($CA129,"&gt;=0"))/COUNT($S129,$AC129,$AH129,#REF!,$AM129,$AR129,$AW129,$BB129,$BG129,$BL129,$BV129,$CA129,$CF129,$CK129,$X129,$BQ129),"")</f>
        <v/>
      </c>
      <c r="N129" s="106" t="str">
        <f>IFERROR(SUM(COUNTIF($S129,"&lt;0"),COUNTIF($AC129,"&lt;0"),COUNTIF($AH129,"&lt;0"),COUNTIF(#REF!,"&lt;0"),COUNTIF($AM129,"&lt;0"),COUNTIF($AR129,"&lt;0"),COUNTIF($AW129,"&lt;0"),COUNTIF($BB129,"&lt;0"),COUNTIF($BG129,"&lt;0"),COUNTIF($BL129,"&lt;0"),COUNTIF($BV129,"&lt;0"),COUNTIF($BQ129,"&lt;0"),COUNTIF($CA129,"&lt;0"),COUNTIF($CF129,"&lt;0"),COUNTIF($CK129,"&lt;0"),COUNTIF($X129,"&lt;0"))/COUNT($S129,$AC129,$AH129,#REF!,$AM129,$AR129,$AW129,$BB129,$BG129,$BL129,$BV129,$CA129,$CF129,$CK129,$X129,$BQ129),"")</f>
        <v/>
      </c>
      <c r="O129" s="118" t="str">
        <f>IF(ISBLANK(DATASHEET!L115),"",DATASHEET!L115)</f>
        <v>1-2</v>
      </c>
      <c r="P129" s="119" t="str">
        <f>IFERROR(IF(VLOOKUP(DATASHEET!A115,[5]YEAR8!$A$2:$Z$226,18,FALSE)="","",VLOOKUP(DATASHEET!A115,[5]YEAR8!$A$2:$Z$226,18,FALSE)),"")</f>
        <v/>
      </c>
      <c r="Q129" s="120" t="str">
        <f>IFERROR(IF(VLOOKUP(DATASHEET!A115,[5]YEAR8!$A$2:$AF$250,19,FALSE)="","",VLOOKUP(DATASHEET!A115,[5]YEAR8!$A$2:$AF$250,19,FALSE)),"")</f>
        <v/>
      </c>
      <c r="R129" s="121" t="str">
        <f>'P8 BREAKDOWN'!L117</f>
        <v/>
      </c>
      <c r="S129" s="108" t="str">
        <f>IF(T129="","",IFERROR(VLOOKUP(DATASHEET!AF115,lookup,2,FALSE)-$Q129,""))</f>
        <v/>
      </c>
      <c r="T129" s="109">
        <f>IFERROR(INDEX(DATASHEET!$A$1:$CT$300,MATCH(PROGRESS!$A129,DATASHEET!$A$1:$A$300,0),MATCH(PROGRESS!T$2,DATASHEET!$A$1:$CT$1,0)),"")</f>
        <v>0</v>
      </c>
      <c r="U129" s="109" t="str">
        <f t="shared" si="47"/>
        <v/>
      </c>
      <c r="V129" s="110" t="str">
        <f>IF(ISBLANK(DATASHEET!AG115),"",DATASHEET!AG115)</f>
        <v>SGO</v>
      </c>
      <c r="W129" s="111" t="str">
        <f>IF(ISBLANK(DATASHEET!AH115),"",DATASHEET!AH115)</f>
        <v>8N-AR-1</v>
      </c>
      <c r="X129" s="108" t="str">
        <f>IFERROR(VLOOKUP(DATASHEET!AJ115,lookup,2,FALSE)-$Q129,"")</f>
        <v/>
      </c>
      <c r="Y129" s="109">
        <f>IFERROR(INDEX(DATASHEET!$A$1:$CT$300,MATCH(PROGRESS!$A129,DATASHEET!$A$1:$A$300,0),MATCH(PROGRESS!Y$2,DATASHEET!$A$1:$CT$1,0)),"")</f>
        <v>0</v>
      </c>
      <c r="Z129" s="109" t="str">
        <f t="shared" si="60"/>
        <v/>
      </c>
      <c r="AA129" s="110" t="str">
        <f>IF(ISBLANK(DATASHEET!AK115),"",DATASHEET!AK115)</f>
        <v/>
      </c>
      <c r="AB129" s="111" t="str">
        <f>IF(ISBLANK(DATASHEET!AL115),"",DATASHEET!AL115)</f>
        <v/>
      </c>
      <c r="AC129" s="108" t="str">
        <f>IF(AD129="","",IFERROR(VLOOKUP(DATASHEET!AN115,lookup,2,FALSE)-$Q129,""))</f>
        <v/>
      </c>
      <c r="AD129" s="109">
        <f>IFERROR(INDEX(DATASHEET!$A$1:$CT$300,MATCH(PROGRESS!$A129,DATASHEET!$A$1:$A$300,0),MATCH(PROGRESS!AD$2,DATASHEET!$A$1:$CT$1,0)),"")</f>
        <v>0</v>
      </c>
      <c r="AE129" s="109" t="str">
        <f t="shared" si="48"/>
        <v/>
      </c>
      <c r="AF129" s="110" t="str">
        <f>IF(ISBLANK(DATASHEET!AO115),"",DATASHEET!AO115)</f>
        <v>EC</v>
      </c>
      <c r="AG129" s="111" t="str">
        <f>IF(ISBLANK(DATASHEET!AP115),"",DATASHEET!AP115)</f>
        <v>8N-DR-1</v>
      </c>
      <c r="AH129" s="108" t="str">
        <f>IF(AI129="","",IFERROR(VLOOKUP(DATASHEET!AR115,lookup,2,FALSE)-$Q129,""))</f>
        <v/>
      </c>
      <c r="AI129" s="109">
        <f>IFERROR(INDEX(DATASHEET!$A$1:$CT$300,MATCH(PROGRESS!$A129,DATASHEET!$A$1:$A$300,0),MATCH(PROGRESS!AI$2,DATASHEET!$A$1:$CT$1,0)),"")</f>
        <v>0</v>
      </c>
      <c r="AJ129" s="109" t="str">
        <f t="shared" si="49"/>
        <v/>
      </c>
      <c r="AK129" s="110" t="str">
        <f>IF(ISBLANK(DATASHEET!AS115),"",DATASHEET!AS115)</f>
        <v>CGO</v>
      </c>
      <c r="AL129" s="111" t="str">
        <f>IF(ISBLANK(DATASHEET!AT115),"",DATASHEET!AT115)</f>
        <v>8N-EN-5</v>
      </c>
      <c r="AM129" s="108" t="str">
        <f>IF(AN129="","",IFERROR(VLOOKUP(DATASHEET!AZ115,lookup,2,FALSE)-$Q129,""))</f>
        <v/>
      </c>
      <c r="AN129" s="109">
        <f>IFERROR(INDEX(DATASHEET!$A$1:$CT$300,MATCH(PROGRESS!$A129,DATASHEET!$A$1:$A$300,0),MATCH(PROGRESS!AN$2,DATASHEET!$A$1:$CT$1,0)),"")</f>
        <v>0</v>
      </c>
      <c r="AO129" s="109" t="str">
        <f t="shared" si="50"/>
        <v/>
      </c>
      <c r="AP129" s="110" t="str">
        <f>IF(ISBLANK(DATASHEET!BA115),"",DATASHEET!BA115)</f>
        <v/>
      </c>
      <c r="AQ129" s="111" t="str">
        <f>IF(ISBLANK(DATASHEET!BB115),"",DATASHEET!BB115)</f>
        <v/>
      </c>
      <c r="AR129" s="108" t="str">
        <f>IF(AS129="","",IFERROR(VLOOKUP(DATASHEET!BD115,lookup,2,FALSE)-$Q129,""))</f>
        <v/>
      </c>
      <c r="AS129" s="109">
        <f>IFERROR(INDEX(DATASHEET!$A$1:$CT$300,MATCH(PROGRESS!$A129,DATASHEET!$A$1:$A$300,0),MATCH(PROGRESS!AS$2,DATASHEET!$A$1:$CT$1,0)),"")</f>
        <v>0</v>
      </c>
      <c r="AT129" s="109" t="str">
        <f t="shared" si="51"/>
        <v/>
      </c>
      <c r="AU129" s="110" t="str">
        <f>IF(ISBLANK(DATASHEET!BE115),"",DATASHEET!BE115)</f>
        <v>MPI</v>
      </c>
      <c r="AV129" s="111" t="str">
        <f>IF(ISBLANK(DATASHEET!BF115),"",DATASHEET!BF115)</f>
        <v>8N-GG-1</v>
      </c>
      <c r="AW129" s="108" t="str">
        <f>IF(AX129="","",IFERROR(VLOOKUP(DATASHEET!BH115,lookup,2,FALSE)-$Q129,""))</f>
        <v/>
      </c>
      <c r="AX129" s="109">
        <f>IFERROR(INDEX(DATASHEET!$A$1:$CT$300,MATCH(PROGRESS!$A129,DATASHEET!$A$1:$A$300,0),MATCH(PROGRESS!AX$2,DATASHEET!$A$1:$CT$1,0)),"")</f>
        <v>0</v>
      </c>
      <c r="AY129" s="109" t="str">
        <f t="shared" si="52"/>
        <v/>
      </c>
      <c r="AZ129" s="110" t="str">
        <f>IF(ISBLANK(DATASHEET!BI115),"",DATASHEET!BI115)</f>
        <v>HST</v>
      </c>
      <c r="BA129" s="111" t="str">
        <f>IF(ISBLANK(DATASHEET!BJ115),"",DATASHEET!BJ115)</f>
        <v>8N-HI-1</v>
      </c>
      <c r="BB129" s="108" t="str">
        <f>IF(BC129="","",IFERROR(VLOOKUP(DATASHEET!BL115,lookup,2,FALSE)-$Q129,""))</f>
        <v/>
      </c>
      <c r="BC129" s="109">
        <f>IFERROR(INDEX(DATASHEET!$A$1:$CT$300,MATCH(PROGRESS!$A129,DATASHEET!$A$1:$A$300,0),MATCH(PROGRESS!BC$2,DATASHEET!$A$1:$CT$1,0)),"")</f>
        <v>0</v>
      </c>
      <c r="BD129" s="109" t="str">
        <f t="shared" si="53"/>
        <v/>
      </c>
      <c r="BE129" s="110" t="str">
        <f>IF(ISBLANK(DATASHEET!BM115),"",DATASHEET!BM115)</f>
        <v>FS</v>
      </c>
      <c r="BF129" s="111" t="str">
        <f>IF(ISBLANK(DATASHEET!BN115),"",DATASHEET!BN115)</f>
        <v>8N-IT-1</v>
      </c>
      <c r="BG129" s="108" t="str">
        <f>IF(BH129="","",IFERROR(VLOOKUP(DATASHEET!BP115,lookup,2,FALSE)-$Q129,""))</f>
        <v/>
      </c>
      <c r="BH129" s="109">
        <f>IFERROR(INDEX(DATASHEET!$A$1:$CT$300,MATCH(PROGRESS!$A129,DATASHEET!$A$1:$A$300,0),MATCH(PROGRESS!BH$2,DATASHEET!$A$1:$CT$1,0)),"")</f>
        <v>0</v>
      </c>
      <c r="BI129" s="109" t="str">
        <f t="shared" si="54"/>
        <v/>
      </c>
      <c r="BJ129" s="110" t="str">
        <f>IF(ISBLANK(DATASHEET!BQ115),"",DATASHEET!BQ115)</f>
        <v>ZI</v>
      </c>
      <c r="BK129" s="111" t="str">
        <f>IF(ISBLANK(DATASHEET!BR115),"",DATASHEET!BR115)</f>
        <v>8N-MA-5</v>
      </c>
      <c r="BL129" s="108" t="str">
        <f>IFERROR(VLOOKUP(DATASHEET!BT115,lookup,2,FALSE)-$Q129,"")</f>
        <v/>
      </c>
      <c r="BM129" s="109">
        <f>IFERROR(INDEX(DATASHEET!$A$1:$CT$300,MATCH(PROGRESS!$A129,DATASHEET!$A$1:$A$300,0),MATCH(PROGRESS!BM$2,DATASHEET!$A$1:$CT$1,0)),"")</f>
        <v>0</v>
      </c>
      <c r="BN129" s="109" t="str">
        <f t="shared" si="55"/>
        <v/>
      </c>
      <c r="BO129" s="110" t="str">
        <f>IF(ISBLANK(DATASHEET!BU115),"",DATASHEET!BU115)</f>
        <v>AW</v>
      </c>
      <c r="BP129" s="111" t="str">
        <f>IF(ISBLANK(DATASHEET!BV115),"",DATASHEET!BV115)</f>
        <v>8N-MU-1</v>
      </c>
      <c r="BQ129" s="108" t="str">
        <f>IFERROR(VLOOKUP(DATASHEET!BX115,lookup,2,FALSE)-$Q129,"")</f>
        <v/>
      </c>
      <c r="BR129" s="109">
        <f>IFERROR(INDEX(DATASHEET!$A$1:$CT$300,MATCH(PROGRESS!$A129,DATASHEET!$A$1:$A$300,0),MATCH(PROGRESS!BR$2,DATASHEET!$A$1:$CT$1,0)),"")</f>
        <v>0</v>
      </c>
      <c r="BS129" s="109" t="str">
        <f t="shared" si="56"/>
        <v/>
      </c>
      <c r="BT129" s="110" t="str">
        <f>IF(ISBLANK(DATASHEET!BY115),"",DATASHEET!BY115)</f>
        <v>RNI</v>
      </c>
      <c r="BU129" s="111" t="str">
        <f>IF(ISBLANK(DATASHEET!BZ115),"",DATASHEET!BZ115)</f>
        <v>8N-PS-5</v>
      </c>
      <c r="BV129" s="108" t="str">
        <f>IFERROR(VLOOKUP(DATASHEET!CB115,lookup,2,FALSE)-$Q129,"")</f>
        <v/>
      </c>
      <c r="BW129" s="109">
        <f>IFERROR(INDEX(DATASHEET!$A$1:$CT$300,MATCH(PROGRESS!$A129,DATASHEET!$A$1:$A$300,0),MATCH(PROGRESS!BW$2,DATASHEET!$A$1:$CT$1,0)),"")</f>
        <v>0</v>
      </c>
      <c r="BX129" s="109" t="str">
        <f t="shared" si="57"/>
        <v/>
      </c>
      <c r="BY129" s="110" t="str">
        <f>IF(ISBLANK(DATASHEET!CC115),"",DATASHEET!CC115)</f>
        <v>CKA</v>
      </c>
      <c r="BZ129" s="111" t="str">
        <f>IF(ISBLANK(DATASHEET!CD115),"",DATASHEET!CD115)</f>
        <v>8N-PE-2</v>
      </c>
      <c r="CA129" s="108" t="str">
        <f>IFERROR(VLOOKUP(DATASHEET!CF115,lookup,2,FALSE)-$Q129,"")</f>
        <v/>
      </c>
      <c r="CB129" s="109">
        <f>IFERROR(INDEX(DATASHEET!$A$1:$CT$300,MATCH(PROGRESS!$A129,DATASHEET!$A$1:$A$300,0),MATCH(PROGRESS!CB$2,DATASHEET!$A$1:$CT$1,0)),"")</f>
        <v>0</v>
      </c>
      <c r="CC129" s="109" t="str">
        <f t="shared" si="58"/>
        <v/>
      </c>
      <c r="CD129" s="110" t="str">
        <f>IF(ISBLANK(DATASHEET!CG115),"",DATASHEET!CG115)</f>
        <v>PLO</v>
      </c>
      <c r="CE129" s="111" t="str">
        <f>IF(ISBLANK(DATASHEET!CH115),"",DATASHEET!CH115)</f>
        <v>8N-RE-1</v>
      </c>
      <c r="CF129" s="108" t="str">
        <f>IFERROR(VLOOKUP(DATASHEET!CJ115,lookup,2,FALSE)-$Q129,"")</f>
        <v/>
      </c>
      <c r="CG129" s="109">
        <f>IFERROR(INDEX(DATASHEET!$A$1:$CT$300,MATCH(PROGRESS!$A129,DATASHEET!$A$1:$A$300,0),MATCH(PROGRESS!CG$2,DATASHEET!$A$1:$CT$1,0)),"")</f>
        <v>0</v>
      </c>
      <c r="CH129" s="109" t="str">
        <f t="shared" si="61"/>
        <v/>
      </c>
      <c r="CI129" s="110" t="str">
        <f>IF(ISBLANK(DATASHEET!CK115),"",DATASHEET!CK115)</f>
        <v>GN</v>
      </c>
      <c r="CJ129" s="111" t="str">
        <f>IF(ISBLANK(DATASHEET!CL115),"",DATASHEET!CL115)</f>
        <v>8X-SC-9</v>
      </c>
      <c r="CK129" s="108" t="str">
        <f>IFERROR(VLOOKUP(DATASHEET!CN115,lookup,2,FALSE)-$Q129,"")</f>
        <v/>
      </c>
      <c r="CL129" s="109">
        <f>IFERROR(INDEX(DATASHEET!$A$1:$CT$300,MATCH(PROGRESS!$A129,DATASHEET!$A$1:$A$300,0),MATCH(PROGRESS!CL$2,DATASHEET!$A$1:$CT$1,0)),"")</f>
        <v>0</v>
      </c>
      <c r="CM129" s="109" t="str">
        <f t="shared" si="59"/>
        <v/>
      </c>
      <c r="CN129" s="110" t="str">
        <f>IF(ISBLANK(DATASHEET!CO115),"",DATASHEET!CO115)</f>
        <v>DCH</v>
      </c>
      <c r="CO129" s="110" t="str">
        <f>IF(ISBLANK(DATASHEET!CP115),"",DATASHEET!CP115)</f>
        <v>8N-SP-1</v>
      </c>
      <c r="FO129" s="282"/>
      <c r="FP129" s="282"/>
      <c r="FQ129" s="282"/>
      <c r="FR129" s="282"/>
      <c r="FS129" s="282"/>
      <c r="FT129" s="282"/>
      <c r="FU129" s="282"/>
      <c r="FV129" s="282"/>
      <c r="FW129" s="282"/>
      <c r="FX129" s="282"/>
      <c r="FY129" s="345"/>
      <c r="FZ129" s="282"/>
      <c r="GA129" s="282"/>
      <c r="GB129" s="282"/>
      <c r="GC129" s="282"/>
      <c r="GD129" s="282"/>
      <c r="GE129" s="282"/>
      <c r="GF129" s="282"/>
      <c r="GG129" s="282"/>
      <c r="GH129" s="282"/>
      <c r="GI129" s="282"/>
      <c r="GJ129" s="282"/>
      <c r="GK129" s="282"/>
      <c r="GL129" s="282"/>
      <c r="GM129" s="282"/>
      <c r="GN129" s="282"/>
      <c r="GO129" s="282"/>
      <c r="GP129" s="282"/>
      <c r="GQ129" s="282"/>
      <c r="GR129" s="282"/>
    </row>
    <row r="130" spans="1:200" ht="15.75" x14ac:dyDescent="0.25">
      <c r="A130" s="112">
        <f>DATASHEET!A116</f>
        <v>152854</v>
      </c>
      <c r="B130" s="113" t="str">
        <f>DATASHEET!B116</f>
        <v>MAZHINDU, Nathaniel</v>
      </c>
      <c r="C130" s="114" t="str">
        <f>DATASHEET!C116</f>
        <v>8JJ</v>
      </c>
      <c r="D130" s="115" t="str">
        <f>DATASHEET!D116</f>
        <v>M</v>
      </c>
      <c r="E130" s="115" t="str">
        <f>DATASHEET!J116</f>
        <v>N</v>
      </c>
      <c r="F130" s="115" t="str">
        <f>DATASHEET!E116</f>
        <v>N</v>
      </c>
      <c r="G130" s="115" t="str">
        <f>DATASHEET!F116</f>
        <v>Other Black African</v>
      </c>
      <c r="H130" s="115" t="str">
        <f>DATASHEET!G116</f>
        <v>N</v>
      </c>
      <c r="I130" s="115" t="str">
        <f>DATASHEET!H116</f>
        <v>N</v>
      </c>
      <c r="J130" s="115" t="str">
        <f>DATASHEET!I116</f>
        <v>N</v>
      </c>
      <c r="K130" s="116" t="str">
        <f>DATASHEET!M116</f>
        <v>M</v>
      </c>
      <c r="L130" s="117" t="str">
        <f t="shared" si="46"/>
        <v/>
      </c>
      <c r="M130" s="106" t="str">
        <f>IFERROR(SUM(COUNTIF($S130,"&gt;=0"),COUNTIF($AC130,"&gt;=0"),COUNTIF($AH130,"&gt;=0"),COUNTIF(#REF!,"&gt;=0"),COUNTIF($AM130,"&gt;=0"),COUNTIF($AR130,"&gt;=0"),COUNTIF($AW130,"&gt;=0"),COUNTIF($BB130,"&gt;=0"),COUNTIF($BG130,"&gt;=0"),COUNTIF($BL130,"&gt;=0"),COUNTIF($BV130,"&gt;=0"),COUNTIF($BQ130,"&gt;=0"),COUNTIF($CF130,"&gt;=0"),COUNTIF($CK130,"&gt;=0"),COUNTIF($X130,"&gt;=0"),COUNTIF($CA130,"&gt;=0"))/COUNT($S130,$AC130,$AH130,#REF!,$AM130,$AR130,$AW130,$BB130,$BG130,$BL130,$BV130,$CA130,$CF130,$CK130,$X130,$BQ130),"")</f>
        <v/>
      </c>
      <c r="N130" s="106" t="str">
        <f>IFERROR(SUM(COUNTIF($S130,"&lt;0"),COUNTIF($AC130,"&lt;0"),COUNTIF($AH130,"&lt;0"),COUNTIF(#REF!,"&lt;0"),COUNTIF($AM130,"&lt;0"),COUNTIF($AR130,"&lt;0"),COUNTIF($AW130,"&lt;0"),COUNTIF($BB130,"&lt;0"),COUNTIF($BG130,"&lt;0"),COUNTIF($BL130,"&lt;0"),COUNTIF($BV130,"&lt;0"),COUNTIF($BQ130,"&lt;0"),COUNTIF($CA130,"&lt;0"),COUNTIF($CF130,"&lt;0"),COUNTIF($CK130,"&lt;0"),COUNTIF($X130,"&lt;0"))/COUNT($S130,$AC130,$AH130,#REF!,$AM130,$AR130,$AW130,$BB130,$BG130,$BL130,$BV130,$CA130,$CF130,$CK130,$X130,$BQ130),"")</f>
        <v/>
      </c>
      <c r="O130" s="118" t="str">
        <f>IF(ISBLANK(DATASHEET!L116),"",DATASHEET!L116)</f>
        <v>5-6</v>
      </c>
      <c r="P130" s="119">
        <f>IFERROR(IF(VLOOKUP(DATASHEET!A116,[5]YEAR8!$A$2:$Z$226,18,FALSE)="","",VLOOKUP(DATASHEET!A116,[5]YEAR8!$A$2:$Z$226,18,FALSE)),"")</f>
        <v>54.013157999999997</v>
      </c>
      <c r="Q130" s="120">
        <f>IFERROR(IF(VLOOKUP(DATASHEET!A116,[5]YEAR8!$A$2:$AF$250,19,FALSE)="","",VLOOKUP(DATASHEET!A116,[5]YEAR8!$A$2:$AF$250,19,FALSE)),"")</f>
        <v>5.4013157999999999</v>
      </c>
      <c r="R130" s="121" t="str">
        <f>'P8 BREAKDOWN'!L118</f>
        <v/>
      </c>
      <c r="S130" s="108" t="str">
        <f>IF(T130="","",IFERROR(VLOOKUP(DATASHEET!AF116,lookup,2,FALSE)-$Q130,""))</f>
        <v/>
      </c>
      <c r="T130" s="109">
        <f>IFERROR(INDEX(DATASHEET!$A$1:$CT$300,MATCH(PROGRESS!$A130,DATASHEET!$A$1:$A$300,0),MATCH(PROGRESS!T$2,DATASHEET!$A$1:$CT$1,0)),"")</f>
        <v>0</v>
      </c>
      <c r="U130" s="109" t="str">
        <f t="shared" si="47"/>
        <v/>
      </c>
      <c r="V130" s="110" t="str">
        <f>IF(ISBLANK(DATASHEET!AG116),"",DATASHEET!AG116)</f>
        <v>PLE</v>
      </c>
      <c r="W130" s="111" t="str">
        <f>IF(ISBLANK(DATASHEET!AH116),"",DATASHEET!AH116)</f>
        <v>8N-AR-3</v>
      </c>
      <c r="X130" s="108" t="str">
        <f>IFERROR(VLOOKUP(DATASHEET!AJ116,lookup,2,FALSE)-$Q130,"")</f>
        <v/>
      </c>
      <c r="Y130" s="109">
        <f>IFERROR(INDEX(DATASHEET!$A$1:$CT$300,MATCH(PROGRESS!$A130,DATASHEET!$A$1:$A$300,0),MATCH(PROGRESS!Y$2,DATASHEET!$A$1:$CT$1,0)),"")</f>
        <v>0</v>
      </c>
      <c r="Z130" s="109" t="str">
        <f t="shared" si="60"/>
        <v/>
      </c>
      <c r="AA130" s="110" t="str">
        <f>IF(ISBLANK(DATASHEET!AK116),"",DATASHEET!AK116)</f>
        <v>KD</v>
      </c>
      <c r="AB130" s="111" t="str">
        <f>IF(ISBLANK(DATASHEET!AL116),"",DATASHEET!AL116)</f>
        <v>8N-DT-2</v>
      </c>
      <c r="AC130" s="108" t="str">
        <f>IF(AD130="","",IFERROR(VLOOKUP(DATASHEET!AN116,lookup,2,FALSE)-$Q130,""))</f>
        <v/>
      </c>
      <c r="AD130" s="109">
        <f>IFERROR(INDEX(DATASHEET!$A$1:$CT$300,MATCH(PROGRESS!$A130,DATASHEET!$A$1:$A$300,0),MATCH(PROGRESS!AD$2,DATASHEET!$A$1:$CT$1,0)),"")</f>
        <v>0</v>
      </c>
      <c r="AE130" s="109" t="str">
        <f t="shared" si="48"/>
        <v/>
      </c>
      <c r="AF130" s="110" t="str">
        <f>IF(ISBLANK(DATASHEET!AO116),"",DATASHEET!AO116)</f>
        <v>EC</v>
      </c>
      <c r="AG130" s="111" t="str">
        <f>IF(ISBLANK(DATASHEET!AP116),"",DATASHEET!AP116)</f>
        <v>8N-DR-3</v>
      </c>
      <c r="AH130" s="108" t="str">
        <f>IF(AI130="","",IFERROR(VLOOKUP(DATASHEET!AR116,lookup,2,FALSE)-$Q130,""))</f>
        <v/>
      </c>
      <c r="AI130" s="109">
        <f>IFERROR(INDEX(DATASHEET!$A$1:$CT$300,MATCH(PROGRESS!$A130,DATASHEET!$A$1:$A$300,0),MATCH(PROGRESS!AI$2,DATASHEET!$A$1:$CT$1,0)),"")</f>
        <v>0</v>
      </c>
      <c r="AJ130" s="109" t="str">
        <f t="shared" si="49"/>
        <v/>
      </c>
      <c r="AK130" s="110" t="str">
        <f>IF(ISBLANK(DATASHEET!AS116),"",DATASHEET!AS116)</f>
        <v>CMC</v>
      </c>
      <c r="AL130" s="111" t="str">
        <f>IF(ISBLANK(DATASHEET!AT116),"",DATASHEET!AT116)</f>
        <v>8N-EN-3</v>
      </c>
      <c r="AM130" s="108" t="str">
        <f>IF(AN130="","",IFERROR(VLOOKUP(DATASHEET!AZ116,lookup,2,FALSE)-$Q130,""))</f>
        <v/>
      </c>
      <c r="AN130" s="109">
        <f>IFERROR(INDEX(DATASHEET!$A$1:$CT$300,MATCH(PROGRESS!$A130,DATASHEET!$A$1:$A$300,0),MATCH(PROGRESS!AN$2,DATASHEET!$A$1:$CT$1,0)),"")</f>
        <v>0</v>
      </c>
      <c r="AO130" s="109" t="str">
        <f t="shared" si="50"/>
        <v/>
      </c>
      <c r="AP130" s="110" t="str">
        <f>IF(ISBLANK(DATASHEET!BA116),"",DATASHEET!BA116)</f>
        <v/>
      </c>
      <c r="AQ130" s="111" t="str">
        <f>IF(ISBLANK(DATASHEET!BB116),"",DATASHEET!BB116)</f>
        <v/>
      </c>
      <c r="AR130" s="108" t="str">
        <f>IF(AS130="","",IFERROR(VLOOKUP(DATASHEET!BD116,lookup,2,FALSE)-$Q130,""))</f>
        <v/>
      </c>
      <c r="AS130" s="109">
        <f>IFERROR(INDEX(DATASHEET!$A$1:$CT$300,MATCH(PROGRESS!$A130,DATASHEET!$A$1:$A$300,0),MATCH(PROGRESS!AS$2,DATASHEET!$A$1:$CT$1,0)),"")</f>
        <v>0</v>
      </c>
      <c r="AT130" s="109" t="str">
        <f t="shared" si="51"/>
        <v/>
      </c>
      <c r="AU130" s="110" t="str">
        <f>IF(ISBLANK(DATASHEET!BE116),"",DATASHEET!BE116)</f>
        <v>MPI</v>
      </c>
      <c r="AV130" s="111" t="str">
        <f>IF(ISBLANK(DATASHEET!BF116),"",DATASHEET!BF116)</f>
        <v>8N-GG-3</v>
      </c>
      <c r="AW130" s="108" t="str">
        <f>IF(AX130="","",IFERROR(VLOOKUP(DATASHEET!BH116,lookup,2,FALSE)-$Q130,""))</f>
        <v/>
      </c>
      <c r="AX130" s="109">
        <f>IFERROR(INDEX(DATASHEET!$A$1:$CT$300,MATCH(PROGRESS!$A130,DATASHEET!$A$1:$A$300,0),MATCH(PROGRESS!AX$2,DATASHEET!$A$1:$CT$1,0)),"")</f>
        <v>0</v>
      </c>
      <c r="AY130" s="109" t="str">
        <f t="shared" si="52"/>
        <v/>
      </c>
      <c r="AZ130" s="110" t="str">
        <f>IF(ISBLANK(DATASHEET!BI116),"",DATASHEET!BI116)</f>
        <v>MCO</v>
      </c>
      <c r="BA130" s="111" t="str">
        <f>IF(ISBLANK(DATASHEET!BJ116),"",DATASHEET!BJ116)</f>
        <v>8N-HI-3</v>
      </c>
      <c r="BB130" s="108" t="str">
        <f>IF(BC130="","",IFERROR(VLOOKUP(DATASHEET!BL116,lookup,2,FALSE)-$Q130,""))</f>
        <v/>
      </c>
      <c r="BC130" s="109">
        <f>IFERROR(INDEX(DATASHEET!$A$1:$CT$300,MATCH(PROGRESS!$A130,DATASHEET!$A$1:$A$300,0),MATCH(PROGRESS!BC$2,DATASHEET!$A$1:$CT$1,0)),"")</f>
        <v>0</v>
      </c>
      <c r="BD130" s="109" t="str">
        <f t="shared" si="53"/>
        <v/>
      </c>
      <c r="BE130" s="110" t="str">
        <f>IF(ISBLANK(DATASHEET!BM116),"",DATASHEET!BM116)</f>
        <v>RNI</v>
      </c>
      <c r="BF130" s="111" t="str">
        <f>IF(ISBLANK(DATASHEET!BN116),"",DATASHEET!BN116)</f>
        <v>8N-IT-3</v>
      </c>
      <c r="BG130" s="108" t="str">
        <f>IF(BH130="","",IFERROR(VLOOKUP(DATASHEET!BP116,lookup,2,FALSE)-$Q130,""))</f>
        <v/>
      </c>
      <c r="BH130" s="109">
        <f>IFERROR(INDEX(DATASHEET!$A$1:$CT$300,MATCH(PROGRESS!$A130,DATASHEET!$A$1:$A$300,0),MATCH(PROGRESS!BH$2,DATASHEET!$A$1:$CT$1,0)),"")</f>
        <v>0</v>
      </c>
      <c r="BI130" s="109" t="str">
        <f t="shared" si="54"/>
        <v/>
      </c>
      <c r="BJ130" s="110" t="str">
        <f>IF(ISBLANK(DATASHEET!BQ116),"",DATASHEET!BQ116)</f>
        <v>WD</v>
      </c>
      <c r="BK130" s="111" t="str">
        <f>IF(ISBLANK(DATASHEET!BR116),"",DATASHEET!BR116)</f>
        <v>8N-MA-1</v>
      </c>
      <c r="BL130" s="108" t="str">
        <f>IFERROR(VLOOKUP(DATASHEET!BT116,lookup,2,FALSE)-$Q130,"")</f>
        <v/>
      </c>
      <c r="BM130" s="109">
        <f>IFERROR(INDEX(DATASHEET!$A$1:$CT$300,MATCH(PROGRESS!$A130,DATASHEET!$A$1:$A$300,0),MATCH(PROGRESS!BM$2,DATASHEET!$A$1:$CT$1,0)),"")</f>
        <v>0</v>
      </c>
      <c r="BN130" s="109" t="str">
        <f t="shared" si="55"/>
        <v/>
      </c>
      <c r="BO130" s="110" t="str">
        <f>IF(ISBLANK(DATASHEET!BU116),"",DATASHEET!BU116)</f>
        <v>AW</v>
      </c>
      <c r="BP130" s="111" t="str">
        <f>IF(ISBLANK(DATASHEET!BV116),"",DATASHEET!BV116)</f>
        <v>8N-MU-3</v>
      </c>
      <c r="BQ130" s="108" t="str">
        <f>IFERROR(VLOOKUP(DATASHEET!BX116,lookup,2,FALSE)-$Q130,"")</f>
        <v/>
      </c>
      <c r="BR130" s="109">
        <f>IFERROR(INDEX(DATASHEET!$A$1:$CT$300,MATCH(PROGRESS!$A130,DATASHEET!$A$1:$A$300,0),MATCH(PROGRESS!BR$2,DATASHEET!$A$1:$CT$1,0)),"")</f>
        <v>0</v>
      </c>
      <c r="BS130" s="109" t="str">
        <f t="shared" si="56"/>
        <v/>
      </c>
      <c r="BT130" s="110" t="str">
        <f>IF(ISBLANK(DATASHEET!BY116),"",DATASHEET!BY116)</f>
        <v/>
      </c>
      <c r="BU130" s="111" t="str">
        <f>IF(ISBLANK(DATASHEET!BZ116),"",DATASHEET!BZ116)</f>
        <v/>
      </c>
      <c r="BV130" s="108" t="str">
        <f>IFERROR(VLOOKUP(DATASHEET!CB116,lookup,2,FALSE)-$Q130,"")</f>
        <v/>
      </c>
      <c r="BW130" s="109">
        <f>IFERROR(INDEX(DATASHEET!$A$1:$CT$300,MATCH(PROGRESS!$A130,DATASHEET!$A$1:$A$300,0),MATCH(PROGRESS!BW$2,DATASHEET!$A$1:$CT$1,0)),"")</f>
        <v>0</v>
      </c>
      <c r="BX130" s="109" t="str">
        <f t="shared" si="57"/>
        <v/>
      </c>
      <c r="BY130" s="110" t="str">
        <f>IF(ISBLANK(DATASHEET!CC116),"",DATASHEET!CC116)</f>
        <v>JOS</v>
      </c>
      <c r="BZ130" s="111" t="str">
        <f>IF(ISBLANK(DATASHEET!CD116),"",DATASHEET!CD116)</f>
        <v>8N-PE-3</v>
      </c>
      <c r="CA130" s="108" t="str">
        <f>IFERROR(VLOOKUP(DATASHEET!CF116,lookup,2,FALSE)-$Q130,"")</f>
        <v/>
      </c>
      <c r="CB130" s="109">
        <f>IFERROR(INDEX(DATASHEET!$A$1:$CT$300,MATCH(PROGRESS!$A130,DATASHEET!$A$1:$A$300,0),MATCH(PROGRESS!CB$2,DATASHEET!$A$1:$CT$1,0)),"")</f>
        <v>0</v>
      </c>
      <c r="CC130" s="109" t="str">
        <f t="shared" si="58"/>
        <v/>
      </c>
      <c r="CD130" s="110" t="str">
        <f>IF(ISBLANK(DATASHEET!CG116),"",DATASHEET!CG116)</f>
        <v>CR</v>
      </c>
      <c r="CE130" s="111" t="str">
        <f>IF(ISBLANK(DATASHEET!CH116),"",DATASHEET!CH116)</f>
        <v>8N-RE-3</v>
      </c>
      <c r="CF130" s="108" t="str">
        <f>IFERROR(VLOOKUP(DATASHEET!CJ116,lookup,2,FALSE)-$Q130,"")</f>
        <v/>
      </c>
      <c r="CG130" s="109">
        <f>IFERROR(INDEX(DATASHEET!$A$1:$CT$300,MATCH(PROGRESS!$A130,DATASHEET!$A$1:$A$300,0),MATCH(PROGRESS!CG$2,DATASHEET!$A$1:$CT$1,0)),"")</f>
        <v>0</v>
      </c>
      <c r="CH130" s="109" t="str">
        <f t="shared" si="61"/>
        <v/>
      </c>
      <c r="CI130" s="110" t="str">
        <f>IF(ISBLANK(DATASHEET!CK116),"",DATASHEET!CK116)</f>
        <v>AGI</v>
      </c>
      <c r="CJ130" s="111" t="str">
        <f>IF(ISBLANK(DATASHEET!CL116),"",DATASHEET!CL116)</f>
        <v>8X-SC-2</v>
      </c>
      <c r="CK130" s="108" t="str">
        <f>IFERROR(VLOOKUP(DATASHEET!CN116,lookup,2,FALSE)-$Q130,"")</f>
        <v/>
      </c>
      <c r="CL130" s="109">
        <f>IFERROR(INDEX(DATASHEET!$A$1:$CT$300,MATCH(PROGRESS!$A130,DATASHEET!$A$1:$A$300,0),MATCH(PROGRESS!CL$2,DATASHEET!$A$1:$CT$1,0)),"")</f>
        <v>0</v>
      </c>
      <c r="CM130" s="109" t="str">
        <f t="shared" si="59"/>
        <v/>
      </c>
      <c r="CN130" s="110" t="str">
        <f>IF(ISBLANK(DATASHEET!CO116),"",DATASHEET!CO116)</f>
        <v>LMA</v>
      </c>
      <c r="CO130" s="110" t="str">
        <f>IF(ISBLANK(DATASHEET!CP116),"",DATASHEET!CP116)</f>
        <v>8N-SP-3</v>
      </c>
      <c r="FO130" s="282"/>
      <c r="FP130" s="282"/>
      <c r="FQ130" s="282"/>
      <c r="FR130" s="282"/>
      <c r="FS130" s="282"/>
      <c r="FT130" s="282"/>
      <c r="FU130" s="282"/>
      <c r="FV130" s="282"/>
      <c r="FW130" s="282"/>
      <c r="FX130" s="282"/>
      <c r="FY130" s="345"/>
      <c r="FZ130" s="282"/>
      <c r="GA130" s="282"/>
      <c r="GB130" s="282"/>
      <c r="GC130" s="282"/>
      <c r="GD130" s="282"/>
      <c r="GE130" s="282"/>
      <c r="GF130" s="282"/>
      <c r="GG130" s="282"/>
      <c r="GH130" s="282"/>
      <c r="GI130" s="282"/>
      <c r="GJ130" s="282"/>
      <c r="GK130" s="282"/>
      <c r="GL130" s="282"/>
      <c r="GM130" s="282"/>
      <c r="GN130" s="282"/>
      <c r="GO130" s="282"/>
      <c r="GP130" s="282"/>
      <c r="GQ130" s="282"/>
      <c r="GR130" s="282"/>
    </row>
    <row r="131" spans="1:200" ht="18.75" x14ac:dyDescent="0.3">
      <c r="A131" s="112">
        <f>DATASHEET!A117</f>
        <v>152915</v>
      </c>
      <c r="B131" s="113" t="str">
        <f>DATASHEET!B117</f>
        <v>MBAH, Joseph</v>
      </c>
      <c r="C131" s="114" t="str">
        <f>DATASHEET!C117</f>
        <v>8MH</v>
      </c>
      <c r="D131" s="115" t="str">
        <f>DATASHEET!D117</f>
        <v>M</v>
      </c>
      <c r="E131" s="115" t="str">
        <f>DATASHEET!J117</f>
        <v>K</v>
      </c>
      <c r="F131" s="115" t="str">
        <f>DATASHEET!E117</f>
        <v>Y</v>
      </c>
      <c r="G131" s="115" t="str">
        <f>DATASHEET!F117</f>
        <v>Other Black African</v>
      </c>
      <c r="H131" s="115" t="str">
        <f>DATASHEET!G117</f>
        <v>N</v>
      </c>
      <c r="I131" s="115" t="str">
        <f>DATASHEET!H117</f>
        <v>Y</v>
      </c>
      <c r="J131" s="115" t="str">
        <f>DATASHEET!I117</f>
        <v>N</v>
      </c>
      <c r="K131" s="116" t="str">
        <f>DATASHEET!M117</f>
        <v>M</v>
      </c>
      <c r="L131" s="117" t="str">
        <f t="shared" si="46"/>
        <v/>
      </c>
      <c r="M131" s="106" t="str">
        <f>IFERROR(SUM(COUNTIF($S131,"&gt;=0"),COUNTIF($AC131,"&gt;=0"),COUNTIF($AH131,"&gt;=0"),COUNTIF(#REF!,"&gt;=0"),COUNTIF($AM131,"&gt;=0"),COUNTIF($AR131,"&gt;=0"),COUNTIF($AW131,"&gt;=0"),COUNTIF($BB131,"&gt;=0"),COUNTIF($BG131,"&gt;=0"),COUNTIF($BL131,"&gt;=0"),COUNTIF($BV131,"&gt;=0"),COUNTIF($BQ131,"&gt;=0"),COUNTIF($CF131,"&gt;=0"),COUNTIF($CK131,"&gt;=0"),COUNTIF($X131,"&gt;=0"),COUNTIF($CA131,"&gt;=0"))/COUNT($S131,$AC131,$AH131,#REF!,$AM131,$AR131,$AW131,$BB131,$BG131,$BL131,$BV131,$CA131,$CF131,$CK131,$X131,$BQ131),"")</f>
        <v/>
      </c>
      <c r="N131" s="106" t="str">
        <f>IFERROR(SUM(COUNTIF($S131,"&lt;0"),COUNTIF($AC131,"&lt;0"),COUNTIF($AH131,"&lt;0"),COUNTIF(#REF!,"&lt;0"),COUNTIF($AM131,"&lt;0"),COUNTIF($AR131,"&lt;0"),COUNTIF($AW131,"&lt;0"),COUNTIF($BB131,"&lt;0"),COUNTIF($BG131,"&lt;0"),COUNTIF($BL131,"&lt;0"),COUNTIF($BV131,"&lt;0"),COUNTIF($BQ131,"&lt;0"),COUNTIF($CA131,"&lt;0"),COUNTIF($CF131,"&lt;0"),COUNTIF($CK131,"&lt;0"),COUNTIF($X131,"&lt;0"))/COUNT($S131,$AC131,$AH131,#REF!,$AM131,$AR131,$AW131,$BB131,$BG131,$BL131,$BV131,$CA131,$CF131,$CK131,$X131,$BQ131),"")</f>
        <v/>
      </c>
      <c r="O131" s="118" t="str">
        <f>IF(ISBLANK(DATASHEET!L117),"",DATASHEET!L117)</f>
        <v>3-4</v>
      </c>
      <c r="P131" s="119">
        <f>IFERROR(IF(VLOOKUP(DATASHEET!A117,[5]YEAR8!$A$2:$Z$226,18,FALSE)="","",VLOOKUP(DATASHEET!A117,[5]YEAR8!$A$2:$Z$226,18,FALSE)),"")</f>
        <v>38.246667000000002</v>
      </c>
      <c r="Q131" s="120">
        <f>IFERROR(IF(VLOOKUP(DATASHEET!A117,[5]YEAR8!$A$2:$AF$250,19,FALSE)="","",VLOOKUP(DATASHEET!A117,[5]YEAR8!$A$2:$AF$250,19,FALSE)),"")</f>
        <v>3.8246667000000003</v>
      </c>
      <c r="R131" s="121" t="str">
        <f>'P8 BREAKDOWN'!L119</f>
        <v/>
      </c>
      <c r="S131" s="108" t="str">
        <f>IF(T131="","",IFERROR(VLOOKUP(DATASHEET!AF117,lookup,2,FALSE)-$Q131,""))</f>
        <v/>
      </c>
      <c r="T131" s="109">
        <f>IFERROR(INDEX(DATASHEET!$A$1:$CT$300,MATCH(PROGRESS!$A131,DATASHEET!$A$1:$A$300,0),MATCH(PROGRESS!T$2,DATASHEET!$A$1:$CT$1,0)),"")</f>
        <v>0</v>
      </c>
      <c r="U131" s="109" t="str">
        <f t="shared" si="47"/>
        <v/>
      </c>
      <c r="V131" s="110" t="str">
        <f>IF(ISBLANK(DATASHEET!AG117),"",DATASHEET!AG117)</f>
        <v>SGO</v>
      </c>
      <c r="W131" s="111" t="str">
        <f>IF(ISBLANK(DATASHEET!AH117),"",DATASHEET!AH117)</f>
        <v>8N-AR-2</v>
      </c>
      <c r="X131" s="108" t="str">
        <f>IFERROR(VLOOKUP(DATASHEET!AJ117,lookup,2,FALSE)-$Q131,"")</f>
        <v/>
      </c>
      <c r="Y131" s="109">
        <f>IFERROR(INDEX(DATASHEET!$A$1:$CT$300,MATCH(PROGRESS!$A131,DATASHEET!$A$1:$A$300,0),MATCH(PROGRESS!Y$2,DATASHEET!$A$1:$CT$1,0)),"")</f>
        <v>0</v>
      </c>
      <c r="Z131" s="109" t="str">
        <f t="shared" si="60"/>
        <v/>
      </c>
      <c r="AA131" s="110" t="str">
        <f>IF(ISBLANK(DATASHEET!AK117),"",DATASHEET!AK117)</f>
        <v>MO</v>
      </c>
      <c r="AB131" s="111" t="str">
        <f>IF(ISBLANK(DATASHEET!AL117),"",DATASHEET!AL117)</f>
        <v>8N-DT-3</v>
      </c>
      <c r="AC131" s="108" t="str">
        <f>IF(AD131="","",IFERROR(VLOOKUP(DATASHEET!AN117,lookup,2,FALSE)-$Q131,""))</f>
        <v/>
      </c>
      <c r="AD131" s="109">
        <f>IFERROR(INDEX(DATASHEET!$A$1:$CT$300,MATCH(PROGRESS!$A131,DATASHEET!$A$1:$A$300,0),MATCH(PROGRESS!AD$2,DATASHEET!$A$1:$CT$1,0)),"")</f>
        <v>0</v>
      </c>
      <c r="AE131" s="109" t="str">
        <f t="shared" si="48"/>
        <v/>
      </c>
      <c r="AF131" s="110" t="str">
        <f>IF(ISBLANK(DATASHEET!AO117),"",DATASHEET!AO117)</f>
        <v>EC</v>
      </c>
      <c r="AG131" s="111" t="str">
        <f>IF(ISBLANK(DATASHEET!AP117),"",DATASHEET!AP117)</f>
        <v>8N-DR-2</v>
      </c>
      <c r="AH131" s="108" t="str">
        <f>IF(AI131="","",IFERROR(VLOOKUP(DATASHEET!AR117,lookup,2,FALSE)-$Q131,""))</f>
        <v/>
      </c>
      <c r="AI131" s="109">
        <f>IFERROR(INDEX(DATASHEET!$A$1:$CT$300,MATCH(PROGRESS!$A131,DATASHEET!$A$1:$A$300,0),MATCH(PROGRESS!AI$2,DATASHEET!$A$1:$CT$1,0)),"")</f>
        <v>0</v>
      </c>
      <c r="AJ131" s="109" t="str">
        <f t="shared" si="49"/>
        <v/>
      </c>
      <c r="AK131" s="110" t="str">
        <f>IF(ISBLANK(DATASHEET!AS117),"",DATASHEET!AS117)</f>
        <v>EP</v>
      </c>
      <c r="AL131" s="111" t="str">
        <f>IF(ISBLANK(DATASHEET!AT117),"",DATASHEET!AT117)</f>
        <v>8N-EN-4</v>
      </c>
      <c r="AM131" s="108" t="str">
        <f>IF(AN131="","",IFERROR(VLOOKUP(DATASHEET!AZ117,lookup,2,FALSE)-$Q131,""))</f>
        <v/>
      </c>
      <c r="AN131" s="109">
        <f>IFERROR(INDEX(DATASHEET!$A$1:$CT$300,MATCH(PROGRESS!$A131,DATASHEET!$A$1:$A$300,0),MATCH(PROGRESS!AN$2,DATASHEET!$A$1:$CT$1,0)),"")</f>
        <v>0</v>
      </c>
      <c r="AO131" s="109" t="str">
        <f t="shared" si="50"/>
        <v/>
      </c>
      <c r="AP131" s="110" t="str">
        <f>IF(ISBLANK(DATASHEET!BA117),"",DATASHEET!BA117)</f>
        <v/>
      </c>
      <c r="AQ131" s="111" t="str">
        <f>IF(ISBLANK(DATASHEET!BB117),"",DATASHEET!BB117)</f>
        <v/>
      </c>
      <c r="AR131" s="108" t="str">
        <f>IF(AS131="","",IFERROR(VLOOKUP(DATASHEET!BD117,lookup,2,FALSE)-$Q131,""))</f>
        <v/>
      </c>
      <c r="AS131" s="109">
        <f>IFERROR(INDEX(DATASHEET!$A$1:$CT$300,MATCH(PROGRESS!$A131,DATASHEET!$A$1:$A$300,0),MATCH(PROGRESS!AS$2,DATASHEET!$A$1:$CT$1,0)),"")</f>
        <v>0</v>
      </c>
      <c r="AT131" s="109" t="str">
        <f t="shared" si="51"/>
        <v/>
      </c>
      <c r="AU131" s="110" t="str">
        <f>IF(ISBLANK(DATASHEET!BE117),"",DATASHEET!BE117)</f>
        <v>MPI</v>
      </c>
      <c r="AV131" s="111" t="str">
        <f>IF(ISBLANK(DATASHEET!BF117),"",DATASHEET!BF117)</f>
        <v>8N-GG-2</v>
      </c>
      <c r="AW131" s="108" t="str">
        <f>IF(AX131="","",IFERROR(VLOOKUP(DATASHEET!BH117,lookup,2,FALSE)-$Q131,""))</f>
        <v/>
      </c>
      <c r="AX131" s="109">
        <f>IFERROR(INDEX(DATASHEET!$A$1:$CT$300,MATCH(PROGRESS!$A131,DATASHEET!$A$1:$A$300,0),MATCH(PROGRESS!AX$2,DATASHEET!$A$1:$CT$1,0)),"")</f>
        <v>0</v>
      </c>
      <c r="AY131" s="109" t="str">
        <f t="shared" si="52"/>
        <v/>
      </c>
      <c r="AZ131" s="110" t="str">
        <f>IF(ISBLANK(DATASHEET!BI117),"",DATASHEET!BI117)</f>
        <v>HST</v>
      </c>
      <c r="BA131" s="111" t="str">
        <f>IF(ISBLANK(DATASHEET!BJ117),"",DATASHEET!BJ117)</f>
        <v>8N-HI-2</v>
      </c>
      <c r="BB131" s="108" t="str">
        <f>IF(BC131="","",IFERROR(VLOOKUP(DATASHEET!BL117,lookup,2,FALSE)-$Q131,""))</f>
        <v/>
      </c>
      <c r="BC131" s="109">
        <f>IFERROR(INDEX(DATASHEET!$A$1:$CT$300,MATCH(PROGRESS!$A131,DATASHEET!$A$1:$A$300,0),MATCH(PROGRESS!BC$2,DATASHEET!$A$1:$CT$1,0)),"")</f>
        <v>0</v>
      </c>
      <c r="BD131" s="109" t="str">
        <f t="shared" si="53"/>
        <v/>
      </c>
      <c r="BE131" s="110" t="str">
        <f>IF(ISBLANK(DATASHEET!BM117),"",DATASHEET!BM117)</f>
        <v>DCR</v>
      </c>
      <c r="BF131" s="111" t="str">
        <f>IF(ISBLANK(DATASHEET!BN117),"",DATASHEET!BN117)</f>
        <v>8N-IT-2</v>
      </c>
      <c r="BG131" s="108" t="str">
        <f>IF(BH131="","",IFERROR(VLOOKUP(DATASHEET!BP117,lookup,2,FALSE)-$Q131,""))</f>
        <v/>
      </c>
      <c r="BH131" s="109">
        <f>IFERROR(INDEX(DATASHEET!$A$1:$CT$300,MATCH(PROGRESS!$A131,DATASHEET!$A$1:$A$300,0),MATCH(PROGRESS!BH$2,DATASHEET!$A$1:$CT$1,0)),"")</f>
        <v>0</v>
      </c>
      <c r="BI131" s="109" t="str">
        <f t="shared" si="54"/>
        <v/>
      </c>
      <c r="BJ131" s="110" t="str">
        <f>IF(ISBLANK(DATASHEET!BQ117),"",DATASHEET!BQ117)</f>
        <v>JQ</v>
      </c>
      <c r="BK131" s="111" t="str">
        <f>IF(ISBLANK(DATASHEET!BR117),"",DATASHEET!BR117)</f>
        <v>8N-MA-4</v>
      </c>
      <c r="BL131" s="108" t="str">
        <f>IFERROR(VLOOKUP(DATASHEET!BT117,lookup,2,FALSE)-$Q131,"")</f>
        <v/>
      </c>
      <c r="BM131" s="109">
        <f>IFERROR(INDEX(DATASHEET!$A$1:$CT$300,MATCH(PROGRESS!$A131,DATASHEET!$A$1:$A$300,0),MATCH(PROGRESS!BM$2,DATASHEET!$A$1:$CT$1,0)),"")</f>
        <v>0</v>
      </c>
      <c r="BN131" s="109" t="str">
        <f t="shared" si="55"/>
        <v/>
      </c>
      <c r="BO131" s="110" t="str">
        <f>IF(ISBLANK(DATASHEET!BU117),"",DATASHEET!BU117)</f>
        <v>AW</v>
      </c>
      <c r="BP131" s="111" t="str">
        <f>IF(ISBLANK(DATASHEET!BV117),"",DATASHEET!BV117)</f>
        <v>8N-MU-2</v>
      </c>
      <c r="BQ131" s="108" t="str">
        <f>IFERROR(VLOOKUP(DATASHEET!BX117,lookup,2,FALSE)-$Q131,"")</f>
        <v/>
      </c>
      <c r="BR131" s="109">
        <f>IFERROR(INDEX(DATASHEET!$A$1:$CT$300,MATCH(PROGRESS!$A131,DATASHEET!$A$1:$A$300,0),MATCH(PROGRESS!BR$2,DATASHEET!$A$1:$CT$1,0)),"")</f>
        <v>0</v>
      </c>
      <c r="BS131" s="109" t="str">
        <f t="shared" si="56"/>
        <v/>
      </c>
      <c r="BT131" s="110" t="str">
        <f>IF(ISBLANK(DATASHEET!BY117),"",DATASHEET!BY117)</f>
        <v/>
      </c>
      <c r="BU131" s="111" t="str">
        <f>IF(ISBLANK(DATASHEET!BZ117),"",DATASHEET!BZ117)</f>
        <v/>
      </c>
      <c r="BV131" s="108" t="str">
        <f>IFERROR(VLOOKUP(DATASHEET!CB117,lookup,2,FALSE)-$Q131,"")</f>
        <v/>
      </c>
      <c r="BW131" s="109">
        <f>IFERROR(INDEX(DATASHEET!$A$1:$CT$300,MATCH(PROGRESS!$A131,DATASHEET!$A$1:$A$300,0),MATCH(PROGRESS!BW$2,DATASHEET!$A$1:$CT$1,0)),"")</f>
        <v>0</v>
      </c>
      <c r="BX131" s="109" t="str">
        <f t="shared" si="57"/>
        <v/>
      </c>
      <c r="BY131" s="110" t="str">
        <f>IF(ISBLANK(DATASHEET!CC117),"",DATASHEET!CC117)</f>
        <v>MAM</v>
      </c>
      <c r="BZ131" s="111" t="str">
        <f>IF(ISBLANK(DATASHEET!CD117),"",DATASHEET!CD117)</f>
        <v>8N-PE-4</v>
      </c>
      <c r="CA131" s="108" t="str">
        <f>IFERROR(VLOOKUP(DATASHEET!CF117,lookup,2,FALSE)-$Q131,"")</f>
        <v/>
      </c>
      <c r="CB131" s="109">
        <f>IFERROR(INDEX(DATASHEET!$A$1:$CT$300,MATCH(PROGRESS!$A131,DATASHEET!$A$1:$A$300,0),MATCH(PROGRESS!CB$2,DATASHEET!$A$1:$CT$1,0)),"")</f>
        <v>0</v>
      </c>
      <c r="CC131" s="109" t="str">
        <f t="shared" si="58"/>
        <v/>
      </c>
      <c r="CD131" s="110" t="str">
        <f>IF(ISBLANK(DATASHEET!CG117),"",DATASHEET!CG117)</f>
        <v>PLO</v>
      </c>
      <c r="CE131" s="111" t="str">
        <f>IF(ISBLANK(DATASHEET!CH117),"",DATASHEET!CH117)</f>
        <v>8N-RE-2</v>
      </c>
      <c r="CF131" s="108" t="str">
        <f>IFERROR(VLOOKUP(DATASHEET!CJ117,lookup,2,FALSE)-$Q131,"")</f>
        <v/>
      </c>
      <c r="CG131" s="109">
        <f>IFERROR(INDEX(DATASHEET!$A$1:$CT$300,MATCH(PROGRESS!$A131,DATASHEET!$A$1:$A$300,0),MATCH(PROGRESS!CG$2,DATASHEET!$A$1:$CT$1,0)),"")</f>
        <v>0</v>
      </c>
      <c r="CH131" s="109" t="str">
        <f t="shared" si="61"/>
        <v/>
      </c>
      <c r="CI131" s="110" t="str">
        <f>IF(ISBLANK(DATASHEET!CK117),"",DATASHEET!CK117)</f>
        <v>AGI</v>
      </c>
      <c r="CJ131" s="111" t="str">
        <f>IF(ISBLANK(DATASHEET!CL117),"",DATASHEET!CL117)</f>
        <v>8X-SC-5</v>
      </c>
      <c r="CK131" s="108" t="str">
        <f>IFERROR(VLOOKUP(DATASHEET!CN117,lookup,2,FALSE)-$Q131,"")</f>
        <v/>
      </c>
      <c r="CL131" s="109">
        <f>IFERROR(INDEX(DATASHEET!$A$1:$CT$300,MATCH(PROGRESS!$A131,DATASHEET!$A$1:$A$300,0),MATCH(PROGRESS!CL$2,DATASHEET!$A$1:$CT$1,0)),"")</f>
        <v>0</v>
      </c>
      <c r="CM131" s="109" t="str">
        <f t="shared" si="59"/>
        <v/>
      </c>
      <c r="CN131" s="110" t="str">
        <f>IF(ISBLANK(DATASHEET!CO117),"",DATASHEET!CO117)</f>
        <v>YP</v>
      </c>
      <c r="CO131" s="110" t="str">
        <f>IF(ISBLANK(DATASHEET!CP117),"",DATASHEET!CP117)</f>
        <v>8N-SP-2</v>
      </c>
      <c r="FO131" s="282"/>
      <c r="FP131" s="282"/>
      <c r="FQ131" s="282"/>
      <c r="FR131" s="282"/>
      <c r="FS131" s="282"/>
      <c r="FT131" s="282"/>
      <c r="FU131" s="282"/>
      <c r="FV131" s="282"/>
      <c r="FW131" s="282"/>
      <c r="FX131" s="282"/>
      <c r="FY131" s="345"/>
      <c r="FZ131" s="282"/>
      <c r="GA131" s="282"/>
      <c r="GB131" s="284"/>
      <c r="GC131" s="283"/>
      <c r="GD131" s="282"/>
      <c r="GE131" s="282"/>
      <c r="GF131" s="282"/>
      <c r="GG131" s="282"/>
      <c r="GH131" s="282"/>
      <c r="GI131" s="282"/>
      <c r="GJ131" s="282"/>
      <c r="GK131" s="281"/>
      <c r="GL131" s="282"/>
      <c r="GM131" s="282"/>
      <c r="GN131" s="282"/>
      <c r="GO131" s="282"/>
      <c r="GP131" s="282"/>
      <c r="GQ131" s="282"/>
      <c r="GR131" s="282"/>
    </row>
    <row r="132" spans="1:200" ht="15.75" x14ac:dyDescent="0.25">
      <c r="A132" s="112">
        <f>DATASHEET!A118</f>
        <v>152818</v>
      </c>
      <c r="B132" s="113" t="str">
        <f>DATASHEET!B118</f>
        <v>MBUKANMA, Christiana</v>
      </c>
      <c r="C132" s="114" t="str">
        <f>DATASHEET!C118</f>
        <v>8PH</v>
      </c>
      <c r="D132" s="115" t="str">
        <f>DATASHEET!D118</f>
        <v>F</v>
      </c>
      <c r="E132" s="115" t="str">
        <f>DATASHEET!J118</f>
        <v>N</v>
      </c>
      <c r="F132" s="115" t="str">
        <f>DATASHEET!E118</f>
        <v>N</v>
      </c>
      <c r="G132" s="115" t="str">
        <f>DATASHEET!F118</f>
        <v>White and Black African</v>
      </c>
      <c r="H132" s="115" t="str">
        <f>DATASHEET!G118</f>
        <v>N</v>
      </c>
      <c r="I132" s="115" t="str">
        <f>DATASHEET!H118</f>
        <v>N</v>
      </c>
      <c r="J132" s="115" t="str">
        <f>DATASHEET!I118</f>
        <v>N</v>
      </c>
      <c r="K132" s="116" t="str">
        <f>DATASHEET!M118</f>
        <v>L</v>
      </c>
      <c r="L132" s="117" t="str">
        <f t="shared" si="46"/>
        <v/>
      </c>
      <c r="M132" s="106" t="str">
        <f>IFERROR(SUM(COUNTIF($S132,"&gt;=0"),COUNTIF($AC132,"&gt;=0"),COUNTIF($AH132,"&gt;=0"),COUNTIF(#REF!,"&gt;=0"),COUNTIF($AM132,"&gt;=0"),COUNTIF($AR132,"&gt;=0"),COUNTIF($AW132,"&gt;=0"),COUNTIF($BB132,"&gt;=0"),COUNTIF($BG132,"&gt;=0"),COUNTIF($BL132,"&gt;=0"),COUNTIF($BV132,"&gt;=0"),COUNTIF($BQ132,"&gt;=0"),COUNTIF($CF132,"&gt;=0"),COUNTIF($CK132,"&gt;=0"),COUNTIF($X132,"&gt;=0"),COUNTIF($CA132,"&gt;=0"))/COUNT($S132,$AC132,$AH132,#REF!,$AM132,$AR132,$AW132,$BB132,$BG132,$BL132,$BV132,$CA132,$CF132,$CK132,$X132,$BQ132),"")</f>
        <v/>
      </c>
      <c r="N132" s="106" t="str">
        <f>IFERROR(SUM(COUNTIF($S132,"&lt;0"),COUNTIF($AC132,"&lt;0"),COUNTIF($AH132,"&lt;0"),COUNTIF(#REF!,"&lt;0"),COUNTIF($AM132,"&lt;0"),COUNTIF($AR132,"&lt;0"),COUNTIF($AW132,"&lt;0"),COUNTIF($BB132,"&lt;0"),COUNTIF($BG132,"&lt;0"),COUNTIF($BL132,"&lt;0"),COUNTIF($BV132,"&lt;0"),COUNTIF($BQ132,"&lt;0"),COUNTIF($CA132,"&lt;0"),COUNTIF($CF132,"&lt;0"),COUNTIF($CK132,"&lt;0"),COUNTIF($X132,"&lt;0"))/COUNT($S132,$AC132,$AH132,#REF!,$AM132,$AR132,$AW132,$BB132,$BG132,$BL132,$BV132,$CA132,$CF132,$CK132,$X132,$BQ132),"")</f>
        <v/>
      </c>
      <c r="O132" s="118" t="str">
        <f>IF(ISBLANK(DATASHEET!L118),"",DATASHEET!L118)</f>
        <v>3-4</v>
      </c>
      <c r="P132" s="119">
        <f>IFERROR(IF(VLOOKUP(DATASHEET!A118,[5]YEAR8!$A$2:$Z$226,18,FALSE)="","",VLOOKUP(DATASHEET!A118,[5]YEAR8!$A$2:$Z$226,18,FALSE)),"")</f>
        <v>36.912934999999997</v>
      </c>
      <c r="Q132" s="120">
        <f>IFERROR(IF(VLOOKUP(DATASHEET!A118,[5]YEAR8!$A$2:$AF$250,19,FALSE)="","",VLOOKUP(DATASHEET!A118,[5]YEAR8!$A$2:$AF$250,19,FALSE)),"")</f>
        <v>3.6912934999999996</v>
      </c>
      <c r="R132" s="121" t="str">
        <f>'P8 BREAKDOWN'!L120</f>
        <v/>
      </c>
      <c r="S132" s="108" t="str">
        <f>IF(T132="","",IFERROR(VLOOKUP(DATASHEET!AF118,lookup,2,FALSE)-$Q132,""))</f>
        <v/>
      </c>
      <c r="T132" s="109">
        <f>IFERROR(INDEX(DATASHEET!$A$1:$CT$300,MATCH(PROGRESS!$A132,DATASHEET!$A$1:$A$300,0),MATCH(PROGRESS!T$2,DATASHEET!$A$1:$CT$1,0)),"")</f>
        <v>0</v>
      </c>
      <c r="U132" s="109" t="str">
        <f t="shared" si="47"/>
        <v/>
      </c>
      <c r="V132" s="110" t="str">
        <f>IF(ISBLANK(DATASHEET!AG118),"",DATASHEET!AG118)</f>
        <v>PLE</v>
      </c>
      <c r="W132" s="111" t="str">
        <f>IF(ISBLANK(DATASHEET!AH118),"",DATASHEET!AH118)</f>
        <v>8S-AR-3</v>
      </c>
      <c r="X132" s="108" t="str">
        <f>IFERROR(VLOOKUP(DATASHEET!AJ118,lookup,2,FALSE)-$Q132,"")</f>
        <v/>
      </c>
      <c r="Y132" s="109">
        <f>IFERROR(INDEX(DATASHEET!$A$1:$CT$300,MATCH(PROGRESS!$A132,DATASHEET!$A$1:$A$300,0),MATCH(PROGRESS!Y$2,DATASHEET!$A$1:$CT$1,0)),"")</f>
        <v>0</v>
      </c>
      <c r="Z132" s="109" t="str">
        <f t="shared" si="60"/>
        <v/>
      </c>
      <c r="AA132" s="110" t="str">
        <f>IF(ISBLANK(DATASHEET!AK118),"",DATASHEET!AK118)</f>
        <v>AWR</v>
      </c>
      <c r="AB132" s="111" t="str">
        <f>IF(ISBLANK(DATASHEET!AL118),"",DATASHEET!AL118)</f>
        <v>8S-DT-4</v>
      </c>
      <c r="AC132" s="108" t="str">
        <f>IF(AD132="","",IFERROR(VLOOKUP(DATASHEET!AN118,lookup,2,FALSE)-$Q132,""))</f>
        <v/>
      </c>
      <c r="AD132" s="109">
        <f>IFERROR(INDEX(DATASHEET!$A$1:$CT$300,MATCH(PROGRESS!$A132,DATASHEET!$A$1:$A$300,0),MATCH(PROGRESS!AD$2,DATASHEET!$A$1:$CT$1,0)),"")</f>
        <v>0</v>
      </c>
      <c r="AE132" s="109" t="str">
        <f t="shared" si="48"/>
        <v/>
      </c>
      <c r="AF132" s="110" t="str">
        <f>IF(ISBLANK(DATASHEET!AO118),"",DATASHEET!AO118)</f>
        <v>EC</v>
      </c>
      <c r="AG132" s="111" t="str">
        <f>IF(ISBLANK(DATASHEET!AP118),"",DATASHEET!AP118)</f>
        <v>8S-DR-3</v>
      </c>
      <c r="AH132" s="108" t="str">
        <f>IF(AI132="","",IFERROR(VLOOKUP(DATASHEET!AR118,lookup,2,FALSE)-$Q132,""))</f>
        <v/>
      </c>
      <c r="AI132" s="109">
        <f>IFERROR(INDEX(DATASHEET!$A$1:$CT$300,MATCH(PROGRESS!$A132,DATASHEET!$A$1:$A$300,0),MATCH(PROGRESS!AI$2,DATASHEET!$A$1:$CT$1,0)),"")</f>
        <v>0</v>
      </c>
      <c r="AJ132" s="109" t="str">
        <f t="shared" si="49"/>
        <v/>
      </c>
      <c r="AK132" s="110" t="str">
        <f>IF(ISBLANK(DATASHEET!AS118),"",DATASHEET!AS118)</f>
        <v>AWH</v>
      </c>
      <c r="AL132" s="111" t="str">
        <f>IF(ISBLANK(DATASHEET!AT118),"",DATASHEET!AT118)</f>
        <v>8S-EN-5</v>
      </c>
      <c r="AM132" s="108" t="str">
        <f>IF(AN132="","",IFERROR(VLOOKUP(DATASHEET!AZ118,lookup,2,FALSE)-$Q132,""))</f>
        <v/>
      </c>
      <c r="AN132" s="109">
        <f>IFERROR(INDEX(DATASHEET!$A$1:$CT$300,MATCH(PROGRESS!$A132,DATASHEET!$A$1:$A$300,0),MATCH(PROGRESS!AN$2,DATASHEET!$A$1:$CT$1,0)),"")</f>
        <v>0</v>
      </c>
      <c r="AO132" s="109" t="str">
        <f t="shared" si="50"/>
        <v/>
      </c>
      <c r="AP132" s="110" t="str">
        <f>IF(ISBLANK(DATASHEET!BA118),"",DATASHEET!BA118)</f>
        <v>DCH</v>
      </c>
      <c r="AQ132" s="111" t="str">
        <f>IF(ISBLANK(DATASHEET!BB118),"",DATASHEET!BB118)</f>
        <v>8S-FR-3</v>
      </c>
      <c r="AR132" s="108" t="str">
        <f>IF(AS132="","",IFERROR(VLOOKUP(DATASHEET!BD118,lookup,2,FALSE)-$Q132,""))</f>
        <v/>
      </c>
      <c r="AS132" s="109">
        <f>IFERROR(INDEX(DATASHEET!$A$1:$CT$300,MATCH(PROGRESS!$A132,DATASHEET!$A$1:$A$300,0),MATCH(PROGRESS!AS$2,DATASHEET!$A$1:$CT$1,0)),"")</f>
        <v>0</v>
      </c>
      <c r="AT132" s="109" t="str">
        <f t="shared" si="51"/>
        <v/>
      </c>
      <c r="AU132" s="110" t="str">
        <f>IF(ISBLANK(DATASHEET!BE118),"",DATASHEET!BE118)</f>
        <v>NH</v>
      </c>
      <c r="AV132" s="111" t="str">
        <f>IF(ISBLANK(DATASHEET!BF118),"",DATASHEET!BF118)</f>
        <v>8S-GG-3</v>
      </c>
      <c r="AW132" s="108" t="str">
        <f>IF(AX132="","",IFERROR(VLOOKUP(DATASHEET!BH118,lookup,2,FALSE)-$Q132,""))</f>
        <v/>
      </c>
      <c r="AX132" s="109">
        <f>IFERROR(INDEX(DATASHEET!$A$1:$CT$300,MATCH(PROGRESS!$A132,DATASHEET!$A$1:$A$300,0),MATCH(PROGRESS!AX$2,DATASHEET!$A$1:$CT$1,0)),"")</f>
        <v>0</v>
      </c>
      <c r="AY132" s="109" t="str">
        <f t="shared" si="52"/>
        <v/>
      </c>
      <c r="AZ132" s="110" t="str">
        <f>IF(ISBLANK(DATASHEET!BI118),"",DATASHEET!BI118)</f>
        <v>MCO</v>
      </c>
      <c r="BA132" s="111" t="str">
        <f>IF(ISBLANK(DATASHEET!BJ118),"",DATASHEET!BJ118)</f>
        <v>8S-HI-3</v>
      </c>
      <c r="BB132" s="108" t="str">
        <f>IF(BC132="","",IFERROR(VLOOKUP(DATASHEET!BL118,lookup,2,FALSE)-$Q132,""))</f>
        <v/>
      </c>
      <c r="BC132" s="109">
        <f>IFERROR(INDEX(DATASHEET!$A$1:$CT$300,MATCH(PROGRESS!$A132,DATASHEET!$A$1:$A$300,0),MATCH(PROGRESS!BC$2,DATASHEET!$A$1:$CT$1,0)),"")</f>
        <v>0</v>
      </c>
      <c r="BD132" s="109" t="str">
        <f t="shared" si="53"/>
        <v/>
      </c>
      <c r="BE132" s="110" t="str">
        <f>IF(ISBLANK(DATASHEET!BM118),"",DATASHEET!BM118)</f>
        <v>RNI</v>
      </c>
      <c r="BF132" s="111" t="str">
        <f>IF(ISBLANK(DATASHEET!BN118),"",DATASHEET!BN118)</f>
        <v>8S-IT-3</v>
      </c>
      <c r="BG132" s="108" t="str">
        <f>IF(BH132="","",IFERROR(VLOOKUP(DATASHEET!BP118,lookup,2,FALSE)-$Q132,""))</f>
        <v/>
      </c>
      <c r="BH132" s="109">
        <f>IFERROR(INDEX(DATASHEET!$A$1:$CT$300,MATCH(PROGRESS!$A132,DATASHEET!$A$1:$A$300,0),MATCH(PROGRESS!BH$2,DATASHEET!$A$1:$CT$1,0)),"")</f>
        <v>0</v>
      </c>
      <c r="BI132" s="109" t="str">
        <f t="shared" si="54"/>
        <v/>
      </c>
      <c r="BJ132" s="110" t="str">
        <f>IF(ISBLANK(DATASHEET!BQ118),"",DATASHEET!BQ118)</f>
        <v>AB</v>
      </c>
      <c r="BK132" s="111" t="str">
        <f>IF(ISBLANK(DATASHEET!BR118),"",DATASHEET!BR118)</f>
        <v>8S-MA-3</v>
      </c>
      <c r="BL132" s="108" t="str">
        <f>IFERROR(VLOOKUP(DATASHEET!BT118,lookup,2,FALSE)-$Q132,"")</f>
        <v/>
      </c>
      <c r="BM132" s="109">
        <f>IFERROR(INDEX(DATASHEET!$A$1:$CT$300,MATCH(PROGRESS!$A132,DATASHEET!$A$1:$A$300,0),MATCH(PROGRESS!BM$2,DATASHEET!$A$1:$CT$1,0)),"")</f>
        <v>0</v>
      </c>
      <c r="BN132" s="109" t="str">
        <f t="shared" si="55"/>
        <v/>
      </c>
      <c r="BO132" s="110" t="str">
        <f>IF(ISBLANK(DATASHEET!BU118),"",DATASHEET!BU118)</f>
        <v>AW</v>
      </c>
      <c r="BP132" s="111" t="str">
        <f>IF(ISBLANK(DATASHEET!BV118),"",DATASHEET!BV118)</f>
        <v>8S-MU-3</v>
      </c>
      <c r="BQ132" s="108" t="str">
        <f>IFERROR(VLOOKUP(DATASHEET!BX118,lookup,2,FALSE)-$Q132,"")</f>
        <v/>
      </c>
      <c r="BR132" s="109">
        <f>IFERROR(INDEX(DATASHEET!$A$1:$CT$300,MATCH(PROGRESS!$A132,DATASHEET!$A$1:$A$300,0),MATCH(PROGRESS!BR$2,DATASHEET!$A$1:$CT$1,0)),"")</f>
        <v>0</v>
      </c>
      <c r="BS132" s="109" t="str">
        <f t="shared" si="56"/>
        <v/>
      </c>
      <c r="BT132" s="110" t="str">
        <f>IF(ISBLANK(DATASHEET!BY118),"",DATASHEET!BY118)</f>
        <v/>
      </c>
      <c r="BU132" s="111" t="str">
        <f>IF(ISBLANK(DATASHEET!BZ118),"",DATASHEET!BZ118)</f>
        <v/>
      </c>
      <c r="BV132" s="108" t="str">
        <f>IFERROR(VLOOKUP(DATASHEET!CB118,lookup,2,FALSE)-$Q132,"")</f>
        <v/>
      </c>
      <c r="BW132" s="109">
        <f>IFERROR(INDEX(DATASHEET!$A$1:$CT$300,MATCH(PROGRESS!$A132,DATASHEET!$A$1:$A$300,0),MATCH(PROGRESS!BW$2,DATASHEET!$A$1:$CT$1,0)),"")</f>
        <v>0</v>
      </c>
      <c r="BX132" s="109" t="str">
        <f t="shared" si="57"/>
        <v/>
      </c>
      <c r="BY132" s="110" t="str">
        <f>IF(ISBLANK(DATASHEET!CC118),"",DATASHEET!CC118)</f>
        <v>CKA</v>
      </c>
      <c r="BZ132" s="111" t="str">
        <f>IF(ISBLANK(DATASHEET!CD118),"",DATASHEET!CD118)</f>
        <v>8S-PE-2</v>
      </c>
      <c r="CA132" s="108" t="str">
        <f>IFERROR(VLOOKUP(DATASHEET!CF118,lookup,2,FALSE)-$Q132,"")</f>
        <v/>
      </c>
      <c r="CB132" s="109">
        <f>IFERROR(INDEX(DATASHEET!$A$1:$CT$300,MATCH(PROGRESS!$A132,DATASHEET!$A$1:$A$300,0),MATCH(PROGRESS!CB$2,DATASHEET!$A$1:$CT$1,0)),"")</f>
        <v>0</v>
      </c>
      <c r="CC132" s="109" t="str">
        <f t="shared" si="58"/>
        <v/>
      </c>
      <c r="CD132" s="110" t="str">
        <f>IF(ISBLANK(DATASHEET!CG118),"",DATASHEET!CG118)</f>
        <v>FG</v>
      </c>
      <c r="CE132" s="111" t="str">
        <f>IF(ISBLANK(DATASHEET!CH118),"",DATASHEET!CH118)</f>
        <v>8S-RE-3</v>
      </c>
      <c r="CF132" s="108" t="str">
        <f>IFERROR(VLOOKUP(DATASHEET!CJ118,lookup,2,FALSE)-$Q132,"")</f>
        <v/>
      </c>
      <c r="CG132" s="109">
        <f>IFERROR(INDEX(DATASHEET!$A$1:$CT$300,MATCH(PROGRESS!$A132,DATASHEET!$A$1:$A$300,0),MATCH(PROGRESS!CG$2,DATASHEET!$A$1:$CT$1,0)),"")</f>
        <v>0</v>
      </c>
      <c r="CH132" s="109" t="str">
        <f t="shared" si="61"/>
        <v/>
      </c>
      <c r="CI132" s="110" t="str">
        <f>IF(ISBLANK(DATASHEET!CK118),"",DATASHEET!CK118)</f>
        <v>GN</v>
      </c>
      <c r="CJ132" s="111" t="str">
        <f>IF(ISBLANK(DATASHEET!CL118),"",DATASHEET!CL118)</f>
        <v>8X-SC-9</v>
      </c>
      <c r="CK132" s="108" t="str">
        <f>IFERROR(VLOOKUP(DATASHEET!CN118,lookup,2,FALSE)-$Q132,"")</f>
        <v/>
      </c>
      <c r="CL132" s="109">
        <f>IFERROR(INDEX(DATASHEET!$A$1:$CT$300,MATCH(PROGRESS!$A132,DATASHEET!$A$1:$A$300,0),MATCH(PROGRESS!CL$2,DATASHEET!$A$1:$CT$1,0)),"")</f>
        <v>0</v>
      </c>
      <c r="CM132" s="109" t="str">
        <f t="shared" si="59"/>
        <v/>
      </c>
      <c r="CN132" s="110" t="str">
        <f>IF(ISBLANK(DATASHEET!CO118),"",DATASHEET!CO118)</f>
        <v/>
      </c>
      <c r="CO132" s="110" t="str">
        <f>IF(ISBLANK(DATASHEET!CP118),"",DATASHEET!CP118)</f>
        <v/>
      </c>
      <c r="FO132" s="282"/>
      <c r="FP132" s="282"/>
      <c r="FQ132" s="282"/>
      <c r="FR132" s="282"/>
      <c r="FS132" s="282"/>
      <c r="FT132" s="282"/>
      <c r="FU132" s="282"/>
      <c r="FV132" s="282"/>
      <c r="FW132" s="282"/>
      <c r="FX132" s="282"/>
      <c r="FY132" s="345"/>
      <c r="FZ132" s="282"/>
      <c r="GA132" s="282"/>
      <c r="GB132" s="282"/>
      <c r="GC132" s="282"/>
      <c r="GD132" s="282"/>
      <c r="GE132" s="282"/>
      <c r="GF132" s="282"/>
      <c r="GG132" s="282"/>
      <c r="GH132" s="282"/>
      <c r="GI132" s="282"/>
      <c r="GJ132" s="282"/>
      <c r="GK132" s="282"/>
      <c r="GL132" s="282"/>
      <c r="GM132" s="282"/>
      <c r="GN132" s="282"/>
      <c r="GO132" s="282"/>
      <c r="GP132" s="282"/>
      <c r="GQ132" s="282"/>
      <c r="GR132" s="282"/>
    </row>
    <row r="133" spans="1:200" ht="15.75" x14ac:dyDescent="0.25">
      <c r="A133" s="112">
        <f>DATASHEET!A119</f>
        <v>152873</v>
      </c>
      <c r="B133" s="113" t="str">
        <f>DATASHEET!B119</f>
        <v>MCDONAGH-HUTTON, Daisy</v>
      </c>
      <c r="C133" s="114" t="str">
        <f>DATASHEET!C119</f>
        <v>8AB</v>
      </c>
      <c r="D133" s="115" t="str">
        <f>DATASHEET!D119</f>
        <v>F</v>
      </c>
      <c r="E133" s="115" t="str">
        <f>DATASHEET!J119</f>
        <v>N</v>
      </c>
      <c r="F133" s="115" t="str">
        <f>DATASHEET!E119</f>
        <v>N</v>
      </c>
      <c r="G133" s="115" t="str">
        <f>DATASHEET!F119</f>
        <v>White - British</v>
      </c>
      <c r="H133" s="115" t="str">
        <f>DATASHEET!G119</f>
        <v>N</v>
      </c>
      <c r="I133" s="115" t="str">
        <f>DATASHEET!H119</f>
        <v>N</v>
      </c>
      <c r="J133" s="115" t="str">
        <f>DATASHEET!I119</f>
        <v>N</v>
      </c>
      <c r="K133" s="116" t="str">
        <f>DATASHEET!M119</f>
        <v>M</v>
      </c>
      <c r="L133" s="117" t="str">
        <f t="shared" si="46"/>
        <v/>
      </c>
      <c r="M133" s="106" t="str">
        <f>IFERROR(SUM(COUNTIF($S133,"&gt;=0"),COUNTIF($AC133,"&gt;=0"),COUNTIF($AH133,"&gt;=0"),COUNTIF(#REF!,"&gt;=0"),COUNTIF($AM133,"&gt;=0"),COUNTIF($AR133,"&gt;=0"),COUNTIF($AW133,"&gt;=0"),COUNTIF($BB133,"&gt;=0"),COUNTIF($BG133,"&gt;=0"),COUNTIF($BL133,"&gt;=0"),COUNTIF($BV133,"&gt;=0"),COUNTIF($BQ133,"&gt;=0"),COUNTIF($CF133,"&gt;=0"),COUNTIF($CK133,"&gt;=0"),COUNTIF($X133,"&gt;=0"),COUNTIF($CA133,"&gt;=0"))/COUNT($S133,$AC133,$AH133,#REF!,$AM133,$AR133,$AW133,$BB133,$BG133,$BL133,$BV133,$CA133,$CF133,$CK133,$X133,$BQ133),"")</f>
        <v/>
      </c>
      <c r="N133" s="106" t="str">
        <f>IFERROR(SUM(COUNTIF($S133,"&lt;0"),COUNTIF($AC133,"&lt;0"),COUNTIF($AH133,"&lt;0"),COUNTIF(#REF!,"&lt;0"),COUNTIF($AM133,"&lt;0"),COUNTIF($AR133,"&lt;0"),COUNTIF($AW133,"&lt;0"),COUNTIF($BB133,"&lt;0"),COUNTIF($BG133,"&lt;0"),COUNTIF($BL133,"&lt;0"),COUNTIF($BV133,"&lt;0"),COUNTIF($BQ133,"&lt;0"),COUNTIF($CA133,"&lt;0"),COUNTIF($CF133,"&lt;0"),COUNTIF($CK133,"&lt;0"),COUNTIF($X133,"&lt;0"))/COUNT($S133,$AC133,$AH133,#REF!,$AM133,$AR133,$AW133,$BB133,$BG133,$BL133,$BV133,$CA133,$CF133,$CK133,$X133,$BQ133),"")</f>
        <v/>
      </c>
      <c r="O133" s="118" t="str">
        <f>IF(ISBLANK(DATASHEET!L119),"",DATASHEET!L119)</f>
        <v>5-6</v>
      </c>
      <c r="P133" s="119">
        <f>IFERROR(IF(VLOOKUP(DATASHEET!A119,[5]YEAR8!$A$2:$Z$226,18,FALSE)="","",VLOOKUP(DATASHEET!A119,[5]YEAR8!$A$2:$Z$226,18,FALSE)),"")</f>
        <v>49.024999999999999</v>
      </c>
      <c r="Q133" s="120">
        <f>IFERROR(IF(VLOOKUP(DATASHEET!A119,[5]YEAR8!$A$2:$AF$250,19,FALSE)="","",VLOOKUP(DATASHEET!A119,[5]YEAR8!$A$2:$AF$250,19,FALSE)),"")</f>
        <v>4.9024999999999999</v>
      </c>
      <c r="R133" s="121" t="str">
        <f>'P8 BREAKDOWN'!L121</f>
        <v/>
      </c>
      <c r="S133" s="108" t="str">
        <f>IF(T133="","",IFERROR(VLOOKUP(DATASHEET!AF119,lookup,2,FALSE)-$Q133,""))</f>
        <v/>
      </c>
      <c r="T133" s="109">
        <f>IFERROR(INDEX(DATASHEET!$A$1:$CT$300,MATCH(PROGRESS!$A133,DATASHEET!$A$1:$A$300,0),MATCH(PROGRESS!T$2,DATASHEET!$A$1:$CT$1,0)),"")</f>
        <v>0</v>
      </c>
      <c r="U133" s="109" t="str">
        <f t="shared" si="47"/>
        <v/>
      </c>
      <c r="V133" s="110" t="str">
        <f>IF(ISBLANK(DATASHEET!AG119),"",DATASHEET!AG119)</f>
        <v>SGO</v>
      </c>
      <c r="W133" s="111" t="str">
        <f>IF(ISBLANK(DATASHEET!AH119),"",DATASHEET!AH119)</f>
        <v>8N-AR-1</v>
      </c>
      <c r="X133" s="108" t="str">
        <f>IFERROR(VLOOKUP(DATASHEET!AJ119,lookup,2,FALSE)-$Q133,"")</f>
        <v/>
      </c>
      <c r="Y133" s="109">
        <f>IFERROR(INDEX(DATASHEET!$A$1:$CT$300,MATCH(PROGRESS!$A133,DATASHEET!$A$1:$A$300,0),MATCH(PROGRESS!Y$2,DATASHEET!$A$1:$CT$1,0)),"")</f>
        <v>0</v>
      </c>
      <c r="Z133" s="109" t="str">
        <f t="shared" si="60"/>
        <v/>
      </c>
      <c r="AA133" s="110" t="str">
        <f>IF(ISBLANK(DATASHEET!AK119),"",DATASHEET!AK119)</f>
        <v>RQ</v>
      </c>
      <c r="AB133" s="111" t="str">
        <f>IF(ISBLANK(DATASHEET!AL119),"",DATASHEET!AL119)</f>
        <v>8N-DT-1</v>
      </c>
      <c r="AC133" s="108" t="str">
        <f>IF(AD133="","",IFERROR(VLOOKUP(DATASHEET!AN119,lookup,2,FALSE)-$Q133,""))</f>
        <v/>
      </c>
      <c r="AD133" s="109">
        <f>IFERROR(INDEX(DATASHEET!$A$1:$CT$300,MATCH(PROGRESS!$A133,DATASHEET!$A$1:$A$300,0),MATCH(PROGRESS!AD$2,DATASHEET!$A$1:$CT$1,0)),"")</f>
        <v>0</v>
      </c>
      <c r="AE133" s="109" t="str">
        <f t="shared" si="48"/>
        <v/>
      </c>
      <c r="AF133" s="110" t="str">
        <f>IF(ISBLANK(DATASHEET!AO119),"",DATASHEET!AO119)</f>
        <v>EC</v>
      </c>
      <c r="AG133" s="111" t="str">
        <f>IF(ISBLANK(DATASHEET!AP119),"",DATASHEET!AP119)</f>
        <v>8N-DR-1</v>
      </c>
      <c r="AH133" s="108" t="str">
        <f>IF(AI133="","",IFERROR(VLOOKUP(DATASHEET!AR119,lookup,2,FALSE)-$Q133,""))</f>
        <v/>
      </c>
      <c r="AI133" s="109">
        <f>IFERROR(INDEX(DATASHEET!$A$1:$CT$300,MATCH(PROGRESS!$A133,DATASHEET!$A$1:$A$300,0),MATCH(PROGRESS!AI$2,DATASHEET!$A$1:$CT$1,0)),"")</f>
        <v>0</v>
      </c>
      <c r="AJ133" s="109" t="str">
        <f t="shared" si="49"/>
        <v/>
      </c>
      <c r="AK133" s="110" t="str">
        <f>IF(ISBLANK(DATASHEET!AS119),"",DATASHEET!AS119)</f>
        <v>FB</v>
      </c>
      <c r="AL133" s="111" t="str">
        <f>IF(ISBLANK(DATASHEET!AT119),"",DATASHEET!AT119)</f>
        <v>8N-EN-2</v>
      </c>
      <c r="AM133" s="108" t="str">
        <f>IF(AN133="","",IFERROR(VLOOKUP(DATASHEET!AZ119,lookup,2,FALSE)-$Q133,""))</f>
        <v/>
      </c>
      <c r="AN133" s="109">
        <f>IFERROR(INDEX(DATASHEET!$A$1:$CT$300,MATCH(PROGRESS!$A133,DATASHEET!$A$1:$A$300,0),MATCH(PROGRESS!AN$2,DATASHEET!$A$1:$CT$1,0)),"")</f>
        <v>0</v>
      </c>
      <c r="AO133" s="109" t="str">
        <f t="shared" si="50"/>
        <v/>
      </c>
      <c r="AP133" s="110" t="str">
        <f>IF(ISBLANK(DATASHEET!BA119),"",DATASHEET!BA119)</f>
        <v/>
      </c>
      <c r="AQ133" s="111" t="str">
        <f>IF(ISBLANK(DATASHEET!BB119),"",DATASHEET!BB119)</f>
        <v/>
      </c>
      <c r="AR133" s="108" t="str">
        <f>IF(AS133="","",IFERROR(VLOOKUP(DATASHEET!BD119,lookup,2,FALSE)-$Q133,""))</f>
        <v/>
      </c>
      <c r="AS133" s="109">
        <f>IFERROR(INDEX(DATASHEET!$A$1:$CT$300,MATCH(PROGRESS!$A133,DATASHEET!$A$1:$A$300,0),MATCH(PROGRESS!AS$2,DATASHEET!$A$1:$CT$1,0)),"")</f>
        <v>0</v>
      </c>
      <c r="AT133" s="109" t="str">
        <f t="shared" si="51"/>
        <v/>
      </c>
      <c r="AU133" s="110" t="str">
        <f>IF(ISBLANK(DATASHEET!BE119),"",DATASHEET!BE119)</f>
        <v>MPI</v>
      </c>
      <c r="AV133" s="111" t="str">
        <f>IF(ISBLANK(DATASHEET!BF119),"",DATASHEET!BF119)</f>
        <v>8N-GG-1</v>
      </c>
      <c r="AW133" s="108" t="str">
        <f>IF(AX133="","",IFERROR(VLOOKUP(DATASHEET!BH119,lookup,2,FALSE)-$Q133,""))</f>
        <v/>
      </c>
      <c r="AX133" s="109">
        <f>IFERROR(INDEX(DATASHEET!$A$1:$CT$300,MATCH(PROGRESS!$A133,DATASHEET!$A$1:$A$300,0),MATCH(PROGRESS!AX$2,DATASHEET!$A$1:$CT$1,0)),"")</f>
        <v>0</v>
      </c>
      <c r="AY133" s="109" t="str">
        <f t="shared" si="52"/>
        <v/>
      </c>
      <c r="AZ133" s="110" t="str">
        <f>IF(ISBLANK(DATASHEET!BI119),"",DATASHEET!BI119)</f>
        <v>HST</v>
      </c>
      <c r="BA133" s="111" t="str">
        <f>IF(ISBLANK(DATASHEET!BJ119),"",DATASHEET!BJ119)</f>
        <v>8N-HI-1</v>
      </c>
      <c r="BB133" s="108" t="str">
        <f>IF(BC133="","",IFERROR(VLOOKUP(DATASHEET!BL119,lookup,2,FALSE)-$Q133,""))</f>
        <v/>
      </c>
      <c r="BC133" s="109">
        <f>IFERROR(INDEX(DATASHEET!$A$1:$CT$300,MATCH(PROGRESS!$A133,DATASHEET!$A$1:$A$300,0),MATCH(PROGRESS!BC$2,DATASHEET!$A$1:$CT$1,0)),"")</f>
        <v>0</v>
      </c>
      <c r="BD133" s="109" t="str">
        <f t="shared" si="53"/>
        <v/>
      </c>
      <c r="BE133" s="110" t="str">
        <f>IF(ISBLANK(DATASHEET!BM119),"",DATASHEET!BM119)</f>
        <v>FS</v>
      </c>
      <c r="BF133" s="111" t="str">
        <f>IF(ISBLANK(DATASHEET!BN119),"",DATASHEET!BN119)</f>
        <v>8N-IT-1</v>
      </c>
      <c r="BG133" s="108" t="str">
        <f>IF(BH133="","",IFERROR(VLOOKUP(DATASHEET!BP119,lookup,2,FALSE)-$Q133,""))</f>
        <v/>
      </c>
      <c r="BH133" s="109">
        <f>IFERROR(INDEX(DATASHEET!$A$1:$CT$300,MATCH(PROGRESS!$A133,DATASHEET!$A$1:$A$300,0),MATCH(PROGRESS!BH$2,DATASHEET!$A$1:$CT$1,0)),"")</f>
        <v>0</v>
      </c>
      <c r="BI133" s="109" t="str">
        <f t="shared" si="54"/>
        <v/>
      </c>
      <c r="BJ133" s="110" t="str">
        <f>IF(ISBLANK(DATASHEET!BQ119),"",DATASHEET!BQ119)</f>
        <v>MP</v>
      </c>
      <c r="BK133" s="111" t="str">
        <f>IF(ISBLANK(DATASHEET!BR119),"",DATASHEET!BR119)</f>
        <v>8N-MA-2</v>
      </c>
      <c r="BL133" s="108" t="str">
        <f>IFERROR(VLOOKUP(DATASHEET!BT119,lookup,2,FALSE)-$Q133,"")</f>
        <v/>
      </c>
      <c r="BM133" s="109">
        <f>IFERROR(INDEX(DATASHEET!$A$1:$CT$300,MATCH(PROGRESS!$A133,DATASHEET!$A$1:$A$300,0),MATCH(PROGRESS!BM$2,DATASHEET!$A$1:$CT$1,0)),"")</f>
        <v>0</v>
      </c>
      <c r="BN133" s="109" t="str">
        <f t="shared" si="55"/>
        <v/>
      </c>
      <c r="BO133" s="110" t="str">
        <f>IF(ISBLANK(DATASHEET!BU119),"",DATASHEET!BU119)</f>
        <v>AW</v>
      </c>
      <c r="BP133" s="111" t="str">
        <f>IF(ISBLANK(DATASHEET!BV119),"",DATASHEET!BV119)</f>
        <v>8N-MU-1</v>
      </c>
      <c r="BQ133" s="108" t="str">
        <f>IFERROR(VLOOKUP(DATASHEET!BX119,lookup,2,FALSE)-$Q133,"")</f>
        <v/>
      </c>
      <c r="BR133" s="109">
        <f>IFERROR(INDEX(DATASHEET!$A$1:$CT$300,MATCH(PROGRESS!$A133,DATASHEET!$A$1:$A$300,0),MATCH(PROGRESS!BR$2,DATASHEET!$A$1:$CT$1,0)),"")</f>
        <v>0</v>
      </c>
      <c r="BS133" s="109" t="str">
        <f t="shared" si="56"/>
        <v/>
      </c>
      <c r="BT133" s="110" t="str">
        <f>IF(ISBLANK(DATASHEET!BY119),"",DATASHEET!BY119)</f>
        <v/>
      </c>
      <c r="BU133" s="111" t="str">
        <f>IF(ISBLANK(DATASHEET!BZ119),"",DATASHEET!BZ119)</f>
        <v/>
      </c>
      <c r="BV133" s="108" t="str">
        <f>IFERROR(VLOOKUP(DATASHEET!CB119,lookup,2,FALSE)-$Q133,"")</f>
        <v/>
      </c>
      <c r="BW133" s="109">
        <f>IFERROR(INDEX(DATASHEET!$A$1:$CT$300,MATCH(PROGRESS!$A133,DATASHEET!$A$1:$A$300,0),MATCH(PROGRESS!BW$2,DATASHEET!$A$1:$CT$1,0)),"")</f>
        <v>0</v>
      </c>
      <c r="BX133" s="109" t="str">
        <f t="shared" si="57"/>
        <v/>
      </c>
      <c r="BY133" s="110" t="str">
        <f>IF(ISBLANK(DATASHEET!CC119),"",DATASHEET!CC119)</f>
        <v>LGI</v>
      </c>
      <c r="BZ133" s="111" t="str">
        <f>IF(ISBLANK(DATASHEET!CD119),"",DATASHEET!CD119)</f>
        <v>8N-PE-1</v>
      </c>
      <c r="CA133" s="108" t="str">
        <f>IFERROR(VLOOKUP(DATASHEET!CF119,lookup,2,FALSE)-$Q133,"")</f>
        <v/>
      </c>
      <c r="CB133" s="109">
        <f>IFERROR(INDEX(DATASHEET!$A$1:$CT$300,MATCH(PROGRESS!$A133,DATASHEET!$A$1:$A$300,0),MATCH(PROGRESS!CB$2,DATASHEET!$A$1:$CT$1,0)),"")</f>
        <v>0</v>
      </c>
      <c r="CC133" s="109" t="str">
        <f t="shared" si="58"/>
        <v/>
      </c>
      <c r="CD133" s="110" t="str">
        <f>IF(ISBLANK(DATASHEET!CG119),"",DATASHEET!CG119)</f>
        <v>PLO</v>
      </c>
      <c r="CE133" s="111" t="str">
        <f>IF(ISBLANK(DATASHEET!CH119),"",DATASHEET!CH119)</f>
        <v>8N-RE-1</v>
      </c>
      <c r="CF133" s="108" t="str">
        <f>IFERROR(VLOOKUP(DATASHEET!CJ119,lookup,2,FALSE)-$Q133,"")</f>
        <v/>
      </c>
      <c r="CG133" s="109">
        <f>IFERROR(INDEX(DATASHEET!$A$1:$CT$300,MATCH(PROGRESS!$A133,DATASHEET!$A$1:$A$300,0),MATCH(PROGRESS!CG$2,DATASHEET!$A$1:$CT$1,0)),"")</f>
        <v>0</v>
      </c>
      <c r="CH133" s="109" t="str">
        <f t="shared" si="61"/>
        <v/>
      </c>
      <c r="CI133" s="110" t="str">
        <f>IF(ISBLANK(DATASHEET!CK119),"",DATASHEET!CK119)</f>
        <v>RA</v>
      </c>
      <c r="CJ133" s="111" t="str">
        <f>IF(ISBLANK(DATASHEET!CL119),"",DATASHEET!CL119)</f>
        <v>8X-SC-6</v>
      </c>
      <c r="CK133" s="108" t="str">
        <f>IFERROR(VLOOKUP(DATASHEET!CN119,lookup,2,FALSE)-$Q133,"")</f>
        <v/>
      </c>
      <c r="CL133" s="109">
        <f>IFERROR(INDEX(DATASHEET!$A$1:$CT$300,MATCH(PROGRESS!$A133,DATASHEET!$A$1:$A$300,0),MATCH(PROGRESS!CL$2,DATASHEET!$A$1:$CT$1,0)),"")</f>
        <v>0</v>
      </c>
      <c r="CM133" s="109" t="str">
        <f t="shared" si="59"/>
        <v/>
      </c>
      <c r="CN133" s="110" t="str">
        <f>IF(ISBLANK(DATASHEET!CO119),"",DATASHEET!CO119)</f>
        <v>DCH</v>
      </c>
      <c r="CO133" s="110" t="str">
        <f>IF(ISBLANK(DATASHEET!CP119),"",DATASHEET!CP119)</f>
        <v>8N-SP-1</v>
      </c>
      <c r="FO133" s="282"/>
      <c r="FP133" s="282"/>
      <c r="FQ133" s="282"/>
      <c r="FR133" s="282"/>
      <c r="FS133" s="282"/>
      <c r="FT133" s="282"/>
      <c r="FU133" s="282"/>
      <c r="FV133" s="282"/>
      <c r="FW133" s="282"/>
      <c r="FX133" s="282"/>
      <c r="FY133" s="345"/>
      <c r="FZ133" s="282"/>
      <c r="GA133" s="282"/>
      <c r="GB133" s="282"/>
      <c r="GC133" s="282"/>
      <c r="GD133" s="282"/>
      <c r="GE133" s="282"/>
      <c r="GF133" s="282"/>
      <c r="GG133" s="282"/>
      <c r="GH133" s="282"/>
      <c r="GI133" s="282"/>
      <c r="GJ133" s="282"/>
      <c r="GK133" s="282"/>
      <c r="GL133" s="282"/>
      <c r="GM133" s="282"/>
      <c r="GN133" s="282"/>
      <c r="GO133" s="282"/>
      <c r="GP133" s="282"/>
      <c r="GQ133" s="282"/>
      <c r="GR133" s="282"/>
    </row>
    <row r="134" spans="1:200" ht="15.75" x14ac:dyDescent="0.25">
      <c r="A134" s="112">
        <f>DATASHEET!A120</f>
        <v>152940</v>
      </c>
      <c r="B134" s="113" t="str">
        <f>DATASHEET!B120</f>
        <v>MCDONAGH-HUTTON, Matilda</v>
      </c>
      <c r="C134" s="114" t="str">
        <f>DATASHEET!C120</f>
        <v>8AR</v>
      </c>
      <c r="D134" s="115" t="str">
        <f>DATASHEET!D120</f>
        <v>F</v>
      </c>
      <c r="E134" s="115" t="str">
        <f>DATASHEET!J120</f>
        <v>N</v>
      </c>
      <c r="F134" s="115" t="str">
        <f>DATASHEET!E120</f>
        <v>N</v>
      </c>
      <c r="G134" s="115" t="str">
        <f>DATASHEET!F120</f>
        <v>White - British</v>
      </c>
      <c r="H134" s="115" t="str">
        <f>DATASHEET!G120</f>
        <v>N</v>
      </c>
      <c r="I134" s="115" t="str">
        <f>DATASHEET!H120</f>
        <v>N</v>
      </c>
      <c r="J134" s="115" t="str">
        <f>DATASHEET!I120</f>
        <v>N</v>
      </c>
      <c r="K134" s="116" t="str">
        <f>DATASHEET!M120</f>
        <v>M</v>
      </c>
      <c r="L134" s="117" t="str">
        <f t="shared" si="46"/>
        <v/>
      </c>
      <c r="M134" s="106" t="str">
        <f>IFERROR(SUM(COUNTIF($S134,"&gt;=0"),COUNTIF($AC134,"&gt;=0"),COUNTIF($AH134,"&gt;=0"),COUNTIF(#REF!,"&gt;=0"),COUNTIF($AM134,"&gt;=0"),COUNTIF($AR134,"&gt;=0"),COUNTIF($AW134,"&gt;=0"),COUNTIF($BB134,"&gt;=0"),COUNTIF($BG134,"&gt;=0"),COUNTIF($BL134,"&gt;=0"),COUNTIF($BV134,"&gt;=0"),COUNTIF($BQ134,"&gt;=0"),COUNTIF($CF134,"&gt;=0"),COUNTIF($CK134,"&gt;=0"),COUNTIF($X134,"&gt;=0"),COUNTIF($CA134,"&gt;=0"))/COUNT($S134,$AC134,$AH134,#REF!,$AM134,$AR134,$AW134,$BB134,$BG134,$BL134,$BV134,$CA134,$CF134,$CK134,$X134,$BQ134),"")</f>
        <v/>
      </c>
      <c r="N134" s="106" t="str">
        <f>IFERROR(SUM(COUNTIF($S134,"&lt;0"),COUNTIF($AC134,"&lt;0"),COUNTIF($AH134,"&lt;0"),COUNTIF(#REF!,"&lt;0"),COUNTIF($AM134,"&lt;0"),COUNTIF($AR134,"&lt;0"),COUNTIF($AW134,"&lt;0"),COUNTIF($BB134,"&lt;0"),COUNTIF($BG134,"&lt;0"),COUNTIF($BL134,"&lt;0"),COUNTIF($BV134,"&lt;0"),COUNTIF($BQ134,"&lt;0"),COUNTIF($CA134,"&lt;0"),COUNTIF($CF134,"&lt;0"),COUNTIF($CK134,"&lt;0"),COUNTIF($X134,"&lt;0"))/COUNT($S134,$AC134,$AH134,#REF!,$AM134,$AR134,$AW134,$BB134,$BG134,$BL134,$BV134,$CA134,$CF134,$CK134,$X134,$BQ134),"")</f>
        <v/>
      </c>
      <c r="O134" s="118" t="str">
        <f>IF(ISBLANK(DATASHEET!L120),"",DATASHEET!L120)</f>
        <v>4-5</v>
      </c>
      <c r="P134" s="119">
        <f>IFERROR(IF(VLOOKUP(DATASHEET!A120,[5]YEAR8!$A$2:$Z$226,18,FALSE)="","",VLOOKUP(DATASHEET!A120,[5]YEAR8!$A$2:$Z$226,18,FALSE)),"")</f>
        <v>42.677678999999998</v>
      </c>
      <c r="Q134" s="120">
        <f>IFERROR(IF(VLOOKUP(DATASHEET!A120,[5]YEAR8!$A$2:$AF$250,19,FALSE)="","",VLOOKUP(DATASHEET!A120,[5]YEAR8!$A$2:$AF$250,19,FALSE)),"")</f>
        <v>4.2677678999999999</v>
      </c>
      <c r="R134" s="121" t="str">
        <f>'P8 BREAKDOWN'!L122</f>
        <v/>
      </c>
      <c r="S134" s="108" t="str">
        <f>IF(T134="","",IFERROR(VLOOKUP(DATASHEET!AF120,lookup,2,FALSE)-$Q134,""))</f>
        <v/>
      </c>
      <c r="T134" s="109">
        <f>IFERROR(INDEX(DATASHEET!$A$1:$CT$300,MATCH(PROGRESS!$A134,DATASHEET!$A$1:$A$300,0),MATCH(PROGRESS!T$2,DATASHEET!$A$1:$CT$1,0)),"")</f>
        <v>0</v>
      </c>
      <c r="U134" s="109" t="str">
        <f t="shared" si="47"/>
        <v/>
      </c>
      <c r="V134" s="110" t="str">
        <f>IF(ISBLANK(DATASHEET!AG120),"",DATASHEET!AG120)</f>
        <v>SGO</v>
      </c>
      <c r="W134" s="111" t="str">
        <f>IF(ISBLANK(DATASHEET!AH120),"",DATASHEET!AH120)</f>
        <v>8S-AR-1</v>
      </c>
      <c r="X134" s="108" t="str">
        <f>IFERROR(VLOOKUP(DATASHEET!AJ120,lookup,2,FALSE)-$Q134,"")</f>
        <v/>
      </c>
      <c r="Y134" s="109">
        <f>IFERROR(INDEX(DATASHEET!$A$1:$CT$300,MATCH(PROGRESS!$A134,DATASHEET!$A$1:$A$300,0),MATCH(PROGRESS!Y$2,DATASHEET!$A$1:$CT$1,0)),"")</f>
        <v>0</v>
      </c>
      <c r="Z134" s="109" t="str">
        <f t="shared" si="60"/>
        <v/>
      </c>
      <c r="AA134" s="110" t="str">
        <f>IF(ISBLANK(DATASHEET!AK120),"",DATASHEET!AK120)</f>
        <v>AWR</v>
      </c>
      <c r="AB134" s="111" t="str">
        <f>IF(ISBLANK(DATASHEET!AL120),"",DATASHEET!AL120)</f>
        <v>8S-DT-4</v>
      </c>
      <c r="AC134" s="108" t="str">
        <f>IF(AD134="","",IFERROR(VLOOKUP(DATASHEET!AN120,lookup,2,FALSE)-$Q134,""))</f>
        <v/>
      </c>
      <c r="AD134" s="109">
        <f>IFERROR(INDEX(DATASHEET!$A$1:$CT$300,MATCH(PROGRESS!$A134,DATASHEET!$A$1:$A$300,0),MATCH(PROGRESS!AD$2,DATASHEET!$A$1:$CT$1,0)),"")</f>
        <v>0</v>
      </c>
      <c r="AE134" s="109" t="str">
        <f t="shared" si="48"/>
        <v/>
      </c>
      <c r="AF134" s="110" t="str">
        <f>IF(ISBLANK(DATASHEET!AO120),"",DATASHEET!AO120)</f>
        <v>KC</v>
      </c>
      <c r="AG134" s="111" t="str">
        <f>IF(ISBLANK(DATASHEET!AP120),"",DATASHEET!AP120)</f>
        <v>8S-DR-1</v>
      </c>
      <c r="AH134" s="108" t="str">
        <f>IF(AI134="","",IFERROR(VLOOKUP(DATASHEET!AR120,lookup,2,FALSE)-$Q134,""))</f>
        <v/>
      </c>
      <c r="AI134" s="109">
        <f>IFERROR(INDEX(DATASHEET!$A$1:$CT$300,MATCH(PROGRESS!$A134,DATASHEET!$A$1:$A$300,0),MATCH(PROGRESS!AI$2,DATASHEET!$A$1:$CT$1,0)),"")</f>
        <v>0</v>
      </c>
      <c r="AJ134" s="109" t="str">
        <f t="shared" si="49"/>
        <v/>
      </c>
      <c r="AK134" s="110" t="str">
        <f>IF(ISBLANK(DATASHEET!AS120),"",DATASHEET!AS120)</f>
        <v>KC</v>
      </c>
      <c r="AL134" s="111" t="str">
        <f>IF(ISBLANK(DATASHEET!AT120),"",DATASHEET!AT120)</f>
        <v>8S-EN-3</v>
      </c>
      <c r="AM134" s="108" t="str">
        <f>IF(AN134="","",IFERROR(VLOOKUP(DATASHEET!AZ120,lookup,2,FALSE)-$Q134,""))</f>
        <v/>
      </c>
      <c r="AN134" s="109">
        <f>IFERROR(INDEX(DATASHEET!$A$1:$CT$300,MATCH(PROGRESS!$A134,DATASHEET!$A$1:$A$300,0),MATCH(PROGRESS!AN$2,DATASHEET!$A$1:$CT$1,0)),"")</f>
        <v>0</v>
      </c>
      <c r="AO134" s="109" t="str">
        <f t="shared" si="50"/>
        <v/>
      </c>
      <c r="AP134" s="110" t="str">
        <f>IF(ISBLANK(DATASHEET!BA120),"",DATASHEET!BA120)</f>
        <v>YP</v>
      </c>
      <c r="AQ134" s="111" t="str">
        <f>IF(ISBLANK(DATASHEET!BB120),"",DATASHEET!BB120)</f>
        <v>8S-FR-1</v>
      </c>
      <c r="AR134" s="108" t="str">
        <f>IF(AS134="","",IFERROR(VLOOKUP(DATASHEET!BD120,lookup,2,FALSE)-$Q134,""))</f>
        <v/>
      </c>
      <c r="AS134" s="109">
        <f>IFERROR(INDEX(DATASHEET!$A$1:$CT$300,MATCH(PROGRESS!$A134,DATASHEET!$A$1:$A$300,0),MATCH(PROGRESS!AS$2,DATASHEET!$A$1:$CT$1,0)),"")</f>
        <v>0</v>
      </c>
      <c r="AT134" s="109" t="str">
        <f t="shared" si="51"/>
        <v/>
      </c>
      <c r="AU134" s="110" t="str">
        <f>IF(ISBLANK(DATASHEET!BE120),"",DATASHEET!BE120)</f>
        <v>JJA</v>
      </c>
      <c r="AV134" s="111" t="str">
        <f>IF(ISBLANK(DATASHEET!BF120),"",DATASHEET!BF120)</f>
        <v>8S-GG-1</v>
      </c>
      <c r="AW134" s="108" t="str">
        <f>IF(AX134="","",IFERROR(VLOOKUP(DATASHEET!BH120,lookup,2,FALSE)-$Q134,""))</f>
        <v/>
      </c>
      <c r="AX134" s="109">
        <f>IFERROR(INDEX(DATASHEET!$A$1:$CT$300,MATCH(PROGRESS!$A134,DATASHEET!$A$1:$A$300,0),MATCH(PROGRESS!AX$2,DATASHEET!$A$1:$CT$1,0)),"")</f>
        <v>0</v>
      </c>
      <c r="AY134" s="109" t="str">
        <f t="shared" si="52"/>
        <v/>
      </c>
      <c r="AZ134" s="110" t="str">
        <f>IF(ISBLANK(DATASHEET!BI120),"",DATASHEET!BI120)</f>
        <v>MCO</v>
      </c>
      <c r="BA134" s="111" t="str">
        <f>IF(ISBLANK(DATASHEET!BJ120),"",DATASHEET!BJ120)</f>
        <v>8S-HI-1</v>
      </c>
      <c r="BB134" s="108" t="str">
        <f>IF(BC134="","",IFERROR(VLOOKUP(DATASHEET!BL120,lookup,2,FALSE)-$Q134,""))</f>
        <v/>
      </c>
      <c r="BC134" s="109">
        <f>IFERROR(INDEX(DATASHEET!$A$1:$CT$300,MATCH(PROGRESS!$A134,DATASHEET!$A$1:$A$300,0),MATCH(PROGRESS!BC$2,DATASHEET!$A$1:$CT$1,0)),"")</f>
        <v>0</v>
      </c>
      <c r="BD134" s="109" t="str">
        <f t="shared" si="53"/>
        <v/>
      </c>
      <c r="BE134" s="110" t="str">
        <f>IF(ISBLANK(DATASHEET!BM120),"",DATASHEET!BM120)</f>
        <v>RNI</v>
      </c>
      <c r="BF134" s="111" t="str">
        <f>IF(ISBLANK(DATASHEET!BN120),"",DATASHEET!BN120)</f>
        <v>8S-IT-1</v>
      </c>
      <c r="BG134" s="108" t="str">
        <f>IF(BH134="","",IFERROR(VLOOKUP(DATASHEET!BP120,lookup,2,FALSE)-$Q134,""))</f>
        <v/>
      </c>
      <c r="BH134" s="109">
        <f>IFERROR(INDEX(DATASHEET!$A$1:$CT$300,MATCH(PROGRESS!$A134,DATASHEET!$A$1:$A$300,0),MATCH(PROGRESS!BH$2,DATASHEET!$A$1:$CT$1,0)),"")</f>
        <v>0</v>
      </c>
      <c r="BI134" s="109" t="str">
        <f t="shared" si="54"/>
        <v/>
      </c>
      <c r="BJ134" s="110" t="str">
        <f>IF(ISBLANK(DATASHEET!BQ120),"",DATASHEET!BQ120)</f>
        <v>AB</v>
      </c>
      <c r="BK134" s="111" t="str">
        <f>IF(ISBLANK(DATASHEET!BR120),"",DATASHEET!BR120)</f>
        <v>8S-MA-3</v>
      </c>
      <c r="BL134" s="108" t="str">
        <f>IFERROR(VLOOKUP(DATASHEET!BT120,lookup,2,FALSE)-$Q134,"")</f>
        <v/>
      </c>
      <c r="BM134" s="109">
        <f>IFERROR(INDEX(DATASHEET!$A$1:$CT$300,MATCH(PROGRESS!$A134,DATASHEET!$A$1:$A$300,0),MATCH(PROGRESS!BM$2,DATASHEET!$A$1:$CT$1,0)),"")</f>
        <v>0</v>
      </c>
      <c r="BN134" s="109" t="str">
        <f t="shared" si="55"/>
        <v/>
      </c>
      <c r="BO134" s="110" t="str">
        <f>IF(ISBLANK(DATASHEET!BU120),"",DATASHEET!BU120)</f>
        <v>RF</v>
      </c>
      <c r="BP134" s="111" t="str">
        <f>IF(ISBLANK(DATASHEET!BV120),"",DATASHEET!BV120)</f>
        <v>8S-MU-1</v>
      </c>
      <c r="BQ134" s="108" t="str">
        <f>IFERROR(VLOOKUP(DATASHEET!BX120,lookup,2,FALSE)-$Q134,"")</f>
        <v/>
      </c>
      <c r="BR134" s="109">
        <f>IFERROR(INDEX(DATASHEET!$A$1:$CT$300,MATCH(PROGRESS!$A134,DATASHEET!$A$1:$A$300,0),MATCH(PROGRESS!BR$2,DATASHEET!$A$1:$CT$1,0)),"")</f>
        <v>0</v>
      </c>
      <c r="BS134" s="109" t="str">
        <f t="shared" si="56"/>
        <v/>
      </c>
      <c r="BT134" s="110" t="str">
        <f>IF(ISBLANK(DATASHEET!BY120),"",DATASHEET!BY120)</f>
        <v/>
      </c>
      <c r="BU134" s="111" t="str">
        <f>IF(ISBLANK(DATASHEET!BZ120),"",DATASHEET!BZ120)</f>
        <v/>
      </c>
      <c r="BV134" s="108" t="str">
        <f>IFERROR(VLOOKUP(DATASHEET!CB120,lookup,2,FALSE)-$Q134,"")</f>
        <v/>
      </c>
      <c r="BW134" s="109">
        <f>IFERROR(INDEX(DATASHEET!$A$1:$CT$300,MATCH(PROGRESS!$A134,DATASHEET!$A$1:$A$300,0),MATCH(PROGRESS!BW$2,DATASHEET!$A$1:$CT$1,0)),"")</f>
        <v>0</v>
      </c>
      <c r="BX134" s="109" t="str">
        <f t="shared" si="57"/>
        <v/>
      </c>
      <c r="BY134" s="110" t="str">
        <f>IF(ISBLANK(DATASHEET!CC120),"",DATASHEET!CC120)</f>
        <v>JN</v>
      </c>
      <c r="BZ134" s="111" t="str">
        <f>IF(ISBLANK(DATASHEET!CD120),"",DATASHEET!CD120)</f>
        <v>8S-PE-1</v>
      </c>
      <c r="CA134" s="108" t="str">
        <f>IFERROR(VLOOKUP(DATASHEET!CF120,lookup,2,FALSE)-$Q134,"")</f>
        <v/>
      </c>
      <c r="CB134" s="109">
        <f>IFERROR(INDEX(DATASHEET!$A$1:$CT$300,MATCH(PROGRESS!$A134,DATASHEET!$A$1:$A$300,0),MATCH(PROGRESS!CB$2,DATASHEET!$A$1:$CT$1,0)),"")</f>
        <v>0</v>
      </c>
      <c r="CC134" s="109" t="str">
        <f t="shared" si="58"/>
        <v/>
      </c>
      <c r="CD134" s="110" t="str">
        <f>IF(ISBLANK(DATASHEET!CG120),"",DATASHEET!CG120)</f>
        <v>MHA</v>
      </c>
      <c r="CE134" s="111" t="str">
        <f>IF(ISBLANK(DATASHEET!CH120),"",DATASHEET!CH120)</f>
        <v>8S-RE-1</v>
      </c>
      <c r="CF134" s="108" t="str">
        <f>IFERROR(VLOOKUP(DATASHEET!CJ120,lookup,2,FALSE)-$Q134,"")</f>
        <v/>
      </c>
      <c r="CG134" s="109">
        <f>IFERROR(INDEX(DATASHEET!$A$1:$CT$300,MATCH(PROGRESS!$A134,DATASHEET!$A$1:$A$300,0),MATCH(PROGRESS!CG$2,DATASHEET!$A$1:$CT$1,0)),"")</f>
        <v>0</v>
      </c>
      <c r="CH134" s="109" t="str">
        <f t="shared" si="61"/>
        <v/>
      </c>
      <c r="CI134" s="110" t="str">
        <f>IF(ISBLANK(DATASHEET!CK120),"",DATASHEET!CK120)</f>
        <v>AR</v>
      </c>
      <c r="CJ134" s="111" t="str">
        <f>IF(ISBLANK(DATASHEET!CL120),"",DATASHEET!CL120)</f>
        <v>8X-SC-7</v>
      </c>
      <c r="CK134" s="108" t="str">
        <f>IFERROR(VLOOKUP(DATASHEET!CN120,lookup,2,FALSE)-$Q134,"")</f>
        <v/>
      </c>
      <c r="CL134" s="109">
        <f>IFERROR(INDEX(DATASHEET!$A$1:$CT$300,MATCH(PROGRESS!$A134,DATASHEET!$A$1:$A$300,0),MATCH(PROGRESS!CL$2,DATASHEET!$A$1:$CT$1,0)),"")</f>
        <v>0</v>
      </c>
      <c r="CM134" s="109" t="str">
        <f t="shared" si="59"/>
        <v/>
      </c>
      <c r="CN134" s="110" t="str">
        <f>IF(ISBLANK(DATASHEET!CO120),"",DATASHEET!CO120)</f>
        <v/>
      </c>
      <c r="CO134" s="110" t="str">
        <f>IF(ISBLANK(DATASHEET!CP120),"",DATASHEET!CP120)</f>
        <v/>
      </c>
      <c r="FO134" s="282"/>
      <c r="FP134" s="282"/>
      <c r="FQ134" s="282"/>
      <c r="FR134" s="282"/>
      <c r="FS134" s="282"/>
      <c r="FT134" s="282"/>
      <c r="FU134" s="282"/>
      <c r="FV134" s="282"/>
      <c r="FW134" s="282"/>
      <c r="FX134" s="282"/>
      <c r="FY134" s="345"/>
      <c r="FZ134" s="282"/>
      <c r="GA134" s="282"/>
      <c r="GB134" s="282"/>
      <c r="GC134" s="282"/>
      <c r="GD134" s="282"/>
      <c r="GE134" s="282"/>
      <c r="GF134" s="282"/>
      <c r="GG134" s="282"/>
      <c r="GH134" s="282"/>
      <c r="GI134" s="282"/>
      <c r="GJ134" s="282"/>
      <c r="GK134" s="282"/>
      <c r="GL134" s="282"/>
      <c r="GM134" s="282"/>
      <c r="GN134" s="282"/>
      <c r="GO134" s="282"/>
      <c r="GP134" s="282"/>
      <c r="GQ134" s="282"/>
      <c r="GR134" s="282"/>
    </row>
    <row r="135" spans="1:200" ht="15.75" x14ac:dyDescent="0.25">
      <c r="A135" s="112">
        <f>DATASHEET!A121</f>
        <v>152744</v>
      </c>
      <c r="B135" s="113" t="str">
        <f>DATASHEET!B121</f>
        <v>MCDONALD-JAFFIER, Amaya</v>
      </c>
      <c r="C135" s="114" t="str">
        <f>DATASHEET!C121</f>
        <v>8MH</v>
      </c>
      <c r="D135" s="115" t="str">
        <f>DATASHEET!D121</f>
        <v>F</v>
      </c>
      <c r="E135" s="115" t="str">
        <f>DATASHEET!J121</f>
        <v>N</v>
      </c>
      <c r="F135" s="115" t="str">
        <f>DATASHEET!E121</f>
        <v>N</v>
      </c>
      <c r="G135" s="115" t="str">
        <f>DATASHEET!F121</f>
        <v>White and Black Caribbean</v>
      </c>
      <c r="H135" s="115" t="str">
        <f>DATASHEET!G121</f>
        <v>N</v>
      </c>
      <c r="I135" s="115" t="str">
        <f>DATASHEET!H121</f>
        <v>N</v>
      </c>
      <c r="J135" s="115" t="str">
        <f>DATASHEET!I121</f>
        <v>N</v>
      </c>
      <c r="K135" s="116" t="str">
        <f>DATASHEET!M121</f>
        <v>M</v>
      </c>
      <c r="L135" s="117" t="str">
        <f t="shared" si="46"/>
        <v/>
      </c>
      <c r="M135" s="106" t="str">
        <f>IFERROR(SUM(COUNTIF($S135,"&gt;=0"),COUNTIF($AC135,"&gt;=0"),COUNTIF($AH135,"&gt;=0"),COUNTIF(#REF!,"&gt;=0"),COUNTIF($AM135,"&gt;=0"),COUNTIF($AR135,"&gt;=0"),COUNTIF($AW135,"&gt;=0"),COUNTIF($BB135,"&gt;=0"),COUNTIF($BG135,"&gt;=0"),COUNTIF($BL135,"&gt;=0"),COUNTIF($BV135,"&gt;=0"),COUNTIF($BQ135,"&gt;=0"),COUNTIF($CF135,"&gt;=0"),COUNTIF($CK135,"&gt;=0"),COUNTIF($X135,"&gt;=0"),COUNTIF($CA135,"&gt;=0"))/COUNT($S135,$AC135,$AH135,#REF!,$AM135,$AR135,$AW135,$BB135,$BG135,$BL135,$BV135,$CA135,$CF135,$CK135,$X135,$BQ135),"")</f>
        <v/>
      </c>
      <c r="N135" s="106" t="str">
        <f>IFERROR(SUM(COUNTIF($S135,"&lt;0"),COUNTIF($AC135,"&lt;0"),COUNTIF($AH135,"&lt;0"),COUNTIF(#REF!,"&lt;0"),COUNTIF($AM135,"&lt;0"),COUNTIF($AR135,"&lt;0"),COUNTIF($AW135,"&lt;0"),COUNTIF($BB135,"&lt;0"),COUNTIF($BG135,"&lt;0"),COUNTIF($BL135,"&lt;0"),COUNTIF($BV135,"&lt;0"),COUNTIF($BQ135,"&lt;0"),COUNTIF($CA135,"&lt;0"),COUNTIF($CF135,"&lt;0"),COUNTIF($CK135,"&lt;0"),COUNTIF($X135,"&lt;0"))/COUNT($S135,$AC135,$AH135,#REF!,$AM135,$AR135,$AW135,$BB135,$BG135,$BL135,$BV135,$CA135,$CF135,$CK135,$X135,$BQ135),"")</f>
        <v/>
      </c>
      <c r="O135" s="118" t="str">
        <f>IF(ISBLANK(DATASHEET!L121),"",DATASHEET!L121)</f>
        <v>5-6</v>
      </c>
      <c r="P135" s="119">
        <f>IFERROR(IF(VLOOKUP(DATASHEET!A121,[5]YEAR8!$A$2:$Z$226,18,FALSE)="","",VLOOKUP(DATASHEET!A121,[5]YEAR8!$A$2:$Z$226,18,FALSE)),"")</f>
        <v>49.024999999999999</v>
      </c>
      <c r="Q135" s="120">
        <f>IFERROR(IF(VLOOKUP(DATASHEET!A121,[5]YEAR8!$A$2:$AF$250,19,FALSE)="","",VLOOKUP(DATASHEET!A121,[5]YEAR8!$A$2:$AF$250,19,FALSE)),"")</f>
        <v>4.9024999999999999</v>
      </c>
      <c r="R135" s="121" t="str">
        <f>'P8 BREAKDOWN'!L123</f>
        <v/>
      </c>
      <c r="S135" s="108" t="str">
        <f>IF(T135="","",IFERROR(VLOOKUP(DATASHEET!AF121,lookup,2,FALSE)-$Q135,""))</f>
        <v/>
      </c>
      <c r="T135" s="109">
        <f>IFERROR(INDEX(DATASHEET!$A$1:$CT$300,MATCH(PROGRESS!$A135,DATASHEET!$A$1:$A$300,0),MATCH(PROGRESS!T$2,DATASHEET!$A$1:$CT$1,0)),"")</f>
        <v>0</v>
      </c>
      <c r="U135" s="109" t="str">
        <f t="shared" si="47"/>
        <v/>
      </c>
      <c r="V135" s="110" t="str">
        <f>IF(ISBLANK(DATASHEET!AG121),"",DATASHEET!AG121)</f>
        <v>SGO</v>
      </c>
      <c r="W135" s="111" t="str">
        <f>IF(ISBLANK(DATASHEET!AH121),"",DATASHEET!AH121)</f>
        <v>8N-AR-2</v>
      </c>
      <c r="X135" s="108" t="str">
        <f>IFERROR(VLOOKUP(DATASHEET!AJ121,lookup,2,FALSE)-$Q135,"")</f>
        <v/>
      </c>
      <c r="Y135" s="109">
        <f>IFERROR(INDEX(DATASHEET!$A$1:$CT$300,MATCH(PROGRESS!$A135,DATASHEET!$A$1:$A$300,0),MATCH(PROGRESS!Y$2,DATASHEET!$A$1:$CT$1,0)),"")</f>
        <v>0</v>
      </c>
      <c r="Z135" s="109" t="str">
        <f t="shared" si="60"/>
        <v/>
      </c>
      <c r="AA135" s="110" t="str">
        <f>IF(ISBLANK(DATASHEET!AK121),"",DATASHEET!AK121)</f>
        <v>AWR</v>
      </c>
      <c r="AB135" s="111" t="str">
        <f>IF(ISBLANK(DATASHEET!AL121),"",DATASHEET!AL121)</f>
        <v>8N-DT-4</v>
      </c>
      <c r="AC135" s="108" t="str">
        <f>IF(AD135="","",IFERROR(VLOOKUP(DATASHEET!AN121,lookup,2,FALSE)-$Q135,""))</f>
        <v/>
      </c>
      <c r="AD135" s="109">
        <f>IFERROR(INDEX(DATASHEET!$A$1:$CT$300,MATCH(PROGRESS!$A135,DATASHEET!$A$1:$A$300,0),MATCH(PROGRESS!AD$2,DATASHEET!$A$1:$CT$1,0)),"")</f>
        <v>0</v>
      </c>
      <c r="AE135" s="109" t="str">
        <f t="shared" si="48"/>
        <v/>
      </c>
      <c r="AF135" s="110" t="str">
        <f>IF(ISBLANK(DATASHEET!AO121),"",DATASHEET!AO121)</f>
        <v>EC</v>
      </c>
      <c r="AG135" s="111" t="str">
        <f>IF(ISBLANK(DATASHEET!AP121),"",DATASHEET!AP121)</f>
        <v>8N-DR-2</v>
      </c>
      <c r="AH135" s="108" t="str">
        <f>IF(AI135="","",IFERROR(VLOOKUP(DATASHEET!AR121,lookup,2,FALSE)-$Q135,""))</f>
        <v/>
      </c>
      <c r="AI135" s="109">
        <f>IFERROR(INDEX(DATASHEET!$A$1:$CT$300,MATCH(PROGRESS!$A135,DATASHEET!$A$1:$A$300,0),MATCH(PROGRESS!AI$2,DATASHEET!$A$1:$CT$1,0)),"")</f>
        <v>0</v>
      </c>
      <c r="AJ135" s="109" t="str">
        <f t="shared" si="49"/>
        <v/>
      </c>
      <c r="AK135" s="110" t="str">
        <f>IF(ISBLANK(DATASHEET!AS121),"",DATASHEET!AS121)</f>
        <v>AWH</v>
      </c>
      <c r="AL135" s="111" t="str">
        <f>IF(ISBLANK(DATASHEET!AT121),"",DATASHEET!AT121)</f>
        <v>8N-EN-1</v>
      </c>
      <c r="AM135" s="108" t="str">
        <f>IF(AN135="","",IFERROR(VLOOKUP(DATASHEET!AZ121,lookup,2,FALSE)-$Q135,""))</f>
        <v/>
      </c>
      <c r="AN135" s="109">
        <f>IFERROR(INDEX(DATASHEET!$A$1:$CT$300,MATCH(PROGRESS!$A135,DATASHEET!$A$1:$A$300,0),MATCH(PROGRESS!AN$2,DATASHEET!$A$1:$CT$1,0)),"")</f>
        <v>0</v>
      </c>
      <c r="AO135" s="109" t="str">
        <f t="shared" si="50"/>
        <v/>
      </c>
      <c r="AP135" s="110" t="str">
        <f>IF(ISBLANK(DATASHEET!BA121),"",DATASHEET!BA121)</f>
        <v/>
      </c>
      <c r="AQ135" s="111" t="str">
        <f>IF(ISBLANK(DATASHEET!BB121),"",DATASHEET!BB121)</f>
        <v/>
      </c>
      <c r="AR135" s="108" t="str">
        <f>IF(AS135="","",IFERROR(VLOOKUP(DATASHEET!BD121,lookup,2,FALSE)-$Q135,""))</f>
        <v/>
      </c>
      <c r="AS135" s="109">
        <f>IFERROR(INDEX(DATASHEET!$A$1:$CT$300,MATCH(PROGRESS!$A135,DATASHEET!$A$1:$A$300,0),MATCH(PROGRESS!AS$2,DATASHEET!$A$1:$CT$1,0)),"")</f>
        <v>0</v>
      </c>
      <c r="AT135" s="109" t="str">
        <f t="shared" si="51"/>
        <v/>
      </c>
      <c r="AU135" s="110" t="str">
        <f>IF(ISBLANK(DATASHEET!BE121),"",DATASHEET!BE121)</f>
        <v>MPI</v>
      </c>
      <c r="AV135" s="111" t="str">
        <f>IF(ISBLANK(DATASHEET!BF121),"",DATASHEET!BF121)</f>
        <v>8N-GG-2</v>
      </c>
      <c r="AW135" s="108" t="str">
        <f>IF(AX135="","",IFERROR(VLOOKUP(DATASHEET!BH121,lookup,2,FALSE)-$Q135,""))</f>
        <v/>
      </c>
      <c r="AX135" s="109">
        <f>IFERROR(INDEX(DATASHEET!$A$1:$CT$300,MATCH(PROGRESS!$A135,DATASHEET!$A$1:$A$300,0),MATCH(PROGRESS!AX$2,DATASHEET!$A$1:$CT$1,0)),"")</f>
        <v>0</v>
      </c>
      <c r="AY135" s="109" t="str">
        <f t="shared" si="52"/>
        <v/>
      </c>
      <c r="AZ135" s="110" t="str">
        <f>IF(ISBLANK(DATASHEET!BI121),"",DATASHEET!BI121)</f>
        <v>HST</v>
      </c>
      <c r="BA135" s="111" t="str">
        <f>IF(ISBLANK(DATASHEET!BJ121),"",DATASHEET!BJ121)</f>
        <v>8N-HI-2</v>
      </c>
      <c r="BB135" s="108" t="str">
        <f>IF(BC135="","",IFERROR(VLOOKUP(DATASHEET!BL121,lookup,2,FALSE)-$Q135,""))</f>
        <v/>
      </c>
      <c r="BC135" s="109">
        <f>IFERROR(INDEX(DATASHEET!$A$1:$CT$300,MATCH(PROGRESS!$A135,DATASHEET!$A$1:$A$300,0),MATCH(PROGRESS!BC$2,DATASHEET!$A$1:$CT$1,0)),"")</f>
        <v>0</v>
      </c>
      <c r="BD135" s="109" t="str">
        <f t="shared" si="53"/>
        <v/>
      </c>
      <c r="BE135" s="110" t="str">
        <f>IF(ISBLANK(DATASHEET!BM121),"",DATASHEET!BM121)</f>
        <v>DCR</v>
      </c>
      <c r="BF135" s="111" t="str">
        <f>IF(ISBLANK(DATASHEET!BN121),"",DATASHEET!BN121)</f>
        <v>8N-IT-2</v>
      </c>
      <c r="BG135" s="108" t="str">
        <f>IF(BH135="","",IFERROR(VLOOKUP(DATASHEET!BP121,lookup,2,FALSE)-$Q135,""))</f>
        <v/>
      </c>
      <c r="BH135" s="109">
        <f>IFERROR(INDEX(DATASHEET!$A$1:$CT$300,MATCH(PROGRESS!$A135,DATASHEET!$A$1:$A$300,0),MATCH(PROGRESS!BH$2,DATASHEET!$A$1:$CT$1,0)),"")</f>
        <v>0</v>
      </c>
      <c r="BI135" s="109" t="str">
        <f t="shared" si="54"/>
        <v/>
      </c>
      <c r="BJ135" s="110" t="str">
        <f>IF(ISBLANK(DATASHEET!BQ121),"",DATASHEET!BQ121)</f>
        <v>MP</v>
      </c>
      <c r="BK135" s="111" t="str">
        <f>IF(ISBLANK(DATASHEET!BR121),"",DATASHEET!BR121)</f>
        <v>8N-MA-2</v>
      </c>
      <c r="BL135" s="108" t="str">
        <f>IFERROR(VLOOKUP(DATASHEET!BT121,lookup,2,FALSE)-$Q135,"")</f>
        <v/>
      </c>
      <c r="BM135" s="109">
        <f>IFERROR(INDEX(DATASHEET!$A$1:$CT$300,MATCH(PROGRESS!$A135,DATASHEET!$A$1:$A$300,0),MATCH(PROGRESS!BM$2,DATASHEET!$A$1:$CT$1,0)),"")</f>
        <v>0</v>
      </c>
      <c r="BN135" s="109" t="str">
        <f t="shared" si="55"/>
        <v/>
      </c>
      <c r="BO135" s="110" t="str">
        <f>IF(ISBLANK(DATASHEET!BU121),"",DATASHEET!BU121)</f>
        <v>AW</v>
      </c>
      <c r="BP135" s="111" t="str">
        <f>IF(ISBLANK(DATASHEET!BV121),"",DATASHEET!BV121)</f>
        <v>8N-MU-2</v>
      </c>
      <c r="BQ135" s="108" t="str">
        <f>IFERROR(VLOOKUP(DATASHEET!BX121,lookup,2,FALSE)-$Q135,"")</f>
        <v/>
      </c>
      <c r="BR135" s="109">
        <f>IFERROR(INDEX(DATASHEET!$A$1:$CT$300,MATCH(PROGRESS!$A135,DATASHEET!$A$1:$A$300,0),MATCH(PROGRESS!BR$2,DATASHEET!$A$1:$CT$1,0)),"")</f>
        <v>0</v>
      </c>
      <c r="BS135" s="109" t="str">
        <f t="shared" si="56"/>
        <v/>
      </c>
      <c r="BT135" s="110" t="str">
        <f>IF(ISBLANK(DATASHEET!BY121),"",DATASHEET!BY121)</f>
        <v/>
      </c>
      <c r="BU135" s="111" t="str">
        <f>IF(ISBLANK(DATASHEET!BZ121),"",DATASHEET!BZ121)</f>
        <v/>
      </c>
      <c r="BV135" s="108" t="str">
        <f>IFERROR(VLOOKUP(DATASHEET!CB121,lookup,2,FALSE)-$Q135,"")</f>
        <v/>
      </c>
      <c r="BW135" s="109">
        <f>IFERROR(INDEX(DATASHEET!$A$1:$CT$300,MATCH(PROGRESS!$A135,DATASHEET!$A$1:$A$300,0),MATCH(PROGRESS!BW$2,DATASHEET!$A$1:$CT$1,0)),"")</f>
        <v>0</v>
      </c>
      <c r="BX135" s="109" t="str">
        <f t="shared" si="57"/>
        <v/>
      </c>
      <c r="BY135" s="110" t="str">
        <f>IF(ISBLANK(DATASHEET!CC121),"",DATASHEET!CC121)</f>
        <v>CKA</v>
      </c>
      <c r="BZ135" s="111" t="str">
        <f>IF(ISBLANK(DATASHEET!CD121),"",DATASHEET!CD121)</f>
        <v>8N-PE-2</v>
      </c>
      <c r="CA135" s="108" t="str">
        <f>IFERROR(VLOOKUP(DATASHEET!CF121,lookup,2,FALSE)-$Q135,"")</f>
        <v/>
      </c>
      <c r="CB135" s="109">
        <f>IFERROR(INDEX(DATASHEET!$A$1:$CT$300,MATCH(PROGRESS!$A135,DATASHEET!$A$1:$A$300,0),MATCH(PROGRESS!CB$2,DATASHEET!$A$1:$CT$1,0)),"")</f>
        <v>0</v>
      </c>
      <c r="CC135" s="109" t="str">
        <f t="shared" si="58"/>
        <v/>
      </c>
      <c r="CD135" s="110" t="str">
        <f>IF(ISBLANK(DATASHEET!CG121),"",DATASHEET!CG121)</f>
        <v>PLO</v>
      </c>
      <c r="CE135" s="111" t="str">
        <f>IF(ISBLANK(DATASHEET!CH121),"",DATASHEET!CH121)</f>
        <v>8N-RE-2</v>
      </c>
      <c r="CF135" s="108" t="str">
        <f>IFERROR(VLOOKUP(DATASHEET!CJ121,lookup,2,FALSE)-$Q135,"")</f>
        <v/>
      </c>
      <c r="CG135" s="109">
        <f>IFERROR(INDEX(DATASHEET!$A$1:$CT$300,MATCH(PROGRESS!$A135,DATASHEET!$A$1:$A$300,0),MATCH(PROGRESS!CG$2,DATASHEET!$A$1:$CT$1,0)),"")</f>
        <v>0</v>
      </c>
      <c r="CH135" s="109" t="str">
        <f t="shared" si="61"/>
        <v/>
      </c>
      <c r="CI135" s="110" t="str">
        <f>IF(ISBLANK(DATASHEET!CK121),"",DATASHEET!CK121)</f>
        <v>GN</v>
      </c>
      <c r="CJ135" s="111" t="str">
        <f>IF(ISBLANK(DATASHEET!CL121),"",DATASHEET!CL121)</f>
        <v>8X-SC-3</v>
      </c>
      <c r="CK135" s="108" t="str">
        <f>IFERROR(VLOOKUP(DATASHEET!CN121,lookup,2,FALSE)-$Q135,"")</f>
        <v/>
      </c>
      <c r="CL135" s="109">
        <f>IFERROR(INDEX(DATASHEET!$A$1:$CT$300,MATCH(PROGRESS!$A135,DATASHEET!$A$1:$A$300,0),MATCH(PROGRESS!CL$2,DATASHEET!$A$1:$CT$1,0)),"")</f>
        <v>0</v>
      </c>
      <c r="CM135" s="109" t="str">
        <f t="shared" si="59"/>
        <v/>
      </c>
      <c r="CN135" s="110" t="str">
        <f>IF(ISBLANK(DATASHEET!CO121),"",DATASHEET!CO121)</f>
        <v>YP</v>
      </c>
      <c r="CO135" s="110" t="str">
        <f>IF(ISBLANK(DATASHEET!CP121),"",DATASHEET!CP121)</f>
        <v>8N-SP-2</v>
      </c>
      <c r="FO135" s="282"/>
      <c r="FP135" s="282"/>
      <c r="FQ135" s="282"/>
      <c r="FR135" s="282"/>
      <c r="FS135" s="282"/>
      <c r="FT135" s="282"/>
      <c r="FU135" s="282"/>
      <c r="FV135" s="282"/>
      <c r="FW135" s="282"/>
      <c r="FX135" s="282"/>
      <c r="FY135" s="345"/>
      <c r="FZ135" s="282"/>
      <c r="GA135" s="282"/>
      <c r="GB135" s="282"/>
      <c r="GC135" s="282"/>
      <c r="GD135" s="282"/>
      <c r="GE135" s="282"/>
      <c r="GF135" s="282"/>
      <c r="GG135" s="282"/>
      <c r="GH135" s="282"/>
      <c r="GI135" s="282"/>
      <c r="GJ135" s="282"/>
      <c r="GK135" s="282"/>
      <c r="GL135" s="282"/>
      <c r="GM135" s="282"/>
      <c r="GN135" s="282"/>
      <c r="GO135" s="282"/>
      <c r="GP135" s="282"/>
      <c r="GQ135" s="282"/>
      <c r="GR135" s="282"/>
    </row>
    <row r="136" spans="1:200" ht="15.75" x14ac:dyDescent="0.25">
      <c r="A136" s="112">
        <f>DATASHEET!A122</f>
        <v>152941</v>
      </c>
      <c r="B136" s="113" t="str">
        <f>DATASHEET!B122</f>
        <v>MCKINNEY, Ingrid</v>
      </c>
      <c r="C136" s="114" t="str">
        <f>DATASHEET!C122</f>
        <v>8AB</v>
      </c>
      <c r="D136" s="115" t="str">
        <f>DATASHEET!D122</f>
        <v>F</v>
      </c>
      <c r="E136" s="115" t="str">
        <f>DATASHEET!J122</f>
        <v>N</v>
      </c>
      <c r="F136" s="115" t="str">
        <f>DATASHEET!E122</f>
        <v>N</v>
      </c>
      <c r="G136" s="115" t="str">
        <f>DATASHEET!F122</f>
        <v>White - British</v>
      </c>
      <c r="H136" s="115" t="str">
        <f>DATASHEET!G122</f>
        <v>N</v>
      </c>
      <c r="I136" s="115" t="str">
        <f>DATASHEET!H122</f>
        <v>N</v>
      </c>
      <c r="J136" s="115" t="str">
        <f>DATASHEET!I122</f>
        <v>N</v>
      </c>
      <c r="K136" s="116" t="str">
        <f>DATASHEET!M122</f>
        <v>M</v>
      </c>
      <c r="L136" s="117" t="str">
        <f t="shared" si="46"/>
        <v/>
      </c>
      <c r="M136" s="106" t="str">
        <f>IFERROR(SUM(COUNTIF($S136,"&gt;=0"),COUNTIF($AC136,"&gt;=0"),COUNTIF($AH136,"&gt;=0"),COUNTIF(#REF!,"&gt;=0"),COUNTIF($AM136,"&gt;=0"),COUNTIF($AR136,"&gt;=0"),COUNTIF($AW136,"&gt;=0"),COUNTIF($BB136,"&gt;=0"),COUNTIF($BG136,"&gt;=0"),COUNTIF($BL136,"&gt;=0"),COUNTIF($BV136,"&gt;=0"),COUNTIF($BQ136,"&gt;=0"),COUNTIF($CF136,"&gt;=0"),COUNTIF($CK136,"&gt;=0"),COUNTIF($X136,"&gt;=0"),COUNTIF($CA136,"&gt;=0"))/COUNT($S136,$AC136,$AH136,#REF!,$AM136,$AR136,$AW136,$BB136,$BG136,$BL136,$BV136,$CA136,$CF136,$CK136,$X136,$BQ136),"")</f>
        <v/>
      </c>
      <c r="N136" s="106" t="str">
        <f>IFERROR(SUM(COUNTIF($S136,"&lt;0"),COUNTIF($AC136,"&lt;0"),COUNTIF($AH136,"&lt;0"),COUNTIF(#REF!,"&lt;0"),COUNTIF($AM136,"&lt;0"),COUNTIF($AR136,"&lt;0"),COUNTIF($AW136,"&lt;0"),COUNTIF($BB136,"&lt;0"),COUNTIF($BG136,"&lt;0"),COUNTIF($BL136,"&lt;0"),COUNTIF($BV136,"&lt;0"),COUNTIF($BQ136,"&lt;0"),COUNTIF($CA136,"&lt;0"),COUNTIF($CF136,"&lt;0"),COUNTIF($CK136,"&lt;0"),COUNTIF($X136,"&lt;0"))/COUNT($S136,$AC136,$AH136,#REF!,$AM136,$AR136,$AW136,$BB136,$BG136,$BL136,$BV136,$CA136,$CF136,$CK136,$X136,$BQ136),"")</f>
        <v/>
      </c>
      <c r="O136" s="118" t="str">
        <f>IF(ISBLANK(DATASHEET!L122),"",DATASHEET!L122)</f>
        <v>5-6</v>
      </c>
      <c r="P136" s="119">
        <f>IFERROR(IF(VLOOKUP(DATASHEET!A122,[5]YEAR8!$A$2:$Z$226,18,FALSE)="","",VLOOKUP(DATASHEET!A122,[5]YEAR8!$A$2:$Z$226,18,FALSE)),"")</f>
        <v>59.353448</v>
      </c>
      <c r="Q136" s="120">
        <f>IFERROR(IF(VLOOKUP(DATASHEET!A122,[5]YEAR8!$A$2:$AF$250,19,FALSE)="","",VLOOKUP(DATASHEET!A122,[5]YEAR8!$A$2:$AF$250,19,FALSE)),"")</f>
        <v>5.9353448000000002</v>
      </c>
      <c r="R136" s="121" t="str">
        <f>'P8 BREAKDOWN'!L124</f>
        <v/>
      </c>
      <c r="S136" s="108" t="str">
        <f>IF(T136="","",IFERROR(VLOOKUP(DATASHEET!AF122,lookup,2,FALSE)-$Q136,""))</f>
        <v/>
      </c>
      <c r="T136" s="109">
        <f>IFERROR(INDEX(DATASHEET!$A$1:$CT$300,MATCH(PROGRESS!$A136,DATASHEET!$A$1:$A$300,0),MATCH(PROGRESS!T$2,DATASHEET!$A$1:$CT$1,0)),"")</f>
        <v>0</v>
      </c>
      <c r="U136" s="109" t="str">
        <f t="shared" si="47"/>
        <v/>
      </c>
      <c r="V136" s="110" t="str">
        <f>IF(ISBLANK(DATASHEET!AG122),"",DATASHEET!AG122)</f>
        <v>SGO</v>
      </c>
      <c r="W136" s="111" t="str">
        <f>IF(ISBLANK(DATASHEET!AH122),"",DATASHEET!AH122)</f>
        <v>8N-AR-1</v>
      </c>
      <c r="X136" s="108" t="str">
        <f>IFERROR(VLOOKUP(DATASHEET!AJ122,lookup,2,FALSE)-$Q136,"")</f>
        <v/>
      </c>
      <c r="Y136" s="109">
        <f>IFERROR(INDEX(DATASHEET!$A$1:$CT$300,MATCH(PROGRESS!$A136,DATASHEET!$A$1:$A$300,0),MATCH(PROGRESS!Y$2,DATASHEET!$A$1:$CT$1,0)),"")</f>
        <v>0</v>
      </c>
      <c r="Z136" s="109" t="str">
        <f t="shared" si="60"/>
        <v/>
      </c>
      <c r="AA136" s="110" t="str">
        <f>IF(ISBLANK(DATASHEET!AK122),"",DATASHEET!AK122)</f>
        <v>KD</v>
      </c>
      <c r="AB136" s="111" t="str">
        <f>IF(ISBLANK(DATASHEET!AL122),"",DATASHEET!AL122)</f>
        <v>8N-DT-2</v>
      </c>
      <c r="AC136" s="108" t="str">
        <f>IF(AD136="","",IFERROR(VLOOKUP(DATASHEET!AN122,lookup,2,FALSE)-$Q136,""))</f>
        <v/>
      </c>
      <c r="AD136" s="109">
        <f>IFERROR(INDEX(DATASHEET!$A$1:$CT$300,MATCH(PROGRESS!$A136,DATASHEET!$A$1:$A$300,0),MATCH(PROGRESS!AD$2,DATASHEET!$A$1:$CT$1,0)),"")</f>
        <v>0</v>
      </c>
      <c r="AE136" s="109" t="str">
        <f t="shared" si="48"/>
        <v/>
      </c>
      <c r="AF136" s="110" t="str">
        <f>IF(ISBLANK(DATASHEET!AO122),"",DATASHEET!AO122)</f>
        <v>EC</v>
      </c>
      <c r="AG136" s="111" t="str">
        <f>IF(ISBLANK(DATASHEET!AP122),"",DATASHEET!AP122)</f>
        <v>8N-DR-1</v>
      </c>
      <c r="AH136" s="108" t="str">
        <f>IF(AI136="","",IFERROR(VLOOKUP(DATASHEET!AR122,lookup,2,FALSE)-$Q136,""))</f>
        <v/>
      </c>
      <c r="AI136" s="109">
        <f>IFERROR(INDEX(DATASHEET!$A$1:$CT$300,MATCH(PROGRESS!$A136,DATASHEET!$A$1:$A$300,0),MATCH(PROGRESS!AI$2,DATASHEET!$A$1:$CT$1,0)),"")</f>
        <v>0</v>
      </c>
      <c r="AJ136" s="109" t="str">
        <f t="shared" si="49"/>
        <v/>
      </c>
      <c r="AK136" s="110" t="str">
        <f>IF(ISBLANK(DATASHEET!AS122),"",DATASHEET!AS122)</f>
        <v>AWH</v>
      </c>
      <c r="AL136" s="111" t="str">
        <f>IF(ISBLANK(DATASHEET!AT122),"",DATASHEET!AT122)</f>
        <v>8N-EN-1</v>
      </c>
      <c r="AM136" s="108" t="str">
        <f>IF(AN136="","",IFERROR(VLOOKUP(DATASHEET!AZ122,lookup,2,FALSE)-$Q136,""))</f>
        <v/>
      </c>
      <c r="AN136" s="109">
        <f>IFERROR(INDEX(DATASHEET!$A$1:$CT$300,MATCH(PROGRESS!$A136,DATASHEET!$A$1:$A$300,0),MATCH(PROGRESS!AN$2,DATASHEET!$A$1:$CT$1,0)),"")</f>
        <v>0</v>
      </c>
      <c r="AO136" s="109" t="str">
        <f t="shared" si="50"/>
        <v/>
      </c>
      <c r="AP136" s="110" t="str">
        <f>IF(ISBLANK(DATASHEET!BA122),"",DATASHEET!BA122)</f>
        <v/>
      </c>
      <c r="AQ136" s="111" t="str">
        <f>IF(ISBLANK(DATASHEET!BB122),"",DATASHEET!BB122)</f>
        <v/>
      </c>
      <c r="AR136" s="108" t="str">
        <f>IF(AS136="","",IFERROR(VLOOKUP(DATASHEET!BD122,lookup,2,FALSE)-$Q136,""))</f>
        <v/>
      </c>
      <c r="AS136" s="109">
        <f>IFERROR(INDEX(DATASHEET!$A$1:$CT$300,MATCH(PROGRESS!$A136,DATASHEET!$A$1:$A$300,0),MATCH(PROGRESS!AS$2,DATASHEET!$A$1:$CT$1,0)),"")</f>
        <v>0</v>
      </c>
      <c r="AT136" s="109" t="str">
        <f t="shared" si="51"/>
        <v/>
      </c>
      <c r="AU136" s="110" t="str">
        <f>IF(ISBLANK(DATASHEET!BE122),"",DATASHEET!BE122)</f>
        <v>MPI</v>
      </c>
      <c r="AV136" s="111" t="str">
        <f>IF(ISBLANK(DATASHEET!BF122),"",DATASHEET!BF122)</f>
        <v>8N-GG-1</v>
      </c>
      <c r="AW136" s="108" t="str">
        <f>IF(AX136="","",IFERROR(VLOOKUP(DATASHEET!BH122,lookup,2,FALSE)-$Q136,""))</f>
        <v/>
      </c>
      <c r="AX136" s="109">
        <f>IFERROR(INDEX(DATASHEET!$A$1:$CT$300,MATCH(PROGRESS!$A136,DATASHEET!$A$1:$A$300,0),MATCH(PROGRESS!AX$2,DATASHEET!$A$1:$CT$1,0)),"")</f>
        <v>0</v>
      </c>
      <c r="AY136" s="109" t="str">
        <f t="shared" si="52"/>
        <v/>
      </c>
      <c r="AZ136" s="110" t="str">
        <f>IF(ISBLANK(DATASHEET!BI122),"",DATASHEET!BI122)</f>
        <v>HST</v>
      </c>
      <c r="BA136" s="111" t="str">
        <f>IF(ISBLANK(DATASHEET!BJ122),"",DATASHEET!BJ122)</f>
        <v>8N-HI-1</v>
      </c>
      <c r="BB136" s="108" t="str">
        <f>IF(BC136="","",IFERROR(VLOOKUP(DATASHEET!BL122,lookup,2,FALSE)-$Q136,""))</f>
        <v/>
      </c>
      <c r="BC136" s="109">
        <f>IFERROR(INDEX(DATASHEET!$A$1:$CT$300,MATCH(PROGRESS!$A136,DATASHEET!$A$1:$A$300,0),MATCH(PROGRESS!BC$2,DATASHEET!$A$1:$CT$1,0)),"")</f>
        <v>0</v>
      </c>
      <c r="BD136" s="109" t="str">
        <f t="shared" si="53"/>
        <v/>
      </c>
      <c r="BE136" s="110" t="str">
        <f>IF(ISBLANK(DATASHEET!BM122),"",DATASHEET!BM122)</f>
        <v>FS</v>
      </c>
      <c r="BF136" s="111" t="str">
        <f>IF(ISBLANK(DATASHEET!BN122),"",DATASHEET!BN122)</f>
        <v>8N-IT-1</v>
      </c>
      <c r="BG136" s="108" t="str">
        <f>IF(BH136="","",IFERROR(VLOOKUP(DATASHEET!BP122,lookup,2,FALSE)-$Q136,""))</f>
        <v/>
      </c>
      <c r="BH136" s="109">
        <f>IFERROR(INDEX(DATASHEET!$A$1:$CT$300,MATCH(PROGRESS!$A136,DATASHEET!$A$1:$A$300,0),MATCH(PROGRESS!BH$2,DATASHEET!$A$1:$CT$1,0)),"")</f>
        <v>0</v>
      </c>
      <c r="BI136" s="109" t="str">
        <f t="shared" si="54"/>
        <v/>
      </c>
      <c r="BJ136" s="110" t="str">
        <f>IF(ISBLANK(DATASHEET!BQ122),"",DATASHEET!BQ122)</f>
        <v>AB</v>
      </c>
      <c r="BK136" s="111" t="str">
        <f>IF(ISBLANK(DATASHEET!BR122),"",DATASHEET!BR122)</f>
        <v>8N-MA-3</v>
      </c>
      <c r="BL136" s="108" t="str">
        <f>IFERROR(VLOOKUP(DATASHEET!BT122,lookup,2,FALSE)-$Q136,"")</f>
        <v/>
      </c>
      <c r="BM136" s="109">
        <f>IFERROR(INDEX(DATASHEET!$A$1:$CT$300,MATCH(PROGRESS!$A136,DATASHEET!$A$1:$A$300,0),MATCH(PROGRESS!BM$2,DATASHEET!$A$1:$CT$1,0)),"")</f>
        <v>0</v>
      </c>
      <c r="BN136" s="109" t="str">
        <f t="shared" si="55"/>
        <v/>
      </c>
      <c r="BO136" s="110" t="str">
        <f>IF(ISBLANK(DATASHEET!BU122),"",DATASHEET!BU122)</f>
        <v>AW</v>
      </c>
      <c r="BP136" s="111" t="str">
        <f>IF(ISBLANK(DATASHEET!BV122),"",DATASHEET!BV122)</f>
        <v>8N-MU-1</v>
      </c>
      <c r="BQ136" s="108" t="str">
        <f>IFERROR(VLOOKUP(DATASHEET!BX122,lookup,2,FALSE)-$Q136,"")</f>
        <v/>
      </c>
      <c r="BR136" s="109">
        <f>IFERROR(INDEX(DATASHEET!$A$1:$CT$300,MATCH(PROGRESS!$A136,DATASHEET!$A$1:$A$300,0),MATCH(PROGRESS!BR$2,DATASHEET!$A$1:$CT$1,0)),"")</f>
        <v>0</v>
      </c>
      <c r="BS136" s="109" t="str">
        <f t="shared" si="56"/>
        <v/>
      </c>
      <c r="BT136" s="110" t="str">
        <f>IF(ISBLANK(DATASHEET!BY122),"",DATASHEET!BY122)</f>
        <v/>
      </c>
      <c r="BU136" s="111" t="str">
        <f>IF(ISBLANK(DATASHEET!BZ122),"",DATASHEET!BZ122)</f>
        <v/>
      </c>
      <c r="BV136" s="108" t="str">
        <f>IFERROR(VLOOKUP(DATASHEET!CB122,lookup,2,FALSE)-$Q136,"")</f>
        <v/>
      </c>
      <c r="BW136" s="109">
        <f>IFERROR(INDEX(DATASHEET!$A$1:$CT$300,MATCH(PROGRESS!$A136,DATASHEET!$A$1:$A$300,0),MATCH(PROGRESS!BW$2,DATASHEET!$A$1:$CT$1,0)),"")</f>
        <v>0</v>
      </c>
      <c r="BX136" s="109" t="str">
        <f t="shared" si="57"/>
        <v/>
      </c>
      <c r="BY136" s="110" t="str">
        <f>IF(ISBLANK(DATASHEET!CC122),"",DATASHEET!CC122)</f>
        <v>CKA</v>
      </c>
      <c r="BZ136" s="111" t="str">
        <f>IF(ISBLANK(DATASHEET!CD122),"",DATASHEET!CD122)</f>
        <v>8N-PE-2</v>
      </c>
      <c r="CA136" s="108" t="str">
        <f>IFERROR(VLOOKUP(DATASHEET!CF122,lookup,2,FALSE)-$Q136,"")</f>
        <v/>
      </c>
      <c r="CB136" s="109">
        <f>IFERROR(INDEX(DATASHEET!$A$1:$CT$300,MATCH(PROGRESS!$A136,DATASHEET!$A$1:$A$300,0),MATCH(PROGRESS!CB$2,DATASHEET!$A$1:$CT$1,0)),"")</f>
        <v>0</v>
      </c>
      <c r="CC136" s="109" t="str">
        <f t="shared" si="58"/>
        <v/>
      </c>
      <c r="CD136" s="110" t="str">
        <f>IF(ISBLANK(DATASHEET!CG122),"",DATASHEET!CG122)</f>
        <v>PLO</v>
      </c>
      <c r="CE136" s="111" t="str">
        <f>IF(ISBLANK(DATASHEET!CH122),"",DATASHEET!CH122)</f>
        <v>8N-RE-1</v>
      </c>
      <c r="CF136" s="108" t="str">
        <f>IFERROR(VLOOKUP(DATASHEET!CJ122,lookup,2,FALSE)-$Q136,"")</f>
        <v/>
      </c>
      <c r="CG136" s="109">
        <f>IFERROR(INDEX(DATASHEET!$A$1:$CT$300,MATCH(PROGRESS!$A136,DATASHEET!$A$1:$A$300,0),MATCH(PROGRESS!CG$2,DATASHEET!$A$1:$CT$1,0)),"")</f>
        <v>0</v>
      </c>
      <c r="CH136" s="109" t="str">
        <f t="shared" si="61"/>
        <v/>
      </c>
      <c r="CI136" s="110" t="str">
        <f>IF(ISBLANK(DATASHEET!CK122),"",DATASHEET!CK122)</f>
        <v>AGI</v>
      </c>
      <c r="CJ136" s="111" t="str">
        <f>IF(ISBLANK(DATASHEET!CL122),"",DATASHEET!CL122)</f>
        <v>8X-SC-5</v>
      </c>
      <c r="CK136" s="108" t="str">
        <f>IFERROR(VLOOKUP(DATASHEET!CN122,lookup,2,FALSE)-$Q136,"")</f>
        <v/>
      </c>
      <c r="CL136" s="109">
        <f>IFERROR(INDEX(DATASHEET!$A$1:$CT$300,MATCH(PROGRESS!$A136,DATASHEET!$A$1:$A$300,0),MATCH(PROGRESS!CL$2,DATASHEET!$A$1:$CT$1,0)),"")</f>
        <v>0</v>
      </c>
      <c r="CM136" s="109" t="str">
        <f t="shared" si="59"/>
        <v/>
      </c>
      <c r="CN136" s="110" t="str">
        <f>IF(ISBLANK(DATASHEET!CO122),"",DATASHEET!CO122)</f>
        <v>DCH</v>
      </c>
      <c r="CO136" s="110" t="str">
        <f>IF(ISBLANK(DATASHEET!CP122),"",DATASHEET!CP122)</f>
        <v>8N-SP-1</v>
      </c>
      <c r="FO136" s="282"/>
      <c r="FP136" s="282"/>
      <c r="FQ136" s="282"/>
      <c r="FR136" s="282"/>
      <c r="FS136" s="282"/>
      <c r="FT136" s="282"/>
      <c r="FU136" s="282"/>
      <c r="FV136" s="282"/>
      <c r="FW136" s="282"/>
      <c r="FX136" s="282"/>
      <c r="FY136" s="345"/>
      <c r="FZ136" s="282"/>
      <c r="GA136" s="282"/>
      <c r="GB136" s="282"/>
      <c r="GC136" s="282"/>
      <c r="GD136" s="282"/>
      <c r="GE136" s="282"/>
      <c r="GF136" s="282"/>
      <c r="GG136" s="282"/>
      <c r="GH136" s="282"/>
      <c r="GI136" s="282"/>
      <c r="GJ136" s="282"/>
      <c r="GK136" s="282"/>
      <c r="GL136" s="282"/>
      <c r="GM136" s="282"/>
      <c r="GN136" s="282"/>
      <c r="GO136" s="282"/>
      <c r="GP136" s="282"/>
      <c r="GQ136" s="282"/>
      <c r="GR136" s="282"/>
    </row>
    <row r="137" spans="1:200" ht="15.75" x14ac:dyDescent="0.25">
      <c r="A137" s="112">
        <f>DATASHEET!A123</f>
        <v>152888</v>
      </c>
      <c r="B137" s="113" t="str">
        <f>DATASHEET!B123</f>
        <v>MEDHANIE, Sesen</v>
      </c>
      <c r="C137" s="114" t="str">
        <f>DATASHEET!C123</f>
        <v>8MH</v>
      </c>
      <c r="D137" s="115" t="str">
        <f>DATASHEET!D123</f>
        <v>F</v>
      </c>
      <c r="E137" s="115" t="str">
        <f>DATASHEET!J123</f>
        <v>N</v>
      </c>
      <c r="F137" s="115" t="str">
        <f>DATASHEET!E123</f>
        <v>N</v>
      </c>
      <c r="G137" s="115" t="str">
        <f>DATASHEET!F123</f>
        <v>Other Black African</v>
      </c>
      <c r="H137" s="115" t="str">
        <f>DATASHEET!G123</f>
        <v>N</v>
      </c>
      <c r="I137" s="115" t="str">
        <f>DATASHEET!H123</f>
        <v>N</v>
      </c>
      <c r="J137" s="115" t="str">
        <f>DATASHEET!I123</f>
        <v>N</v>
      </c>
      <c r="K137" s="116" t="str">
        <f>DATASHEET!M123</f>
        <v>M</v>
      </c>
      <c r="L137" s="117" t="str">
        <f t="shared" si="46"/>
        <v/>
      </c>
      <c r="M137" s="106" t="str">
        <f>IFERROR(SUM(COUNTIF($S137,"&gt;=0"),COUNTIF($AC137,"&gt;=0"),COUNTIF($AH137,"&gt;=0"),COUNTIF(#REF!,"&gt;=0"),COUNTIF($AM137,"&gt;=0"),COUNTIF($AR137,"&gt;=0"),COUNTIF($AW137,"&gt;=0"),COUNTIF($BB137,"&gt;=0"),COUNTIF($BG137,"&gt;=0"),COUNTIF($BL137,"&gt;=0"),COUNTIF($BV137,"&gt;=0"),COUNTIF($BQ137,"&gt;=0"),COUNTIF($CF137,"&gt;=0"),COUNTIF($CK137,"&gt;=0"),COUNTIF($X137,"&gt;=0"),COUNTIF($CA137,"&gt;=0"))/COUNT($S137,$AC137,$AH137,#REF!,$AM137,$AR137,$AW137,$BB137,$BG137,$BL137,$BV137,$CA137,$CF137,$CK137,$X137,$BQ137),"")</f>
        <v/>
      </c>
      <c r="N137" s="106" t="str">
        <f>IFERROR(SUM(COUNTIF($S137,"&lt;0"),COUNTIF($AC137,"&lt;0"),COUNTIF($AH137,"&lt;0"),COUNTIF(#REF!,"&lt;0"),COUNTIF($AM137,"&lt;0"),COUNTIF($AR137,"&lt;0"),COUNTIF($AW137,"&lt;0"),COUNTIF($BB137,"&lt;0"),COUNTIF($BG137,"&lt;0"),COUNTIF($BL137,"&lt;0"),COUNTIF($BV137,"&lt;0"),COUNTIF($BQ137,"&lt;0"),COUNTIF($CA137,"&lt;0"),COUNTIF($CF137,"&lt;0"),COUNTIF($CK137,"&lt;0"),COUNTIF($X137,"&lt;0"))/COUNT($S137,$AC137,$AH137,#REF!,$AM137,$AR137,$AW137,$BB137,$BG137,$BL137,$BV137,$CA137,$CF137,$CK137,$X137,$BQ137),"")</f>
        <v/>
      </c>
      <c r="O137" s="118" t="str">
        <f>IF(ISBLANK(DATASHEET!L123),"",DATASHEET!L123)</f>
        <v>5-6</v>
      </c>
      <c r="P137" s="119">
        <f>IFERROR(IF(VLOOKUP(DATASHEET!A123,[5]YEAR8!$A$2:$Z$226,18,FALSE)="","",VLOOKUP(DATASHEET!A123,[5]YEAR8!$A$2:$Z$226,18,FALSE)),"")</f>
        <v>54.013157999999997</v>
      </c>
      <c r="Q137" s="120">
        <f>IFERROR(IF(VLOOKUP(DATASHEET!A123,[5]YEAR8!$A$2:$AF$250,19,FALSE)="","",VLOOKUP(DATASHEET!A123,[5]YEAR8!$A$2:$AF$250,19,FALSE)),"")</f>
        <v>5.4013157999999999</v>
      </c>
      <c r="R137" s="121" t="str">
        <f>'P8 BREAKDOWN'!L125</f>
        <v/>
      </c>
      <c r="S137" s="108" t="str">
        <f>IF(T137="","",IFERROR(VLOOKUP(DATASHEET!AF123,lookup,2,FALSE)-$Q137,""))</f>
        <v/>
      </c>
      <c r="T137" s="109">
        <f>IFERROR(INDEX(DATASHEET!$A$1:$CT$300,MATCH(PROGRESS!$A137,DATASHEET!$A$1:$A$300,0),MATCH(PROGRESS!T$2,DATASHEET!$A$1:$CT$1,0)),"")</f>
        <v>0</v>
      </c>
      <c r="U137" s="109" t="str">
        <f t="shared" si="47"/>
        <v/>
      </c>
      <c r="V137" s="110" t="str">
        <f>IF(ISBLANK(DATASHEET!AG123),"",DATASHEET!AG123)</f>
        <v>SGO</v>
      </c>
      <c r="W137" s="111" t="str">
        <f>IF(ISBLANK(DATASHEET!AH123),"",DATASHEET!AH123)</f>
        <v>8N-AR-2</v>
      </c>
      <c r="X137" s="108" t="str">
        <f>IFERROR(VLOOKUP(DATASHEET!AJ123,lookup,2,FALSE)-$Q137,"")</f>
        <v/>
      </c>
      <c r="Y137" s="109">
        <f>IFERROR(INDEX(DATASHEET!$A$1:$CT$300,MATCH(PROGRESS!$A137,DATASHEET!$A$1:$A$300,0),MATCH(PROGRESS!Y$2,DATASHEET!$A$1:$CT$1,0)),"")</f>
        <v>0</v>
      </c>
      <c r="Z137" s="109" t="str">
        <f t="shared" si="60"/>
        <v/>
      </c>
      <c r="AA137" s="110" t="str">
        <f>IF(ISBLANK(DATASHEET!AK123),"",DATASHEET!AK123)</f>
        <v/>
      </c>
      <c r="AB137" s="111" t="str">
        <f>IF(ISBLANK(DATASHEET!AL123),"",DATASHEET!AL123)</f>
        <v/>
      </c>
      <c r="AC137" s="108" t="str">
        <f>IF(AD137="","",IFERROR(VLOOKUP(DATASHEET!AN123,lookup,2,FALSE)-$Q137,""))</f>
        <v/>
      </c>
      <c r="AD137" s="109">
        <f>IFERROR(INDEX(DATASHEET!$A$1:$CT$300,MATCH(PROGRESS!$A137,DATASHEET!$A$1:$A$300,0),MATCH(PROGRESS!AD$2,DATASHEET!$A$1:$CT$1,0)),"")</f>
        <v>0</v>
      </c>
      <c r="AE137" s="109" t="str">
        <f t="shared" si="48"/>
        <v/>
      </c>
      <c r="AF137" s="110" t="str">
        <f>IF(ISBLANK(DATASHEET!AO123),"",DATASHEET!AO123)</f>
        <v>EC</v>
      </c>
      <c r="AG137" s="111" t="str">
        <f>IF(ISBLANK(DATASHEET!AP123),"",DATASHEET!AP123)</f>
        <v>8N-DR-2</v>
      </c>
      <c r="AH137" s="108" t="str">
        <f>IF(AI137="","",IFERROR(VLOOKUP(DATASHEET!AR123,lookup,2,FALSE)-$Q137,""))</f>
        <v/>
      </c>
      <c r="AI137" s="109">
        <f>IFERROR(INDEX(DATASHEET!$A$1:$CT$300,MATCH(PROGRESS!$A137,DATASHEET!$A$1:$A$300,0),MATCH(PROGRESS!AI$2,DATASHEET!$A$1:$CT$1,0)),"")</f>
        <v>0</v>
      </c>
      <c r="AJ137" s="109" t="str">
        <f t="shared" si="49"/>
        <v/>
      </c>
      <c r="AK137" s="110" t="str">
        <f>IF(ISBLANK(DATASHEET!AS123),"",DATASHEET!AS123)</f>
        <v>FB</v>
      </c>
      <c r="AL137" s="111" t="str">
        <f>IF(ISBLANK(DATASHEET!AT123),"",DATASHEET!AT123)</f>
        <v>8N-EN-2</v>
      </c>
      <c r="AM137" s="108" t="str">
        <f>IF(AN137="","",IFERROR(VLOOKUP(DATASHEET!AZ123,lookup,2,FALSE)-$Q137,""))</f>
        <v/>
      </c>
      <c r="AN137" s="109">
        <f>IFERROR(INDEX(DATASHEET!$A$1:$CT$300,MATCH(PROGRESS!$A137,DATASHEET!$A$1:$A$300,0),MATCH(PROGRESS!AN$2,DATASHEET!$A$1:$CT$1,0)),"")</f>
        <v>0</v>
      </c>
      <c r="AO137" s="109" t="str">
        <f t="shared" si="50"/>
        <v/>
      </c>
      <c r="AP137" s="110" t="str">
        <f>IF(ISBLANK(DATASHEET!BA123),"",DATASHEET!BA123)</f>
        <v/>
      </c>
      <c r="AQ137" s="111" t="str">
        <f>IF(ISBLANK(DATASHEET!BB123),"",DATASHEET!BB123)</f>
        <v/>
      </c>
      <c r="AR137" s="108" t="str">
        <f>IF(AS137="","",IFERROR(VLOOKUP(DATASHEET!BD123,lookup,2,FALSE)-$Q137,""))</f>
        <v/>
      </c>
      <c r="AS137" s="109">
        <f>IFERROR(INDEX(DATASHEET!$A$1:$CT$300,MATCH(PROGRESS!$A137,DATASHEET!$A$1:$A$300,0),MATCH(PROGRESS!AS$2,DATASHEET!$A$1:$CT$1,0)),"")</f>
        <v>0</v>
      </c>
      <c r="AT137" s="109" t="str">
        <f t="shared" si="51"/>
        <v/>
      </c>
      <c r="AU137" s="110" t="str">
        <f>IF(ISBLANK(DATASHEET!BE123),"",DATASHEET!BE123)</f>
        <v>MPI</v>
      </c>
      <c r="AV137" s="111" t="str">
        <f>IF(ISBLANK(DATASHEET!BF123),"",DATASHEET!BF123)</f>
        <v>8N-GG-2</v>
      </c>
      <c r="AW137" s="108" t="str">
        <f>IF(AX137="","",IFERROR(VLOOKUP(DATASHEET!BH123,lookup,2,FALSE)-$Q137,""))</f>
        <v/>
      </c>
      <c r="AX137" s="109">
        <f>IFERROR(INDEX(DATASHEET!$A$1:$CT$300,MATCH(PROGRESS!$A137,DATASHEET!$A$1:$A$300,0),MATCH(PROGRESS!AX$2,DATASHEET!$A$1:$CT$1,0)),"")</f>
        <v>0</v>
      </c>
      <c r="AY137" s="109" t="str">
        <f t="shared" si="52"/>
        <v/>
      </c>
      <c r="AZ137" s="110" t="str">
        <f>IF(ISBLANK(DATASHEET!BI123),"",DATASHEET!BI123)</f>
        <v>HST</v>
      </c>
      <c r="BA137" s="111" t="str">
        <f>IF(ISBLANK(DATASHEET!BJ123),"",DATASHEET!BJ123)</f>
        <v>8N-HI-2</v>
      </c>
      <c r="BB137" s="108" t="str">
        <f>IF(BC137="","",IFERROR(VLOOKUP(DATASHEET!BL123,lookup,2,FALSE)-$Q137,""))</f>
        <v/>
      </c>
      <c r="BC137" s="109">
        <f>IFERROR(INDEX(DATASHEET!$A$1:$CT$300,MATCH(PROGRESS!$A137,DATASHEET!$A$1:$A$300,0),MATCH(PROGRESS!BC$2,DATASHEET!$A$1:$CT$1,0)),"")</f>
        <v>0</v>
      </c>
      <c r="BD137" s="109" t="str">
        <f t="shared" si="53"/>
        <v/>
      </c>
      <c r="BE137" s="110" t="str">
        <f>IF(ISBLANK(DATASHEET!BM123),"",DATASHEET!BM123)</f>
        <v>DCR</v>
      </c>
      <c r="BF137" s="111" t="str">
        <f>IF(ISBLANK(DATASHEET!BN123),"",DATASHEET!BN123)</f>
        <v>8N-IT-2</v>
      </c>
      <c r="BG137" s="108" t="str">
        <f>IF(BH137="","",IFERROR(VLOOKUP(DATASHEET!BP123,lookup,2,FALSE)-$Q137,""))</f>
        <v/>
      </c>
      <c r="BH137" s="109">
        <f>IFERROR(INDEX(DATASHEET!$A$1:$CT$300,MATCH(PROGRESS!$A137,DATASHEET!$A$1:$A$300,0),MATCH(PROGRESS!BH$2,DATASHEET!$A$1:$CT$1,0)),"")</f>
        <v>0</v>
      </c>
      <c r="BI137" s="109" t="str">
        <f t="shared" si="54"/>
        <v/>
      </c>
      <c r="BJ137" s="110" t="str">
        <f>IF(ISBLANK(DATASHEET!BQ123),"",DATASHEET!BQ123)</f>
        <v>MP</v>
      </c>
      <c r="BK137" s="111" t="str">
        <f>IF(ISBLANK(DATASHEET!BR123),"",DATASHEET!BR123)</f>
        <v>8N-MA-2</v>
      </c>
      <c r="BL137" s="108" t="str">
        <f>IFERROR(VLOOKUP(DATASHEET!BT123,lookup,2,FALSE)-$Q137,"")</f>
        <v/>
      </c>
      <c r="BM137" s="109">
        <f>IFERROR(INDEX(DATASHEET!$A$1:$CT$300,MATCH(PROGRESS!$A137,DATASHEET!$A$1:$A$300,0),MATCH(PROGRESS!BM$2,DATASHEET!$A$1:$CT$1,0)),"")</f>
        <v>0</v>
      </c>
      <c r="BN137" s="109" t="str">
        <f t="shared" si="55"/>
        <v/>
      </c>
      <c r="BO137" s="110" t="str">
        <f>IF(ISBLANK(DATASHEET!BU123),"",DATASHEET!BU123)</f>
        <v>AW</v>
      </c>
      <c r="BP137" s="111" t="str">
        <f>IF(ISBLANK(DATASHEET!BV123),"",DATASHEET!BV123)</f>
        <v>8N-MU-2</v>
      </c>
      <c r="BQ137" s="108" t="str">
        <f>IFERROR(VLOOKUP(DATASHEET!BX123,lookup,2,FALSE)-$Q137,"")</f>
        <v/>
      </c>
      <c r="BR137" s="109">
        <f>IFERROR(INDEX(DATASHEET!$A$1:$CT$300,MATCH(PROGRESS!$A137,DATASHEET!$A$1:$A$300,0),MATCH(PROGRESS!BR$2,DATASHEET!$A$1:$CT$1,0)),"")</f>
        <v>0</v>
      </c>
      <c r="BS137" s="109" t="str">
        <f t="shared" si="56"/>
        <v/>
      </c>
      <c r="BT137" s="110" t="str">
        <f>IF(ISBLANK(DATASHEET!BY123),"",DATASHEET!BY123)</f>
        <v>RNI</v>
      </c>
      <c r="BU137" s="111" t="str">
        <f>IF(ISBLANK(DATASHEET!BZ123),"",DATASHEET!BZ123)</f>
        <v>8N-PS-5</v>
      </c>
      <c r="BV137" s="108" t="str">
        <f>IFERROR(VLOOKUP(DATASHEET!CB123,lookup,2,FALSE)-$Q137,"")</f>
        <v/>
      </c>
      <c r="BW137" s="109">
        <f>IFERROR(INDEX(DATASHEET!$A$1:$CT$300,MATCH(PROGRESS!$A137,DATASHEET!$A$1:$A$300,0),MATCH(PROGRESS!BW$2,DATASHEET!$A$1:$CT$1,0)),"")</f>
        <v>0</v>
      </c>
      <c r="BX137" s="109" t="str">
        <f t="shared" si="57"/>
        <v/>
      </c>
      <c r="BY137" s="110" t="str">
        <f>IF(ISBLANK(DATASHEET!CC123),"",DATASHEET!CC123)</f>
        <v>LGI</v>
      </c>
      <c r="BZ137" s="111" t="str">
        <f>IF(ISBLANK(DATASHEET!CD123),"",DATASHEET!CD123)</f>
        <v>8N-PE-1</v>
      </c>
      <c r="CA137" s="108" t="str">
        <f>IFERROR(VLOOKUP(DATASHEET!CF123,lookup,2,FALSE)-$Q137,"")</f>
        <v/>
      </c>
      <c r="CB137" s="109">
        <f>IFERROR(INDEX(DATASHEET!$A$1:$CT$300,MATCH(PROGRESS!$A137,DATASHEET!$A$1:$A$300,0),MATCH(PROGRESS!CB$2,DATASHEET!$A$1:$CT$1,0)),"")</f>
        <v>0</v>
      </c>
      <c r="CC137" s="109" t="str">
        <f t="shared" si="58"/>
        <v/>
      </c>
      <c r="CD137" s="110" t="str">
        <f>IF(ISBLANK(DATASHEET!CG123),"",DATASHEET!CG123)</f>
        <v>PLO</v>
      </c>
      <c r="CE137" s="111" t="str">
        <f>IF(ISBLANK(DATASHEET!CH123),"",DATASHEET!CH123)</f>
        <v>8N-RE-2</v>
      </c>
      <c r="CF137" s="108" t="str">
        <f>IFERROR(VLOOKUP(DATASHEET!CJ123,lookup,2,FALSE)-$Q137,"")</f>
        <v/>
      </c>
      <c r="CG137" s="109">
        <f>IFERROR(INDEX(DATASHEET!$A$1:$CT$300,MATCH(PROGRESS!$A137,DATASHEET!$A$1:$A$300,0),MATCH(PROGRESS!CG$2,DATASHEET!$A$1:$CT$1,0)),"")</f>
        <v>0</v>
      </c>
      <c r="CH137" s="109" t="str">
        <f t="shared" si="61"/>
        <v/>
      </c>
      <c r="CI137" s="110" t="str">
        <f>IF(ISBLANK(DATASHEET!CK123),"",DATASHEET!CK123)</f>
        <v>AGI</v>
      </c>
      <c r="CJ137" s="111" t="str">
        <f>IF(ISBLANK(DATASHEET!CL123),"",DATASHEET!CL123)</f>
        <v>8X-SC-5</v>
      </c>
      <c r="CK137" s="108" t="str">
        <f>IFERROR(VLOOKUP(DATASHEET!CN123,lookup,2,FALSE)-$Q137,"")</f>
        <v/>
      </c>
      <c r="CL137" s="109">
        <f>IFERROR(INDEX(DATASHEET!$A$1:$CT$300,MATCH(PROGRESS!$A137,DATASHEET!$A$1:$A$300,0),MATCH(PROGRESS!CL$2,DATASHEET!$A$1:$CT$1,0)),"")</f>
        <v>0</v>
      </c>
      <c r="CM137" s="109" t="str">
        <f t="shared" si="59"/>
        <v/>
      </c>
      <c r="CN137" s="110" t="str">
        <f>IF(ISBLANK(DATASHEET!CO123),"",DATASHEET!CO123)</f>
        <v>YP</v>
      </c>
      <c r="CO137" s="110" t="str">
        <f>IF(ISBLANK(DATASHEET!CP123),"",DATASHEET!CP123)</f>
        <v>8N-SP-2</v>
      </c>
      <c r="FO137" s="282"/>
      <c r="FP137" s="282"/>
      <c r="FQ137" s="282"/>
      <c r="FR137" s="282"/>
      <c r="FS137" s="282"/>
      <c r="FT137" s="282"/>
      <c r="FU137" s="282"/>
      <c r="FV137" s="282"/>
      <c r="FW137" s="282"/>
      <c r="FX137" s="282"/>
      <c r="FY137" s="345"/>
      <c r="FZ137" s="282"/>
      <c r="GA137" s="282"/>
      <c r="GB137" s="282"/>
      <c r="GC137" s="282"/>
      <c r="GD137" s="282"/>
      <c r="GE137" s="282"/>
      <c r="GF137" s="282"/>
      <c r="GG137" s="282"/>
      <c r="GH137" s="282"/>
      <c r="GI137" s="282"/>
      <c r="GJ137" s="282"/>
      <c r="GK137" s="282"/>
      <c r="GL137" s="282"/>
      <c r="GM137" s="282"/>
      <c r="GN137" s="282"/>
      <c r="GO137" s="282"/>
      <c r="GP137" s="282"/>
      <c r="GQ137" s="282"/>
      <c r="GR137" s="282"/>
    </row>
    <row r="138" spans="1:200" ht="15.75" x14ac:dyDescent="0.25">
      <c r="A138" s="112">
        <f>DATASHEET!A124</f>
        <v>152894</v>
      </c>
      <c r="B138" s="113" t="str">
        <f>DATASHEET!B124</f>
        <v>MONAGHAN, Elizabeth</v>
      </c>
      <c r="C138" s="114" t="str">
        <f>DATASHEET!C124</f>
        <v>8TR</v>
      </c>
      <c r="D138" s="115" t="str">
        <f>DATASHEET!D124</f>
        <v>F</v>
      </c>
      <c r="E138" s="115" t="str">
        <f>DATASHEET!J124</f>
        <v>N</v>
      </c>
      <c r="F138" s="115" t="str">
        <f>DATASHEET!E124</f>
        <v>N</v>
      </c>
      <c r="G138" s="115" t="str">
        <f>DATASHEET!F124</f>
        <v>White - British</v>
      </c>
      <c r="H138" s="115" t="str">
        <f>DATASHEET!G124</f>
        <v>N</v>
      </c>
      <c r="I138" s="115" t="str">
        <f>DATASHEET!H124</f>
        <v>N</v>
      </c>
      <c r="J138" s="115" t="str">
        <f>DATASHEET!I124</f>
        <v>N</v>
      </c>
      <c r="K138" s="116" t="str">
        <f>DATASHEET!M124</f>
        <v>H</v>
      </c>
      <c r="L138" s="117" t="str">
        <f t="shared" si="46"/>
        <v/>
      </c>
      <c r="M138" s="106" t="str">
        <f>IFERROR(SUM(COUNTIF($S138,"&gt;=0"),COUNTIF($AC138,"&gt;=0"),COUNTIF($AH138,"&gt;=0"),COUNTIF(#REF!,"&gt;=0"),COUNTIF($AM138,"&gt;=0"),COUNTIF($AR138,"&gt;=0"),COUNTIF($AW138,"&gt;=0"),COUNTIF($BB138,"&gt;=0"),COUNTIF($BG138,"&gt;=0"),COUNTIF($BL138,"&gt;=0"),COUNTIF($BV138,"&gt;=0"),COUNTIF($BQ138,"&gt;=0"),COUNTIF($CF138,"&gt;=0"),COUNTIF($CK138,"&gt;=0"),COUNTIF($X138,"&gt;=0"),COUNTIF($CA138,"&gt;=0"))/COUNT($S138,$AC138,$AH138,#REF!,$AM138,$AR138,$AW138,$BB138,$BG138,$BL138,$BV138,$CA138,$CF138,$CK138,$X138,$BQ138),"")</f>
        <v/>
      </c>
      <c r="N138" s="106" t="str">
        <f>IFERROR(SUM(COUNTIF($S138,"&lt;0"),COUNTIF($AC138,"&lt;0"),COUNTIF($AH138,"&lt;0"),COUNTIF(#REF!,"&lt;0"),COUNTIF($AM138,"&lt;0"),COUNTIF($AR138,"&lt;0"),COUNTIF($AW138,"&lt;0"),COUNTIF($BB138,"&lt;0"),COUNTIF($BG138,"&lt;0"),COUNTIF($BL138,"&lt;0"),COUNTIF($BV138,"&lt;0"),COUNTIF($BQ138,"&lt;0"),COUNTIF($CA138,"&lt;0"),COUNTIF($CF138,"&lt;0"),COUNTIF($CK138,"&lt;0"),COUNTIF($X138,"&lt;0"))/COUNT($S138,$AC138,$AH138,#REF!,$AM138,$AR138,$AW138,$BB138,$BG138,$BL138,$BV138,$CA138,$CF138,$CK138,$X138,$BQ138),"")</f>
        <v/>
      </c>
      <c r="O138" s="118" t="str">
        <f>IF(ISBLANK(DATASHEET!L124),"",DATASHEET!L124)</f>
        <v>8-9</v>
      </c>
      <c r="P138" s="119">
        <f>IFERROR(IF(VLOOKUP(DATASHEET!A124,[5]YEAR8!$A$2:$Z$226,18,FALSE)="","",VLOOKUP(DATASHEET!A124,[5]YEAR8!$A$2:$Z$226,18,FALSE)),"")</f>
        <v>74.702128000000002</v>
      </c>
      <c r="Q138" s="120">
        <f>IFERROR(IF(VLOOKUP(DATASHEET!A124,[5]YEAR8!$A$2:$AF$250,19,FALSE)="","",VLOOKUP(DATASHEET!A124,[5]YEAR8!$A$2:$AF$250,19,FALSE)),"")</f>
        <v>7.4702128000000005</v>
      </c>
      <c r="R138" s="121" t="str">
        <f>'P8 BREAKDOWN'!L126</f>
        <v/>
      </c>
      <c r="S138" s="108" t="str">
        <f>IF(T138="","",IFERROR(VLOOKUP(DATASHEET!AF124,lookup,2,FALSE)-$Q138,""))</f>
        <v/>
      </c>
      <c r="T138" s="109">
        <f>IFERROR(INDEX(DATASHEET!$A$1:$CT$300,MATCH(PROGRESS!$A138,DATASHEET!$A$1:$A$300,0),MATCH(PROGRESS!T$2,DATASHEET!$A$1:$CT$1,0)),"")</f>
        <v>0</v>
      </c>
      <c r="U138" s="109" t="str">
        <f t="shared" si="47"/>
        <v/>
      </c>
      <c r="V138" s="110" t="str">
        <f>IF(ISBLANK(DATASHEET!AG124),"",DATASHEET!AG124)</f>
        <v>PLE</v>
      </c>
      <c r="W138" s="111" t="str">
        <f>IF(ISBLANK(DATASHEET!AH124),"",DATASHEET!AH124)</f>
        <v>8S-AR-4</v>
      </c>
      <c r="X138" s="108" t="str">
        <f>IFERROR(VLOOKUP(DATASHEET!AJ124,lookup,2,FALSE)-$Q138,"")</f>
        <v/>
      </c>
      <c r="Y138" s="109">
        <f>IFERROR(INDEX(DATASHEET!$A$1:$CT$300,MATCH(PROGRESS!$A138,DATASHEET!$A$1:$A$300,0),MATCH(PROGRESS!Y$2,DATASHEET!$A$1:$CT$1,0)),"")</f>
        <v>0</v>
      </c>
      <c r="Z138" s="109" t="str">
        <f t="shared" si="60"/>
        <v/>
      </c>
      <c r="AA138" s="110" t="str">
        <f>IF(ISBLANK(DATASHEET!AK124),"",DATASHEET!AK124)</f>
        <v>MO</v>
      </c>
      <c r="AB138" s="111" t="str">
        <f>IF(ISBLANK(DATASHEET!AL124),"",DATASHEET!AL124)</f>
        <v>8S-DT-3</v>
      </c>
      <c r="AC138" s="108" t="str">
        <f>IF(AD138="","",IFERROR(VLOOKUP(DATASHEET!AN124,lookup,2,FALSE)-$Q138,""))</f>
        <v/>
      </c>
      <c r="AD138" s="109">
        <f>IFERROR(INDEX(DATASHEET!$A$1:$CT$300,MATCH(PROGRESS!$A138,DATASHEET!$A$1:$A$300,0),MATCH(PROGRESS!AD$2,DATASHEET!$A$1:$CT$1,0)),"")</f>
        <v>0</v>
      </c>
      <c r="AE138" s="109" t="str">
        <f t="shared" si="48"/>
        <v/>
      </c>
      <c r="AF138" s="110" t="str">
        <f>IF(ISBLANK(DATASHEET!AO124),"",DATASHEET!AO124)</f>
        <v>EC</v>
      </c>
      <c r="AG138" s="111" t="str">
        <f>IF(ISBLANK(DATASHEET!AP124),"",DATASHEET!AP124)</f>
        <v>8S-DR-4</v>
      </c>
      <c r="AH138" s="108" t="str">
        <f>IF(AI138="","",IFERROR(VLOOKUP(DATASHEET!AR124,lookup,2,FALSE)-$Q138,""))</f>
        <v/>
      </c>
      <c r="AI138" s="109">
        <f>IFERROR(INDEX(DATASHEET!$A$1:$CT$300,MATCH(PROGRESS!$A138,DATASHEET!$A$1:$A$300,0),MATCH(PROGRESS!AI$2,DATASHEET!$A$1:$CT$1,0)),"")</f>
        <v>0</v>
      </c>
      <c r="AJ138" s="109" t="str">
        <f t="shared" si="49"/>
        <v/>
      </c>
      <c r="AK138" s="110" t="str">
        <f>IF(ISBLANK(DATASHEET!AS124),"",DATASHEET!AS124)</f>
        <v>EP</v>
      </c>
      <c r="AL138" s="111" t="str">
        <f>IF(ISBLANK(DATASHEET!AT124),"",DATASHEET!AT124)</f>
        <v>8S-EN-1</v>
      </c>
      <c r="AM138" s="108" t="str">
        <f>IF(AN138="","",IFERROR(VLOOKUP(DATASHEET!AZ124,lookup,2,FALSE)-$Q138,""))</f>
        <v/>
      </c>
      <c r="AN138" s="109">
        <f>IFERROR(INDEX(DATASHEET!$A$1:$CT$300,MATCH(PROGRESS!$A138,DATASHEET!$A$1:$A$300,0),MATCH(PROGRESS!AN$2,DATASHEET!$A$1:$CT$1,0)),"")</f>
        <v>0</v>
      </c>
      <c r="AO138" s="109" t="str">
        <f t="shared" si="50"/>
        <v/>
      </c>
      <c r="AP138" s="110" t="str">
        <f>IF(ISBLANK(DATASHEET!BA124),"",DATASHEET!BA124)</f>
        <v>WE</v>
      </c>
      <c r="AQ138" s="111" t="str">
        <f>IF(ISBLANK(DATASHEET!BB124),"",DATASHEET!BB124)</f>
        <v>8S-FR-4</v>
      </c>
      <c r="AR138" s="108" t="str">
        <f>IF(AS138="","",IFERROR(VLOOKUP(DATASHEET!BD124,lookup,2,FALSE)-$Q138,""))</f>
        <v/>
      </c>
      <c r="AS138" s="109">
        <f>IFERROR(INDEX(DATASHEET!$A$1:$CT$300,MATCH(PROGRESS!$A138,DATASHEET!$A$1:$A$300,0),MATCH(PROGRESS!AS$2,DATASHEET!$A$1:$CT$1,0)),"")</f>
        <v>0</v>
      </c>
      <c r="AT138" s="109" t="str">
        <f t="shared" si="51"/>
        <v/>
      </c>
      <c r="AU138" s="110" t="str">
        <f>IF(ISBLANK(DATASHEET!BE124),"",DATASHEET!BE124)</f>
        <v>ET</v>
      </c>
      <c r="AV138" s="111" t="str">
        <f>IF(ISBLANK(DATASHEET!BF124),"",DATASHEET!BF124)</f>
        <v>8S-GG-4</v>
      </c>
      <c r="AW138" s="108" t="str">
        <f>IF(AX138="","",IFERROR(VLOOKUP(DATASHEET!BH124,lookup,2,FALSE)-$Q138,""))</f>
        <v/>
      </c>
      <c r="AX138" s="109">
        <f>IFERROR(INDEX(DATASHEET!$A$1:$CT$300,MATCH(PROGRESS!$A138,DATASHEET!$A$1:$A$300,0),MATCH(PROGRESS!AX$2,DATASHEET!$A$1:$CT$1,0)),"")</f>
        <v>0</v>
      </c>
      <c r="AY138" s="109" t="str">
        <f t="shared" si="52"/>
        <v/>
      </c>
      <c r="AZ138" s="110" t="str">
        <f>IF(ISBLANK(DATASHEET!BI124),"",DATASHEET!BI124)</f>
        <v>ESH</v>
      </c>
      <c r="BA138" s="111" t="str">
        <f>IF(ISBLANK(DATASHEET!BJ124),"",DATASHEET!BJ124)</f>
        <v>8S-HI-4</v>
      </c>
      <c r="BB138" s="108" t="str">
        <f>IF(BC138="","",IFERROR(VLOOKUP(DATASHEET!BL124,lookup,2,FALSE)-$Q138,""))</f>
        <v/>
      </c>
      <c r="BC138" s="109">
        <f>IFERROR(INDEX(DATASHEET!$A$1:$CT$300,MATCH(PROGRESS!$A138,DATASHEET!$A$1:$A$300,0),MATCH(PROGRESS!BC$2,DATASHEET!$A$1:$CT$1,0)),"")</f>
        <v>0</v>
      </c>
      <c r="BD138" s="109" t="str">
        <f t="shared" si="53"/>
        <v/>
      </c>
      <c r="BE138" s="110" t="str">
        <f>IF(ISBLANK(DATASHEET!BM124),"",DATASHEET!BM124)</f>
        <v>DCR</v>
      </c>
      <c r="BF138" s="111" t="str">
        <f>IF(ISBLANK(DATASHEET!BN124),"",DATASHEET!BN124)</f>
        <v>8S-IT-4</v>
      </c>
      <c r="BG138" s="108" t="str">
        <f>IF(BH138="","",IFERROR(VLOOKUP(DATASHEET!BP124,lookup,2,FALSE)-$Q138,""))</f>
        <v/>
      </c>
      <c r="BH138" s="109">
        <f>IFERROR(INDEX(DATASHEET!$A$1:$CT$300,MATCH(PROGRESS!$A138,DATASHEET!$A$1:$A$300,0),MATCH(PROGRESS!BH$2,DATASHEET!$A$1:$CT$1,0)),"")</f>
        <v>0</v>
      </c>
      <c r="BI138" s="109" t="str">
        <f t="shared" si="54"/>
        <v/>
      </c>
      <c r="BJ138" s="110" t="str">
        <f>IF(ISBLANK(DATASHEET!BQ124),"",DATASHEET!BQ124)</f>
        <v>WD</v>
      </c>
      <c r="BK138" s="111" t="str">
        <f>IF(ISBLANK(DATASHEET!BR124),"",DATASHEET!BR124)</f>
        <v>8S-MA-1</v>
      </c>
      <c r="BL138" s="108" t="str">
        <f>IFERROR(VLOOKUP(DATASHEET!BT124,lookup,2,FALSE)-$Q138,"")</f>
        <v/>
      </c>
      <c r="BM138" s="109">
        <f>IFERROR(INDEX(DATASHEET!$A$1:$CT$300,MATCH(PROGRESS!$A138,DATASHEET!$A$1:$A$300,0),MATCH(PROGRESS!BM$2,DATASHEET!$A$1:$CT$1,0)),"")</f>
        <v>0</v>
      </c>
      <c r="BN138" s="109" t="str">
        <f t="shared" si="55"/>
        <v/>
      </c>
      <c r="BO138" s="110" t="str">
        <f>IF(ISBLANK(DATASHEET!BU124),"",DATASHEET!BU124)</f>
        <v>AW</v>
      </c>
      <c r="BP138" s="111" t="str">
        <f>IF(ISBLANK(DATASHEET!BV124),"",DATASHEET!BV124)</f>
        <v>8S-MU-4</v>
      </c>
      <c r="BQ138" s="108" t="str">
        <f>IFERROR(VLOOKUP(DATASHEET!BX124,lookup,2,FALSE)-$Q138,"")</f>
        <v/>
      </c>
      <c r="BR138" s="109">
        <f>IFERROR(INDEX(DATASHEET!$A$1:$CT$300,MATCH(PROGRESS!$A138,DATASHEET!$A$1:$A$300,0),MATCH(PROGRESS!BR$2,DATASHEET!$A$1:$CT$1,0)),"")</f>
        <v>0</v>
      </c>
      <c r="BS138" s="109" t="str">
        <f t="shared" si="56"/>
        <v/>
      </c>
      <c r="BT138" s="110" t="str">
        <f>IF(ISBLANK(DATASHEET!BY124),"",DATASHEET!BY124)</f>
        <v/>
      </c>
      <c r="BU138" s="111" t="str">
        <f>IF(ISBLANK(DATASHEET!BZ124),"",DATASHEET!BZ124)</f>
        <v/>
      </c>
      <c r="BV138" s="108" t="str">
        <f>IFERROR(VLOOKUP(DATASHEET!CB124,lookup,2,FALSE)-$Q138,"")</f>
        <v/>
      </c>
      <c r="BW138" s="109">
        <f>IFERROR(INDEX(DATASHEET!$A$1:$CT$300,MATCH(PROGRESS!$A138,DATASHEET!$A$1:$A$300,0),MATCH(PROGRESS!BW$2,DATASHEET!$A$1:$CT$1,0)),"")</f>
        <v>0</v>
      </c>
      <c r="BX138" s="109" t="str">
        <f t="shared" si="57"/>
        <v/>
      </c>
      <c r="BY138" s="110" t="str">
        <f>IF(ISBLANK(DATASHEET!CC124),"",DATASHEET!CC124)</f>
        <v>CKA</v>
      </c>
      <c r="BZ138" s="111" t="str">
        <f>IF(ISBLANK(DATASHEET!CD124),"",DATASHEET!CD124)</f>
        <v>8S-PE-2</v>
      </c>
      <c r="CA138" s="108" t="str">
        <f>IFERROR(VLOOKUP(DATASHEET!CF124,lookup,2,FALSE)-$Q138,"")</f>
        <v/>
      </c>
      <c r="CB138" s="109">
        <f>IFERROR(INDEX(DATASHEET!$A$1:$CT$300,MATCH(PROGRESS!$A138,DATASHEET!$A$1:$A$300,0),MATCH(PROGRESS!CB$2,DATASHEET!$A$1:$CT$1,0)),"")</f>
        <v>0</v>
      </c>
      <c r="CC138" s="109" t="str">
        <f t="shared" si="58"/>
        <v/>
      </c>
      <c r="CD138" s="110" t="str">
        <f>IF(ISBLANK(DATASHEET!CG124),"",DATASHEET!CG124)</f>
        <v>CW</v>
      </c>
      <c r="CE138" s="111" t="str">
        <f>IF(ISBLANK(DATASHEET!CH124),"",DATASHEET!CH124)</f>
        <v>8S-RE-4</v>
      </c>
      <c r="CF138" s="108" t="str">
        <f>IFERROR(VLOOKUP(DATASHEET!CJ124,lookup,2,FALSE)-$Q138,"")</f>
        <v/>
      </c>
      <c r="CG138" s="109">
        <f>IFERROR(INDEX(DATASHEET!$A$1:$CT$300,MATCH(PROGRESS!$A138,DATASHEET!$A$1:$A$300,0),MATCH(PROGRESS!CG$2,DATASHEET!$A$1:$CT$1,0)),"")</f>
        <v>0</v>
      </c>
      <c r="CH138" s="109" t="str">
        <f t="shared" si="61"/>
        <v/>
      </c>
      <c r="CI138" s="110" t="str">
        <f>IF(ISBLANK(DATASHEET!CK124),"",DATASHEET!CK124)</f>
        <v>GN</v>
      </c>
      <c r="CJ138" s="111" t="str">
        <f>IF(ISBLANK(DATASHEET!CL124),"",DATASHEET!CL124)</f>
        <v>8X-SC-4</v>
      </c>
      <c r="CK138" s="108" t="str">
        <f>IFERROR(VLOOKUP(DATASHEET!CN124,lookup,2,FALSE)-$Q138,"")</f>
        <v/>
      </c>
      <c r="CL138" s="109">
        <f>IFERROR(INDEX(DATASHEET!$A$1:$CT$300,MATCH(PROGRESS!$A138,DATASHEET!$A$1:$A$300,0),MATCH(PROGRESS!CL$2,DATASHEET!$A$1:$CT$1,0)),"")</f>
        <v>0</v>
      </c>
      <c r="CM138" s="109" t="str">
        <f t="shared" si="59"/>
        <v/>
      </c>
      <c r="CN138" s="110" t="str">
        <f>IF(ISBLANK(DATASHEET!CO124),"",DATASHEET!CO124)</f>
        <v/>
      </c>
      <c r="CO138" s="110" t="str">
        <f>IF(ISBLANK(DATASHEET!CP124),"",DATASHEET!CP124)</f>
        <v/>
      </c>
      <c r="FO138" s="282"/>
      <c r="FP138" s="282"/>
      <c r="FQ138" s="282"/>
      <c r="FR138" s="282"/>
      <c r="FS138" s="282"/>
      <c r="FT138" s="282"/>
      <c r="FU138" s="282"/>
      <c r="FV138" s="282"/>
      <c r="FW138" s="282"/>
      <c r="FX138" s="282"/>
      <c r="FY138" s="345"/>
      <c r="FZ138" s="282"/>
      <c r="GA138" s="282"/>
      <c r="GB138" s="282"/>
      <c r="GC138" s="282"/>
      <c r="GD138" s="282"/>
      <c r="GE138" s="282"/>
      <c r="GF138" s="282"/>
      <c r="GG138" s="282"/>
      <c r="GH138" s="282"/>
      <c r="GI138" s="282"/>
      <c r="GJ138" s="282"/>
      <c r="GK138" s="282"/>
      <c r="GL138" s="282"/>
      <c r="GM138" s="282"/>
      <c r="GN138" s="282"/>
      <c r="GO138" s="282"/>
      <c r="GP138" s="282"/>
      <c r="GQ138" s="282"/>
      <c r="GR138" s="282"/>
    </row>
    <row r="139" spans="1:200" ht="15.75" x14ac:dyDescent="0.25">
      <c r="A139" s="112">
        <f>DATASHEET!A125</f>
        <v>152784</v>
      </c>
      <c r="B139" s="113" t="str">
        <f>DATASHEET!B125</f>
        <v>MONFREDI, Max</v>
      </c>
      <c r="C139" s="114" t="str">
        <f>DATASHEET!C125</f>
        <v>8AB</v>
      </c>
      <c r="D139" s="115" t="str">
        <f>DATASHEET!D125</f>
        <v>M</v>
      </c>
      <c r="E139" s="115" t="str">
        <f>DATASHEET!J125</f>
        <v>N</v>
      </c>
      <c r="F139" s="115" t="str">
        <f>DATASHEET!E125</f>
        <v>N</v>
      </c>
      <c r="G139" s="115" t="str">
        <f>DATASHEET!F125</f>
        <v>White - British</v>
      </c>
      <c r="H139" s="115" t="str">
        <f>DATASHEET!G125</f>
        <v>N</v>
      </c>
      <c r="I139" s="115" t="str">
        <f>DATASHEET!H125</f>
        <v>N</v>
      </c>
      <c r="J139" s="115" t="str">
        <f>DATASHEET!I125</f>
        <v>N</v>
      </c>
      <c r="K139" s="116" t="str">
        <f>DATASHEET!M125</f>
        <v>M</v>
      </c>
      <c r="L139" s="117" t="str">
        <f t="shared" si="46"/>
        <v/>
      </c>
      <c r="M139" s="106" t="str">
        <f>IFERROR(SUM(COUNTIF($S139,"&gt;=0"),COUNTIF($AC139,"&gt;=0"),COUNTIF($AH139,"&gt;=0"),COUNTIF(#REF!,"&gt;=0"),COUNTIF($AM139,"&gt;=0"),COUNTIF($AR139,"&gt;=0"),COUNTIF($AW139,"&gt;=0"),COUNTIF($BB139,"&gt;=0"),COUNTIF($BG139,"&gt;=0"),COUNTIF($BL139,"&gt;=0"),COUNTIF($BV139,"&gt;=0"),COUNTIF($BQ139,"&gt;=0"),COUNTIF($CF139,"&gt;=0"),COUNTIF($CK139,"&gt;=0"),COUNTIF($X139,"&gt;=0"),COUNTIF($CA139,"&gt;=0"))/COUNT($S139,$AC139,$AH139,#REF!,$AM139,$AR139,$AW139,$BB139,$BG139,$BL139,$BV139,$CA139,$CF139,$CK139,$X139,$BQ139),"")</f>
        <v/>
      </c>
      <c r="N139" s="106" t="str">
        <f>IFERROR(SUM(COUNTIF($S139,"&lt;0"),COUNTIF($AC139,"&lt;0"),COUNTIF($AH139,"&lt;0"),COUNTIF(#REF!,"&lt;0"),COUNTIF($AM139,"&lt;0"),COUNTIF($AR139,"&lt;0"),COUNTIF($AW139,"&lt;0"),COUNTIF($BB139,"&lt;0"),COUNTIF($BG139,"&lt;0"),COUNTIF($BL139,"&lt;0"),COUNTIF($BV139,"&lt;0"),COUNTIF($BQ139,"&lt;0"),COUNTIF($CA139,"&lt;0"),COUNTIF($CF139,"&lt;0"),COUNTIF($CK139,"&lt;0"),COUNTIF($X139,"&lt;0"))/COUNT($S139,$AC139,$AH139,#REF!,$AM139,$AR139,$AW139,$BB139,$BG139,$BL139,$BV139,$CA139,$CF139,$CK139,$X139,$BQ139),"")</f>
        <v/>
      </c>
      <c r="O139" s="118" t="str">
        <f>IF(ISBLANK(DATASHEET!L125),"",DATASHEET!L125)</f>
        <v>5-6</v>
      </c>
      <c r="P139" s="119">
        <f>IFERROR(IF(VLOOKUP(DATASHEET!A125,[5]YEAR8!$A$2:$Z$226,18,FALSE)="","",VLOOKUP(DATASHEET!A125,[5]YEAR8!$A$2:$Z$226,18,FALSE)),"")</f>
        <v>54.013157999999997</v>
      </c>
      <c r="Q139" s="120">
        <f>IFERROR(IF(VLOOKUP(DATASHEET!A125,[5]YEAR8!$A$2:$AF$250,19,FALSE)="","",VLOOKUP(DATASHEET!A125,[5]YEAR8!$A$2:$AF$250,19,FALSE)),"")</f>
        <v>5.4013157999999999</v>
      </c>
      <c r="R139" s="121" t="str">
        <f>'P8 BREAKDOWN'!L127</f>
        <v/>
      </c>
      <c r="S139" s="108" t="str">
        <f>IF(T139="","",IFERROR(VLOOKUP(DATASHEET!AF125,lookup,2,FALSE)-$Q139,""))</f>
        <v/>
      </c>
      <c r="T139" s="109">
        <f>IFERROR(INDEX(DATASHEET!$A$1:$CT$300,MATCH(PROGRESS!$A139,DATASHEET!$A$1:$A$300,0),MATCH(PROGRESS!T$2,DATASHEET!$A$1:$CT$1,0)),"")</f>
        <v>0</v>
      </c>
      <c r="U139" s="109" t="str">
        <f t="shared" si="47"/>
        <v/>
      </c>
      <c r="V139" s="110" t="str">
        <f>IF(ISBLANK(DATASHEET!AG125),"",DATASHEET!AG125)</f>
        <v>SGO</v>
      </c>
      <c r="W139" s="111" t="str">
        <f>IF(ISBLANK(DATASHEET!AH125),"",DATASHEET!AH125)</f>
        <v>8N-AR-1</v>
      </c>
      <c r="X139" s="108" t="str">
        <f>IFERROR(VLOOKUP(DATASHEET!AJ125,lookup,2,FALSE)-$Q139,"")</f>
        <v/>
      </c>
      <c r="Y139" s="109">
        <f>IFERROR(INDEX(DATASHEET!$A$1:$CT$300,MATCH(PROGRESS!$A139,DATASHEET!$A$1:$A$300,0),MATCH(PROGRESS!Y$2,DATASHEET!$A$1:$CT$1,0)),"")</f>
        <v>0</v>
      </c>
      <c r="Z139" s="109" t="str">
        <f t="shared" si="60"/>
        <v/>
      </c>
      <c r="AA139" s="110" t="str">
        <f>IF(ISBLANK(DATASHEET!AK125),"",DATASHEET!AK125)</f>
        <v>MO</v>
      </c>
      <c r="AB139" s="111" t="str">
        <f>IF(ISBLANK(DATASHEET!AL125),"",DATASHEET!AL125)</f>
        <v>8N-DT-3</v>
      </c>
      <c r="AC139" s="108" t="str">
        <f>IF(AD139="","",IFERROR(VLOOKUP(DATASHEET!AN125,lookup,2,FALSE)-$Q139,""))</f>
        <v/>
      </c>
      <c r="AD139" s="109">
        <f>IFERROR(INDEX(DATASHEET!$A$1:$CT$300,MATCH(PROGRESS!$A139,DATASHEET!$A$1:$A$300,0),MATCH(PROGRESS!AD$2,DATASHEET!$A$1:$CT$1,0)),"")</f>
        <v>0</v>
      </c>
      <c r="AE139" s="109" t="str">
        <f t="shared" si="48"/>
        <v/>
      </c>
      <c r="AF139" s="110" t="str">
        <f>IF(ISBLANK(DATASHEET!AO125),"",DATASHEET!AO125)</f>
        <v>EC</v>
      </c>
      <c r="AG139" s="111" t="str">
        <f>IF(ISBLANK(DATASHEET!AP125),"",DATASHEET!AP125)</f>
        <v>8N-DR-1</v>
      </c>
      <c r="AH139" s="108" t="str">
        <f>IF(AI139="","",IFERROR(VLOOKUP(DATASHEET!AR125,lookup,2,FALSE)-$Q139,""))</f>
        <v/>
      </c>
      <c r="AI139" s="109">
        <f>IFERROR(INDEX(DATASHEET!$A$1:$CT$300,MATCH(PROGRESS!$A139,DATASHEET!$A$1:$A$300,0),MATCH(PROGRESS!AI$2,DATASHEET!$A$1:$CT$1,0)),"")</f>
        <v>0</v>
      </c>
      <c r="AJ139" s="109" t="str">
        <f t="shared" si="49"/>
        <v/>
      </c>
      <c r="AK139" s="110" t="str">
        <f>IF(ISBLANK(DATASHEET!AS125),"",DATASHEET!AS125)</f>
        <v>EP</v>
      </c>
      <c r="AL139" s="111" t="str">
        <f>IF(ISBLANK(DATASHEET!AT125),"",DATASHEET!AT125)</f>
        <v>8N-EN-4</v>
      </c>
      <c r="AM139" s="108" t="str">
        <f>IF(AN139="","",IFERROR(VLOOKUP(DATASHEET!AZ125,lookup,2,FALSE)-$Q139,""))</f>
        <v/>
      </c>
      <c r="AN139" s="109">
        <f>IFERROR(INDEX(DATASHEET!$A$1:$CT$300,MATCH(PROGRESS!$A139,DATASHEET!$A$1:$A$300,0),MATCH(PROGRESS!AN$2,DATASHEET!$A$1:$CT$1,0)),"")</f>
        <v>0</v>
      </c>
      <c r="AO139" s="109" t="str">
        <f t="shared" si="50"/>
        <v/>
      </c>
      <c r="AP139" s="110" t="str">
        <f>IF(ISBLANK(DATASHEET!BA125),"",DATASHEET!BA125)</f>
        <v/>
      </c>
      <c r="AQ139" s="111" t="str">
        <f>IF(ISBLANK(DATASHEET!BB125),"",DATASHEET!BB125)</f>
        <v/>
      </c>
      <c r="AR139" s="108" t="str">
        <f>IF(AS139="","",IFERROR(VLOOKUP(DATASHEET!BD125,lookup,2,FALSE)-$Q139,""))</f>
        <v/>
      </c>
      <c r="AS139" s="109">
        <f>IFERROR(INDEX(DATASHEET!$A$1:$CT$300,MATCH(PROGRESS!$A139,DATASHEET!$A$1:$A$300,0),MATCH(PROGRESS!AS$2,DATASHEET!$A$1:$CT$1,0)),"")</f>
        <v>0</v>
      </c>
      <c r="AT139" s="109" t="str">
        <f t="shared" si="51"/>
        <v/>
      </c>
      <c r="AU139" s="110" t="str">
        <f>IF(ISBLANK(DATASHEET!BE125),"",DATASHEET!BE125)</f>
        <v>MPI</v>
      </c>
      <c r="AV139" s="111" t="str">
        <f>IF(ISBLANK(DATASHEET!BF125),"",DATASHEET!BF125)</f>
        <v>8N-GG-1</v>
      </c>
      <c r="AW139" s="108" t="str">
        <f>IF(AX139="","",IFERROR(VLOOKUP(DATASHEET!BH125,lookup,2,FALSE)-$Q139,""))</f>
        <v/>
      </c>
      <c r="AX139" s="109">
        <f>IFERROR(INDEX(DATASHEET!$A$1:$CT$300,MATCH(PROGRESS!$A139,DATASHEET!$A$1:$A$300,0),MATCH(PROGRESS!AX$2,DATASHEET!$A$1:$CT$1,0)),"")</f>
        <v>0</v>
      </c>
      <c r="AY139" s="109" t="str">
        <f t="shared" si="52"/>
        <v/>
      </c>
      <c r="AZ139" s="110" t="str">
        <f>IF(ISBLANK(DATASHEET!BI125),"",DATASHEET!BI125)</f>
        <v>HST</v>
      </c>
      <c r="BA139" s="111" t="str">
        <f>IF(ISBLANK(DATASHEET!BJ125),"",DATASHEET!BJ125)</f>
        <v>8N-HI-1</v>
      </c>
      <c r="BB139" s="108" t="str">
        <f>IF(BC139="","",IFERROR(VLOOKUP(DATASHEET!BL125,lookup,2,FALSE)-$Q139,""))</f>
        <v/>
      </c>
      <c r="BC139" s="109">
        <f>IFERROR(INDEX(DATASHEET!$A$1:$CT$300,MATCH(PROGRESS!$A139,DATASHEET!$A$1:$A$300,0),MATCH(PROGRESS!BC$2,DATASHEET!$A$1:$CT$1,0)),"")</f>
        <v>0</v>
      </c>
      <c r="BD139" s="109" t="str">
        <f t="shared" si="53"/>
        <v/>
      </c>
      <c r="BE139" s="110" t="str">
        <f>IF(ISBLANK(DATASHEET!BM125),"",DATASHEET!BM125)</f>
        <v>FS</v>
      </c>
      <c r="BF139" s="111" t="str">
        <f>IF(ISBLANK(DATASHEET!BN125),"",DATASHEET!BN125)</f>
        <v>8N-IT-1</v>
      </c>
      <c r="BG139" s="108" t="str">
        <f>IF(BH139="","",IFERROR(VLOOKUP(DATASHEET!BP125,lookup,2,FALSE)-$Q139,""))</f>
        <v/>
      </c>
      <c r="BH139" s="109">
        <f>IFERROR(INDEX(DATASHEET!$A$1:$CT$300,MATCH(PROGRESS!$A139,DATASHEET!$A$1:$A$300,0),MATCH(PROGRESS!BH$2,DATASHEET!$A$1:$CT$1,0)),"")</f>
        <v>0</v>
      </c>
      <c r="BI139" s="109" t="str">
        <f t="shared" si="54"/>
        <v/>
      </c>
      <c r="BJ139" s="110" t="str">
        <f>IF(ISBLANK(DATASHEET!BQ125),"",DATASHEET!BQ125)</f>
        <v>AB</v>
      </c>
      <c r="BK139" s="111" t="str">
        <f>IF(ISBLANK(DATASHEET!BR125),"",DATASHEET!BR125)</f>
        <v>8N-MA-3</v>
      </c>
      <c r="BL139" s="108" t="str">
        <f>IFERROR(VLOOKUP(DATASHEET!BT125,lookup,2,FALSE)-$Q139,"")</f>
        <v/>
      </c>
      <c r="BM139" s="109">
        <f>IFERROR(INDEX(DATASHEET!$A$1:$CT$300,MATCH(PROGRESS!$A139,DATASHEET!$A$1:$A$300,0),MATCH(PROGRESS!BM$2,DATASHEET!$A$1:$CT$1,0)),"")</f>
        <v>0</v>
      </c>
      <c r="BN139" s="109" t="str">
        <f t="shared" si="55"/>
        <v/>
      </c>
      <c r="BO139" s="110" t="str">
        <f>IF(ISBLANK(DATASHEET!BU125),"",DATASHEET!BU125)</f>
        <v>AW</v>
      </c>
      <c r="BP139" s="111" t="str">
        <f>IF(ISBLANK(DATASHEET!BV125),"",DATASHEET!BV125)</f>
        <v>8N-MU-1</v>
      </c>
      <c r="BQ139" s="108" t="str">
        <f>IFERROR(VLOOKUP(DATASHEET!BX125,lookup,2,FALSE)-$Q139,"")</f>
        <v/>
      </c>
      <c r="BR139" s="109">
        <f>IFERROR(INDEX(DATASHEET!$A$1:$CT$300,MATCH(PROGRESS!$A139,DATASHEET!$A$1:$A$300,0),MATCH(PROGRESS!BR$2,DATASHEET!$A$1:$CT$1,0)),"")</f>
        <v>0</v>
      </c>
      <c r="BS139" s="109" t="str">
        <f t="shared" si="56"/>
        <v/>
      </c>
      <c r="BT139" s="110" t="str">
        <f>IF(ISBLANK(DATASHEET!BY125),"",DATASHEET!BY125)</f>
        <v/>
      </c>
      <c r="BU139" s="111" t="str">
        <f>IF(ISBLANK(DATASHEET!BZ125),"",DATASHEET!BZ125)</f>
        <v/>
      </c>
      <c r="BV139" s="108" t="str">
        <f>IFERROR(VLOOKUP(DATASHEET!CB125,lookup,2,FALSE)-$Q139,"")</f>
        <v/>
      </c>
      <c r="BW139" s="109">
        <f>IFERROR(INDEX(DATASHEET!$A$1:$CT$300,MATCH(PROGRESS!$A139,DATASHEET!$A$1:$A$300,0),MATCH(PROGRESS!BW$2,DATASHEET!$A$1:$CT$1,0)),"")</f>
        <v>0</v>
      </c>
      <c r="BX139" s="109" t="str">
        <f t="shared" si="57"/>
        <v/>
      </c>
      <c r="BY139" s="110" t="str">
        <f>IF(ISBLANK(DATASHEET!CC125),"",DATASHEET!CC125)</f>
        <v>JOS</v>
      </c>
      <c r="BZ139" s="111" t="str">
        <f>IF(ISBLANK(DATASHEET!CD125),"",DATASHEET!CD125)</f>
        <v>8N-PE-3</v>
      </c>
      <c r="CA139" s="108" t="str">
        <f>IFERROR(VLOOKUP(DATASHEET!CF125,lookup,2,FALSE)-$Q139,"")</f>
        <v/>
      </c>
      <c r="CB139" s="109">
        <f>IFERROR(INDEX(DATASHEET!$A$1:$CT$300,MATCH(PROGRESS!$A139,DATASHEET!$A$1:$A$300,0),MATCH(PROGRESS!CB$2,DATASHEET!$A$1:$CT$1,0)),"")</f>
        <v>0</v>
      </c>
      <c r="CC139" s="109" t="str">
        <f t="shared" si="58"/>
        <v/>
      </c>
      <c r="CD139" s="110" t="str">
        <f>IF(ISBLANK(DATASHEET!CG125),"",DATASHEET!CG125)</f>
        <v>PLO</v>
      </c>
      <c r="CE139" s="111" t="str">
        <f>IF(ISBLANK(DATASHEET!CH125),"",DATASHEET!CH125)</f>
        <v>8N-RE-1</v>
      </c>
      <c r="CF139" s="108" t="str">
        <f>IFERROR(VLOOKUP(DATASHEET!CJ125,lookup,2,FALSE)-$Q139,"")</f>
        <v/>
      </c>
      <c r="CG139" s="109">
        <f>IFERROR(INDEX(DATASHEET!$A$1:$CT$300,MATCH(PROGRESS!$A139,DATASHEET!$A$1:$A$300,0),MATCH(PROGRESS!CG$2,DATASHEET!$A$1:$CT$1,0)),"")</f>
        <v>0</v>
      </c>
      <c r="CH139" s="109" t="str">
        <f t="shared" si="61"/>
        <v/>
      </c>
      <c r="CI139" s="110" t="str">
        <f>IF(ISBLANK(DATASHEET!CK125),"",DATASHEET!CK125)</f>
        <v>AR</v>
      </c>
      <c r="CJ139" s="111" t="str">
        <f>IF(ISBLANK(DATASHEET!CL125),"",DATASHEET!CL125)</f>
        <v>8X-SC-7</v>
      </c>
      <c r="CK139" s="108" t="str">
        <f>IFERROR(VLOOKUP(DATASHEET!CN125,lookup,2,FALSE)-$Q139,"")</f>
        <v/>
      </c>
      <c r="CL139" s="109">
        <f>IFERROR(INDEX(DATASHEET!$A$1:$CT$300,MATCH(PROGRESS!$A139,DATASHEET!$A$1:$A$300,0),MATCH(PROGRESS!CL$2,DATASHEET!$A$1:$CT$1,0)),"")</f>
        <v>0</v>
      </c>
      <c r="CM139" s="109" t="str">
        <f t="shared" si="59"/>
        <v/>
      </c>
      <c r="CN139" s="110" t="str">
        <f>IF(ISBLANK(DATASHEET!CO125),"",DATASHEET!CO125)</f>
        <v>DCH</v>
      </c>
      <c r="CO139" s="110" t="str">
        <f>IF(ISBLANK(DATASHEET!CP125),"",DATASHEET!CP125)</f>
        <v>8N-SP-1</v>
      </c>
      <c r="FO139" s="282"/>
      <c r="FP139" s="282"/>
      <c r="FQ139" s="282"/>
      <c r="FR139" s="282"/>
      <c r="FS139" s="282"/>
      <c r="FT139" s="282"/>
      <c r="FU139" s="282"/>
      <c r="FV139" s="282"/>
      <c r="FW139" s="282"/>
      <c r="FX139" s="282"/>
      <c r="FY139" s="345"/>
      <c r="FZ139" s="282"/>
      <c r="GA139" s="282"/>
      <c r="GB139" s="282"/>
      <c r="GC139" s="282"/>
      <c r="GD139" s="282"/>
      <c r="GE139" s="282"/>
      <c r="GF139" s="282"/>
      <c r="GG139" s="282"/>
      <c r="GH139" s="282"/>
      <c r="GI139" s="282"/>
      <c r="GJ139" s="282"/>
      <c r="GK139" s="282"/>
      <c r="GL139" s="282"/>
      <c r="GM139" s="282"/>
      <c r="GN139" s="282"/>
      <c r="GO139" s="282"/>
      <c r="GP139" s="282"/>
      <c r="GQ139" s="282"/>
      <c r="GR139" s="282"/>
    </row>
    <row r="140" spans="1:200" ht="15.75" x14ac:dyDescent="0.25">
      <c r="A140" s="112">
        <f>DATASHEET!A126</f>
        <v>152863</v>
      </c>
      <c r="B140" s="113" t="str">
        <f>DATASHEET!B126</f>
        <v>MOREIRA CHAVES, Erick</v>
      </c>
      <c r="C140" s="114" t="str">
        <f>DATASHEET!C126</f>
        <v>8AB</v>
      </c>
      <c r="D140" s="115" t="str">
        <f>DATASHEET!D126</f>
        <v>M</v>
      </c>
      <c r="E140" s="115" t="str">
        <f>DATASHEET!J126</f>
        <v>N</v>
      </c>
      <c r="F140" s="115" t="str">
        <f>DATASHEET!E126</f>
        <v>N</v>
      </c>
      <c r="G140" s="115" t="str">
        <f>DATASHEET!F126</f>
        <v>White Other</v>
      </c>
      <c r="H140" s="115" t="str">
        <f>DATASHEET!G126</f>
        <v>N</v>
      </c>
      <c r="I140" s="115" t="str">
        <f>DATASHEET!H126</f>
        <v>N</v>
      </c>
      <c r="J140" s="115" t="str">
        <f>DATASHEET!I126</f>
        <v>N</v>
      </c>
      <c r="K140" s="116" t="str">
        <f>DATASHEET!M126</f>
        <v>H</v>
      </c>
      <c r="L140" s="117" t="str">
        <f t="shared" si="46"/>
        <v/>
      </c>
      <c r="M140" s="106" t="str">
        <f>IFERROR(SUM(COUNTIF($S140,"&gt;=0"),COUNTIF($AC140,"&gt;=0"),COUNTIF($AH140,"&gt;=0"),COUNTIF(#REF!,"&gt;=0"),COUNTIF($AM140,"&gt;=0"),COUNTIF($AR140,"&gt;=0"),COUNTIF($AW140,"&gt;=0"),COUNTIF($BB140,"&gt;=0"),COUNTIF($BG140,"&gt;=0"),COUNTIF($BL140,"&gt;=0"),COUNTIF($BV140,"&gt;=0"),COUNTIF($BQ140,"&gt;=0"),COUNTIF($CF140,"&gt;=0"),COUNTIF($CK140,"&gt;=0"),COUNTIF($X140,"&gt;=0"),COUNTIF($CA140,"&gt;=0"))/COUNT($S140,$AC140,$AH140,#REF!,$AM140,$AR140,$AW140,$BB140,$BG140,$BL140,$BV140,$CA140,$CF140,$CK140,$X140,$BQ140),"")</f>
        <v/>
      </c>
      <c r="N140" s="106" t="str">
        <f>IFERROR(SUM(COUNTIF($S140,"&lt;0"),COUNTIF($AC140,"&lt;0"),COUNTIF($AH140,"&lt;0"),COUNTIF(#REF!,"&lt;0"),COUNTIF($AM140,"&lt;0"),COUNTIF($AR140,"&lt;0"),COUNTIF($AW140,"&lt;0"),COUNTIF($BB140,"&lt;0"),COUNTIF($BG140,"&lt;0"),COUNTIF($BL140,"&lt;0"),COUNTIF($BV140,"&lt;0"),COUNTIF($BQ140,"&lt;0"),COUNTIF($CA140,"&lt;0"),COUNTIF($CF140,"&lt;0"),COUNTIF($CK140,"&lt;0"),COUNTIF($X140,"&lt;0"))/COUNT($S140,$AC140,$AH140,#REF!,$AM140,$AR140,$AW140,$BB140,$BG140,$BL140,$BV140,$CA140,$CF140,$CK140,$X140,$BQ140),"")</f>
        <v/>
      </c>
      <c r="O140" s="118" t="str">
        <f>IF(ISBLANK(DATASHEET!L126),"",DATASHEET!L126)</f>
        <v>6-7</v>
      </c>
      <c r="P140" s="119">
        <f>IFERROR(IF(VLOOKUP(DATASHEET!A126,[5]YEAR8!$A$2:$Z$226,18,FALSE)="","",VLOOKUP(DATASHEET!A126,[5]YEAR8!$A$2:$Z$226,18,FALSE)),"")</f>
        <v>61.896647999999999</v>
      </c>
      <c r="Q140" s="120">
        <f>IFERROR(IF(VLOOKUP(DATASHEET!A126,[5]YEAR8!$A$2:$AF$250,19,FALSE)="","",VLOOKUP(DATASHEET!A126,[5]YEAR8!$A$2:$AF$250,19,FALSE)),"")</f>
        <v>6.1896648000000001</v>
      </c>
      <c r="R140" s="121" t="str">
        <f>'P8 BREAKDOWN'!L128</f>
        <v/>
      </c>
      <c r="S140" s="108" t="str">
        <f>IF(T140="","",IFERROR(VLOOKUP(DATASHEET!AF126,lookup,2,FALSE)-$Q140,""))</f>
        <v/>
      </c>
      <c r="T140" s="109">
        <f>IFERROR(INDEX(DATASHEET!$A$1:$CT$300,MATCH(PROGRESS!$A140,DATASHEET!$A$1:$A$300,0),MATCH(PROGRESS!T$2,DATASHEET!$A$1:$CT$1,0)),"")</f>
        <v>0</v>
      </c>
      <c r="U140" s="109" t="str">
        <f t="shared" si="47"/>
        <v/>
      </c>
      <c r="V140" s="110" t="str">
        <f>IF(ISBLANK(DATASHEET!AG126),"",DATASHEET!AG126)</f>
        <v>SGO</v>
      </c>
      <c r="W140" s="111" t="str">
        <f>IF(ISBLANK(DATASHEET!AH126),"",DATASHEET!AH126)</f>
        <v>8N-AR-1</v>
      </c>
      <c r="X140" s="108" t="str">
        <f>IFERROR(VLOOKUP(DATASHEET!AJ126,lookup,2,FALSE)-$Q140,"")</f>
        <v/>
      </c>
      <c r="Y140" s="109">
        <f>IFERROR(INDEX(DATASHEET!$A$1:$CT$300,MATCH(PROGRESS!$A140,DATASHEET!$A$1:$A$300,0),MATCH(PROGRESS!Y$2,DATASHEET!$A$1:$CT$1,0)),"")</f>
        <v>0</v>
      </c>
      <c r="Z140" s="109" t="str">
        <f t="shared" si="60"/>
        <v/>
      </c>
      <c r="AA140" s="110" t="str">
        <f>IF(ISBLANK(DATASHEET!AK126),"",DATASHEET!AK126)</f>
        <v>AWR</v>
      </c>
      <c r="AB140" s="111" t="str">
        <f>IF(ISBLANK(DATASHEET!AL126),"",DATASHEET!AL126)</f>
        <v>8N-DT-4</v>
      </c>
      <c r="AC140" s="108" t="str">
        <f>IF(AD140="","",IFERROR(VLOOKUP(DATASHEET!AN126,lookup,2,FALSE)-$Q140,""))</f>
        <v/>
      </c>
      <c r="AD140" s="109">
        <f>IFERROR(INDEX(DATASHEET!$A$1:$CT$300,MATCH(PROGRESS!$A140,DATASHEET!$A$1:$A$300,0),MATCH(PROGRESS!AD$2,DATASHEET!$A$1:$CT$1,0)),"")</f>
        <v>0</v>
      </c>
      <c r="AE140" s="109" t="str">
        <f t="shared" si="48"/>
        <v/>
      </c>
      <c r="AF140" s="110" t="str">
        <f>IF(ISBLANK(DATASHEET!AO126),"",DATASHEET!AO126)</f>
        <v>EC</v>
      </c>
      <c r="AG140" s="111" t="str">
        <f>IF(ISBLANK(DATASHEET!AP126),"",DATASHEET!AP126)</f>
        <v>8N-DR-1</v>
      </c>
      <c r="AH140" s="108" t="str">
        <f>IF(AI140="","",IFERROR(VLOOKUP(DATASHEET!AR126,lookup,2,FALSE)-$Q140,""))</f>
        <v/>
      </c>
      <c r="AI140" s="109">
        <f>IFERROR(INDEX(DATASHEET!$A$1:$CT$300,MATCH(PROGRESS!$A140,DATASHEET!$A$1:$A$300,0),MATCH(PROGRESS!AI$2,DATASHEET!$A$1:$CT$1,0)),"")</f>
        <v>0</v>
      </c>
      <c r="AJ140" s="109" t="str">
        <f t="shared" si="49"/>
        <v/>
      </c>
      <c r="AK140" s="110" t="str">
        <f>IF(ISBLANK(DATASHEET!AS126),"",DATASHEET!AS126)</f>
        <v>CMC</v>
      </c>
      <c r="AL140" s="111" t="str">
        <f>IF(ISBLANK(DATASHEET!AT126),"",DATASHEET!AT126)</f>
        <v>8N-EN-3</v>
      </c>
      <c r="AM140" s="108" t="str">
        <f>IF(AN140="","",IFERROR(VLOOKUP(DATASHEET!AZ126,lookup,2,FALSE)-$Q140,""))</f>
        <v/>
      </c>
      <c r="AN140" s="109">
        <f>IFERROR(INDEX(DATASHEET!$A$1:$CT$300,MATCH(PROGRESS!$A140,DATASHEET!$A$1:$A$300,0),MATCH(PROGRESS!AN$2,DATASHEET!$A$1:$CT$1,0)),"")</f>
        <v>0</v>
      </c>
      <c r="AO140" s="109" t="str">
        <f t="shared" si="50"/>
        <v/>
      </c>
      <c r="AP140" s="110" t="str">
        <f>IF(ISBLANK(DATASHEET!BA126),"",DATASHEET!BA126)</f>
        <v/>
      </c>
      <c r="AQ140" s="111" t="str">
        <f>IF(ISBLANK(DATASHEET!BB126),"",DATASHEET!BB126)</f>
        <v/>
      </c>
      <c r="AR140" s="108" t="str">
        <f>IF(AS140="","",IFERROR(VLOOKUP(DATASHEET!BD126,lookup,2,FALSE)-$Q140,""))</f>
        <v/>
      </c>
      <c r="AS140" s="109">
        <f>IFERROR(INDEX(DATASHEET!$A$1:$CT$300,MATCH(PROGRESS!$A140,DATASHEET!$A$1:$A$300,0),MATCH(PROGRESS!AS$2,DATASHEET!$A$1:$CT$1,0)),"")</f>
        <v>0</v>
      </c>
      <c r="AT140" s="109" t="str">
        <f t="shared" si="51"/>
        <v/>
      </c>
      <c r="AU140" s="110" t="str">
        <f>IF(ISBLANK(DATASHEET!BE126),"",DATASHEET!BE126)</f>
        <v>MPI</v>
      </c>
      <c r="AV140" s="111" t="str">
        <f>IF(ISBLANK(DATASHEET!BF126),"",DATASHEET!BF126)</f>
        <v>8N-GG-1</v>
      </c>
      <c r="AW140" s="108" t="str">
        <f>IF(AX140="","",IFERROR(VLOOKUP(DATASHEET!BH126,lookup,2,FALSE)-$Q140,""))</f>
        <v/>
      </c>
      <c r="AX140" s="109">
        <f>IFERROR(INDEX(DATASHEET!$A$1:$CT$300,MATCH(PROGRESS!$A140,DATASHEET!$A$1:$A$300,0),MATCH(PROGRESS!AX$2,DATASHEET!$A$1:$CT$1,0)),"")</f>
        <v>0</v>
      </c>
      <c r="AY140" s="109" t="str">
        <f t="shared" si="52"/>
        <v/>
      </c>
      <c r="AZ140" s="110" t="str">
        <f>IF(ISBLANK(DATASHEET!BI126),"",DATASHEET!BI126)</f>
        <v>HST</v>
      </c>
      <c r="BA140" s="111" t="str">
        <f>IF(ISBLANK(DATASHEET!BJ126),"",DATASHEET!BJ126)</f>
        <v>8N-HI-1</v>
      </c>
      <c r="BB140" s="108" t="str">
        <f>IF(BC140="","",IFERROR(VLOOKUP(DATASHEET!BL126,lookup,2,FALSE)-$Q140,""))</f>
        <v/>
      </c>
      <c r="BC140" s="109">
        <f>IFERROR(INDEX(DATASHEET!$A$1:$CT$300,MATCH(PROGRESS!$A140,DATASHEET!$A$1:$A$300,0),MATCH(PROGRESS!BC$2,DATASHEET!$A$1:$CT$1,0)),"")</f>
        <v>0</v>
      </c>
      <c r="BD140" s="109" t="str">
        <f t="shared" si="53"/>
        <v/>
      </c>
      <c r="BE140" s="110" t="str">
        <f>IF(ISBLANK(DATASHEET!BM126),"",DATASHEET!BM126)</f>
        <v>FS</v>
      </c>
      <c r="BF140" s="111" t="str">
        <f>IF(ISBLANK(DATASHEET!BN126),"",DATASHEET!BN126)</f>
        <v>8N-IT-1</v>
      </c>
      <c r="BG140" s="108" t="str">
        <f>IF(BH140="","",IFERROR(VLOOKUP(DATASHEET!BP126,lookup,2,FALSE)-$Q140,""))</f>
        <v/>
      </c>
      <c r="BH140" s="109">
        <f>IFERROR(INDEX(DATASHEET!$A$1:$CT$300,MATCH(PROGRESS!$A140,DATASHEET!$A$1:$A$300,0),MATCH(PROGRESS!BH$2,DATASHEET!$A$1:$CT$1,0)),"")</f>
        <v>0</v>
      </c>
      <c r="BI140" s="109" t="str">
        <f t="shared" si="54"/>
        <v/>
      </c>
      <c r="BJ140" s="110" t="str">
        <f>IF(ISBLANK(DATASHEET!BQ126),"",DATASHEET!BQ126)</f>
        <v>MP</v>
      </c>
      <c r="BK140" s="111" t="str">
        <f>IF(ISBLANK(DATASHEET!BR126),"",DATASHEET!BR126)</f>
        <v>8N-MA-2</v>
      </c>
      <c r="BL140" s="108" t="str">
        <f>IFERROR(VLOOKUP(DATASHEET!BT126,lookup,2,FALSE)-$Q140,"")</f>
        <v/>
      </c>
      <c r="BM140" s="109">
        <f>IFERROR(INDEX(DATASHEET!$A$1:$CT$300,MATCH(PROGRESS!$A140,DATASHEET!$A$1:$A$300,0),MATCH(PROGRESS!BM$2,DATASHEET!$A$1:$CT$1,0)),"")</f>
        <v>0</v>
      </c>
      <c r="BN140" s="109" t="str">
        <f t="shared" si="55"/>
        <v/>
      </c>
      <c r="BO140" s="110" t="str">
        <f>IF(ISBLANK(DATASHEET!BU126),"",DATASHEET!BU126)</f>
        <v>AW</v>
      </c>
      <c r="BP140" s="111" t="str">
        <f>IF(ISBLANK(DATASHEET!BV126),"",DATASHEET!BV126)</f>
        <v>8N-MU-1</v>
      </c>
      <c r="BQ140" s="108" t="str">
        <f>IFERROR(VLOOKUP(DATASHEET!BX126,lookup,2,FALSE)-$Q140,"")</f>
        <v/>
      </c>
      <c r="BR140" s="109">
        <f>IFERROR(INDEX(DATASHEET!$A$1:$CT$300,MATCH(PROGRESS!$A140,DATASHEET!$A$1:$A$300,0),MATCH(PROGRESS!BR$2,DATASHEET!$A$1:$CT$1,0)),"")</f>
        <v>0</v>
      </c>
      <c r="BS140" s="109" t="str">
        <f t="shared" si="56"/>
        <v/>
      </c>
      <c r="BT140" s="110" t="str">
        <f>IF(ISBLANK(DATASHEET!BY126),"",DATASHEET!BY126)</f>
        <v/>
      </c>
      <c r="BU140" s="111" t="str">
        <f>IF(ISBLANK(DATASHEET!BZ126),"",DATASHEET!BZ126)</f>
        <v/>
      </c>
      <c r="BV140" s="108" t="str">
        <f>IFERROR(VLOOKUP(DATASHEET!CB126,lookup,2,FALSE)-$Q140,"")</f>
        <v/>
      </c>
      <c r="BW140" s="109">
        <f>IFERROR(INDEX(DATASHEET!$A$1:$CT$300,MATCH(PROGRESS!$A140,DATASHEET!$A$1:$A$300,0),MATCH(PROGRESS!BW$2,DATASHEET!$A$1:$CT$1,0)),"")</f>
        <v>0</v>
      </c>
      <c r="BX140" s="109" t="str">
        <f t="shared" si="57"/>
        <v/>
      </c>
      <c r="BY140" s="110" t="str">
        <f>IF(ISBLANK(DATASHEET!CC126),"",DATASHEET!CC126)</f>
        <v>MAM</v>
      </c>
      <c r="BZ140" s="111" t="str">
        <f>IF(ISBLANK(DATASHEET!CD126),"",DATASHEET!CD126)</f>
        <v>8N-PE-4</v>
      </c>
      <c r="CA140" s="108" t="str">
        <f>IFERROR(VLOOKUP(DATASHEET!CF126,lookup,2,FALSE)-$Q140,"")</f>
        <v/>
      </c>
      <c r="CB140" s="109">
        <f>IFERROR(INDEX(DATASHEET!$A$1:$CT$300,MATCH(PROGRESS!$A140,DATASHEET!$A$1:$A$300,0),MATCH(PROGRESS!CB$2,DATASHEET!$A$1:$CT$1,0)),"")</f>
        <v>0</v>
      </c>
      <c r="CC140" s="109" t="str">
        <f t="shared" si="58"/>
        <v/>
      </c>
      <c r="CD140" s="110" t="str">
        <f>IF(ISBLANK(DATASHEET!CG126),"",DATASHEET!CG126)</f>
        <v>PLO</v>
      </c>
      <c r="CE140" s="111" t="str">
        <f>IF(ISBLANK(DATASHEET!CH126),"",DATASHEET!CH126)</f>
        <v>8N-RE-1</v>
      </c>
      <c r="CF140" s="108" t="str">
        <f>IFERROR(VLOOKUP(DATASHEET!CJ126,lookup,2,FALSE)-$Q140,"")</f>
        <v/>
      </c>
      <c r="CG140" s="109">
        <f>IFERROR(INDEX(DATASHEET!$A$1:$CT$300,MATCH(PROGRESS!$A140,DATASHEET!$A$1:$A$300,0),MATCH(PROGRESS!CG$2,DATASHEET!$A$1:$CT$1,0)),"")</f>
        <v>0</v>
      </c>
      <c r="CH140" s="109" t="str">
        <f t="shared" si="61"/>
        <v/>
      </c>
      <c r="CI140" s="110" t="str">
        <f>IF(ISBLANK(DATASHEET!CK126),"",DATASHEET!CK126)</f>
        <v>GN</v>
      </c>
      <c r="CJ140" s="111" t="str">
        <f>IF(ISBLANK(DATASHEET!CL126),"",DATASHEET!CL126)</f>
        <v>8X-SC-3</v>
      </c>
      <c r="CK140" s="108" t="str">
        <f>IFERROR(VLOOKUP(DATASHEET!CN126,lookup,2,FALSE)-$Q140,"")</f>
        <v/>
      </c>
      <c r="CL140" s="109">
        <f>IFERROR(INDEX(DATASHEET!$A$1:$CT$300,MATCH(PROGRESS!$A140,DATASHEET!$A$1:$A$300,0),MATCH(PROGRESS!CL$2,DATASHEET!$A$1:$CT$1,0)),"")</f>
        <v>0</v>
      </c>
      <c r="CM140" s="109" t="str">
        <f t="shared" si="59"/>
        <v/>
      </c>
      <c r="CN140" s="110" t="str">
        <f>IF(ISBLANK(DATASHEET!CO126),"",DATASHEET!CO126)</f>
        <v>DCH</v>
      </c>
      <c r="CO140" s="110" t="str">
        <f>IF(ISBLANK(DATASHEET!CP126),"",DATASHEET!CP126)</f>
        <v>8N-SP-1</v>
      </c>
      <c r="FO140" s="282"/>
      <c r="FP140" s="282"/>
      <c r="FQ140" s="282"/>
      <c r="FR140" s="282"/>
      <c r="FS140" s="282"/>
      <c r="FT140" s="282"/>
      <c r="FU140" s="282"/>
      <c r="FV140" s="282"/>
      <c r="FW140" s="282"/>
      <c r="FX140" s="282"/>
      <c r="FY140" s="345"/>
      <c r="FZ140" s="282"/>
      <c r="GA140" s="282"/>
      <c r="GB140" s="282"/>
      <c r="GC140" s="282"/>
      <c r="GD140" s="282"/>
      <c r="GE140" s="282"/>
      <c r="GF140" s="282"/>
      <c r="GG140" s="282"/>
      <c r="GH140" s="282"/>
      <c r="GI140" s="282"/>
      <c r="GJ140" s="282"/>
      <c r="GK140" s="282"/>
      <c r="GL140" s="282"/>
      <c r="GM140" s="282"/>
      <c r="GN140" s="282"/>
      <c r="GO140" s="282"/>
      <c r="GP140" s="282"/>
      <c r="GQ140" s="282"/>
      <c r="GR140" s="282"/>
    </row>
    <row r="141" spans="1:200" ht="15.75" x14ac:dyDescent="0.25">
      <c r="A141" s="112">
        <f>DATASHEET!A127</f>
        <v>152813</v>
      </c>
      <c r="B141" s="113" t="str">
        <f>DATASHEET!B127</f>
        <v>MOUNTAIN-FREEMAN, Maria</v>
      </c>
      <c r="C141" s="114" t="str">
        <f>DATASHEET!C127</f>
        <v>8PH</v>
      </c>
      <c r="D141" s="115" t="str">
        <f>DATASHEET!D127</f>
        <v>F</v>
      </c>
      <c r="E141" s="115" t="str">
        <f>DATASHEET!J127</f>
        <v>N</v>
      </c>
      <c r="F141" s="115" t="str">
        <f>DATASHEET!E127</f>
        <v>N</v>
      </c>
      <c r="G141" s="115" t="str">
        <f>DATASHEET!F127</f>
        <v>White - British</v>
      </c>
      <c r="H141" s="115" t="str">
        <f>DATASHEET!G127</f>
        <v>N</v>
      </c>
      <c r="I141" s="115" t="str">
        <f>DATASHEET!H127</f>
        <v>N</v>
      </c>
      <c r="J141" s="115" t="str">
        <f>DATASHEET!I127</f>
        <v>N</v>
      </c>
      <c r="K141" s="116" t="str">
        <f>DATASHEET!M127</f>
        <v>M</v>
      </c>
      <c r="L141" s="117" t="str">
        <f t="shared" si="46"/>
        <v/>
      </c>
      <c r="M141" s="106" t="str">
        <f>IFERROR(SUM(COUNTIF($S141,"&gt;=0"),COUNTIF($AC141,"&gt;=0"),COUNTIF($AH141,"&gt;=0"),COUNTIF(#REF!,"&gt;=0"),COUNTIF($AM141,"&gt;=0"),COUNTIF($AR141,"&gt;=0"),COUNTIF($AW141,"&gt;=0"),COUNTIF($BB141,"&gt;=0"),COUNTIF($BG141,"&gt;=0"),COUNTIF($BL141,"&gt;=0"),COUNTIF($BV141,"&gt;=0"),COUNTIF($BQ141,"&gt;=0"),COUNTIF($CF141,"&gt;=0"),COUNTIF($CK141,"&gt;=0"),COUNTIF($X141,"&gt;=0"),COUNTIF($CA141,"&gt;=0"))/COUNT($S141,$AC141,$AH141,#REF!,$AM141,$AR141,$AW141,$BB141,$BG141,$BL141,$BV141,$CA141,$CF141,$CK141,$X141,$BQ141),"")</f>
        <v/>
      </c>
      <c r="N141" s="106" t="str">
        <f>IFERROR(SUM(COUNTIF($S141,"&lt;0"),COUNTIF($AC141,"&lt;0"),COUNTIF($AH141,"&lt;0"),COUNTIF(#REF!,"&lt;0"),COUNTIF($AM141,"&lt;0"),COUNTIF($AR141,"&lt;0"),COUNTIF($AW141,"&lt;0"),COUNTIF($BB141,"&lt;0"),COUNTIF($BG141,"&lt;0"),COUNTIF($BL141,"&lt;0"),COUNTIF($BV141,"&lt;0"),COUNTIF($BQ141,"&lt;0"),COUNTIF($CA141,"&lt;0"),COUNTIF($CF141,"&lt;0"),COUNTIF($CK141,"&lt;0"),COUNTIF($X141,"&lt;0"))/COUNT($S141,$AC141,$AH141,#REF!,$AM141,$AR141,$AW141,$BB141,$BG141,$BL141,$BV141,$CA141,$CF141,$CK141,$X141,$BQ141),"")</f>
        <v/>
      </c>
      <c r="O141" s="118" t="str">
        <f>IF(ISBLANK(DATASHEET!L127),"",DATASHEET!L127)</f>
        <v>5-6</v>
      </c>
      <c r="P141" s="119">
        <f>IFERROR(IF(VLOOKUP(DATASHEET!A127,[5]YEAR8!$A$2:$Z$226,18,FALSE)="","",VLOOKUP(DATASHEET!A127,[5]YEAR8!$A$2:$Z$226,18,FALSE)),"")</f>
        <v>49.024999999999999</v>
      </c>
      <c r="Q141" s="120">
        <f>IFERROR(IF(VLOOKUP(DATASHEET!A127,[5]YEAR8!$A$2:$AF$250,19,FALSE)="","",VLOOKUP(DATASHEET!A127,[5]YEAR8!$A$2:$AF$250,19,FALSE)),"")</f>
        <v>4.9024999999999999</v>
      </c>
      <c r="R141" s="121" t="str">
        <f>'P8 BREAKDOWN'!L129</f>
        <v/>
      </c>
      <c r="S141" s="108" t="str">
        <f>IF(T141="","",IFERROR(VLOOKUP(DATASHEET!AF127,lookup,2,FALSE)-$Q141,""))</f>
        <v/>
      </c>
      <c r="T141" s="109">
        <f>IFERROR(INDEX(DATASHEET!$A$1:$CT$300,MATCH(PROGRESS!$A141,DATASHEET!$A$1:$A$300,0),MATCH(PROGRESS!T$2,DATASHEET!$A$1:$CT$1,0)),"")</f>
        <v>0</v>
      </c>
      <c r="U141" s="109" t="str">
        <f t="shared" si="47"/>
        <v/>
      </c>
      <c r="V141" s="110" t="str">
        <f>IF(ISBLANK(DATASHEET!AG127),"",DATASHEET!AG127)</f>
        <v>PLE</v>
      </c>
      <c r="W141" s="111" t="str">
        <f>IF(ISBLANK(DATASHEET!AH127),"",DATASHEET!AH127)</f>
        <v>8S-AR-3</v>
      </c>
      <c r="X141" s="108" t="str">
        <f>IFERROR(VLOOKUP(DATASHEET!AJ127,lookup,2,FALSE)-$Q141,"")</f>
        <v/>
      </c>
      <c r="Y141" s="109">
        <f>IFERROR(INDEX(DATASHEET!$A$1:$CT$300,MATCH(PROGRESS!$A141,DATASHEET!$A$1:$A$300,0),MATCH(PROGRESS!Y$2,DATASHEET!$A$1:$CT$1,0)),"")</f>
        <v>0</v>
      </c>
      <c r="Z141" s="109" t="str">
        <f t="shared" si="60"/>
        <v/>
      </c>
      <c r="AA141" s="110" t="str">
        <f>IF(ISBLANK(DATASHEET!AK127),"",DATASHEET!AK127)</f>
        <v/>
      </c>
      <c r="AB141" s="111" t="str">
        <f>IF(ISBLANK(DATASHEET!AL127),"",DATASHEET!AL127)</f>
        <v/>
      </c>
      <c r="AC141" s="108" t="str">
        <f>IF(AD141="","",IFERROR(VLOOKUP(DATASHEET!AN127,lookup,2,FALSE)-$Q141,""))</f>
        <v/>
      </c>
      <c r="AD141" s="109">
        <f>IFERROR(INDEX(DATASHEET!$A$1:$CT$300,MATCH(PROGRESS!$A141,DATASHEET!$A$1:$A$300,0),MATCH(PROGRESS!AD$2,DATASHEET!$A$1:$CT$1,0)),"")</f>
        <v>0</v>
      </c>
      <c r="AE141" s="109" t="str">
        <f t="shared" si="48"/>
        <v/>
      </c>
      <c r="AF141" s="110" t="str">
        <f>IF(ISBLANK(DATASHEET!AO127),"",DATASHEET!AO127)</f>
        <v>EC</v>
      </c>
      <c r="AG141" s="111" t="str">
        <f>IF(ISBLANK(DATASHEET!AP127),"",DATASHEET!AP127)</f>
        <v>8S-DR-3</v>
      </c>
      <c r="AH141" s="108" t="str">
        <f>IF(AI141="","",IFERROR(VLOOKUP(DATASHEET!AR127,lookup,2,FALSE)-$Q141,""))</f>
        <v/>
      </c>
      <c r="AI141" s="109">
        <f>IFERROR(INDEX(DATASHEET!$A$1:$CT$300,MATCH(PROGRESS!$A141,DATASHEET!$A$1:$A$300,0),MATCH(PROGRESS!AI$2,DATASHEET!$A$1:$CT$1,0)),"")</f>
        <v>0</v>
      </c>
      <c r="AJ141" s="109" t="str">
        <f t="shared" si="49"/>
        <v/>
      </c>
      <c r="AK141" s="110" t="str">
        <f>IF(ISBLANK(DATASHEET!AS127),"",DATASHEET!AS127)</f>
        <v>EW</v>
      </c>
      <c r="AL141" s="111" t="str">
        <f>IF(ISBLANK(DATASHEET!AT127),"",DATASHEET!AT127)</f>
        <v>8S-EN-4</v>
      </c>
      <c r="AM141" s="108" t="str">
        <f>IF(AN141="","",IFERROR(VLOOKUP(DATASHEET!AZ127,lookup,2,FALSE)-$Q141,""))</f>
        <v/>
      </c>
      <c r="AN141" s="109">
        <f>IFERROR(INDEX(DATASHEET!$A$1:$CT$300,MATCH(PROGRESS!$A141,DATASHEET!$A$1:$A$300,0),MATCH(PROGRESS!AN$2,DATASHEET!$A$1:$CT$1,0)),"")</f>
        <v>0</v>
      </c>
      <c r="AO141" s="109" t="str">
        <f t="shared" si="50"/>
        <v/>
      </c>
      <c r="AP141" s="110" t="str">
        <f>IF(ISBLANK(DATASHEET!BA127),"",DATASHEET!BA127)</f>
        <v>DCH</v>
      </c>
      <c r="AQ141" s="111" t="str">
        <f>IF(ISBLANK(DATASHEET!BB127),"",DATASHEET!BB127)</f>
        <v>8S-FR-3</v>
      </c>
      <c r="AR141" s="108" t="str">
        <f>IF(AS141="","",IFERROR(VLOOKUP(DATASHEET!BD127,lookup,2,FALSE)-$Q141,""))</f>
        <v/>
      </c>
      <c r="AS141" s="109">
        <f>IFERROR(INDEX(DATASHEET!$A$1:$CT$300,MATCH(PROGRESS!$A141,DATASHEET!$A$1:$A$300,0),MATCH(PROGRESS!AS$2,DATASHEET!$A$1:$CT$1,0)),"")</f>
        <v>0</v>
      </c>
      <c r="AT141" s="109" t="str">
        <f t="shared" si="51"/>
        <v/>
      </c>
      <c r="AU141" s="110" t="str">
        <f>IF(ISBLANK(DATASHEET!BE127),"",DATASHEET!BE127)</f>
        <v>NH</v>
      </c>
      <c r="AV141" s="111" t="str">
        <f>IF(ISBLANK(DATASHEET!BF127),"",DATASHEET!BF127)</f>
        <v>8S-GG-3</v>
      </c>
      <c r="AW141" s="108" t="str">
        <f>IF(AX141="","",IFERROR(VLOOKUP(DATASHEET!BH127,lookup,2,FALSE)-$Q141,""))</f>
        <v/>
      </c>
      <c r="AX141" s="109">
        <f>IFERROR(INDEX(DATASHEET!$A$1:$CT$300,MATCH(PROGRESS!$A141,DATASHEET!$A$1:$A$300,0),MATCH(PROGRESS!AX$2,DATASHEET!$A$1:$CT$1,0)),"")</f>
        <v>0</v>
      </c>
      <c r="AY141" s="109" t="str">
        <f t="shared" si="52"/>
        <v/>
      </c>
      <c r="AZ141" s="110" t="str">
        <f>IF(ISBLANK(DATASHEET!BI127),"",DATASHEET!BI127)</f>
        <v>MCO</v>
      </c>
      <c r="BA141" s="111" t="str">
        <f>IF(ISBLANK(DATASHEET!BJ127),"",DATASHEET!BJ127)</f>
        <v>8S-HI-3</v>
      </c>
      <c r="BB141" s="108" t="str">
        <f>IF(BC141="","",IFERROR(VLOOKUP(DATASHEET!BL127,lookup,2,FALSE)-$Q141,""))</f>
        <v/>
      </c>
      <c r="BC141" s="109">
        <f>IFERROR(INDEX(DATASHEET!$A$1:$CT$300,MATCH(PROGRESS!$A141,DATASHEET!$A$1:$A$300,0),MATCH(PROGRESS!BC$2,DATASHEET!$A$1:$CT$1,0)),"")</f>
        <v>0</v>
      </c>
      <c r="BD141" s="109" t="str">
        <f t="shared" si="53"/>
        <v/>
      </c>
      <c r="BE141" s="110" t="str">
        <f>IF(ISBLANK(DATASHEET!BM127),"",DATASHEET!BM127)</f>
        <v>RNI</v>
      </c>
      <c r="BF141" s="111" t="str">
        <f>IF(ISBLANK(DATASHEET!BN127),"",DATASHEET!BN127)</f>
        <v>8S-IT-3</v>
      </c>
      <c r="BG141" s="108" t="str">
        <f>IF(BH141="","",IFERROR(VLOOKUP(DATASHEET!BP127,lookup,2,FALSE)-$Q141,""))</f>
        <v/>
      </c>
      <c r="BH141" s="109">
        <f>IFERROR(INDEX(DATASHEET!$A$1:$CT$300,MATCH(PROGRESS!$A141,DATASHEET!$A$1:$A$300,0),MATCH(PROGRESS!BH$2,DATASHEET!$A$1:$CT$1,0)),"")</f>
        <v>0</v>
      </c>
      <c r="BI141" s="109" t="str">
        <f t="shared" si="54"/>
        <v/>
      </c>
      <c r="BJ141" s="110" t="str">
        <f>IF(ISBLANK(DATASHEET!BQ127),"",DATASHEET!BQ127)</f>
        <v>AB</v>
      </c>
      <c r="BK141" s="111" t="str">
        <f>IF(ISBLANK(DATASHEET!BR127),"",DATASHEET!BR127)</f>
        <v>8S-MA-3</v>
      </c>
      <c r="BL141" s="108" t="str">
        <f>IFERROR(VLOOKUP(DATASHEET!BT127,lookup,2,FALSE)-$Q141,"")</f>
        <v/>
      </c>
      <c r="BM141" s="109">
        <f>IFERROR(INDEX(DATASHEET!$A$1:$CT$300,MATCH(PROGRESS!$A141,DATASHEET!$A$1:$A$300,0),MATCH(PROGRESS!BM$2,DATASHEET!$A$1:$CT$1,0)),"")</f>
        <v>0</v>
      </c>
      <c r="BN141" s="109" t="str">
        <f t="shared" si="55"/>
        <v/>
      </c>
      <c r="BO141" s="110" t="str">
        <f>IF(ISBLANK(DATASHEET!BU127),"",DATASHEET!BU127)</f>
        <v>AW</v>
      </c>
      <c r="BP141" s="111" t="str">
        <f>IF(ISBLANK(DATASHEET!BV127),"",DATASHEET!BV127)</f>
        <v>8S-MU-3</v>
      </c>
      <c r="BQ141" s="108" t="str">
        <f>IFERROR(VLOOKUP(DATASHEET!BX127,lookup,2,FALSE)-$Q141,"")</f>
        <v/>
      </c>
      <c r="BR141" s="109">
        <f>IFERROR(INDEX(DATASHEET!$A$1:$CT$300,MATCH(PROGRESS!$A141,DATASHEET!$A$1:$A$300,0),MATCH(PROGRESS!BR$2,DATASHEET!$A$1:$CT$1,0)),"")</f>
        <v>0</v>
      </c>
      <c r="BS141" s="109" t="str">
        <f t="shared" si="56"/>
        <v/>
      </c>
      <c r="BT141" s="110" t="str">
        <f>IF(ISBLANK(DATASHEET!BY127),"",DATASHEET!BY127)</f>
        <v>HST</v>
      </c>
      <c r="BU141" s="111" t="str">
        <f>IF(ISBLANK(DATASHEET!BZ127),"",DATASHEET!BZ127)</f>
        <v>8S-PS-5</v>
      </c>
      <c r="BV141" s="108" t="str">
        <f>IFERROR(VLOOKUP(DATASHEET!CB127,lookup,2,FALSE)-$Q141,"")</f>
        <v/>
      </c>
      <c r="BW141" s="109">
        <f>IFERROR(INDEX(DATASHEET!$A$1:$CT$300,MATCH(PROGRESS!$A141,DATASHEET!$A$1:$A$300,0),MATCH(PROGRESS!BW$2,DATASHEET!$A$1:$CT$1,0)),"")</f>
        <v>0</v>
      </c>
      <c r="BX141" s="109" t="str">
        <f t="shared" si="57"/>
        <v/>
      </c>
      <c r="BY141" s="110" t="str">
        <f>IF(ISBLANK(DATASHEET!CC127),"",DATASHEET!CC127)</f>
        <v>CKA</v>
      </c>
      <c r="BZ141" s="111" t="str">
        <f>IF(ISBLANK(DATASHEET!CD127),"",DATASHEET!CD127)</f>
        <v>8S-PE-2</v>
      </c>
      <c r="CA141" s="108" t="str">
        <f>IFERROR(VLOOKUP(DATASHEET!CF127,lookup,2,FALSE)-$Q141,"")</f>
        <v/>
      </c>
      <c r="CB141" s="109">
        <f>IFERROR(INDEX(DATASHEET!$A$1:$CT$300,MATCH(PROGRESS!$A141,DATASHEET!$A$1:$A$300,0),MATCH(PROGRESS!CB$2,DATASHEET!$A$1:$CT$1,0)),"")</f>
        <v>0</v>
      </c>
      <c r="CC141" s="109" t="str">
        <f t="shared" si="58"/>
        <v/>
      </c>
      <c r="CD141" s="110" t="str">
        <f>IF(ISBLANK(DATASHEET!CG127),"",DATASHEET!CG127)</f>
        <v>FG</v>
      </c>
      <c r="CE141" s="111" t="str">
        <f>IF(ISBLANK(DATASHEET!CH127),"",DATASHEET!CH127)</f>
        <v>8S-RE-3</v>
      </c>
      <c r="CF141" s="108" t="str">
        <f>IFERROR(VLOOKUP(DATASHEET!CJ127,lookup,2,FALSE)-$Q141,"")</f>
        <v/>
      </c>
      <c r="CG141" s="109">
        <f>IFERROR(INDEX(DATASHEET!$A$1:$CT$300,MATCH(PROGRESS!$A141,DATASHEET!$A$1:$A$300,0),MATCH(PROGRESS!CG$2,DATASHEET!$A$1:$CT$1,0)),"")</f>
        <v>0</v>
      </c>
      <c r="CH141" s="109" t="str">
        <f t="shared" si="61"/>
        <v/>
      </c>
      <c r="CI141" s="110" t="str">
        <f>IF(ISBLANK(DATASHEET!CK127),"",DATASHEET!CK127)</f>
        <v>AGI</v>
      </c>
      <c r="CJ141" s="111" t="str">
        <f>IF(ISBLANK(DATASHEET!CL127),"",DATASHEET!CL127)</f>
        <v>8X-SC-5</v>
      </c>
      <c r="CK141" s="108" t="str">
        <f>IFERROR(VLOOKUP(DATASHEET!CN127,lookup,2,FALSE)-$Q141,"")</f>
        <v/>
      </c>
      <c r="CL141" s="109">
        <f>IFERROR(INDEX(DATASHEET!$A$1:$CT$300,MATCH(PROGRESS!$A141,DATASHEET!$A$1:$A$300,0),MATCH(PROGRESS!CL$2,DATASHEET!$A$1:$CT$1,0)),"")</f>
        <v>0</v>
      </c>
      <c r="CM141" s="109" t="str">
        <f t="shared" si="59"/>
        <v/>
      </c>
      <c r="CN141" s="110" t="str">
        <f>IF(ISBLANK(DATASHEET!CO127),"",DATASHEET!CO127)</f>
        <v/>
      </c>
      <c r="CO141" s="110" t="str">
        <f>IF(ISBLANK(DATASHEET!CP127),"",DATASHEET!CP127)</f>
        <v/>
      </c>
      <c r="FO141" s="282"/>
      <c r="FP141" s="282"/>
      <c r="FQ141" s="282"/>
      <c r="FR141" s="282"/>
      <c r="FS141" s="282"/>
      <c r="FT141" s="282"/>
      <c r="FU141" s="282"/>
      <c r="FV141" s="282"/>
      <c r="FW141" s="282"/>
      <c r="FX141" s="282"/>
      <c r="FY141" s="345"/>
      <c r="FZ141" s="282"/>
      <c r="GA141" s="282"/>
      <c r="GB141" s="282"/>
      <c r="GC141" s="282"/>
      <c r="GD141" s="282"/>
      <c r="GE141" s="282"/>
      <c r="GF141" s="282"/>
      <c r="GG141" s="282"/>
      <c r="GH141" s="282"/>
      <c r="GI141" s="282"/>
      <c r="GJ141" s="282"/>
      <c r="GK141" s="282"/>
      <c r="GL141" s="282"/>
      <c r="GM141" s="282"/>
      <c r="GN141" s="282"/>
      <c r="GO141" s="282"/>
      <c r="GP141" s="282"/>
      <c r="GQ141" s="282"/>
      <c r="GR141" s="282"/>
    </row>
    <row r="142" spans="1:200" ht="15.75" x14ac:dyDescent="0.25">
      <c r="A142" s="112">
        <f>DATASHEET!A128</f>
        <v>152930</v>
      </c>
      <c r="B142" s="113" t="str">
        <f>DATASHEET!B128</f>
        <v>MULCRONE, Liam</v>
      </c>
      <c r="C142" s="114" t="str">
        <f>DATASHEET!C128</f>
        <v>8AB</v>
      </c>
      <c r="D142" s="115" t="str">
        <f>DATASHEET!D128</f>
        <v>M</v>
      </c>
      <c r="E142" s="115" t="str">
        <f>DATASHEET!J128</f>
        <v>N</v>
      </c>
      <c r="F142" s="115" t="str">
        <f>DATASHEET!E128</f>
        <v>N</v>
      </c>
      <c r="G142" s="115" t="str">
        <f>DATASHEET!F128</f>
        <v>White - British</v>
      </c>
      <c r="H142" s="115" t="str">
        <f>DATASHEET!G128</f>
        <v>N</v>
      </c>
      <c r="I142" s="115" t="str">
        <f>DATASHEET!H128</f>
        <v>N</v>
      </c>
      <c r="J142" s="115" t="str">
        <f>DATASHEET!I128</f>
        <v>N</v>
      </c>
      <c r="K142" s="116" t="str">
        <f>DATASHEET!M128</f>
        <v>M</v>
      </c>
      <c r="L142" s="117" t="str">
        <f t="shared" si="46"/>
        <v/>
      </c>
      <c r="M142" s="106" t="str">
        <f>IFERROR(SUM(COUNTIF($S142,"&gt;=0"),COUNTIF($AC142,"&gt;=0"),COUNTIF($AH142,"&gt;=0"),COUNTIF(#REF!,"&gt;=0"),COUNTIF($AM142,"&gt;=0"),COUNTIF($AR142,"&gt;=0"),COUNTIF($AW142,"&gt;=0"),COUNTIF($BB142,"&gt;=0"),COUNTIF($BG142,"&gt;=0"),COUNTIF($BL142,"&gt;=0"),COUNTIF($BV142,"&gt;=0"),COUNTIF($BQ142,"&gt;=0"),COUNTIF($CF142,"&gt;=0"),COUNTIF($CK142,"&gt;=0"),COUNTIF($X142,"&gt;=0"),COUNTIF($CA142,"&gt;=0"))/COUNT($S142,$AC142,$AH142,#REF!,$AM142,$AR142,$AW142,$BB142,$BG142,$BL142,$BV142,$CA142,$CF142,$CK142,$X142,$BQ142),"")</f>
        <v/>
      </c>
      <c r="N142" s="106" t="str">
        <f>IFERROR(SUM(COUNTIF($S142,"&lt;0"),COUNTIF($AC142,"&lt;0"),COUNTIF($AH142,"&lt;0"),COUNTIF(#REF!,"&lt;0"),COUNTIF($AM142,"&lt;0"),COUNTIF($AR142,"&lt;0"),COUNTIF($AW142,"&lt;0"),COUNTIF($BB142,"&lt;0"),COUNTIF($BG142,"&lt;0"),COUNTIF($BL142,"&lt;0"),COUNTIF($BV142,"&lt;0"),COUNTIF($BQ142,"&lt;0"),COUNTIF($CA142,"&lt;0"),COUNTIF($CF142,"&lt;0"),COUNTIF($CK142,"&lt;0"),COUNTIF($X142,"&lt;0"))/COUNT($S142,$AC142,$AH142,#REF!,$AM142,$AR142,$AW142,$BB142,$BG142,$BL142,$BV142,$CA142,$CF142,$CK142,$X142,$BQ142),"")</f>
        <v/>
      </c>
      <c r="O142" s="118" t="str">
        <f>IF(ISBLANK(DATASHEET!L128),"",DATASHEET!L128)</f>
        <v>4-5</v>
      </c>
      <c r="P142" s="119">
        <f>IFERROR(IF(VLOOKUP(DATASHEET!A128,[5]YEAR8!$A$2:$Z$226,18,FALSE)="","",VLOOKUP(DATASHEET!A128,[5]YEAR8!$A$2:$Z$226,18,FALSE)),"")</f>
        <v>49.024999999999999</v>
      </c>
      <c r="Q142" s="120">
        <f>IFERROR(IF(VLOOKUP(DATASHEET!A128,[5]YEAR8!$A$2:$AF$250,19,FALSE)="","",VLOOKUP(DATASHEET!A128,[5]YEAR8!$A$2:$AF$250,19,FALSE)),"")</f>
        <v>4.9024999999999999</v>
      </c>
      <c r="R142" s="121" t="str">
        <f>'P8 BREAKDOWN'!L130</f>
        <v/>
      </c>
      <c r="S142" s="108" t="str">
        <f>IF(T142="","",IFERROR(VLOOKUP(DATASHEET!AF128,lookup,2,FALSE)-$Q142,""))</f>
        <v/>
      </c>
      <c r="T142" s="109">
        <f>IFERROR(INDEX(DATASHEET!$A$1:$CT$300,MATCH(PROGRESS!$A142,DATASHEET!$A$1:$A$300,0),MATCH(PROGRESS!T$2,DATASHEET!$A$1:$CT$1,0)),"")</f>
        <v>0</v>
      </c>
      <c r="U142" s="109" t="str">
        <f t="shared" si="47"/>
        <v/>
      </c>
      <c r="V142" s="110" t="str">
        <f>IF(ISBLANK(DATASHEET!AG128),"",DATASHEET!AG128)</f>
        <v>SGO</v>
      </c>
      <c r="W142" s="111" t="str">
        <f>IF(ISBLANK(DATASHEET!AH128),"",DATASHEET!AH128)</f>
        <v>8N-AR-1</v>
      </c>
      <c r="X142" s="108" t="str">
        <f>IFERROR(VLOOKUP(DATASHEET!AJ128,lookup,2,FALSE)-$Q142,"")</f>
        <v/>
      </c>
      <c r="Y142" s="109">
        <f>IFERROR(INDEX(DATASHEET!$A$1:$CT$300,MATCH(PROGRESS!$A142,DATASHEET!$A$1:$A$300,0),MATCH(PROGRESS!Y$2,DATASHEET!$A$1:$CT$1,0)),"")</f>
        <v>0</v>
      </c>
      <c r="Z142" s="109" t="str">
        <f t="shared" si="60"/>
        <v/>
      </c>
      <c r="AA142" s="110" t="str">
        <f>IF(ISBLANK(DATASHEET!AK128),"",DATASHEET!AK128)</f>
        <v/>
      </c>
      <c r="AB142" s="111" t="str">
        <f>IF(ISBLANK(DATASHEET!AL128),"",DATASHEET!AL128)</f>
        <v/>
      </c>
      <c r="AC142" s="108" t="str">
        <f>IF(AD142="","",IFERROR(VLOOKUP(DATASHEET!AN128,lookup,2,FALSE)-$Q142,""))</f>
        <v/>
      </c>
      <c r="AD142" s="109">
        <f>IFERROR(INDEX(DATASHEET!$A$1:$CT$300,MATCH(PROGRESS!$A142,DATASHEET!$A$1:$A$300,0),MATCH(PROGRESS!AD$2,DATASHEET!$A$1:$CT$1,0)),"")</f>
        <v>0</v>
      </c>
      <c r="AE142" s="109" t="str">
        <f t="shared" si="48"/>
        <v/>
      </c>
      <c r="AF142" s="110" t="str">
        <f>IF(ISBLANK(DATASHEET!AO128),"",DATASHEET!AO128)</f>
        <v>EC</v>
      </c>
      <c r="AG142" s="111" t="str">
        <f>IF(ISBLANK(DATASHEET!AP128),"",DATASHEET!AP128)</f>
        <v>8N-DR-1</v>
      </c>
      <c r="AH142" s="108" t="str">
        <f>IF(AI142="","",IFERROR(VLOOKUP(DATASHEET!AR128,lookup,2,FALSE)-$Q142,""))</f>
        <v/>
      </c>
      <c r="AI142" s="109">
        <f>IFERROR(INDEX(DATASHEET!$A$1:$CT$300,MATCH(PROGRESS!$A142,DATASHEET!$A$1:$A$300,0),MATCH(PROGRESS!AI$2,DATASHEET!$A$1:$CT$1,0)),"")</f>
        <v>0</v>
      </c>
      <c r="AJ142" s="109" t="str">
        <f t="shared" si="49"/>
        <v/>
      </c>
      <c r="AK142" s="110" t="str">
        <f>IF(ISBLANK(DATASHEET!AS128),"",DATASHEET!AS128)</f>
        <v>CMC</v>
      </c>
      <c r="AL142" s="111" t="str">
        <f>IF(ISBLANK(DATASHEET!AT128),"",DATASHEET!AT128)</f>
        <v>8N-EN-3</v>
      </c>
      <c r="AM142" s="108" t="str">
        <f>IF(AN142="","",IFERROR(VLOOKUP(DATASHEET!AZ128,lookup,2,FALSE)-$Q142,""))</f>
        <v/>
      </c>
      <c r="AN142" s="109">
        <f>IFERROR(INDEX(DATASHEET!$A$1:$CT$300,MATCH(PROGRESS!$A142,DATASHEET!$A$1:$A$300,0),MATCH(PROGRESS!AN$2,DATASHEET!$A$1:$CT$1,0)),"")</f>
        <v>0</v>
      </c>
      <c r="AO142" s="109" t="str">
        <f t="shared" si="50"/>
        <v/>
      </c>
      <c r="AP142" s="110" t="str">
        <f>IF(ISBLANK(DATASHEET!BA128),"",DATASHEET!BA128)</f>
        <v/>
      </c>
      <c r="AQ142" s="111" t="str">
        <f>IF(ISBLANK(DATASHEET!BB128),"",DATASHEET!BB128)</f>
        <v/>
      </c>
      <c r="AR142" s="108" t="str">
        <f>IF(AS142="","",IFERROR(VLOOKUP(DATASHEET!BD128,lookup,2,FALSE)-$Q142,""))</f>
        <v/>
      </c>
      <c r="AS142" s="109">
        <f>IFERROR(INDEX(DATASHEET!$A$1:$CT$300,MATCH(PROGRESS!$A142,DATASHEET!$A$1:$A$300,0),MATCH(PROGRESS!AS$2,DATASHEET!$A$1:$CT$1,0)),"")</f>
        <v>0</v>
      </c>
      <c r="AT142" s="109" t="str">
        <f t="shared" si="51"/>
        <v/>
      </c>
      <c r="AU142" s="110" t="str">
        <f>IF(ISBLANK(DATASHEET!BE128),"",DATASHEET!BE128)</f>
        <v>MPI</v>
      </c>
      <c r="AV142" s="111" t="str">
        <f>IF(ISBLANK(DATASHEET!BF128),"",DATASHEET!BF128)</f>
        <v>8N-GG-1</v>
      </c>
      <c r="AW142" s="108" t="str">
        <f>IF(AX142="","",IFERROR(VLOOKUP(DATASHEET!BH128,lookup,2,FALSE)-$Q142,""))</f>
        <v/>
      </c>
      <c r="AX142" s="109">
        <f>IFERROR(INDEX(DATASHEET!$A$1:$CT$300,MATCH(PROGRESS!$A142,DATASHEET!$A$1:$A$300,0),MATCH(PROGRESS!AX$2,DATASHEET!$A$1:$CT$1,0)),"")</f>
        <v>0</v>
      </c>
      <c r="AY142" s="109" t="str">
        <f t="shared" si="52"/>
        <v/>
      </c>
      <c r="AZ142" s="110" t="str">
        <f>IF(ISBLANK(DATASHEET!BI128),"",DATASHEET!BI128)</f>
        <v>HST</v>
      </c>
      <c r="BA142" s="111" t="str">
        <f>IF(ISBLANK(DATASHEET!BJ128),"",DATASHEET!BJ128)</f>
        <v>8N-HI-1</v>
      </c>
      <c r="BB142" s="108" t="str">
        <f>IF(BC142="","",IFERROR(VLOOKUP(DATASHEET!BL128,lookup,2,FALSE)-$Q142,""))</f>
        <v/>
      </c>
      <c r="BC142" s="109">
        <f>IFERROR(INDEX(DATASHEET!$A$1:$CT$300,MATCH(PROGRESS!$A142,DATASHEET!$A$1:$A$300,0),MATCH(PROGRESS!BC$2,DATASHEET!$A$1:$CT$1,0)),"")</f>
        <v>0</v>
      </c>
      <c r="BD142" s="109" t="str">
        <f t="shared" si="53"/>
        <v/>
      </c>
      <c r="BE142" s="110" t="str">
        <f>IF(ISBLANK(DATASHEET!BM128),"",DATASHEET!BM128)</f>
        <v>FS</v>
      </c>
      <c r="BF142" s="111" t="str">
        <f>IF(ISBLANK(DATASHEET!BN128),"",DATASHEET!BN128)</f>
        <v>8N-IT-1</v>
      </c>
      <c r="BG142" s="108" t="str">
        <f>IF(BH142="","",IFERROR(VLOOKUP(DATASHEET!BP128,lookup,2,FALSE)-$Q142,""))</f>
        <v/>
      </c>
      <c r="BH142" s="109">
        <f>IFERROR(INDEX(DATASHEET!$A$1:$CT$300,MATCH(PROGRESS!$A142,DATASHEET!$A$1:$A$300,0),MATCH(PROGRESS!BH$2,DATASHEET!$A$1:$CT$1,0)),"")</f>
        <v>0</v>
      </c>
      <c r="BI142" s="109" t="str">
        <f t="shared" si="54"/>
        <v/>
      </c>
      <c r="BJ142" s="110" t="str">
        <f>IF(ISBLANK(DATASHEET!BQ128),"",DATASHEET!BQ128)</f>
        <v>MP</v>
      </c>
      <c r="BK142" s="111" t="str">
        <f>IF(ISBLANK(DATASHEET!BR128),"",DATASHEET!BR128)</f>
        <v>8N-MA-2</v>
      </c>
      <c r="BL142" s="108" t="str">
        <f>IFERROR(VLOOKUP(DATASHEET!BT128,lookup,2,FALSE)-$Q142,"")</f>
        <v/>
      </c>
      <c r="BM142" s="109">
        <f>IFERROR(INDEX(DATASHEET!$A$1:$CT$300,MATCH(PROGRESS!$A142,DATASHEET!$A$1:$A$300,0),MATCH(PROGRESS!BM$2,DATASHEET!$A$1:$CT$1,0)),"")</f>
        <v>0</v>
      </c>
      <c r="BN142" s="109" t="str">
        <f t="shared" si="55"/>
        <v/>
      </c>
      <c r="BO142" s="110" t="str">
        <f>IF(ISBLANK(DATASHEET!BU128),"",DATASHEET!BU128)</f>
        <v>AW</v>
      </c>
      <c r="BP142" s="111" t="str">
        <f>IF(ISBLANK(DATASHEET!BV128),"",DATASHEET!BV128)</f>
        <v>8N-MU-1</v>
      </c>
      <c r="BQ142" s="108" t="str">
        <f>IFERROR(VLOOKUP(DATASHEET!BX128,lookup,2,FALSE)-$Q142,"")</f>
        <v/>
      </c>
      <c r="BR142" s="109">
        <f>IFERROR(INDEX(DATASHEET!$A$1:$CT$300,MATCH(PROGRESS!$A142,DATASHEET!$A$1:$A$300,0),MATCH(PROGRESS!BR$2,DATASHEET!$A$1:$CT$1,0)),"")</f>
        <v>0</v>
      </c>
      <c r="BS142" s="109" t="str">
        <f t="shared" si="56"/>
        <v/>
      </c>
      <c r="BT142" s="110" t="str">
        <f>IF(ISBLANK(DATASHEET!BY128),"",DATASHEET!BY128)</f>
        <v>RNI</v>
      </c>
      <c r="BU142" s="111" t="str">
        <f>IF(ISBLANK(DATASHEET!BZ128),"",DATASHEET!BZ128)</f>
        <v>8N-PS-5</v>
      </c>
      <c r="BV142" s="108" t="str">
        <f>IFERROR(VLOOKUP(DATASHEET!CB128,lookup,2,FALSE)-$Q142,"")</f>
        <v/>
      </c>
      <c r="BW142" s="109">
        <f>IFERROR(INDEX(DATASHEET!$A$1:$CT$300,MATCH(PROGRESS!$A142,DATASHEET!$A$1:$A$300,0),MATCH(PROGRESS!BW$2,DATASHEET!$A$1:$CT$1,0)),"")</f>
        <v>0</v>
      </c>
      <c r="BX142" s="109" t="str">
        <f t="shared" si="57"/>
        <v/>
      </c>
      <c r="BY142" s="110" t="str">
        <f>IF(ISBLANK(DATASHEET!CC128),"",DATASHEET!CC128)</f>
        <v>JOS</v>
      </c>
      <c r="BZ142" s="111" t="str">
        <f>IF(ISBLANK(DATASHEET!CD128),"",DATASHEET!CD128)</f>
        <v>8N-PE-3</v>
      </c>
      <c r="CA142" s="108" t="str">
        <f>IFERROR(VLOOKUP(DATASHEET!CF128,lookup,2,FALSE)-$Q142,"")</f>
        <v/>
      </c>
      <c r="CB142" s="109">
        <f>IFERROR(INDEX(DATASHEET!$A$1:$CT$300,MATCH(PROGRESS!$A142,DATASHEET!$A$1:$A$300,0),MATCH(PROGRESS!CB$2,DATASHEET!$A$1:$CT$1,0)),"")</f>
        <v>0</v>
      </c>
      <c r="CC142" s="109" t="str">
        <f t="shared" si="58"/>
        <v/>
      </c>
      <c r="CD142" s="110" t="str">
        <f>IF(ISBLANK(DATASHEET!CG128),"",DATASHEET!CG128)</f>
        <v>PLO</v>
      </c>
      <c r="CE142" s="111" t="str">
        <f>IF(ISBLANK(DATASHEET!CH128),"",DATASHEET!CH128)</f>
        <v>8N-RE-1</v>
      </c>
      <c r="CF142" s="108" t="str">
        <f>IFERROR(VLOOKUP(DATASHEET!CJ128,lookup,2,FALSE)-$Q142,"")</f>
        <v/>
      </c>
      <c r="CG142" s="109">
        <f>IFERROR(INDEX(DATASHEET!$A$1:$CT$300,MATCH(PROGRESS!$A142,DATASHEET!$A$1:$A$300,0),MATCH(PROGRESS!CG$2,DATASHEET!$A$1:$CT$1,0)),"")</f>
        <v>0</v>
      </c>
      <c r="CH142" s="109" t="str">
        <f t="shared" si="61"/>
        <v/>
      </c>
      <c r="CI142" s="110" t="str">
        <f>IF(ISBLANK(DATASHEET!CK128),"",DATASHEET!CK128)</f>
        <v>RA</v>
      </c>
      <c r="CJ142" s="111" t="str">
        <f>IF(ISBLANK(DATASHEET!CL128),"",DATASHEET!CL128)</f>
        <v>8X-SC-6</v>
      </c>
      <c r="CK142" s="108" t="str">
        <f>IFERROR(VLOOKUP(DATASHEET!CN128,lookup,2,FALSE)-$Q142,"")</f>
        <v/>
      </c>
      <c r="CL142" s="109">
        <f>IFERROR(INDEX(DATASHEET!$A$1:$CT$300,MATCH(PROGRESS!$A142,DATASHEET!$A$1:$A$300,0),MATCH(PROGRESS!CL$2,DATASHEET!$A$1:$CT$1,0)),"")</f>
        <v>0</v>
      </c>
      <c r="CM142" s="109" t="str">
        <f t="shared" si="59"/>
        <v/>
      </c>
      <c r="CN142" s="110" t="str">
        <f>IF(ISBLANK(DATASHEET!CO128),"",DATASHEET!CO128)</f>
        <v>DCH</v>
      </c>
      <c r="CO142" s="110" t="str">
        <f>IF(ISBLANK(DATASHEET!CP128),"",DATASHEET!CP128)</f>
        <v>8N-SP-1</v>
      </c>
      <c r="FO142" s="282"/>
      <c r="FP142" s="282"/>
      <c r="FQ142" s="282"/>
      <c r="FR142" s="282"/>
      <c r="FS142" s="282"/>
      <c r="FT142" s="282"/>
      <c r="FU142" s="282"/>
      <c r="FV142" s="282"/>
      <c r="FW142" s="282"/>
      <c r="FX142" s="282"/>
      <c r="FY142" s="345"/>
      <c r="FZ142" s="282"/>
      <c r="GA142" s="282"/>
      <c r="GB142" s="282"/>
      <c r="GC142" s="282"/>
      <c r="GD142" s="282"/>
      <c r="GE142" s="282"/>
      <c r="GF142" s="282"/>
      <c r="GG142" s="282"/>
      <c r="GH142" s="282"/>
      <c r="GI142" s="282"/>
      <c r="GJ142" s="282"/>
      <c r="GK142" s="282"/>
      <c r="GL142" s="282"/>
      <c r="GM142" s="282"/>
      <c r="GN142" s="282"/>
      <c r="GO142" s="282"/>
      <c r="GP142" s="282"/>
      <c r="GQ142" s="282"/>
      <c r="GR142" s="282"/>
    </row>
    <row r="143" spans="1:200" ht="15.75" x14ac:dyDescent="0.25">
      <c r="A143" s="112">
        <f>DATASHEET!A129</f>
        <v>152802</v>
      </c>
      <c r="B143" s="113" t="str">
        <f>DATASHEET!B129</f>
        <v>MULQUEEN, Connell</v>
      </c>
      <c r="C143" s="114" t="str">
        <f>DATASHEET!C129</f>
        <v>8MH</v>
      </c>
      <c r="D143" s="115" t="str">
        <f>DATASHEET!D129</f>
        <v>M</v>
      </c>
      <c r="E143" s="115" t="str">
        <f>DATASHEET!J129</f>
        <v>N</v>
      </c>
      <c r="F143" s="115" t="str">
        <f>DATASHEET!E129</f>
        <v>N</v>
      </c>
      <c r="G143" s="115" t="str">
        <f>DATASHEET!F129</f>
        <v>White - British</v>
      </c>
      <c r="H143" s="115" t="str">
        <f>DATASHEET!G129</f>
        <v>N</v>
      </c>
      <c r="I143" s="115" t="str">
        <f>DATASHEET!H129</f>
        <v>N</v>
      </c>
      <c r="J143" s="115" t="str">
        <f>DATASHEET!I129</f>
        <v>N</v>
      </c>
      <c r="K143" s="116" t="str">
        <f>DATASHEET!M129</f>
        <v>M</v>
      </c>
      <c r="L143" s="117" t="str">
        <f t="shared" si="46"/>
        <v/>
      </c>
      <c r="M143" s="106" t="str">
        <f>IFERROR(SUM(COUNTIF($S143,"&gt;=0"),COUNTIF($AC143,"&gt;=0"),COUNTIF($AH143,"&gt;=0"),COUNTIF(#REF!,"&gt;=0"),COUNTIF($AM143,"&gt;=0"),COUNTIF($AR143,"&gt;=0"),COUNTIF($AW143,"&gt;=0"),COUNTIF($BB143,"&gt;=0"),COUNTIF($BG143,"&gt;=0"),COUNTIF($BL143,"&gt;=0"),COUNTIF($BV143,"&gt;=0"),COUNTIF($BQ143,"&gt;=0"),COUNTIF($CF143,"&gt;=0"),COUNTIF($CK143,"&gt;=0"),COUNTIF($X143,"&gt;=0"),COUNTIF($CA143,"&gt;=0"))/COUNT($S143,$AC143,$AH143,#REF!,$AM143,$AR143,$AW143,$BB143,$BG143,$BL143,$BV143,$CA143,$CF143,$CK143,$X143,$BQ143),"")</f>
        <v/>
      </c>
      <c r="N143" s="106" t="str">
        <f>IFERROR(SUM(COUNTIF($S143,"&lt;0"),COUNTIF($AC143,"&lt;0"),COUNTIF($AH143,"&lt;0"),COUNTIF(#REF!,"&lt;0"),COUNTIF($AM143,"&lt;0"),COUNTIF($AR143,"&lt;0"),COUNTIF($AW143,"&lt;0"),COUNTIF($BB143,"&lt;0"),COUNTIF($BG143,"&lt;0"),COUNTIF($BL143,"&lt;0"),COUNTIF($BV143,"&lt;0"),COUNTIF($BQ143,"&lt;0"),COUNTIF($CA143,"&lt;0"),COUNTIF($CF143,"&lt;0"),COUNTIF($CK143,"&lt;0"),COUNTIF($X143,"&lt;0"))/COUNT($S143,$AC143,$AH143,#REF!,$AM143,$AR143,$AW143,$BB143,$BG143,$BL143,$BV143,$CA143,$CF143,$CK143,$X143,$BQ143),"")</f>
        <v/>
      </c>
      <c r="O143" s="118" t="str">
        <f>IF(ISBLANK(DATASHEET!L129),"",DATASHEET!L129)</f>
        <v>4-5</v>
      </c>
      <c r="P143" s="119">
        <f>IFERROR(IF(VLOOKUP(DATASHEET!A129,[5]YEAR8!$A$2:$Z$226,18,FALSE)="","",VLOOKUP(DATASHEET!A129,[5]YEAR8!$A$2:$Z$226,18,FALSE)),"")</f>
        <v>42.677678999999998</v>
      </c>
      <c r="Q143" s="120">
        <f>IFERROR(IF(VLOOKUP(DATASHEET!A129,[5]YEAR8!$A$2:$AF$250,19,FALSE)="","",VLOOKUP(DATASHEET!A129,[5]YEAR8!$A$2:$AF$250,19,FALSE)),"")</f>
        <v>4.2677678999999999</v>
      </c>
      <c r="R143" s="121" t="str">
        <f>'P8 BREAKDOWN'!L131</f>
        <v/>
      </c>
      <c r="S143" s="108" t="str">
        <f>IF(T143="","",IFERROR(VLOOKUP(DATASHEET!AF129,lookup,2,FALSE)-$Q143,""))</f>
        <v/>
      </c>
      <c r="T143" s="109">
        <f>IFERROR(INDEX(DATASHEET!$A$1:$CT$300,MATCH(PROGRESS!$A143,DATASHEET!$A$1:$A$300,0),MATCH(PROGRESS!T$2,DATASHEET!$A$1:$CT$1,0)),"")</f>
        <v>0</v>
      </c>
      <c r="U143" s="109" t="str">
        <f t="shared" si="47"/>
        <v/>
      </c>
      <c r="V143" s="110" t="str">
        <f>IF(ISBLANK(DATASHEET!AG129),"",DATASHEET!AG129)</f>
        <v>SGO</v>
      </c>
      <c r="W143" s="111" t="str">
        <f>IF(ISBLANK(DATASHEET!AH129),"",DATASHEET!AH129)</f>
        <v>8N-AR-2</v>
      </c>
      <c r="X143" s="108" t="str">
        <f>IFERROR(VLOOKUP(DATASHEET!AJ129,lookup,2,FALSE)-$Q143,"")</f>
        <v/>
      </c>
      <c r="Y143" s="109">
        <f>IFERROR(INDEX(DATASHEET!$A$1:$CT$300,MATCH(PROGRESS!$A143,DATASHEET!$A$1:$A$300,0),MATCH(PROGRESS!Y$2,DATASHEET!$A$1:$CT$1,0)),"")</f>
        <v>0</v>
      </c>
      <c r="Z143" s="109" t="str">
        <f t="shared" si="60"/>
        <v/>
      </c>
      <c r="AA143" s="110" t="str">
        <f>IF(ISBLANK(DATASHEET!AK129),"",DATASHEET!AK129)</f>
        <v>RQ</v>
      </c>
      <c r="AB143" s="111" t="str">
        <f>IF(ISBLANK(DATASHEET!AL129),"",DATASHEET!AL129)</f>
        <v>8N-DT-1</v>
      </c>
      <c r="AC143" s="108" t="str">
        <f>IF(AD143="","",IFERROR(VLOOKUP(DATASHEET!AN129,lookup,2,FALSE)-$Q143,""))</f>
        <v/>
      </c>
      <c r="AD143" s="109">
        <f>IFERROR(INDEX(DATASHEET!$A$1:$CT$300,MATCH(PROGRESS!$A143,DATASHEET!$A$1:$A$300,0),MATCH(PROGRESS!AD$2,DATASHEET!$A$1:$CT$1,0)),"")</f>
        <v>0</v>
      </c>
      <c r="AE143" s="109" t="str">
        <f t="shared" si="48"/>
        <v/>
      </c>
      <c r="AF143" s="110" t="str">
        <f>IF(ISBLANK(DATASHEET!AO129),"",DATASHEET!AO129)</f>
        <v>EC</v>
      </c>
      <c r="AG143" s="111" t="str">
        <f>IF(ISBLANK(DATASHEET!AP129),"",DATASHEET!AP129)</f>
        <v>8N-DR-2</v>
      </c>
      <c r="AH143" s="108" t="str">
        <f>IF(AI143="","",IFERROR(VLOOKUP(DATASHEET!AR129,lookup,2,FALSE)-$Q143,""))</f>
        <v/>
      </c>
      <c r="AI143" s="109">
        <f>IFERROR(INDEX(DATASHEET!$A$1:$CT$300,MATCH(PROGRESS!$A143,DATASHEET!$A$1:$A$300,0),MATCH(PROGRESS!AI$2,DATASHEET!$A$1:$CT$1,0)),"")</f>
        <v>0</v>
      </c>
      <c r="AJ143" s="109" t="str">
        <f t="shared" si="49"/>
        <v/>
      </c>
      <c r="AK143" s="110" t="str">
        <f>IF(ISBLANK(DATASHEET!AS129),"",DATASHEET!AS129)</f>
        <v>EP</v>
      </c>
      <c r="AL143" s="111" t="str">
        <f>IF(ISBLANK(DATASHEET!AT129),"",DATASHEET!AT129)</f>
        <v>8N-EN-4</v>
      </c>
      <c r="AM143" s="108" t="str">
        <f>IF(AN143="","",IFERROR(VLOOKUP(DATASHEET!AZ129,lookup,2,FALSE)-$Q143,""))</f>
        <v/>
      </c>
      <c r="AN143" s="109">
        <f>IFERROR(INDEX(DATASHEET!$A$1:$CT$300,MATCH(PROGRESS!$A143,DATASHEET!$A$1:$A$300,0),MATCH(PROGRESS!AN$2,DATASHEET!$A$1:$CT$1,0)),"")</f>
        <v>0</v>
      </c>
      <c r="AO143" s="109" t="str">
        <f t="shared" si="50"/>
        <v/>
      </c>
      <c r="AP143" s="110" t="str">
        <f>IF(ISBLANK(DATASHEET!BA129),"",DATASHEET!BA129)</f>
        <v/>
      </c>
      <c r="AQ143" s="111" t="str">
        <f>IF(ISBLANK(DATASHEET!BB129),"",DATASHEET!BB129)</f>
        <v/>
      </c>
      <c r="AR143" s="108" t="str">
        <f>IF(AS143="","",IFERROR(VLOOKUP(DATASHEET!BD129,lookup,2,FALSE)-$Q143,""))</f>
        <v/>
      </c>
      <c r="AS143" s="109">
        <f>IFERROR(INDEX(DATASHEET!$A$1:$CT$300,MATCH(PROGRESS!$A143,DATASHEET!$A$1:$A$300,0),MATCH(PROGRESS!AS$2,DATASHEET!$A$1:$CT$1,0)),"")</f>
        <v>0</v>
      </c>
      <c r="AT143" s="109" t="str">
        <f t="shared" si="51"/>
        <v/>
      </c>
      <c r="AU143" s="110" t="str">
        <f>IF(ISBLANK(DATASHEET!BE129),"",DATASHEET!BE129)</f>
        <v>MPI</v>
      </c>
      <c r="AV143" s="111" t="str">
        <f>IF(ISBLANK(DATASHEET!BF129),"",DATASHEET!BF129)</f>
        <v>8N-GG-2</v>
      </c>
      <c r="AW143" s="108" t="str">
        <f>IF(AX143="","",IFERROR(VLOOKUP(DATASHEET!BH129,lookup,2,FALSE)-$Q143,""))</f>
        <v/>
      </c>
      <c r="AX143" s="109">
        <f>IFERROR(INDEX(DATASHEET!$A$1:$CT$300,MATCH(PROGRESS!$A143,DATASHEET!$A$1:$A$300,0),MATCH(PROGRESS!AX$2,DATASHEET!$A$1:$CT$1,0)),"")</f>
        <v>0</v>
      </c>
      <c r="AY143" s="109" t="str">
        <f t="shared" si="52"/>
        <v/>
      </c>
      <c r="AZ143" s="110" t="str">
        <f>IF(ISBLANK(DATASHEET!BI129),"",DATASHEET!BI129)</f>
        <v>HST</v>
      </c>
      <c r="BA143" s="111" t="str">
        <f>IF(ISBLANK(DATASHEET!BJ129),"",DATASHEET!BJ129)</f>
        <v>8N-HI-2</v>
      </c>
      <c r="BB143" s="108" t="str">
        <f>IF(BC143="","",IFERROR(VLOOKUP(DATASHEET!BL129,lookup,2,FALSE)-$Q143,""))</f>
        <v/>
      </c>
      <c r="BC143" s="109">
        <f>IFERROR(INDEX(DATASHEET!$A$1:$CT$300,MATCH(PROGRESS!$A143,DATASHEET!$A$1:$A$300,0),MATCH(PROGRESS!BC$2,DATASHEET!$A$1:$CT$1,0)),"")</f>
        <v>0</v>
      </c>
      <c r="BD143" s="109" t="str">
        <f t="shared" si="53"/>
        <v/>
      </c>
      <c r="BE143" s="110" t="str">
        <f>IF(ISBLANK(DATASHEET!BM129),"",DATASHEET!BM129)</f>
        <v>DCR</v>
      </c>
      <c r="BF143" s="111" t="str">
        <f>IF(ISBLANK(DATASHEET!BN129),"",DATASHEET!BN129)</f>
        <v>8N-IT-2</v>
      </c>
      <c r="BG143" s="108" t="str">
        <f>IF(BH143="","",IFERROR(VLOOKUP(DATASHEET!BP129,lookup,2,FALSE)-$Q143,""))</f>
        <v/>
      </c>
      <c r="BH143" s="109">
        <f>IFERROR(INDEX(DATASHEET!$A$1:$CT$300,MATCH(PROGRESS!$A143,DATASHEET!$A$1:$A$300,0),MATCH(PROGRESS!BH$2,DATASHEET!$A$1:$CT$1,0)),"")</f>
        <v>0</v>
      </c>
      <c r="BI143" s="109" t="str">
        <f t="shared" si="54"/>
        <v/>
      </c>
      <c r="BJ143" s="110" t="str">
        <f>IF(ISBLANK(DATASHEET!BQ129),"",DATASHEET!BQ129)</f>
        <v>AB</v>
      </c>
      <c r="BK143" s="111" t="str">
        <f>IF(ISBLANK(DATASHEET!BR129),"",DATASHEET!BR129)</f>
        <v>8N-MA-3</v>
      </c>
      <c r="BL143" s="108" t="str">
        <f>IFERROR(VLOOKUP(DATASHEET!BT129,lookup,2,FALSE)-$Q143,"")</f>
        <v/>
      </c>
      <c r="BM143" s="109">
        <f>IFERROR(INDEX(DATASHEET!$A$1:$CT$300,MATCH(PROGRESS!$A143,DATASHEET!$A$1:$A$300,0),MATCH(PROGRESS!BM$2,DATASHEET!$A$1:$CT$1,0)),"")</f>
        <v>0</v>
      </c>
      <c r="BN143" s="109" t="str">
        <f t="shared" si="55"/>
        <v/>
      </c>
      <c r="BO143" s="110" t="str">
        <f>IF(ISBLANK(DATASHEET!BU129),"",DATASHEET!BU129)</f>
        <v>AW</v>
      </c>
      <c r="BP143" s="111" t="str">
        <f>IF(ISBLANK(DATASHEET!BV129),"",DATASHEET!BV129)</f>
        <v>8N-MU-2</v>
      </c>
      <c r="BQ143" s="108" t="str">
        <f>IFERROR(VLOOKUP(DATASHEET!BX129,lookup,2,FALSE)-$Q143,"")</f>
        <v/>
      </c>
      <c r="BR143" s="109">
        <f>IFERROR(INDEX(DATASHEET!$A$1:$CT$300,MATCH(PROGRESS!$A143,DATASHEET!$A$1:$A$300,0),MATCH(PROGRESS!BR$2,DATASHEET!$A$1:$CT$1,0)),"")</f>
        <v>0</v>
      </c>
      <c r="BS143" s="109" t="str">
        <f t="shared" si="56"/>
        <v/>
      </c>
      <c r="BT143" s="110" t="str">
        <f>IF(ISBLANK(DATASHEET!BY129),"",DATASHEET!BY129)</f>
        <v/>
      </c>
      <c r="BU143" s="111" t="str">
        <f>IF(ISBLANK(DATASHEET!BZ129),"",DATASHEET!BZ129)</f>
        <v/>
      </c>
      <c r="BV143" s="108" t="str">
        <f>IFERROR(VLOOKUP(DATASHEET!CB129,lookup,2,FALSE)-$Q143,"")</f>
        <v/>
      </c>
      <c r="BW143" s="109">
        <f>IFERROR(INDEX(DATASHEET!$A$1:$CT$300,MATCH(PROGRESS!$A143,DATASHEET!$A$1:$A$300,0),MATCH(PROGRESS!BW$2,DATASHEET!$A$1:$CT$1,0)),"")</f>
        <v>0</v>
      </c>
      <c r="BX143" s="109" t="str">
        <f t="shared" si="57"/>
        <v/>
      </c>
      <c r="BY143" s="110" t="str">
        <f>IF(ISBLANK(DATASHEET!CC129),"",DATASHEET!CC129)</f>
        <v>MAM</v>
      </c>
      <c r="BZ143" s="111" t="str">
        <f>IF(ISBLANK(DATASHEET!CD129),"",DATASHEET!CD129)</f>
        <v>8N-PE-4</v>
      </c>
      <c r="CA143" s="108" t="str">
        <f>IFERROR(VLOOKUP(DATASHEET!CF129,lookup,2,FALSE)-$Q143,"")</f>
        <v/>
      </c>
      <c r="CB143" s="109">
        <f>IFERROR(INDEX(DATASHEET!$A$1:$CT$300,MATCH(PROGRESS!$A143,DATASHEET!$A$1:$A$300,0),MATCH(PROGRESS!CB$2,DATASHEET!$A$1:$CT$1,0)),"")</f>
        <v>0</v>
      </c>
      <c r="CC143" s="109" t="str">
        <f t="shared" si="58"/>
        <v/>
      </c>
      <c r="CD143" s="110" t="str">
        <f>IF(ISBLANK(DATASHEET!CG129),"",DATASHEET!CG129)</f>
        <v>PLO</v>
      </c>
      <c r="CE143" s="111" t="str">
        <f>IF(ISBLANK(DATASHEET!CH129),"",DATASHEET!CH129)</f>
        <v>8N-RE-2</v>
      </c>
      <c r="CF143" s="108" t="str">
        <f>IFERROR(VLOOKUP(DATASHEET!CJ129,lookup,2,FALSE)-$Q143,"")</f>
        <v/>
      </c>
      <c r="CG143" s="109">
        <f>IFERROR(INDEX(DATASHEET!$A$1:$CT$300,MATCH(PROGRESS!$A143,DATASHEET!$A$1:$A$300,0),MATCH(PROGRESS!CG$2,DATASHEET!$A$1:$CT$1,0)),"")</f>
        <v>0</v>
      </c>
      <c r="CH143" s="109" t="str">
        <f t="shared" si="61"/>
        <v/>
      </c>
      <c r="CI143" s="110" t="str">
        <f>IF(ISBLANK(DATASHEET!CK129),"",DATASHEET!CK129)</f>
        <v>AR</v>
      </c>
      <c r="CJ143" s="111" t="str">
        <f>IF(ISBLANK(DATASHEET!CL129),"",DATASHEET!CL129)</f>
        <v>8X-SC-7</v>
      </c>
      <c r="CK143" s="108" t="str">
        <f>IFERROR(VLOOKUP(DATASHEET!CN129,lookup,2,FALSE)-$Q143,"")</f>
        <v/>
      </c>
      <c r="CL143" s="109">
        <f>IFERROR(INDEX(DATASHEET!$A$1:$CT$300,MATCH(PROGRESS!$A143,DATASHEET!$A$1:$A$300,0),MATCH(PROGRESS!CL$2,DATASHEET!$A$1:$CT$1,0)),"")</f>
        <v>0</v>
      </c>
      <c r="CM143" s="109" t="str">
        <f t="shared" si="59"/>
        <v/>
      </c>
      <c r="CN143" s="110" t="str">
        <f>IF(ISBLANK(DATASHEET!CO129),"",DATASHEET!CO129)</f>
        <v>YP</v>
      </c>
      <c r="CO143" s="110" t="str">
        <f>IF(ISBLANK(DATASHEET!CP129),"",DATASHEET!CP129)</f>
        <v>8N-SP-2</v>
      </c>
      <c r="FO143" s="282"/>
      <c r="FP143" s="282"/>
      <c r="FQ143" s="282"/>
      <c r="FR143" s="282"/>
      <c r="FS143" s="282"/>
      <c r="FT143" s="282"/>
      <c r="FU143" s="282"/>
      <c r="FV143" s="282"/>
      <c r="FW143" s="282"/>
      <c r="FX143" s="282"/>
      <c r="FY143" s="345"/>
      <c r="FZ143" s="282"/>
      <c r="GA143" s="282"/>
      <c r="GB143" s="282"/>
      <c r="GC143" s="282"/>
      <c r="GD143" s="282"/>
      <c r="GE143" s="282"/>
      <c r="GF143" s="282"/>
      <c r="GG143" s="282"/>
      <c r="GH143" s="282"/>
      <c r="GI143" s="282"/>
      <c r="GJ143" s="282"/>
      <c r="GK143" s="282"/>
      <c r="GL143" s="282"/>
      <c r="GM143" s="282"/>
      <c r="GN143" s="282"/>
      <c r="GO143" s="282"/>
      <c r="GP143" s="282"/>
      <c r="GQ143" s="282"/>
      <c r="GR143" s="282"/>
    </row>
    <row r="144" spans="1:200" ht="15.75" x14ac:dyDescent="0.25">
      <c r="A144" s="112">
        <f>DATASHEET!A130</f>
        <v>152826</v>
      </c>
      <c r="B144" s="113" t="str">
        <f>DATASHEET!B130</f>
        <v>MURRAY, Harmony</v>
      </c>
      <c r="C144" s="114" t="str">
        <f>DATASHEET!C130</f>
        <v>8KC</v>
      </c>
      <c r="D144" s="115" t="str">
        <f>DATASHEET!D130</f>
        <v>F</v>
      </c>
      <c r="E144" s="115" t="str">
        <f>DATASHEET!J130</f>
        <v>K</v>
      </c>
      <c r="F144" s="115" t="str">
        <f>DATASHEET!E130</f>
        <v>Y</v>
      </c>
      <c r="G144" s="115" t="str">
        <f>DATASHEET!F130</f>
        <v>Black Caribbean</v>
      </c>
      <c r="H144" s="115" t="str">
        <f>DATASHEET!G130</f>
        <v>Y</v>
      </c>
      <c r="I144" s="115" t="str">
        <f>DATASHEET!H130</f>
        <v>Y</v>
      </c>
      <c r="J144" s="115" t="str">
        <f>DATASHEET!I130</f>
        <v>N</v>
      </c>
      <c r="K144" s="116" t="str">
        <f>DATASHEET!M130</f>
        <v>H</v>
      </c>
      <c r="L144" s="117" t="str">
        <f t="shared" ref="L144:L207" si="62">IFERROR(VLOOKUP(A144,prioratt,5,FALSE),"")</f>
        <v/>
      </c>
      <c r="M144" s="106" t="str">
        <f>IFERROR(SUM(COUNTIF($S144,"&gt;=0"),COUNTIF($AC144,"&gt;=0"),COUNTIF($AH144,"&gt;=0"),COUNTIF(#REF!,"&gt;=0"),COUNTIF($AM144,"&gt;=0"),COUNTIF($AR144,"&gt;=0"),COUNTIF($AW144,"&gt;=0"),COUNTIF($BB144,"&gt;=0"),COUNTIF($BG144,"&gt;=0"),COUNTIF($BL144,"&gt;=0"),COUNTIF($BV144,"&gt;=0"),COUNTIF($BQ144,"&gt;=0"),COUNTIF($CF144,"&gt;=0"),COUNTIF($CK144,"&gt;=0"),COUNTIF($X144,"&gt;=0"),COUNTIF($CA144,"&gt;=0"))/COUNT($S144,$AC144,$AH144,#REF!,$AM144,$AR144,$AW144,$BB144,$BG144,$BL144,$BV144,$CA144,$CF144,$CK144,$X144,$BQ144),"")</f>
        <v/>
      </c>
      <c r="N144" s="106" t="str">
        <f>IFERROR(SUM(COUNTIF($S144,"&lt;0"),COUNTIF($AC144,"&lt;0"),COUNTIF($AH144,"&lt;0"),COUNTIF(#REF!,"&lt;0"),COUNTIF($AM144,"&lt;0"),COUNTIF($AR144,"&lt;0"),COUNTIF($AW144,"&lt;0"),COUNTIF($BB144,"&lt;0"),COUNTIF($BG144,"&lt;0"),COUNTIF($BL144,"&lt;0"),COUNTIF($BV144,"&lt;0"),COUNTIF($BQ144,"&lt;0"),COUNTIF($CA144,"&lt;0"),COUNTIF($CF144,"&lt;0"),COUNTIF($CK144,"&lt;0"),COUNTIF($X144,"&lt;0"))/COUNT($S144,$AC144,$AH144,#REF!,$AM144,$AR144,$AW144,$BB144,$BG144,$BL144,$BV144,$CA144,$CF144,$CK144,$X144,$BQ144),"")</f>
        <v/>
      </c>
      <c r="O144" s="118" t="str">
        <f>IF(ISBLANK(DATASHEET!L130),"",DATASHEET!L130)</f>
        <v>1-2</v>
      </c>
      <c r="P144" s="119" t="str">
        <f>IFERROR(IF(VLOOKUP(DATASHEET!A130,[5]YEAR8!$A$2:$Z$226,18,FALSE)="","",VLOOKUP(DATASHEET!A130,[5]YEAR8!$A$2:$Z$226,18,FALSE)),"")</f>
        <v/>
      </c>
      <c r="Q144" s="120" t="str">
        <f>IFERROR(IF(VLOOKUP(DATASHEET!A130,[5]YEAR8!$A$2:$AF$250,19,FALSE)="","",VLOOKUP(DATASHEET!A130,[5]YEAR8!$A$2:$AF$250,19,FALSE)),"")</f>
        <v/>
      </c>
      <c r="R144" s="121" t="str">
        <f>'P8 BREAKDOWN'!L132</f>
        <v/>
      </c>
      <c r="S144" s="108" t="str">
        <f>IF(T144="","",IFERROR(VLOOKUP(DATASHEET!AF130,lookup,2,FALSE)-$Q144,""))</f>
        <v/>
      </c>
      <c r="T144" s="109">
        <f>IFERROR(INDEX(DATASHEET!$A$1:$CT$300,MATCH(PROGRESS!$A144,DATASHEET!$A$1:$A$300,0),MATCH(PROGRESS!T$2,DATASHEET!$A$1:$CT$1,0)),"")</f>
        <v>0</v>
      </c>
      <c r="U144" s="109" t="str">
        <f t="shared" ref="U144:U207" si="63">IFERROR(VLOOKUP(T144,lookup,2,FALSE),"")</f>
        <v/>
      </c>
      <c r="V144" s="110" t="str">
        <f>IF(ISBLANK(DATASHEET!AG130),"",DATASHEET!AG130)</f>
        <v>SGO</v>
      </c>
      <c r="W144" s="111" t="str">
        <f>IF(ISBLANK(DATASHEET!AH130),"",DATASHEET!AH130)</f>
        <v>8N-AR-4</v>
      </c>
      <c r="X144" s="108" t="str">
        <f>IFERROR(VLOOKUP(DATASHEET!AJ130,lookup,2,FALSE)-$Q144,"")</f>
        <v/>
      </c>
      <c r="Y144" s="109">
        <f>IFERROR(INDEX(DATASHEET!$A$1:$CT$300,MATCH(PROGRESS!$A144,DATASHEET!$A$1:$A$300,0),MATCH(PROGRESS!Y$2,DATASHEET!$A$1:$CT$1,0)),"")</f>
        <v>0</v>
      </c>
      <c r="Z144" s="109" t="str">
        <f t="shared" si="60"/>
        <v/>
      </c>
      <c r="AA144" s="110" t="str">
        <f>IF(ISBLANK(DATASHEET!AK130),"",DATASHEET!AK130)</f>
        <v>RQ</v>
      </c>
      <c r="AB144" s="111" t="str">
        <f>IF(ISBLANK(DATASHEET!AL130),"",DATASHEET!AL130)</f>
        <v>8N-DT-1</v>
      </c>
      <c r="AC144" s="108" t="str">
        <f>IF(AD144="","",IFERROR(VLOOKUP(DATASHEET!AN130,lookup,2,FALSE)-$Q144,""))</f>
        <v/>
      </c>
      <c r="AD144" s="109">
        <f>IFERROR(INDEX(DATASHEET!$A$1:$CT$300,MATCH(PROGRESS!$A144,DATASHEET!$A$1:$A$300,0),MATCH(PROGRESS!AD$2,DATASHEET!$A$1:$CT$1,0)),"")</f>
        <v>0</v>
      </c>
      <c r="AE144" s="109" t="str">
        <f t="shared" ref="AE144:AE207" si="64">IFERROR(VLOOKUP(AD144,lookup,2,FALSE),"")</f>
        <v/>
      </c>
      <c r="AF144" s="110" t="str">
        <f>IF(ISBLANK(DATASHEET!AO130),"",DATASHEET!AO130)</f>
        <v>KC</v>
      </c>
      <c r="AG144" s="111" t="str">
        <f>IF(ISBLANK(DATASHEET!AP130),"",DATASHEET!AP130)</f>
        <v>8N-DR-4</v>
      </c>
      <c r="AH144" s="108" t="str">
        <f>IF(AI144="","",IFERROR(VLOOKUP(DATASHEET!AR130,lookup,2,FALSE)-$Q144,""))</f>
        <v/>
      </c>
      <c r="AI144" s="109">
        <f>IFERROR(INDEX(DATASHEET!$A$1:$CT$300,MATCH(PROGRESS!$A144,DATASHEET!$A$1:$A$300,0),MATCH(PROGRESS!AI$2,DATASHEET!$A$1:$CT$1,0)),"")</f>
        <v>0</v>
      </c>
      <c r="AJ144" s="109" t="str">
        <f t="shared" ref="AJ144:AJ207" si="65">IFERROR(VLOOKUP(AI144,lookup,2,FALSE),"")</f>
        <v/>
      </c>
      <c r="AK144" s="110" t="str">
        <f>IF(ISBLANK(DATASHEET!AS130),"",DATASHEET!AS130)</f>
        <v>EP</v>
      </c>
      <c r="AL144" s="111" t="str">
        <f>IF(ISBLANK(DATASHEET!AT130),"",DATASHEET!AT130)</f>
        <v>8N-EN-4</v>
      </c>
      <c r="AM144" s="108" t="str">
        <f>IF(AN144="","",IFERROR(VLOOKUP(DATASHEET!AZ130,lookup,2,FALSE)-$Q144,""))</f>
        <v/>
      </c>
      <c r="AN144" s="109">
        <f>IFERROR(INDEX(DATASHEET!$A$1:$CT$300,MATCH(PROGRESS!$A144,DATASHEET!$A$1:$A$300,0),MATCH(PROGRESS!AN$2,DATASHEET!$A$1:$CT$1,0)),"")</f>
        <v>0</v>
      </c>
      <c r="AO144" s="109" t="str">
        <f t="shared" ref="AO144:AO207" si="66">IFERROR(VLOOKUP(AN144,lookup,2,FALSE),"")</f>
        <v/>
      </c>
      <c r="AP144" s="110" t="str">
        <f>IF(ISBLANK(DATASHEET!BA130),"",DATASHEET!BA130)</f>
        <v/>
      </c>
      <c r="AQ144" s="111" t="str">
        <f>IF(ISBLANK(DATASHEET!BB130),"",DATASHEET!BB130)</f>
        <v/>
      </c>
      <c r="AR144" s="108" t="str">
        <f>IF(AS144="","",IFERROR(VLOOKUP(DATASHEET!BD130,lookup,2,FALSE)-$Q144,""))</f>
        <v/>
      </c>
      <c r="AS144" s="109">
        <f>IFERROR(INDEX(DATASHEET!$A$1:$CT$300,MATCH(PROGRESS!$A144,DATASHEET!$A$1:$A$300,0),MATCH(PROGRESS!AS$2,DATASHEET!$A$1:$CT$1,0)),"")</f>
        <v>0</v>
      </c>
      <c r="AT144" s="109" t="str">
        <f t="shared" ref="AT144:AT207" si="67">IFERROR(VLOOKUP(AS144,lookup,2,FALSE),"")</f>
        <v/>
      </c>
      <c r="AU144" s="110" t="str">
        <f>IF(ISBLANK(DATASHEET!BE130),"",DATASHEET!BE130)</f>
        <v>ET</v>
      </c>
      <c r="AV144" s="111" t="str">
        <f>IF(ISBLANK(DATASHEET!BF130),"",DATASHEET!BF130)</f>
        <v>8N-GG-4</v>
      </c>
      <c r="AW144" s="108" t="str">
        <f>IF(AX144="","",IFERROR(VLOOKUP(DATASHEET!BH130,lookup,2,FALSE)-$Q144,""))</f>
        <v/>
      </c>
      <c r="AX144" s="109">
        <f>IFERROR(INDEX(DATASHEET!$A$1:$CT$300,MATCH(PROGRESS!$A144,DATASHEET!$A$1:$A$300,0),MATCH(PROGRESS!AX$2,DATASHEET!$A$1:$CT$1,0)),"")</f>
        <v>0</v>
      </c>
      <c r="AY144" s="109" t="str">
        <f t="shared" ref="AY144:AY207" si="68">IFERROR(VLOOKUP(AX144,lookup,2,FALSE),"")</f>
        <v/>
      </c>
      <c r="AZ144" s="110" t="str">
        <f>IF(ISBLANK(DATASHEET!BI130),"",DATASHEET!BI130)</f>
        <v>ESH</v>
      </c>
      <c r="BA144" s="111" t="str">
        <f>IF(ISBLANK(DATASHEET!BJ130),"",DATASHEET!BJ130)</f>
        <v>8N-HI-4</v>
      </c>
      <c r="BB144" s="108" t="str">
        <f>IF(BC144="","",IFERROR(VLOOKUP(DATASHEET!BL130,lookup,2,FALSE)-$Q144,""))</f>
        <v/>
      </c>
      <c r="BC144" s="109">
        <f>IFERROR(INDEX(DATASHEET!$A$1:$CT$300,MATCH(PROGRESS!$A144,DATASHEET!$A$1:$A$300,0),MATCH(PROGRESS!BC$2,DATASHEET!$A$1:$CT$1,0)),"")</f>
        <v>0</v>
      </c>
      <c r="BD144" s="109" t="str">
        <f t="shared" ref="BD144:BD207" si="69">IFERROR(VLOOKUP(BC144,lookup,2,FALSE),"")</f>
        <v/>
      </c>
      <c r="BE144" s="110" t="str">
        <f>IF(ISBLANK(DATASHEET!BM130),"",DATASHEET!BM130)</f>
        <v>RNI</v>
      </c>
      <c r="BF144" s="111" t="str">
        <f>IF(ISBLANK(DATASHEET!BN130),"",DATASHEET!BN130)</f>
        <v>8N-IT-4</v>
      </c>
      <c r="BG144" s="108" t="str">
        <f>IF(BH144="","",IFERROR(VLOOKUP(DATASHEET!BP130,lookup,2,FALSE)-$Q144,""))</f>
        <v/>
      </c>
      <c r="BH144" s="109">
        <f>IFERROR(INDEX(DATASHEET!$A$1:$CT$300,MATCH(PROGRESS!$A144,DATASHEET!$A$1:$A$300,0),MATCH(PROGRESS!BH$2,DATASHEET!$A$1:$CT$1,0)),"")</f>
        <v>0</v>
      </c>
      <c r="BI144" s="109" t="str">
        <f t="shared" ref="BI144:BI207" si="70">IFERROR(VLOOKUP(BH144,lookup,2,FALSE),"")</f>
        <v/>
      </c>
      <c r="BJ144" s="110" t="str">
        <f>IF(ISBLANK(DATASHEET!BQ130),"",DATASHEET!BQ130)</f>
        <v>ZI</v>
      </c>
      <c r="BK144" s="111" t="str">
        <f>IF(ISBLANK(DATASHEET!BR130),"",DATASHEET!BR130)</f>
        <v>8N-MA-5</v>
      </c>
      <c r="BL144" s="108" t="str">
        <f>IFERROR(VLOOKUP(DATASHEET!BT130,lookup,2,FALSE)-$Q144,"")</f>
        <v/>
      </c>
      <c r="BM144" s="109">
        <f>IFERROR(INDEX(DATASHEET!$A$1:$CT$300,MATCH(PROGRESS!$A144,DATASHEET!$A$1:$A$300,0),MATCH(PROGRESS!BM$2,DATASHEET!$A$1:$CT$1,0)),"")</f>
        <v>0</v>
      </c>
      <c r="BN144" s="109" t="str">
        <f t="shared" ref="BN144:BN207" si="71">IFERROR(VLOOKUP(BM144,lookup,2,FALSE),"")</f>
        <v/>
      </c>
      <c r="BO144" s="110" t="str">
        <f>IF(ISBLANK(DATASHEET!BU130),"",DATASHEET!BU130)</f>
        <v>AW</v>
      </c>
      <c r="BP144" s="111" t="str">
        <f>IF(ISBLANK(DATASHEET!BV130),"",DATASHEET!BV130)</f>
        <v>8N-MU-4</v>
      </c>
      <c r="BQ144" s="108" t="str">
        <f>IFERROR(VLOOKUP(DATASHEET!BX130,lookup,2,FALSE)-$Q144,"")</f>
        <v/>
      </c>
      <c r="BR144" s="109">
        <f>IFERROR(INDEX(DATASHEET!$A$1:$CT$300,MATCH(PROGRESS!$A144,DATASHEET!$A$1:$A$300,0),MATCH(PROGRESS!BR$2,DATASHEET!$A$1:$CT$1,0)),"")</f>
        <v>0</v>
      </c>
      <c r="BS144" s="109" t="str">
        <f t="shared" ref="BS144:BS207" si="72">IFERROR(VLOOKUP(BR144,lookup,2,FALSE),"")</f>
        <v/>
      </c>
      <c r="BT144" s="110" t="str">
        <f>IF(ISBLANK(DATASHEET!BY130),"",DATASHEET!BY130)</f>
        <v/>
      </c>
      <c r="BU144" s="111" t="str">
        <f>IF(ISBLANK(DATASHEET!BZ130),"",DATASHEET!BZ130)</f>
        <v/>
      </c>
      <c r="BV144" s="108" t="str">
        <f>IFERROR(VLOOKUP(DATASHEET!CB130,lookup,2,FALSE)-$Q144,"")</f>
        <v/>
      </c>
      <c r="BW144" s="109">
        <f>IFERROR(INDEX(DATASHEET!$A$1:$CT$300,MATCH(PROGRESS!$A144,DATASHEET!$A$1:$A$300,0),MATCH(PROGRESS!BW$2,DATASHEET!$A$1:$CT$1,0)),"")</f>
        <v>0</v>
      </c>
      <c r="BX144" s="109" t="str">
        <f t="shared" ref="BX144:BX207" si="73">IFERROR(VLOOKUP(BW144,lookup,2,FALSE),"")</f>
        <v/>
      </c>
      <c r="BY144" s="110" t="str">
        <f>IF(ISBLANK(DATASHEET!CC130),"",DATASHEET!CC130)</f>
        <v>LGI</v>
      </c>
      <c r="BZ144" s="111" t="str">
        <f>IF(ISBLANK(DATASHEET!CD130),"",DATASHEET!CD130)</f>
        <v>8N-PE-1</v>
      </c>
      <c r="CA144" s="108" t="str">
        <f>IFERROR(VLOOKUP(DATASHEET!CF130,lookup,2,FALSE)-$Q144,"")</f>
        <v/>
      </c>
      <c r="CB144" s="109">
        <f>IFERROR(INDEX(DATASHEET!$A$1:$CT$300,MATCH(PROGRESS!$A144,DATASHEET!$A$1:$A$300,0),MATCH(PROGRESS!CB$2,DATASHEET!$A$1:$CT$1,0)),"")</f>
        <v>0</v>
      </c>
      <c r="CC144" s="109" t="str">
        <f t="shared" ref="CC144:CC207" si="74">IFERROR(VLOOKUP(CB144,lookup,2,FALSE),"")</f>
        <v/>
      </c>
      <c r="CD144" s="110" t="str">
        <f>IF(ISBLANK(DATASHEET!CG130),"",DATASHEET!CG130)</f>
        <v>ZA</v>
      </c>
      <c r="CE144" s="111" t="str">
        <f>IF(ISBLANK(DATASHEET!CH130),"",DATASHEET!CH130)</f>
        <v>8N-RE-4</v>
      </c>
      <c r="CF144" s="108" t="str">
        <f>IFERROR(VLOOKUP(DATASHEET!CJ130,lookup,2,FALSE)-$Q144,"")</f>
        <v/>
      </c>
      <c r="CG144" s="109">
        <f>IFERROR(INDEX(DATASHEET!$A$1:$CT$300,MATCH(PROGRESS!$A144,DATASHEET!$A$1:$A$300,0),MATCH(PROGRESS!CG$2,DATASHEET!$A$1:$CT$1,0)),"")</f>
        <v>0</v>
      </c>
      <c r="CH144" s="109" t="str">
        <f t="shared" si="61"/>
        <v/>
      </c>
      <c r="CI144" s="110" t="str">
        <f>IF(ISBLANK(DATASHEET!CK130),"",DATASHEET!CK130)</f>
        <v>GN</v>
      </c>
      <c r="CJ144" s="111" t="str">
        <f>IF(ISBLANK(DATASHEET!CL130),"",DATASHEET!CL130)</f>
        <v>8X-SC-9</v>
      </c>
      <c r="CK144" s="108" t="str">
        <f>IFERROR(VLOOKUP(DATASHEET!CN130,lookup,2,FALSE)-$Q144,"")</f>
        <v/>
      </c>
      <c r="CL144" s="109">
        <f>IFERROR(INDEX(DATASHEET!$A$1:$CT$300,MATCH(PROGRESS!$A144,DATASHEET!$A$1:$A$300,0),MATCH(PROGRESS!CL$2,DATASHEET!$A$1:$CT$1,0)),"")</f>
        <v>0</v>
      </c>
      <c r="CM144" s="109" t="str">
        <f t="shared" ref="CM144:CM207" si="75">IFERROR(VLOOKUP(CL144,lookup,2,FALSE),"")</f>
        <v/>
      </c>
      <c r="CN144" s="110" t="str">
        <f>IF(ISBLANK(DATASHEET!CO130),"",DATASHEET!CO130)</f>
        <v>MBA</v>
      </c>
      <c r="CO144" s="110" t="str">
        <f>IF(ISBLANK(DATASHEET!CP130),"",DATASHEET!CP130)</f>
        <v>8N-SP-4</v>
      </c>
      <c r="FO144" s="282"/>
      <c r="FP144" s="282"/>
      <c r="FQ144" s="282"/>
      <c r="FR144" s="282"/>
      <c r="FS144" s="282"/>
      <c r="FT144" s="282"/>
      <c r="FU144" s="282"/>
      <c r="FV144" s="282"/>
      <c r="FW144" s="282"/>
      <c r="FX144" s="282"/>
      <c r="FY144" s="345"/>
      <c r="FZ144" s="282"/>
      <c r="GA144" s="282"/>
      <c r="GB144" s="282"/>
      <c r="GC144" s="282"/>
      <c r="GD144" s="282"/>
      <c r="GE144" s="282"/>
      <c r="GF144" s="282"/>
      <c r="GG144" s="282"/>
      <c r="GH144" s="282"/>
      <c r="GI144" s="282"/>
      <c r="GJ144" s="282"/>
      <c r="GK144" s="282"/>
      <c r="GL144" s="282"/>
      <c r="GM144" s="282"/>
      <c r="GN144" s="282"/>
      <c r="GO144" s="282"/>
      <c r="GP144" s="282"/>
      <c r="GQ144" s="282"/>
      <c r="GR144" s="282"/>
    </row>
    <row r="145" spans="1:200" ht="18.75" x14ac:dyDescent="0.3">
      <c r="A145" s="112">
        <f>DATASHEET!A131</f>
        <v>152755</v>
      </c>
      <c r="B145" s="113" t="str">
        <f>DATASHEET!B131</f>
        <v>MUSIE, Yobel</v>
      </c>
      <c r="C145" s="114" t="str">
        <f>DATASHEET!C131</f>
        <v>8JJ</v>
      </c>
      <c r="D145" s="115" t="str">
        <f>DATASHEET!D131</f>
        <v>M</v>
      </c>
      <c r="E145" s="115" t="str">
        <f>DATASHEET!J131</f>
        <v>N</v>
      </c>
      <c r="F145" s="115" t="str">
        <f>DATASHEET!E131</f>
        <v>Y</v>
      </c>
      <c r="G145" s="115" t="str">
        <f>DATASHEET!F131</f>
        <v>Other Black African</v>
      </c>
      <c r="H145" s="115" t="str">
        <f>DATASHEET!G131</f>
        <v>N</v>
      </c>
      <c r="I145" s="115" t="str">
        <f>DATASHEET!H131</f>
        <v>Y</v>
      </c>
      <c r="J145" s="115" t="str">
        <f>DATASHEET!I131</f>
        <v>N</v>
      </c>
      <c r="K145" s="116" t="str">
        <f>DATASHEET!M131</f>
        <v>M</v>
      </c>
      <c r="L145" s="117" t="str">
        <f t="shared" si="62"/>
        <v/>
      </c>
      <c r="M145" s="106" t="str">
        <f>IFERROR(SUM(COUNTIF($S145,"&gt;=0"),COUNTIF($AC145,"&gt;=0"),COUNTIF($AH145,"&gt;=0"),COUNTIF(#REF!,"&gt;=0"),COUNTIF($AM145,"&gt;=0"),COUNTIF($AR145,"&gt;=0"),COUNTIF($AW145,"&gt;=0"),COUNTIF($BB145,"&gt;=0"),COUNTIF($BG145,"&gt;=0"),COUNTIF($BL145,"&gt;=0"),COUNTIF($BV145,"&gt;=0"),COUNTIF($BQ145,"&gt;=0"),COUNTIF($CF145,"&gt;=0"),COUNTIF($CK145,"&gt;=0"),COUNTIF($X145,"&gt;=0"),COUNTIF($CA145,"&gt;=0"))/COUNT($S145,$AC145,$AH145,#REF!,$AM145,$AR145,$AW145,$BB145,$BG145,$BL145,$BV145,$CA145,$CF145,$CK145,$X145,$BQ145),"")</f>
        <v/>
      </c>
      <c r="N145" s="106" t="str">
        <f>IFERROR(SUM(COUNTIF($S145,"&lt;0"),COUNTIF($AC145,"&lt;0"),COUNTIF($AH145,"&lt;0"),COUNTIF(#REF!,"&lt;0"),COUNTIF($AM145,"&lt;0"),COUNTIF($AR145,"&lt;0"),COUNTIF($AW145,"&lt;0"),COUNTIF($BB145,"&lt;0"),COUNTIF($BG145,"&lt;0"),COUNTIF($BL145,"&lt;0"),COUNTIF($BV145,"&lt;0"),COUNTIF($BQ145,"&lt;0"),COUNTIF($CA145,"&lt;0"),COUNTIF($CF145,"&lt;0"),COUNTIF($CK145,"&lt;0"),COUNTIF($X145,"&lt;0"))/COUNT($S145,$AC145,$AH145,#REF!,$AM145,$AR145,$AW145,$BB145,$BG145,$BL145,$BV145,$CA145,$CF145,$CK145,$X145,$BQ145),"")</f>
        <v/>
      </c>
      <c r="O145" s="118" t="str">
        <f>IF(ISBLANK(DATASHEET!L131),"",DATASHEET!L131)</f>
        <v>4-5</v>
      </c>
      <c r="P145" s="119">
        <f>IFERROR(IF(VLOOKUP(DATASHEET!A131,[5]YEAR8!$A$2:$Z$226,18,FALSE)="","",VLOOKUP(DATASHEET!A131,[5]YEAR8!$A$2:$Z$226,18,FALSE)),"")</f>
        <v>38.909638999999999</v>
      </c>
      <c r="Q145" s="120">
        <f>IFERROR(IF(VLOOKUP(DATASHEET!A131,[5]YEAR8!$A$2:$AF$250,19,FALSE)="","",VLOOKUP(DATASHEET!A131,[5]YEAR8!$A$2:$AF$250,19,FALSE)),"")</f>
        <v>3.8909639</v>
      </c>
      <c r="R145" s="121" t="str">
        <f>'P8 BREAKDOWN'!L133</f>
        <v/>
      </c>
      <c r="S145" s="108" t="str">
        <f>IF(T145="","",IFERROR(VLOOKUP(DATASHEET!AF131,lookup,2,FALSE)-$Q145,""))</f>
        <v/>
      </c>
      <c r="T145" s="109">
        <f>IFERROR(INDEX(DATASHEET!$A$1:$CT$300,MATCH(PROGRESS!$A145,DATASHEET!$A$1:$A$300,0),MATCH(PROGRESS!T$2,DATASHEET!$A$1:$CT$1,0)),"")</f>
        <v>0</v>
      </c>
      <c r="U145" s="109" t="str">
        <f t="shared" si="63"/>
        <v/>
      </c>
      <c r="V145" s="110" t="str">
        <f>IF(ISBLANK(DATASHEET!AG131),"",DATASHEET!AG131)</f>
        <v>PLE</v>
      </c>
      <c r="W145" s="111" t="str">
        <f>IF(ISBLANK(DATASHEET!AH131),"",DATASHEET!AH131)</f>
        <v>8N-AR-3</v>
      </c>
      <c r="X145" s="108" t="str">
        <f>IFERROR(VLOOKUP(DATASHEET!AJ131,lookup,2,FALSE)-$Q145,"")</f>
        <v/>
      </c>
      <c r="Y145" s="109">
        <f>IFERROR(INDEX(DATASHEET!$A$1:$CT$300,MATCH(PROGRESS!$A145,DATASHEET!$A$1:$A$300,0),MATCH(PROGRESS!Y$2,DATASHEET!$A$1:$CT$1,0)),"")</f>
        <v>0</v>
      </c>
      <c r="Z145" s="109" t="str">
        <f t="shared" ref="Z145:Z208" si="76">IFERROR(VLOOKUP(Y145,lookup,2,FALSE),"")</f>
        <v/>
      </c>
      <c r="AA145" s="110" t="str">
        <f>IF(ISBLANK(DATASHEET!AK131),"",DATASHEET!AK131)</f>
        <v>MO</v>
      </c>
      <c r="AB145" s="111" t="str">
        <f>IF(ISBLANK(DATASHEET!AL131),"",DATASHEET!AL131)</f>
        <v>8N-DT-3</v>
      </c>
      <c r="AC145" s="108" t="str">
        <f>IF(AD145="","",IFERROR(VLOOKUP(DATASHEET!AN131,lookup,2,FALSE)-$Q145,""))</f>
        <v/>
      </c>
      <c r="AD145" s="109">
        <f>IFERROR(INDEX(DATASHEET!$A$1:$CT$300,MATCH(PROGRESS!$A145,DATASHEET!$A$1:$A$300,0),MATCH(PROGRESS!AD$2,DATASHEET!$A$1:$CT$1,0)),"")</f>
        <v>0</v>
      </c>
      <c r="AE145" s="109" t="str">
        <f t="shared" si="64"/>
        <v/>
      </c>
      <c r="AF145" s="110" t="str">
        <f>IF(ISBLANK(DATASHEET!AO131),"",DATASHEET!AO131)</f>
        <v>EC</v>
      </c>
      <c r="AG145" s="111" t="str">
        <f>IF(ISBLANK(DATASHEET!AP131),"",DATASHEET!AP131)</f>
        <v>8N-DR-3</v>
      </c>
      <c r="AH145" s="108" t="str">
        <f>IF(AI145="","",IFERROR(VLOOKUP(DATASHEET!AR131,lookup,2,FALSE)-$Q145,""))</f>
        <v/>
      </c>
      <c r="AI145" s="109">
        <f>IFERROR(INDEX(DATASHEET!$A$1:$CT$300,MATCH(PROGRESS!$A145,DATASHEET!$A$1:$A$300,0),MATCH(PROGRESS!AI$2,DATASHEET!$A$1:$CT$1,0)),"")</f>
        <v>0</v>
      </c>
      <c r="AJ145" s="109" t="str">
        <f t="shared" si="65"/>
        <v/>
      </c>
      <c r="AK145" s="110" t="str">
        <f>IF(ISBLANK(DATASHEET!AS131),"",DATASHEET!AS131)</f>
        <v>EP</v>
      </c>
      <c r="AL145" s="111" t="str">
        <f>IF(ISBLANK(DATASHEET!AT131),"",DATASHEET!AT131)</f>
        <v>8N-EN-4</v>
      </c>
      <c r="AM145" s="108" t="str">
        <f>IF(AN145="","",IFERROR(VLOOKUP(DATASHEET!AZ131,lookup,2,FALSE)-$Q145,""))</f>
        <v/>
      </c>
      <c r="AN145" s="109">
        <f>IFERROR(INDEX(DATASHEET!$A$1:$CT$300,MATCH(PROGRESS!$A145,DATASHEET!$A$1:$A$300,0),MATCH(PROGRESS!AN$2,DATASHEET!$A$1:$CT$1,0)),"")</f>
        <v>0</v>
      </c>
      <c r="AO145" s="109" t="str">
        <f t="shared" si="66"/>
        <v/>
      </c>
      <c r="AP145" s="110" t="str">
        <f>IF(ISBLANK(DATASHEET!BA131),"",DATASHEET!BA131)</f>
        <v/>
      </c>
      <c r="AQ145" s="111" t="str">
        <f>IF(ISBLANK(DATASHEET!BB131),"",DATASHEET!BB131)</f>
        <v/>
      </c>
      <c r="AR145" s="108" t="str">
        <f>IF(AS145="","",IFERROR(VLOOKUP(DATASHEET!BD131,lookup,2,FALSE)-$Q145,""))</f>
        <v/>
      </c>
      <c r="AS145" s="109">
        <f>IFERROR(INDEX(DATASHEET!$A$1:$CT$300,MATCH(PROGRESS!$A145,DATASHEET!$A$1:$A$300,0),MATCH(PROGRESS!AS$2,DATASHEET!$A$1:$CT$1,0)),"")</f>
        <v>0</v>
      </c>
      <c r="AT145" s="109" t="str">
        <f t="shared" si="67"/>
        <v/>
      </c>
      <c r="AU145" s="110" t="str">
        <f>IF(ISBLANK(DATASHEET!BE131),"",DATASHEET!BE131)</f>
        <v>MPI</v>
      </c>
      <c r="AV145" s="111" t="str">
        <f>IF(ISBLANK(DATASHEET!BF131),"",DATASHEET!BF131)</f>
        <v>8N-GG-3</v>
      </c>
      <c r="AW145" s="108" t="str">
        <f>IF(AX145="","",IFERROR(VLOOKUP(DATASHEET!BH131,lookup,2,FALSE)-$Q145,""))</f>
        <v/>
      </c>
      <c r="AX145" s="109">
        <f>IFERROR(INDEX(DATASHEET!$A$1:$CT$300,MATCH(PROGRESS!$A145,DATASHEET!$A$1:$A$300,0),MATCH(PROGRESS!AX$2,DATASHEET!$A$1:$CT$1,0)),"")</f>
        <v>0</v>
      </c>
      <c r="AY145" s="109" t="str">
        <f t="shared" si="68"/>
        <v/>
      </c>
      <c r="AZ145" s="110" t="str">
        <f>IF(ISBLANK(DATASHEET!BI131),"",DATASHEET!BI131)</f>
        <v>MCO</v>
      </c>
      <c r="BA145" s="111" t="str">
        <f>IF(ISBLANK(DATASHEET!BJ131),"",DATASHEET!BJ131)</f>
        <v>8N-HI-3</v>
      </c>
      <c r="BB145" s="108" t="str">
        <f>IF(BC145="","",IFERROR(VLOOKUP(DATASHEET!BL131,lookup,2,FALSE)-$Q145,""))</f>
        <v/>
      </c>
      <c r="BC145" s="109">
        <f>IFERROR(INDEX(DATASHEET!$A$1:$CT$300,MATCH(PROGRESS!$A145,DATASHEET!$A$1:$A$300,0),MATCH(PROGRESS!BC$2,DATASHEET!$A$1:$CT$1,0)),"")</f>
        <v>0</v>
      </c>
      <c r="BD145" s="109" t="str">
        <f t="shared" si="69"/>
        <v/>
      </c>
      <c r="BE145" s="110" t="str">
        <f>IF(ISBLANK(DATASHEET!BM131),"",DATASHEET!BM131)</f>
        <v>RNI</v>
      </c>
      <c r="BF145" s="111" t="str">
        <f>IF(ISBLANK(DATASHEET!BN131),"",DATASHEET!BN131)</f>
        <v>8N-IT-3</v>
      </c>
      <c r="BG145" s="108" t="str">
        <f>IF(BH145="","",IFERROR(VLOOKUP(DATASHEET!BP131,lookup,2,FALSE)-$Q145,""))</f>
        <v/>
      </c>
      <c r="BH145" s="109">
        <f>IFERROR(INDEX(DATASHEET!$A$1:$CT$300,MATCH(PROGRESS!$A145,DATASHEET!$A$1:$A$300,0),MATCH(PROGRESS!BH$2,DATASHEET!$A$1:$CT$1,0)),"")</f>
        <v>0</v>
      </c>
      <c r="BI145" s="109" t="str">
        <f t="shared" si="70"/>
        <v/>
      </c>
      <c r="BJ145" s="110" t="str">
        <f>IF(ISBLANK(DATASHEET!BQ131),"",DATASHEET!BQ131)</f>
        <v>MP</v>
      </c>
      <c r="BK145" s="111" t="str">
        <f>IF(ISBLANK(DATASHEET!BR131),"",DATASHEET!BR131)</f>
        <v>8N-MA-2</v>
      </c>
      <c r="BL145" s="108" t="str">
        <f>IFERROR(VLOOKUP(DATASHEET!BT131,lookup,2,FALSE)-$Q145,"")</f>
        <v/>
      </c>
      <c r="BM145" s="109">
        <f>IFERROR(INDEX(DATASHEET!$A$1:$CT$300,MATCH(PROGRESS!$A145,DATASHEET!$A$1:$A$300,0),MATCH(PROGRESS!BM$2,DATASHEET!$A$1:$CT$1,0)),"")</f>
        <v>0</v>
      </c>
      <c r="BN145" s="109" t="str">
        <f t="shared" si="71"/>
        <v/>
      </c>
      <c r="BO145" s="110" t="str">
        <f>IF(ISBLANK(DATASHEET!BU131),"",DATASHEET!BU131)</f>
        <v>AW</v>
      </c>
      <c r="BP145" s="111" t="str">
        <f>IF(ISBLANK(DATASHEET!BV131),"",DATASHEET!BV131)</f>
        <v>8N-MU-3</v>
      </c>
      <c r="BQ145" s="108" t="str">
        <f>IFERROR(VLOOKUP(DATASHEET!BX131,lookup,2,FALSE)-$Q145,"")</f>
        <v/>
      </c>
      <c r="BR145" s="109">
        <f>IFERROR(INDEX(DATASHEET!$A$1:$CT$300,MATCH(PROGRESS!$A145,DATASHEET!$A$1:$A$300,0),MATCH(PROGRESS!BR$2,DATASHEET!$A$1:$CT$1,0)),"")</f>
        <v>0</v>
      </c>
      <c r="BS145" s="109" t="str">
        <f t="shared" si="72"/>
        <v/>
      </c>
      <c r="BT145" s="110" t="str">
        <f>IF(ISBLANK(DATASHEET!BY131),"",DATASHEET!BY131)</f>
        <v/>
      </c>
      <c r="BU145" s="111" t="str">
        <f>IF(ISBLANK(DATASHEET!BZ131),"",DATASHEET!BZ131)</f>
        <v/>
      </c>
      <c r="BV145" s="108" t="str">
        <f>IFERROR(VLOOKUP(DATASHEET!CB131,lookup,2,FALSE)-$Q145,"")</f>
        <v/>
      </c>
      <c r="BW145" s="109">
        <f>IFERROR(INDEX(DATASHEET!$A$1:$CT$300,MATCH(PROGRESS!$A145,DATASHEET!$A$1:$A$300,0),MATCH(PROGRESS!BW$2,DATASHEET!$A$1:$CT$1,0)),"")</f>
        <v>0</v>
      </c>
      <c r="BX145" s="109" t="str">
        <f t="shared" si="73"/>
        <v/>
      </c>
      <c r="BY145" s="110" t="str">
        <f>IF(ISBLANK(DATASHEET!CC131),"",DATASHEET!CC131)</f>
        <v>JOS</v>
      </c>
      <c r="BZ145" s="111" t="str">
        <f>IF(ISBLANK(DATASHEET!CD131),"",DATASHEET!CD131)</f>
        <v>8N-PE-3</v>
      </c>
      <c r="CA145" s="108" t="str">
        <f>IFERROR(VLOOKUP(DATASHEET!CF131,lookup,2,FALSE)-$Q145,"")</f>
        <v/>
      </c>
      <c r="CB145" s="109">
        <f>IFERROR(INDEX(DATASHEET!$A$1:$CT$300,MATCH(PROGRESS!$A145,DATASHEET!$A$1:$A$300,0),MATCH(PROGRESS!CB$2,DATASHEET!$A$1:$CT$1,0)),"")</f>
        <v>0</v>
      </c>
      <c r="CC145" s="109" t="str">
        <f t="shared" si="74"/>
        <v/>
      </c>
      <c r="CD145" s="110" t="str">
        <f>IF(ISBLANK(DATASHEET!CG131),"",DATASHEET!CG131)</f>
        <v>CR</v>
      </c>
      <c r="CE145" s="111" t="str">
        <f>IF(ISBLANK(DATASHEET!CH131),"",DATASHEET!CH131)</f>
        <v>8N-RE-3</v>
      </c>
      <c r="CF145" s="108" t="str">
        <f>IFERROR(VLOOKUP(DATASHEET!CJ131,lookup,2,FALSE)-$Q145,"")</f>
        <v/>
      </c>
      <c r="CG145" s="109">
        <f>IFERROR(INDEX(DATASHEET!$A$1:$CT$300,MATCH(PROGRESS!$A145,DATASHEET!$A$1:$A$300,0),MATCH(PROGRESS!CG$2,DATASHEET!$A$1:$CT$1,0)),"")</f>
        <v>0</v>
      </c>
      <c r="CH145" s="109" t="str">
        <f t="shared" ref="CH145:CH208" si="77">IFERROR(VLOOKUP(CG145,lookup,2,FALSE),"")</f>
        <v/>
      </c>
      <c r="CI145" s="110" t="str">
        <f>IF(ISBLANK(DATASHEET!CK131),"",DATASHEET!CK131)</f>
        <v>GN</v>
      </c>
      <c r="CJ145" s="111" t="str">
        <f>IF(ISBLANK(DATASHEET!CL131),"",DATASHEET!CL131)</f>
        <v>8X-SC-9</v>
      </c>
      <c r="CK145" s="108" t="str">
        <f>IFERROR(VLOOKUP(DATASHEET!CN131,lookup,2,FALSE)-$Q145,"")</f>
        <v/>
      </c>
      <c r="CL145" s="109">
        <f>IFERROR(INDEX(DATASHEET!$A$1:$CT$300,MATCH(PROGRESS!$A145,DATASHEET!$A$1:$A$300,0),MATCH(PROGRESS!CL$2,DATASHEET!$A$1:$CT$1,0)),"")</f>
        <v>0</v>
      </c>
      <c r="CM145" s="109" t="str">
        <f t="shared" si="75"/>
        <v/>
      </c>
      <c r="CN145" s="110" t="str">
        <f>IF(ISBLANK(DATASHEET!CO131),"",DATASHEET!CO131)</f>
        <v>LMA</v>
      </c>
      <c r="CO145" s="110" t="str">
        <f>IF(ISBLANK(DATASHEET!CP131),"",DATASHEET!CP131)</f>
        <v>8N-SP-3</v>
      </c>
      <c r="FO145" s="282"/>
      <c r="FP145" s="282"/>
      <c r="FQ145" s="282"/>
      <c r="FR145" s="282"/>
      <c r="FS145" s="282"/>
      <c r="FT145" s="282"/>
      <c r="FU145" s="282"/>
      <c r="FV145" s="282"/>
      <c r="FW145" s="282"/>
      <c r="FX145" s="284"/>
      <c r="FY145" s="360"/>
      <c r="FZ145" s="281"/>
      <c r="GA145" s="282"/>
      <c r="GB145" s="282"/>
      <c r="GC145" s="282"/>
      <c r="GD145" s="282"/>
      <c r="GE145" s="282"/>
      <c r="GF145" s="282"/>
      <c r="GG145" s="282"/>
      <c r="GH145" s="282"/>
      <c r="GI145" s="282"/>
      <c r="GJ145" s="282"/>
      <c r="GK145" s="282"/>
      <c r="GL145" s="282"/>
      <c r="GM145" s="282"/>
      <c r="GN145" s="282"/>
      <c r="GO145" s="282"/>
      <c r="GP145" s="282"/>
      <c r="GQ145" s="282"/>
      <c r="GR145" s="282"/>
    </row>
    <row r="146" spans="1:200" ht="15.75" x14ac:dyDescent="0.25">
      <c r="A146" s="112">
        <f>DATASHEET!A132</f>
        <v>152898</v>
      </c>
      <c r="B146" s="113" t="str">
        <f>DATASHEET!B132</f>
        <v>MUSUNGA, Kydan</v>
      </c>
      <c r="C146" s="114" t="str">
        <f>DATASHEET!C132</f>
        <v>8KS</v>
      </c>
      <c r="D146" s="115" t="str">
        <f>DATASHEET!D132</f>
        <v>M</v>
      </c>
      <c r="E146" s="115" t="str">
        <f>DATASHEET!J132</f>
        <v>K</v>
      </c>
      <c r="F146" s="115" t="str">
        <f>DATASHEET!E132</f>
        <v>N</v>
      </c>
      <c r="G146" s="115" t="str">
        <f>DATASHEET!F132</f>
        <v>White and Black African</v>
      </c>
      <c r="H146" s="115" t="str">
        <f>DATASHEET!G132</f>
        <v>N</v>
      </c>
      <c r="I146" s="115" t="str">
        <f>DATASHEET!H132</f>
        <v>Y</v>
      </c>
      <c r="J146" s="115" t="str">
        <f>DATASHEET!I132</f>
        <v>N</v>
      </c>
      <c r="K146" s="116" t="str">
        <f>DATASHEET!M132</f>
        <v>M</v>
      </c>
      <c r="L146" s="117" t="str">
        <f t="shared" si="62"/>
        <v/>
      </c>
      <c r="M146" s="106" t="str">
        <f>IFERROR(SUM(COUNTIF($S146,"&gt;=0"),COUNTIF($AC146,"&gt;=0"),COUNTIF($AH146,"&gt;=0"),COUNTIF(#REF!,"&gt;=0"),COUNTIF($AM146,"&gt;=0"),COUNTIF($AR146,"&gt;=0"),COUNTIF($AW146,"&gt;=0"),COUNTIF($BB146,"&gt;=0"),COUNTIF($BG146,"&gt;=0"),COUNTIF($BL146,"&gt;=0"),COUNTIF($BV146,"&gt;=0"),COUNTIF($BQ146,"&gt;=0"),COUNTIF($CF146,"&gt;=0"),COUNTIF($CK146,"&gt;=0"),COUNTIF($X146,"&gt;=0"),COUNTIF($CA146,"&gt;=0"))/COUNT($S146,$AC146,$AH146,#REF!,$AM146,$AR146,$AW146,$BB146,$BG146,$BL146,$BV146,$CA146,$CF146,$CK146,$X146,$BQ146),"")</f>
        <v/>
      </c>
      <c r="N146" s="106" t="str">
        <f>IFERROR(SUM(COUNTIF($S146,"&lt;0"),COUNTIF($AC146,"&lt;0"),COUNTIF($AH146,"&lt;0"),COUNTIF(#REF!,"&lt;0"),COUNTIF($AM146,"&lt;0"),COUNTIF($AR146,"&lt;0"),COUNTIF($AW146,"&lt;0"),COUNTIF($BB146,"&lt;0"),COUNTIF($BG146,"&lt;0"),COUNTIF($BL146,"&lt;0"),COUNTIF($BV146,"&lt;0"),COUNTIF($BQ146,"&lt;0"),COUNTIF($CA146,"&lt;0"),COUNTIF($CF146,"&lt;0"),COUNTIF($CK146,"&lt;0"),COUNTIF($X146,"&lt;0"))/COUNT($S146,$AC146,$AH146,#REF!,$AM146,$AR146,$AW146,$BB146,$BG146,$BL146,$BV146,$CA146,$CF146,$CK146,$X146,$BQ146),"")</f>
        <v/>
      </c>
      <c r="O146" s="118" t="str">
        <f>IF(ISBLANK(DATASHEET!L132),"",DATASHEET!L132)</f>
        <v>4-5</v>
      </c>
      <c r="P146" s="119">
        <f>IFERROR(IF(VLOOKUP(DATASHEET!A132,[5]YEAR8!$A$2:$Z$226,18,FALSE)="","",VLOOKUP(DATASHEET!A132,[5]YEAR8!$A$2:$Z$226,18,FALSE)),"")</f>
        <v>41.109434</v>
      </c>
      <c r="Q146" s="120">
        <f>IFERROR(IF(VLOOKUP(DATASHEET!A132,[5]YEAR8!$A$2:$AF$250,19,FALSE)="","",VLOOKUP(DATASHEET!A132,[5]YEAR8!$A$2:$AF$250,19,FALSE)),"")</f>
        <v>4.1109434</v>
      </c>
      <c r="R146" s="121" t="str">
        <f>'P8 BREAKDOWN'!L134</f>
        <v/>
      </c>
      <c r="S146" s="108" t="str">
        <f>IF(T146="","",IFERROR(VLOOKUP(DATASHEET!AF132,lookup,2,FALSE)-$Q146,""))</f>
        <v/>
      </c>
      <c r="T146" s="109">
        <f>IFERROR(INDEX(DATASHEET!$A$1:$CT$300,MATCH(PROGRESS!$A146,DATASHEET!$A$1:$A$300,0),MATCH(PROGRESS!T$2,DATASHEET!$A$1:$CT$1,0)),"")</f>
        <v>0</v>
      </c>
      <c r="U146" s="109" t="str">
        <f t="shared" si="63"/>
        <v/>
      </c>
      <c r="V146" s="110" t="str">
        <f>IF(ISBLANK(DATASHEET!AG132),"",DATASHEET!AG132)</f>
        <v>BPE</v>
      </c>
      <c r="W146" s="111" t="str">
        <f>IF(ISBLANK(DATASHEET!AH132),"",DATASHEET!AH132)</f>
        <v>8S-AR-2</v>
      </c>
      <c r="X146" s="108" t="str">
        <f>IFERROR(VLOOKUP(DATASHEET!AJ132,lookup,2,FALSE)-$Q146,"")</f>
        <v/>
      </c>
      <c r="Y146" s="109">
        <f>IFERROR(INDEX(DATASHEET!$A$1:$CT$300,MATCH(PROGRESS!$A146,DATASHEET!$A$1:$A$300,0),MATCH(PROGRESS!Y$2,DATASHEET!$A$1:$CT$1,0)),"")</f>
        <v>0</v>
      </c>
      <c r="Z146" s="109" t="str">
        <f t="shared" si="76"/>
        <v/>
      </c>
      <c r="AA146" s="110" t="str">
        <f>IF(ISBLANK(DATASHEET!AK132),"",DATASHEET!AK132)</f>
        <v>MO</v>
      </c>
      <c r="AB146" s="111" t="str">
        <f>IF(ISBLANK(DATASHEET!AL132),"",DATASHEET!AL132)</f>
        <v>8S-DT-3</v>
      </c>
      <c r="AC146" s="108" t="str">
        <f>IF(AD146="","",IFERROR(VLOOKUP(DATASHEET!AN132,lookup,2,FALSE)-$Q146,""))</f>
        <v/>
      </c>
      <c r="AD146" s="109">
        <f>IFERROR(INDEX(DATASHEET!$A$1:$CT$300,MATCH(PROGRESS!$A146,DATASHEET!$A$1:$A$300,0),MATCH(PROGRESS!AD$2,DATASHEET!$A$1:$CT$1,0)),"")</f>
        <v>0</v>
      </c>
      <c r="AE146" s="109" t="str">
        <f t="shared" si="64"/>
        <v/>
      </c>
      <c r="AF146" s="110" t="str">
        <f>IF(ISBLANK(DATASHEET!AO132),"",DATASHEET!AO132)</f>
        <v>EC</v>
      </c>
      <c r="AG146" s="111" t="str">
        <f>IF(ISBLANK(DATASHEET!AP132),"",DATASHEET!AP132)</f>
        <v>8S-DR-2</v>
      </c>
      <c r="AH146" s="108" t="str">
        <f>IF(AI146="","",IFERROR(VLOOKUP(DATASHEET!AR132,lookup,2,FALSE)-$Q146,""))</f>
        <v/>
      </c>
      <c r="AI146" s="109">
        <f>IFERROR(INDEX(DATASHEET!$A$1:$CT$300,MATCH(PROGRESS!$A146,DATASHEET!$A$1:$A$300,0),MATCH(PROGRESS!AI$2,DATASHEET!$A$1:$CT$1,0)),"")</f>
        <v>0</v>
      </c>
      <c r="AJ146" s="109" t="str">
        <f t="shared" si="65"/>
        <v/>
      </c>
      <c r="AK146" s="110" t="str">
        <f>IF(ISBLANK(DATASHEET!AS132),"",DATASHEET!AS132)</f>
        <v>KC</v>
      </c>
      <c r="AL146" s="111" t="str">
        <f>IF(ISBLANK(DATASHEET!AT132),"",DATASHEET!AT132)</f>
        <v>8S-EN-3</v>
      </c>
      <c r="AM146" s="108" t="str">
        <f>IF(AN146="","",IFERROR(VLOOKUP(DATASHEET!AZ132,lookup,2,FALSE)-$Q146,""))</f>
        <v/>
      </c>
      <c r="AN146" s="109">
        <f>IFERROR(INDEX(DATASHEET!$A$1:$CT$300,MATCH(PROGRESS!$A146,DATASHEET!$A$1:$A$300,0),MATCH(PROGRESS!AN$2,DATASHEET!$A$1:$CT$1,0)),"")</f>
        <v>0</v>
      </c>
      <c r="AO146" s="109" t="str">
        <f t="shared" si="66"/>
        <v/>
      </c>
      <c r="AP146" s="110" t="str">
        <f>IF(ISBLANK(DATASHEET!BA132),"",DATASHEET!BA132)</f>
        <v>EGQ</v>
      </c>
      <c r="AQ146" s="111" t="str">
        <f>IF(ISBLANK(DATASHEET!BB132),"",DATASHEET!BB132)</f>
        <v>8S-FR-2</v>
      </c>
      <c r="AR146" s="108" t="str">
        <f>IF(AS146="","",IFERROR(VLOOKUP(DATASHEET!BD132,lookup,2,FALSE)-$Q146,""))</f>
        <v/>
      </c>
      <c r="AS146" s="109">
        <f>IFERROR(INDEX(DATASHEET!$A$1:$CT$300,MATCH(PROGRESS!$A146,DATASHEET!$A$1:$A$300,0),MATCH(PROGRESS!AS$2,DATASHEET!$A$1:$CT$1,0)),"")</f>
        <v>0</v>
      </c>
      <c r="AT146" s="109" t="str">
        <f t="shared" si="67"/>
        <v/>
      </c>
      <c r="AU146" s="110" t="str">
        <f>IF(ISBLANK(DATASHEET!BE132),"",DATASHEET!BE132)</f>
        <v>MPI</v>
      </c>
      <c r="AV146" s="111" t="str">
        <f>IF(ISBLANK(DATASHEET!BF132),"",DATASHEET!BF132)</f>
        <v>8S-GG-2</v>
      </c>
      <c r="AW146" s="108" t="str">
        <f>IF(AX146="","",IFERROR(VLOOKUP(DATASHEET!BH132,lookup,2,FALSE)-$Q146,""))</f>
        <v/>
      </c>
      <c r="AX146" s="109">
        <f>IFERROR(INDEX(DATASHEET!$A$1:$CT$300,MATCH(PROGRESS!$A146,DATASHEET!$A$1:$A$300,0),MATCH(PROGRESS!AX$2,DATASHEET!$A$1:$CT$1,0)),"")</f>
        <v>0</v>
      </c>
      <c r="AY146" s="109" t="str">
        <f t="shared" si="68"/>
        <v/>
      </c>
      <c r="AZ146" s="110" t="str">
        <f>IF(ISBLANK(DATASHEET!BI132),"",DATASHEET!BI132)</f>
        <v>HST</v>
      </c>
      <c r="BA146" s="111" t="str">
        <f>IF(ISBLANK(DATASHEET!BJ132),"",DATASHEET!BJ132)</f>
        <v>8S-HI-2</v>
      </c>
      <c r="BB146" s="108" t="str">
        <f>IF(BC146="","",IFERROR(VLOOKUP(DATASHEET!BL132,lookup,2,FALSE)-$Q146,""))</f>
        <v/>
      </c>
      <c r="BC146" s="109">
        <f>IFERROR(INDEX(DATASHEET!$A$1:$CT$300,MATCH(PROGRESS!$A146,DATASHEET!$A$1:$A$300,0),MATCH(PROGRESS!BC$2,DATASHEET!$A$1:$CT$1,0)),"")</f>
        <v>0</v>
      </c>
      <c r="BD146" s="109" t="str">
        <f t="shared" si="69"/>
        <v/>
      </c>
      <c r="BE146" s="110" t="str">
        <f>IF(ISBLANK(DATASHEET!BM132),"",DATASHEET!BM132)</f>
        <v>RNI</v>
      </c>
      <c r="BF146" s="111" t="str">
        <f>IF(ISBLANK(DATASHEET!BN132),"",DATASHEET!BN132)</f>
        <v>8S-IT-2</v>
      </c>
      <c r="BG146" s="108" t="str">
        <f>IF(BH146="","",IFERROR(VLOOKUP(DATASHEET!BP132,lookup,2,FALSE)-$Q146,""))</f>
        <v/>
      </c>
      <c r="BH146" s="109">
        <f>IFERROR(INDEX(DATASHEET!$A$1:$CT$300,MATCH(PROGRESS!$A146,DATASHEET!$A$1:$A$300,0),MATCH(PROGRESS!BH$2,DATASHEET!$A$1:$CT$1,0)),"")</f>
        <v>0</v>
      </c>
      <c r="BI146" s="109" t="str">
        <f t="shared" si="70"/>
        <v/>
      </c>
      <c r="BJ146" s="110" t="str">
        <f>IF(ISBLANK(DATASHEET!BQ132),"",DATASHEET!BQ132)</f>
        <v>JQ</v>
      </c>
      <c r="BK146" s="111" t="str">
        <f>IF(ISBLANK(DATASHEET!BR132),"",DATASHEET!BR132)</f>
        <v>8S-MA-4</v>
      </c>
      <c r="BL146" s="108" t="str">
        <f>IFERROR(VLOOKUP(DATASHEET!BT132,lookup,2,FALSE)-$Q146,"")</f>
        <v/>
      </c>
      <c r="BM146" s="109">
        <f>IFERROR(INDEX(DATASHEET!$A$1:$CT$300,MATCH(PROGRESS!$A146,DATASHEET!$A$1:$A$300,0),MATCH(PROGRESS!BM$2,DATASHEET!$A$1:$CT$1,0)),"")</f>
        <v>0</v>
      </c>
      <c r="BN146" s="109" t="str">
        <f t="shared" si="71"/>
        <v/>
      </c>
      <c r="BO146" s="110" t="str">
        <f>IF(ISBLANK(DATASHEET!BU132),"",DATASHEET!BU132)</f>
        <v>RF</v>
      </c>
      <c r="BP146" s="111" t="str">
        <f>IF(ISBLANK(DATASHEET!BV132),"",DATASHEET!BV132)</f>
        <v>8S-MU-2</v>
      </c>
      <c r="BQ146" s="108" t="str">
        <f>IFERROR(VLOOKUP(DATASHEET!BX132,lookup,2,FALSE)-$Q146,"")</f>
        <v/>
      </c>
      <c r="BR146" s="109">
        <f>IFERROR(INDEX(DATASHEET!$A$1:$CT$300,MATCH(PROGRESS!$A146,DATASHEET!$A$1:$A$300,0),MATCH(PROGRESS!BR$2,DATASHEET!$A$1:$CT$1,0)),"")</f>
        <v>0</v>
      </c>
      <c r="BS146" s="109" t="str">
        <f t="shared" si="72"/>
        <v/>
      </c>
      <c r="BT146" s="110" t="str">
        <f>IF(ISBLANK(DATASHEET!BY132),"",DATASHEET!BY132)</f>
        <v/>
      </c>
      <c r="BU146" s="111" t="str">
        <f>IF(ISBLANK(DATASHEET!BZ132),"",DATASHEET!BZ132)</f>
        <v/>
      </c>
      <c r="BV146" s="108" t="str">
        <f>IFERROR(VLOOKUP(DATASHEET!CB132,lookup,2,FALSE)-$Q146,"")</f>
        <v/>
      </c>
      <c r="BW146" s="109">
        <f>IFERROR(INDEX(DATASHEET!$A$1:$CT$300,MATCH(PROGRESS!$A146,DATASHEET!$A$1:$A$300,0),MATCH(PROGRESS!BW$2,DATASHEET!$A$1:$CT$1,0)),"")</f>
        <v>0</v>
      </c>
      <c r="BX146" s="109" t="str">
        <f t="shared" si="73"/>
        <v/>
      </c>
      <c r="BY146" s="110" t="str">
        <f>IF(ISBLANK(DATASHEET!CC132),"",DATASHEET!CC132)</f>
        <v>RDO</v>
      </c>
      <c r="BZ146" s="111" t="str">
        <f>IF(ISBLANK(DATASHEET!CD132),"",DATASHEET!CD132)</f>
        <v>8S-PE-3</v>
      </c>
      <c r="CA146" s="108" t="str">
        <f>IFERROR(VLOOKUP(DATASHEET!CF132,lookup,2,FALSE)-$Q146,"")</f>
        <v/>
      </c>
      <c r="CB146" s="109">
        <f>IFERROR(INDEX(DATASHEET!$A$1:$CT$300,MATCH(PROGRESS!$A146,DATASHEET!$A$1:$A$300,0),MATCH(PROGRESS!CB$2,DATASHEET!$A$1:$CT$1,0)),"")</f>
        <v>0</v>
      </c>
      <c r="CC146" s="109" t="str">
        <f t="shared" si="74"/>
        <v/>
      </c>
      <c r="CD146" s="110" t="str">
        <f>IF(ISBLANK(DATASHEET!CG132),"",DATASHEET!CG132)</f>
        <v>GRY</v>
      </c>
      <c r="CE146" s="111" t="str">
        <f>IF(ISBLANK(DATASHEET!CH132),"",DATASHEET!CH132)</f>
        <v>8S-RE-2</v>
      </c>
      <c r="CF146" s="108" t="str">
        <f>IFERROR(VLOOKUP(DATASHEET!CJ132,lookup,2,FALSE)-$Q146,"")</f>
        <v/>
      </c>
      <c r="CG146" s="109">
        <f>IFERROR(INDEX(DATASHEET!$A$1:$CT$300,MATCH(PROGRESS!$A146,DATASHEET!$A$1:$A$300,0),MATCH(PROGRESS!CG$2,DATASHEET!$A$1:$CT$1,0)),"")</f>
        <v>0</v>
      </c>
      <c r="CH146" s="109" t="str">
        <f t="shared" si="77"/>
        <v/>
      </c>
      <c r="CI146" s="110" t="str">
        <f>IF(ISBLANK(DATASHEET!CK132),"",DATASHEET!CK132)</f>
        <v>GN</v>
      </c>
      <c r="CJ146" s="111" t="str">
        <f>IF(ISBLANK(DATASHEET!CL132),"",DATASHEET!CL132)</f>
        <v>8X-SC-4</v>
      </c>
      <c r="CK146" s="108" t="str">
        <f>IFERROR(VLOOKUP(DATASHEET!CN132,lookup,2,FALSE)-$Q146,"")</f>
        <v/>
      </c>
      <c r="CL146" s="109">
        <f>IFERROR(INDEX(DATASHEET!$A$1:$CT$300,MATCH(PROGRESS!$A146,DATASHEET!$A$1:$A$300,0),MATCH(PROGRESS!CL$2,DATASHEET!$A$1:$CT$1,0)),"")</f>
        <v>0</v>
      </c>
      <c r="CM146" s="109" t="str">
        <f t="shared" si="75"/>
        <v/>
      </c>
      <c r="CN146" s="110" t="str">
        <f>IF(ISBLANK(DATASHEET!CO132),"",DATASHEET!CO132)</f>
        <v/>
      </c>
      <c r="CO146" s="110" t="str">
        <f>IF(ISBLANK(DATASHEET!CP132),"",DATASHEET!CP132)</f>
        <v/>
      </c>
      <c r="FO146" s="282"/>
      <c r="FP146" s="282"/>
      <c r="FQ146" s="282"/>
      <c r="FR146" s="282"/>
      <c r="FS146" s="282"/>
      <c r="FT146" s="282"/>
      <c r="FU146" s="282"/>
      <c r="FV146" s="282"/>
      <c r="FW146" s="282"/>
      <c r="FX146" s="282"/>
      <c r="FY146" s="345"/>
      <c r="FZ146" s="282"/>
      <c r="GA146" s="282"/>
      <c r="GB146" s="282"/>
      <c r="GC146" s="282"/>
      <c r="GD146" s="282"/>
      <c r="GE146" s="282"/>
      <c r="GF146" s="282"/>
      <c r="GG146" s="282"/>
      <c r="GH146" s="282"/>
      <c r="GI146" s="282"/>
      <c r="GJ146" s="282"/>
      <c r="GK146" s="282"/>
      <c r="GL146" s="282"/>
      <c r="GM146" s="282"/>
      <c r="GN146" s="282"/>
      <c r="GO146" s="282"/>
      <c r="GP146" s="282"/>
      <c r="GQ146" s="282"/>
      <c r="GR146" s="282"/>
    </row>
    <row r="147" spans="1:200" ht="15.75" x14ac:dyDescent="0.25">
      <c r="A147" s="112">
        <f>DATASHEET!A133</f>
        <v>152829</v>
      </c>
      <c r="B147" s="113" t="str">
        <f>DATASHEET!B133</f>
        <v>NAVARRO, Vincent</v>
      </c>
      <c r="C147" s="114" t="str">
        <f>DATASHEET!C133</f>
        <v>8JJ</v>
      </c>
      <c r="D147" s="115" t="str">
        <f>DATASHEET!D133</f>
        <v>M</v>
      </c>
      <c r="E147" s="115" t="str">
        <f>DATASHEET!J133</f>
        <v>N</v>
      </c>
      <c r="F147" s="115" t="str">
        <f>DATASHEET!E133</f>
        <v>N</v>
      </c>
      <c r="G147" s="115" t="str">
        <f>DATASHEET!F133</f>
        <v>Any Other Asian Background</v>
      </c>
      <c r="H147" s="115" t="str">
        <f>DATASHEET!G133</f>
        <v>Y</v>
      </c>
      <c r="I147" s="115" t="str">
        <f>DATASHEET!H133</f>
        <v>N</v>
      </c>
      <c r="J147" s="115" t="str">
        <f>DATASHEET!I133</f>
        <v>N</v>
      </c>
      <c r="K147" s="116" t="str">
        <f>DATASHEET!M133</f>
        <v>H</v>
      </c>
      <c r="L147" s="117" t="str">
        <f t="shared" si="62"/>
        <v/>
      </c>
      <c r="M147" s="106" t="str">
        <f>IFERROR(SUM(COUNTIF($S147,"&gt;=0"),COUNTIF($AC147,"&gt;=0"),COUNTIF($AH147,"&gt;=0"),COUNTIF(#REF!,"&gt;=0"),COUNTIF($AM147,"&gt;=0"),COUNTIF($AR147,"&gt;=0"),COUNTIF($AW147,"&gt;=0"),COUNTIF($BB147,"&gt;=0"),COUNTIF($BG147,"&gt;=0"),COUNTIF($BL147,"&gt;=0"),COUNTIF($BV147,"&gt;=0"),COUNTIF($BQ147,"&gt;=0"),COUNTIF($CF147,"&gt;=0"),COUNTIF($CK147,"&gt;=0"),COUNTIF($X147,"&gt;=0"),COUNTIF($CA147,"&gt;=0"))/COUNT($S147,$AC147,$AH147,#REF!,$AM147,$AR147,$AW147,$BB147,$BG147,$BL147,$BV147,$CA147,$CF147,$CK147,$X147,$BQ147),"")</f>
        <v/>
      </c>
      <c r="N147" s="106" t="str">
        <f>IFERROR(SUM(COUNTIF($S147,"&lt;0"),COUNTIF($AC147,"&lt;0"),COUNTIF($AH147,"&lt;0"),COUNTIF(#REF!,"&lt;0"),COUNTIF($AM147,"&lt;0"),COUNTIF($AR147,"&lt;0"),COUNTIF($AW147,"&lt;0"),COUNTIF($BB147,"&lt;0"),COUNTIF($BG147,"&lt;0"),COUNTIF($BL147,"&lt;0"),COUNTIF($BV147,"&lt;0"),COUNTIF($BQ147,"&lt;0"),COUNTIF($CA147,"&lt;0"),COUNTIF($CF147,"&lt;0"),COUNTIF($CK147,"&lt;0"),COUNTIF($X147,"&lt;0"))/COUNT($S147,$AC147,$AH147,#REF!,$AM147,$AR147,$AW147,$BB147,$BG147,$BL147,$BV147,$CA147,$CF147,$CK147,$X147,$BQ147),"")</f>
        <v/>
      </c>
      <c r="O147" s="118" t="str">
        <f>IF(ISBLANK(DATASHEET!L133),"",DATASHEET!L133)</f>
        <v>7-8</v>
      </c>
      <c r="P147" s="119">
        <f>IFERROR(IF(VLOOKUP(DATASHEET!A133,[5]YEAR8!$A$2:$Z$226,18,FALSE)="","",VLOOKUP(DATASHEET!A133,[5]YEAR8!$A$2:$Z$226,18,FALSE)),"")</f>
        <v>74.828357999999994</v>
      </c>
      <c r="Q147" s="120">
        <f>IFERROR(IF(VLOOKUP(DATASHEET!A133,[5]YEAR8!$A$2:$AF$250,19,FALSE)="","",VLOOKUP(DATASHEET!A133,[5]YEAR8!$A$2:$AF$250,19,FALSE)),"")</f>
        <v>7.4828357999999993</v>
      </c>
      <c r="R147" s="121" t="str">
        <f>'P8 BREAKDOWN'!L135</f>
        <v/>
      </c>
      <c r="S147" s="108" t="str">
        <f>IF(T147="","",IFERROR(VLOOKUP(DATASHEET!AF133,lookup,2,FALSE)-$Q147,""))</f>
        <v/>
      </c>
      <c r="T147" s="109">
        <f>IFERROR(INDEX(DATASHEET!$A$1:$CT$300,MATCH(PROGRESS!$A147,DATASHEET!$A$1:$A$300,0),MATCH(PROGRESS!T$2,DATASHEET!$A$1:$CT$1,0)),"")</f>
        <v>0</v>
      </c>
      <c r="U147" s="109" t="str">
        <f t="shared" si="63"/>
        <v/>
      </c>
      <c r="V147" s="110" t="str">
        <f>IF(ISBLANK(DATASHEET!AG133),"",DATASHEET!AG133)</f>
        <v>PLE</v>
      </c>
      <c r="W147" s="111" t="str">
        <f>IF(ISBLANK(DATASHEET!AH133),"",DATASHEET!AH133)</f>
        <v>8N-AR-3</v>
      </c>
      <c r="X147" s="108" t="str">
        <f>IFERROR(VLOOKUP(DATASHEET!AJ133,lookup,2,FALSE)-$Q147,"")</f>
        <v/>
      </c>
      <c r="Y147" s="109">
        <f>IFERROR(INDEX(DATASHEET!$A$1:$CT$300,MATCH(PROGRESS!$A147,DATASHEET!$A$1:$A$300,0),MATCH(PROGRESS!Y$2,DATASHEET!$A$1:$CT$1,0)),"")</f>
        <v>0</v>
      </c>
      <c r="Z147" s="109" t="str">
        <f t="shared" si="76"/>
        <v/>
      </c>
      <c r="AA147" s="110" t="str">
        <f>IF(ISBLANK(DATASHEET!AK133),"",DATASHEET!AK133)</f>
        <v>AWR</v>
      </c>
      <c r="AB147" s="111" t="str">
        <f>IF(ISBLANK(DATASHEET!AL133),"",DATASHEET!AL133)</f>
        <v>8N-DT-4</v>
      </c>
      <c r="AC147" s="108" t="str">
        <f>IF(AD147="","",IFERROR(VLOOKUP(DATASHEET!AN133,lookup,2,FALSE)-$Q147,""))</f>
        <v/>
      </c>
      <c r="AD147" s="109">
        <f>IFERROR(INDEX(DATASHEET!$A$1:$CT$300,MATCH(PROGRESS!$A147,DATASHEET!$A$1:$A$300,0),MATCH(PROGRESS!AD$2,DATASHEET!$A$1:$CT$1,0)),"")</f>
        <v>0</v>
      </c>
      <c r="AE147" s="109" t="str">
        <f t="shared" si="64"/>
        <v/>
      </c>
      <c r="AF147" s="110" t="str">
        <f>IF(ISBLANK(DATASHEET!AO133),"",DATASHEET!AO133)</f>
        <v>EC</v>
      </c>
      <c r="AG147" s="111" t="str">
        <f>IF(ISBLANK(DATASHEET!AP133),"",DATASHEET!AP133)</f>
        <v>8N-DR-3</v>
      </c>
      <c r="AH147" s="108" t="str">
        <f>IF(AI147="","",IFERROR(VLOOKUP(DATASHEET!AR133,lookup,2,FALSE)-$Q147,""))</f>
        <v/>
      </c>
      <c r="AI147" s="109">
        <f>IFERROR(INDEX(DATASHEET!$A$1:$CT$300,MATCH(PROGRESS!$A147,DATASHEET!$A$1:$A$300,0),MATCH(PROGRESS!AI$2,DATASHEET!$A$1:$CT$1,0)),"")</f>
        <v>0</v>
      </c>
      <c r="AJ147" s="109" t="str">
        <f t="shared" si="65"/>
        <v/>
      </c>
      <c r="AK147" s="110" t="str">
        <f>IF(ISBLANK(DATASHEET!AS133),"",DATASHEET!AS133)</f>
        <v>AWH</v>
      </c>
      <c r="AL147" s="111" t="str">
        <f>IF(ISBLANK(DATASHEET!AT133),"",DATASHEET!AT133)</f>
        <v>8N-EN-1</v>
      </c>
      <c r="AM147" s="108" t="str">
        <f>IF(AN147="","",IFERROR(VLOOKUP(DATASHEET!AZ133,lookup,2,FALSE)-$Q147,""))</f>
        <v/>
      </c>
      <c r="AN147" s="109">
        <f>IFERROR(INDEX(DATASHEET!$A$1:$CT$300,MATCH(PROGRESS!$A147,DATASHEET!$A$1:$A$300,0),MATCH(PROGRESS!AN$2,DATASHEET!$A$1:$CT$1,0)),"")</f>
        <v>0</v>
      </c>
      <c r="AO147" s="109" t="str">
        <f t="shared" si="66"/>
        <v/>
      </c>
      <c r="AP147" s="110" t="str">
        <f>IF(ISBLANK(DATASHEET!BA133),"",DATASHEET!BA133)</f>
        <v/>
      </c>
      <c r="AQ147" s="111" t="str">
        <f>IF(ISBLANK(DATASHEET!BB133),"",DATASHEET!BB133)</f>
        <v/>
      </c>
      <c r="AR147" s="108" t="str">
        <f>IF(AS147="","",IFERROR(VLOOKUP(DATASHEET!BD133,lookup,2,FALSE)-$Q147,""))</f>
        <v/>
      </c>
      <c r="AS147" s="109">
        <f>IFERROR(INDEX(DATASHEET!$A$1:$CT$300,MATCH(PROGRESS!$A147,DATASHEET!$A$1:$A$300,0),MATCH(PROGRESS!AS$2,DATASHEET!$A$1:$CT$1,0)),"")</f>
        <v>0</v>
      </c>
      <c r="AT147" s="109" t="str">
        <f t="shared" si="67"/>
        <v/>
      </c>
      <c r="AU147" s="110" t="str">
        <f>IF(ISBLANK(DATASHEET!BE133),"",DATASHEET!BE133)</f>
        <v>MPI</v>
      </c>
      <c r="AV147" s="111" t="str">
        <f>IF(ISBLANK(DATASHEET!BF133),"",DATASHEET!BF133)</f>
        <v>8N-GG-3</v>
      </c>
      <c r="AW147" s="108" t="str">
        <f>IF(AX147="","",IFERROR(VLOOKUP(DATASHEET!BH133,lookup,2,FALSE)-$Q147,""))</f>
        <v/>
      </c>
      <c r="AX147" s="109">
        <f>IFERROR(INDEX(DATASHEET!$A$1:$CT$300,MATCH(PROGRESS!$A147,DATASHEET!$A$1:$A$300,0),MATCH(PROGRESS!AX$2,DATASHEET!$A$1:$CT$1,0)),"")</f>
        <v>0</v>
      </c>
      <c r="AY147" s="109" t="str">
        <f t="shared" si="68"/>
        <v/>
      </c>
      <c r="AZ147" s="110" t="str">
        <f>IF(ISBLANK(DATASHEET!BI133),"",DATASHEET!BI133)</f>
        <v>MCO</v>
      </c>
      <c r="BA147" s="111" t="str">
        <f>IF(ISBLANK(DATASHEET!BJ133),"",DATASHEET!BJ133)</f>
        <v>8N-HI-3</v>
      </c>
      <c r="BB147" s="108" t="str">
        <f>IF(BC147="","",IFERROR(VLOOKUP(DATASHEET!BL133,lookup,2,FALSE)-$Q147,""))</f>
        <v/>
      </c>
      <c r="BC147" s="109">
        <f>IFERROR(INDEX(DATASHEET!$A$1:$CT$300,MATCH(PROGRESS!$A147,DATASHEET!$A$1:$A$300,0),MATCH(PROGRESS!BC$2,DATASHEET!$A$1:$CT$1,0)),"")</f>
        <v>0</v>
      </c>
      <c r="BD147" s="109" t="str">
        <f t="shared" si="69"/>
        <v/>
      </c>
      <c r="BE147" s="110" t="str">
        <f>IF(ISBLANK(DATASHEET!BM133),"",DATASHEET!BM133)</f>
        <v>RNI</v>
      </c>
      <c r="BF147" s="111" t="str">
        <f>IF(ISBLANK(DATASHEET!BN133),"",DATASHEET!BN133)</f>
        <v>8N-IT-3</v>
      </c>
      <c r="BG147" s="108" t="str">
        <f>IF(BH147="","",IFERROR(VLOOKUP(DATASHEET!BP133,lookup,2,FALSE)-$Q147,""))</f>
        <v/>
      </c>
      <c r="BH147" s="109">
        <f>IFERROR(INDEX(DATASHEET!$A$1:$CT$300,MATCH(PROGRESS!$A147,DATASHEET!$A$1:$A$300,0),MATCH(PROGRESS!BH$2,DATASHEET!$A$1:$CT$1,0)),"")</f>
        <v>0</v>
      </c>
      <c r="BI147" s="109" t="str">
        <f t="shared" si="70"/>
        <v/>
      </c>
      <c r="BJ147" s="110" t="str">
        <f>IF(ISBLANK(DATASHEET!BQ133),"",DATASHEET!BQ133)</f>
        <v>WD</v>
      </c>
      <c r="BK147" s="111" t="str">
        <f>IF(ISBLANK(DATASHEET!BR133),"",DATASHEET!BR133)</f>
        <v>8N-MA-1</v>
      </c>
      <c r="BL147" s="108" t="str">
        <f>IFERROR(VLOOKUP(DATASHEET!BT133,lookup,2,FALSE)-$Q147,"")</f>
        <v/>
      </c>
      <c r="BM147" s="109">
        <f>IFERROR(INDEX(DATASHEET!$A$1:$CT$300,MATCH(PROGRESS!$A147,DATASHEET!$A$1:$A$300,0),MATCH(PROGRESS!BM$2,DATASHEET!$A$1:$CT$1,0)),"")</f>
        <v>0</v>
      </c>
      <c r="BN147" s="109" t="str">
        <f t="shared" si="71"/>
        <v/>
      </c>
      <c r="BO147" s="110" t="str">
        <f>IF(ISBLANK(DATASHEET!BU133),"",DATASHEET!BU133)</f>
        <v>AW</v>
      </c>
      <c r="BP147" s="111" t="str">
        <f>IF(ISBLANK(DATASHEET!BV133),"",DATASHEET!BV133)</f>
        <v>8N-MU-3</v>
      </c>
      <c r="BQ147" s="108" t="str">
        <f>IFERROR(VLOOKUP(DATASHEET!BX133,lookup,2,FALSE)-$Q147,"")</f>
        <v/>
      </c>
      <c r="BR147" s="109">
        <f>IFERROR(INDEX(DATASHEET!$A$1:$CT$300,MATCH(PROGRESS!$A147,DATASHEET!$A$1:$A$300,0),MATCH(PROGRESS!BR$2,DATASHEET!$A$1:$CT$1,0)),"")</f>
        <v>0</v>
      </c>
      <c r="BS147" s="109" t="str">
        <f t="shared" si="72"/>
        <v/>
      </c>
      <c r="BT147" s="110" t="str">
        <f>IF(ISBLANK(DATASHEET!BY133),"",DATASHEET!BY133)</f>
        <v/>
      </c>
      <c r="BU147" s="111" t="str">
        <f>IF(ISBLANK(DATASHEET!BZ133),"",DATASHEET!BZ133)</f>
        <v/>
      </c>
      <c r="BV147" s="108" t="str">
        <f>IFERROR(VLOOKUP(DATASHEET!CB133,lookup,2,FALSE)-$Q147,"")</f>
        <v/>
      </c>
      <c r="BW147" s="109">
        <f>IFERROR(INDEX(DATASHEET!$A$1:$CT$300,MATCH(PROGRESS!$A147,DATASHEET!$A$1:$A$300,0),MATCH(PROGRESS!BW$2,DATASHEET!$A$1:$CT$1,0)),"")</f>
        <v>0</v>
      </c>
      <c r="BX147" s="109" t="str">
        <f t="shared" si="73"/>
        <v/>
      </c>
      <c r="BY147" s="110" t="str">
        <f>IF(ISBLANK(DATASHEET!CC133),"",DATASHEET!CC133)</f>
        <v>JOS</v>
      </c>
      <c r="BZ147" s="111" t="str">
        <f>IF(ISBLANK(DATASHEET!CD133),"",DATASHEET!CD133)</f>
        <v>8N-PE-3</v>
      </c>
      <c r="CA147" s="108" t="str">
        <f>IFERROR(VLOOKUP(DATASHEET!CF133,lookup,2,FALSE)-$Q147,"")</f>
        <v/>
      </c>
      <c r="CB147" s="109">
        <f>IFERROR(INDEX(DATASHEET!$A$1:$CT$300,MATCH(PROGRESS!$A147,DATASHEET!$A$1:$A$300,0),MATCH(PROGRESS!CB$2,DATASHEET!$A$1:$CT$1,0)),"")</f>
        <v>0</v>
      </c>
      <c r="CC147" s="109" t="str">
        <f t="shared" si="74"/>
        <v/>
      </c>
      <c r="CD147" s="110" t="str">
        <f>IF(ISBLANK(DATASHEET!CG133),"",DATASHEET!CG133)</f>
        <v>CR</v>
      </c>
      <c r="CE147" s="111" t="str">
        <f>IF(ISBLANK(DATASHEET!CH133),"",DATASHEET!CH133)</f>
        <v>8N-RE-3</v>
      </c>
      <c r="CF147" s="108" t="str">
        <f>IFERROR(VLOOKUP(DATASHEET!CJ133,lookup,2,FALSE)-$Q147,"")</f>
        <v/>
      </c>
      <c r="CG147" s="109">
        <f>IFERROR(INDEX(DATASHEET!$A$1:$CT$300,MATCH(PROGRESS!$A147,DATASHEET!$A$1:$A$300,0),MATCH(PROGRESS!CG$2,DATASHEET!$A$1:$CT$1,0)),"")</f>
        <v>0</v>
      </c>
      <c r="CH147" s="109" t="str">
        <f t="shared" si="77"/>
        <v/>
      </c>
      <c r="CI147" s="110" t="str">
        <f>IF(ISBLANK(DATASHEET!CK133),"",DATASHEET!CK133)</f>
        <v>GN</v>
      </c>
      <c r="CJ147" s="111" t="str">
        <f>IF(ISBLANK(DATASHEET!CL133),"",DATASHEET!CL133)</f>
        <v>8X-SC-3</v>
      </c>
      <c r="CK147" s="108" t="str">
        <f>IFERROR(VLOOKUP(DATASHEET!CN133,lookup,2,FALSE)-$Q147,"")</f>
        <v/>
      </c>
      <c r="CL147" s="109">
        <f>IFERROR(INDEX(DATASHEET!$A$1:$CT$300,MATCH(PROGRESS!$A147,DATASHEET!$A$1:$A$300,0),MATCH(PROGRESS!CL$2,DATASHEET!$A$1:$CT$1,0)),"")</f>
        <v>0</v>
      </c>
      <c r="CM147" s="109" t="str">
        <f t="shared" si="75"/>
        <v/>
      </c>
      <c r="CN147" s="110" t="str">
        <f>IF(ISBLANK(DATASHEET!CO133),"",DATASHEET!CO133)</f>
        <v>LMA</v>
      </c>
      <c r="CO147" s="110" t="str">
        <f>IF(ISBLANK(DATASHEET!CP133),"",DATASHEET!CP133)</f>
        <v>8N-SP-3</v>
      </c>
      <c r="FO147" s="282"/>
      <c r="FP147" s="282"/>
      <c r="FQ147" s="282"/>
      <c r="FR147" s="282"/>
      <c r="FS147" s="282"/>
      <c r="FT147" s="282"/>
      <c r="FU147" s="282"/>
      <c r="FV147" s="282"/>
      <c r="FW147" s="282"/>
      <c r="FX147" s="282"/>
      <c r="FY147" s="345"/>
      <c r="FZ147" s="282"/>
      <c r="GA147" s="282"/>
      <c r="GB147" s="282"/>
      <c r="GC147" s="282"/>
      <c r="GD147" s="282"/>
      <c r="GE147" s="282"/>
      <c r="GF147" s="282"/>
      <c r="GG147" s="282"/>
      <c r="GH147" s="282"/>
      <c r="GI147" s="282"/>
      <c r="GJ147" s="282"/>
      <c r="GK147" s="282"/>
      <c r="GL147" s="282"/>
      <c r="GM147" s="282"/>
      <c r="GN147" s="282"/>
      <c r="GO147" s="282"/>
      <c r="GP147" s="282"/>
      <c r="GQ147" s="282"/>
      <c r="GR147" s="282"/>
    </row>
    <row r="148" spans="1:200" ht="15.75" x14ac:dyDescent="0.25">
      <c r="A148" s="112">
        <f>DATASHEET!A134</f>
        <v>152769</v>
      </c>
      <c r="B148" s="113" t="str">
        <f>DATASHEET!B134</f>
        <v>NAZIR, Inaya</v>
      </c>
      <c r="C148" s="114" t="str">
        <f>DATASHEET!C134</f>
        <v>8MH</v>
      </c>
      <c r="D148" s="115" t="str">
        <f>DATASHEET!D134</f>
        <v>F</v>
      </c>
      <c r="E148" s="115" t="str">
        <f>DATASHEET!J134</f>
        <v>N</v>
      </c>
      <c r="F148" s="115" t="str">
        <f>DATASHEET!E134</f>
        <v>N</v>
      </c>
      <c r="G148" s="115" t="str">
        <f>DATASHEET!F134</f>
        <v>Any Other Asian Background</v>
      </c>
      <c r="H148" s="115" t="str">
        <f>DATASHEET!G134</f>
        <v>N</v>
      </c>
      <c r="I148" s="115" t="str">
        <f>DATASHEET!H134</f>
        <v>N</v>
      </c>
      <c r="J148" s="115" t="str">
        <f>DATASHEET!I134</f>
        <v>N</v>
      </c>
      <c r="K148" s="116" t="str">
        <f>DATASHEET!M134</f>
        <v>M</v>
      </c>
      <c r="L148" s="117" t="str">
        <f t="shared" si="62"/>
        <v/>
      </c>
      <c r="M148" s="106" t="str">
        <f>IFERROR(SUM(COUNTIF($S148,"&gt;=0"),COUNTIF($AC148,"&gt;=0"),COUNTIF($AH148,"&gt;=0"),COUNTIF(#REF!,"&gt;=0"),COUNTIF($AM148,"&gt;=0"),COUNTIF($AR148,"&gt;=0"),COUNTIF($AW148,"&gt;=0"),COUNTIF($BB148,"&gt;=0"),COUNTIF($BG148,"&gt;=0"),COUNTIF($BL148,"&gt;=0"),COUNTIF($BV148,"&gt;=0"),COUNTIF($BQ148,"&gt;=0"),COUNTIF($CF148,"&gt;=0"),COUNTIF($CK148,"&gt;=0"),COUNTIF($X148,"&gt;=0"),COUNTIF($CA148,"&gt;=0"))/COUNT($S148,$AC148,$AH148,#REF!,$AM148,$AR148,$AW148,$BB148,$BG148,$BL148,$BV148,$CA148,$CF148,$CK148,$X148,$BQ148),"")</f>
        <v/>
      </c>
      <c r="N148" s="106" t="str">
        <f>IFERROR(SUM(COUNTIF($S148,"&lt;0"),COUNTIF($AC148,"&lt;0"),COUNTIF($AH148,"&lt;0"),COUNTIF(#REF!,"&lt;0"),COUNTIF($AM148,"&lt;0"),COUNTIF($AR148,"&lt;0"),COUNTIF($AW148,"&lt;0"),COUNTIF($BB148,"&lt;0"),COUNTIF($BG148,"&lt;0"),COUNTIF($BL148,"&lt;0"),COUNTIF($BV148,"&lt;0"),COUNTIF($BQ148,"&lt;0"),COUNTIF($CA148,"&lt;0"),COUNTIF($CF148,"&lt;0"),COUNTIF($CK148,"&lt;0"),COUNTIF($X148,"&lt;0"))/COUNT($S148,$AC148,$AH148,#REF!,$AM148,$AR148,$AW148,$BB148,$BG148,$BL148,$BV148,$CA148,$CF148,$CK148,$X148,$BQ148),"")</f>
        <v/>
      </c>
      <c r="O148" s="118" t="str">
        <f>IF(ISBLANK(DATASHEET!L134),"",DATASHEET!L134)</f>
        <v>5-6</v>
      </c>
      <c r="P148" s="119">
        <f>IFERROR(IF(VLOOKUP(DATASHEET!A134,[5]YEAR8!$A$2:$Z$226,18,FALSE)="","",VLOOKUP(DATASHEET!A134,[5]YEAR8!$A$2:$Z$226,18,FALSE)),"")</f>
        <v>56.563876999999998</v>
      </c>
      <c r="Q148" s="120">
        <f>IFERROR(IF(VLOOKUP(DATASHEET!A134,[5]YEAR8!$A$2:$AF$250,19,FALSE)="","",VLOOKUP(DATASHEET!A134,[5]YEAR8!$A$2:$AF$250,19,FALSE)),"")</f>
        <v>5.6563876999999998</v>
      </c>
      <c r="R148" s="121" t="str">
        <f>'P8 BREAKDOWN'!L136</f>
        <v/>
      </c>
      <c r="S148" s="108" t="str">
        <f>IF(T148="","",IFERROR(VLOOKUP(DATASHEET!AF134,lookup,2,FALSE)-$Q148,""))</f>
        <v/>
      </c>
      <c r="T148" s="109">
        <f>IFERROR(INDEX(DATASHEET!$A$1:$CT$300,MATCH(PROGRESS!$A148,DATASHEET!$A$1:$A$300,0),MATCH(PROGRESS!T$2,DATASHEET!$A$1:$CT$1,0)),"")</f>
        <v>0</v>
      </c>
      <c r="U148" s="109" t="str">
        <f t="shared" si="63"/>
        <v/>
      </c>
      <c r="V148" s="110" t="str">
        <f>IF(ISBLANK(DATASHEET!AG134),"",DATASHEET!AG134)</f>
        <v>SGO</v>
      </c>
      <c r="W148" s="111" t="str">
        <f>IF(ISBLANK(DATASHEET!AH134),"",DATASHEET!AH134)</f>
        <v>8N-AR-2</v>
      </c>
      <c r="X148" s="108" t="str">
        <f>IFERROR(VLOOKUP(DATASHEET!AJ134,lookup,2,FALSE)-$Q148,"")</f>
        <v/>
      </c>
      <c r="Y148" s="109">
        <f>IFERROR(INDEX(DATASHEET!$A$1:$CT$300,MATCH(PROGRESS!$A148,DATASHEET!$A$1:$A$300,0),MATCH(PROGRESS!Y$2,DATASHEET!$A$1:$CT$1,0)),"")</f>
        <v>0</v>
      </c>
      <c r="Z148" s="109" t="str">
        <f t="shared" si="76"/>
        <v/>
      </c>
      <c r="AA148" s="110" t="str">
        <f>IF(ISBLANK(DATASHEET!AK134),"",DATASHEET!AK134)</f>
        <v>KD</v>
      </c>
      <c r="AB148" s="111" t="str">
        <f>IF(ISBLANK(DATASHEET!AL134),"",DATASHEET!AL134)</f>
        <v>8N-DT-2</v>
      </c>
      <c r="AC148" s="108" t="str">
        <f>IF(AD148="","",IFERROR(VLOOKUP(DATASHEET!AN134,lookup,2,FALSE)-$Q148,""))</f>
        <v/>
      </c>
      <c r="AD148" s="109">
        <f>IFERROR(INDEX(DATASHEET!$A$1:$CT$300,MATCH(PROGRESS!$A148,DATASHEET!$A$1:$A$300,0),MATCH(PROGRESS!AD$2,DATASHEET!$A$1:$CT$1,0)),"")</f>
        <v>0</v>
      </c>
      <c r="AE148" s="109" t="str">
        <f t="shared" si="64"/>
        <v/>
      </c>
      <c r="AF148" s="110" t="str">
        <f>IF(ISBLANK(DATASHEET!AO134),"",DATASHEET!AO134)</f>
        <v>EC</v>
      </c>
      <c r="AG148" s="111" t="str">
        <f>IF(ISBLANK(DATASHEET!AP134),"",DATASHEET!AP134)</f>
        <v>8N-DR-2</v>
      </c>
      <c r="AH148" s="108" t="str">
        <f>IF(AI148="","",IFERROR(VLOOKUP(DATASHEET!AR134,lookup,2,FALSE)-$Q148,""))</f>
        <v/>
      </c>
      <c r="AI148" s="109">
        <f>IFERROR(INDEX(DATASHEET!$A$1:$CT$300,MATCH(PROGRESS!$A148,DATASHEET!$A$1:$A$300,0),MATCH(PROGRESS!AI$2,DATASHEET!$A$1:$CT$1,0)),"")</f>
        <v>0</v>
      </c>
      <c r="AJ148" s="109" t="str">
        <f t="shared" si="65"/>
        <v/>
      </c>
      <c r="AK148" s="110" t="str">
        <f>IF(ISBLANK(DATASHEET!AS134),"",DATASHEET!AS134)</f>
        <v>AWH</v>
      </c>
      <c r="AL148" s="111" t="str">
        <f>IF(ISBLANK(DATASHEET!AT134),"",DATASHEET!AT134)</f>
        <v>8N-EN-1</v>
      </c>
      <c r="AM148" s="108" t="str">
        <f>IF(AN148="","",IFERROR(VLOOKUP(DATASHEET!AZ134,lookup,2,FALSE)-$Q148,""))</f>
        <v/>
      </c>
      <c r="AN148" s="109">
        <f>IFERROR(INDEX(DATASHEET!$A$1:$CT$300,MATCH(PROGRESS!$A148,DATASHEET!$A$1:$A$300,0),MATCH(PROGRESS!AN$2,DATASHEET!$A$1:$CT$1,0)),"")</f>
        <v>0</v>
      </c>
      <c r="AO148" s="109" t="str">
        <f t="shared" si="66"/>
        <v/>
      </c>
      <c r="AP148" s="110" t="str">
        <f>IF(ISBLANK(DATASHEET!BA134),"",DATASHEET!BA134)</f>
        <v/>
      </c>
      <c r="AQ148" s="111" t="str">
        <f>IF(ISBLANK(DATASHEET!BB134),"",DATASHEET!BB134)</f>
        <v/>
      </c>
      <c r="AR148" s="108" t="str">
        <f>IF(AS148="","",IFERROR(VLOOKUP(DATASHEET!BD134,lookup,2,FALSE)-$Q148,""))</f>
        <v/>
      </c>
      <c r="AS148" s="109">
        <f>IFERROR(INDEX(DATASHEET!$A$1:$CT$300,MATCH(PROGRESS!$A148,DATASHEET!$A$1:$A$300,0),MATCH(PROGRESS!AS$2,DATASHEET!$A$1:$CT$1,0)),"")</f>
        <v>0</v>
      </c>
      <c r="AT148" s="109" t="str">
        <f t="shared" si="67"/>
        <v/>
      </c>
      <c r="AU148" s="110" t="str">
        <f>IF(ISBLANK(DATASHEET!BE134),"",DATASHEET!BE134)</f>
        <v>MPI</v>
      </c>
      <c r="AV148" s="111" t="str">
        <f>IF(ISBLANK(DATASHEET!BF134),"",DATASHEET!BF134)</f>
        <v>8N-GG-2</v>
      </c>
      <c r="AW148" s="108" t="str">
        <f>IF(AX148="","",IFERROR(VLOOKUP(DATASHEET!BH134,lookup,2,FALSE)-$Q148,""))</f>
        <v/>
      </c>
      <c r="AX148" s="109">
        <f>IFERROR(INDEX(DATASHEET!$A$1:$CT$300,MATCH(PROGRESS!$A148,DATASHEET!$A$1:$A$300,0),MATCH(PROGRESS!AX$2,DATASHEET!$A$1:$CT$1,0)),"")</f>
        <v>0</v>
      </c>
      <c r="AY148" s="109" t="str">
        <f t="shared" si="68"/>
        <v/>
      </c>
      <c r="AZ148" s="110" t="str">
        <f>IF(ISBLANK(DATASHEET!BI134),"",DATASHEET!BI134)</f>
        <v>HST</v>
      </c>
      <c r="BA148" s="111" t="str">
        <f>IF(ISBLANK(DATASHEET!BJ134),"",DATASHEET!BJ134)</f>
        <v>8N-HI-2</v>
      </c>
      <c r="BB148" s="108" t="str">
        <f>IF(BC148="","",IFERROR(VLOOKUP(DATASHEET!BL134,lookup,2,FALSE)-$Q148,""))</f>
        <v/>
      </c>
      <c r="BC148" s="109">
        <f>IFERROR(INDEX(DATASHEET!$A$1:$CT$300,MATCH(PROGRESS!$A148,DATASHEET!$A$1:$A$300,0),MATCH(PROGRESS!BC$2,DATASHEET!$A$1:$CT$1,0)),"")</f>
        <v>0</v>
      </c>
      <c r="BD148" s="109" t="str">
        <f t="shared" si="69"/>
        <v/>
      </c>
      <c r="BE148" s="110" t="str">
        <f>IF(ISBLANK(DATASHEET!BM134),"",DATASHEET!BM134)</f>
        <v>DCR</v>
      </c>
      <c r="BF148" s="111" t="str">
        <f>IF(ISBLANK(DATASHEET!BN134),"",DATASHEET!BN134)</f>
        <v>8N-IT-2</v>
      </c>
      <c r="BG148" s="108" t="str">
        <f>IF(BH148="","",IFERROR(VLOOKUP(DATASHEET!BP134,lookup,2,FALSE)-$Q148,""))</f>
        <v/>
      </c>
      <c r="BH148" s="109">
        <f>IFERROR(INDEX(DATASHEET!$A$1:$CT$300,MATCH(PROGRESS!$A148,DATASHEET!$A$1:$A$300,0),MATCH(PROGRESS!BH$2,DATASHEET!$A$1:$CT$1,0)),"")</f>
        <v>0</v>
      </c>
      <c r="BI148" s="109" t="str">
        <f t="shared" si="70"/>
        <v/>
      </c>
      <c r="BJ148" s="110" t="str">
        <f>IF(ISBLANK(DATASHEET!BQ134),"",DATASHEET!BQ134)</f>
        <v>WD</v>
      </c>
      <c r="BK148" s="111" t="str">
        <f>IF(ISBLANK(DATASHEET!BR134),"",DATASHEET!BR134)</f>
        <v>8N-MA-1</v>
      </c>
      <c r="BL148" s="108" t="str">
        <f>IFERROR(VLOOKUP(DATASHEET!BT134,lookup,2,FALSE)-$Q148,"")</f>
        <v/>
      </c>
      <c r="BM148" s="109">
        <f>IFERROR(INDEX(DATASHEET!$A$1:$CT$300,MATCH(PROGRESS!$A148,DATASHEET!$A$1:$A$300,0),MATCH(PROGRESS!BM$2,DATASHEET!$A$1:$CT$1,0)),"")</f>
        <v>0</v>
      </c>
      <c r="BN148" s="109" t="str">
        <f t="shared" si="71"/>
        <v/>
      </c>
      <c r="BO148" s="110" t="str">
        <f>IF(ISBLANK(DATASHEET!BU134),"",DATASHEET!BU134)</f>
        <v>AW</v>
      </c>
      <c r="BP148" s="111" t="str">
        <f>IF(ISBLANK(DATASHEET!BV134),"",DATASHEET!BV134)</f>
        <v>8N-MU-2</v>
      </c>
      <c r="BQ148" s="108" t="str">
        <f>IFERROR(VLOOKUP(DATASHEET!BX134,lookup,2,FALSE)-$Q148,"")</f>
        <v/>
      </c>
      <c r="BR148" s="109">
        <f>IFERROR(INDEX(DATASHEET!$A$1:$CT$300,MATCH(PROGRESS!$A148,DATASHEET!$A$1:$A$300,0),MATCH(PROGRESS!BR$2,DATASHEET!$A$1:$CT$1,0)),"")</f>
        <v>0</v>
      </c>
      <c r="BS148" s="109" t="str">
        <f t="shared" si="72"/>
        <v/>
      </c>
      <c r="BT148" s="110" t="str">
        <f>IF(ISBLANK(DATASHEET!BY134),"",DATASHEET!BY134)</f>
        <v/>
      </c>
      <c r="BU148" s="111" t="str">
        <f>IF(ISBLANK(DATASHEET!BZ134),"",DATASHEET!BZ134)</f>
        <v/>
      </c>
      <c r="BV148" s="108" t="str">
        <f>IFERROR(VLOOKUP(DATASHEET!CB134,lookup,2,FALSE)-$Q148,"")</f>
        <v/>
      </c>
      <c r="BW148" s="109">
        <f>IFERROR(INDEX(DATASHEET!$A$1:$CT$300,MATCH(PROGRESS!$A148,DATASHEET!$A$1:$A$300,0),MATCH(PROGRESS!BW$2,DATASHEET!$A$1:$CT$1,0)),"")</f>
        <v>0</v>
      </c>
      <c r="BX148" s="109" t="str">
        <f t="shared" si="73"/>
        <v/>
      </c>
      <c r="BY148" s="110" t="str">
        <f>IF(ISBLANK(DATASHEET!CC134),"",DATASHEET!CC134)</f>
        <v>LGI</v>
      </c>
      <c r="BZ148" s="111" t="str">
        <f>IF(ISBLANK(DATASHEET!CD134),"",DATASHEET!CD134)</f>
        <v>8N-PE-1</v>
      </c>
      <c r="CA148" s="108" t="str">
        <f>IFERROR(VLOOKUP(DATASHEET!CF134,lookup,2,FALSE)-$Q148,"")</f>
        <v/>
      </c>
      <c r="CB148" s="109">
        <f>IFERROR(INDEX(DATASHEET!$A$1:$CT$300,MATCH(PROGRESS!$A148,DATASHEET!$A$1:$A$300,0),MATCH(PROGRESS!CB$2,DATASHEET!$A$1:$CT$1,0)),"")</f>
        <v>0</v>
      </c>
      <c r="CC148" s="109" t="str">
        <f t="shared" si="74"/>
        <v/>
      </c>
      <c r="CD148" s="110" t="str">
        <f>IF(ISBLANK(DATASHEET!CG134),"",DATASHEET!CG134)</f>
        <v>PLO</v>
      </c>
      <c r="CE148" s="111" t="str">
        <f>IF(ISBLANK(DATASHEET!CH134),"",DATASHEET!CH134)</f>
        <v>8N-RE-2</v>
      </c>
      <c r="CF148" s="108" t="str">
        <f>IFERROR(VLOOKUP(DATASHEET!CJ134,lookup,2,FALSE)-$Q148,"")</f>
        <v/>
      </c>
      <c r="CG148" s="109">
        <f>IFERROR(INDEX(DATASHEET!$A$1:$CT$300,MATCH(PROGRESS!$A148,DATASHEET!$A$1:$A$300,0),MATCH(PROGRESS!CG$2,DATASHEET!$A$1:$CT$1,0)),"")</f>
        <v>0</v>
      </c>
      <c r="CH148" s="109" t="str">
        <f t="shared" si="77"/>
        <v/>
      </c>
      <c r="CI148" s="110" t="str">
        <f>IF(ISBLANK(DATASHEET!CK134),"",DATASHEET!CK134)</f>
        <v>GN</v>
      </c>
      <c r="CJ148" s="111" t="str">
        <f>IF(ISBLANK(DATASHEET!CL134),"",DATASHEET!CL134)</f>
        <v>8X-SC-3</v>
      </c>
      <c r="CK148" s="108" t="str">
        <f>IFERROR(VLOOKUP(DATASHEET!CN134,lookup,2,FALSE)-$Q148,"")</f>
        <v/>
      </c>
      <c r="CL148" s="109">
        <f>IFERROR(INDEX(DATASHEET!$A$1:$CT$300,MATCH(PROGRESS!$A148,DATASHEET!$A$1:$A$300,0),MATCH(PROGRESS!CL$2,DATASHEET!$A$1:$CT$1,0)),"")</f>
        <v>0</v>
      </c>
      <c r="CM148" s="109" t="str">
        <f t="shared" si="75"/>
        <v/>
      </c>
      <c r="CN148" s="110" t="str">
        <f>IF(ISBLANK(DATASHEET!CO134),"",DATASHEET!CO134)</f>
        <v>YP</v>
      </c>
      <c r="CO148" s="110" t="str">
        <f>IF(ISBLANK(DATASHEET!CP134),"",DATASHEET!CP134)</f>
        <v>8N-SP-2</v>
      </c>
      <c r="FO148" s="282"/>
      <c r="FP148" s="282"/>
      <c r="FQ148" s="282"/>
      <c r="FR148" s="282"/>
      <c r="FS148" s="282"/>
      <c r="FT148" s="282"/>
      <c r="FU148" s="282"/>
      <c r="FV148" s="282"/>
      <c r="FW148" s="282"/>
      <c r="FX148" s="282"/>
      <c r="FY148" s="345"/>
      <c r="FZ148" s="282"/>
      <c r="GA148" s="282"/>
      <c r="GB148" s="282"/>
      <c r="GC148" s="282"/>
      <c r="GD148" s="282"/>
      <c r="GE148" s="282"/>
      <c r="GF148" s="282"/>
      <c r="GG148" s="282"/>
      <c r="GH148" s="282"/>
      <c r="GI148" s="282"/>
      <c r="GJ148" s="282"/>
      <c r="GK148" s="282"/>
      <c r="GL148" s="282"/>
      <c r="GM148" s="282"/>
      <c r="GN148" s="282"/>
      <c r="GO148" s="282"/>
      <c r="GP148" s="282"/>
      <c r="GQ148" s="282"/>
      <c r="GR148" s="282"/>
    </row>
    <row r="149" spans="1:200" ht="15.75" x14ac:dyDescent="0.25">
      <c r="A149" s="112">
        <f>DATASHEET!A135</f>
        <v>152886</v>
      </c>
      <c r="B149" s="113" t="str">
        <f>DATASHEET!B135</f>
        <v>NAZIR, Ummihani</v>
      </c>
      <c r="C149" s="114" t="str">
        <f>DATASHEET!C135</f>
        <v>8MH</v>
      </c>
      <c r="D149" s="115" t="str">
        <f>DATASHEET!D135</f>
        <v>F</v>
      </c>
      <c r="E149" s="115" t="str">
        <f>DATASHEET!J135</f>
        <v>N</v>
      </c>
      <c r="F149" s="115" t="str">
        <f>DATASHEET!E135</f>
        <v>N</v>
      </c>
      <c r="G149" s="115" t="str">
        <f>DATASHEET!F135</f>
        <v>White and Pakistani</v>
      </c>
      <c r="H149" s="115" t="str">
        <f>DATASHEET!G135</f>
        <v>N</v>
      </c>
      <c r="I149" s="115" t="str">
        <f>DATASHEET!H135</f>
        <v>N</v>
      </c>
      <c r="J149" s="115" t="str">
        <f>DATASHEET!I135</f>
        <v>N</v>
      </c>
      <c r="K149" s="116" t="str">
        <f>DATASHEET!M135</f>
        <v>M</v>
      </c>
      <c r="L149" s="117" t="str">
        <f t="shared" si="62"/>
        <v/>
      </c>
      <c r="M149" s="106" t="str">
        <f>IFERROR(SUM(COUNTIF($S149,"&gt;=0"),COUNTIF($AC149,"&gt;=0"),COUNTIF($AH149,"&gt;=0"),COUNTIF(#REF!,"&gt;=0"),COUNTIF($AM149,"&gt;=0"),COUNTIF($AR149,"&gt;=0"),COUNTIF($AW149,"&gt;=0"),COUNTIF($BB149,"&gt;=0"),COUNTIF($BG149,"&gt;=0"),COUNTIF($BL149,"&gt;=0"),COUNTIF($BV149,"&gt;=0"),COUNTIF($BQ149,"&gt;=0"),COUNTIF($CF149,"&gt;=0"),COUNTIF($CK149,"&gt;=0"),COUNTIF($X149,"&gt;=0"),COUNTIF($CA149,"&gt;=0"))/COUNT($S149,$AC149,$AH149,#REF!,$AM149,$AR149,$AW149,$BB149,$BG149,$BL149,$BV149,$CA149,$CF149,$CK149,$X149,$BQ149),"")</f>
        <v/>
      </c>
      <c r="N149" s="106" t="str">
        <f>IFERROR(SUM(COUNTIF($S149,"&lt;0"),COUNTIF($AC149,"&lt;0"),COUNTIF($AH149,"&lt;0"),COUNTIF(#REF!,"&lt;0"),COUNTIF($AM149,"&lt;0"),COUNTIF($AR149,"&lt;0"),COUNTIF($AW149,"&lt;0"),COUNTIF($BB149,"&lt;0"),COUNTIF($BG149,"&lt;0"),COUNTIF($BL149,"&lt;0"),COUNTIF($BV149,"&lt;0"),COUNTIF($BQ149,"&lt;0"),COUNTIF($CA149,"&lt;0"),COUNTIF($CF149,"&lt;0"),COUNTIF($CK149,"&lt;0"),COUNTIF($X149,"&lt;0"))/COUNT($S149,$AC149,$AH149,#REF!,$AM149,$AR149,$AW149,$BB149,$BG149,$BL149,$BV149,$CA149,$CF149,$CK149,$X149,$BQ149),"")</f>
        <v/>
      </c>
      <c r="O149" s="118" t="str">
        <f>IF(ISBLANK(DATASHEET!L135),"",DATASHEET!L135)</f>
        <v>5-6</v>
      </c>
      <c r="P149" s="119">
        <f>IFERROR(IF(VLOOKUP(DATASHEET!A135,[5]YEAR8!$A$2:$Z$226,18,FALSE)="","",VLOOKUP(DATASHEET!A135,[5]YEAR8!$A$2:$Z$226,18,FALSE)),"")</f>
        <v>50.927548999999999</v>
      </c>
      <c r="Q149" s="120">
        <f>IFERROR(IF(VLOOKUP(DATASHEET!A135,[5]YEAR8!$A$2:$AF$250,19,FALSE)="","",VLOOKUP(DATASHEET!A135,[5]YEAR8!$A$2:$AF$250,19,FALSE)),"")</f>
        <v>5.0927549000000001</v>
      </c>
      <c r="R149" s="121" t="str">
        <f>'P8 BREAKDOWN'!L137</f>
        <v/>
      </c>
      <c r="S149" s="108" t="str">
        <f>IF(T149="","",IFERROR(VLOOKUP(DATASHEET!AF135,lookup,2,FALSE)-$Q149,""))</f>
        <v/>
      </c>
      <c r="T149" s="109">
        <f>IFERROR(INDEX(DATASHEET!$A$1:$CT$300,MATCH(PROGRESS!$A149,DATASHEET!$A$1:$A$300,0),MATCH(PROGRESS!T$2,DATASHEET!$A$1:$CT$1,0)),"")</f>
        <v>0</v>
      </c>
      <c r="U149" s="109" t="str">
        <f t="shared" si="63"/>
        <v/>
      </c>
      <c r="V149" s="110" t="str">
        <f>IF(ISBLANK(DATASHEET!AG135),"",DATASHEET!AG135)</f>
        <v>SGO</v>
      </c>
      <c r="W149" s="111" t="str">
        <f>IF(ISBLANK(DATASHEET!AH135),"",DATASHEET!AH135)</f>
        <v>8N-AR-2</v>
      </c>
      <c r="X149" s="108" t="str">
        <f>IFERROR(VLOOKUP(DATASHEET!AJ135,lookup,2,FALSE)-$Q149,"")</f>
        <v/>
      </c>
      <c r="Y149" s="109">
        <f>IFERROR(INDEX(DATASHEET!$A$1:$CT$300,MATCH(PROGRESS!$A149,DATASHEET!$A$1:$A$300,0),MATCH(PROGRESS!Y$2,DATASHEET!$A$1:$CT$1,0)),"")</f>
        <v>0</v>
      </c>
      <c r="Z149" s="109" t="str">
        <f t="shared" si="76"/>
        <v/>
      </c>
      <c r="AA149" s="110" t="str">
        <f>IF(ISBLANK(DATASHEET!AK135),"",DATASHEET!AK135)</f>
        <v>MO</v>
      </c>
      <c r="AB149" s="111" t="str">
        <f>IF(ISBLANK(DATASHEET!AL135),"",DATASHEET!AL135)</f>
        <v>8N-DT-3</v>
      </c>
      <c r="AC149" s="108" t="str">
        <f>IF(AD149="","",IFERROR(VLOOKUP(DATASHEET!AN135,lookup,2,FALSE)-$Q149,""))</f>
        <v/>
      </c>
      <c r="AD149" s="109">
        <f>IFERROR(INDEX(DATASHEET!$A$1:$CT$300,MATCH(PROGRESS!$A149,DATASHEET!$A$1:$A$300,0),MATCH(PROGRESS!AD$2,DATASHEET!$A$1:$CT$1,0)),"")</f>
        <v>0</v>
      </c>
      <c r="AE149" s="109" t="str">
        <f t="shared" si="64"/>
        <v/>
      </c>
      <c r="AF149" s="110" t="str">
        <f>IF(ISBLANK(DATASHEET!AO135),"",DATASHEET!AO135)</f>
        <v>EC</v>
      </c>
      <c r="AG149" s="111" t="str">
        <f>IF(ISBLANK(DATASHEET!AP135),"",DATASHEET!AP135)</f>
        <v>8N-DR-2</v>
      </c>
      <c r="AH149" s="108" t="str">
        <f>IF(AI149="","",IFERROR(VLOOKUP(DATASHEET!AR135,lookup,2,FALSE)-$Q149,""))</f>
        <v/>
      </c>
      <c r="AI149" s="109">
        <f>IFERROR(INDEX(DATASHEET!$A$1:$CT$300,MATCH(PROGRESS!$A149,DATASHEET!$A$1:$A$300,0),MATCH(PROGRESS!AI$2,DATASHEET!$A$1:$CT$1,0)),"")</f>
        <v>0</v>
      </c>
      <c r="AJ149" s="109" t="str">
        <f t="shared" si="65"/>
        <v/>
      </c>
      <c r="AK149" s="110" t="str">
        <f>IF(ISBLANK(DATASHEET!AS135),"",DATASHEET!AS135)</f>
        <v>CMC</v>
      </c>
      <c r="AL149" s="111" t="str">
        <f>IF(ISBLANK(DATASHEET!AT135),"",DATASHEET!AT135)</f>
        <v>8N-EN-3</v>
      </c>
      <c r="AM149" s="108" t="str">
        <f>IF(AN149="","",IFERROR(VLOOKUP(DATASHEET!AZ135,lookup,2,FALSE)-$Q149,""))</f>
        <v/>
      </c>
      <c r="AN149" s="109">
        <f>IFERROR(INDEX(DATASHEET!$A$1:$CT$300,MATCH(PROGRESS!$A149,DATASHEET!$A$1:$A$300,0),MATCH(PROGRESS!AN$2,DATASHEET!$A$1:$CT$1,0)),"")</f>
        <v>0</v>
      </c>
      <c r="AO149" s="109" t="str">
        <f t="shared" si="66"/>
        <v/>
      </c>
      <c r="AP149" s="110" t="str">
        <f>IF(ISBLANK(DATASHEET!BA135),"",DATASHEET!BA135)</f>
        <v/>
      </c>
      <c r="AQ149" s="111" t="str">
        <f>IF(ISBLANK(DATASHEET!BB135),"",DATASHEET!BB135)</f>
        <v/>
      </c>
      <c r="AR149" s="108" t="str">
        <f>IF(AS149="","",IFERROR(VLOOKUP(DATASHEET!BD135,lookup,2,FALSE)-$Q149,""))</f>
        <v/>
      </c>
      <c r="AS149" s="109">
        <f>IFERROR(INDEX(DATASHEET!$A$1:$CT$300,MATCH(PROGRESS!$A149,DATASHEET!$A$1:$A$300,0),MATCH(PROGRESS!AS$2,DATASHEET!$A$1:$CT$1,0)),"")</f>
        <v>0</v>
      </c>
      <c r="AT149" s="109" t="str">
        <f t="shared" si="67"/>
        <v/>
      </c>
      <c r="AU149" s="110" t="str">
        <f>IF(ISBLANK(DATASHEET!BE135),"",DATASHEET!BE135)</f>
        <v>MPI</v>
      </c>
      <c r="AV149" s="111" t="str">
        <f>IF(ISBLANK(DATASHEET!BF135),"",DATASHEET!BF135)</f>
        <v>8N-GG-2</v>
      </c>
      <c r="AW149" s="108" t="str">
        <f>IF(AX149="","",IFERROR(VLOOKUP(DATASHEET!BH135,lookup,2,FALSE)-$Q149,""))</f>
        <v/>
      </c>
      <c r="AX149" s="109">
        <f>IFERROR(INDEX(DATASHEET!$A$1:$CT$300,MATCH(PROGRESS!$A149,DATASHEET!$A$1:$A$300,0),MATCH(PROGRESS!AX$2,DATASHEET!$A$1:$CT$1,0)),"")</f>
        <v>0</v>
      </c>
      <c r="AY149" s="109" t="str">
        <f t="shared" si="68"/>
        <v/>
      </c>
      <c r="AZ149" s="110" t="str">
        <f>IF(ISBLANK(DATASHEET!BI135),"",DATASHEET!BI135)</f>
        <v>HST</v>
      </c>
      <c r="BA149" s="111" t="str">
        <f>IF(ISBLANK(DATASHEET!BJ135),"",DATASHEET!BJ135)</f>
        <v>8N-HI-2</v>
      </c>
      <c r="BB149" s="108" t="str">
        <f>IF(BC149="","",IFERROR(VLOOKUP(DATASHEET!BL135,lookup,2,FALSE)-$Q149,""))</f>
        <v/>
      </c>
      <c r="BC149" s="109">
        <f>IFERROR(INDEX(DATASHEET!$A$1:$CT$300,MATCH(PROGRESS!$A149,DATASHEET!$A$1:$A$300,0),MATCH(PROGRESS!BC$2,DATASHEET!$A$1:$CT$1,0)),"")</f>
        <v>0</v>
      </c>
      <c r="BD149" s="109" t="str">
        <f t="shared" si="69"/>
        <v/>
      </c>
      <c r="BE149" s="110" t="str">
        <f>IF(ISBLANK(DATASHEET!BM135),"",DATASHEET!BM135)</f>
        <v>DCR</v>
      </c>
      <c r="BF149" s="111" t="str">
        <f>IF(ISBLANK(DATASHEET!BN135),"",DATASHEET!BN135)</f>
        <v>8N-IT-2</v>
      </c>
      <c r="BG149" s="108" t="str">
        <f>IF(BH149="","",IFERROR(VLOOKUP(DATASHEET!BP135,lookup,2,FALSE)-$Q149,""))</f>
        <v/>
      </c>
      <c r="BH149" s="109">
        <f>IFERROR(INDEX(DATASHEET!$A$1:$CT$300,MATCH(PROGRESS!$A149,DATASHEET!$A$1:$A$300,0),MATCH(PROGRESS!BH$2,DATASHEET!$A$1:$CT$1,0)),"")</f>
        <v>0</v>
      </c>
      <c r="BI149" s="109" t="str">
        <f t="shared" si="70"/>
        <v/>
      </c>
      <c r="BJ149" s="110" t="str">
        <f>IF(ISBLANK(DATASHEET!BQ135),"",DATASHEET!BQ135)</f>
        <v>MP</v>
      </c>
      <c r="BK149" s="111" t="str">
        <f>IF(ISBLANK(DATASHEET!BR135),"",DATASHEET!BR135)</f>
        <v>8N-MA-2</v>
      </c>
      <c r="BL149" s="108" t="str">
        <f>IFERROR(VLOOKUP(DATASHEET!BT135,lookup,2,FALSE)-$Q149,"")</f>
        <v/>
      </c>
      <c r="BM149" s="109">
        <f>IFERROR(INDEX(DATASHEET!$A$1:$CT$300,MATCH(PROGRESS!$A149,DATASHEET!$A$1:$A$300,0),MATCH(PROGRESS!BM$2,DATASHEET!$A$1:$CT$1,0)),"")</f>
        <v>0</v>
      </c>
      <c r="BN149" s="109" t="str">
        <f t="shared" si="71"/>
        <v/>
      </c>
      <c r="BO149" s="110" t="str">
        <f>IF(ISBLANK(DATASHEET!BU135),"",DATASHEET!BU135)</f>
        <v>AW</v>
      </c>
      <c r="BP149" s="111" t="str">
        <f>IF(ISBLANK(DATASHEET!BV135),"",DATASHEET!BV135)</f>
        <v>8N-MU-2</v>
      </c>
      <c r="BQ149" s="108" t="str">
        <f>IFERROR(VLOOKUP(DATASHEET!BX135,lookup,2,FALSE)-$Q149,"")</f>
        <v/>
      </c>
      <c r="BR149" s="109">
        <f>IFERROR(INDEX(DATASHEET!$A$1:$CT$300,MATCH(PROGRESS!$A149,DATASHEET!$A$1:$A$300,0),MATCH(PROGRESS!BR$2,DATASHEET!$A$1:$CT$1,0)),"")</f>
        <v>0</v>
      </c>
      <c r="BS149" s="109" t="str">
        <f t="shared" si="72"/>
        <v/>
      </c>
      <c r="BT149" s="110" t="str">
        <f>IF(ISBLANK(DATASHEET!BY135),"",DATASHEET!BY135)</f>
        <v/>
      </c>
      <c r="BU149" s="111" t="str">
        <f>IF(ISBLANK(DATASHEET!BZ135),"",DATASHEET!BZ135)</f>
        <v/>
      </c>
      <c r="BV149" s="108" t="str">
        <f>IFERROR(VLOOKUP(DATASHEET!CB135,lookup,2,FALSE)-$Q149,"")</f>
        <v/>
      </c>
      <c r="BW149" s="109">
        <f>IFERROR(INDEX(DATASHEET!$A$1:$CT$300,MATCH(PROGRESS!$A149,DATASHEET!$A$1:$A$300,0),MATCH(PROGRESS!BW$2,DATASHEET!$A$1:$CT$1,0)),"")</f>
        <v>0</v>
      </c>
      <c r="BX149" s="109" t="str">
        <f t="shared" si="73"/>
        <v/>
      </c>
      <c r="BY149" s="110" t="str">
        <f>IF(ISBLANK(DATASHEET!CC135),"",DATASHEET!CC135)</f>
        <v>LGI</v>
      </c>
      <c r="BZ149" s="111" t="str">
        <f>IF(ISBLANK(DATASHEET!CD135),"",DATASHEET!CD135)</f>
        <v>8N-PE-1</v>
      </c>
      <c r="CA149" s="108" t="str">
        <f>IFERROR(VLOOKUP(DATASHEET!CF135,lookup,2,FALSE)-$Q149,"")</f>
        <v/>
      </c>
      <c r="CB149" s="109">
        <f>IFERROR(INDEX(DATASHEET!$A$1:$CT$300,MATCH(PROGRESS!$A149,DATASHEET!$A$1:$A$300,0),MATCH(PROGRESS!CB$2,DATASHEET!$A$1:$CT$1,0)),"")</f>
        <v>0</v>
      </c>
      <c r="CC149" s="109" t="str">
        <f t="shared" si="74"/>
        <v/>
      </c>
      <c r="CD149" s="110" t="str">
        <f>IF(ISBLANK(DATASHEET!CG135),"",DATASHEET!CG135)</f>
        <v>PLO</v>
      </c>
      <c r="CE149" s="111" t="str">
        <f>IF(ISBLANK(DATASHEET!CH135),"",DATASHEET!CH135)</f>
        <v>8N-RE-2</v>
      </c>
      <c r="CF149" s="108" t="str">
        <f>IFERROR(VLOOKUP(DATASHEET!CJ135,lookup,2,FALSE)-$Q149,"")</f>
        <v/>
      </c>
      <c r="CG149" s="109">
        <f>IFERROR(INDEX(DATASHEET!$A$1:$CT$300,MATCH(PROGRESS!$A149,DATASHEET!$A$1:$A$300,0),MATCH(PROGRESS!CG$2,DATASHEET!$A$1:$CT$1,0)),"")</f>
        <v>0</v>
      </c>
      <c r="CH149" s="109" t="str">
        <f t="shared" si="77"/>
        <v/>
      </c>
      <c r="CI149" s="110" t="str">
        <f>IF(ISBLANK(DATASHEET!CK135),"",DATASHEET!CK135)</f>
        <v>RA</v>
      </c>
      <c r="CJ149" s="111" t="str">
        <f>IF(ISBLANK(DATASHEET!CL135),"",DATASHEET!CL135)</f>
        <v>8X-SC-6</v>
      </c>
      <c r="CK149" s="108" t="str">
        <f>IFERROR(VLOOKUP(DATASHEET!CN135,lookup,2,FALSE)-$Q149,"")</f>
        <v/>
      </c>
      <c r="CL149" s="109">
        <f>IFERROR(INDEX(DATASHEET!$A$1:$CT$300,MATCH(PROGRESS!$A149,DATASHEET!$A$1:$A$300,0),MATCH(PROGRESS!CL$2,DATASHEET!$A$1:$CT$1,0)),"")</f>
        <v>0</v>
      </c>
      <c r="CM149" s="109" t="str">
        <f t="shared" si="75"/>
        <v/>
      </c>
      <c r="CN149" s="110" t="str">
        <f>IF(ISBLANK(DATASHEET!CO135),"",DATASHEET!CO135)</f>
        <v>YP</v>
      </c>
      <c r="CO149" s="110" t="str">
        <f>IF(ISBLANK(DATASHEET!CP135),"",DATASHEET!CP135)</f>
        <v>8N-SP-2</v>
      </c>
      <c r="FO149" s="282"/>
      <c r="FP149" s="282"/>
      <c r="FQ149" s="282"/>
      <c r="FR149" s="282"/>
      <c r="FS149" s="282"/>
      <c r="FT149" s="282"/>
      <c r="FU149" s="282"/>
      <c r="FV149" s="282"/>
      <c r="FW149" s="282"/>
      <c r="FX149" s="282"/>
      <c r="FY149" s="345"/>
      <c r="FZ149" s="282"/>
      <c r="GA149" s="282"/>
      <c r="GB149" s="282"/>
      <c r="GC149" s="282"/>
      <c r="GD149" s="282"/>
      <c r="GE149" s="282"/>
      <c r="GF149" s="282"/>
      <c r="GG149" s="282"/>
      <c r="GH149" s="282"/>
      <c r="GI149" s="282"/>
      <c r="GJ149" s="282"/>
      <c r="GK149" s="282"/>
      <c r="GL149" s="282"/>
      <c r="GM149" s="282"/>
      <c r="GN149" s="282"/>
      <c r="GO149" s="282"/>
      <c r="GP149" s="282"/>
      <c r="GQ149" s="282"/>
      <c r="GR149" s="282"/>
    </row>
    <row r="150" spans="1:200" ht="15.75" x14ac:dyDescent="0.25">
      <c r="A150" s="112">
        <f>DATASHEET!A136</f>
        <v>152910</v>
      </c>
      <c r="B150" s="113" t="str">
        <f>DATASHEET!B136</f>
        <v>NETTLE, Jake</v>
      </c>
      <c r="C150" s="114" t="str">
        <f>DATASHEET!C136</f>
        <v>8KS</v>
      </c>
      <c r="D150" s="115" t="str">
        <f>DATASHEET!D136</f>
        <v>M</v>
      </c>
      <c r="E150" s="115" t="str">
        <f>DATASHEET!J136</f>
        <v>N</v>
      </c>
      <c r="F150" s="115" t="str">
        <f>DATASHEET!E136</f>
        <v>N</v>
      </c>
      <c r="G150" s="115" t="str">
        <f>DATASHEET!F136</f>
        <v>White - British</v>
      </c>
      <c r="H150" s="115" t="str">
        <f>DATASHEET!G136</f>
        <v>N</v>
      </c>
      <c r="I150" s="115" t="str">
        <f>DATASHEET!H136</f>
        <v>N</v>
      </c>
      <c r="J150" s="115" t="str">
        <f>DATASHEET!I136</f>
        <v>N</v>
      </c>
      <c r="K150" s="116" t="str">
        <f>DATASHEET!M136</f>
        <v>H</v>
      </c>
      <c r="L150" s="117" t="str">
        <f t="shared" si="62"/>
        <v/>
      </c>
      <c r="M150" s="106" t="str">
        <f>IFERROR(SUM(COUNTIF($S150,"&gt;=0"),COUNTIF($AC150,"&gt;=0"),COUNTIF($AH150,"&gt;=0"),COUNTIF(#REF!,"&gt;=0"),COUNTIF($AM150,"&gt;=0"),COUNTIF($AR150,"&gt;=0"),COUNTIF($AW150,"&gt;=0"),COUNTIF($BB150,"&gt;=0"),COUNTIF($BG150,"&gt;=0"),COUNTIF($BL150,"&gt;=0"),COUNTIF($BV150,"&gt;=0"),COUNTIF($BQ150,"&gt;=0"),COUNTIF($CF150,"&gt;=0"),COUNTIF($CK150,"&gt;=0"),COUNTIF($X150,"&gt;=0"),COUNTIF($CA150,"&gt;=0"))/COUNT($S150,$AC150,$AH150,#REF!,$AM150,$AR150,$AW150,$BB150,$BG150,$BL150,$BV150,$CA150,$CF150,$CK150,$X150,$BQ150),"")</f>
        <v/>
      </c>
      <c r="N150" s="106" t="str">
        <f>IFERROR(SUM(COUNTIF($S150,"&lt;0"),COUNTIF($AC150,"&lt;0"),COUNTIF($AH150,"&lt;0"),COUNTIF(#REF!,"&lt;0"),COUNTIF($AM150,"&lt;0"),COUNTIF($AR150,"&lt;0"),COUNTIF($AW150,"&lt;0"),COUNTIF($BB150,"&lt;0"),COUNTIF($BG150,"&lt;0"),COUNTIF($BL150,"&lt;0"),COUNTIF($BV150,"&lt;0"),COUNTIF($BQ150,"&lt;0"),COUNTIF($CA150,"&lt;0"),COUNTIF($CF150,"&lt;0"),COUNTIF($CK150,"&lt;0"),COUNTIF($X150,"&lt;0"))/COUNT($S150,$AC150,$AH150,#REF!,$AM150,$AR150,$AW150,$BB150,$BG150,$BL150,$BV150,$CA150,$CF150,$CK150,$X150,$BQ150),"")</f>
        <v/>
      </c>
      <c r="O150" s="118" t="str">
        <f>IF(ISBLANK(DATASHEET!L136),"",DATASHEET!L136)</f>
        <v>7-8</v>
      </c>
      <c r="P150" s="119">
        <f>IFERROR(IF(VLOOKUP(DATASHEET!A136,[5]YEAR8!$A$2:$Z$226,18,FALSE)="","",VLOOKUP(DATASHEET!A136,[5]YEAR8!$A$2:$Z$226,18,FALSE)),"")</f>
        <v>65.541015999999999</v>
      </c>
      <c r="Q150" s="120">
        <f>IFERROR(IF(VLOOKUP(DATASHEET!A136,[5]YEAR8!$A$2:$AF$250,19,FALSE)="","",VLOOKUP(DATASHEET!A136,[5]YEAR8!$A$2:$AF$250,19,FALSE)),"")</f>
        <v>6.5541016000000001</v>
      </c>
      <c r="R150" s="121" t="str">
        <f>'P8 BREAKDOWN'!L138</f>
        <v/>
      </c>
      <c r="S150" s="108" t="str">
        <f>IF(T150="","",IFERROR(VLOOKUP(DATASHEET!AF136,lookup,2,FALSE)-$Q150,""))</f>
        <v/>
      </c>
      <c r="T150" s="109">
        <f>IFERROR(INDEX(DATASHEET!$A$1:$CT$300,MATCH(PROGRESS!$A150,DATASHEET!$A$1:$A$300,0),MATCH(PROGRESS!T$2,DATASHEET!$A$1:$CT$1,0)),"")</f>
        <v>0</v>
      </c>
      <c r="U150" s="109" t="str">
        <f t="shared" si="63"/>
        <v/>
      </c>
      <c r="V150" s="110" t="str">
        <f>IF(ISBLANK(DATASHEET!AG136),"",DATASHEET!AG136)</f>
        <v>BPE</v>
      </c>
      <c r="W150" s="111" t="str">
        <f>IF(ISBLANK(DATASHEET!AH136),"",DATASHEET!AH136)</f>
        <v>8S-AR-2</v>
      </c>
      <c r="X150" s="108" t="str">
        <f>IFERROR(VLOOKUP(DATASHEET!AJ136,lookup,2,FALSE)-$Q150,"")</f>
        <v/>
      </c>
      <c r="Y150" s="109">
        <f>IFERROR(INDEX(DATASHEET!$A$1:$CT$300,MATCH(PROGRESS!$A150,DATASHEET!$A$1:$A$300,0),MATCH(PROGRESS!Y$2,DATASHEET!$A$1:$CT$1,0)),"")</f>
        <v>0</v>
      </c>
      <c r="Z150" s="109" t="str">
        <f t="shared" si="76"/>
        <v/>
      </c>
      <c r="AA150" s="110" t="str">
        <f>IF(ISBLANK(DATASHEET!AK136),"",DATASHEET!AK136)</f>
        <v>AWR</v>
      </c>
      <c r="AB150" s="111" t="str">
        <f>IF(ISBLANK(DATASHEET!AL136),"",DATASHEET!AL136)</f>
        <v>8S-DT-4</v>
      </c>
      <c r="AC150" s="108" t="str">
        <f>IF(AD150="","",IFERROR(VLOOKUP(DATASHEET!AN136,lookup,2,FALSE)-$Q150,""))</f>
        <v/>
      </c>
      <c r="AD150" s="109">
        <f>IFERROR(INDEX(DATASHEET!$A$1:$CT$300,MATCH(PROGRESS!$A150,DATASHEET!$A$1:$A$300,0),MATCH(PROGRESS!AD$2,DATASHEET!$A$1:$CT$1,0)),"")</f>
        <v>0</v>
      </c>
      <c r="AE150" s="109" t="str">
        <f t="shared" si="64"/>
        <v/>
      </c>
      <c r="AF150" s="110" t="str">
        <f>IF(ISBLANK(DATASHEET!AO136),"",DATASHEET!AO136)</f>
        <v>EC</v>
      </c>
      <c r="AG150" s="111" t="str">
        <f>IF(ISBLANK(DATASHEET!AP136),"",DATASHEET!AP136)</f>
        <v>8S-DR-2</v>
      </c>
      <c r="AH150" s="108" t="str">
        <f>IF(AI150="","",IFERROR(VLOOKUP(DATASHEET!AR136,lookup,2,FALSE)-$Q150,""))</f>
        <v/>
      </c>
      <c r="AI150" s="109">
        <f>IFERROR(INDEX(DATASHEET!$A$1:$CT$300,MATCH(PROGRESS!$A150,DATASHEET!$A$1:$A$300,0),MATCH(PROGRESS!AI$2,DATASHEET!$A$1:$CT$1,0)),"")</f>
        <v>0</v>
      </c>
      <c r="AJ150" s="109" t="str">
        <f t="shared" si="65"/>
        <v/>
      </c>
      <c r="AK150" s="110" t="str">
        <f>IF(ISBLANK(DATASHEET!AS136),"",DATASHEET!AS136)</f>
        <v>BH</v>
      </c>
      <c r="AL150" s="111" t="str">
        <f>IF(ISBLANK(DATASHEET!AT136),"",DATASHEET!AT136)</f>
        <v>8S-EN-2</v>
      </c>
      <c r="AM150" s="108" t="str">
        <f>IF(AN150="","",IFERROR(VLOOKUP(DATASHEET!AZ136,lookup,2,FALSE)-$Q150,""))</f>
        <v/>
      </c>
      <c r="AN150" s="109">
        <f>IFERROR(INDEX(DATASHEET!$A$1:$CT$300,MATCH(PROGRESS!$A150,DATASHEET!$A$1:$A$300,0),MATCH(PROGRESS!AN$2,DATASHEET!$A$1:$CT$1,0)),"")</f>
        <v>0</v>
      </c>
      <c r="AO150" s="109" t="str">
        <f t="shared" si="66"/>
        <v/>
      </c>
      <c r="AP150" s="110" t="str">
        <f>IF(ISBLANK(DATASHEET!BA136),"",DATASHEET!BA136)</f>
        <v>EGQ</v>
      </c>
      <c r="AQ150" s="111" t="str">
        <f>IF(ISBLANK(DATASHEET!BB136),"",DATASHEET!BB136)</f>
        <v>8S-FR-2</v>
      </c>
      <c r="AR150" s="108" t="str">
        <f>IF(AS150="","",IFERROR(VLOOKUP(DATASHEET!BD136,lookup,2,FALSE)-$Q150,""))</f>
        <v/>
      </c>
      <c r="AS150" s="109">
        <f>IFERROR(INDEX(DATASHEET!$A$1:$CT$300,MATCH(PROGRESS!$A150,DATASHEET!$A$1:$A$300,0),MATCH(PROGRESS!AS$2,DATASHEET!$A$1:$CT$1,0)),"")</f>
        <v>0</v>
      </c>
      <c r="AT150" s="109" t="str">
        <f t="shared" si="67"/>
        <v/>
      </c>
      <c r="AU150" s="110" t="str">
        <f>IF(ISBLANK(DATASHEET!BE136),"",DATASHEET!BE136)</f>
        <v>MPI</v>
      </c>
      <c r="AV150" s="111" t="str">
        <f>IF(ISBLANK(DATASHEET!BF136),"",DATASHEET!BF136)</f>
        <v>8S-GG-2</v>
      </c>
      <c r="AW150" s="108" t="str">
        <f>IF(AX150="","",IFERROR(VLOOKUP(DATASHEET!BH136,lookup,2,FALSE)-$Q150,""))</f>
        <v/>
      </c>
      <c r="AX150" s="109">
        <f>IFERROR(INDEX(DATASHEET!$A$1:$CT$300,MATCH(PROGRESS!$A150,DATASHEET!$A$1:$A$300,0),MATCH(PROGRESS!AX$2,DATASHEET!$A$1:$CT$1,0)),"")</f>
        <v>0</v>
      </c>
      <c r="AY150" s="109" t="str">
        <f t="shared" si="68"/>
        <v/>
      </c>
      <c r="AZ150" s="110" t="str">
        <f>IF(ISBLANK(DATASHEET!BI136),"",DATASHEET!BI136)</f>
        <v>HST</v>
      </c>
      <c r="BA150" s="111" t="str">
        <f>IF(ISBLANK(DATASHEET!BJ136),"",DATASHEET!BJ136)</f>
        <v>8S-HI-2</v>
      </c>
      <c r="BB150" s="108" t="str">
        <f>IF(BC150="","",IFERROR(VLOOKUP(DATASHEET!BL136,lookup,2,FALSE)-$Q150,""))</f>
        <v/>
      </c>
      <c r="BC150" s="109">
        <f>IFERROR(INDEX(DATASHEET!$A$1:$CT$300,MATCH(PROGRESS!$A150,DATASHEET!$A$1:$A$300,0),MATCH(PROGRESS!BC$2,DATASHEET!$A$1:$CT$1,0)),"")</f>
        <v>0</v>
      </c>
      <c r="BD150" s="109" t="str">
        <f t="shared" si="69"/>
        <v/>
      </c>
      <c r="BE150" s="110" t="str">
        <f>IF(ISBLANK(DATASHEET!BM136),"",DATASHEET!BM136)</f>
        <v>RNI</v>
      </c>
      <c r="BF150" s="111" t="str">
        <f>IF(ISBLANK(DATASHEET!BN136),"",DATASHEET!BN136)</f>
        <v>8S-IT-2</v>
      </c>
      <c r="BG150" s="108" t="str">
        <f>IF(BH150="","",IFERROR(VLOOKUP(DATASHEET!BP136,lookup,2,FALSE)-$Q150,""))</f>
        <v/>
      </c>
      <c r="BH150" s="109">
        <f>IFERROR(INDEX(DATASHEET!$A$1:$CT$300,MATCH(PROGRESS!$A150,DATASHEET!$A$1:$A$300,0),MATCH(PROGRESS!BH$2,DATASHEET!$A$1:$CT$1,0)),"")</f>
        <v>0</v>
      </c>
      <c r="BI150" s="109" t="str">
        <f t="shared" si="70"/>
        <v/>
      </c>
      <c r="BJ150" s="110" t="str">
        <f>IF(ISBLANK(DATASHEET!BQ136),"",DATASHEET!BQ136)</f>
        <v>WD</v>
      </c>
      <c r="BK150" s="111" t="str">
        <f>IF(ISBLANK(DATASHEET!BR136),"",DATASHEET!BR136)</f>
        <v>8S-MA-1</v>
      </c>
      <c r="BL150" s="108" t="str">
        <f>IFERROR(VLOOKUP(DATASHEET!BT136,lookup,2,FALSE)-$Q150,"")</f>
        <v/>
      </c>
      <c r="BM150" s="109">
        <f>IFERROR(INDEX(DATASHEET!$A$1:$CT$300,MATCH(PROGRESS!$A150,DATASHEET!$A$1:$A$300,0),MATCH(PROGRESS!BM$2,DATASHEET!$A$1:$CT$1,0)),"")</f>
        <v>0</v>
      </c>
      <c r="BN150" s="109" t="str">
        <f t="shared" si="71"/>
        <v/>
      </c>
      <c r="BO150" s="110" t="str">
        <f>IF(ISBLANK(DATASHEET!BU136),"",DATASHEET!BU136)</f>
        <v>RF</v>
      </c>
      <c r="BP150" s="111" t="str">
        <f>IF(ISBLANK(DATASHEET!BV136),"",DATASHEET!BV136)</f>
        <v>8S-MU-2</v>
      </c>
      <c r="BQ150" s="108" t="str">
        <f>IFERROR(VLOOKUP(DATASHEET!BX136,lookup,2,FALSE)-$Q150,"")</f>
        <v/>
      </c>
      <c r="BR150" s="109">
        <f>IFERROR(INDEX(DATASHEET!$A$1:$CT$300,MATCH(PROGRESS!$A150,DATASHEET!$A$1:$A$300,0),MATCH(PROGRESS!BR$2,DATASHEET!$A$1:$CT$1,0)),"")</f>
        <v>0</v>
      </c>
      <c r="BS150" s="109" t="str">
        <f t="shared" si="72"/>
        <v/>
      </c>
      <c r="BT150" s="110" t="str">
        <f>IF(ISBLANK(DATASHEET!BY136),"",DATASHEET!BY136)</f>
        <v/>
      </c>
      <c r="BU150" s="111" t="str">
        <f>IF(ISBLANK(DATASHEET!BZ136),"",DATASHEET!BZ136)</f>
        <v/>
      </c>
      <c r="BV150" s="108" t="str">
        <f>IFERROR(VLOOKUP(DATASHEET!CB136,lookup,2,FALSE)-$Q150,"")</f>
        <v/>
      </c>
      <c r="BW150" s="109">
        <f>IFERROR(INDEX(DATASHEET!$A$1:$CT$300,MATCH(PROGRESS!$A150,DATASHEET!$A$1:$A$300,0),MATCH(PROGRESS!BW$2,DATASHEET!$A$1:$CT$1,0)),"")</f>
        <v>0</v>
      </c>
      <c r="BX150" s="109" t="str">
        <f t="shared" si="73"/>
        <v/>
      </c>
      <c r="BY150" s="110" t="str">
        <f>IF(ISBLANK(DATASHEET!CC136),"",DATASHEET!CC136)</f>
        <v>JOS</v>
      </c>
      <c r="BZ150" s="111" t="str">
        <f>IF(ISBLANK(DATASHEET!CD136),"",DATASHEET!CD136)</f>
        <v>8S-PE-4</v>
      </c>
      <c r="CA150" s="108" t="str">
        <f>IFERROR(VLOOKUP(DATASHEET!CF136,lookup,2,FALSE)-$Q150,"")</f>
        <v/>
      </c>
      <c r="CB150" s="109">
        <f>IFERROR(INDEX(DATASHEET!$A$1:$CT$300,MATCH(PROGRESS!$A150,DATASHEET!$A$1:$A$300,0),MATCH(PROGRESS!CB$2,DATASHEET!$A$1:$CT$1,0)),"")</f>
        <v>0</v>
      </c>
      <c r="CC150" s="109" t="str">
        <f t="shared" si="74"/>
        <v/>
      </c>
      <c r="CD150" s="110" t="str">
        <f>IF(ISBLANK(DATASHEET!CG136),"",DATASHEET!CG136)</f>
        <v>GRY</v>
      </c>
      <c r="CE150" s="111" t="str">
        <f>IF(ISBLANK(DATASHEET!CH136),"",DATASHEET!CH136)</f>
        <v>8S-RE-2</v>
      </c>
      <c r="CF150" s="108" t="str">
        <f>IFERROR(VLOOKUP(DATASHEET!CJ136,lookup,2,FALSE)-$Q150,"")</f>
        <v/>
      </c>
      <c r="CG150" s="109">
        <f>IFERROR(INDEX(DATASHEET!$A$1:$CT$300,MATCH(PROGRESS!$A150,DATASHEET!$A$1:$A$300,0),MATCH(PROGRESS!CG$2,DATASHEET!$A$1:$CT$1,0)),"")</f>
        <v>0</v>
      </c>
      <c r="CH150" s="109" t="str">
        <f t="shared" si="77"/>
        <v/>
      </c>
      <c r="CI150" s="110" t="str">
        <f>IF(ISBLANK(DATASHEET!CK136),"",DATASHEET!CK136)</f>
        <v>AGI</v>
      </c>
      <c r="CJ150" s="111" t="str">
        <f>IF(ISBLANK(DATASHEET!CL136),"",DATASHEET!CL136)</f>
        <v>8X-SC-2</v>
      </c>
      <c r="CK150" s="108" t="str">
        <f>IFERROR(VLOOKUP(DATASHEET!CN136,lookup,2,FALSE)-$Q150,"")</f>
        <v/>
      </c>
      <c r="CL150" s="109">
        <f>IFERROR(INDEX(DATASHEET!$A$1:$CT$300,MATCH(PROGRESS!$A150,DATASHEET!$A$1:$A$300,0),MATCH(PROGRESS!CL$2,DATASHEET!$A$1:$CT$1,0)),"")</f>
        <v>0</v>
      </c>
      <c r="CM150" s="109" t="str">
        <f t="shared" si="75"/>
        <v/>
      </c>
      <c r="CN150" s="110" t="str">
        <f>IF(ISBLANK(DATASHEET!CO136),"",DATASHEET!CO136)</f>
        <v/>
      </c>
      <c r="CO150" s="110" t="str">
        <f>IF(ISBLANK(DATASHEET!CP136),"",DATASHEET!CP136)</f>
        <v/>
      </c>
      <c r="FO150" s="282"/>
      <c r="FP150" s="282"/>
      <c r="FQ150" s="282"/>
      <c r="FR150" s="282"/>
      <c r="FS150" s="282"/>
      <c r="FT150" s="282"/>
      <c r="FU150" s="282"/>
      <c r="FV150" s="282"/>
      <c r="FW150" s="282"/>
      <c r="FX150" s="282"/>
      <c r="FY150" s="345"/>
      <c r="FZ150" s="282"/>
      <c r="GA150" s="282"/>
      <c r="GB150" s="282"/>
      <c r="GC150" s="282"/>
      <c r="GD150" s="282"/>
      <c r="GE150" s="282"/>
      <c r="GF150" s="282"/>
      <c r="GG150" s="282"/>
      <c r="GH150" s="282"/>
      <c r="GI150" s="282"/>
      <c r="GJ150" s="282"/>
      <c r="GK150" s="282"/>
      <c r="GL150" s="282"/>
      <c r="GM150" s="282"/>
      <c r="GN150" s="282"/>
      <c r="GO150" s="282"/>
      <c r="GP150" s="282"/>
      <c r="GQ150" s="282"/>
      <c r="GR150" s="282"/>
    </row>
    <row r="151" spans="1:200" ht="15.75" x14ac:dyDescent="0.25">
      <c r="A151" s="112">
        <f>DATASHEET!A137</f>
        <v>152841</v>
      </c>
      <c r="B151" s="113" t="str">
        <f>DATASHEET!B137</f>
        <v>NEWBOULD, Seth</v>
      </c>
      <c r="C151" s="114" t="str">
        <f>DATASHEET!C137</f>
        <v>8PH</v>
      </c>
      <c r="D151" s="115" t="str">
        <f>DATASHEET!D137</f>
        <v>M</v>
      </c>
      <c r="E151" s="115" t="str">
        <f>DATASHEET!J137</f>
        <v>N</v>
      </c>
      <c r="F151" s="115" t="str">
        <f>DATASHEET!E137</f>
        <v>N</v>
      </c>
      <c r="G151" s="115" t="str">
        <f>DATASHEET!F137</f>
        <v>White - British</v>
      </c>
      <c r="H151" s="115" t="str">
        <f>DATASHEET!G137</f>
        <v>N</v>
      </c>
      <c r="I151" s="115" t="str">
        <f>DATASHEET!H137</f>
        <v>N</v>
      </c>
      <c r="J151" s="115" t="str">
        <f>DATASHEET!I137</f>
        <v>N</v>
      </c>
      <c r="K151" s="116" t="str">
        <f>DATASHEET!M137</f>
        <v>M</v>
      </c>
      <c r="L151" s="117" t="str">
        <f t="shared" si="62"/>
        <v/>
      </c>
      <c r="M151" s="106" t="str">
        <f>IFERROR(SUM(COUNTIF($S151,"&gt;=0"),COUNTIF($AC151,"&gt;=0"),COUNTIF($AH151,"&gt;=0"),COUNTIF(#REF!,"&gt;=0"),COUNTIF($AM151,"&gt;=0"),COUNTIF($AR151,"&gt;=0"),COUNTIF($AW151,"&gt;=0"),COUNTIF($BB151,"&gt;=0"),COUNTIF($BG151,"&gt;=0"),COUNTIF($BL151,"&gt;=0"),COUNTIF($BV151,"&gt;=0"),COUNTIF($BQ151,"&gt;=0"),COUNTIF($CF151,"&gt;=0"),COUNTIF($CK151,"&gt;=0"),COUNTIF($X151,"&gt;=0"),COUNTIF($CA151,"&gt;=0"))/COUNT($S151,$AC151,$AH151,#REF!,$AM151,$AR151,$AW151,$BB151,$BG151,$BL151,$BV151,$CA151,$CF151,$CK151,$X151,$BQ151),"")</f>
        <v/>
      </c>
      <c r="N151" s="106" t="str">
        <f>IFERROR(SUM(COUNTIF($S151,"&lt;0"),COUNTIF($AC151,"&lt;0"),COUNTIF($AH151,"&lt;0"),COUNTIF(#REF!,"&lt;0"),COUNTIF($AM151,"&lt;0"),COUNTIF($AR151,"&lt;0"),COUNTIF($AW151,"&lt;0"),COUNTIF($BB151,"&lt;0"),COUNTIF($BG151,"&lt;0"),COUNTIF($BL151,"&lt;0"),COUNTIF($BV151,"&lt;0"),COUNTIF($BQ151,"&lt;0"),COUNTIF($CA151,"&lt;0"),COUNTIF($CF151,"&lt;0"),COUNTIF($CK151,"&lt;0"),COUNTIF($X151,"&lt;0"))/COUNT($S151,$AC151,$AH151,#REF!,$AM151,$AR151,$AW151,$BB151,$BG151,$BL151,$BV151,$CA151,$CF151,$CK151,$X151,$BQ151),"")</f>
        <v/>
      </c>
      <c r="O151" s="118" t="str">
        <f>IF(ISBLANK(DATASHEET!L137),"",DATASHEET!L137)</f>
        <v>4-5</v>
      </c>
      <c r="P151" s="119">
        <f>IFERROR(IF(VLOOKUP(DATASHEET!A137,[5]YEAR8!$A$2:$Z$226,18,FALSE)="","",VLOOKUP(DATASHEET!A137,[5]YEAR8!$A$2:$Z$226,18,FALSE)),"")</f>
        <v>41.109434</v>
      </c>
      <c r="Q151" s="120">
        <f>IFERROR(IF(VLOOKUP(DATASHEET!A137,[5]YEAR8!$A$2:$AF$250,19,FALSE)="","",VLOOKUP(DATASHEET!A137,[5]YEAR8!$A$2:$AF$250,19,FALSE)),"")</f>
        <v>4.1109434</v>
      </c>
      <c r="R151" s="121" t="str">
        <f>'P8 BREAKDOWN'!L139</f>
        <v/>
      </c>
      <c r="S151" s="108" t="str">
        <f>IF(T151="","",IFERROR(VLOOKUP(DATASHEET!AF137,lookup,2,FALSE)-$Q151,""))</f>
        <v/>
      </c>
      <c r="T151" s="109">
        <f>IFERROR(INDEX(DATASHEET!$A$1:$CT$300,MATCH(PROGRESS!$A151,DATASHEET!$A$1:$A$300,0),MATCH(PROGRESS!T$2,DATASHEET!$A$1:$CT$1,0)),"")</f>
        <v>0</v>
      </c>
      <c r="U151" s="109" t="str">
        <f t="shared" si="63"/>
        <v/>
      </c>
      <c r="V151" s="110" t="str">
        <f>IF(ISBLANK(DATASHEET!AG137),"",DATASHEET!AG137)</f>
        <v>PLE</v>
      </c>
      <c r="W151" s="111" t="str">
        <f>IF(ISBLANK(DATASHEET!AH137),"",DATASHEET!AH137)</f>
        <v>8S-AR-3</v>
      </c>
      <c r="X151" s="108" t="str">
        <f>IFERROR(VLOOKUP(DATASHEET!AJ137,lookup,2,FALSE)-$Q151,"")</f>
        <v/>
      </c>
      <c r="Y151" s="109">
        <f>IFERROR(INDEX(DATASHEET!$A$1:$CT$300,MATCH(PROGRESS!$A151,DATASHEET!$A$1:$A$300,0),MATCH(PROGRESS!Y$2,DATASHEET!$A$1:$CT$1,0)),"")</f>
        <v>0</v>
      </c>
      <c r="Z151" s="109" t="str">
        <f t="shared" si="76"/>
        <v/>
      </c>
      <c r="AA151" s="110" t="str">
        <f>IF(ISBLANK(DATASHEET!AK137),"",DATASHEET!AK137)</f>
        <v>RQ</v>
      </c>
      <c r="AB151" s="111" t="str">
        <f>IF(ISBLANK(DATASHEET!AL137),"",DATASHEET!AL137)</f>
        <v>8S-DT-1</v>
      </c>
      <c r="AC151" s="108" t="str">
        <f>IF(AD151="","",IFERROR(VLOOKUP(DATASHEET!AN137,lookup,2,FALSE)-$Q151,""))</f>
        <v/>
      </c>
      <c r="AD151" s="109">
        <f>IFERROR(INDEX(DATASHEET!$A$1:$CT$300,MATCH(PROGRESS!$A151,DATASHEET!$A$1:$A$300,0),MATCH(PROGRESS!AD$2,DATASHEET!$A$1:$CT$1,0)),"")</f>
        <v>0</v>
      </c>
      <c r="AE151" s="109" t="str">
        <f t="shared" si="64"/>
        <v/>
      </c>
      <c r="AF151" s="110" t="str">
        <f>IF(ISBLANK(DATASHEET!AO137),"",DATASHEET!AO137)</f>
        <v>EC</v>
      </c>
      <c r="AG151" s="111" t="str">
        <f>IF(ISBLANK(DATASHEET!AP137),"",DATASHEET!AP137)</f>
        <v>8S-DR-3</v>
      </c>
      <c r="AH151" s="108" t="str">
        <f>IF(AI151="","",IFERROR(VLOOKUP(DATASHEET!AR137,lookup,2,FALSE)-$Q151,""))</f>
        <v/>
      </c>
      <c r="AI151" s="109">
        <f>IFERROR(INDEX(DATASHEET!$A$1:$CT$300,MATCH(PROGRESS!$A151,DATASHEET!$A$1:$A$300,0),MATCH(PROGRESS!AI$2,DATASHEET!$A$1:$CT$1,0)),"")</f>
        <v>0</v>
      </c>
      <c r="AJ151" s="109" t="str">
        <f t="shared" si="65"/>
        <v/>
      </c>
      <c r="AK151" s="110" t="str">
        <f>IF(ISBLANK(DATASHEET!AS137),"",DATASHEET!AS137)</f>
        <v>EW</v>
      </c>
      <c r="AL151" s="111" t="str">
        <f>IF(ISBLANK(DATASHEET!AT137),"",DATASHEET!AT137)</f>
        <v>8S-EN-4</v>
      </c>
      <c r="AM151" s="108" t="str">
        <f>IF(AN151="","",IFERROR(VLOOKUP(DATASHEET!AZ137,lookup,2,FALSE)-$Q151,""))</f>
        <v/>
      </c>
      <c r="AN151" s="109">
        <f>IFERROR(INDEX(DATASHEET!$A$1:$CT$300,MATCH(PROGRESS!$A151,DATASHEET!$A$1:$A$300,0),MATCH(PROGRESS!AN$2,DATASHEET!$A$1:$CT$1,0)),"")</f>
        <v>0</v>
      </c>
      <c r="AO151" s="109" t="str">
        <f t="shared" si="66"/>
        <v/>
      </c>
      <c r="AP151" s="110" t="str">
        <f>IF(ISBLANK(DATASHEET!BA137),"",DATASHEET!BA137)</f>
        <v>DCH</v>
      </c>
      <c r="AQ151" s="111" t="str">
        <f>IF(ISBLANK(DATASHEET!BB137),"",DATASHEET!BB137)</f>
        <v>8S-FR-3</v>
      </c>
      <c r="AR151" s="108" t="str">
        <f>IF(AS151="","",IFERROR(VLOOKUP(DATASHEET!BD137,lookup,2,FALSE)-$Q151,""))</f>
        <v/>
      </c>
      <c r="AS151" s="109">
        <f>IFERROR(INDEX(DATASHEET!$A$1:$CT$300,MATCH(PROGRESS!$A151,DATASHEET!$A$1:$A$300,0),MATCH(PROGRESS!AS$2,DATASHEET!$A$1:$CT$1,0)),"")</f>
        <v>0</v>
      </c>
      <c r="AT151" s="109" t="str">
        <f t="shared" si="67"/>
        <v/>
      </c>
      <c r="AU151" s="110" t="str">
        <f>IF(ISBLANK(DATASHEET!BE137),"",DATASHEET!BE137)</f>
        <v>NH</v>
      </c>
      <c r="AV151" s="111" t="str">
        <f>IF(ISBLANK(DATASHEET!BF137),"",DATASHEET!BF137)</f>
        <v>8S-GG-3</v>
      </c>
      <c r="AW151" s="108" t="str">
        <f>IF(AX151="","",IFERROR(VLOOKUP(DATASHEET!BH137,lookup,2,FALSE)-$Q151,""))</f>
        <v/>
      </c>
      <c r="AX151" s="109">
        <f>IFERROR(INDEX(DATASHEET!$A$1:$CT$300,MATCH(PROGRESS!$A151,DATASHEET!$A$1:$A$300,0),MATCH(PROGRESS!AX$2,DATASHEET!$A$1:$CT$1,0)),"")</f>
        <v>0</v>
      </c>
      <c r="AY151" s="109" t="str">
        <f t="shared" si="68"/>
        <v/>
      </c>
      <c r="AZ151" s="110" t="str">
        <f>IF(ISBLANK(DATASHEET!BI137),"",DATASHEET!BI137)</f>
        <v>MCO</v>
      </c>
      <c r="BA151" s="111" t="str">
        <f>IF(ISBLANK(DATASHEET!BJ137),"",DATASHEET!BJ137)</f>
        <v>8S-HI-3</v>
      </c>
      <c r="BB151" s="108" t="str">
        <f>IF(BC151="","",IFERROR(VLOOKUP(DATASHEET!BL137,lookup,2,FALSE)-$Q151,""))</f>
        <v/>
      </c>
      <c r="BC151" s="109">
        <f>IFERROR(INDEX(DATASHEET!$A$1:$CT$300,MATCH(PROGRESS!$A151,DATASHEET!$A$1:$A$300,0),MATCH(PROGRESS!BC$2,DATASHEET!$A$1:$CT$1,0)),"")</f>
        <v>0</v>
      </c>
      <c r="BD151" s="109" t="str">
        <f t="shared" si="69"/>
        <v/>
      </c>
      <c r="BE151" s="110" t="str">
        <f>IF(ISBLANK(DATASHEET!BM137),"",DATASHEET!BM137)</f>
        <v>RNI</v>
      </c>
      <c r="BF151" s="111" t="str">
        <f>IF(ISBLANK(DATASHEET!BN137),"",DATASHEET!BN137)</f>
        <v>8S-IT-3</v>
      </c>
      <c r="BG151" s="108" t="str">
        <f>IF(BH151="","",IFERROR(VLOOKUP(DATASHEET!BP137,lookup,2,FALSE)-$Q151,""))</f>
        <v/>
      </c>
      <c r="BH151" s="109">
        <f>IFERROR(INDEX(DATASHEET!$A$1:$CT$300,MATCH(PROGRESS!$A151,DATASHEET!$A$1:$A$300,0),MATCH(PROGRESS!BH$2,DATASHEET!$A$1:$CT$1,0)),"")</f>
        <v>0</v>
      </c>
      <c r="BI151" s="109" t="str">
        <f t="shared" si="70"/>
        <v/>
      </c>
      <c r="BJ151" s="110" t="str">
        <f>IF(ISBLANK(DATASHEET!BQ137),"",DATASHEET!BQ137)</f>
        <v>JQ</v>
      </c>
      <c r="BK151" s="111" t="str">
        <f>IF(ISBLANK(DATASHEET!BR137),"",DATASHEET!BR137)</f>
        <v>8S-MA-4</v>
      </c>
      <c r="BL151" s="108" t="str">
        <f>IFERROR(VLOOKUP(DATASHEET!BT137,lookup,2,FALSE)-$Q151,"")</f>
        <v/>
      </c>
      <c r="BM151" s="109">
        <f>IFERROR(INDEX(DATASHEET!$A$1:$CT$300,MATCH(PROGRESS!$A151,DATASHEET!$A$1:$A$300,0),MATCH(PROGRESS!BM$2,DATASHEET!$A$1:$CT$1,0)),"")</f>
        <v>0</v>
      </c>
      <c r="BN151" s="109" t="str">
        <f t="shared" si="71"/>
        <v/>
      </c>
      <c r="BO151" s="110" t="str">
        <f>IF(ISBLANK(DATASHEET!BU137),"",DATASHEET!BU137)</f>
        <v>AW</v>
      </c>
      <c r="BP151" s="111" t="str">
        <f>IF(ISBLANK(DATASHEET!BV137),"",DATASHEET!BV137)</f>
        <v>8S-MU-3</v>
      </c>
      <c r="BQ151" s="108" t="str">
        <f>IFERROR(VLOOKUP(DATASHEET!BX137,lookup,2,FALSE)-$Q151,"")</f>
        <v/>
      </c>
      <c r="BR151" s="109">
        <f>IFERROR(INDEX(DATASHEET!$A$1:$CT$300,MATCH(PROGRESS!$A151,DATASHEET!$A$1:$A$300,0),MATCH(PROGRESS!BR$2,DATASHEET!$A$1:$CT$1,0)),"")</f>
        <v>0</v>
      </c>
      <c r="BS151" s="109" t="str">
        <f t="shared" si="72"/>
        <v/>
      </c>
      <c r="BT151" s="110" t="str">
        <f>IF(ISBLANK(DATASHEET!BY137),"",DATASHEET!BY137)</f>
        <v/>
      </c>
      <c r="BU151" s="111" t="str">
        <f>IF(ISBLANK(DATASHEET!BZ137),"",DATASHEET!BZ137)</f>
        <v/>
      </c>
      <c r="BV151" s="108" t="str">
        <f>IFERROR(VLOOKUP(DATASHEET!CB137,lookup,2,FALSE)-$Q151,"")</f>
        <v/>
      </c>
      <c r="BW151" s="109">
        <f>IFERROR(INDEX(DATASHEET!$A$1:$CT$300,MATCH(PROGRESS!$A151,DATASHEET!$A$1:$A$300,0),MATCH(PROGRESS!BW$2,DATASHEET!$A$1:$CT$1,0)),"")</f>
        <v>0</v>
      </c>
      <c r="BX151" s="109" t="str">
        <f t="shared" si="73"/>
        <v/>
      </c>
      <c r="BY151" s="110" t="str">
        <f>IF(ISBLANK(DATASHEET!CC137),"",DATASHEET!CC137)</f>
        <v>RDO</v>
      </c>
      <c r="BZ151" s="111" t="str">
        <f>IF(ISBLANK(DATASHEET!CD137),"",DATASHEET!CD137)</f>
        <v>8S-PE-3</v>
      </c>
      <c r="CA151" s="108" t="str">
        <f>IFERROR(VLOOKUP(DATASHEET!CF137,lookup,2,FALSE)-$Q151,"")</f>
        <v/>
      </c>
      <c r="CB151" s="109">
        <f>IFERROR(INDEX(DATASHEET!$A$1:$CT$300,MATCH(PROGRESS!$A151,DATASHEET!$A$1:$A$300,0),MATCH(PROGRESS!CB$2,DATASHEET!$A$1:$CT$1,0)),"")</f>
        <v>0</v>
      </c>
      <c r="CC151" s="109" t="str">
        <f t="shared" si="74"/>
        <v/>
      </c>
      <c r="CD151" s="110" t="str">
        <f>IF(ISBLANK(DATASHEET!CG137),"",DATASHEET!CG137)</f>
        <v>FG</v>
      </c>
      <c r="CE151" s="111" t="str">
        <f>IF(ISBLANK(DATASHEET!CH137),"",DATASHEET!CH137)</f>
        <v>8S-RE-3</v>
      </c>
      <c r="CF151" s="108" t="str">
        <f>IFERROR(VLOOKUP(DATASHEET!CJ137,lookup,2,FALSE)-$Q151,"")</f>
        <v/>
      </c>
      <c r="CG151" s="109">
        <f>IFERROR(INDEX(DATASHEET!$A$1:$CT$300,MATCH(PROGRESS!$A151,DATASHEET!$A$1:$A$300,0),MATCH(PROGRESS!CG$2,DATASHEET!$A$1:$CT$1,0)),"")</f>
        <v>0</v>
      </c>
      <c r="CH151" s="109" t="str">
        <f t="shared" si="77"/>
        <v/>
      </c>
      <c r="CI151" s="110" t="str">
        <f>IF(ISBLANK(DATASHEET!CK137),"",DATASHEET!CK137)</f>
        <v>AGI</v>
      </c>
      <c r="CJ151" s="111" t="str">
        <f>IF(ISBLANK(DATASHEET!CL137),"",DATASHEET!CL137)</f>
        <v>8X-SC-2</v>
      </c>
      <c r="CK151" s="108" t="str">
        <f>IFERROR(VLOOKUP(DATASHEET!CN137,lookup,2,FALSE)-$Q151,"")</f>
        <v/>
      </c>
      <c r="CL151" s="109">
        <f>IFERROR(INDEX(DATASHEET!$A$1:$CT$300,MATCH(PROGRESS!$A151,DATASHEET!$A$1:$A$300,0),MATCH(PROGRESS!CL$2,DATASHEET!$A$1:$CT$1,0)),"")</f>
        <v>0</v>
      </c>
      <c r="CM151" s="109" t="str">
        <f t="shared" si="75"/>
        <v/>
      </c>
      <c r="CN151" s="110" t="str">
        <f>IF(ISBLANK(DATASHEET!CO137),"",DATASHEET!CO137)</f>
        <v/>
      </c>
      <c r="CO151" s="110" t="str">
        <f>IF(ISBLANK(DATASHEET!CP137),"",DATASHEET!CP137)</f>
        <v/>
      </c>
      <c r="FO151" s="282"/>
      <c r="FP151" s="282"/>
      <c r="FQ151" s="282"/>
      <c r="FR151" s="282"/>
      <c r="FS151" s="282"/>
      <c r="FT151" s="282"/>
      <c r="FU151" s="282"/>
      <c r="FV151" s="282"/>
      <c r="FW151" s="282"/>
      <c r="FX151" s="282"/>
      <c r="FY151" s="345"/>
      <c r="FZ151" s="282"/>
      <c r="GA151" s="282"/>
      <c r="GB151" s="282"/>
      <c r="GC151" s="282"/>
      <c r="GD151" s="282"/>
      <c r="GE151" s="282"/>
      <c r="GF151" s="282"/>
      <c r="GG151" s="282"/>
      <c r="GH151" s="282"/>
      <c r="GI151" s="282"/>
      <c r="GJ151" s="282"/>
      <c r="GK151" s="282"/>
      <c r="GL151" s="282"/>
      <c r="GM151" s="282"/>
      <c r="GN151" s="282"/>
      <c r="GO151" s="282"/>
      <c r="GP151" s="282"/>
      <c r="GQ151" s="282"/>
      <c r="GR151" s="282"/>
    </row>
    <row r="152" spans="1:200" ht="15.75" x14ac:dyDescent="0.25">
      <c r="A152" s="112">
        <f>DATASHEET!A138</f>
        <v>160003</v>
      </c>
      <c r="B152" s="113" t="str">
        <f>DATASHEET!B138</f>
        <v>NEWNES, Eric</v>
      </c>
      <c r="C152" s="114" t="str">
        <f>DATASHEET!C138</f>
        <v>8KC</v>
      </c>
      <c r="D152" s="115" t="str">
        <f>DATASHEET!D138</f>
        <v>M</v>
      </c>
      <c r="E152" s="115" t="str">
        <f>DATASHEET!J138</f>
        <v>N</v>
      </c>
      <c r="F152" s="115" t="str">
        <f>DATASHEET!E138</f>
        <v>N</v>
      </c>
      <c r="G152" s="115" t="str">
        <f>DATASHEET!F138</f>
        <v>Indian</v>
      </c>
      <c r="H152" s="115" t="str">
        <f>DATASHEET!G138</f>
        <v>N</v>
      </c>
      <c r="I152" s="115" t="str">
        <f>DATASHEET!H138</f>
        <v>Y</v>
      </c>
      <c r="J152" s="115" t="str">
        <f>DATASHEET!I138</f>
        <v>Y</v>
      </c>
      <c r="K152" s="116" t="str">
        <f>DATASHEET!M138</f>
        <v>M</v>
      </c>
      <c r="L152" s="117" t="str">
        <f t="shared" si="62"/>
        <v/>
      </c>
      <c r="M152" s="106" t="str">
        <f>IFERROR(SUM(COUNTIF($S152,"&gt;=0"),COUNTIF($AC152,"&gt;=0"),COUNTIF($AH152,"&gt;=0"),COUNTIF(#REF!,"&gt;=0"),COUNTIF($AM152,"&gt;=0"),COUNTIF($AR152,"&gt;=0"),COUNTIF($AW152,"&gt;=0"),COUNTIF($BB152,"&gt;=0"),COUNTIF($BG152,"&gt;=0"),COUNTIF($BL152,"&gt;=0"),COUNTIF($BV152,"&gt;=0"),COUNTIF($BQ152,"&gt;=0"),COUNTIF($CF152,"&gt;=0"),COUNTIF($CK152,"&gt;=0"),COUNTIF($X152,"&gt;=0"),COUNTIF($CA152,"&gt;=0"))/COUNT($S152,$AC152,$AH152,#REF!,$AM152,$AR152,$AW152,$BB152,$BG152,$BL152,$BV152,$CA152,$CF152,$CK152,$X152,$BQ152),"")</f>
        <v/>
      </c>
      <c r="N152" s="106" t="str">
        <f>IFERROR(SUM(COUNTIF($S152,"&lt;0"),COUNTIF($AC152,"&lt;0"),COUNTIF($AH152,"&lt;0"),COUNTIF(#REF!,"&lt;0"),COUNTIF($AM152,"&lt;0"),COUNTIF($AR152,"&lt;0"),COUNTIF($AW152,"&lt;0"),COUNTIF($BB152,"&lt;0"),COUNTIF($BG152,"&lt;0"),COUNTIF($BL152,"&lt;0"),COUNTIF($BV152,"&lt;0"),COUNTIF($BQ152,"&lt;0"),COUNTIF($CA152,"&lt;0"),COUNTIF($CF152,"&lt;0"),COUNTIF($CK152,"&lt;0"),COUNTIF($X152,"&lt;0"))/COUNT($S152,$AC152,$AH152,#REF!,$AM152,$AR152,$AW152,$BB152,$BG152,$BL152,$BV152,$CA152,$CF152,$CK152,$X152,$BQ152),"")</f>
        <v/>
      </c>
      <c r="O152" s="118" t="str">
        <f>IF(ISBLANK(DATASHEET!L138),"",DATASHEET!L138)</f>
        <v>4-5</v>
      </c>
      <c r="P152" s="119">
        <f>IFERROR(IF(VLOOKUP(DATASHEET!A138,[5]YEAR8!$A$2:$Z$226,18,FALSE)="","",VLOOKUP(DATASHEET!A138,[5]YEAR8!$A$2:$Z$226,18,FALSE)),"")</f>
        <v>45.503675999999999</v>
      </c>
      <c r="Q152" s="120">
        <f>IFERROR(IF(VLOOKUP(DATASHEET!A138,[5]YEAR8!$A$2:$AF$250,19,FALSE)="","",VLOOKUP(DATASHEET!A138,[5]YEAR8!$A$2:$AF$250,19,FALSE)),"")</f>
        <v>4.5503675999999995</v>
      </c>
      <c r="R152" s="121" t="str">
        <f>'P8 BREAKDOWN'!L140</f>
        <v/>
      </c>
      <c r="S152" s="108" t="str">
        <f>IF(T152="","",IFERROR(VLOOKUP(DATASHEET!AF138,lookup,2,FALSE)-$Q152,""))</f>
        <v/>
      </c>
      <c r="T152" s="109">
        <f>IFERROR(INDEX(DATASHEET!$A$1:$CT$300,MATCH(PROGRESS!$A152,DATASHEET!$A$1:$A$300,0),MATCH(PROGRESS!T$2,DATASHEET!$A$1:$CT$1,0)),"")</f>
        <v>0</v>
      </c>
      <c r="U152" s="109" t="str">
        <f t="shared" si="63"/>
        <v/>
      </c>
      <c r="V152" s="110" t="str">
        <f>IF(ISBLANK(DATASHEET!AG138),"",DATASHEET!AG138)</f>
        <v>SGO</v>
      </c>
      <c r="W152" s="111" t="str">
        <f>IF(ISBLANK(DATASHEET!AH138),"",DATASHEET!AH138)</f>
        <v>8N-AR-4</v>
      </c>
      <c r="X152" s="108" t="str">
        <f>IFERROR(VLOOKUP(DATASHEET!AJ138,lookup,2,FALSE)-$Q152,"")</f>
        <v/>
      </c>
      <c r="Y152" s="109">
        <f>IFERROR(INDEX(DATASHEET!$A$1:$CT$300,MATCH(PROGRESS!$A152,DATASHEET!$A$1:$A$300,0),MATCH(PROGRESS!Y$2,DATASHEET!$A$1:$CT$1,0)),"")</f>
        <v>0</v>
      </c>
      <c r="Z152" s="109" t="str">
        <f t="shared" si="76"/>
        <v/>
      </c>
      <c r="AA152" s="110" t="str">
        <f>IF(ISBLANK(DATASHEET!AK138),"",DATASHEET!AK138)</f>
        <v>KD</v>
      </c>
      <c r="AB152" s="111" t="str">
        <f>IF(ISBLANK(DATASHEET!AL138),"",DATASHEET!AL138)</f>
        <v>8N-DT-2</v>
      </c>
      <c r="AC152" s="108" t="str">
        <f>IF(AD152="","",IFERROR(VLOOKUP(DATASHEET!AN138,lookup,2,FALSE)-$Q152,""))</f>
        <v/>
      </c>
      <c r="AD152" s="109">
        <f>IFERROR(INDEX(DATASHEET!$A$1:$CT$300,MATCH(PROGRESS!$A152,DATASHEET!$A$1:$A$300,0),MATCH(PROGRESS!AD$2,DATASHEET!$A$1:$CT$1,0)),"")</f>
        <v>0</v>
      </c>
      <c r="AE152" s="109" t="str">
        <f t="shared" si="64"/>
        <v/>
      </c>
      <c r="AF152" s="110" t="str">
        <f>IF(ISBLANK(DATASHEET!AO138),"",DATASHEET!AO138)</f>
        <v>KC</v>
      </c>
      <c r="AG152" s="111" t="str">
        <f>IF(ISBLANK(DATASHEET!AP138),"",DATASHEET!AP138)</f>
        <v>8N-DR-4</v>
      </c>
      <c r="AH152" s="108" t="str">
        <f>IF(AI152="","",IFERROR(VLOOKUP(DATASHEET!AR138,lookup,2,FALSE)-$Q152,""))</f>
        <v/>
      </c>
      <c r="AI152" s="109">
        <f>IFERROR(INDEX(DATASHEET!$A$1:$CT$300,MATCH(PROGRESS!$A152,DATASHEET!$A$1:$A$300,0),MATCH(PROGRESS!AI$2,DATASHEET!$A$1:$CT$1,0)),"")</f>
        <v>0</v>
      </c>
      <c r="AJ152" s="109" t="str">
        <f t="shared" si="65"/>
        <v/>
      </c>
      <c r="AK152" s="110" t="str">
        <f>IF(ISBLANK(DATASHEET!AS138),"",DATASHEET!AS138)</f>
        <v>CMC</v>
      </c>
      <c r="AL152" s="111" t="str">
        <f>IF(ISBLANK(DATASHEET!AT138),"",DATASHEET!AT138)</f>
        <v>8N-EN-3</v>
      </c>
      <c r="AM152" s="108" t="str">
        <f>IF(AN152="","",IFERROR(VLOOKUP(DATASHEET!AZ138,lookup,2,FALSE)-$Q152,""))</f>
        <v/>
      </c>
      <c r="AN152" s="109">
        <f>IFERROR(INDEX(DATASHEET!$A$1:$CT$300,MATCH(PROGRESS!$A152,DATASHEET!$A$1:$A$300,0),MATCH(PROGRESS!AN$2,DATASHEET!$A$1:$CT$1,0)),"")</f>
        <v>0</v>
      </c>
      <c r="AO152" s="109" t="str">
        <f t="shared" si="66"/>
        <v/>
      </c>
      <c r="AP152" s="110" t="str">
        <f>IF(ISBLANK(DATASHEET!BA138),"",DATASHEET!BA138)</f>
        <v/>
      </c>
      <c r="AQ152" s="111" t="str">
        <f>IF(ISBLANK(DATASHEET!BB138),"",DATASHEET!BB138)</f>
        <v/>
      </c>
      <c r="AR152" s="108" t="str">
        <f>IF(AS152="","",IFERROR(VLOOKUP(DATASHEET!BD138,lookup,2,FALSE)-$Q152,""))</f>
        <v/>
      </c>
      <c r="AS152" s="109">
        <f>IFERROR(INDEX(DATASHEET!$A$1:$CT$300,MATCH(PROGRESS!$A152,DATASHEET!$A$1:$A$300,0),MATCH(PROGRESS!AS$2,DATASHEET!$A$1:$CT$1,0)),"")</f>
        <v>0</v>
      </c>
      <c r="AT152" s="109" t="str">
        <f t="shared" si="67"/>
        <v/>
      </c>
      <c r="AU152" s="110" t="str">
        <f>IF(ISBLANK(DATASHEET!BE138),"",DATASHEET!BE138)</f>
        <v>ET</v>
      </c>
      <c r="AV152" s="111" t="str">
        <f>IF(ISBLANK(DATASHEET!BF138),"",DATASHEET!BF138)</f>
        <v>8N-GG-4</v>
      </c>
      <c r="AW152" s="108" t="str">
        <f>IF(AX152="","",IFERROR(VLOOKUP(DATASHEET!BH138,lookup,2,FALSE)-$Q152,""))</f>
        <v/>
      </c>
      <c r="AX152" s="109">
        <f>IFERROR(INDEX(DATASHEET!$A$1:$CT$300,MATCH(PROGRESS!$A152,DATASHEET!$A$1:$A$300,0),MATCH(PROGRESS!AX$2,DATASHEET!$A$1:$CT$1,0)),"")</f>
        <v>0</v>
      </c>
      <c r="AY152" s="109" t="str">
        <f t="shared" si="68"/>
        <v/>
      </c>
      <c r="AZ152" s="110" t="str">
        <f>IF(ISBLANK(DATASHEET!BI138),"",DATASHEET!BI138)</f>
        <v>ESH</v>
      </c>
      <c r="BA152" s="111" t="str">
        <f>IF(ISBLANK(DATASHEET!BJ138),"",DATASHEET!BJ138)</f>
        <v>8N-HI-4</v>
      </c>
      <c r="BB152" s="108" t="str">
        <f>IF(BC152="","",IFERROR(VLOOKUP(DATASHEET!BL138,lookup,2,FALSE)-$Q152,""))</f>
        <v/>
      </c>
      <c r="BC152" s="109">
        <f>IFERROR(INDEX(DATASHEET!$A$1:$CT$300,MATCH(PROGRESS!$A152,DATASHEET!$A$1:$A$300,0),MATCH(PROGRESS!BC$2,DATASHEET!$A$1:$CT$1,0)),"")</f>
        <v>0</v>
      </c>
      <c r="BD152" s="109" t="str">
        <f t="shared" si="69"/>
        <v/>
      </c>
      <c r="BE152" s="110" t="str">
        <f>IF(ISBLANK(DATASHEET!BM138),"",DATASHEET!BM138)</f>
        <v>RNI</v>
      </c>
      <c r="BF152" s="111" t="str">
        <f>IF(ISBLANK(DATASHEET!BN138),"",DATASHEET!BN138)</f>
        <v>8N-IT-4</v>
      </c>
      <c r="BG152" s="108" t="str">
        <f>IF(BH152="","",IFERROR(VLOOKUP(DATASHEET!BP138,lookup,2,FALSE)-$Q152,""))</f>
        <v/>
      </c>
      <c r="BH152" s="109">
        <f>IFERROR(INDEX(DATASHEET!$A$1:$CT$300,MATCH(PROGRESS!$A152,DATASHEET!$A$1:$A$300,0),MATCH(PROGRESS!BH$2,DATASHEET!$A$1:$CT$1,0)),"")</f>
        <v>0</v>
      </c>
      <c r="BI152" s="109" t="str">
        <f t="shared" si="70"/>
        <v/>
      </c>
      <c r="BJ152" s="110" t="str">
        <f>IF(ISBLANK(DATASHEET!BQ138),"",DATASHEET!BQ138)</f>
        <v>JQ</v>
      </c>
      <c r="BK152" s="111" t="str">
        <f>IF(ISBLANK(DATASHEET!BR138),"",DATASHEET!BR138)</f>
        <v>8N-MA-4</v>
      </c>
      <c r="BL152" s="108" t="str">
        <f>IFERROR(VLOOKUP(DATASHEET!BT138,lookup,2,FALSE)-$Q152,"")</f>
        <v/>
      </c>
      <c r="BM152" s="109">
        <f>IFERROR(INDEX(DATASHEET!$A$1:$CT$300,MATCH(PROGRESS!$A152,DATASHEET!$A$1:$A$300,0),MATCH(PROGRESS!BM$2,DATASHEET!$A$1:$CT$1,0)),"")</f>
        <v>0</v>
      </c>
      <c r="BN152" s="109" t="str">
        <f t="shared" si="71"/>
        <v/>
      </c>
      <c r="BO152" s="110" t="str">
        <f>IF(ISBLANK(DATASHEET!BU138),"",DATASHEET!BU138)</f>
        <v>AW</v>
      </c>
      <c r="BP152" s="111" t="str">
        <f>IF(ISBLANK(DATASHEET!BV138),"",DATASHEET!BV138)</f>
        <v>8N-MU-4</v>
      </c>
      <c r="BQ152" s="108" t="str">
        <f>IFERROR(VLOOKUP(DATASHEET!BX138,lookup,2,FALSE)-$Q152,"")</f>
        <v/>
      </c>
      <c r="BR152" s="109">
        <f>IFERROR(INDEX(DATASHEET!$A$1:$CT$300,MATCH(PROGRESS!$A152,DATASHEET!$A$1:$A$300,0),MATCH(PROGRESS!BR$2,DATASHEET!$A$1:$CT$1,0)),"")</f>
        <v>0</v>
      </c>
      <c r="BS152" s="109" t="str">
        <f t="shared" si="72"/>
        <v/>
      </c>
      <c r="BT152" s="110" t="str">
        <f>IF(ISBLANK(DATASHEET!BY138),"",DATASHEET!BY138)</f>
        <v/>
      </c>
      <c r="BU152" s="111" t="str">
        <f>IF(ISBLANK(DATASHEET!BZ138),"",DATASHEET!BZ138)</f>
        <v/>
      </c>
      <c r="BV152" s="108" t="str">
        <f>IFERROR(VLOOKUP(DATASHEET!CB138,lookup,2,FALSE)-$Q152,"")</f>
        <v/>
      </c>
      <c r="BW152" s="109">
        <f>IFERROR(INDEX(DATASHEET!$A$1:$CT$300,MATCH(PROGRESS!$A152,DATASHEET!$A$1:$A$300,0),MATCH(PROGRESS!BW$2,DATASHEET!$A$1:$CT$1,0)),"")</f>
        <v>0</v>
      </c>
      <c r="BX152" s="109" t="str">
        <f t="shared" si="73"/>
        <v/>
      </c>
      <c r="BY152" s="110" t="str">
        <f>IF(ISBLANK(DATASHEET!CC138),"",DATASHEET!CC138)</f>
        <v>MAM</v>
      </c>
      <c r="BZ152" s="111" t="str">
        <f>IF(ISBLANK(DATASHEET!CD138),"",DATASHEET!CD138)</f>
        <v>8N-PE-4</v>
      </c>
      <c r="CA152" s="108" t="str">
        <f>IFERROR(VLOOKUP(DATASHEET!CF138,lookup,2,FALSE)-$Q152,"")</f>
        <v/>
      </c>
      <c r="CB152" s="109">
        <f>IFERROR(INDEX(DATASHEET!$A$1:$CT$300,MATCH(PROGRESS!$A152,DATASHEET!$A$1:$A$300,0),MATCH(PROGRESS!CB$2,DATASHEET!$A$1:$CT$1,0)),"")</f>
        <v>0</v>
      </c>
      <c r="CC152" s="109" t="str">
        <f t="shared" si="74"/>
        <v/>
      </c>
      <c r="CD152" s="110" t="str">
        <f>IF(ISBLANK(DATASHEET!CG138),"",DATASHEET!CG138)</f>
        <v>ZA</v>
      </c>
      <c r="CE152" s="111" t="str">
        <f>IF(ISBLANK(DATASHEET!CH138),"",DATASHEET!CH138)</f>
        <v>8N-RE-4</v>
      </c>
      <c r="CF152" s="108" t="str">
        <f>IFERROR(VLOOKUP(DATASHEET!CJ138,lookup,2,FALSE)-$Q152,"")</f>
        <v/>
      </c>
      <c r="CG152" s="109">
        <f>IFERROR(INDEX(DATASHEET!$A$1:$CT$300,MATCH(PROGRESS!$A152,DATASHEET!$A$1:$A$300,0),MATCH(PROGRESS!CG$2,DATASHEET!$A$1:$CT$1,0)),"")</f>
        <v>0</v>
      </c>
      <c r="CH152" s="109" t="str">
        <f t="shared" si="77"/>
        <v/>
      </c>
      <c r="CI152" s="110" t="str">
        <f>IF(ISBLANK(DATASHEET!CK138),"",DATASHEET!CK138)</f>
        <v>GN</v>
      </c>
      <c r="CJ152" s="111" t="str">
        <f>IF(ISBLANK(DATASHEET!CL138),"",DATASHEET!CL138)</f>
        <v>8X-SC-3</v>
      </c>
      <c r="CK152" s="108" t="str">
        <f>IFERROR(VLOOKUP(DATASHEET!CN138,lookup,2,FALSE)-$Q152,"")</f>
        <v/>
      </c>
      <c r="CL152" s="109">
        <f>IFERROR(INDEX(DATASHEET!$A$1:$CT$300,MATCH(PROGRESS!$A152,DATASHEET!$A$1:$A$300,0),MATCH(PROGRESS!CL$2,DATASHEET!$A$1:$CT$1,0)),"")</f>
        <v>0</v>
      </c>
      <c r="CM152" s="109" t="str">
        <f t="shared" si="75"/>
        <v/>
      </c>
      <c r="CN152" s="110" t="str">
        <f>IF(ISBLANK(DATASHEET!CO138),"",DATASHEET!CO138)</f>
        <v>MBA</v>
      </c>
      <c r="CO152" s="110" t="str">
        <f>IF(ISBLANK(DATASHEET!CP138),"",DATASHEET!CP138)</f>
        <v>8N-SP-4</v>
      </c>
      <c r="FO152" s="282"/>
      <c r="FP152" s="282"/>
      <c r="FQ152" s="282"/>
      <c r="FR152" s="282"/>
      <c r="FS152" s="282"/>
      <c r="FT152" s="282"/>
      <c r="FU152" s="282"/>
      <c r="FV152" s="282"/>
      <c r="FW152" s="282"/>
      <c r="FX152" s="282"/>
      <c r="FY152" s="345"/>
      <c r="FZ152" s="282"/>
      <c r="GA152" s="282"/>
      <c r="GB152" s="282"/>
      <c r="GC152" s="282"/>
      <c r="GD152" s="282"/>
      <c r="GE152" s="282"/>
      <c r="GF152" s="282"/>
      <c r="GG152" s="282"/>
      <c r="GH152" s="282"/>
      <c r="GI152" s="282"/>
      <c r="GJ152" s="282"/>
      <c r="GK152" s="282"/>
      <c r="GL152" s="282"/>
      <c r="GM152" s="282"/>
      <c r="GN152" s="282"/>
      <c r="GO152" s="282"/>
      <c r="GP152" s="282"/>
      <c r="GQ152" s="282"/>
      <c r="GR152" s="282"/>
    </row>
    <row r="153" spans="1:200" ht="15.75" x14ac:dyDescent="0.25">
      <c r="A153" s="112">
        <f>DATASHEET!A139</f>
        <v>152947</v>
      </c>
      <c r="B153" s="113" t="str">
        <f>DATASHEET!B139</f>
        <v>NISAR, Aneesah</v>
      </c>
      <c r="C153" s="114" t="str">
        <f>DATASHEET!C139</f>
        <v>8KS</v>
      </c>
      <c r="D153" s="115" t="str">
        <f>DATASHEET!D139</f>
        <v>F</v>
      </c>
      <c r="E153" s="115" t="str">
        <f>DATASHEET!J139</f>
        <v>N</v>
      </c>
      <c r="F153" s="115" t="str">
        <f>DATASHEET!E139</f>
        <v>N</v>
      </c>
      <c r="G153" s="115" t="str">
        <f>DATASHEET!F139</f>
        <v>Pakistani</v>
      </c>
      <c r="H153" s="115" t="str">
        <f>DATASHEET!G139</f>
        <v>Y</v>
      </c>
      <c r="I153" s="115" t="str">
        <f>DATASHEET!H139</f>
        <v>N</v>
      </c>
      <c r="J153" s="115" t="str">
        <f>DATASHEET!I139</f>
        <v>N</v>
      </c>
      <c r="K153" s="116" t="str">
        <f>DATASHEET!M139</f>
        <v>L</v>
      </c>
      <c r="L153" s="117" t="str">
        <f t="shared" si="62"/>
        <v/>
      </c>
      <c r="M153" s="106" t="str">
        <f>IFERROR(SUM(COUNTIF($S153,"&gt;=0"),COUNTIF($AC153,"&gt;=0"),COUNTIF($AH153,"&gt;=0"),COUNTIF(#REF!,"&gt;=0"),COUNTIF($AM153,"&gt;=0"),COUNTIF($AR153,"&gt;=0"),COUNTIF($AW153,"&gt;=0"),COUNTIF($BB153,"&gt;=0"),COUNTIF($BG153,"&gt;=0"),COUNTIF($BL153,"&gt;=0"),COUNTIF($BV153,"&gt;=0"),COUNTIF($BQ153,"&gt;=0"),COUNTIF($CF153,"&gt;=0"),COUNTIF($CK153,"&gt;=0"),COUNTIF($X153,"&gt;=0"),COUNTIF($CA153,"&gt;=0"))/COUNT($S153,$AC153,$AH153,#REF!,$AM153,$AR153,$AW153,$BB153,$BG153,$BL153,$BV153,$CA153,$CF153,$CK153,$X153,$BQ153),"")</f>
        <v/>
      </c>
      <c r="N153" s="106" t="str">
        <f>IFERROR(SUM(COUNTIF($S153,"&lt;0"),COUNTIF($AC153,"&lt;0"),COUNTIF($AH153,"&lt;0"),COUNTIF(#REF!,"&lt;0"),COUNTIF($AM153,"&lt;0"),COUNTIF($AR153,"&lt;0"),COUNTIF($AW153,"&lt;0"),COUNTIF($BB153,"&lt;0"),COUNTIF($BG153,"&lt;0"),COUNTIF($BL153,"&lt;0"),COUNTIF($BV153,"&lt;0"),COUNTIF($BQ153,"&lt;0"),COUNTIF($CA153,"&lt;0"),COUNTIF($CF153,"&lt;0"),COUNTIF($CK153,"&lt;0"),COUNTIF($X153,"&lt;0"))/COUNT($S153,$AC153,$AH153,#REF!,$AM153,$AR153,$AW153,$BB153,$BG153,$BL153,$BV153,$CA153,$CF153,$CK153,$X153,$BQ153),"")</f>
        <v/>
      </c>
      <c r="O153" s="118" t="str">
        <f>IF(ISBLANK(DATASHEET!L139),"",DATASHEET!L139)</f>
        <v>3-4</v>
      </c>
      <c r="P153" s="119">
        <f>IFERROR(IF(VLOOKUP(DATASHEET!A139,[5]YEAR8!$A$2:$Z$226,18,FALSE)="","",VLOOKUP(DATASHEET!A139,[5]YEAR8!$A$2:$Z$226,18,FALSE)),"")</f>
        <v>34.391429000000002</v>
      </c>
      <c r="Q153" s="120">
        <f>IFERROR(IF(VLOOKUP(DATASHEET!A139,[5]YEAR8!$A$2:$AF$250,19,FALSE)="","",VLOOKUP(DATASHEET!A139,[5]YEAR8!$A$2:$AF$250,19,FALSE)),"")</f>
        <v>3.4391429000000002</v>
      </c>
      <c r="R153" s="121" t="str">
        <f>'P8 BREAKDOWN'!L141</f>
        <v/>
      </c>
      <c r="S153" s="108" t="str">
        <f>IF(T153="","",IFERROR(VLOOKUP(DATASHEET!AF139,lookup,2,FALSE)-$Q153,""))</f>
        <v/>
      </c>
      <c r="T153" s="109">
        <f>IFERROR(INDEX(DATASHEET!$A$1:$CT$300,MATCH(PROGRESS!$A153,DATASHEET!$A$1:$A$300,0),MATCH(PROGRESS!T$2,DATASHEET!$A$1:$CT$1,0)),"")</f>
        <v>0</v>
      </c>
      <c r="U153" s="109" t="str">
        <f t="shared" si="63"/>
        <v/>
      </c>
      <c r="V153" s="110" t="str">
        <f>IF(ISBLANK(DATASHEET!AG139),"",DATASHEET!AG139)</f>
        <v>BPE</v>
      </c>
      <c r="W153" s="111" t="str">
        <f>IF(ISBLANK(DATASHEET!AH139),"",DATASHEET!AH139)</f>
        <v>8S-AR-2</v>
      </c>
      <c r="X153" s="108" t="str">
        <f>IFERROR(VLOOKUP(DATASHEET!AJ139,lookup,2,FALSE)-$Q153,"")</f>
        <v/>
      </c>
      <c r="Y153" s="109">
        <f>IFERROR(INDEX(DATASHEET!$A$1:$CT$300,MATCH(PROGRESS!$A153,DATASHEET!$A$1:$A$300,0),MATCH(PROGRESS!Y$2,DATASHEET!$A$1:$CT$1,0)),"")</f>
        <v>0</v>
      </c>
      <c r="Z153" s="109" t="str">
        <f t="shared" si="76"/>
        <v/>
      </c>
      <c r="AA153" s="110" t="str">
        <f>IF(ISBLANK(DATASHEET!AK139),"",DATASHEET!AK139)</f>
        <v/>
      </c>
      <c r="AB153" s="111" t="str">
        <f>IF(ISBLANK(DATASHEET!AL139),"",DATASHEET!AL139)</f>
        <v/>
      </c>
      <c r="AC153" s="108" t="str">
        <f>IF(AD153="","",IFERROR(VLOOKUP(DATASHEET!AN139,lookup,2,FALSE)-$Q153,""))</f>
        <v/>
      </c>
      <c r="AD153" s="109">
        <f>IFERROR(INDEX(DATASHEET!$A$1:$CT$300,MATCH(PROGRESS!$A153,DATASHEET!$A$1:$A$300,0),MATCH(PROGRESS!AD$2,DATASHEET!$A$1:$CT$1,0)),"")</f>
        <v>0</v>
      </c>
      <c r="AE153" s="109" t="str">
        <f t="shared" si="64"/>
        <v/>
      </c>
      <c r="AF153" s="110" t="str">
        <f>IF(ISBLANK(DATASHEET!AO139),"",DATASHEET!AO139)</f>
        <v>EC</v>
      </c>
      <c r="AG153" s="111" t="str">
        <f>IF(ISBLANK(DATASHEET!AP139),"",DATASHEET!AP139)</f>
        <v>8S-DR-2</v>
      </c>
      <c r="AH153" s="108" t="str">
        <f>IF(AI153="","",IFERROR(VLOOKUP(DATASHEET!AR139,lookup,2,FALSE)-$Q153,""))</f>
        <v/>
      </c>
      <c r="AI153" s="109">
        <f>IFERROR(INDEX(DATASHEET!$A$1:$CT$300,MATCH(PROGRESS!$A153,DATASHEET!$A$1:$A$300,0),MATCH(PROGRESS!AI$2,DATASHEET!$A$1:$CT$1,0)),"")</f>
        <v>0</v>
      </c>
      <c r="AJ153" s="109" t="str">
        <f t="shared" si="65"/>
        <v/>
      </c>
      <c r="AK153" s="110" t="str">
        <f>IF(ISBLANK(DATASHEET!AS139),"",DATASHEET!AS139)</f>
        <v>EW</v>
      </c>
      <c r="AL153" s="111" t="str">
        <f>IF(ISBLANK(DATASHEET!AT139),"",DATASHEET!AT139)</f>
        <v>8S-EN-4</v>
      </c>
      <c r="AM153" s="108" t="str">
        <f>IF(AN153="","",IFERROR(VLOOKUP(DATASHEET!AZ139,lookup,2,FALSE)-$Q153,""))</f>
        <v/>
      </c>
      <c r="AN153" s="109">
        <f>IFERROR(INDEX(DATASHEET!$A$1:$CT$300,MATCH(PROGRESS!$A153,DATASHEET!$A$1:$A$300,0),MATCH(PROGRESS!AN$2,DATASHEET!$A$1:$CT$1,0)),"")</f>
        <v>0</v>
      </c>
      <c r="AO153" s="109" t="str">
        <f t="shared" si="66"/>
        <v/>
      </c>
      <c r="AP153" s="110" t="str">
        <f>IF(ISBLANK(DATASHEET!BA139),"",DATASHEET!BA139)</f>
        <v>EGQ</v>
      </c>
      <c r="AQ153" s="111" t="str">
        <f>IF(ISBLANK(DATASHEET!BB139),"",DATASHEET!BB139)</f>
        <v>8S-FR-2</v>
      </c>
      <c r="AR153" s="108" t="str">
        <f>IF(AS153="","",IFERROR(VLOOKUP(DATASHEET!BD139,lookup,2,FALSE)-$Q153,""))</f>
        <v/>
      </c>
      <c r="AS153" s="109">
        <f>IFERROR(INDEX(DATASHEET!$A$1:$CT$300,MATCH(PROGRESS!$A153,DATASHEET!$A$1:$A$300,0),MATCH(PROGRESS!AS$2,DATASHEET!$A$1:$CT$1,0)),"")</f>
        <v>0</v>
      </c>
      <c r="AT153" s="109" t="str">
        <f t="shared" si="67"/>
        <v/>
      </c>
      <c r="AU153" s="110" t="str">
        <f>IF(ISBLANK(DATASHEET!BE139),"",DATASHEET!BE139)</f>
        <v>MPI</v>
      </c>
      <c r="AV153" s="111" t="str">
        <f>IF(ISBLANK(DATASHEET!BF139),"",DATASHEET!BF139)</f>
        <v>8S-GG-2</v>
      </c>
      <c r="AW153" s="108" t="str">
        <f>IF(AX153="","",IFERROR(VLOOKUP(DATASHEET!BH139,lookup,2,FALSE)-$Q153,""))</f>
        <v/>
      </c>
      <c r="AX153" s="109">
        <f>IFERROR(INDEX(DATASHEET!$A$1:$CT$300,MATCH(PROGRESS!$A153,DATASHEET!$A$1:$A$300,0),MATCH(PROGRESS!AX$2,DATASHEET!$A$1:$CT$1,0)),"")</f>
        <v>0</v>
      </c>
      <c r="AY153" s="109" t="str">
        <f t="shared" si="68"/>
        <v/>
      </c>
      <c r="AZ153" s="110" t="str">
        <f>IF(ISBLANK(DATASHEET!BI139),"",DATASHEET!BI139)</f>
        <v>HST</v>
      </c>
      <c r="BA153" s="111" t="str">
        <f>IF(ISBLANK(DATASHEET!BJ139),"",DATASHEET!BJ139)</f>
        <v>8S-HI-2</v>
      </c>
      <c r="BB153" s="108" t="str">
        <f>IF(BC153="","",IFERROR(VLOOKUP(DATASHEET!BL139,lookup,2,FALSE)-$Q153,""))</f>
        <v/>
      </c>
      <c r="BC153" s="109">
        <f>IFERROR(INDEX(DATASHEET!$A$1:$CT$300,MATCH(PROGRESS!$A153,DATASHEET!$A$1:$A$300,0),MATCH(PROGRESS!BC$2,DATASHEET!$A$1:$CT$1,0)),"")</f>
        <v>0</v>
      </c>
      <c r="BD153" s="109" t="str">
        <f t="shared" si="69"/>
        <v/>
      </c>
      <c r="BE153" s="110" t="str">
        <f>IF(ISBLANK(DATASHEET!BM139),"",DATASHEET!BM139)</f>
        <v>RNI</v>
      </c>
      <c r="BF153" s="111" t="str">
        <f>IF(ISBLANK(DATASHEET!BN139),"",DATASHEET!BN139)</f>
        <v>8S-IT-2</v>
      </c>
      <c r="BG153" s="108" t="str">
        <f>IF(BH153="","",IFERROR(VLOOKUP(DATASHEET!BP139,lookup,2,FALSE)-$Q153,""))</f>
        <v/>
      </c>
      <c r="BH153" s="109">
        <f>IFERROR(INDEX(DATASHEET!$A$1:$CT$300,MATCH(PROGRESS!$A153,DATASHEET!$A$1:$A$300,0),MATCH(PROGRESS!BH$2,DATASHEET!$A$1:$CT$1,0)),"")</f>
        <v>0</v>
      </c>
      <c r="BI153" s="109" t="str">
        <f t="shared" si="70"/>
        <v/>
      </c>
      <c r="BJ153" s="110" t="str">
        <f>IF(ISBLANK(DATASHEET!BQ139),"",DATASHEET!BQ139)</f>
        <v>AB</v>
      </c>
      <c r="BK153" s="111" t="str">
        <f>IF(ISBLANK(DATASHEET!BR139),"",DATASHEET!BR139)</f>
        <v>8S-MA-3</v>
      </c>
      <c r="BL153" s="108" t="str">
        <f>IFERROR(VLOOKUP(DATASHEET!BT139,lookup,2,FALSE)-$Q153,"")</f>
        <v/>
      </c>
      <c r="BM153" s="109">
        <f>IFERROR(INDEX(DATASHEET!$A$1:$CT$300,MATCH(PROGRESS!$A153,DATASHEET!$A$1:$A$300,0),MATCH(PROGRESS!BM$2,DATASHEET!$A$1:$CT$1,0)),"")</f>
        <v>0</v>
      </c>
      <c r="BN153" s="109" t="str">
        <f t="shared" si="71"/>
        <v/>
      </c>
      <c r="BO153" s="110" t="str">
        <f>IF(ISBLANK(DATASHEET!BU139),"",DATASHEET!BU139)</f>
        <v>RF</v>
      </c>
      <c r="BP153" s="111" t="str">
        <f>IF(ISBLANK(DATASHEET!BV139),"",DATASHEET!BV139)</f>
        <v>8S-MU-2</v>
      </c>
      <c r="BQ153" s="108" t="str">
        <f>IFERROR(VLOOKUP(DATASHEET!BX139,lookup,2,FALSE)-$Q153,"")</f>
        <v/>
      </c>
      <c r="BR153" s="109">
        <f>IFERROR(INDEX(DATASHEET!$A$1:$CT$300,MATCH(PROGRESS!$A153,DATASHEET!$A$1:$A$300,0),MATCH(PROGRESS!BR$2,DATASHEET!$A$1:$CT$1,0)),"")</f>
        <v>0</v>
      </c>
      <c r="BS153" s="109" t="str">
        <f t="shared" si="72"/>
        <v/>
      </c>
      <c r="BT153" s="110" t="str">
        <f>IF(ISBLANK(DATASHEET!BY139),"",DATASHEET!BY139)</f>
        <v>HST</v>
      </c>
      <c r="BU153" s="111" t="str">
        <f>IF(ISBLANK(DATASHEET!BZ139),"",DATASHEET!BZ139)</f>
        <v>8S-PS-5</v>
      </c>
      <c r="BV153" s="108" t="str">
        <f>IFERROR(VLOOKUP(DATASHEET!CB139,lookup,2,FALSE)-$Q153,"")</f>
        <v/>
      </c>
      <c r="BW153" s="109">
        <f>IFERROR(INDEX(DATASHEET!$A$1:$CT$300,MATCH(PROGRESS!$A153,DATASHEET!$A$1:$A$300,0),MATCH(PROGRESS!BW$2,DATASHEET!$A$1:$CT$1,0)),"")</f>
        <v>0</v>
      </c>
      <c r="BX153" s="109" t="str">
        <f t="shared" si="73"/>
        <v/>
      </c>
      <c r="BY153" s="110" t="str">
        <f>IF(ISBLANK(DATASHEET!CC139),"",DATASHEET!CC139)</f>
        <v>CKA</v>
      </c>
      <c r="BZ153" s="111" t="str">
        <f>IF(ISBLANK(DATASHEET!CD139),"",DATASHEET!CD139)</f>
        <v>8S-PE-2</v>
      </c>
      <c r="CA153" s="108" t="str">
        <f>IFERROR(VLOOKUP(DATASHEET!CF139,lookup,2,FALSE)-$Q153,"")</f>
        <v/>
      </c>
      <c r="CB153" s="109">
        <f>IFERROR(INDEX(DATASHEET!$A$1:$CT$300,MATCH(PROGRESS!$A153,DATASHEET!$A$1:$A$300,0),MATCH(PROGRESS!CB$2,DATASHEET!$A$1:$CT$1,0)),"")</f>
        <v>0</v>
      </c>
      <c r="CC153" s="109" t="str">
        <f t="shared" si="74"/>
        <v/>
      </c>
      <c r="CD153" s="110" t="str">
        <f>IF(ISBLANK(DATASHEET!CG139),"",DATASHEET!CG139)</f>
        <v>GRY</v>
      </c>
      <c r="CE153" s="111" t="str">
        <f>IF(ISBLANK(DATASHEET!CH139),"",DATASHEET!CH139)</f>
        <v>8S-RE-2</v>
      </c>
      <c r="CF153" s="108" t="str">
        <f>IFERROR(VLOOKUP(DATASHEET!CJ139,lookup,2,FALSE)-$Q153,"")</f>
        <v/>
      </c>
      <c r="CG153" s="109">
        <f>IFERROR(INDEX(DATASHEET!$A$1:$CT$300,MATCH(PROGRESS!$A153,DATASHEET!$A$1:$A$300,0),MATCH(PROGRESS!CG$2,DATASHEET!$A$1:$CT$1,0)),"")</f>
        <v>0</v>
      </c>
      <c r="CH153" s="109" t="str">
        <f t="shared" si="77"/>
        <v/>
      </c>
      <c r="CI153" s="110" t="str">
        <f>IF(ISBLANK(DATASHEET!CK139),"",DATASHEET!CK139)</f>
        <v>AR</v>
      </c>
      <c r="CJ153" s="111" t="str">
        <f>IF(ISBLANK(DATASHEET!CL139),"",DATASHEET!CL139)</f>
        <v>8X-SC-7</v>
      </c>
      <c r="CK153" s="108" t="str">
        <f>IFERROR(VLOOKUP(DATASHEET!CN139,lookup,2,FALSE)-$Q153,"")</f>
        <v/>
      </c>
      <c r="CL153" s="109">
        <f>IFERROR(INDEX(DATASHEET!$A$1:$CT$300,MATCH(PROGRESS!$A153,DATASHEET!$A$1:$A$300,0),MATCH(PROGRESS!CL$2,DATASHEET!$A$1:$CT$1,0)),"")</f>
        <v>0</v>
      </c>
      <c r="CM153" s="109" t="str">
        <f t="shared" si="75"/>
        <v/>
      </c>
      <c r="CN153" s="110" t="str">
        <f>IF(ISBLANK(DATASHEET!CO139),"",DATASHEET!CO139)</f>
        <v/>
      </c>
      <c r="CO153" s="110" t="str">
        <f>IF(ISBLANK(DATASHEET!CP139),"",DATASHEET!CP139)</f>
        <v/>
      </c>
      <c r="FO153" s="282"/>
      <c r="FP153" s="282"/>
      <c r="FQ153" s="282"/>
      <c r="FR153" s="282"/>
      <c r="FS153" s="282"/>
      <c r="FT153" s="282"/>
      <c r="FU153" s="282"/>
      <c r="FV153" s="282"/>
      <c r="FW153" s="282"/>
      <c r="FX153" s="282"/>
      <c r="FY153" s="345"/>
      <c r="FZ153" s="282"/>
      <c r="GA153" s="282"/>
      <c r="GB153" s="282"/>
      <c r="GC153" s="282"/>
      <c r="GD153" s="282"/>
      <c r="GE153" s="282"/>
      <c r="GF153" s="282"/>
      <c r="GG153" s="282"/>
      <c r="GH153" s="282"/>
      <c r="GI153" s="282"/>
      <c r="GJ153" s="282"/>
      <c r="GK153" s="282"/>
      <c r="GL153" s="282"/>
      <c r="GM153" s="282"/>
      <c r="GN153" s="282"/>
      <c r="GO153" s="282"/>
      <c r="GP153" s="282"/>
      <c r="GQ153" s="282"/>
      <c r="GR153" s="282"/>
    </row>
    <row r="154" spans="1:200" ht="15.75" x14ac:dyDescent="0.25">
      <c r="A154" s="112">
        <f>DATASHEET!A140</f>
        <v>152908</v>
      </c>
      <c r="B154" s="113" t="str">
        <f>DATASHEET!B140</f>
        <v>NJAGI MUTETI, Leo</v>
      </c>
      <c r="C154" s="114" t="str">
        <f>DATASHEET!C140</f>
        <v>8AR</v>
      </c>
      <c r="D154" s="115" t="str">
        <f>DATASHEET!D140</f>
        <v>M</v>
      </c>
      <c r="E154" s="115" t="str">
        <f>DATASHEET!J140</f>
        <v>N</v>
      </c>
      <c r="F154" s="115" t="str">
        <f>DATASHEET!E140</f>
        <v>N</v>
      </c>
      <c r="G154" s="115" t="str">
        <f>DATASHEET!F140</f>
        <v>Other Black African</v>
      </c>
      <c r="H154" s="115" t="str">
        <f>DATASHEET!G140</f>
        <v>Y</v>
      </c>
      <c r="I154" s="115" t="str">
        <f>DATASHEET!H140</f>
        <v>N</v>
      </c>
      <c r="J154" s="115" t="str">
        <f>DATASHEET!I140</f>
        <v>N</v>
      </c>
      <c r="K154" s="116" t="str">
        <f>DATASHEET!M140</f>
        <v>M</v>
      </c>
      <c r="L154" s="117" t="str">
        <f t="shared" si="62"/>
        <v/>
      </c>
      <c r="M154" s="106" t="str">
        <f>IFERROR(SUM(COUNTIF($S154,"&gt;=0"),COUNTIF($AC154,"&gt;=0"),COUNTIF($AH154,"&gt;=0"),COUNTIF(#REF!,"&gt;=0"),COUNTIF($AM154,"&gt;=0"),COUNTIF($AR154,"&gt;=0"),COUNTIF($AW154,"&gt;=0"),COUNTIF($BB154,"&gt;=0"),COUNTIF($BG154,"&gt;=0"),COUNTIF($BL154,"&gt;=0"),COUNTIF($BV154,"&gt;=0"),COUNTIF($BQ154,"&gt;=0"),COUNTIF($CF154,"&gt;=0"),COUNTIF($CK154,"&gt;=0"),COUNTIF($X154,"&gt;=0"),COUNTIF($CA154,"&gt;=0"))/COUNT($S154,$AC154,$AH154,#REF!,$AM154,$AR154,$AW154,$BB154,$BG154,$BL154,$BV154,$CA154,$CF154,$CK154,$X154,$BQ154),"")</f>
        <v/>
      </c>
      <c r="N154" s="106" t="str">
        <f>IFERROR(SUM(COUNTIF($S154,"&lt;0"),COUNTIF($AC154,"&lt;0"),COUNTIF($AH154,"&lt;0"),COUNTIF(#REF!,"&lt;0"),COUNTIF($AM154,"&lt;0"),COUNTIF($AR154,"&lt;0"),COUNTIF($AW154,"&lt;0"),COUNTIF($BB154,"&lt;0"),COUNTIF($BG154,"&lt;0"),COUNTIF($BL154,"&lt;0"),COUNTIF($BV154,"&lt;0"),COUNTIF($BQ154,"&lt;0"),COUNTIF($CA154,"&lt;0"),COUNTIF($CF154,"&lt;0"),COUNTIF($CK154,"&lt;0"),COUNTIF($X154,"&lt;0"))/COUNT($S154,$AC154,$AH154,#REF!,$AM154,$AR154,$AW154,$BB154,$BG154,$BL154,$BV154,$CA154,$CF154,$CK154,$X154,$BQ154),"")</f>
        <v/>
      </c>
      <c r="O154" s="118" t="str">
        <f>IF(ISBLANK(DATASHEET!L140),"",DATASHEET!L140)</f>
        <v>5-6</v>
      </c>
      <c r="P154" s="119">
        <f>IFERROR(IF(VLOOKUP(DATASHEET!A140,[5]YEAR8!$A$2:$Z$226,18,FALSE)="","",VLOOKUP(DATASHEET!A140,[5]YEAR8!$A$2:$Z$226,18,FALSE)),"")</f>
        <v>49.024999999999999</v>
      </c>
      <c r="Q154" s="120">
        <f>IFERROR(IF(VLOOKUP(DATASHEET!A140,[5]YEAR8!$A$2:$AF$250,19,FALSE)="","",VLOOKUP(DATASHEET!A140,[5]YEAR8!$A$2:$AF$250,19,FALSE)),"")</f>
        <v>4.9024999999999999</v>
      </c>
      <c r="R154" s="121" t="str">
        <f>'P8 BREAKDOWN'!L142</f>
        <v/>
      </c>
      <c r="S154" s="108" t="str">
        <f>IF(T154="","",IFERROR(VLOOKUP(DATASHEET!AF140,lookup,2,FALSE)-$Q154,""))</f>
        <v/>
      </c>
      <c r="T154" s="109">
        <f>IFERROR(INDEX(DATASHEET!$A$1:$CT$300,MATCH(PROGRESS!$A154,DATASHEET!$A$1:$A$300,0),MATCH(PROGRESS!T$2,DATASHEET!$A$1:$CT$1,0)),"")</f>
        <v>0</v>
      </c>
      <c r="U154" s="109" t="str">
        <f t="shared" si="63"/>
        <v/>
      </c>
      <c r="V154" s="110" t="str">
        <f>IF(ISBLANK(DATASHEET!AG140),"",DATASHEET!AG140)</f>
        <v>SGO</v>
      </c>
      <c r="W154" s="111" t="str">
        <f>IF(ISBLANK(DATASHEET!AH140),"",DATASHEET!AH140)</f>
        <v>8S-AR-1</v>
      </c>
      <c r="X154" s="108" t="str">
        <f>IFERROR(VLOOKUP(DATASHEET!AJ140,lookup,2,FALSE)-$Q154,"")</f>
        <v/>
      </c>
      <c r="Y154" s="109">
        <f>IFERROR(INDEX(DATASHEET!$A$1:$CT$300,MATCH(PROGRESS!$A154,DATASHEET!$A$1:$A$300,0),MATCH(PROGRESS!Y$2,DATASHEET!$A$1:$CT$1,0)),"")</f>
        <v>0</v>
      </c>
      <c r="Z154" s="109" t="str">
        <f t="shared" si="76"/>
        <v/>
      </c>
      <c r="AA154" s="110" t="str">
        <f>IF(ISBLANK(DATASHEET!AK140),"",DATASHEET!AK140)</f>
        <v/>
      </c>
      <c r="AB154" s="111" t="str">
        <f>IF(ISBLANK(DATASHEET!AL140),"",DATASHEET!AL140)</f>
        <v/>
      </c>
      <c r="AC154" s="108" t="str">
        <f>IF(AD154="","",IFERROR(VLOOKUP(DATASHEET!AN140,lookup,2,FALSE)-$Q154,""))</f>
        <v/>
      </c>
      <c r="AD154" s="109">
        <f>IFERROR(INDEX(DATASHEET!$A$1:$CT$300,MATCH(PROGRESS!$A154,DATASHEET!$A$1:$A$300,0),MATCH(PROGRESS!AD$2,DATASHEET!$A$1:$CT$1,0)),"")</f>
        <v>0</v>
      </c>
      <c r="AE154" s="109" t="str">
        <f t="shared" si="64"/>
        <v/>
      </c>
      <c r="AF154" s="110" t="str">
        <f>IF(ISBLANK(DATASHEET!AO140),"",DATASHEET!AO140)</f>
        <v>KC</v>
      </c>
      <c r="AG154" s="111" t="str">
        <f>IF(ISBLANK(DATASHEET!AP140),"",DATASHEET!AP140)</f>
        <v>8S-DR-1</v>
      </c>
      <c r="AH154" s="108" t="str">
        <f>IF(AI154="","",IFERROR(VLOOKUP(DATASHEET!AR140,lookup,2,FALSE)-$Q154,""))</f>
        <v/>
      </c>
      <c r="AI154" s="109">
        <f>IFERROR(INDEX(DATASHEET!$A$1:$CT$300,MATCH(PROGRESS!$A154,DATASHEET!$A$1:$A$300,0),MATCH(PROGRESS!AI$2,DATASHEET!$A$1:$CT$1,0)),"")</f>
        <v>0</v>
      </c>
      <c r="AJ154" s="109" t="str">
        <f t="shared" si="65"/>
        <v/>
      </c>
      <c r="AK154" s="110" t="str">
        <f>IF(ISBLANK(DATASHEET!AS140),"",DATASHEET!AS140)</f>
        <v>KC</v>
      </c>
      <c r="AL154" s="111" t="str">
        <f>IF(ISBLANK(DATASHEET!AT140),"",DATASHEET!AT140)</f>
        <v>8S-EN-3</v>
      </c>
      <c r="AM154" s="108" t="str">
        <f>IF(AN154="","",IFERROR(VLOOKUP(DATASHEET!AZ140,lookup,2,FALSE)-$Q154,""))</f>
        <v/>
      </c>
      <c r="AN154" s="109">
        <f>IFERROR(INDEX(DATASHEET!$A$1:$CT$300,MATCH(PROGRESS!$A154,DATASHEET!$A$1:$A$300,0),MATCH(PROGRESS!AN$2,DATASHEET!$A$1:$CT$1,0)),"")</f>
        <v>0</v>
      </c>
      <c r="AO154" s="109" t="str">
        <f t="shared" si="66"/>
        <v/>
      </c>
      <c r="AP154" s="110" t="str">
        <f>IF(ISBLANK(DATASHEET!BA140),"",DATASHEET!BA140)</f>
        <v>YP</v>
      </c>
      <c r="AQ154" s="111" t="str">
        <f>IF(ISBLANK(DATASHEET!BB140),"",DATASHEET!BB140)</f>
        <v>8S-FR-1</v>
      </c>
      <c r="AR154" s="108" t="str">
        <f>IF(AS154="","",IFERROR(VLOOKUP(DATASHEET!BD140,lookup,2,FALSE)-$Q154,""))</f>
        <v/>
      </c>
      <c r="AS154" s="109">
        <f>IFERROR(INDEX(DATASHEET!$A$1:$CT$300,MATCH(PROGRESS!$A154,DATASHEET!$A$1:$A$300,0),MATCH(PROGRESS!AS$2,DATASHEET!$A$1:$CT$1,0)),"")</f>
        <v>0</v>
      </c>
      <c r="AT154" s="109" t="str">
        <f t="shared" si="67"/>
        <v/>
      </c>
      <c r="AU154" s="110" t="str">
        <f>IF(ISBLANK(DATASHEET!BE140),"",DATASHEET!BE140)</f>
        <v>JJA</v>
      </c>
      <c r="AV154" s="111" t="str">
        <f>IF(ISBLANK(DATASHEET!BF140),"",DATASHEET!BF140)</f>
        <v>8S-GG-1</v>
      </c>
      <c r="AW154" s="108" t="str">
        <f>IF(AX154="","",IFERROR(VLOOKUP(DATASHEET!BH140,lookup,2,FALSE)-$Q154,""))</f>
        <v/>
      </c>
      <c r="AX154" s="109">
        <f>IFERROR(INDEX(DATASHEET!$A$1:$CT$300,MATCH(PROGRESS!$A154,DATASHEET!$A$1:$A$300,0),MATCH(PROGRESS!AX$2,DATASHEET!$A$1:$CT$1,0)),"")</f>
        <v>0</v>
      </c>
      <c r="AY154" s="109" t="str">
        <f t="shared" si="68"/>
        <v/>
      </c>
      <c r="AZ154" s="110" t="str">
        <f>IF(ISBLANK(DATASHEET!BI140),"",DATASHEET!BI140)</f>
        <v>MCO</v>
      </c>
      <c r="BA154" s="111" t="str">
        <f>IF(ISBLANK(DATASHEET!BJ140),"",DATASHEET!BJ140)</f>
        <v>8S-HI-1</v>
      </c>
      <c r="BB154" s="108" t="str">
        <f>IF(BC154="","",IFERROR(VLOOKUP(DATASHEET!BL140,lookup,2,FALSE)-$Q154,""))</f>
        <v/>
      </c>
      <c r="BC154" s="109">
        <f>IFERROR(INDEX(DATASHEET!$A$1:$CT$300,MATCH(PROGRESS!$A154,DATASHEET!$A$1:$A$300,0),MATCH(PROGRESS!BC$2,DATASHEET!$A$1:$CT$1,0)),"")</f>
        <v>0</v>
      </c>
      <c r="BD154" s="109" t="str">
        <f t="shared" si="69"/>
        <v/>
      </c>
      <c r="BE154" s="110" t="str">
        <f>IF(ISBLANK(DATASHEET!BM140),"",DATASHEET!BM140)</f>
        <v>RNI</v>
      </c>
      <c r="BF154" s="111" t="str">
        <f>IF(ISBLANK(DATASHEET!BN140),"",DATASHEET!BN140)</f>
        <v>8S-IT-1</v>
      </c>
      <c r="BG154" s="108" t="str">
        <f>IF(BH154="","",IFERROR(VLOOKUP(DATASHEET!BP140,lookup,2,FALSE)-$Q154,""))</f>
        <v/>
      </c>
      <c r="BH154" s="109">
        <f>IFERROR(INDEX(DATASHEET!$A$1:$CT$300,MATCH(PROGRESS!$A154,DATASHEET!$A$1:$A$300,0),MATCH(PROGRESS!BH$2,DATASHEET!$A$1:$CT$1,0)),"")</f>
        <v>0</v>
      </c>
      <c r="BI154" s="109" t="str">
        <f t="shared" si="70"/>
        <v/>
      </c>
      <c r="BJ154" s="110" t="str">
        <f>IF(ISBLANK(DATASHEET!BQ140),"",DATASHEET!BQ140)</f>
        <v>MP</v>
      </c>
      <c r="BK154" s="111" t="str">
        <f>IF(ISBLANK(DATASHEET!BR140),"",DATASHEET!BR140)</f>
        <v>8S-MA-2</v>
      </c>
      <c r="BL154" s="108" t="str">
        <f>IFERROR(VLOOKUP(DATASHEET!BT140,lookup,2,FALSE)-$Q154,"")</f>
        <v/>
      </c>
      <c r="BM154" s="109">
        <f>IFERROR(INDEX(DATASHEET!$A$1:$CT$300,MATCH(PROGRESS!$A154,DATASHEET!$A$1:$A$300,0),MATCH(PROGRESS!BM$2,DATASHEET!$A$1:$CT$1,0)),"")</f>
        <v>0</v>
      </c>
      <c r="BN154" s="109" t="str">
        <f t="shared" si="71"/>
        <v/>
      </c>
      <c r="BO154" s="110" t="str">
        <f>IF(ISBLANK(DATASHEET!BU140),"",DATASHEET!BU140)</f>
        <v>RF</v>
      </c>
      <c r="BP154" s="111" t="str">
        <f>IF(ISBLANK(DATASHEET!BV140),"",DATASHEET!BV140)</f>
        <v>8S-MU-1</v>
      </c>
      <c r="BQ154" s="108" t="str">
        <f>IFERROR(VLOOKUP(DATASHEET!BX140,lookup,2,FALSE)-$Q154,"")</f>
        <v/>
      </c>
      <c r="BR154" s="109">
        <f>IFERROR(INDEX(DATASHEET!$A$1:$CT$300,MATCH(PROGRESS!$A154,DATASHEET!$A$1:$A$300,0),MATCH(PROGRESS!BR$2,DATASHEET!$A$1:$CT$1,0)),"")</f>
        <v>0</v>
      </c>
      <c r="BS154" s="109" t="str">
        <f t="shared" si="72"/>
        <v/>
      </c>
      <c r="BT154" s="110" t="str">
        <f>IF(ISBLANK(DATASHEET!BY140),"",DATASHEET!BY140)</f>
        <v>HST</v>
      </c>
      <c r="BU154" s="111" t="str">
        <f>IF(ISBLANK(DATASHEET!BZ140),"",DATASHEET!BZ140)</f>
        <v>8S-PS-5</v>
      </c>
      <c r="BV154" s="108" t="str">
        <f>IFERROR(VLOOKUP(DATASHEET!CB140,lookup,2,FALSE)-$Q154,"")</f>
        <v/>
      </c>
      <c r="BW154" s="109">
        <f>IFERROR(INDEX(DATASHEET!$A$1:$CT$300,MATCH(PROGRESS!$A154,DATASHEET!$A$1:$A$300,0),MATCH(PROGRESS!BW$2,DATASHEET!$A$1:$CT$1,0)),"")</f>
        <v>0</v>
      </c>
      <c r="BX154" s="109" t="str">
        <f t="shared" si="73"/>
        <v/>
      </c>
      <c r="BY154" s="110" t="str">
        <f>IF(ISBLANK(DATASHEET!CC140),"",DATASHEET!CC140)</f>
        <v>JOS</v>
      </c>
      <c r="BZ154" s="111" t="str">
        <f>IF(ISBLANK(DATASHEET!CD140),"",DATASHEET!CD140)</f>
        <v>8S-PE-4</v>
      </c>
      <c r="CA154" s="108" t="str">
        <f>IFERROR(VLOOKUP(DATASHEET!CF140,lookup,2,FALSE)-$Q154,"")</f>
        <v/>
      </c>
      <c r="CB154" s="109">
        <f>IFERROR(INDEX(DATASHEET!$A$1:$CT$300,MATCH(PROGRESS!$A154,DATASHEET!$A$1:$A$300,0),MATCH(PROGRESS!CB$2,DATASHEET!$A$1:$CT$1,0)),"")</f>
        <v>0</v>
      </c>
      <c r="CC154" s="109" t="str">
        <f t="shared" si="74"/>
        <v/>
      </c>
      <c r="CD154" s="110" t="str">
        <f>IF(ISBLANK(DATASHEET!CG140),"",DATASHEET!CG140)</f>
        <v>MHA</v>
      </c>
      <c r="CE154" s="111" t="str">
        <f>IF(ISBLANK(DATASHEET!CH140),"",DATASHEET!CH140)</f>
        <v>8S-RE-1</v>
      </c>
      <c r="CF154" s="108" t="str">
        <f>IFERROR(VLOOKUP(DATASHEET!CJ140,lookup,2,FALSE)-$Q154,"")</f>
        <v/>
      </c>
      <c r="CG154" s="109">
        <f>IFERROR(INDEX(DATASHEET!$A$1:$CT$300,MATCH(PROGRESS!$A154,DATASHEET!$A$1:$A$300,0),MATCH(PROGRESS!CG$2,DATASHEET!$A$1:$CT$1,0)),"")</f>
        <v>0</v>
      </c>
      <c r="CH154" s="109" t="str">
        <f t="shared" si="77"/>
        <v/>
      </c>
      <c r="CI154" s="110" t="str">
        <f>IF(ISBLANK(DATASHEET!CK140),"",DATASHEET!CK140)</f>
        <v>RA</v>
      </c>
      <c r="CJ154" s="111" t="str">
        <f>IF(ISBLANK(DATASHEET!CL140),"",DATASHEET!CL140)</f>
        <v>8X-SC-6</v>
      </c>
      <c r="CK154" s="108" t="str">
        <f>IFERROR(VLOOKUP(DATASHEET!CN140,lookup,2,FALSE)-$Q154,"")</f>
        <v/>
      </c>
      <c r="CL154" s="109">
        <f>IFERROR(INDEX(DATASHEET!$A$1:$CT$300,MATCH(PROGRESS!$A154,DATASHEET!$A$1:$A$300,0),MATCH(PROGRESS!CL$2,DATASHEET!$A$1:$CT$1,0)),"")</f>
        <v>0</v>
      </c>
      <c r="CM154" s="109" t="str">
        <f t="shared" si="75"/>
        <v/>
      </c>
      <c r="CN154" s="110" t="str">
        <f>IF(ISBLANK(DATASHEET!CO140),"",DATASHEET!CO140)</f>
        <v/>
      </c>
      <c r="CO154" s="110" t="str">
        <f>IF(ISBLANK(DATASHEET!CP140),"",DATASHEET!CP140)</f>
        <v/>
      </c>
      <c r="FO154" s="282"/>
      <c r="FP154" s="282"/>
      <c r="FQ154" s="282"/>
      <c r="FR154" s="282"/>
      <c r="FS154" s="282"/>
      <c r="FT154" s="282"/>
      <c r="FU154" s="282"/>
      <c r="FV154" s="282"/>
      <c r="FW154" s="282"/>
      <c r="FX154" s="282"/>
      <c r="FY154" s="345"/>
      <c r="FZ154" s="282"/>
      <c r="GA154" s="282"/>
      <c r="GB154" s="282"/>
      <c r="GC154" s="282"/>
      <c r="GD154" s="282"/>
      <c r="GE154" s="282"/>
      <c r="GF154" s="282"/>
      <c r="GG154" s="282"/>
      <c r="GH154" s="282"/>
      <c r="GI154" s="282"/>
      <c r="GJ154" s="282"/>
      <c r="GK154" s="282"/>
      <c r="GL154" s="282"/>
      <c r="GM154" s="282"/>
      <c r="GN154" s="282"/>
      <c r="GO154" s="282"/>
      <c r="GP154" s="282"/>
      <c r="GQ154" s="282"/>
      <c r="GR154" s="282"/>
    </row>
    <row r="155" spans="1:200" ht="15.75" x14ac:dyDescent="0.25">
      <c r="A155" s="112">
        <f>DATASHEET!A141</f>
        <v>152775</v>
      </c>
      <c r="B155" s="113" t="str">
        <f>DATASHEET!B141</f>
        <v>NOLAN, Louis</v>
      </c>
      <c r="C155" s="114" t="str">
        <f>DATASHEET!C141</f>
        <v>8PH</v>
      </c>
      <c r="D155" s="115" t="str">
        <f>DATASHEET!D141</f>
        <v>M</v>
      </c>
      <c r="E155" s="115" t="str">
        <f>DATASHEET!J141</f>
        <v>N</v>
      </c>
      <c r="F155" s="115" t="str">
        <f>DATASHEET!E141</f>
        <v>N</v>
      </c>
      <c r="G155" s="115" t="str">
        <f>DATASHEET!F141</f>
        <v>White - British</v>
      </c>
      <c r="H155" s="115" t="str">
        <f>DATASHEET!G141</f>
        <v>N</v>
      </c>
      <c r="I155" s="115" t="str">
        <f>DATASHEET!H141</f>
        <v>N</v>
      </c>
      <c r="J155" s="115" t="str">
        <f>DATASHEET!I141</f>
        <v>N</v>
      </c>
      <c r="K155" s="116" t="str">
        <f>DATASHEET!M141</f>
        <v>M</v>
      </c>
      <c r="L155" s="117" t="str">
        <f t="shared" si="62"/>
        <v/>
      </c>
      <c r="M155" s="106" t="str">
        <f>IFERROR(SUM(COUNTIF($S155,"&gt;=0"),COUNTIF($AC155,"&gt;=0"),COUNTIF($AH155,"&gt;=0"),COUNTIF(#REF!,"&gt;=0"),COUNTIF($AM155,"&gt;=0"),COUNTIF($AR155,"&gt;=0"),COUNTIF($AW155,"&gt;=0"),COUNTIF($BB155,"&gt;=0"),COUNTIF($BG155,"&gt;=0"),COUNTIF($BL155,"&gt;=0"),COUNTIF($BV155,"&gt;=0"),COUNTIF($BQ155,"&gt;=0"),COUNTIF($CF155,"&gt;=0"),COUNTIF($CK155,"&gt;=0"),COUNTIF($X155,"&gt;=0"),COUNTIF($CA155,"&gt;=0"))/COUNT($S155,$AC155,$AH155,#REF!,$AM155,$AR155,$AW155,$BB155,$BG155,$BL155,$BV155,$CA155,$CF155,$CK155,$X155,$BQ155),"")</f>
        <v/>
      </c>
      <c r="N155" s="106" t="str">
        <f>IFERROR(SUM(COUNTIF($S155,"&lt;0"),COUNTIF($AC155,"&lt;0"),COUNTIF($AH155,"&lt;0"),COUNTIF(#REF!,"&lt;0"),COUNTIF($AM155,"&lt;0"),COUNTIF($AR155,"&lt;0"),COUNTIF($AW155,"&lt;0"),COUNTIF($BB155,"&lt;0"),COUNTIF($BG155,"&lt;0"),COUNTIF($BL155,"&lt;0"),COUNTIF($BV155,"&lt;0"),COUNTIF($BQ155,"&lt;0"),COUNTIF($CA155,"&lt;0"),COUNTIF($CF155,"&lt;0"),COUNTIF($CK155,"&lt;0"),COUNTIF($X155,"&lt;0"))/COUNT($S155,$AC155,$AH155,#REF!,$AM155,$AR155,$AW155,$BB155,$BG155,$BL155,$BV155,$CA155,$CF155,$CK155,$X155,$BQ155),"")</f>
        <v/>
      </c>
      <c r="O155" s="118" t="str">
        <f>IF(ISBLANK(DATASHEET!L141),"",DATASHEET!L141)</f>
        <v>5-6</v>
      </c>
      <c r="P155" s="119">
        <f>IFERROR(IF(VLOOKUP(DATASHEET!A141,[5]YEAR8!$A$2:$Z$226,18,FALSE)="","",VLOOKUP(DATASHEET!A141,[5]YEAR8!$A$2:$Z$226,18,FALSE)),"")</f>
        <v>42.677678999999998</v>
      </c>
      <c r="Q155" s="120">
        <f>IFERROR(IF(VLOOKUP(DATASHEET!A141,[5]YEAR8!$A$2:$AF$250,19,FALSE)="","",VLOOKUP(DATASHEET!A141,[5]YEAR8!$A$2:$AF$250,19,FALSE)),"")</f>
        <v>4.2677678999999999</v>
      </c>
      <c r="R155" s="121" t="str">
        <f>'P8 BREAKDOWN'!L143</f>
        <v/>
      </c>
      <c r="S155" s="108" t="str">
        <f>IF(T155="","",IFERROR(VLOOKUP(DATASHEET!AF141,lookup,2,FALSE)-$Q155,""))</f>
        <v/>
      </c>
      <c r="T155" s="109">
        <f>IFERROR(INDEX(DATASHEET!$A$1:$CT$300,MATCH(PROGRESS!$A155,DATASHEET!$A$1:$A$300,0),MATCH(PROGRESS!T$2,DATASHEET!$A$1:$CT$1,0)),"")</f>
        <v>0</v>
      </c>
      <c r="U155" s="109" t="str">
        <f t="shared" si="63"/>
        <v/>
      </c>
      <c r="V155" s="110" t="str">
        <f>IF(ISBLANK(DATASHEET!AG141),"",DATASHEET!AG141)</f>
        <v>PLE</v>
      </c>
      <c r="W155" s="111" t="str">
        <f>IF(ISBLANK(DATASHEET!AH141),"",DATASHEET!AH141)</f>
        <v>8S-AR-3</v>
      </c>
      <c r="X155" s="108" t="str">
        <f>IFERROR(VLOOKUP(DATASHEET!AJ141,lookup,2,FALSE)-$Q155,"")</f>
        <v/>
      </c>
      <c r="Y155" s="109">
        <f>IFERROR(INDEX(DATASHEET!$A$1:$CT$300,MATCH(PROGRESS!$A155,DATASHEET!$A$1:$A$300,0),MATCH(PROGRESS!Y$2,DATASHEET!$A$1:$CT$1,0)),"")</f>
        <v>0</v>
      </c>
      <c r="Z155" s="109" t="str">
        <f t="shared" si="76"/>
        <v/>
      </c>
      <c r="AA155" s="110" t="str">
        <f>IF(ISBLANK(DATASHEET!AK141),"",DATASHEET!AK141)</f>
        <v>KD</v>
      </c>
      <c r="AB155" s="111" t="str">
        <f>IF(ISBLANK(DATASHEET!AL141),"",DATASHEET!AL141)</f>
        <v>8S-DT-2</v>
      </c>
      <c r="AC155" s="108" t="str">
        <f>IF(AD155="","",IFERROR(VLOOKUP(DATASHEET!AN141,lookup,2,FALSE)-$Q155,""))</f>
        <v/>
      </c>
      <c r="AD155" s="109">
        <f>IFERROR(INDEX(DATASHEET!$A$1:$CT$300,MATCH(PROGRESS!$A155,DATASHEET!$A$1:$A$300,0),MATCH(PROGRESS!AD$2,DATASHEET!$A$1:$CT$1,0)),"")</f>
        <v>0</v>
      </c>
      <c r="AE155" s="109" t="str">
        <f t="shared" si="64"/>
        <v/>
      </c>
      <c r="AF155" s="110" t="str">
        <f>IF(ISBLANK(DATASHEET!AO141),"",DATASHEET!AO141)</f>
        <v>EC</v>
      </c>
      <c r="AG155" s="111" t="str">
        <f>IF(ISBLANK(DATASHEET!AP141),"",DATASHEET!AP141)</f>
        <v>8S-DR-3</v>
      </c>
      <c r="AH155" s="108" t="str">
        <f>IF(AI155="","",IFERROR(VLOOKUP(DATASHEET!AR141,lookup,2,FALSE)-$Q155,""))</f>
        <v/>
      </c>
      <c r="AI155" s="109">
        <f>IFERROR(INDEX(DATASHEET!$A$1:$CT$300,MATCH(PROGRESS!$A155,DATASHEET!$A$1:$A$300,0),MATCH(PROGRESS!AI$2,DATASHEET!$A$1:$CT$1,0)),"")</f>
        <v>0</v>
      </c>
      <c r="AJ155" s="109" t="str">
        <f t="shared" si="65"/>
        <v/>
      </c>
      <c r="AK155" s="110" t="str">
        <f>IF(ISBLANK(DATASHEET!AS141),"",DATASHEET!AS141)</f>
        <v>KC</v>
      </c>
      <c r="AL155" s="111" t="str">
        <f>IF(ISBLANK(DATASHEET!AT141),"",DATASHEET!AT141)</f>
        <v>8S-EN-3</v>
      </c>
      <c r="AM155" s="108" t="str">
        <f>IF(AN155="","",IFERROR(VLOOKUP(DATASHEET!AZ141,lookup,2,FALSE)-$Q155,""))</f>
        <v/>
      </c>
      <c r="AN155" s="109">
        <f>IFERROR(INDEX(DATASHEET!$A$1:$CT$300,MATCH(PROGRESS!$A155,DATASHEET!$A$1:$A$300,0),MATCH(PROGRESS!AN$2,DATASHEET!$A$1:$CT$1,0)),"")</f>
        <v>0</v>
      </c>
      <c r="AO155" s="109" t="str">
        <f t="shared" si="66"/>
        <v/>
      </c>
      <c r="AP155" s="110" t="str">
        <f>IF(ISBLANK(DATASHEET!BA141),"",DATASHEET!BA141)</f>
        <v>DCH</v>
      </c>
      <c r="AQ155" s="111" t="str">
        <f>IF(ISBLANK(DATASHEET!BB141),"",DATASHEET!BB141)</f>
        <v>8S-FR-3</v>
      </c>
      <c r="AR155" s="108" t="str">
        <f>IF(AS155="","",IFERROR(VLOOKUP(DATASHEET!BD141,lookup,2,FALSE)-$Q155,""))</f>
        <v/>
      </c>
      <c r="AS155" s="109">
        <f>IFERROR(INDEX(DATASHEET!$A$1:$CT$300,MATCH(PROGRESS!$A155,DATASHEET!$A$1:$A$300,0),MATCH(PROGRESS!AS$2,DATASHEET!$A$1:$CT$1,0)),"")</f>
        <v>0</v>
      </c>
      <c r="AT155" s="109" t="str">
        <f t="shared" si="67"/>
        <v/>
      </c>
      <c r="AU155" s="110" t="str">
        <f>IF(ISBLANK(DATASHEET!BE141),"",DATASHEET!BE141)</f>
        <v>NH</v>
      </c>
      <c r="AV155" s="111" t="str">
        <f>IF(ISBLANK(DATASHEET!BF141),"",DATASHEET!BF141)</f>
        <v>8S-GG-3</v>
      </c>
      <c r="AW155" s="108" t="str">
        <f>IF(AX155="","",IFERROR(VLOOKUP(DATASHEET!BH141,lookup,2,FALSE)-$Q155,""))</f>
        <v/>
      </c>
      <c r="AX155" s="109">
        <f>IFERROR(INDEX(DATASHEET!$A$1:$CT$300,MATCH(PROGRESS!$A155,DATASHEET!$A$1:$A$300,0),MATCH(PROGRESS!AX$2,DATASHEET!$A$1:$CT$1,0)),"")</f>
        <v>0</v>
      </c>
      <c r="AY155" s="109" t="str">
        <f t="shared" si="68"/>
        <v/>
      </c>
      <c r="AZ155" s="110" t="str">
        <f>IF(ISBLANK(DATASHEET!BI141),"",DATASHEET!BI141)</f>
        <v>MCO</v>
      </c>
      <c r="BA155" s="111" t="str">
        <f>IF(ISBLANK(DATASHEET!BJ141),"",DATASHEET!BJ141)</f>
        <v>8S-HI-3</v>
      </c>
      <c r="BB155" s="108" t="str">
        <f>IF(BC155="","",IFERROR(VLOOKUP(DATASHEET!BL141,lookup,2,FALSE)-$Q155,""))</f>
        <v/>
      </c>
      <c r="BC155" s="109">
        <f>IFERROR(INDEX(DATASHEET!$A$1:$CT$300,MATCH(PROGRESS!$A155,DATASHEET!$A$1:$A$300,0),MATCH(PROGRESS!BC$2,DATASHEET!$A$1:$CT$1,0)),"")</f>
        <v>0</v>
      </c>
      <c r="BD155" s="109" t="str">
        <f t="shared" si="69"/>
        <v/>
      </c>
      <c r="BE155" s="110" t="str">
        <f>IF(ISBLANK(DATASHEET!BM141),"",DATASHEET!BM141)</f>
        <v>RNI</v>
      </c>
      <c r="BF155" s="111" t="str">
        <f>IF(ISBLANK(DATASHEET!BN141),"",DATASHEET!BN141)</f>
        <v>8S-IT-3</v>
      </c>
      <c r="BG155" s="108" t="str">
        <f>IF(BH155="","",IFERROR(VLOOKUP(DATASHEET!BP141,lookup,2,FALSE)-$Q155,""))</f>
        <v/>
      </c>
      <c r="BH155" s="109">
        <f>IFERROR(INDEX(DATASHEET!$A$1:$CT$300,MATCH(PROGRESS!$A155,DATASHEET!$A$1:$A$300,0),MATCH(PROGRESS!BH$2,DATASHEET!$A$1:$CT$1,0)),"")</f>
        <v>0</v>
      </c>
      <c r="BI155" s="109" t="str">
        <f t="shared" si="70"/>
        <v/>
      </c>
      <c r="BJ155" s="110" t="str">
        <f>IF(ISBLANK(DATASHEET!BQ141),"",DATASHEET!BQ141)</f>
        <v>MP</v>
      </c>
      <c r="BK155" s="111" t="str">
        <f>IF(ISBLANK(DATASHEET!BR141),"",DATASHEET!BR141)</f>
        <v>8S-MA-2</v>
      </c>
      <c r="BL155" s="108" t="str">
        <f>IFERROR(VLOOKUP(DATASHEET!BT141,lookup,2,FALSE)-$Q155,"")</f>
        <v/>
      </c>
      <c r="BM155" s="109">
        <f>IFERROR(INDEX(DATASHEET!$A$1:$CT$300,MATCH(PROGRESS!$A155,DATASHEET!$A$1:$A$300,0),MATCH(PROGRESS!BM$2,DATASHEET!$A$1:$CT$1,0)),"")</f>
        <v>0</v>
      </c>
      <c r="BN155" s="109" t="str">
        <f t="shared" si="71"/>
        <v/>
      </c>
      <c r="BO155" s="110" t="str">
        <f>IF(ISBLANK(DATASHEET!BU141),"",DATASHEET!BU141)</f>
        <v>AW</v>
      </c>
      <c r="BP155" s="111" t="str">
        <f>IF(ISBLANK(DATASHEET!BV141),"",DATASHEET!BV141)</f>
        <v>8S-MU-3</v>
      </c>
      <c r="BQ155" s="108" t="str">
        <f>IFERROR(VLOOKUP(DATASHEET!BX141,lookup,2,FALSE)-$Q155,"")</f>
        <v/>
      </c>
      <c r="BR155" s="109">
        <f>IFERROR(INDEX(DATASHEET!$A$1:$CT$300,MATCH(PROGRESS!$A155,DATASHEET!$A$1:$A$300,0),MATCH(PROGRESS!BR$2,DATASHEET!$A$1:$CT$1,0)),"")</f>
        <v>0</v>
      </c>
      <c r="BS155" s="109" t="str">
        <f t="shared" si="72"/>
        <v/>
      </c>
      <c r="BT155" s="110" t="str">
        <f>IF(ISBLANK(DATASHEET!BY141),"",DATASHEET!BY141)</f>
        <v/>
      </c>
      <c r="BU155" s="111" t="str">
        <f>IF(ISBLANK(DATASHEET!BZ141),"",DATASHEET!BZ141)</f>
        <v/>
      </c>
      <c r="BV155" s="108" t="str">
        <f>IFERROR(VLOOKUP(DATASHEET!CB141,lookup,2,FALSE)-$Q155,"")</f>
        <v/>
      </c>
      <c r="BW155" s="109">
        <f>IFERROR(INDEX(DATASHEET!$A$1:$CT$300,MATCH(PROGRESS!$A155,DATASHEET!$A$1:$A$300,0),MATCH(PROGRESS!BW$2,DATASHEET!$A$1:$CT$1,0)),"")</f>
        <v>0</v>
      </c>
      <c r="BX155" s="109" t="str">
        <f t="shared" si="73"/>
        <v/>
      </c>
      <c r="BY155" s="110" t="str">
        <f>IF(ISBLANK(DATASHEET!CC141),"",DATASHEET!CC141)</f>
        <v>RDO</v>
      </c>
      <c r="BZ155" s="111" t="str">
        <f>IF(ISBLANK(DATASHEET!CD141),"",DATASHEET!CD141)</f>
        <v>8S-PE-3</v>
      </c>
      <c r="CA155" s="108" t="str">
        <f>IFERROR(VLOOKUP(DATASHEET!CF141,lookup,2,FALSE)-$Q155,"")</f>
        <v/>
      </c>
      <c r="CB155" s="109">
        <f>IFERROR(INDEX(DATASHEET!$A$1:$CT$300,MATCH(PROGRESS!$A155,DATASHEET!$A$1:$A$300,0),MATCH(PROGRESS!CB$2,DATASHEET!$A$1:$CT$1,0)),"")</f>
        <v>0</v>
      </c>
      <c r="CC155" s="109" t="str">
        <f t="shared" si="74"/>
        <v/>
      </c>
      <c r="CD155" s="110" t="str">
        <f>IF(ISBLANK(DATASHEET!CG141),"",DATASHEET!CG141)</f>
        <v>FG</v>
      </c>
      <c r="CE155" s="111" t="str">
        <f>IF(ISBLANK(DATASHEET!CH141),"",DATASHEET!CH141)</f>
        <v>8S-RE-3</v>
      </c>
      <c r="CF155" s="108" t="str">
        <f>IFERROR(VLOOKUP(DATASHEET!CJ141,lookup,2,FALSE)-$Q155,"")</f>
        <v/>
      </c>
      <c r="CG155" s="109">
        <f>IFERROR(INDEX(DATASHEET!$A$1:$CT$300,MATCH(PROGRESS!$A155,DATASHEET!$A$1:$A$300,0),MATCH(PROGRESS!CG$2,DATASHEET!$A$1:$CT$1,0)),"")</f>
        <v>0</v>
      </c>
      <c r="CH155" s="109" t="str">
        <f t="shared" si="77"/>
        <v/>
      </c>
      <c r="CI155" s="110" t="str">
        <f>IF(ISBLANK(DATASHEET!CK141),"",DATASHEET!CK141)</f>
        <v>DWA</v>
      </c>
      <c r="CJ155" s="111" t="str">
        <f>IF(ISBLANK(DATASHEET!CL141),"",DATASHEET!CL141)</f>
        <v>8X-SC-1</v>
      </c>
      <c r="CK155" s="108" t="str">
        <f>IFERROR(VLOOKUP(DATASHEET!CN141,lookup,2,FALSE)-$Q155,"")</f>
        <v/>
      </c>
      <c r="CL155" s="109">
        <f>IFERROR(INDEX(DATASHEET!$A$1:$CT$300,MATCH(PROGRESS!$A155,DATASHEET!$A$1:$A$300,0),MATCH(PROGRESS!CL$2,DATASHEET!$A$1:$CT$1,0)),"")</f>
        <v>0</v>
      </c>
      <c r="CM155" s="109" t="str">
        <f t="shared" si="75"/>
        <v/>
      </c>
      <c r="CN155" s="110" t="str">
        <f>IF(ISBLANK(DATASHEET!CO141),"",DATASHEET!CO141)</f>
        <v/>
      </c>
      <c r="CO155" s="110" t="str">
        <f>IF(ISBLANK(DATASHEET!CP141),"",DATASHEET!CP141)</f>
        <v/>
      </c>
      <c r="FO155" s="282"/>
      <c r="FP155" s="282"/>
      <c r="FQ155" s="282"/>
      <c r="FR155" s="282"/>
      <c r="FS155" s="282"/>
      <c r="FT155" s="282"/>
      <c r="FU155" s="282"/>
      <c r="FV155" s="282"/>
      <c r="FW155" s="282"/>
      <c r="FX155" s="282"/>
      <c r="FY155" s="345"/>
      <c r="FZ155" s="282"/>
      <c r="GA155" s="282"/>
      <c r="GB155" s="282"/>
      <c r="GC155" s="282"/>
      <c r="GD155" s="282"/>
      <c r="GE155" s="282"/>
      <c r="GF155" s="282"/>
      <c r="GG155" s="282"/>
      <c r="GH155" s="282"/>
      <c r="GI155" s="282"/>
      <c r="GJ155" s="282"/>
      <c r="GK155" s="282"/>
      <c r="GL155" s="282"/>
      <c r="GM155" s="282"/>
      <c r="GN155" s="282"/>
      <c r="GO155" s="282"/>
      <c r="GP155" s="282"/>
      <c r="GQ155" s="282"/>
      <c r="GR155" s="282"/>
    </row>
    <row r="156" spans="1:200" ht="15.75" x14ac:dyDescent="0.25">
      <c r="A156" s="112">
        <f>DATASHEET!A142</f>
        <v>160141</v>
      </c>
      <c r="B156" s="113" t="str">
        <f>DATASHEET!B142</f>
        <v>OJIMAH, Isaac</v>
      </c>
      <c r="C156" s="114" t="str">
        <f>DATASHEET!C142</f>
        <v>8TR</v>
      </c>
      <c r="D156" s="115" t="str">
        <f>DATASHEET!D142</f>
        <v>M</v>
      </c>
      <c r="E156" s="115" t="str">
        <f>DATASHEET!J142</f>
        <v>N</v>
      </c>
      <c r="F156" s="115" t="str">
        <f>DATASHEET!E142</f>
        <v>Y</v>
      </c>
      <c r="G156" s="115" t="str">
        <f>DATASHEET!F142</f>
        <v>Other Black African</v>
      </c>
      <c r="H156" s="115" t="str">
        <f>DATASHEET!G142</f>
        <v>N</v>
      </c>
      <c r="I156" s="115" t="str">
        <f>DATASHEET!H142</f>
        <v>Y</v>
      </c>
      <c r="J156" s="115" t="str">
        <f>DATASHEET!I142</f>
        <v>N</v>
      </c>
      <c r="K156" s="116">
        <f>DATASHEET!M142</f>
        <v>0</v>
      </c>
      <c r="L156" s="117" t="str">
        <f t="shared" si="62"/>
        <v/>
      </c>
      <c r="M156" s="106" t="str">
        <f>IFERROR(SUM(COUNTIF($S156,"&gt;=0"),COUNTIF($AC156,"&gt;=0"),COUNTIF($AH156,"&gt;=0"),COUNTIF(#REF!,"&gt;=0"),COUNTIF($AM156,"&gt;=0"),COUNTIF($AR156,"&gt;=0"),COUNTIF($AW156,"&gt;=0"),COUNTIF($BB156,"&gt;=0"),COUNTIF($BG156,"&gt;=0"),COUNTIF($BL156,"&gt;=0"),COUNTIF($BV156,"&gt;=0"),COUNTIF($BQ156,"&gt;=0"),COUNTIF($CF156,"&gt;=0"),COUNTIF($CK156,"&gt;=0"),COUNTIF($X156,"&gt;=0"),COUNTIF($CA156,"&gt;=0"))/COUNT($S156,$AC156,$AH156,#REF!,$AM156,$AR156,$AW156,$BB156,$BG156,$BL156,$BV156,$CA156,$CF156,$CK156,$X156,$BQ156),"")</f>
        <v/>
      </c>
      <c r="N156" s="106" t="str">
        <f>IFERROR(SUM(COUNTIF($S156,"&lt;0"),COUNTIF($AC156,"&lt;0"),COUNTIF($AH156,"&lt;0"),COUNTIF(#REF!,"&lt;0"),COUNTIF($AM156,"&lt;0"),COUNTIF($AR156,"&lt;0"),COUNTIF($AW156,"&lt;0"),COUNTIF($BB156,"&lt;0"),COUNTIF($BG156,"&lt;0"),COUNTIF($BL156,"&lt;0"),COUNTIF($BV156,"&lt;0"),COUNTIF($BQ156,"&lt;0"),COUNTIF($CA156,"&lt;0"),COUNTIF($CF156,"&lt;0"),COUNTIF($CK156,"&lt;0"),COUNTIF($X156,"&lt;0"))/COUNT($S156,$AC156,$AH156,#REF!,$AM156,$AR156,$AW156,$BB156,$BG156,$BL156,$BV156,$CA156,$CF156,$CK156,$X156,$BQ156),"")</f>
        <v/>
      </c>
      <c r="O156" s="118">
        <f>IF(ISBLANK(DATASHEET!L142),"",DATASHEET!L142)</f>
        <v>0</v>
      </c>
      <c r="P156" s="119" t="str">
        <f>IFERROR(IF(VLOOKUP(DATASHEET!A142,[5]YEAR8!$A$2:$Z$226,18,FALSE)="","",VLOOKUP(DATASHEET!A142,[5]YEAR8!$A$2:$Z$226,18,FALSE)),"")</f>
        <v/>
      </c>
      <c r="Q156" s="120" t="str">
        <f>IFERROR(IF(VLOOKUP(DATASHEET!A142,[5]YEAR8!$A$2:$AF$250,19,FALSE)="","",VLOOKUP(DATASHEET!A142,[5]YEAR8!$A$2:$AF$250,19,FALSE)),"")</f>
        <v/>
      </c>
      <c r="R156" s="121" t="str">
        <f>'P8 BREAKDOWN'!L144</f>
        <v/>
      </c>
      <c r="S156" s="108" t="str">
        <f>IF(T156="","",IFERROR(VLOOKUP(DATASHEET!AF142,lookup,2,FALSE)-$Q156,""))</f>
        <v/>
      </c>
      <c r="T156" s="109">
        <f>IFERROR(INDEX(DATASHEET!$A$1:$CT$300,MATCH(PROGRESS!$A156,DATASHEET!$A$1:$A$300,0),MATCH(PROGRESS!T$2,DATASHEET!$A$1:$CT$1,0)),"")</f>
        <v>0</v>
      </c>
      <c r="U156" s="109" t="str">
        <f t="shared" si="63"/>
        <v/>
      </c>
      <c r="V156" s="110" t="str">
        <f>IF(ISBLANK(DATASHEET!AG142),"",DATASHEET!AG142)</f>
        <v>PLE</v>
      </c>
      <c r="W156" s="111" t="str">
        <f>IF(ISBLANK(DATASHEET!AH142),"",DATASHEET!AH142)</f>
        <v>8S-AR-4</v>
      </c>
      <c r="X156" s="108" t="str">
        <f>IFERROR(VLOOKUP(DATASHEET!AJ142,lookup,2,FALSE)-$Q156,"")</f>
        <v/>
      </c>
      <c r="Y156" s="109">
        <f>IFERROR(INDEX(DATASHEET!$A$1:$CT$300,MATCH(PROGRESS!$A156,DATASHEET!$A$1:$A$300,0),MATCH(PROGRESS!Y$2,DATASHEET!$A$1:$CT$1,0)),"")</f>
        <v>0</v>
      </c>
      <c r="Z156" s="109" t="str">
        <f t="shared" si="76"/>
        <v/>
      </c>
      <c r="AA156" s="110" t="str">
        <f>IF(ISBLANK(DATASHEET!AK142),"",DATASHEET!AK142)</f>
        <v/>
      </c>
      <c r="AB156" s="111" t="str">
        <f>IF(ISBLANK(DATASHEET!AL142),"",DATASHEET!AL142)</f>
        <v/>
      </c>
      <c r="AC156" s="108" t="str">
        <f>IF(AD156="","",IFERROR(VLOOKUP(DATASHEET!AN142,lookup,2,FALSE)-$Q156,""))</f>
        <v/>
      </c>
      <c r="AD156" s="109">
        <f>IFERROR(INDEX(DATASHEET!$A$1:$CT$300,MATCH(PROGRESS!$A156,DATASHEET!$A$1:$A$300,0),MATCH(PROGRESS!AD$2,DATASHEET!$A$1:$CT$1,0)),"")</f>
        <v>0</v>
      </c>
      <c r="AE156" s="109" t="str">
        <f t="shared" si="64"/>
        <v/>
      </c>
      <c r="AF156" s="110" t="str">
        <f>IF(ISBLANK(DATASHEET!AO142),"",DATASHEET!AO142)</f>
        <v>EC</v>
      </c>
      <c r="AG156" s="111" t="str">
        <f>IF(ISBLANK(DATASHEET!AP142),"",DATASHEET!AP142)</f>
        <v>8S-DR-4</v>
      </c>
      <c r="AH156" s="108" t="str">
        <f>IF(AI156="","",IFERROR(VLOOKUP(DATASHEET!AR142,lookup,2,FALSE)-$Q156,""))</f>
        <v/>
      </c>
      <c r="AI156" s="109">
        <f>IFERROR(INDEX(DATASHEET!$A$1:$CT$300,MATCH(PROGRESS!$A156,DATASHEET!$A$1:$A$300,0),MATCH(PROGRESS!AI$2,DATASHEET!$A$1:$CT$1,0)),"")</f>
        <v>0</v>
      </c>
      <c r="AJ156" s="109" t="str">
        <f t="shared" si="65"/>
        <v/>
      </c>
      <c r="AK156" s="110" t="str">
        <f>IF(ISBLANK(DATASHEET!AS142),"",DATASHEET!AS142)</f>
        <v>BH</v>
      </c>
      <c r="AL156" s="111" t="str">
        <f>IF(ISBLANK(DATASHEET!AT142),"",DATASHEET!AT142)</f>
        <v>8S-EN-2</v>
      </c>
      <c r="AM156" s="108" t="str">
        <f>IF(AN156="","",IFERROR(VLOOKUP(DATASHEET!AZ142,lookup,2,FALSE)-$Q156,""))</f>
        <v/>
      </c>
      <c r="AN156" s="109">
        <f>IFERROR(INDEX(DATASHEET!$A$1:$CT$300,MATCH(PROGRESS!$A156,DATASHEET!$A$1:$A$300,0),MATCH(PROGRESS!AN$2,DATASHEET!$A$1:$CT$1,0)),"")</f>
        <v>0</v>
      </c>
      <c r="AO156" s="109" t="str">
        <f t="shared" si="66"/>
        <v/>
      </c>
      <c r="AP156" s="110" t="str">
        <f>IF(ISBLANK(DATASHEET!BA142),"",DATASHEET!BA142)</f>
        <v>WE</v>
      </c>
      <c r="AQ156" s="111" t="str">
        <f>IF(ISBLANK(DATASHEET!BB142),"",DATASHEET!BB142)</f>
        <v>8S-FR-4</v>
      </c>
      <c r="AR156" s="108" t="str">
        <f>IF(AS156="","",IFERROR(VLOOKUP(DATASHEET!BD142,lookup,2,FALSE)-$Q156,""))</f>
        <v/>
      </c>
      <c r="AS156" s="109">
        <f>IFERROR(INDEX(DATASHEET!$A$1:$CT$300,MATCH(PROGRESS!$A156,DATASHEET!$A$1:$A$300,0),MATCH(PROGRESS!AS$2,DATASHEET!$A$1:$CT$1,0)),"")</f>
        <v>0</v>
      </c>
      <c r="AT156" s="109" t="str">
        <f t="shared" si="67"/>
        <v/>
      </c>
      <c r="AU156" s="110" t="str">
        <f>IF(ISBLANK(DATASHEET!BE142),"",DATASHEET!BE142)</f>
        <v>ET</v>
      </c>
      <c r="AV156" s="111" t="str">
        <f>IF(ISBLANK(DATASHEET!BF142),"",DATASHEET!BF142)</f>
        <v>8S-GG-4</v>
      </c>
      <c r="AW156" s="108" t="str">
        <f>IF(AX156="","",IFERROR(VLOOKUP(DATASHEET!BH142,lookup,2,FALSE)-$Q156,""))</f>
        <v/>
      </c>
      <c r="AX156" s="109">
        <f>IFERROR(INDEX(DATASHEET!$A$1:$CT$300,MATCH(PROGRESS!$A156,DATASHEET!$A$1:$A$300,0),MATCH(PROGRESS!AX$2,DATASHEET!$A$1:$CT$1,0)),"")</f>
        <v>0</v>
      </c>
      <c r="AY156" s="109" t="str">
        <f t="shared" si="68"/>
        <v/>
      </c>
      <c r="AZ156" s="110" t="str">
        <f>IF(ISBLANK(DATASHEET!BI142),"",DATASHEET!BI142)</f>
        <v>ESH</v>
      </c>
      <c r="BA156" s="111" t="str">
        <f>IF(ISBLANK(DATASHEET!BJ142),"",DATASHEET!BJ142)</f>
        <v>8S-HI-4</v>
      </c>
      <c r="BB156" s="108" t="str">
        <f>IF(BC156="","",IFERROR(VLOOKUP(DATASHEET!BL142,lookup,2,FALSE)-$Q156,""))</f>
        <v/>
      </c>
      <c r="BC156" s="109">
        <f>IFERROR(INDEX(DATASHEET!$A$1:$CT$300,MATCH(PROGRESS!$A156,DATASHEET!$A$1:$A$300,0),MATCH(PROGRESS!BC$2,DATASHEET!$A$1:$CT$1,0)),"")</f>
        <v>0</v>
      </c>
      <c r="BD156" s="109" t="str">
        <f t="shared" si="69"/>
        <v/>
      </c>
      <c r="BE156" s="110" t="str">
        <f>IF(ISBLANK(DATASHEET!BM142),"",DATASHEET!BM142)</f>
        <v>DCR</v>
      </c>
      <c r="BF156" s="111" t="str">
        <f>IF(ISBLANK(DATASHEET!BN142),"",DATASHEET!BN142)</f>
        <v>8S-IT-4</v>
      </c>
      <c r="BG156" s="108" t="str">
        <f>IF(BH156="","",IFERROR(VLOOKUP(DATASHEET!BP142,lookup,2,FALSE)-$Q156,""))</f>
        <v/>
      </c>
      <c r="BH156" s="109">
        <f>IFERROR(INDEX(DATASHEET!$A$1:$CT$300,MATCH(PROGRESS!$A156,DATASHEET!$A$1:$A$300,0),MATCH(PROGRESS!BH$2,DATASHEET!$A$1:$CT$1,0)),"")</f>
        <v>0</v>
      </c>
      <c r="BI156" s="109" t="str">
        <f t="shared" si="70"/>
        <v/>
      </c>
      <c r="BJ156" s="110" t="str">
        <f>IF(ISBLANK(DATASHEET!BQ142),"",DATASHEET!BQ142)</f>
        <v>MP</v>
      </c>
      <c r="BK156" s="111" t="str">
        <f>IF(ISBLANK(DATASHEET!BR142),"",DATASHEET!BR142)</f>
        <v>8S-MA-2</v>
      </c>
      <c r="BL156" s="108" t="str">
        <f>IFERROR(VLOOKUP(DATASHEET!BT142,lookup,2,FALSE)-$Q156,"")</f>
        <v/>
      </c>
      <c r="BM156" s="109">
        <f>IFERROR(INDEX(DATASHEET!$A$1:$CT$300,MATCH(PROGRESS!$A156,DATASHEET!$A$1:$A$300,0),MATCH(PROGRESS!BM$2,DATASHEET!$A$1:$CT$1,0)),"")</f>
        <v>0</v>
      </c>
      <c r="BN156" s="109" t="str">
        <f t="shared" si="71"/>
        <v/>
      </c>
      <c r="BO156" s="110" t="str">
        <f>IF(ISBLANK(DATASHEET!BU142),"",DATASHEET!BU142)</f>
        <v>AW</v>
      </c>
      <c r="BP156" s="111" t="str">
        <f>IF(ISBLANK(DATASHEET!BV142),"",DATASHEET!BV142)</f>
        <v>8S-MU-4</v>
      </c>
      <c r="BQ156" s="108" t="str">
        <f>IFERROR(VLOOKUP(DATASHEET!BX142,lookup,2,FALSE)-$Q156,"")</f>
        <v/>
      </c>
      <c r="BR156" s="109">
        <f>IFERROR(INDEX(DATASHEET!$A$1:$CT$300,MATCH(PROGRESS!$A156,DATASHEET!$A$1:$A$300,0),MATCH(PROGRESS!BR$2,DATASHEET!$A$1:$CT$1,0)),"")</f>
        <v>0</v>
      </c>
      <c r="BS156" s="109" t="str">
        <f t="shared" si="72"/>
        <v/>
      </c>
      <c r="BT156" s="110" t="str">
        <f>IF(ISBLANK(DATASHEET!BY142),"",DATASHEET!BY142)</f>
        <v>HST</v>
      </c>
      <c r="BU156" s="111" t="str">
        <f>IF(ISBLANK(DATASHEET!BZ142),"",DATASHEET!BZ142)</f>
        <v>8S-PS-5</v>
      </c>
      <c r="BV156" s="108" t="str">
        <f>IFERROR(VLOOKUP(DATASHEET!CB142,lookup,2,FALSE)-$Q156,"")</f>
        <v/>
      </c>
      <c r="BW156" s="109">
        <f>IFERROR(INDEX(DATASHEET!$A$1:$CT$300,MATCH(PROGRESS!$A156,DATASHEET!$A$1:$A$300,0),MATCH(PROGRESS!BW$2,DATASHEET!$A$1:$CT$1,0)),"")</f>
        <v>0</v>
      </c>
      <c r="BX156" s="109" t="str">
        <f t="shared" si="73"/>
        <v/>
      </c>
      <c r="BY156" s="110" t="str">
        <f>IF(ISBLANK(DATASHEET!CC142),"",DATASHEET!CC142)</f>
        <v>RDO</v>
      </c>
      <c r="BZ156" s="111" t="str">
        <f>IF(ISBLANK(DATASHEET!CD142),"",DATASHEET!CD142)</f>
        <v>8S-PE-3</v>
      </c>
      <c r="CA156" s="108" t="str">
        <f>IFERROR(VLOOKUP(DATASHEET!CF142,lookup,2,FALSE)-$Q156,"")</f>
        <v/>
      </c>
      <c r="CB156" s="109">
        <f>IFERROR(INDEX(DATASHEET!$A$1:$CT$300,MATCH(PROGRESS!$A156,DATASHEET!$A$1:$A$300,0),MATCH(PROGRESS!CB$2,DATASHEET!$A$1:$CT$1,0)),"")</f>
        <v>0</v>
      </c>
      <c r="CC156" s="109" t="str">
        <f t="shared" si="74"/>
        <v/>
      </c>
      <c r="CD156" s="110" t="str">
        <f>IF(ISBLANK(DATASHEET!CG142),"",DATASHEET!CG142)</f>
        <v>CW</v>
      </c>
      <c r="CE156" s="111" t="str">
        <f>IF(ISBLANK(DATASHEET!CH142),"",DATASHEET!CH142)</f>
        <v>8S-RE-4</v>
      </c>
      <c r="CF156" s="108" t="str">
        <f>IFERROR(VLOOKUP(DATASHEET!CJ142,lookup,2,FALSE)-$Q156,"")</f>
        <v/>
      </c>
      <c r="CG156" s="109">
        <f>IFERROR(INDEX(DATASHEET!$A$1:$CT$300,MATCH(PROGRESS!$A156,DATASHEET!$A$1:$A$300,0),MATCH(PROGRESS!CG$2,DATASHEET!$A$1:$CT$1,0)),"")</f>
        <v>0</v>
      </c>
      <c r="CH156" s="109" t="str">
        <f t="shared" si="77"/>
        <v/>
      </c>
      <c r="CI156" s="110" t="str">
        <f>IF(ISBLANK(DATASHEET!CK142),"",DATASHEET!CK142)</f>
        <v>DWA</v>
      </c>
      <c r="CJ156" s="111" t="str">
        <f>IF(ISBLANK(DATASHEET!CL142),"",DATASHEET!CL142)</f>
        <v>8X-SC-1</v>
      </c>
      <c r="CK156" s="108" t="str">
        <f>IFERROR(VLOOKUP(DATASHEET!CN142,lookup,2,FALSE)-$Q156,"")</f>
        <v/>
      </c>
      <c r="CL156" s="109">
        <f>IFERROR(INDEX(DATASHEET!$A$1:$CT$300,MATCH(PROGRESS!$A156,DATASHEET!$A$1:$A$300,0),MATCH(PROGRESS!CL$2,DATASHEET!$A$1:$CT$1,0)),"")</f>
        <v>0</v>
      </c>
      <c r="CM156" s="109" t="str">
        <f t="shared" si="75"/>
        <v/>
      </c>
      <c r="CN156" s="110" t="str">
        <f>IF(ISBLANK(DATASHEET!CO142),"",DATASHEET!CO142)</f>
        <v/>
      </c>
      <c r="CO156" s="110" t="str">
        <f>IF(ISBLANK(DATASHEET!CP142),"",DATASHEET!CP142)</f>
        <v/>
      </c>
      <c r="FO156" s="282"/>
      <c r="FP156" s="282"/>
      <c r="FQ156" s="282"/>
      <c r="FR156" s="282"/>
      <c r="FS156" s="282"/>
      <c r="FT156" s="282"/>
      <c r="FU156" s="282"/>
      <c r="FV156" s="282"/>
      <c r="FW156" s="282"/>
      <c r="FX156" s="282"/>
      <c r="FY156" s="345"/>
      <c r="FZ156" s="282"/>
      <c r="GA156" s="282"/>
      <c r="GB156" s="282"/>
      <c r="GC156" s="282"/>
      <c r="GD156" s="282"/>
      <c r="GE156" s="282"/>
      <c r="GF156" s="282"/>
      <c r="GG156" s="282"/>
      <c r="GH156" s="282"/>
      <c r="GI156" s="282"/>
      <c r="GJ156" s="282"/>
      <c r="GK156" s="282"/>
      <c r="GL156" s="282"/>
      <c r="GM156" s="282"/>
      <c r="GN156" s="282"/>
      <c r="GO156" s="282"/>
      <c r="GP156" s="282"/>
      <c r="GQ156" s="282"/>
      <c r="GR156" s="282"/>
    </row>
    <row r="157" spans="1:200" ht="15.75" x14ac:dyDescent="0.25">
      <c r="A157" s="112">
        <f>DATASHEET!A143</f>
        <v>152943</v>
      </c>
      <c r="B157" s="113" t="str">
        <f>DATASHEET!B143</f>
        <v>O'SHEA, Cian</v>
      </c>
      <c r="C157" s="114" t="str">
        <f>DATASHEET!C143</f>
        <v>8TR</v>
      </c>
      <c r="D157" s="115" t="str">
        <f>DATASHEET!D143</f>
        <v>M</v>
      </c>
      <c r="E157" s="115" t="str">
        <f>DATASHEET!J143</f>
        <v>N</v>
      </c>
      <c r="F157" s="115" t="str">
        <f>DATASHEET!E143</f>
        <v>N</v>
      </c>
      <c r="G157" s="115" t="str">
        <f>DATASHEET!F143</f>
        <v>White - British</v>
      </c>
      <c r="H157" s="115" t="str">
        <f>DATASHEET!G143</f>
        <v>N</v>
      </c>
      <c r="I157" s="115" t="str">
        <f>DATASHEET!H143</f>
        <v>N</v>
      </c>
      <c r="J157" s="115" t="str">
        <f>DATASHEET!I143</f>
        <v>N</v>
      </c>
      <c r="K157" s="116" t="str">
        <f>DATASHEET!M143</f>
        <v>M</v>
      </c>
      <c r="L157" s="117" t="str">
        <f t="shared" si="62"/>
        <v/>
      </c>
      <c r="M157" s="106" t="str">
        <f>IFERROR(SUM(COUNTIF($S157,"&gt;=0"),COUNTIF($AC157,"&gt;=0"),COUNTIF($AH157,"&gt;=0"),COUNTIF(#REF!,"&gt;=0"),COUNTIF($AM157,"&gt;=0"),COUNTIF($AR157,"&gt;=0"),COUNTIF($AW157,"&gt;=0"),COUNTIF($BB157,"&gt;=0"),COUNTIF($BG157,"&gt;=0"),COUNTIF($BL157,"&gt;=0"),COUNTIF($BV157,"&gt;=0"),COUNTIF($BQ157,"&gt;=0"),COUNTIF($CF157,"&gt;=0"),COUNTIF($CK157,"&gt;=0"),COUNTIF($X157,"&gt;=0"),COUNTIF($CA157,"&gt;=0"))/COUNT($S157,$AC157,$AH157,#REF!,$AM157,$AR157,$AW157,$BB157,$BG157,$BL157,$BV157,$CA157,$CF157,$CK157,$X157,$BQ157),"")</f>
        <v/>
      </c>
      <c r="N157" s="106" t="str">
        <f>IFERROR(SUM(COUNTIF($S157,"&lt;0"),COUNTIF($AC157,"&lt;0"),COUNTIF($AH157,"&lt;0"),COUNTIF(#REF!,"&lt;0"),COUNTIF($AM157,"&lt;0"),COUNTIF($AR157,"&lt;0"),COUNTIF($AW157,"&lt;0"),COUNTIF($BB157,"&lt;0"),COUNTIF($BG157,"&lt;0"),COUNTIF($BL157,"&lt;0"),COUNTIF($BV157,"&lt;0"),COUNTIF($BQ157,"&lt;0"),COUNTIF($CA157,"&lt;0"),COUNTIF($CF157,"&lt;0"),COUNTIF($CK157,"&lt;0"),COUNTIF($X157,"&lt;0"))/COUNT($S157,$AC157,$AH157,#REF!,$AM157,$AR157,$AW157,$BB157,$BG157,$BL157,$BV157,$CA157,$CF157,$CK157,$X157,$BQ157),"")</f>
        <v/>
      </c>
      <c r="O157" s="118" t="str">
        <f>IF(ISBLANK(DATASHEET!L143),"",DATASHEET!L143)</f>
        <v>6-7</v>
      </c>
      <c r="P157" s="119">
        <f>IFERROR(IF(VLOOKUP(DATASHEET!A143,[5]YEAR8!$A$2:$Z$226,18,FALSE)="","",VLOOKUP(DATASHEET!A143,[5]YEAR8!$A$2:$Z$226,18,FALSE)),"")</f>
        <v>54.013157999999997</v>
      </c>
      <c r="Q157" s="120">
        <f>IFERROR(IF(VLOOKUP(DATASHEET!A143,[5]YEAR8!$A$2:$AF$250,19,FALSE)="","",VLOOKUP(DATASHEET!A143,[5]YEAR8!$A$2:$AF$250,19,FALSE)),"")</f>
        <v>5.4013157999999999</v>
      </c>
      <c r="R157" s="121" t="str">
        <f>'P8 BREAKDOWN'!L145</f>
        <v/>
      </c>
      <c r="S157" s="108" t="str">
        <f>IF(T157="","",IFERROR(VLOOKUP(DATASHEET!AF143,lookup,2,FALSE)-$Q157,""))</f>
        <v/>
      </c>
      <c r="T157" s="109">
        <f>IFERROR(INDEX(DATASHEET!$A$1:$CT$300,MATCH(PROGRESS!$A157,DATASHEET!$A$1:$A$300,0),MATCH(PROGRESS!T$2,DATASHEET!$A$1:$CT$1,0)),"")</f>
        <v>0</v>
      </c>
      <c r="U157" s="109" t="str">
        <f t="shared" si="63"/>
        <v/>
      </c>
      <c r="V157" s="110" t="str">
        <f>IF(ISBLANK(DATASHEET!AG143),"",DATASHEET!AG143)</f>
        <v>PLE</v>
      </c>
      <c r="W157" s="111" t="str">
        <f>IF(ISBLANK(DATASHEET!AH143),"",DATASHEET!AH143)</f>
        <v>8S-AR-4</v>
      </c>
      <c r="X157" s="108" t="str">
        <f>IFERROR(VLOOKUP(DATASHEET!AJ143,lookup,2,FALSE)-$Q157,"")</f>
        <v/>
      </c>
      <c r="Y157" s="109">
        <f>IFERROR(INDEX(DATASHEET!$A$1:$CT$300,MATCH(PROGRESS!$A157,DATASHEET!$A$1:$A$300,0),MATCH(PROGRESS!Y$2,DATASHEET!$A$1:$CT$1,0)),"")</f>
        <v>0</v>
      </c>
      <c r="Z157" s="109" t="str">
        <f t="shared" si="76"/>
        <v/>
      </c>
      <c r="AA157" s="110" t="str">
        <f>IF(ISBLANK(DATASHEET!AK143),"",DATASHEET!AK143)</f>
        <v>AWR</v>
      </c>
      <c r="AB157" s="111" t="str">
        <f>IF(ISBLANK(DATASHEET!AL143),"",DATASHEET!AL143)</f>
        <v>8S-DT-4</v>
      </c>
      <c r="AC157" s="108" t="str">
        <f>IF(AD157="","",IFERROR(VLOOKUP(DATASHEET!AN143,lookup,2,FALSE)-$Q157,""))</f>
        <v/>
      </c>
      <c r="AD157" s="109">
        <f>IFERROR(INDEX(DATASHEET!$A$1:$CT$300,MATCH(PROGRESS!$A157,DATASHEET!$A$1:$A$300,0),MATCH(PROGRESS!AD$2,DATASHEET!$A$1:$CT$1,0)),"")</f>
        <v>0</v>
      </c>
      <c r="AE157" s="109" t="str">
        <f t="shared" si="64"/>
        <v/>
      </c>
      <c r="AF157" s="110" t="str">
        <f>IF(ISBLANK(DATASHEET!AO143),"",DATASHEET!AO143)</f>
        <v>EC</v>
      </c>
      <c r="AG157" s="111" t="str">
        <f>IF(ISBLANK(DATASHEET!AP143),"",DATASHEET!AP143)</f>
        <v>8S-DR-4</v>
      </c>
      <c r="AH157" s="108" t="str">
        <f>IF(AI157="","",IFERROR(VLOOKUP(DATASHEET!AR143,lookup,2,FALSE)-$Q157,""))</f>
        <v/>
      </c>
      <c r="AI157" s="109">
        <f>IFERROR(INDEX(DATASHEET!$A$1:$CT$300,MATCH(PROGRESS!$A157,DATASHEET!$A$1:$A$300,0),MATCH(PROGRESS!AI$2,DATASHEET!$A$1:$CT$1,0)),"")</f>
        <v>0</v>
      </c>
      <c r="AJ157" s="109" t="str">
        <f t="shared" si="65"/>
        <v/>
      </c>
      <c r="AK157" s="110" t="str">
        <f>IF(ISBLANK(DATASHEET!AS143),"",DATASHEET!AS143)</f>
        <v>BH</v>
      </c>
      <c r="AL157" s="111" t="str">
        <f>IF(ISBLANK(DATASHEET!AT143),"",DATASHEET!AT143)</f>
        <v>8S-EN-2</v>
      </c>
      <c r="AM157" s="108" t="str">
        <f>IF(AN157="","",IFERROR(VLOOKUP(DATASHEET!AZ143,lookup,2,FALSE)-$Q157,""))</f>
        <v/>
      </c>
      <c r="AN157" s="109">
        <f>IFERROR(INDEX(DATASHEET!$A$1:$CT$300,MATCH(PROGRESS!$A157,DATASHEET!$A$1:$A$300,0),MATCH(PROGRESS!AN$2,DATASHEET!$A$1:$CT$1,0)),"")</f>
        <v>0</v>
      </c>
      <c r="AO157" s="109" t="str">
        <f t="shared" si="66"/>
        <v/>
      </c>
      <c r="AP157" s="110" t="str">
        <f>IF(ISBLANK(DATASHEET!BA143),"",DATASHEET!BA143)</f>
        <v>WE</v>
      </c>
      <c r="AQ157" s="111" t="str">
        <f>IF(ISBLANK(DATASHEET!BB143),"",DATASHEET!BB143)</f>
        <v>8S-FR-4</v>
      </c>
      <c r="AR157" s="108" t="str">
        <f>IF(AS157="","",IFERROR(VLOOKUP(DATASHEET!BD143,lookup,2,FALSE)-$Q157,""))</f>
        <v/>
      </c>
      <c r="AS157" s="109">
        <f>IFERROR(INDEX(DATASHEET!$A$1:$CT$300,MATCH(PROGRESS!$A157,DATASHEET!$A$1:$A$300,0),MATCH(PROGRESS!AS$2,DATASHEET!$A$1:$CT$1,0)),"")</f>
        <v>0</v>
      </c>
      <c r="AT157" s="109" t="str">
        <f t="shared" si="67"/>
        <v/>
      </c>
      <c r="AU157" s="110" t="str">
        <f>IF(ISBLANK(DATASHEET!BE143),"",DATASHEET!BE143)</f>
        <v>ET</v>
      </c>
      <c r="AV157" s="111" t="str">
        <f>IF(ISBLANK(DATASHEET!BF143),"",DATASHEET!BF143)</f>
        <v>8S-GG-4</v>
      </c>
      <c r="AW157" s="108" t="str">
        <f>IF(AX157="","",IFERROR(VLOOKUP(DATASHEET!BH143,lookup,2,FALSE)-$Q157,""))</f>
        <v/>
      </c>
      <c r="AX157" s="109">
        <f>IFERROR(INDEX(DATASHEET!$A$1:$CT$300,MATCH(PROGRESS!$A157,DATASHEET!$A$1:$A$300,0),MATCH(PROGRESS!AX$2,DATASHEET!$A$1:$CT$1,0)),"")</f>
        <v>0</v>
      </c>
      <c r="AY157" s="109" t="str">
        <f t="shared" si="68"/>
        <v/>
      </c>
      <c r="AZ157" s="110" t="str">
        <f>IF(ISBLANK(DATASHEET!BI143),"",DATASHEET!BI143)</f>
        <v>ESH</v>
      </c>
      <c r="BA157" s="111" t="str">
        <f>IF(ISBLANK(DATASHEET!BJ143),"",DATASHEET!BJ143)</f>
        <v>8S-HI-4</v>
      </c>
      <c r="BB157" s="108" t="str">
        <f>IF(BC157="","",IFERROR(VLOOKUP(DATASHEET!BL143,lookup,2,FALSE)-$Q157,""))</f>
        <v/>
      </c>
      <c r="BC157" s="109">
        <f>IFERROR(INDEX(DATASHEET!$A$1:$CT$300,MATCH(PROGRESS!$A157,DATASHEET!$A$1:$A$300,0),MATCH(PROGRESS!BC$2,DATASHEET!$A$1:$CT$1,0)),"")</f>
        <v>0</v>
      </c>
      <c r="BD157" s="109" t="str">
        <f t="shared" si="69"/>
        <v/>
      </c>
      <c r="BE157" s="110" t="str">
        <f>IF(ISBLANK(DATASHEET!BM143),"",DATASHEET!BM143)</f>
        <v>DCR</v>
      </c>
      <c r="BF157" s="111" t="str">
        <f>IF(ISBLANK(DATASHEET!BN143),"",DATASHEET!BN143)</f>
        <v>8S-IT-4</v>
      </c>
      <c r="BG157" s="108" t="str">
        <f>IF(BH157="","",IFERROR(VLOOKUP(DATASHEET!BP143,lookup,2,FALSE)-$Q157,""))</f>
        <v/>
      </c>
      <c r="BH157" s="109">
        <f>IFERROR(INDEX(DATASHEET!$A$1:$CT$300,MATCH(PROGRESS!$A157,DATASHEET!$A$1:$A$300,0),MATCH(PROGRESS!BH$2,DATASHEET!$A$1:$CT$1,0)),"")</f>
        <v>0</v>
      </c>
      <c r="BI157" s="109" t="str">
        <f t="shared" si="70"/>
        <v/>
      </c>
      <c r="BJ157" s="110" t="str">
        <f>IF(ISBLANK(DATASHEET!BQ143),"",DATASHEET!BQ143)</f>
        <v>MP</v>
      </c>
      <c r="BK157" s="111" t="str">
        <f>IF(ISBLANK(DATASHEET!BR143),"",DATASHEET!BR143)</f>
        <v>8S-MA-2</v>
      </c>
      <c r="BL157" s="108" t="str">
        <f>IFERROR(VLOOKUP(DATASHEET!BT143,lookup,2,FALSE)-$Q157,"")</f>
        <v/>
      </c>
      <c r="BM157" s="109">
        <f>IFERROR(INDEX(DATASHEET!$A$1:$CT$300,MATCH(PROGRESS!$A157,DATASHEET!$A$1:$A$300,0),MATCH(PROGRESS!BM$2,DATASHEET!$A$1:$CT$1,0)),"")</f>
        <v>0</v>
      </c>
      <c r="BN157" s="109" t="str">
        <f t="shared" si="71"/>
        <v/>
      </c>
      <c r="BO157" s="110" t="str">
        <f>IF(ISBLANK(DATASHEET!BU143),"",DATASHEET!BU143)</f>
        <v>AW</v>
      </c>
      <c r="BP157" s="111" t="str">
        <f>IF(ISBLANK(DATASHEET!BV143),"",DATASHEET!BV143)</f>
        <v>8S-MU-4</v>
      </c>
      <c r="BQ157" s="108" t="str">
        <f>IFERROR(VLOOKUP(DATASHEET!BX143,lookup,2,FALSE)-$Q157,"")</f>
        <v/>
      </c>
      <c r="BR157" s="109">
        <f>IFERROR(INDEX(DATASHEET!$A$1:$CT$300,MATCH(PROGRESS!$A157,DATASHEET!$A$1:$A$300,0),MATCH(PROGRESS!BR$2,DATASHEET!$A$1:$CT$1,0)),"")</f>
        <v>0</v>
      </c>
      <c r="BS157" s="109" t="str">
        <f t="shared" si="72"/>
        <v/>
      </c>
      <c r="BT157" s="110" t="str">
        <f>IF(ISBLANK(DATASHEET!BY143),"",DATASHEET!BY143)</f>
        <v/>
      </c>
      <c r="BU157" s="111" t="str">
        <f>IF(ISBLANK(DATASHEET!BZ143),"",DATASHEET!BZ143)</f>
        <v/>
      </c>
      <c r="BV157" s="108" t="str">
        <f>IFERROR(VLOOKUP(DATASHEET!CB143,lookup,2,FALSE)-$Q157,"")</f>
        <v/>
      </c>
      <c r="BW157" s="109">
        <f>IFERROR(INDEX(DATASHEET!$A$1:$CT$300,MATCH(PROGRESS!$A157,DATASHEET!$A$1:$A$300,0),MATCH(PROGRESS!BW$2,DATASHEET!$A$1:$CT$1,0)),"")</f>
        <v>0</v>
      </c>
      <c r="BX157" s="109" t="str">
        <f t="shared" si="73"/>
        <v/>
      </c>
      <c r="BY157" s="110" t="str">
        <f>IF(ISBLANK(DATASHEET!CC143),"",DATASHEET!CC143)</f>
        <v>JOS</v>
      </c>
      <c r="BZ157" s="111" t="str">
        <f>IF(ISBLANK(DATASHEET!CD143),"",DATASHEET!CD143)</f>
        <v>8S-PE-4</v>
      </c>
      <c r="CA157" s="108" t="str">
        <f>IFERROR(VLOOKUP(DATASHEET!CF143,lookup,2,FALSE)-$Q157,"")</f>
        <v/>
      </c>
      <c r="CB157" s="109">
        <f>IFERROR(INDEX(DATASHEET!$A$1:$CT$300,MATCH(PROGRESS!$A157,DATASHEET!$A$1:$A$300,0),MATCH(PROGRESS!CB$2,DATASHEET!$A$1:$CT$1,0)),"")</f>
        <v>0</v>
      </c>
      <c r="CC157" s="109" t="str">
        <f t="shared" si="74"/>
        <v/>
      </c>
      <c r="CD157" s="110" t="str">
        <f>IF(ISBLANK(DATASHEET!CG143),"",DATASHEET!CG143)</f>
        <v>CW</v>
      </c>
      <c r="CE157" s="111" t="str">
        <f>IF(ISBLANK(DATASHEET!CH143),"",DATASHEET!CH143)</f>
        <v>8S-RE-4</v>
      </c>
      <c r="CF157" s="108" t="str">
        <f>IFERROR(VLOOKUP(DATASHEET!CJ143,lookup,2,FALSE)-$Q157,"")</f>
        <v/>
      </c>
      <c r="CG157" s="109">
        <f>IFERROR(INDEX(DATASHEET!$A$1:$CT$300,MATCH(PROGRESS!$A157,DATASHEET!$A$1:$A$300,0),MATCH(PROGRESS!CG$2,DATASHEET!$A$1:$CT$1,0)),"")</f>
        <v>0</v>
      </c>
      <c r="CH157" s="109" t="str">
        <f t="shared" si="77"/>
        <v/>
      </c>
      <c r="CI157" s="110" t="str">
        <f>IF(ISBLANK(DATASHEET!CK143),"",DATASHEET!CK143)</f>
        <v>AGI</v>
      </c>
      <c r="CJ157" s="111" t="str">
        <f>IF(ISBLANK(DATASHEET!CL143),"",DATASHEET!CL143)</f>
        <v>8X-SC-2</v>
      </c>
      <c r="CK157" s="108" t="str">
        <f>IFERROR(VLOOKUP(DATASHEET!CN143,lookup,2,FALSE)-$Q157,"")</f>
        <v/>
      </c>
      <c r="CL157" s="109">
        <f>IFERROR(INDEX(DATASHEET!$A$1:$CT$300,MATCH(PROGRESS!$A157,DATASHEET!$A$1:$A$300,0),MATCH(PROGRESS!CL$2,DATASHEET!$A$1:$CT$1,0)),"")</f>
        <v>0</v>
      </c>
      <c r="CM157" s="109" t="str">
        <f t="shared" si="75"/>
        <v/>
      </c>
      <c r="CN157" s="110" t="str">
        <f>IF(ISBLANK(DATASHEET!CO143),"",DATASHEET!CO143)</f>
        <v/>
      </c>
      <c r="CO157" s="110" t="str">
        <f>IF(ISBLANK(DATASHEET!CP143),"",DATASHEET!CP143)</f>
        <v/>
      </c>
      <c r="FO157" s="282"/>
      <c r="FP157" s="282"/>
      <c r="FQ157" s="282"/>
      <c r="FR157" s="282"/>
      <c r="FS157" s="282"/>
      <c r="FT157" s="282"/>
      <c r="FU157" s="282"/>
      <c r="FV157" s="282"/>
      <c r="FW157" s="282"/>
      <c r="FX157" s="282"/>
      <c r="FY157" s="345"/>
      <c r="FZ157" s="282"/>
      <c r="GA157" s="282"/>
      <c r="GB157" s="282"/>
      <c r="GC157" s="282"/>
      <c r="GD157" s="282"/>
      <c r="GE157" s="282"/>
      <c r="GF157" s="282"/>
      <c r="GG157" s="282"/>
      <c r="GH157" s="282"/>
      <c r="GI157" s="282"/>
      <c r="GJ157" s="282"/>
      <c r="GK157" s="282"/>
      <c r="GL157" s="282"/>
      <c r="GM157" s="282"/>
      <c r="GN157" s="282"/>
      <c r="GO157" s="282"/>
      <c r="GP157" s="282"/>
      <c r="GQ157" s="282"/>
      <c r="GR157" s="282"/>
    </row>
    <row r="158" spans="1:200" ht="15.75" x14ac:dyDescent="0.25">
      <c r="A158" s="112">
        <f>DATASHEET!A144</f>
        <v>152795</v>
      </c>
      <c r="B158" s="113" t="str">
        <f>DATASHEET!B144</f>
        <v>OWEN, Samuel</v>
      </c>
      <c r="C158" s="114" t="str">
        <f>DATASHEET!C144</f>
        <v>8JJ</v>
      </c>
      <c r="D158" s="115" t="str">
        <f>DATASHEET!D144</f>
        <v>M</v>
      </c>
      <c r="E158" s="115" t="str">
        <f>DATASHEET!J144</f>
        <v>N</v>
      </c>
      <c r="F158" s="115" t="str">
        <f>DATASHEET!E144</f>
        <v>N</v>
      </c>
      <c r="G158" s="115" t="str">
        <f>DATASHEET!F144</f>
        <v>White - British</v>
      </c>
      <c r="H158" s="115" t="str">
        <f>DATASHEET!G144</f>
        <v>N</v>
      </c>
      <c r="I158" s="115" t="str">
        <f>DATASHEET!H144</f>
        <v>N</v>
      </c>
      <c r="J158" s="115" t="str">
        <f>DATASHEET!I144</f>
        <v>N</v>
      </c>
      <c r="K158" s="116" t="str">
        <f>DATASHEET!M144</f>
        <v>H</v>
      </c>
      <c r="L158" s="117" t="str">
        <f t="shared" si="62"/>
        <v/>
      </c>
      <c r="M158" s="106" t="str">
        <f>IFERROR(SUM(COUNTIF($S158,"&gt;=0"),COUNTIF($AC158,"&gt;=0"),COUNTIF($AH158,"&gt;=0"),COUNTIF(#REF!,"&gt;=0"),COUNTIF($AM158,"&gt;=0"),COUNTIF($AR158,"&gt;=0"),COUNTIF($AW158,"&gt;=0"),COUNTIF($BB158,"&gt;=0"),COUNTIF($BG158,"&gt;=0"),COUNTIF($BL158,"&gt;=0"),COUNTIF($BV158,"&gt;=0"),COUNTIF($BQ158,"&gt;=0"),COUNTIF($CF158,"&gt;=0"),COUNTIF($CK158,"&gt;=0"),COUNTIF($X158,"&gt;=0"),COUNTIF($CA158,"&gt;=0"))/COUNT($S158,$AC158,$AH158,#REF!,$AM158,$AR158,$AW158,$BB158,$BG158,$BL158,$BV158,$CA158,$CF158,$CK158,$X158,$BQ158),"")</f>
        <v/>
      </c>
      <c r="N158" s="106" t="str">
        <f>IFERROR(SUM(COUNTIF($S158,"&lt;0"),COUNTIF($AC158,"&lt;0"),COUNTIF($AH158,"&lt;0"),COUNTIF(#REF!,"&lt;0"),COUNTIF($AM158,"&lt;0"),COUNTIF($AR158,"&lt;0"),COUNTIF($AW158,"&lt;0"),COUNTIF($BB158,"&lt;0"),COUNTIF($BG158,"&lt;0"),COUNTIF($BL158,"&lt;0"),COUNTIF($BV158,"&lt;0"),COUNTIF($BQ158,"&lt;0"),COUNTIF($CA158,"&lt;0"),COUNTIF($CF158,"&lt;0"),COUNTIF($CK158,"&lt;0"),COUNTIF($X158,"&lt;0"))/COUNT($S158,$AC158,$AH158,#REF!,$AM158,$AR158,$AW158,$BB158,$BG158,$BL158,$BV158,$CA158,$CF158,$CK158,$X158,$BQ158),"")</f>
        <v/>
      </c>
      <c r="O158" s="118" t="str">
        <f>IF(ISBLANK(DATASHEET!L144),"",DATASHEET!L144)</f>
        <v>7-8</v>
      </c>
      <c r="P158" s="119">
        <f>IFERROR(IF(VLOOKUP(DATASHEET!A144,[5]YEAR8!$A$2:$Z$226,18,FALSE)="","",VLOOKUP(DATASHEET!A144,[5]YEAR8!$A$2:$Z$226,18,FALSE)),"")</f>
        <v>71.839286000000001</v>
      </c>
      <c r="Q158" s="120">
        <f>IFERROR(IF(VLOOKUP(DATASHEET!A144,[5]YEAR8!$A$2:$AF$250,19,FALSE)="","",VLOOKUP(DATASHEET!A144,[5]YEAR8!$A$2:$AF$250,19,FALSE)),"")</f>
        <v>7.1839285999999998</v>
      </c>
      <c r="R158" s="121" t="str">
        <f>'P8 BREAKDOWN'!L146</f>
        <v/>
      </c>
      <c r="S158" s="108" t="str">
        <f>IF(T158="","",IFERROR(VLOOKUP(DATASHEET!AF144,lookup,2,FALSE)-$Q158,""))</f>
        <v/>
      </c>
      <c r="T158" s="109">
        <f>IFERROR(INDEX(DATASHEET!$A$1:$CT$300,MATCH(PROGRESS!$A158,DATASHEET!$A$1:$A$300,0),MATCH(PROGRESS!T$2,DATASHEET!$A$1:$CT$1,0)),"")</f>
        <v>0</v>
      </c>
      <c r="U158" s="109" t="str">
        <f t="shared" si="63"/>
        <v/>
      </c>
      <c r="V158" s="110" t="str">
        <f>IF(ISBLANK(DATASHEET!AG144),"",DATASHEET!AG144)</f>
        <v>PLE</v>
      </c>
      <c r="W158" s="111" t="str">
        <f>IF(ISBLANK(DATASHEET!AH144),"",DATASHEET!AH144)</f>
        <v>8N-AR-3</v>
      </c>
      <c r="X158" s="108" t="str">
        <f>IFERROR(VLOOKUP(DATASHEET!AJ144,lookup,2,FALSE)-$Q158,"")</f>
        <v/>
      </c>
      <c r="Y158" s="109">
        <f>IFERROR(INDEX(DATASHEET!$A$1:$CT$300,MATCH(PROGRESS!$A158,DATASHEET!$A$1:$A$300,0),MATCH(PROGRESS!Y$2,DATASHEET!$A$1:$CT$1,0)),"")</f>
        <v>0</v>
      </c>
      <c r="Z158" s="109" t="str">
        <f t="shared" si="76"/>
        <v/>
      </c>
      <c r="AA158" s="110" t="str">
        <f>IF(ISBLANK(DATASHEET!AK144),"",DATASHEET!AK144)</f>
        <v/>
      </c>
      <c r="AB158" s="111" t="str">
        <f>IF(ISBLANK(DATASHEET!AL144),"",DATASHEET!AL144)</f>
        <v/>
      </c>
      <c r="AC158" s="108" t="str">
        <f>IF(AD158="","",IFERROR(VLOOKUP(DATASHEET!AN144,lookup,2,FALSE)-$Q158,""))</f>
        <v/>
      </c>
      <c r="AD158" s="109">
        <f>IFERROR(INDEX(DATASHEET!$A$1:$CT$300,MATCH(PROGRESS!$A158,DATASHEET!$A$1:$A$300,0),MATCH(PROGRESS!AD$2,DATASHEET!$A$1:$CT$1,0)),"")</f>
        <v>0</v>
      </c>
      <c r="AE158" s="109" t="str">
        <f t="shared" si="64"/>
        <v/>
      </c>
      <c r="AF158" s="110" t="str">
        <f>IF(ISBLANK(DATASHEET!AO144),"",DATASHEET!AO144)</f>
        <v>EC</v>
      </c>
      <c r="AG158" s="111" t="str">
        <f>IF(ISBLANK(DATASHEET!AP144),"",DATASHEET!AP144)</f>
        <v>8N-DR-3</v>
      </c>
      <c r="AH158" s="108" t="str">
        <f>IF(AI158="","",IFERROR(VLOOKUP(DATASHEET!AR144,lookup,2,FALSE)-$Q158,""))</f>
        <v/>
      </c>
      <c r="AI158" s="109">
        <f>IFERROR(INDEX(DATASHEET!$A$1:$CT$300,MATCH(PROGRESS!$A158,DATASHEET!$A$1:$A$300,0),MATCH(PROGRESS!AI$2,DATASHEET!$A$1:$CT$1,0)),"")</f>
        <v>0</v>
      </c>
      <c r="AJ158" s="109" t="str">
        <f t="shared" si="65"/>
        <v/>
      </c>
      <c r="AK158" s="110" t="str">
        <f>IF(ISBLANK(DATASHEET!AS144),"",DATASHEET!AS144)</f>
        <v>FB</v>
      </c>
      <c r="AL158" s="111" t="str">
        <f>IF(ISBLANK(DATASHEET!AT144),"",DATASHEET!AT144)</f>
        <v>8N-EN-2</v>
      </c>
      <c r="AM158" s="108" t="str">
        <f>IF(AN158="","",IFERROR(VLOOKUP(DATASHEET!AZ144,lookup,2,FALSE)-$Q158,""))</f>
        <v/>
      </c>
      <c r="AN158" s="109">
        <f>IFERROR(INDEX(DATASHEET!$A$1:$CT$300,MATCH(PROGRESS!$A158,DATASHEET!$A$1:$A$300,0),MATCH(PROGRESS!AN$2,DATASHEET!$A$1:$CT$1,0)),"")</f>
        <v>0</v>
      </c>
      <c r="AO158" s="109" t="str">
        <f t="shared" si="66"/>
        <v/>
      </c>
      <c r="AP158" s="110" t="str">
        <f>IF(ISBLANK(DATASHEET!BA144),"",DATASHEET!BA144)</f>
        <v/>
      </c>
      <c r="AQ158" s="111" t="str">
        <f>IF(ISBLANK(DATASHEET!BB144),"",DATASHEET!BB144)</f>
        <v/>
      </c>
      <c r="AR158" s="108" t="str">
        <f>IF(AS158="","",IFERROR(VLOOKUP(DATASHEET!BD144,lookup,2,FALSE)-$Q158,""))</f>
        <v/>
      </c>
      <c r="AS158" s="109">
        <f>IFERROR(INDEX(DATASHEET!$A$1:$CT$300,MATCH(PROGRESS!$A158,DATASHEET!$A$1:$A$300,0),MATCH(PROGRESS!AS$2,DATASHEET!$A$1:$CT$1,0)),"")</f>
        <v>0</v>
      </c>
      <c r="AT158" s="109" t="str">
        <f t="shared" si="67"/>
        <v/>
      </c>
      <c r="AU158" s="110" t="str">
        <f>IF(ISBLANK(DATASHEET!BE144),"",DATASHEET!BE144)</f>
        <v>MPI</v>
      </c>
      <c r="AV158" s="111" t="str">
        <f>IF(ISBLANK(DATASHEET!BF144),"",DATASHEET!BF144)</f>
        <v>8N-GG-3</v>
      </c>
      <c r="AW158" s="108" t="str">
        <f>IF(AX158="","",IFERROR(VLOOKUP(DATASHEET!BH144,lookup,2,FALSE)-$Q158,""))</f>
        <v/>
      </c>
      <c r="AX158" s="109">
        <f>IFERROR(INDEX(DATASHEET!$A$1:$CT$300,MATCH(PROGRESS!$A158,DATASHEET!$A$1:$A$300,0),MATCH(PROGRESS!AX$2,DATASHEET!$A$1:$CT$1,0)),"")</f>
        <v>0</v>
      </c>
      <c r="AY158" s="109" t="str">
        <f t="shared" si="68"/>
        <v/>
      </c>
      <c r="AZ158" s="110" t="str">
        <f>IF(ISBLANK(DATASHEET!BI144),"",DATASHEET!BI144)</f>
        <v>MCO</v>
      </c>
      <c r="BA158" s="111" t="str">
        <f>IF(ISBLANK(DATASHEET!BJ144),"",DATASHEET!BJ144)</f>
        <v>8N-HI-3</v>
      </c>
      <c r="BB158" s="108" t="str">
        <f>IF(BC158="","",IFERROR(VLOOKUP(DATASHEET!BL144,lookup,2,FALSE)-$Q158,""))</f>
        <v/>
      </c>
      <c r="BC158" s="109">
        <f>IFERROR(INDEX(DATASHEET!$A$1:$CT$300,MATCH(PROGRESS!$A158,DATASHEET!$A$1:$A$300,0),MATCH(PROGRESS!BC$2,DATASHEET!$A$1:$CT$1,0)),"")</f>
        <v>0</v>
      </c>
      <c r="BD158" s="109" t="str">
        <f t="shared" si="69"/>
        <v/>
      </c>
      <c r="BE158" s="110" t="str">
        <f>IF(ISBLANK(DATASHEET!BM144),"",DATASHEET!BM144)</f>
        <v>RNI</v>
      </c>
      <c r="BF158" s="111" t="str">
        <f>IF(ISBLANK(DATASHEET!BN144),"",DATASHEET!BN144)</f>
        <v>8N-IT-3</v>
      </c>
      <c r="BG158" s="108" t="str">
        <f>IF(BH158="","",IFERROR(VLOOKUP(DATASHEET!BP144,lookup,2,FALSE)-$Q158,""))</f>
        <v/>
      </c>
      <c r="BH158" s="109">
        <f>IFERROR(INDEX(DATASHEET!$A$1:$CT$300,MATCH(PROGRESS!$A158,DATASHEET!$A$1:$A$300,0),MATCH(PROGRESS!BH$2,DATASHEET!$A$1:$CT$1,0)),"")</f>
        <v>0</v>
      </c>
      <c r="BI158" s="109" t="str">
        <f t="shared" si="70"/>
        <v/>
      </c>
      <c r="BJ158" s="110" t="str">
        <f>IF(ISBLANK(DATASHEET!BQ144),"",DATASHEET!BQ144)</f>
        <v>MP</v>
      </c>
      <c r="BK158" s="111" t="str">
        <f>IF(ISBLANK(DATASHEET!BR144),"",DATASHEET!BR144)</f>
        <v>8N-MA-2</v>
      </c>
      <c r="BL158" s="108" t="str">
        <f>IFERROR(VLOOKUP(DATASHEET!BT144,lookup,2,FALSE)-$Q158,"")</f>
        <v/>
      </c>
      <c r="BM158" s="109">
        <f>IFERROR(INDEX(DATASHEET!$A$1:$CT$300,MATCH(PROGRESS!$A158,DATASHEET!$A$1:$A$300,0),MATCH(PROGRESS!BM$2,DATASHEET!$A$1:$CT$1,0)),"")</f>
        <v>0</v>
      </c>
      <c r="BN158" s="109" t="str">
        <f t="shared" si="71"/>
        <v/>
      </c>
      <c r="BO158" s="110" t="str">
        <f>IF(ISBLANK(DATASHEET!BU144),"",DATASHEET!BU144)</f>
        <v>AW</v>
      </c>
      <c r="BP158" s="111" t="str">
        <f>IF(ISBLANK(DATASHEET!BV144),"",DATASHEET!BV144)</f>
        <v>8N-MU-3</v>
      </c>
      <c r="BQ158" s="108" t="str">
        <f>IFERROR(VLOOKUP(DATASHEET!BX144,lookup,2,FALSE)-$Q158,"")</f>
        <v/>
      </c>
      <c r="BR158" s="109">
        <f>IFERROR(INDEX(DATASHEET!$A$1:$CT$300,MATCH(PROGRESS!$A158,DATASHEET!$A$1:$A$300,0),MATCH(PROGRESS!BR$2,DATASHEET!$A$1:$CT$1,0)),"")</f>
        <v>0</v>
      </c>
      <c r="BS158" s="109" t="str">
        <f t="shared" si="72"/>
        <v/>
      </c>
      <c r="BT158" s="110" t="str">
        <f>IF(ISBLANK(DATASHEET!BY144),"",DATASHEET!BY144)</f>
        <v>RNI</v>
      </c>
      <c r="BU158" s="111" t="str">
        <f>IF(ISBLANK(DATASHEET!BZ144),"",DATASHEET!BZ144)</f>
        <v>8N-PS-5</v>
      </c>
      <c r="BV158" s="108" t="str">
        <f>IFERROR(VLOOKUP(DATASHEET!CB144,lookup,2,FALSE)-$Q158,"")</f>
        <v/>
      </c>
      <c r="BW158" s="109">
        <f>IFERROR(INDEX(DATASHEET!$A$1:$CT$300,MATCH(PROGRESS!$A158,DATASHEET!$A$1:$A$300,0),MATCH(PROGRESS!BW$2,DATASHEET!$A$1:$CT$1,0)),"")</f>
        <v>0</v>
      </c>
      <c r="BX158" s="109" t="str">
        <f t="shared" si="73"/>
        <v/>
      </c>
      <c r="BY158" s="110" t="str">
        <f>IF(ISBLANK(DATASHEET!CC144),"",DATASHEET!CC144)</f>
        <v>JOS</v>
      </c>
      <c r="BZ158" s="111" t="str">
        <f>IF(ISBLANK(DATASHEET!CD144),"",DATASHEET!CD144)</f>
        <v>8N-PE-3</v>
      </c>
      <c r="CA158" s="108" t="str">
        <f>IFERROR(VLOOKUP(DATASHEET!CF144,lookup,2,FALSE)-$Q158,"")</f>
        <v/>
      </c>
      <c r="CB158" s="109">
        <f>IFERROR(INDEX(DATASHEET!$A$1:$CT$300,MATCH(PROGRESS!$A158,DATASHEET!$A$1:$A$300,0),MATCH(PROGRESS!CB$2,DATASHEET!$A$1:$CT$1,0)),"")</f>
        <v>0</v>
      </c>
      <c r="CC158" s="109" t="str">
        <f t="shared" si="74"/>
        <v/>
      </c>
      <c r="CD158" s="110" t="str">
        <f>IF(ISBLANK(DATASHEET!CG144),"",DATASHEET!CG144)</f>
        <v>CR</v>
      </c>
      <c r="CE158" s="111" t="str">
        <f>IF(ISBLANK(DATASHEET!CH144),"",DATASHEET!CH144)</f>
        <v>8N-RE-3</v>
      </c>
      <c r="CF158" s="108" t="str">
        <f>IFERROR(VLOOKUP(DATASHEET!CJ144,lookup,2,FALSE)-$Q158,"")</f>
        <v/>
      </c>
      <c r="CG158" s="109">
        <f>IFERROR(INDEX(DATASHEET!$A$1:$CT$300,MATCH(PROGRESS!$A158,DATASHEET!$A$1:$A$300,0),MATCH(PROGRESS!CG$2,DATASHEET!$A$1:$CT$1,0)),"")</f>
        <v>0</v>
      </c>
      <c r="CH158" s="109" t="str">
        <f t="shared" si="77"/>
        <v/>
      </c>
      <c r="CI158" s="110" t="str">
        <f>IF(ISBLANK(DATASHEET!CK144),"",DATASHEET!CK144)</f>
        <v>GN</v>
      </c>
      <c r="CJ158" s="111" t="str">
        <f>IF(ISBLANK(DATASHEET!CL144),"",DATASHEET!CL144)</f>
        <v>8X-SC-4</v>
      </c>
      <c r="CK158" s="108" t="str">
        <f>IFERROR(VLOOKUP(DATASHEET!CN144,lookup,2,FALSE)-$Q158,"")</f>
        <v/>
      </c>
      <c r="CL158" s="109">
        <f>IFERROR(INDEX(DATASHEET!$A$1:$CT$300,MATCH(PROGRESS!$A158,DATASHEET!$A$1:$A$300,0),MATCH(PROGRESS!CL$2,DATASHEET!$A$1:$CT$1,0)),"")</f>
        <v>0</v>
      </c>
      <c r="CM158" s="109" t="str">
        <f t="shared" si="75"/>
        <v/>
      </c>
      <c r="CN158" s="110" t="str">
        <f>IF(ISBLANK(DATASHEET!CO144),"",DATASHEET!CO144)</f>
        <v>LMA</v>
      </c>
      <c r="CO158" s="110" t="str">
        <f>IF(ISBLANK(DATASHEET!CP144),"",DATASHEET!CP144)</f>
        <v>8N-SP-3</v>
      </c>
      <c r="FO158" s="282"/>
      <c r="FP158" s="282"/>
      <c r="FQ158" s="282"/>
      <c r="FR158" s="282"/>
      <c r="FS158" s="282"/>
      <c r="FT158" s="282"/>
      <c r="FU158" s="282"/>
      <c r="FV158" s="282"/>
      <c r="FW158" s="282"/>
      <c r="FX158" s="282"/>
      <c r="FY158" s="345"/>
      <c r="FZ158" s="282"/>
      <c r="GA158" s="282"/>
      <c r="GB158" s="282"/>
      <c r="GC158" s="282"/>
      <c r="GD158" s="282"/>
      <c r="GE158" s="282"/>
      <c r="GF158" s="282"/>
      <c r="GG158" s="282"/>
      <c r="GH158" s="282"/>
      <c r="GI158" s="282"/>
      <c r="GJ158" s="282"/>
      <c r="GK158" s="282"/>
      <c r="GL158" s="282"/>
      <c r="GM158" s="282"/>
      <c r="GN158" s="282"/>
      <c r="GO158" s="282"/>
      <c r="GP158" s="282"/>
      <c r="GQ158" s="282"/>
      <c r="GR158" s="282"/>
    </row>
    <row r="159" spans="1:200" ht="15.75" x14ac:dyDescent="0.25">
      <c r="A159" s="112">
        <f>DATASHEET!A145</f>
        <v>152790</v>
      </c>
      <c r="B159" s="113" t="str">
        <f>DATASHEET!B145</f>
        <v>OWUSU-SEKYERE, Benji</v>
      </c>
      <c r="C159" s="114" t="str">
        <f>DATASHEET!C145</f>
        <v>8KC</v>
      </c>
      <c r="D159" s="115" t="str">
        <f>DATASHEET!D145</f>
        <v>M</v>
      </c>
      <c r="E159" s="115" t="str">
        <f>DATASHEET!J145</f>
        <v>N</v>
      </c>
      <c r="F159" s="115" t="str">
        <f>DATASHEET!E145</f>
        <v>Y</v>
      </c>
      <c r="G159" s="115" t="str">
        <f>DATASHEET!F145</f>
        <v>Other Black African</v>
      </c>
      <c r="H159" s="115" t="str">
        <f>DATASHEET!G145</f>
        <v>N</v>
      </c>
      <c r="I159" s="115" t="str">
        <f>DATASHEET!H145</f>
        <v>Y</v>
      </c>
      <c r="J159" s="115" t="str">
        <f>DATASHEET!I145</f>
        <v>N</v>
      </c>
      <c r="K159" s="116" t="str">
        <f>DATASHEET!M145</f>
        <v>H</v>
      </c>
      <c r="L159" s="117" t="str">
        <f t="shared" si="62"/>
        <v/>
      </c>
      <c r="M159" s="106" t="str">
        <f>IFERROR(SUM(COUNTIF($S159,"&gt;=0"),COUNTIF($AC159,"&gt;=0"),COUNTIF($AH159,"&gt;=0"),COUNTIF(#REF!,"&gt;=0"),COUNTIF($AM159,"&gt;=0"),COUNTIF($AR159,"&gt;=0"),COUNTIF($AW159,"&gt;=0"),COUNTIF($BB159,"&gt;=0"),COUNTIF($BG159,"&gt;=0"),COUNTIF($BL159,"&gt;=0"),COUNTIF($BV159,"&gt;=0"),COUNTIF($BQ159,"&gt;=0"),COUNTIF($CF159,"&gt;=0"),COUNTIF($CK159,"&gt;=0"),COUNTIF($X159,"&gt;=0"),COUNTIF($CA159,"&gt;=0"))/COUNT($S159,$AC159,$AH159,#REF!,$AM159,$AR159,$AW159,$BB159,$BG159,$BL159,$BV159,$CA159,$CF159,$CK159,$X159,$BQ159),"")</f>
        <v/>
      </c>
      <c r="N159" s="106" t="str">
        <f>IFERROR(SUM(COUNTIF($S159,"&lt;0"),COUNTIF($AC159,"&lt;0"),COUNTIF($AH159,"&lt;0"),COUNTIF(#REF!,"&lt;0"),COUNTIF($AM159,"&lt;0"),COUNTIF($AR159,"&lt;0"),COUNTIF($AW159,"&lt;0"),COUNTIF($BB159,"&lt;0"),COUNTIF($BG159,"&lt;0"),COUNTIF($BL159,"&lt;0"),COUNTIF($BV159,"&lt;0"),COUNTIF($BQ159,"&lt;0"),COUNTIF($CA159,"&lt;0"),COUNTIF($CF159,"&lt;0"),COUNTIF($CK159,"&lt;0"),COUNTIF($X159,"&lt;0"))/COUNT($S159,$AC159,$AH159,#REF!,$AM159,$AR159,$AW159,$BB159,$BG159,$BL159,$BV159,$CA159,$CF159,$CK159,$X159,$BQ159),"")</f>
        <v/>
      </c>
      <c r="O159" s="118" t="str">
        <f>IF(ISBLANK(DATASHEET!L145),"",DATASHEET!L145)</f>
        <v>5-6</v>
      </c>
      <c r="P159" s="119">
        <f>IFERROR(IF(VLOOKUP(DATASHEET!A145,[5]YEAR8!$A$2:$Z$226,18,FALSE)="","",VLOOKUP(DATASHEET!A145,[5]YEAR8!$A$2:$Z$226,18,FALSE)),"")</f>
        <v>50.927548999999999</v>
      </c>
      <c r="Q159" s="120">
        <f>IFERROR(IF(VLOOKUP(DATASHEET!A145,[5]YEAR8!$A$2:$AF$250,19,FALSE)="","",VLOOKUP(DATASHEET!A145,[5]YEAR8!$A$2:$AF$250,19,FALSE)),"")</f>
        <v>5.0927549000000001</v>
      </c>
      <c r="R159" s="121" t="str">
        <f>'P8 BREAKDOWN'!L147</f>
        <v/>
      </c>
      <c r="S159" s="108" t="str">
        <f>IF(T159="","",IFERROR(VLOOKUP(DATASHEET!AF145,lookup,2,FALSE)-$Q159,""))</f>
        <v/>
      </c>
      <c r="T159" s="109">
        <f>IFERROR(INDEX(DATASHEET!$A$1:$CT$300,MATCH(PROGRESS!$A159,DATASHEET!$A$1:$A$300,0),MATCH(PROGRESS!T$2,DATASHEET!$A$1:$CT$1,0)),"")</f>
        <v>0</v>
      </c>
      <c r="U159" s="109" t="str">
        <f t="shared" si="63"/>
        <v/>
      </c>
      <c r="V159" s="110" t="str">
        <f>IF(ISBLANK(DATASHEET!AG145),"",DATASHEET!AG145)</f>
        <v>SGO</v>
      </c>
      <c r="W159" s="111" t="str">
        <f>IF(ISBLANK(DATASHEET!AH145),"",DATASHEET!AH145)</f>
        <v>8N-AR-4</v>
      </c>
      <c r="X159" s="108" t="str">
        <f>IFERROR(VLOOKUP(DATASHEET!AJ145,lookup,2,FALSE)-$Q159,"")</f>
        <v/>
      </c>
      <c r="Y159" s="109">
        <f>IFERROR(INDEX(DATASHEET!$A$1:$CT$300,MATCH(PROGRESS!$A159,DATASHEET!$A$1:$A$300,0),MATCH(PROGRESS!Y$2,DATASHEET!$A$1:$CT$1,0)),"")</f>
        <v>0</v>
      </c>
      <c r="Z159" s="109" t="str">
        <f t="shared" si="76"/>
        <v/>
      </c>
      <c r="AA159" s="110" t="str">
        <f>IF(ISBLANK(DATASHEET!AK145),"",DATASHEET!AK145)</f>
        <v>MO</v>
      </c>
      <c r="AB159" s="111" t="str">
        <f>IF(ISBLANK(DATASHEET!AL145),"",DATASHEET!AL145)</f>
        <v>8N-DT-3</v>
      </c>
      <c r="AC159" s="108" t="str">
        <f>IF(AD159="","",IFERROR(VLOOKUP(DATASHEET!AN145,lookup,2,FALSE)-$Q159,""))</f>
        <v/>
      </c>
      <c r="AD159" s="109">
        <f>IFERROR(INDEX(DATASHEET!$A$1:$CT$300,MATCH(PROGRESS!$A159,DATASHEET!$A$1:$A$300,0),MATCH(PROGRESS!AD$2,DATASHEET!$A$1:$CT$1,0)),"")</f>
        <v>0</v>
      </c>
      <c r="AE159" s="109" t="str">
        <f t="shared" si="64"/>
        <v/>
      </c>
      <c r="AF159" s="110" t="str">
        <f>IF(ISBLANK(DATASHEET!AO145),"",DATASHEET!AO145)</f>
        <v>KC</v>
      </c>
      <c r="AG159" s="111" t="str">
        <f>IF(ISBLANK(DATASHEET!AP145),"",DATASHEET!AP145)</f>
        <v>8N-DR-4</v>
      </c>
      <c r="AH159" s="108" t="str">
        <f>IF(AI159="","",IFERROR(VLOOKUP(DATASHEET!AR145,lookup,2,FALSE)-$Q159,""))</f>
        <v/>
      </c>
      <c r="AI159" s="109">
        <f>IFERROR(INDEX(DATASHEET!$A$1:$CT$300,MATCH(PROGRESS!$A159,DATASHEET!$A$1:$A$300,0),MATCH(PROGRESS!AI$2,DATASHEET!$A$1:$CT$1,0)),"")</f>
        <v>0</v>
      </c>
      <c r="AJ159" s="109" t="str">
        <f t="shared" si="65"/>
        <v/>
      </c>
      <c r="AK159" s="110" t="str">
        <f>IF(ISBLANK(DATASHEET!AS145),"",DATASHEET!AS145)</f>
        <v>AWH</v>
      </c>
      <c r="AL159" s="111" t="str">
        <f>IF(ISBLANK(DATASHEET!AT145),"",DATASHEET!AT145)</f>
        <v>8N-EN-1</v>
      </c>
      <c r="AM159" s="108" t="str">
        <f>IF(AN159="","",IFERROR(VLOOKUP(DATASHEET!AZ145,lookup,2,FALSE)-$Q159,""))</f>
        <v/>
      </c>
      <c r="AN159" s="109">
        <f>IFERROR(INDEX(DATASHEET!$A$1:$CT$300,MATCH(PROGRESS!$A159,DATASHEET!$A$1:$A$300,0),MATCH(PROGRESS!AN$2,DATASHEET!$A$1:$CT$1,0)),"")</f>
        <v>0</v>
      </c>
      <c r="AO159" s="109" t="str">
        <f t="shared" si="66"/>
        <v/>
      </c>
      <c r="AP159" s="110" t="str">
        <f>IF(ISBLANK(DATASHEET!BA145),"",DATASHEET!BA145)</f>
        <v/>
      </c>
      <c r="AQ159" s="111" t="str">
        <f>IF(ISBLANK(DATASHEET!BB145),"",DATASHEET!BB145)</f>
        <v/>
      </c>
      <c r="AR159" s="108" t="str">
        <f>IF(AS159="","",IFERROR(VLOOKUP(DATASHEET!BD145,lookup,2,FALSE)-$Q159,""))</f>
        <v/>
      </c>
      <c r="AS159" s="109">
        <f>IFERROR(INDEX(DATASHEET!$A$1:$CT$300,MATCH(PROGRESS!$A159,DATASHEET!$A$1:$A$300,0),MATCH(PROGRESS!AS$2,DATASHEET!$A$1:$CT$1,0)),"")</f>
        <v>0</v>
      </c>
      <c r="AT159" s="109" t="str">
        <f t="shared" si="67"/>
        <v/>
      </c>
      <c r="AU159" s="110" t="str">
        <f>IF(ISBLANK(DATASHEET!BE145),"",DATASHEET!BE145)</f>
        <v>ET</v>
      </c>
      <c r="AV159" s="111" t="str">
        <f>IF(ISBLANK(DATASHEET!BF145),"",DATASHEET!BF145)</f>
        <v>8N-GG-4</v>
      </c>
      <c r="AW159" s="108" t="str">
        <f>IF(AX159="","",IFERROR(VLOOKUP(DATASHEET!BH145,lookup,2,FALSE)-$Q159,""))</f>
        <v/>
      </c>
      <c r="AX159" s="109">
        <f>IFERROR(INDEX(DATASHEET!$A$1:$CT$300,MATCH(PROGRESS!$A159,DATASHEET!$A$1:$A$300,0),MATCH(PROGRESS!AX$2,DATASHEET!$A$1:$CT$1,0)),"")</f>
        <v>0</v>
      </c>
      <c r="AY159" s="109" t="str">
        <f t="shared" si="68"/>
        <v/>
      </c>
      <c r="AZ159" s="110" t="str">
        <f>IF(ISBLANK(DATASHEET!BI145),"",DATASHEET!BI145)</f>
        <v>ESH</v>
      </c>
      <c r="BA159" s="111" t="str">
        <f>IF(ISBLANK(DATASHEET!BJ145),"",DATASHEET!BJ145)</f>
        <v>8N-HI-4</v>
      </c>
      <c r="BB159" s="108" t="str">
        <f>IF(BC159="","",IFERROR(VLOOKUP(DATASHEET!BL145,lookup,2,FALSE)-$Q159,""))</f>
        <v/>
      </c>
      <c r="BC159" s="109">
        <f>IFERROR(INDEX(DATASHEET!$A$1:$CT$300,MATCH(PROGRESS!$A159,DATASHEET!$A$1:$A$300,0),MATCH(PROGRESS!BC$2,DATASHEET!$A$1:$CT$1,0)),"")</f>
        <v>0</v>
      </c>
      <c r="BD159" s="109" t="str">
        <f t="shared" si="69"/>
        <v/>
      </c>
      <c r="BE159" s="110" t="str">
        <f>IF(ISBLANK(DATASHEET!BM145),"",DATASHEET!BM145)</f>
        <v>RNI</v>
      </c>
      <c r="BF159" s="111" t="str">
        <f>IF(ISBLANK(DATASHEET!BN145),"",DATASHEET!BN145)</f>
        <v>8N-IT-4</v>
      </c>
      <c r="BG159" s="108" t="str">
        <f>IF(BH159="","",IFERROR(VLOOKUP(DATASHEET!BP145,lookup,2,FALSE)-$Q159,""))</f>
        <v/>
      </c>
      <c r="BH159" s="109">
        <f>IFERROR(INDEX(DATASHEET!$A$1:$CT$300,MATCH(PROGRESS!$A159,DATASHEET!$A$1:$A$300,0),MATCH(PROGRESS!BH$2,DATASHEET!$A$1:$CT$1,0)),"")</f>
        <v>0</v>
      </c>
      <c r="BI159" s="109" t="str">
        <f t="shared" si="70"/>
        <v/>
      </c>
      <c r="BJ159" s="110" t="str">
        <f>IF(ISBLANK(DATASHEET!BQ145),"",DATASHEET!BQ145)</f>
        <v>AB</v>
      </c>
      <c r="BK159" s="111" t="str">
        <f>IF(ISBLANK(DATASHEET!BR145),"",DATASHEET!BR145)</f>
        <v>8N-MA-3</v>
      </c>
      <c r="BL159" s="108" t="str">
        <f>IFERROR(VLOOKUP(DATASHEET!BT145,lookup,2,FALSE)-$Q159,"")</f>
        <v/>
      </c>
      <c r="BM159" s="109">
        <f>IFERROR(INDEX(DATASHEET!$A$1:$CT$300,MATCH(PROGRESS!$A159,DATASHEET!$A$1:$A$300,0),MATCH(PROGRESS!BM$2,DATASHEET!$A$1:$CT$1,0)),"")</f>
        <v>0</v>
      </c>
      <c r="BN159" s="109" t="str">
        <f t="shared" si="71"/>
        <v/>
      </c>
      <c r="BO159" s="110" t="str">
        <f>IF(ISBLANK(DATASHEET!BU145),"",DATASHEET!BU145)</f>
        <v>AW</v>
      </c>
      <c r="BP159" s="111" t="str">
        <f>IF(ISBLANK(DATASHEET!BV145),"",DATASHEET!BV145)</f>
        <v>8N-MU-4</v>
      </c>
      <c r="BQ159" s="108" t="str">
        <f>IFERROR(VLOOKUP(DATASHEET!BX145,lookup,2,FALSE)-$Q159,"")</f>
        <v/>
      </c>
      <c r="BR159" s="109">
        <f>IFERROR(INDEX(DATASHEET!$A$1:$CT$300,MATCH(PROGRESS!$A159,DATASHEET!$A$1:$A$300,0),MATCH(PROGRESS!BR$2,DATASHEET!$A$1:$CT$1,0)),"")</f>
        <v>0</v>
      </c>
      <c r="BS159" s="109" t="str">
        <f t="shared" si="72"/>
        <v/>
      </c>
      <c r="BT159" s="110" t="str">
        <f>IF(ISBLANK(DATASHEET!BY145),"",DATASHEET!BY145)</f>
        <v/>
      </c>
      <c r="BU159" s="111" t="str">
        <f>IF(ISBLANK(DATASHEET!BZ145),"",DATASHEET!BZ145)</f>
        <v/>
      </c>
      <c r="BV159" s="108" t="str">
        <f>IFERROR(VLOOKUP(DATASHEET!CB145,lookup,2,FALSE)-$Q159,"")</f>
        <v/>
      </c>
      <c r="BW159" s="109">
        <f>IFERROR(INDEX(DATASHEET!$A$1:$CT$300,MATCH(PROGRESS!$A159,DATASHEET!$A$1:$A$300,0),MATCH(PROGRESS!BW$2,DATASHEET!$A$1:$CT$1,0)),"")</f>
        <v>0</v>
      </c>
      <c r="BX159" s="109" t="str">
        <f t="shared" si="73"/>
        <v/>
      </c>
      <c r="BY159" s="110" t="str">
        <f>IF(ISBLANK(DATASHEET!CC145),"",DATASHEET!CC145)</f>
        <v>MAM</v>
      </c>
      <c r="BZ159" s="111" t="str">
        <f>IF(ISBLANK(DATASHEET!CD145),"",DATASHEET!CD145)</f>
        <v>8N-PE-4</v>
      </c>
      <c r="CA159" s="108" t="str">
        <f>IFERROR(VLOOKUP(DATASHEET!CF145,lookup,2,FALSE)-$Q159,"")</f>
        <v/>
      </c>
      <c r="CB159" s="109">
        <f>IFERROR(INDEX(DATASHEET!$A$1:$CT$300,MATCH(PROGRESS!$A159,DATASHEET!$A$1:$A$300,0),MATCH(PROGRESS!CB$2,DATASHEET!$A$1:$CT$1,0)),"")</f>
        <v>0</v>
      </c>
      <c r="CC159" s="109" t="str">
        <f t="shared" si="74"/>
        <v/>
      </c>
      <c r="CD159" s="110" t="str">
        <f>IF(ISBLANK(DATASHEET!CG145),"",DATASHEET!CG145)</f>
        <v>ZA</v>
      </c>
      <c r="CE159" s="111" t="str">
        <f>IF(ISBLANK(DATASHEET!CH145),"",DATASHEET!CH145)</f>
        <v>8N-RE-4</v>
      </c>
      <c r="CF159" s="108" t="str">
        <f>IFERROR(VLOOKUP(DATASHEET!CJ145,lookup,2,FALSE)-$Q159,"")</f>
        <v/>
      </c>
      <c r="CG159" s="109">
        <f>IFERROR(INDEX(DATASHEET!$A$1:$CT$300,MATCH(PROGRESS!$A159,DATASHEET!$A$1:$A$300,0),MATCH(PROGRESS!CG$2,DATASHEET!$A$1:$CT$1,0)),"")</f>
        <v>0</v>
      </c>
      <c r="CH159" s="109" t="str">
        <f t="shared" si="77"/>
        <v/>
      </c>
      <c r="CI159" s="110" t="str">
        <f>IF(ISBLANK(DATASHEET!CK145),"",DATASHEET!CK145)</f>
        <v>GN</v>
      </c>
      <c r="CJ159" s="111" t="str">
        <f>IF(ISBLANK(DATASHEET!CL145),"",DATASHEET!CL145)</f>
        <v>8X-SC-3</v>
      </c>
      <c r="CK159" s="108" t="str">
        <f>IFERROR(VLOOKUP(DATASHEET!CN145,lookup,2,FALSE)-$Q159,"")</f>
        <v/>
      </c>
      <c r="CL159" s="109">
        <f>IFERROR(INDEX(DATASHEET!$A$1:$CT$300,MATCH(PROGRESS!$A159,DATASHEET!$A$1:$A$300,0),MATCH(PROGRESS!CL$2,DATASHEET!$A$1:$CT$1,0)),"")</f>
        <v>0</v>
      </c>
      <c r="CM159" s="109" t="str">
        <f t="shared" si="75"/>
        <v/>
      </c>
      <c r="CN159" s="110" t="str">
        <f>IF(ISBLANK(DATASHEET!CO145),"",DATASHEET!CO145)</f>
        <v>MBA</v>
      </c>
      <c r="CO159" s="110" t="str">
        <f>IF(ISBLANK(DATASHEET!CP145),"",DATASHEET!CP145)</f>
        <v>8N-SP-4</v>
      </c>
      <c r="FO159" s="282"/>
      <c r="FP159" s="282"/>
      <c r="FQ159" s="282"/>
      <c r="FR159" s="282"/>
      <c r="FS159" s="282"/>
      <c r="FT159" s="282"/>
      <c r="FU159" s="282"/>
      <c r="FV159" s="282"/>
      <c r="FW159" s="282"/>
      <c r="FX159" s="282"/>
      <c r="FY159" s="345"/>
      <c r="FZ159" s="282"/>
      <c r="GA159" s="282"/>
      <c r="GB159" s="282"/>
      <c r="GC159" s="282"/>
      <c r="GD159" s="282"/>
      <c r="GE159" s="282"/>
      <c r="GF159" s="282"/>
      <c r="GG159" s="282"/>
      <c r="GH159" s="282"/>
      <c r="GI159" s="282"/>
      <c r="GJ159" s="282"/>
      <c r="GK159" s="282"/>
      <c r="GL159" s="282"/>
      <c r="GM159" s="282"/>
      <c r="GN159" s="282"/>
      <c r="GO159" s="282"/>
      <c r="GP159" s="282"/>
      <c r="GQ159" s="282"/>
      <c r="GR159" s="282"/>
    </row>
    <row r="160" spans="1:200" ht="15.75" x14ac:dyDescent="0.25">
      <c r="A160" s="112">
        <f>DATASHEET!A146</f>
        <v>152776</v>
      </c>
      <c r="B160" s="113" t="str">
        <f>DATASHEET!B146</f>
        <v>OXLEY, Eibhear</v>
      </c>
      <c r="C160" s="114" t="str">
        <f>DATASHEET!C146</f>
        <v>8PH</v>
      </c>
      <c r="D160" s="115" t="str">
        <f>DATASHEET!D146</f>
        <v>F</v>
      </c>
      <c r="E160" s="115" t="str">
        <f>DATASHEET!J146</f>
        <v>N</v>
      </c>
      <c r="F160" s="115" t="str">
        <f>DATASHEET!E146</f>
        <v>N</v>
      </c>
      <c r="G160" s="115" t="str">
        <f>DATASHEET!F146</f>
        <v>White - British</v>
      </c>
      <c r="H160" s="115" t="str">
        <f>DATASHEET!G146</f>
        <v>N</v>
      </c>
      <c r="I160" s="115" t="str">
        <f>DATASHEET!H146</f>
        <v>N</v>
      </c>
      <c r="J160" s="115" t="str">
        <f>DATASHEET!I146</f>
        <v>N</v>
      </c>
      <c r="K160" s="116" t="str">
        <f>DATASHEET!M146</f>
        <v>M</v>
      </c>
      <c r="L160" s="117" t="str">
        <f t="shared" si="62"/>
        <v/>
      </c>
      <c r="M160" s="106" t="str">
        <f>IFERROR(SUM(COUNTIF($S160,"&gt;=0"),COUNTIF($AC160,"&gt;=0"),COUNTIF($AH160,"&gt;=0"),COUNTIF(#REF!,"&gt;=0"),COUNTIF($AM160,"&gt;=0"),COUNTIF($AR160,"&gt;=0"),COUNTIF($AW160,"&gt;=0"),COUNTIF($BB160,"&gt;=0"),COUNTIF($BG160,"&gt;=0"),COUNTIF($BL160,"&gt;=0"),COUNTIF($BV160,"&gt;=0"),COUNTIF($BQ160,"&gt;=0"),COUNTIF($CF160,"&gt;=0"),COUNTIF($CK160,"&gt;=0"),COUNTIF($X160,"&gt;=0"),COUNTIF($CA160,"&gt;=0"))/COUNT($S160,$AC160,$AH160,#REF!,$AM160,$AR160,$AW160,$BB160,$BG160,$BL160,$BV160,$CA160,$CF160,$CK160,$X160,$BQ160),"")</f>
        <v/>
      </c>
      <c r="N160" s="106" t="str">
        <f>IFERROR(SUM(COUNTIF($S160,"&lt;0"),COUNTIF($AC160,"&lt;0"),COUNTIF($AH160,"&lt;0"),COUNTIF(#REF!,"&lt;0"),COUNTIF($AM160,"&lt;0"),COUNTIF($AR160,"&lt;0"),COUNTIF($AW160,"&lt;0"),COUNTIF($BB160,"&lt;0"),COUNTIF($BG160,"&lt;0"),COUNTIF($BL160,"&lt;0"),COUNTIF($BV160,"&lt;0"),COUNTIF($BQ160,"&lt;0"),COUNTIF($CA160,"&lt;0"),COUNTIF($CF160,"&lt;0"),COUNTIF($CK160,"&lt;0"),COUNTIF($X160,"&lt;0"))/COUNT($S160,$AC160,$AH160,#REF!,$AM160,$AR160,$AW160,$BB160,$BG160,$BL160,$BV160,$CA160,$CF160,$CK160,$X160,$BQ160),"")</f>
        <v/>
      </c>
      <c r="O160" s="118" t="str">
        <f>IF(ISBLANK(DATASHEET!L146),"",DATASHEET!L146)</f>
        <v>3-4</v>
      </c>
      <c r="P160" s="119">
        <f>IFERROR(IF(VLOOKUP(DATASHEET!A146,[5]YEAR8!$A$2:$Z$226,18,FALSE)="","",VLOOKUP(DATASHEET!A146,[5]YEAR8!$A$2:$Z$226,18,FALSE)),"")</f>
        <v>31.325758</v>
      </c>
      <c r="Q160" s="120">
        <f>IFERROR(IF(VLOOKUP(DATASHEET!A146,[5]YEAR8!$A$2:$AF$250,19,FALSE)="","",VLOOKUP(DATASHEET!A146,[5]YEAR8!$A$2:$AF$250,19,FALSE)),"")</f>
        <v>3.1325758000000001</v>
      </c>
      <c r="R160" s="121" t="str">
        <f>'P8 BREAKDOWN'!L148</f>
        <v/>
      </c>
      <c r="S160" s="108" t="str">
        <f>IF(T160="","",IFERROR(VLOOKUP(DATASHEET!AF146,lookup,2,FALSE)-$Q160,""))</f>
        <v/>
      </c>
      <c r="T160" s="109">
        <f>IFERROR(INDEX(DATASHEET!$A$1:$CT$300,MATCH(PROGRESS!$A160,DATASHEET!$A$1:$A$300,0),MATCH(PROGRESS!T$2,DATASHEET!$A$1:$CT$1,0)),"")</f>
        <v>0</v>
      </c>
      <c r="U160" s="109" t="str">
        <f t="shared" si="63"/>
        <v/>
      </c>
      <c r="V160" s="110" t="str">
        <f>IF(ISBLANK(DATASHEET!AG146),"",DATASHEET!AG146)</f>
        <v>PLE</v>
      </c>
      <c r="W160" s="111" t="str">
        <f>IF(ISBLANK(DATASHEET!AH146),"",DATASHEET!AH146)</f>
        <v>8S-AR-3</v>
      </c>
      <c r="X160" s="108" t="str">
        <f>IFERROR(VLOOKUP(DATASHEET!AJ146,lookup,2,FALSE)-$Q160,"")</f>
        <v/>
      </c>
      <c r="Y160" s="109">
        <f>IFERROR(INDEX(DATASHEET!$A$1:$CT$300,MATCH(PROGRESS!$A160,DATASHEET!$A$1:$A$300,0),MATCH(PROGRESS!Y$2,DATASHEET!$A$1:$CT$1,0)),"")</f>
        <v>0</v>
      </c>
      <c r="Z160" s="109" t="str">
        <f t="shared" si="76"/>
        <v/>
      </c>
      <c r="AA160" s="110" t="str">
        <f>IF(ISBLANK(DATASHEET!AK146),"",DATASHEET!AK146)</f>
        <v>MO</v>
      </c>
      <c r="AB160" s="111" t="str">
        <f>IF(ISBLANK(DATASHEET!AL146),"",DATASHEET!AL146)</f>
        <v>8S-DT-3</v>
      </c>
      <c r="AC160" s="108" t="str">
        <f>IF(AD160="","",IFERROR(VLOOKUP(DATASHEET!AN146,lookup,2,FALSE)-$Q160,""))</f>
        <v/>
      </c>
      <c r="AD160" s="109">
        <f>IFERROR(INDEX(DATASHEET!$A$1:$CT$300,MATCH(PROGRESS!$A160,DATASHEET!$A$1:$A$300,0),MATCH(PROGRESS!AD$2,DATASHEET!$A$1:$CT$1,0)),"")</f>
        <v>0</v>
      </c>
      <c r="AE160" s="109" t="str">
        <f t="shared" si="64"/>
        <v/>
      </c>
      <c r="AF160" s="110" t="str">
        <f>IF(ISBLANK(DATASHEET!AO146),"",DATASHEET!AO146)</f>
        <v>EC</v>
      </c>
      <c r="AG160" s="111" t="str">
        <f>IF(ISBLANK(DATASHEET!AP146),"",DATASHEET!AP146)</f>
        <v>8S-DR-3</v>
      </c>
      <c r="AH160" s="108" t="str">
        <f>IF(AI160="","",IFERROR(VLOOKUP(DATASHEET!AR146,lookup,2,FALSE)-$Q160,""))</f>
        <v/>
      </c>
      <c r="AI160" s="109">
        <f>IFERROR(INDEX(DATASHEET!$A$1:$CT$300,MATCH(PROGRESS!$A160,DATASHEET!$A$1:$A$300,0),MATCH(PROGRESS!AI$2,DATASHEET!$A$1:$CT$1,0)),"")</f>
        <v>0</v>
      </c>
      <c r="AJ160" s="109" t="str">
        <f t="shared" si="65"/>
        <v/>
      </c>
      <c r="AK160" s="110" t="str">
        <f>IF(ISBLANK(DATASHEET!AS146),"",DATASHEET!AS146)</f>
        <v>EW</v>
      </c>
      <c r="AL160" s="111" t="str">
        <f>IF(ISBLANK(DATASHEET!AT146),"",DATASHEET!AT146)</f>
        <v>8S-EN-4</v>
      </c>
      <c r="AM160" s="108" t="str">
        <f>IF(AN160="","",IFERROR(VLOOKUP(DATASHEET!AZ146,lookup,2,FALSE)-$Q160,""))</f>
        <v/>
      </c>
      <c r="AN160" s="109">
        <f>IFERROR(INDEX(DATASHEET!$A$1:$CT$300,MATCH(PROGRESS!$A160,DATASHEET!$A$1:$A$300,0),MATCH(PROGRESS!AN$2,DATASHEET!$A$1:$CT$1,0)),"")</f>
        <v>0</v>
      </c>
      <c r="AO160" s="109" t="str">
        <f t="shared" si="66"/>
        <v/>
      </c>
      <c r="AP160" s="110" t="str">
        <f>IF(ISBLANK(DATASHEET!BA146),"",DATASHEET!BA146)</f>
        <v>DCH</v>
      </c>
      <c r="AQ160" s="111" t="str">
        <f>IF(ISBLANK(DATASHEET!BB146),"",DATASHEET!BB146)</f>
        <v>8S-FR-3</v>
      </c>
      <c r="AR160" s="108" t="str">
        <f>IF(AS160="","",IFERROR(VLOOKUP(DATASHEET!BD146,lookup,2,FALSE)-$Q160,""))</f>
        <v/>
      </c>
      <c r="AS160" s="109">
        <f>IFERROR(INDEX(DATASHEET!$A$1:$CT$300,MATCH(PROGRESS!$A160,DATASHEET!$A$1:$A$300,0),MATCH(PROGRESS!AS$2,DATASHEET!$A$1:$CT$1,0)),"")</f>
        <v>0</v>
      </c>
      <c r="AT160" s="109" t="str">
        <f t="shared" si="67"/>
        <v/>
      </c>
      <c r="AU160" s="110" t="str">
        <f>IF(ISBLANK(DATASHEET!BE146),"",DATASHEET!BE146)</f>
        <v>NH</v>
      </c>
      <c r="AV160" s="111" t="str">
        <f>IF(ISBLANK(DATASHEET!BF146),"",DATASHEET!BF146)</f>
        <v>8S-GG-3</v>
      </c>
      <c r="AW160" s="108" t="str">
        <f>IF(AX160="","",IFERROR(VLOOKUP(DATASHEET!BH146,lookup,2,FALSE)-$Q160,""))</f>
        <v/>
      </c>
      <c r="AX160" s="109">
        <f>IFERROR(INDEX(DATASHEET!$A$1:$CT$300,MATCH(PROGRESS!$A160,DATASHEET!$A$1:$A$300,0),MATCH(PROGRESS!AX$2,DATASHEET!$A$1:$CT$1,0)),"")</f>
        <v>0</v>
      </c>
      <c r="AY160" s="109" t="str">
        <f t="shared" si="68"/>
        <v/>
      </c>
      <c r="AZ160" s="110" t="str">
        <f>IF(ISBLANK(DATASHEET!BI146),"",DATASHEET!BI146)</f>
        <v>MCO</v>
      </c>
      <c r="BA160" s="111" t="str">
        <f>IF(ISBLANK(DATASHEET!BJ146),"",DATASHEET!BJ146)</f>
        <v>8S-HI-3</v>
      </c>
      <c r="BB160" s="108" t="str">
        <f>IF(BC160="","",IFERROR(VLOOKUP(DATASHEET!BL146,lookup,2,FALSE)-$Q160,""))</f>
        <v/>
      </c>
      <c r="BC160" s="109">
        <f>IFERROR(INDEX(DATASHEET!$A$1:$CT$300,MATCH(PROGRESS!$A160,DATASHEET!$A$1:$A$300,0),MATCH(PROGRESS!BC$2,DATASHEET!$A$1:$CT$1,0)),"")</f>
        <v>0</v>
      </c>
      <c r="BD160" s="109" t="str">
        <f t="shared" si="69"/>
        <v/>
      </c>
      <c r="BE160" s="110" t="str">
        <f>IF(ISBLANK(DATASHEET!BM146),"",DATASHEET!BM146)</f>
        <v>RNI</v>
      </c>
      <c r="BF160" s="111" t="str">
        <f>IF(ISBLANK(DATASHEET!BN146),"",DATASHEET!BN146)</f>
        <v>8S-IT-3</v>
      </c>
      <c r="BG160" s="108" t="str">
        <f>IF(BH160="","",IFERROR(VLOOKUP(DATASHEET!BP146,lookup,2,FALSE)-$Q160,""))</f>
        <v/>
      </c>
      <c r="BH160" s="109">
        <f>IFERROR(INDEX(DATASHEET!$A$1:$CT$300,MATCH(PROGRESS!$A160,DATASHEET!$A$1:$A$300,0),MATCH(PROGRESS!BH$2,DATASHEET!$A$1:$CT$1,0)),"")</f>
        <v>0</v>
      </c>
      <c r="BI160" s="109" t="str">
        <f t="shared" si="70"/>
        <v/>
      </c>
      <c r="BJ160" s="110" t="str">
        <f>IF(ISBLANK(DATASHEET!BQ146),"",DATASHEET!BQ146)</f>
        <v>JQ</v>
      </c>
      <c r="BK160" s="111" t="str">
        <f>IF(ISBLANK(DATASHEET!BR146),"",DATASHEET!BR146)</f>
        <v>8S-MA-4</v>
      </c>
      <c r="BL160" s="108" t="str">
        <f>IFERROR(VLOOKUP(DATASHEET!BT146,lookup,2,FALSE)-$Q160,"")</f>
        <v/>
      </c>
      <c r="BM160" s="109">
        <f>IFERROR(INDEX(DATASHEET!$A$1:$CT$300,MATCH(PROGRESS!$A160,DATASHEET!$A$1:$A$300,0),MATCH(PROGRESS!BM$2,DATASHEET!$A$1:$CT$1,0)),"")</f>
        <v>0</v>
      </c>
      <c r="BN160" s="109" t="str">
        <f t="shared" si="71"/>
        <v/>
      </c>
      <c r="BO160" s="110" t="str">
        <f>IF(ISBLANK(DATASHEET!BU146),"",DATASHEET!BU146)</f>
        <v>AW</v>
      </c>
      <c r="BP160" s="111" t="str">
        <f>IF(ISBLANK(DATASHEET!BV146),"",DATASHEET!BV146)</f>
        <v>8S-MU-3</v>
      </c>
      <c r="BQ160" s="108" t="str">
        <f>IFERROR(VLOOKUP(DATASHEET!BX146,lookup,2,FALSE)-$Q160,"")</f>
        <v/>
      </c>
      <c r="BR160" s="109">
        <f>IFERROR(INDEX(DATASHEET!$A$1:$CT$300,MATCH(PROGRESS!$A160,DATASHEET!$A$1:$A$300,0),MATCH(PROGRESS!BR$2,DATASHEET!$A$1:$CT$1,0)),"")</f>
        <v>0</v>
      </c>
      <c r="BS160" s="109" t="str">
        <f t="shared" si="72"/>
        <v/>
      </c>
      <c r="BT160" s="110" t="str">
        <f>IF(ISBLANK(DATASHEET!BY146),"",DATASHEET!BY146)</f>
        <v/>
      </c>
      <c r="BU160" s="111" t="str">
        <f>IF(ISBLANK(DATASHEET!BZ146),"",DATASHEET!BZ146)</f>
        <v/>
      </c>
      <c r="BV160" s="108" t="str">
        <f>IFERROR(VLOOKUP(DATASHEET!CB146,lookup,2,FALSE)-$Q160,"")</f>
        <v/>
      </c>
      <c r="BW160" s="109">
        <f>IFERROR(INDEX(DATASHEET!$A$1:$CT$300,MATCH(PROGRESS!$A160,DATASHEET!$A$1:$A$300,0),MATCH(PROGRESS!BW$2,DATASHEET!$A$1:$CT$1,0)),"")</f>
        <v>0</v>
      </c>
      <c r="BX160" s="109" t="str">
        <f t="shared" si="73"/>
        <v/>
      </c>
      <c r="BY160" s="110" t="str">
        <f>IF(ISBLANK(DATASHEET!CC146),"",DATASHEET!CC146)</f>
        <v>JN</v>
      </c>
      <c r="BZ160" s="111" t="str">
        <f>IF(ISBLANK(DATASHEET!CD146),"",DATASHEET!CD146)</f>
        <v>8S-PE-1</v>
      </c>
      <c r="CA160" s="108" t="str">
        <f>IFERROR(VLOOKUP(DATASHEET!CF146,lookup,2,FALSE)-$Q160,"")</f>
        <v/>
      </c>
      <c r="CB160" s="109">
        <f>IFERROR(INDEX(DATASHEET!$A$1:$CT$300,MATCH(PROGRESS!$A160,DATASHEET!$A$1:$A$300,0),MATCH(PROGRESS!CB$2,DATASHEET!$A$1:$CT$1,0)),"")</f>
        <v>0</v>
      </c>
      <c r="CC160" s="109" t="str">
        <f t="shared" si="74"/>
        <v/>
      </c>
      <c r="CD160" s="110" t="str">
        <f>IF(ISBLANK(DATASHEET!CG146),"",DATASHEET!CG146)</f>
        <v>FG</v>
      </c>
      <c r="CE160" s="111" t="str">
        <f>IF(ISBLANK(DATASHEET!CH146),"",DATASHEET!CH146)</f>
        <v>8S-RE-3</v>
      </c>
      <c r="CF160" s="108" t="str">
        <f>IFERROR(VLOOKUP(DATASHEET!CJ146,lookup,2,FALSE)-$Q160,"")</f>
        <v/>
      </c>
      <c r="CG160" s="109">
        <f>IFERROR(INDEX(DATASHEET!$A$1:$CT$300,MATCH(PROGRESS!$A160,DATASHEET!$A$1:$A$300,0),MATCH(PROGRESS!CG$2,DATASHEET!$A$1:$CT$1,0)),"")</f>
        <v>0</v>
      </c>
      <c r="CH160" s="109" t="str">
        <f t="shared" si="77"/>
        <v/>
      </c>
      <c r="CI160" s="110" t="str">
        <f>IF(ISBLANK(DATASHEET!CK146),"",DATASHEET!CK146)</f>
        <v>KBW</v>
      </c>
      <c r="CJ160" s="111" t="str">
        <f>IF(ISBLANK(DATASHEET!CL146),"",DATASHEET!CL146)</f>
        <v>8X-SC-8</v>
      </c>
      <c r="CK160" s="108" t="str">
        <f>IFERROR(VLOOKUP(DATASHEET!CN146,lookup,2,FALSE)-$Q160,"")</f>
        <v/>
      </c>
      <c r="CL160" s="109">
        <f>IFERROR(INDEX(DATASHEET!$A$1:$CT$300,MATCH(PROGRESS!$A160,DATASHEET!$A$1:$A$300,0),MATCH(PROGRESS!CL$2,DATASHEET!$A$1:$CT$1,0)),"")</f>
        <v>0</v>
      </c>
      <c r="CM160" s="109" t="str">
        <f t="shared" si="75"/>
        <v/>
      </c>
      <c r="CN160" s="110" t="str">
        <f>IF(ISBLANK(DATASHEET!CO146),"",DATASHEET!CO146)</f>
        <v/>
      </c>
      <c r="CO160" s="110" t="str">
        <f>IF(ISBLANK(DATASHEET!CP146),"",DATASHEET!CP146)</f>
        <v/>
      </c>
      <c r="FO160" s="282"/>
      <c r="FP160" s="282"/>
      <c r="FQ160" s="282"/>
      <c r="FR160" s="282"/>
      <c r="FS160" s="282"/>
      <c r="FT160" s="282"/>
      <c r="FU160" s="282"/>
      <c r="FV160" s="282"/>
      <c r="FW160" s="282"/>
      <c r="FX160" s="282"/>
      <c r="FY160" s="345"/>
      <c r="FZ160" s="282"/>
      <c r="GA160" s="282"/>
      <c r="GB160" s="282"/>
      <c r="GC160" s="282"/>
      <c r="GD160" s="282"/>
      <c r="GE160" s="282"/>
      <c r="GF160" s="282"/>
      <c r="GG160" s="282"/>
      <c r="GH160" s="282"/>
      <c r="GI160" s="282"/>
      <c r="GJ160" s="282"/>
      <c r="GK160" s="282"/>
      <c r="GL160" s="282"/>
      <c r="GM160" s="282"/>
      <c r="GN160" s="282"/>
      <c r="GO160" s="282"/>
      <c r="GP160" s="282"/>
      <c r="GQ160" s="282"/>
      <c r="GR160" s="282"/>
    </row>
    <row r="161" spans="1:200" ht="15.75" x14ac:dyDescent="0.25">
      <c r="A161" s="112">
        <f>DATASHEET!A147</f>
        <v>152808</v>
      </c>
      <c r="B161" s="113" t="str">
        <f>DATASHEET!B147</f>
        <v>OXSPRING, Jacob</v>
      </c>
      <c r="C161" s="114" t="str">
        <f>DATASHEET!C147</f>
        <v>8JJ</v>
      </c>
      <c r="D161" s="115" t="str">
        <f>DATASHEET!D147</f>
        <v>M</v>
      </c>
      <c r="E161" s="115" t="str">
        <f>DATASHEET!J147</f>
        <v>N</v>
      </c>
      <c r="F161" s="115" t="str">
        <f>DATASHEET!E147</f>
        <v>N</v>
      </c>
      <c r="G161" s="115" t="str">
        <f>DATASHEET!F147</f>
        <v>White - British</v>
      </c>
      <c r="H161" s="115" t="str">
        <f>DATASHEET!G147</f>
        <v>N</v>
      </c>
      <c r="I161" s="115" t="str">
        <f>DATASHEET!H147</f>
        <v>N</v>
      </c>
      <c r="J161" s="115" t="str">
        <f>DATASHEET!I147</f>
        <v>N</v>
      </c>
      <c r="K161" s="116" t="str">
        <f>DATASHEET!M147</f>
        <v>H</v>
      </c>
      <c r="L161" s="117" t="str">
        <f t="shared" si="62"/>
        <v/>
      </c>
      <c r="M161" s="106" t="str">
        <f>IFERROR(SUM(COUNTIF($S161,"&gt;=0"),COUNTIF($AC161,"&gt;=0"),COUNTIF($AH161,"&gt;=0"),COUNTIF(#REF!,"&gt;=0"),COUNTIF($AM161,"&gt;=0"),COUNTIF($AR161,"&gt;=0"),COUNTIF($AW161,"&gt;=0"),COUNTIF($BB161,"&gt;=0"),COUNTIF($BG161,"&gt;=0"),COUNTIF($BL161,"&gt;=0"),COUNTIF($BV161,"&gt;=0"),COUNTIF($BQ161,"&gt;=0"),COUNTIF($CF161,"&gt;=0"),COUNTIF($CK161,"&gt;=0"),COUNTIF($X161,"&gt;=0"),COUNTIF($CA161,"&gt;=0"))/COUNT($S161,$AC161,$AH161,#REF!,$AM161,$AR161,$AW161,$BB161,$BG161,$BL161,$BV161,$CA161,$CF161,$CK161,$X161,$BQ161),"")</f>
        <v/>
      </c>
      <c r="N161" s="106" t="str">
        <f>IFERROR(SUM(COUNTIF($S161,"&lt;0"),COUNTIF($AC161,"&lt;0"),COUNTIF($AH161,"&lt;0"),COUNTIF(#REF!,"&lt;0"),COUNTIF($AM161,"&lt;0"),COUNTIF($AR161,"&lt;0"),COUNTIF($AW161,"&lt;0"),COUNTIF($BB161,"&lt;0"),COUNTIF($BG161,"&lt;0"),COUNTIF($BL161,"&lt;0"),COUNTIF($BV161,"&lt;0"),COUNTIF($BQ161,"&lt;0"),COUNTIF($CA161,"&lt;0"),COUNTIF($CF161,"&lt;0"),COUNTIF($CK161,"&lt;0"),COUNTIF($X161,"&lt;0"))/COUNT($S161,$AC161,$AH161,#REF!,$AM161,$AR161,$AW161,$BB161,$BG161,$BL161,$BV161,$CA161,$CF161,$CK161,$X161,$BQ161),"")</f>
        <v/>
      </c>
      <c r="O161" s="118" t="str">
        <f>IF(ISBLANK(DATASHEET!L147),"",DATASHEET!L147)</f>
        <v>6-7</v>
      </c>
      <c r="P161" s="119">
        <f>IFERROR(IF(VLOOKUP(DATASHEET!A147,[5]YEAR8!$A$2:$Z$226,18,FALSE)="","",VLOOKUP(DATASHEET!A147,[5]YEAR8!$A$2:$Z$226,18,FALSE)),"")</f>
        <v>74.702128000000002</v>
      </c>
      <c r="Q161" s="120">
        <f>IFERROR(IF(VLOOKUP(DATASHEET!A147,[5]YEAR8!$A$2:$AF$250,19,FALSE)="","",VLOOKUP(DATASHEET!A147,[5]YEAR8!$A$2:$AF$250,19,FALSE)),"")</f>
        <v>7.4702128000000005</v>
      </c>
      <c r="R161" s="121" t="str">
        <f>'P8 BREAKDOWN'!L149</f>
        <v/>
      </c>
      <c r="S161" s="108" t="str">
        <f>IF(T161="","",IFERROR(VLOOKUP(DATASHEET!AF147,lookup,2,FALSE)-$Q161,""))</f>
        <v/>
      </c>
      <c r="T161" s="109">
        <f>IFERROR(INDEX(DATASHEET!$A$1:$CT$300,MATCH(PROGRESS!$A161,DATASHEET!$A$1:$A$300,0),MATCH(PROGRESS!T$2,DATASHEET!$A$1:$CT$1,0)),"")</f>
        <v>0</v>
      </c>
      <c r="U161" s="109" t="str">
        <f t="shared" si="63"/>
        <v/>
      </c>
      <c r="V161" s="110" t="str">
        <f>IF(ISBLANK(DATASHEET!AG147),"",DATASHEET!AG147)</f>
        <v>PLE</v>
      </c>
      <c r="W161" s="111" t="str">
        <f>IF(ISBLANK(DATASHEET!AH147),"",DATASHEET!AH147)</f>
        <v>8N-AR-3</v>
      </c>
      <c r="X161" s="108" t="str">
        <f>IFERROR(VLOOKUP(DATASHEET!AJ147,lookup,2,FALSE)-$Q161,"")</f>
        <v/>
      </c>
      <c r="Y161" s="109">
        <f>IFERROR(INDEX(DATASHEET!$A$1:$CT$300,MATCH(PROGRESS!$A161,DATASHEET!$A$1:$A$300,0),MATCH(PROGRESS!Y$2,DATASHEET!$A$1:$CT$1,0)),"")</f>
        <v>0</v>
      </c>
      <c r="Z161" s="109" t="str">
        <f t="shared" si="76"/>
        <v/>
      </c>
      <c r="AA161" s="110" t="str">
        <f>IF(ISBLANK(DATASHEET!AK147),"",DATASHEET!AK147)</f>
        <v>RQ</v>
      </c>
      <c r="AB161" s="111" t="str">
        <f>IF(ISBLANK(DATASHEET!AL147),"",DATASHEET!AL147)</f>
        <v>8N-DT-1</v>
      </c>
      <c r="AC161" s="108" t="str">
        <f>IF(AD161="","",IFERROR(VLOOKUP(DATASHEET!AN147,lookup,2,FALSE)-$Q161,""))</f>
        <v/>
      </c>
      <c r="AD161" s="109">
        <f>IFERROR(INDEX(DATASHEET!$A$1:$CT$300,MATCH(PROGRESS!$A161,DATASHEET!$A$1:$A$300,0),MATCH(PROGRESS!AD$2,DATASHEET!$A$1:$CT$1,0)),"")</f>
        <v>0</v>
      </c>
      <c r="AE161" s="109" t="str">
        <f t="shared" si="64"/>
        <v/>
      </c>
      <c r="AF161" s="110" t="str">
        <f>IF(ISBLANK(DATASHEET!AO147),"",DATASHEET!AO147)</f>
        <v>EC</v>
      </c>
      <c r="AG161" s="111" t="str">
        <f>IF(ISBLANK(DATASHEET!AP147),"",DATASHEET!AP147)</f>
        <v>8N-DR-3</v>
      </c>
      <c r="AH161" s="108" t="str">
        <f>IF(AI161="","",IFERROR(VLOOKUP(DATASHEET!AR147,lookup,2,FALSE)-$Q161,""))</f>
        <v/>
      </c>
      <c r="AI161" s="109">
        <f>IFERROR(INDEX(DATASHEET!$A$1:$CT$300,MATCH(PROGRESS!$A161,DATASHEET!$A$1:$A$300,0),MATCH(PROGRESS!AI$2,DATASHEET!$A$1:$CT$1,0)),"")</f>
        <v>0</v>
      </c>
      <c r="AJ161" s="109" t="str">
        <f t="shared" si="65"/>
        <v/>
      </c>
      <c r="AK161" s="110" t="str">
        <f>IF(ISBLANK(DATASHEET!AS147),"",DATASHEET!AS147)</f>
        <v>FB</v>
      </c>
      <c r="AL161" s="111" t="str">
        <f>IF(ISBLANK(DATASHEET!AT147),"",DATASHEET!AT147)</f>
        <v>8N-EN-2</v>
      </c>
      <c r="AM161" s="108" t="str">
        <f>IF(AN161="","",IFERROR(VLOOKUP(DATASHEET!AZ147,lookup,2,FALSE)-$Q161,""))</f>
        <v/>
      </c>
      <c r="AN161" s="109">
        <f>IFERROR(INDEX(DATASHEET!$A$1:$CT$300,MATCH(PROGRESS!$A161,DATASHEET!$A$1:$A$300,0),MATCH(PROGRESS!AN$2,DATASHEET!$A$1:$CT$1,0)),"")</f>
        <v>0</v>
      </c>
      <c r="AO161" s="109" t="str">
        <f t="shared" si="66"/>
        <v/>
      </c>
      <c r="AP161" s="110" t="str">
        <f>IF(ISBLANK(DATASHEET!BA147),"",DATASHEET!BA147)</f>
        <v/>
      </c>
      <c r="AQ161" s="111" t="str">
        <f>IF(ISBLANK(DATASHEET!BB147),"",DATASHEET!BB147)</f>
        <v/>
      </c>
      <c r="AR161" s="108" t="str">
        <f>IF(AS161="","",IFERROR(VLOOKUP(DATASHEET!BD147,lookup,2,FALSE)-$Q161,""))</f>
        <v/>
      </c>
      <c r="AS161" s="109">
        <f>IFERROR(INDEX(DATASHEET!$A$1:$CT$300,MATCH(PROGRESS!$A161,DATASHEET!$A$1:$A$300,0),MATCH(PROGRESS!AS$2,DATASHEET!$A$1:$CT$1,0)),"")</f>
        <v>0</v>
      </c>
      <c r="AT161" s="109" t="str">
        <f t="shared" si="67"/>
        <v/>
      </c>
      <c r="AU161" s="110" t="str">
        <f>IF(ISBLANK(DATASHEET!BE147),"",DATASHEET!BE147)</f>
        <v>MPI</v>
      </c>
      <c r="AV161" s="111" t="str">
        <f>IF(ISBLANK(DATASHEET!BF147),"",DATASHEET!BF147)</f>
        <v>8N-GG-3</v>
      </c>
      <c r="AW161" s="108" t="str">
        <f>IF(AX161="","",IFERROR(VLOOKUP(DATASHEET!BH147,lookup,2,FALSE)-$Q161,""))</f>
        <v/>
      </c>
      <c r="AX161" s="109">
        <f>IFERROR(INDEX(DATASHEET!$A$1:$CT$300,MATCH(PROGRESS!$A161,DATASHEET!$A$1:$A$300,0),MATCH(PROGRESS!AX$2,DATASHEET!$A$1:$CT$1,0)),"")</f>
        <v>0</v>
      </c>
      <c r="AY161" s="109" t="str">
        <f t="shared" si="68"/>
        <v/>
      </c>
      <c r="AZ161" s="110" t="str">
        <f>IF(ISBLANK(DATASHEET!BI147),"",DATASHEET!BI147)</f>
        <v>MCO</v>
      </c>
      <c r="BA161" s="111" t="str">
        <f>IF(ISBLANK(DATASHEET!BJ147),"",DATASHEET!BJ147)</f>
        <v>8N-HI-3</v>
      </c>
      <c r="BB161" s="108" t="str">
        <f>IF(BC161="","",IFERROR(VLOOKUP(DATASHEET!BL147,lookup,2,FALSE)-$Q161,""))</f>
        <v/>
      </c>
      <c r="BC161" s="109">
        <f>IFERROR(INDEX(DATASHEET!$A$1:$CT$300,MATCH(PROGRESS!$A161,DATASHEET!$A$1:$A$300,0),MATCH(PROGRESS!BC$2,DATASHEET!$A$1:$CT$1,0)),"")</f>
        <v>0</v>
      </c>
      <c r="BD161" s="109" t="str">
        <f t="shared" si="69"/>
        <v/>
      </c>
      <c r="BE161" s="110" t="str">
        <f>IF(ISBLANK(DATASHEET!BM147),"",DATASHEET!BM147)</f>
        <v>RNI</v>
      </c>
      <c r="BF161" s="111" t="str">
        <f>IF(ISBLANK(DATASHEET!BN147),"",DATASHEET!BN147)</f>
        <v>8N-IT-3</v>
      </c>
      <c r="BG161" s="108" t="str">
        <f>IF(BH161="","",IFERROR(VLOOKUP(DATASHEET!BP147,lookup,2,FALSE)-$Q161,""))</f>
        <v/>
      </c>
      <c r="BH161" s="109">
        <f>IFERROR(INDEX(DATASHEET!$A$1:$CT$300,MATCH(PROGRESS!$A161,DATASHEET!$A$1:$A$300,0),MATCH(PROGRESS!BH$2,DATASHEET!$A$1:$CT$1,0)),"")</f>
        <v>0</v>
      </c>
      <c r="BI161" s="109" t="str">
        <f t="shared" si="70"/>
        <v/>
      </c>
      <c r="BJ161" s="110" t="str">
        <f>IF(ISBLANK(DATASHEET!BQ147),"",DATASHEET!BQ147)</f>
        <v>MP</v>
      </c>
      <c r="BK161" s="111" t="str">
        <f>IF(ISBLANK(DATASHEET!BR147),"",DATASHEET!BR147)</f>
        <v>8N-MA-2</v>
      </c>
      <c r="BL161" s="108" t="str">
        <f>IFERROR(VLOOKUP(DATASHEET!BT147,lookup,2,FALSE)-$Q161,"")</f>
        <v/>
      </c>
      <c r="BM161" s="109">
        <f>IFERROR(INDEX(DATASHEET!$A$1:$CT$300,MATCH(PROGRESS!$A161,DATASHEET!$A$1:$A$300,0),MATCH(PROGRESS!BM$2,DATASHEET!$A$1:$CT$1,0)),"")</f>
        <v>0</v>
      </c>
      <c r="BN161" s="109" t="str">
        <f t="shared" si="71"/>
        <v/>
      </c>
      <c r="BO161" s="110" t="str">
        <f>IF(ISBLANK(DATASHEET!BU147),"",DATASHEET!BU147)</f>
        <v>AW</v>
      </c>
      <c r="BP161" s="111" t="str">
        <f>IF(ISBLANK(DATASHEET!BV147),"",DATASHEET!BV147)</f>
        <v>8N-MU-3</v>
      </c>
      <c r="BQ161" s="108" t="str">
        <f>IFERROR(VLOOKUP(DATASHEET!BX147,lookup,2,FALSE)-$Q161,"")</f>
        <v/>
      </c>
      <c r="BR161" s="109">
        <f>IFERROR(INDEX(DATASHEET!$A$1:$CT$300,MATCH(PROGRESS!$A161,DATASHEET!$A$1:$A$300,0),MATCH(PROGRESS!BR$2,DATASHEET!$A$1:$CT$1,0)),"")</f>
        <v>0</v>
      </c>
      <c r="BS161" s="109" t="str">
        <f t="shared" si="72"/>
        <v/>
      </c>
      <c r="BT161" s="110" t="str">
        <f>IF(ISBLANK(DATASHEET!BY147),"",DATASHEET!BY147)</f>
        <v/>
      </c>
      <c r="BU161" s="111" t="str">
        <f>IF(ISBLANK(DATASHEET!BZ147),"",DATASHEET!BZ147)</f>
        <v/>
      </c>
      <c r="BV161" s="108" t="str">
        <f>IFERROR(VLOOKUP(DATASHEET!CB147,lookup,2,FALSE)-$Q161,"")</f>
        <v/>
      </c>
      <c r="BW161" s="109">
        <f>IFERROR(INDEX(DATASHEET!$A$1:$CT$300,MATCH(PROGRESS!$A161,DATASHEET!$A$1:$A$300,0),MATCH(PROGRESS!BW$2,DATASHEET!$A$1:$CT$1,0)),"")</f>
        <v>0</v>
      </c>
      <c r="BX161" s="109" t="str">
        <f t="shared" si="73"/>
        <v/>
      </c>
      <c r="BY161" s="110" t="str">
        <f>IF(ISBLANK(DATASHEET!CC147),"",DATASHEET!CC147)</f>
        <v>JOS</v>
      </c>
      <c r="BZ161" s="111" t="str">
        <f>IF(ISBLANK(DATASHEET!CD147),"",DATASHEET!CD147)</f>
        <v>8N-PE-3</v>
      </c>
      <c r="CA161" s="108" t="str">
        <f>IFERROR(VLOOKUP(DATASHEET!CF147,lookup,2,FALSE)-$Q161,"")</f>
        <v/>
      </c>
      <c r="CB161" s="109">
        <f>IFERROR(INDEX(DATASHEET!$A$1:$CT$300,MATCH(PROGRESS!$A161,DATASHEET!$A$1:$A$300,0),MATCH(PROGRESS!CB$2,DATASHEET!$A$1:$CT$1,0)),"")</f>
        <v>0</v>
      </c>
      <c r="CC161" s="109" t="str">
        <f t="shared" si="74"/>
        <v/>
      </c>
      <c r="CD161" s="110" t="str">
        <f>IF(ISBLANK(DATASHEET!CG147),"",DATASHEET!CG147)</f>
        <v>CR</v>
      </c>
      <c r="CE161" s="111" t="str">
        <f>IF(ISBLANK(DATASHEET!CH147),"",DATASHEET!CH147)</f>
        <v>8N-RE-3</v>
      </c>
      <c r="CF161" s="108" t="str">
        <f>IFERROR(VLOOKUP(DATASHEET!CJ147,lookup,2,FALSE)-$Q161,"")</f>
        <v/>
      </c>
      <c r="CG161" s="109">
        <f>IFERROR(INDEX(DATASHEET!$A$1:$CT$300,MATCH(PROGRESS!$A161,DATASHEET!$A$1:$A$300,0),MATCH(PROGRESS!CG$2,DATASHEET!$A$1:$CT$1,0)),"")</f>
        <v>0</v>
      </c>
      <c r="CH161" s="109" t="str">
        <f t="shared" si="77"/>
        <v/>
      </c>
      <c r="CI161" s="110" t="str">
        <f>IF(ISBLANK(DATASHEET!CK147),"",DATASHEET!CK147)</f>
        <v>AGI</v>
      </c>
      <c r="CJ161" s="111" t="str">
        <f>IF(ISBLANK(DATASHEET!CL147),"",DATASHEET!CL147)</f>
        <v>8X-SC-2</v>
      </c>
      <c r="CK161" s="108" t="str">
        <f>IFERROR(VLOOKUP(DATASHEET!CN147,lookup,2,FALSE)-$Q161,"")</f>
        <v/>
      </c>
      <c r="CL161" s="109">
        <f>IFERROR(INDEX(DATASHEET!$A$1:$CT$300,MATCH(PROGRESS!$A161,DATASHEET!$A$1:$A$300,0),MATCH(PROGRESS!CL$2,DATASHEET!$A$1:$CT$1,0)),"")</f>
        <v>0</v>
      </c>
      <c r="CM161" s="109" t="str">
        <f t="shared" si="75"/>
        <v/>
      </c>
      <c r="CN161" s="110" t="str">
        <f>IF(ISBLANK(DATASHEET!CO147),"",DATASHEET!CO147)</f>
        <v>LMA</v>
      </c>
      <c r="CO161" s="110" t="str">
        <f>IF(ISBLANK(DATASHEET!CP147),"",DATASHEET!CP147)</f>
        <v>8N-SP-3</v>
      </c>
      <c r="FO161" s="282"/>
      <c r="FP161" s="282"/>
      <c r="FQ161" s="282"/>
      <c r="FR161" s="282"/>
      <c r="FS161" s="282"/>
      <c r="FT161" s="282"/>
      <c r="FU161" s="282"/>
      <c r="FV161" s="282"/>
      <c r="FW161" s="282"/>
      <c r="FX161" s="282"/>
      <c r="FY161" s="345"/>
      <c r="FZ161" s="282"/>
      <c r="GA161" s="282"/>
      <c r="GB161" s="282"/>
      <c r="GC161" s="282"/>
      <c r="GD161" s="282"/>
      <c r="GE161" s="282"/>
      <c r="GF161" s="282"/>
      <c r="GG161" s="282"/>
      <c r="GH161" s="282"/>
      <c r="GI161" s="282"/>
      <c r="GJ161" s="282"/>
      <c r="GK161" s="282"/>
      <c r="GL161" s="282"/>
      <c r="GM161" s="282"/>
      <c r="GN161" s="282"/>
      <c r="GO161" s="282"/>
      <c r="GP161" s="282"/>
      <c r="GQ161" s="282"/>
      <c r="GR161" s="282"/>
    </row>
    <row r="162" spans="1:200" ht="15.75" x14ac:dyDescent="0.25">
      <c r="A162" s="112">
        <f>DATASHEET!A148</f>
        <v>152832</v>
      </c>
      <c r="B162" s="113" t="str">
        <f>DATASHEET!B148</f>
        <v>OYAOLE, Eghogho</v>
      </c>
      <c r="C162" s="114" t="str">
        <f>DATASHEET!C148</f>
        <v>8PH</v>
      </c>
      <c r="D162" s="115" t="str">
        <f>DATASHEET!D148</f>
        <v>F</v>
      </c>
      <c r="E162" s="115" t="str">
        <f>DATASHEET!J148</f>
        <v>N</v>
      </c>
      <c r="F162" s="115" t="str">
        <f>DATASHEET!E148</f>
        <v>N</v>
      </c>
      <c r="G162" s="115" t="str">
        <f>DATASHEET!F148</f>
        <v>Other Black African</v>
      </c>
      <c r="H162" s="115" t="str">
        <f>DATASHEET!G148</f>
        <v>N</v>
      </c>
      <c r="I162" s="115" t="str">
        <f>DATASHEET!H148</f>
        <v>N</v>
      </c>
      <c r="J162" s="115" t="str">
        <f>DATASHEET!I148</f>
        <v>N</v>
      </c>
      <c r="K162" s="116" t="str">
        <f>DATASHEET!M148</f>
        <v>H</v>
      </c>
      <c r="L162" s="117" t="str">
        <f t="shared" si="62"/>
        <v/>
      </c>
      <c r="M162" s="106" t="str">
        <f>IFERROR(SUM(COUNTIF($S162,"&gt;=0"),COUNTIF($AC162,"&gt;=0"),COUNTIF($AH162,"&gt;=0"),COUNTIF(#REF!,"&gt;=0"),COUNTIF($AM162,"&gt;=0"),COUNTIF($AR162,"&gt;=0"),COUNTIF($AW162,"&gt;=0"),COUNTIF($BB162,"&gt;=0"),COUNTIF($BG162,"&gt;=0"),COUNTIF($BL162,"&gt;=0"),COUNTIF($BV162,"&gt;=0"),COUNTIF($BQ162,"&gt;=0"),COUNTIF($CF162,"&gt;=0"),COUNTIF($CK162,"&gt;=0"),COUNTIF($X162,"&gt;=0"),COUNTIF($CA162,"&gt;=0"))/COUNT($S162,$AC162,$AH162,#REF!,$AM162,$AR162,$AW162,$BB162,$BG162,$BL162,$BV162,$CA162,$CF162,$CK162,$X162,$BQ162),"")</f>
        <v/>
      </c>
      <c r="N162" s="106" t="str">
        <f>IFERROR(SUM(COUNTIF($S162,"&lt;0"),COUNTIF($AC162,"&lt;0"),COUNTIF($AH162,"&lt;0"),COUNTIF(#REF!,"&lt;0"),COUNTIF($AM162,"&lt;0"),COUNTIF($AR162,"&lt;0"),COUNTIF($AW162,"&lt;0"),COUNTIF($BB162,"&lt;0"),COUNTIF($BG162,"&lt;0"),COUNTIF($BL162,"&lt;0"),COUNTIF($BV162,"&lt;0"),COUNTIF($BQ162,"&lt;0"),COUNTIF($CA162,"&lt;0"),COUNTIF($CF162,"&lt;0"),COUNTIF($CK162,"&lt;0"),COUNTIF($X162,"&lt;0"))/COUNT($S162,$AC162,$AH162,#REF!,$AM162,$AR162,$AW162,$BB162,$BG162,$BL162,$BV162,$CA162,$CF162,$CK162,$X162,$BQ162),"")</f>
        <v/>
      </c>
      <c r="O162" s="118" t="str">
        <f>IF(ISBLANK(DATASHEET!L148),"",DATASHEET!L148)</f>
        <v>6-7</v>
      </c>
      <c r="P162" s="119">
        <f>IFERROR(IF(VLOOKUP(DATASHEET!A148,[5]YEAR8!$A$2:$Z$226,18,FALSE)="","",VLOOKUP(DATASHEET!A148,[5]YEAR8!$A$2:$Z$226,18,FALSE)),"")</f>
        <v>59.353448</v>
      </c>
      <c r="Q162" s="120">
        <f>IFERROR(IF(VLOOKUP(DATASHEET!A148,[5]YEAR8!$A$2:$AF$250,19,FALSE)="","",VLOOKUP(DATASHEET!A148,[5]YEAR8!$A$2:$AF$250,19,FALSE)),"")</f>
        <v>5.9353448000000002</v>
      </c>
      <c r="R162" s="121" t="str">
        <f>'P8 BREAKDOWN'!L150</f>
        <v/>
      </c>
      <c r="S162" s="108" t="str">
        <f>IF(T162="","",IFERROR(VLOOKUP(DATASHEET!AF148,lookup,2,FALSE)-$Q162,""))</f>
        <v/>
      </c>
      <c r="T162" s="109">
        <f>IFERROR(INDEX(DATASHEET!$A$1:$CT$300,MATCH(PROGRESS!$A162,DATASHEET!$A$1:$A$300,0),MATCH(PROGRESS!T$2,DATASHEET!$A$1:$CT$1,0)),"")</f>
        <v>0</v>
      </c>
      <c r="U162" s="109" t="str">
        <f t="shared" si="63"/>
        <v/>
      </c>
      <c r="V162" s="110" t="str">
        <f>IF(ISBLANK(DATASHEET!AG148),"",DATASHEET!AG148)</f>
        <v>PLE</v>
      </c>
      <c r="W162" s="111" t="str">
        <f>IF(ISBLANK(DATASHEET!AH148),"",DATASHEET!AH148)</f>
        <v>8S-AR-3</v>
      </c>
      <c r="X162" s="108" t="str">
        <f>IFERROR(VLOOKUP(DATASHEET!AJ148,lookup,2,FALSE)-$Q162,"")</f>
        <v/>
      </c>
      <c r="Y162" s="109">
        <f>IFERROR(INDEX(DATASHEET!$A$1:$CT$300,MATCH(PROGRESS!$A162,DATASHEET!$A$1:$A$300,0),MATCH(PROGRESS!Y$2,DATASHEET!$A$1:$CT$1,0)),"")</f>
        <v>0</v>
      </c>
      <c r="Z162" s="109" t="str">
        <f t="shared" si="76"/>
        <v/>
      </c>
      <c r="AA162" s="110" t="str">
        <f>IF(ISBLANK(DATASHEET!AK148),"",DATASHEET!AK148)</f>
        <v>AWR</v>
      </c>
      <c r="AB162" s="111" t="str">
        <f>IF(ISBLANK(DATASHEET!AL148),"",DATASHEET!AL148)</f>
        <v>8S-DT-4</v>
      </c>
      <c r="AC162" s="108" t="str">
        <f>IF(AD162="","",IFERROR(VLOOKUP(DATASHEET!AN148,lookup,2,FALSE)-$Q162,""))</f>
        <v/>
      </c>
      <c r="AD162" s="109">
        <f>IFERROR(INDEX(DATASHEET!$A$1:$CT$300,MATCH(PROGRESS!$A162,DATASHEET!$A$1:$A$300,0),MATCH(PROGRESS!AD$2,DATASHEET!$A$1:$CT$1,0)),"")</f>
        <v>0</v>
      </c>
      <c r="AE162" s="109" t="str">
        <f t="shared" si="64"/>
        <v/>
      </c>
      <c r="AF162" s="110" t="str">
        <f>IF(ISBLANK(DATASHEET!AO148),"",DATASHEET!AO148)</f>
        <v>EC</v>
      </c>
      <c r="AG162" s="111" t="str">
        <f>IF(ISBLANK(DATASHEET!AP148),"",DATASHEET!AP148)</f>
        <v>8S-DR-3</v>
      </c>
      <c r="AH162" s="108" t="str">
        <f>IF(AI162="","",IFERROR(VLOOKUP(DATASHEET!AR148,lookup,2,FALSE)-$Q162,""))</f>
        <v/>
      </c>
      <c r="AI162" s="109">
        <f>IFERROR(INDEX(DATASHEET!$A$1:$CT$300,MATCH(PROGRESS!$A162,DATASHEET!$A$1:$A$300,0),MATCH(PROGRESS!AI$2,DATASHEET!$A$1:$CT$1,0)),"")</f>
        <v>0</v>
      </c>
      <c r="AJ162" s="109" t="str">
        <f t="shared" si="65"/>
        <v/>
      </c>
      <c r="AK162" s="110" t="str">
        <f>IF(ISBLANK(DATASHEET!AS148),"",DATASHEET!AS148)</f>
        <v>KC</v>
      </c>
      <c r="AL162" s="111" t="str">
        <f>IF(ISBLANK(DATASHEET!AT148),"",DATASHEET!AT148)</f>
        <v>8S-EN-3</v>
      </c>
      <c r="AM162" s="108" t="str">
        <f>IF(AN162="","",IFERROR(VLOOKUP(DATASHEET!AZ148,lookup,2,FALSE)-$Q162,""))</f>
        <v/>
      </c>
      <c r="AN162" s="109">
        <f>IFERROR(INDEX(DATASHEET!$A$1:$CT$300,MATCH(PROGRESS!$A162,DATASHEET!$A$1:$A$300,0),MATCH(PROGRESS!AN$2,DATASHEET!$A$1:$CT$1,0)),"")</f>
        <v>0</v>
      </c>
      <c r="AO162" s="109" t="str">
        <f t="shared" si="66"/>
        <v/>
      </c>
      <c r="AP162" s="110" t="str">
        <f>IF(ISBLANK(DATASHEET!BA148),"",DATASHEET!BA148)</f>
        <v>DCH</v>
      </c>
      <c r="AQ162" s="111" t="str">
        <f>IF(ISBLANK(DATASHEET!BB148),"",DATASHEET!BB148)</f>
        <v>8S-FR-3</v>
      </c>
      <c r="AR162" s="108" t="str">
        <f>IF(AS162="","",IFERROR(VLOOKUP(DATASHEET!BD148,lookup,2,FALSE)-$Q162,""))</f>
        <v/>
      </c>
      <c r="AS162" s="109">
        <f>IFERROR(INDEX(DATASHEET!$A$1:$CT$300,MATCH(PROGRESS!$A162,DATASHEET!$A$1:$A$300,0),MATCH(PROGRESS!AS$2,DATASHEET!$A$1:$CT$1,0)),"")</f>
        <v>0</v>
      </c>
      <c r="AT162" s="109" t="str">
        <f t="shared" si="67"/>
        <v/>
      </c>
      <c r="AU162" s="110" t="str">
        <f>IF(ISBLANK(DATASHEET!BE148),"",DATASHEET!BE148)</f>
        <v>NH</v>
      </c>
      <c r="AV162" s="111" t="str">
        <f>IF(ISBLANK(DATASHEET!BF148),"",DATASHEET!BF148)</f>
        <v>8S-GG-3</v>
      </c>
      <c r="AW162" s="108" t="str">
        <f>IF(AX162="","",IFERROR(VLOOKUP(DATASHEET!BH148,lookup,2,FALSE)-$Q162,""))</f>
        <v/>
      </c>
      <c r="AX162" s="109">
        <f>IFERROR(INDEX(DATASHEET!$A$1:$CT$300,MATCH(PROGRESS!$A162,DATASHEET!$A$1:$A$300,0),MATCH(PROGRESS!AX$2,DATASHEET!$A$1:$CT$1,0)),"")</f>
        <v>0</v>
      </c>
      <c r="AY162" s="109" t="str">
        <f t="shared" si="68"/>
        <v/>
      </c>
      <c r="AZ162" s="110" t="str">
        <f>IF(ISBLANK(DATASHEET!BI148),"",DATASHEET!BI148)</f>
        <v>MCO</v>
      </c>
      <c r="BA162" s="111" t="str">
        <f>IF(ISBLANK(DATASHEET!BJ148),"",DATASHEET!BJ148)</f>
        <v>8S-HI-3</v>
      </c>
      <c r="BB162" s="108" t="str">
        <f>IF(BC162="","",IFERROR(VLOOKUP(DATASHEET!BL148,lookup,2,FALSE)-$Q162,""))</f>
        <v/>
      </c>
      <c r="BC162" s="109">
        <f>IFERROR(INDEX(DATASHEET!$A$1:$CT$300,MATCH(PROGRESS!$A162,DATASHEET!$A$1:$A$300,0),MATCH(PROGRESS!BC$2,DATASHEET!$A$1:$CT$1,0)),"")</f>
        <v>0</v>
      </c>
      <c r="BD162" s="109" t="str">
        <f t="shared" si="69"/>
        <v/>
      </c>
      <c r="BE162" s="110" t="str">
        <f>IF(ISBLANK(DATASHEET!BM148),"",DATASHEET!BM148)</f>
        <v>RNI</v>
      </c>
      <c r="BF162" s="111" t="str">
        <f>IF(ISBLANK(DATASHEET!BN148),"",DATASHEET!BN148)</f>
        <v>8S-IT-3</v>
      </c>
      <c r="BG162" s="108" t="str">
        <f>IF(BH162="","",IFERROR(VLOOKUP(DATASHEET!BP148,lookup,2,FALSE)-$Q162,""))</f>
        <v/>
      </c>
      <c r="BH162" s="109">
        <f>IFERROR(INDEX(DATASHEET!$A$1:$CT$300,MATCH(PROGRESS!$A162,DATASHEET!$A$1:$A$300,0),MATCH(PROGRESS!BH$2,DATASHEET!$A$1:$CT$1,0)),"")</f>
        <v>0</v>
      </c>
      <c r="BI162" s="109" t="str">
        <f t="shared" si="70"/>
        <v/>
      </c>
      <c r="BJ162" s="110" t="str">
        <f>IF(ISBLANK(DATASHEET!BQ148),"",DATASHEET!BQ148)</f>
        <v>WD</v>
      </c>
      <c r="BK162" s="111" t="str">
        <f>IF(ISBLANK(DATASHEET!BR148),"",DATASHEET!BR148)</f>
        <v>8S-MA-1</v>
      </c>
      <c r="BL162" s="108" t="str">
        <f>IFERROR(VLOOKUP(DATASHEET!BT148,lookup,2,FALSE)-$Q162,"")</f>
        <v/>
      </c>
      <c r="BM162" s="109">
        <f>IFERROR(INDEX(DATASHEET!$A$1:$CT$300,MATCH(PROGRESS!$A162,DATASHEET!$A$1:$A$300,0),MATCH(PROGRESS!BM$2,DATASHEET!$A$1:$CT$1,0)),"")</f>
        <v>0</v>
      </c>
      <c r="BN162" s="109" t="str">
        <f t="shared" si="71"/>
        <v/>
      </c>
      <c r="BO162" s="110" t="str">
        <f>IF(ISBLANK(DATASHEET!BU148),"",DATASHEET!BU148)</f>
        <v>AW</v>
      </c>
      <c r="BP162" s="111" t="str">
        <f>IF(ISBLANK(DATASHEET!BV148),"",DATASHEET!BV148)</f>
        <v>8S-MU-3</v>
      </c>
      <c r="BQ162" s="108" t="str">
        <f>IFERROR(VLOOKUP(DATASHEET!BX148,lookup,2,FALSE)-$Q162,"")</f>
        <v/>
      </c>
      <c r="BR162" s="109">
        <f>IFERROR(INDEX(DATASHEET!$A$1:$CT$300,MATCH(PROGRESS!$A162,DATASHEET!$A$1:$A$300,0),MATCH(PROGRESS!BR$2,DATASHEET!$A$1:$CT$1,0)),"")</f>
        <v>0</v>
      </c>
      <c r="BS162" s="109" t="str">
        <f t="shared" si="72"/>
        <v/>
      </c>
      <c r="BT162" s="110" t="str">
        <f>IF(ISBLANK(DATASHEET!BY148),"",DATASHEET!BY148)</f>
        <v/>
      </c>
      <c r="BU162" s="111" t="str">
        <f>IF(ISBLANK(DATASHEET!BZ148),"",DATASHEET!BZ148)</f>
        <v/>
      </c>
      <c r="BV162" s="108" t="str">
        <f>IFERROR(VLOOKUP(DATASHEET!CB148,lookup,2,FALSE)-$Q162,"")</f>
        <v/>
      </c>
      <c r="BW162" s="109">
        <f>IFERROR(INDEX(DATASHEET!$A$1:$CT$300,MATCH(PROGRESS!$A162,DATASHEET!$A$1:$A$300,0),MATCH(PROGRESS!BW$2,DATASHEET!$A$1:$CT$1,0)),"")</f>
        <v>0</v>
      </c>
      <c r="BX162" s="109" t="str">
        <f t="shared" si="73"/>
        <v/>
      </c>
      <c r="BY162" s="110" t="str">
        <f>IF(ISBLANK(DATASHEET!CC148),"",DATASHEET!CC148)</f>
        <v>JN</v>
      </c>
      <c r="BZ162" s="111" t="str">
        <f>IF(ISBLANK(DATASHEET!CD148),"",DATASHEET!CD148)</f>
        <v>8S-PE-1</v>
      </c>
      <c r="CA162" s="108" t="str">
        <f>IFERROR(VLOOKUP(DATASHEET!CF148,lookup,2,FALSE)-$Q162,"")</f>
        <v/>
      </c>
      <c r="CB162" s="109">
        <f>IFERROR(INDEX(DATASHEET!$A$1:$CT$300,MATCH(PROGRESS!$A162,DATASHEET!$A$1:$A$300,0),MATCH(PROGRESS!CB$2,DATASHEET!$A$1:$CT$1,0)),"")</f>
        <v>0</v>
      </c>
      <c r="CC162" s="109" t="str">
        <f t="shared" si="74"/>
        <v/>
      </c>
      <c r="CD162" s="110" t="str">
        <f>IF(ISBLANK(DATASHEET!CG148),"",DATASHEET!CG148)</f>
        <v>FG</v>
      </c>
      <c r="CE162" s="111" t="str">
        <f>IF(ISBLANK(DATASHEET!CH148),"",DATASHEET!CH148)</f>
        <v>8S-RE-3</v>
      </c>
      <c r="CF162" s="108" t="str">
        <f>IFERROR(VLOOKUP(DATASHEET!CJ148,lookup,2,FALSE)-$Q162,"")</f>
        <v/>
      </c>
      <c r="CG162" s="109">
        <f>IFERROR(INDEX(DATASHEET!$A$1:$CT$300,MATCH(PROGRESS!$A162,DATASHEET!$A$1:$A$300,0),MATCH(PROGRESS!CG$2,DATASHEET!$A$1:$CT$1,0)),"")</f>
        <v>0</v>
      </c>
      <c r="CH162" s="109" t="str">
        <f t="shared" si="77"/>
        <v/>
      </c>
      <c r="CI162" s="110" t="str">
        <f>IF(ISBLANK(DATASHEET!CK148),"",DATASHEET!CK148)</f>
        <v>DWA</v>
      </c>
      <c r="CJ162" s="111" t="str">
        <f>IF(ISBLANK(DATASHEET!CL148),"",DATASHEET!CL148)</f>
        <v>8X-SC-1</v>
      </c>
      <c r="CK162" s="108" t="str">
        <f>IFERROR(VLOOKUP(DATASHEET!CN148,lookup,2,FALSE)-$Q162,"")</f>
        <v/>
      </c>
      <c r="CL162" s="109">
        <f>IFERROR(INDEX(DATASHEET!$A$1:$CT$300,MATCH(PROGRESS!$A162,DATASHEET!$A$1:$A$300,0),MATCH(PROGRESS!CL$2,DATASHEET!$A$1:$CT$1,0)),"")</f>
        <v>0</v>
      </c>
      <c r="CM162" s="109" t="str">
        <f t="shared" si="75"/>
        <v/>
      </c>
      <c r="CN162" s="110" t="str">
        <f>IF(ISBLANK(DATASHEET!CO148),"",DATASHEET!CO148)</f>
        <v/>
      </c>
      <c r="CO162" s="110" t="str">
        <f>IF(ISBLANK(DATASHEET!CP148),"",DATASHEET!CP148)</f>
        <v/>
      </c>
      <c r="FO162" s="282"/>
      <c r="FP162" s="282"/>
      <c r="FQ162" s="282"/>
      <c r="FR162" s="282"/>
      <c r="FS162" s="282"/>
      <c r="FT162" s="282"/>
      <c r="FU162" s="282"/>
      <c r="FV162" s="282"/>
      <c r="FW162" s="282"/>
      <c r="FX162" s="282"/>
      <c r="FY162" s="345"/>
      <c r="FZ162" s="282"/>
      <c r="GA162" s="282"/>
      <c r="GB162" s="282"/>
      <c r="GC162" s="282"/>
      <c r="GD162" s="282"/>
      <c r="GE162" s="282"/>
      <c r="GF162" s="282"/>
      <c r="GG162" s="282"/>
      <c r="GH162" s="282"/>
      <c r="GI162" s="282"/>
      <c r="GJ162" s="282"/>
      <c r="GK162" s="282"/>
      <c r="GL162" s="282"/>
      <c r="GM162" s="282"/>
      <c r="GN162" s="282"/>
      <c r="GO162" s="282"/>
      <c r="GP162" s="282"/>
      <c r="GQ162" s="282"/>
      <c r="GR162" s="282"/>
    </row>
    <row r="163" spans="1:200" ht="15.75" x14ac:dyDescent="0.25">
      <c r="A163" s="112">
        <f>DATASHEET!A149</f>
        <v>160006</v>
      </c>
      <c r="B163" s="113" t="str">
        <f>DATASHEET!B149</f>
        <v>PAGE, Emily</v>
      </c>
      <c r="C163" s="114" t="str">
        <f>DATASHEET!C149</f>
        <v>8TR</v>
      </c>
      <c r="D163" s="115" t="str">
        <f>DATASHEET!D149</f>
        <v>F</v>
      </c>
      <c r="E163" s="115" t="str">
        <f>DATASHEET!J149</f>
        <v>N</v>
      </c>
      <c r="F163" s="115" t="str">
        <f>DATASHEET!E149</f>
        <v>N</v>
      </c>
      <c r="G163" s="115" t="str">
        <f>DATASHEET!F149</f>
        <v>White - British</v>
      </c>
      <c r="H163" s="115" t="str">
        <f>DATASHEET!G149</f>
        <v>N</v>
      </c>
      <c r="I163" s="115" t="str">
        <f>DATASHEET!H149</f>
        <v>N</v>
      </c>
      <c r="J163" s="115" t="str">
        <f>DATASHEET!I149</f>
        <v>N</v>
      </c>
      <c r="K163" s="116" t="str">
        <f>DATASHEET!M149</f>
        <v>H</v>
      </c>
      <c r="L163" s="117" t="str">
        <f t="shared" si="62"/>
        <v/>
      </c>
      <c r="M163" s="106" t="str">
        <f>IFERROR(SUM(COUNTIF($S163,"&gt;=0"),COUNTIF($AC163,"&gt;=0"),COUNTIF($AH163,"&gt;=0"),COUNTIF(#REF!,"&gt;=0"),COUNTIF($AM163,"&gt;=0"),COUNTIF($AR163,"&gt;=0"),COUNTIF($AW163,"&gt;=0"),COUNTIF($BB163,"&gt;=0"),COUNTIF($BG163,"&gt;=0"),COUNTIF($BL163,"&gt;=0"),COUNTIF($BV163,"&gt;=0"),COUNTIF($BQ163,"&gt;=0"),COUNTIF($CF163,"&gt;=0"),COUNTIF($CK163,"&gt;=0"),COUNTIF($X163,"&gt;=0"),COUNTIF($CA163,"&gt;=0"))/COUNT($S163,$AC163,$AH163,#REF!,$AM163,$AR163,$AW163,$BB163,$BG163,$BL163,$BV163,$CA163,$CF163,$CK163,$X163,$BQ163),"")</f>
        <v/>
      </c>
      <c r="N163" s="106" t="str">
        <f>IFERROR(SUM(COUNTIF($S163,"&lt;0"),COUNTIF($AC163,"&lt;0"),COUNTIF($AH163,"&lt;0"),COUNTIF(#REF!,"&lt;0"),COUNTIF($AM163,"&lt;0"),COUNTIF($AR163,"&lt;0"),COUNTIF($AW163,"&lt;0"),COUNTIF($BB163,"&lt;0"),COUNTIF($BG163,"&lt;0"),COUNTIF($BL163,"&lt;0"),COUNTIF($BV163,"&lt;0"),COUNTIF($BQ163,"&lt;0"),COUNTIF($CA163,"&lt;0"),COUNTIF($CF163,"&lt;0"),COUNTIF($CK163,"&lt;0"),COUNTIF($X163,"&lt;0"))/COUNT($S163,$AC163,$AH163,#REF!,$AM163,$AR163,$AW163,$BB163,$BG163,$BL163,$BV163,$CA163,$CF163,$CK163,$X163,$BQ163),"")</f>
        <v/>
      </c>
      <c r="O163" s="118" t="str">
        <f>IF(ISBLANK(DATASHEET!L149),"",DATASHEET!L149)</f>
        <v>6-7</v>
      </c>
      <c r="P163" s="119">
        <f>IFERROR(IF(VLOOKUP(DATASHEET!A149,[5]YEAR8!$A$2:$Z$226,18,FALSE)="","",VLOOKUP(DATASHEET!A149,[5]YEAR8!$A$2:$Z$226,18,FALSE)),"")</f>
        <v>59.353448</v>
      </c>
      <c r="Q163" s="120">
        <f>IFERROR(IF(VLOOKUP(DATASHEET!A149,[5]YEAR8!$A$2:$AF$250,19,FALSE)="","",VLOOKUP(DATASHEET!A149,[5]YEAR8!$A$2:$AF$250,19,FALSE)),"")</f>
        <v>5.9353448000000002</v>
      </c>
      <c r="R163" s="121" t="str">
        <f>'P8 BREAKDOWN'!L151</f>
        <v/>
      </c>
      <c r="S163" s="108" t="str">
        <f>IF(T163="","",IFERROR(VLOOKUP(DATASHEET!AF149,lookup,2,FALSE)-$Q163,""))</f>
        <v/>
      </c>
      <c r="T163" s="109">
        <f>IFERROR(INDEX(DATASHEET!$A$1:$CT$300,MATCH(PROGRESS!$A163,DATASHEET!$A$1:$A$300,0),MATCH(PROGRESS!T$2,DATASHEET!$A$1:$CT$1,0)),"")</f>
        <v>0</v>
      </c>
      <c r="U163" s="109" t="str">
        <f t="shared" si="63"/>
        <v/>
      </c>
      <c r="V163" s="110" t="str">
        <f>IF(ISBLANK(DATASHEET!AG149),"",DATASHEET!AG149)</f>
        <v>PLE</v>
      </c>
      <c r="W163" s="111" t="str">
        <f>IF(ISBLANK(DATASHEET!AH149),"",DATASHEET!AH149)</f>
        <v>8S-AR-4</v>
      </c>
      <c r="X163" s="108" t="str">
        <f>IFERROR(VLOOKUP(DATASHEET!AJ149,lookup,2,FALSE)-$Q163,"")</f>
        <v/>
      </c>
      <c r="Y163" s="109">
        <f>IFERROR(INDEX(DATASHEET!$A$1:$CT$300,MATCH(PROGRESS!$A163,DATASHEET!$A$1:$A$300,0),MATCH(PROGRESS!Y$2,DATASHEET!$A$1:$CT$1,0)),"")</f>
        <v>0</v>
      </c>
      <c r="Z163" s="109" t="str">
        <f t="shared" si="76"/>
        <v/>
      </c>
      <c r="AA163" s="110" t="str">
        <f>IF(ISBLANK(DATASHEET!AK149),"",DATASHEET!AK149)</f>
        <v>RQ</v>
      </c>
      <c r="AB163" s="111" t="str">
        <f>IF(ISBLANK(DATASHEET!AL149),"",DATASHEET!AL149)</f>
        <v>8S-DT-1</v>
      </c>
      <c r="AC163" s="108" t="str">
        <f>IF(AD163="","",IFERROR(VLOOKUP(DATASHEET!AN149,lookup,2,FALSE)-$Q163,""))</f>
        <v/>
      </c>
      <c r="AD163" s="109">
        <f>IFERROR(INDEX(DATASHEET!$A$1:$CT$300,MATCH(PROGRESS!$A163,DATASHEET!$A$1:$A$300,0),MATCH(PROGRESS!AD$2,DATASHEET!$A$1:$CT$1,0)),"")</f>
        <v>0</v>
      </c>
      <c r="AE163" s="109" t="str">
        <f t="shared" si="64"/>
        <v/>
      </c>
      <c r="AF163" s="110" t="str">
        <f>IF(ISBLANK(DATASHEET!AO149),"",DATASHEET!AO149)</f>
        <v>EC</v>
      </c>
      <c r="AG163" s="111" t="str">
        <f>IF(ISBLANK(DATASHEET!AP149),"",DATASHEET!AP149)</f>
        <v>8S-DR-4</v>
      </c>
      <c r="AH163" s="108" t="str">
        <f>IF(AI163="","",IFERROR(VLOOKUP(DATASHEET!AR149,lookup,2,FALSE)-$Q163,""))</f>
        <v/>
      </c>
      <c r="AI163" s="109">
        <f>IFERROR(INDEX(DATASHEET!$A$1:$CT$300,MATCH(PROGRESS!$A163,DATASHEET!$A$1:$A$300,0),MATCH(PROGRESS!AI$2,DATASHEET!$A$1:$CT$1,0)),"")</f>
        <v>0</v>
      </c>
      <c r="AJ163" s="109" t="str">
        <f t="shared" si="65"/>
        <v/>
      </c>
      <c r="AK163" s="110" t="str">
        <f>IF(ISBLANK(DATASHEET!AS149),"",DATASHEET!AS149)</f>
        <v>EP</v>
      </c>
      <c r="AL163" s="111" t="str">
        <f>IF(ISBLANK(DATASHEET!AT149),"",DATASHEET!AT149)</f>
        <v>8S-EN-1</v>
      </c>
      <c r="AM163" s="108" t="str">
        <f>IF(AN163="","",IFERROR(VLOOKUP(DATASHEET!AZ149,lookup,2,FALSE)-$Q163,""))</f>
        <v/>
      </c>
      <c r="AN163" s="109">
        <f>IFERROR(INDEX(DATASHEET!$A$1:$CT$300,MATCH(PROGRESS!$A163,DATASHEET!$A$1:$A$300,0),MATCH(PROGRESS!AN$2,DATASHEET!$A$1:$CT$1,0)),"")</f>
        <v>0</v>
      </c>
      <c r="AO163" s="109" t="str">
        <f t="shared" si="66"/>
        <v/>
      </c>
      <c r="AP163" s="110" t="str">
        <f>IF(ISBLANK(DATASHEET!BA149),"",DATASHEET!BA149)</f>
        <v>WE</v>
      </c>
      <c r="AQ163" s="111" t="str">
        <f>IF(ISBLANK(DATASHEET!BB149),"",DATASHEET!BB149)</f>
        <v>8S-FR-4</v>
      </c>
      <c r="AR163" s="108" t="str">
        <f>IF(AS163="","",IFERROR(VLOOKUP(DATASHEET!BD149,lookup,2,FALSE)-$Q163,""))</f>
        <v/>
      </c>
      <c r="AS163" s="109">
        <f>IFERROR(INDEX(DATASHEET!$A$1:$CT$300,MATCH(PROGRESS!$A163,DATASHEET!$A$1:$A$300,0),MATCH(PROGRESS!AS$2,DATASHEET!$A$1:$CT$1,0)),"")</f>
        <v>0</v>
      </c>
      <c r="AT163" s="109" t="str">
        <f t="shared" si="67"/>
        <v/>
      </c>
      <c r="AU163" s="110" t="str">
        <f>IF(ISBLANK(DATASHEET!BE149),"",DATASHEET!BE149)</f>
        <v>ET</v>
      </c>
      <c r="AV163" s="111" t="str">
        <f>IF(ISBLANK(DATASHEET!BF149),"",DATASHEET!BF149)</f>
        <v>8S-GG-4</v>
      </c>
      <c r="AW163" s="108" t="str">
        <f>IF(AX163="","",IFERROR(VLOOKUP(DATASHEET!BH149,lookup,2,FALSE)-$Q163,""))</f>
        <v/>
      </c>
      <c r="AX163" s="109">
        <f>IFERROR(INDEX(DATASHEET!$A$1:$CT$300,MATCH(PROGRESS!$A163,DATASHEET!$A$1:$A$300,0),MATCH(PROGRESS!AX$2,DATASHEET!$A$1:$CT$1,0)),"")</f>
        <v>0</v>
      </c>
      <c r="AY163" s="109" t="str">
        <f t="shared" si="68"/>
        <v/>
      </c>
      <c r="AZ163" s="110" t="str">
        <f>IF(ISBLANK(DATASHEET!BI149),"",DATASHEET!BI149)</f>
        <v>ESH</v>
      </c>
      <c r="BA163" s="111" t="str">
        <f>IF(ISBLANK(DATASHEET!BJ149),"",DATASHEET!BJ149)</f>
        <v>8S-HI-4</v>
      </c>
      <c r="BB163" s="108" t="str">
        <f>IF(BC163="","",IFERROR(VLOOKUP(DATASHEET!BL149,lookup,2,FALSE)-$Q163,""))</f>
        <v/>
      </c>
      <c r="BC163" s="109">
        <f>IFERROR(INDEX(DATASHEET!$A$1:$CT$300,MATCH(PROGRESS!$A163,DATASHEET!$A$1:$A$300,0),MATCH(PROGRESS!BC$2,DATASHEET!$A$1:$CT$1,0)),"")</f>
        <v>0</v>
      </c>
      <c r="BD163" s="109" t="str">
        <f t="shared" si="69"/>
        <v/>
      </c>
      <c r="BE163" s="110" t="str">
        <f>IF(ISBLANK(DATASHEET!BM149),"",DATASHEET!BM149)</f>
        <v>DCR</v>
      </c>
      <c r="BF163" s="111" t="str">
        <f>IF(ISBLANK(DATASHEET!BN149),"",DATASHEET!BN149)</f>
        <v>8S-IT-4</v>
      </c>
      <c r="BG163" s="108" t="str">
        <f>IF(BH163="","",IFERROR(VLOOKUP(DATASHEET!BP149,lookup,2,FALSE)-$Q163,""))</f>
        <v/>
      </c>
      <c r="BH163" s="109">
        <f>IFERROR(INDEX(DATASHEET!$A$1:$CT$300,MATCH(PROGRESS!$A163,DATASHEET!$A$1:$A$300,0),MATCH(PROGRESS!BH$2,DATASHEET!$A$1:$CT$1,0)),"")</f>
        <v>0</v>
      </c>
      <c r="BI163" s="109" t="str">
        <f t="shared" si="70"/>
        <v/>
      </c>
      <c r="BJ163" s="110" t="str">
        <f>IF(ISBLANK(DATASHEET!BQ149),"",DATASHEET!BQ149)</f>
        <v>MP</v>
      </c>
      <c r="BK163" s="111" t="str">
        <f>IF(ISBLANK(DATASHEET!BR149),"",DATASHEET!BR149)</f>
        <v>8S-MA-2</v>
      </c>
      <c r="BL163" s="108" t="str">
        <f>IFERROR(VLOOKUP(DATASHEET!BT149,lookup,2,FALSE)-$Q163,"")</f>
        <v/>
      </c>
      <c r="BM163" s="109">
        <f>IFERROR(INDEX(DATASHEET!$A$1:$CT$300,MATCH(PROGRESS!$A163,DATASHEET!$A$1:$A$300,0),MATCH(PROGRESS!BM$2,DATASHEET!$A$1:$CT$1,0)),"")</f>
        <v>0</v>
      </c>
      <c r="BN163" s="109" t="str">
        <f t="shared" si="71"/>
        <v/>
      </c>
      <c r="BO163" s="110" t="str">
        <f>IF(ISBLANK(DATASHEET!BU149),"",DATASHEET!BU149)</f>
        <v>AW</v>
      </c>
      <c r="BP163" s="111" t="str">
        <f>IF(ISBLANK(DATASHEET!BV149),"",DATASHEET!BV149)</f>
        <v>8S-MU-4</v>
      </c>
      <c r="BQ163" s="108" t="str">
        <f>IFERROR(VLOOKUP(DATASHEET!BX149,lookup,2,FALSE)-$Q163,"")</f>
        <v/>
      </c>
      <c r="BR163" s="109">
        <f>IFERROR(INDEX(DATASHEET!$A$1:$CT$300,MATCH(PROGRESS!$A163,DATASHEET!$A$1:$A$300,0),MATCH(PROGRESS!BR$2,DATASHEET!$A$1:$CT$1,0)),"")</f>
        <v>0</v>
      </c>
      <c r="BS163" s="109" t="str">
        <f t="shared" si="72"/>
        <v/>
      </c>
      <c r="BT163" s="110" t="str">
        <f>IF(ISBLANK(DATASHEET!BY149),"",DATASHEET!BY149)</f>
        <v/>
      </c>
      <c r="BU163" s="111" t="str">
        <f>IF(ISBLANK(DATASHEET!BZ149),"",DATASHEET!BZ149)</f>
        <v/>
      </c>
      <c r="BV163" s="108" t="str">
        <f>IFERROR(VLOOKUP(DATASHEET!CB149,lookup,2,FALSE)-$Q163,"")</f>
        <v/>
      </c>
      <c r="BW163" s="109">
        <f>IFERROR(INDEX(DATASHEET!$A$1:$CT$300,MATCH(PROGRESS!$A163,DATASHEET!$A$1:$A$300,0),MATCH(PROGRESS!BW$2,DATASHEET!$A$1:$CT$1,0)),"")</f>
        <v>0</v>
      </c>
      <c r="BX163" s="109" t="str">
        <f t="shared" si="73"/>
        <v/>
      </c>
      <c r="BY163" s="110" t="str">
        <f>IF(ISBLANK(DATASHEET!CC149),"",DATASHEET!CC149)</f>
        <v>JN</v>
      </c>
      <c r="BZ163" s="111" t="str">
        <f>IF(ISBLANK(DATASHEET!CD149),"",DATASHEET!CD149)</f>
        <v>8S-PE-1</v>
      </c>
      <c r="CA163" s="108" t="str">
        <f>IFERROR(VLOOKUP(DATASHEET!CF149,lookup,2,FALSE)-$Q163,"")</f>
        <v/>
      </c>
      <c r="CB163" s="109">
        <f>IFERROR(INDEX(DATASHEET!$A$1:$CT$300,MATCH(PROGRESS!$A163,DATASHEET!$A$1:$A$300,0),MATCH(PROGRESS!CB$2,DATASHEET!$A$1:$CT$1,0)),"")</f>
        <v>0</v>
      </c>
      <c r="CC163" s="109" t="str">
        <f t="shared" si="74"/>
        <v/>
      </c>
      <c r="CD163" s="110" t="str">
        <f>IF(ISBLANK(DATASHEET!CG149),"",DATASHEET!CG149)</f>
        <v>CW</v>
      </c>
      <c r="CE163" s="111" t="str">
        <f>IF(ISBLANK(DATASHEET!CH149),"",DATASHEET!CH149)</f>
        <v>8S-RE-4</v>
      </c>
      <c r="CF163" s="108" t="str">
        <f>IFERROR(VLOOKUP(DATASHEET!CJ149,lookup,2,FALSE)-$Q163,"")</f>
        <v/>
      </c>
      <c r="CG163" s="109">
        <f>IFERROR(INDEX(DATASHEET!$A$1:$CT$300,MATCH(PROGRESS!$A163,DATASHEET!$A$1:$A$300,0),MATCH(PROGRESS!CG$2,DATASHEET!$A$1:$CT$1,0)),"")</f>
        <v>0</v>
      </c>
      <c r="CH163" s="109" t="str">
        <f t="shared" si="77"/>
        <v/>
      </c>
      <c r="CI163" s="110" t="str">
        <f>IF(ISBLANK(DATASHEET!CK149),"",DATASHEET!CK149)</f>
        <v>DWA</v>
      </c>
      <c r="CJ163" s="111" t="str">
        <f>IF(ISBLANK(DATASHEET!CL149),"",DATASHEET!CL149)</f>
        <v>8X-SC-1</v>
      </c>
      <c r="CK163" s="108" t="str">
        <f>IFERROR(VLOOKUP(DATASHEET!CN149,lookup,2,FALSE)-$Q163,"")</f>
        <v/>
      </c>
      <c r="CL163" s="109">
        <f>IFERROR(INDEX(DATASHEET!$A$1:$CT$300,MATCH(PROGRESS!$A163,DATASHEET!$A$1:$A$300,0),MATCH(PROGRESS!CL$2,DATASHEET!$A$1:$CT$1,0)),"")</f>
        <v>0</v>
      </c>
      <c r="CM163" s="109" t="str">
        <f t="shared" si="75"/>
        <v/>
      </c>
      <c r="CN163" s="110" t="str">
        <f>IF(ISBLANK(DATASHEET!CO149),"",DATASHEET!CO149)</f>
        <v/>
      </c>
      <c r="CO163" s="110" t="str">
        <f>IF(ISBLANK(DATASHEET!CP149),"",DATASHEET!CP149)</f>
        <v/>
      </c>
      <c r="FO163" s="282"/>
      <c r="FP163" s="282"/>
      <c r="FQ163" s="282"/>
      <c r="FR163" s="282"/>
      <c r="FS163" s="282"/>
      <c r="FT163" s="282"/>
      <c r="FU163" s="282"/>
      <c r="FV163" s="282"/>
      <c r="FW163" s="282"/>
      <c r="FX163" s="282"/>
      <c r="FY163" s="345"/>
      <c r="FZ163" s="282"/>
      <c r="GA163" s="282"/>
      <c r="GB163" s="282"/>
      <c r="GC163" s="282"/>
      <c r="GD163" s="282"/>
      <c r="GE163" s="282"/>
      <c r="GF163" s="282"/>
      <c r="GG163" s="282"/>
      <c r="GH163" s="282"/>
      <c r="GI163" s="282"/>
      <c r="GJ163" s="282"/>
      <c r="GK163" s="282"/>
      <c r="GL163" s="282"/>
      <c r="GM163" s="282"/>
      <c r="GN163" s="282"/>
      <c r="GO163" s="282"/>
      <c r="GP163" s="282"/>
      <c r="GQ163" s="282"/>
      <c r="GR163" s="282"/>
    </row>
    <row r="164" spans="1:200" ht="15.75" x14ac:dyDescent="0.25">
      <c r="A164" s="112">
        <f>DATASHEET!A150</f>
        <v>152846</v>
      </c>
      <c r="B164" s="113" t="str">
        <f>DATASHEET!B150</f>
        <v>PICKERING, Caolan</v>
      </c>
      <c r="C164" s="114" t="str">
        <f>DATASHEET!C150</f>
        <v>8JJ</v>
      </c>
      <c r="D164" s="115" t="str">
        <f>DATASHEET!D150</f>
        <v>M</v>
      </c>
      <c r="E164" s="115" t="str">
        <f>DATASHEET!J150</f>
        <v>N</v>
      </c>
      <c r="F164" s="115" t="str">
        <f>DATASHEET!E150</f>
        <v>N</v>
      </c>
      <c r="G164" s="115" t="str">
        <f>DATASHEET!F150</f>
        <v>White - British</v>
      </c>
      <c r="H164" s="115" t="str">
        <f>DATASHEET!G150</f>
        <v>N</v>
      </c>
      <c r="I164" s="115" t="str">
        <f>DATASHEET!H150</f>
        <v>N</v>
      </c>
      <c r="J164" s="115" t="str">
        <f>DATASHEET!I150</f>
        <v>N</v>
      </c>
      <c r="K164" s="116" t="str">
        <f>DATASHEET!M150</f>
        <v>H</v>
      </c>
      <c r="L164" s="117" t="str">
        <f t="shared" si="62"/>
        <v/>
      </c>
      <c r="M164" s="106" t="str">
        <f>IFERROR(SUM(COUNTIF($S164,"&gt;=0"),COUNTIF($AC164,"&gt;=0"),COUNTIF($AH164,"&gt;=0"),COUNTIF(#REF!,"&gt;=0"),COUNTIF($AM164,"&gt;=0"),COUNTIF($AR164,"&gt;=0"),COUNTIF($AW164,"&gt;=0"),COUNTIF($BB164,"&gt;=0"),COUNTIF($BG164,"&gt;=0"),COUNTIF($BL164,"&gt;=0"),COUNTIF($BV164,"&gt;=0"),COUNTIF($BQ164,"&gt;=0"),COUNTIF($CF164,"&gt;=0"),COUNTIF($CK164,"&gt;=0"),COUNTIF($X164,"&gt;=0"),COUNTIF($CA164,"&gt;=0"))/COUNT($S164,$AC164,$AH164,#REF!,$AM164,$AR164,$AW164,$BB164,$BG164,$BL164,$BV164,$CA164,$CF164,$CK164,$X164,$BQ164),"")</f>
        <v/>
      </c>
      <c r="N164" s="106" t="str">
        <f>IFERROR(SUM(COUNTIF($S164,"&lt;0"),COUNTIF($AC164,"&lt;0"),COUNTIF($AH164,"&lt;0"),COUNTIF(#REF!,"&lt;0"),COUNTIF($AM164,"&lt;0"),COUNTIF($AR164,"&lt;0"),COUNTIF($AW164,"&lt;0"),COUNTIF($BB164,"&lt;0"),COUNTIF($BG164,"&lt;0"),COUNTIF($BL164,"&lt;0"),COUNTIF($BV164,"&lt;0"),COUNTIF($BQ164,"&lt;0"),COUNTIF($CA164,"&lt;0"),COUNTIF($CF164,"&lt;0"),COUNTIF($CK164,"&lt;0"),COUNTIF($X164,"&lt;0"))/COUNT($S164,$AC164,$AH164,#REF!,$AM164,$AR164,$AW164,$BB164,$BG164,$BL164,$BV164,$CA164,$CF164,$CK164,$X164,$BQ164),"")</f>
        <v/>
      </c>
      <c r="O164" s="118" t="str">
        <f>IF(ISBLANK(DATASHEET!L150),"",DATASHEET!L150)</f>
        <v>6-7</v>
      </c>
      <c r="P164" s="119">
        <f>IFERROR(IF(VLOOKUP(DATASHEET!A150,[5]YEAR8!$A$2:$Z$226,18,FALSE)="","",VLOOKUP(DATASHEET!A150,[5]YEAR8!$A$2:$Z$226,18,FALSE)),"")</f>
        <v>61.896647999999999</v>
      </c>
      <c r="Q164" s="120">
        <f>IFERROR(IF(VLOOKUP(DATASHEET!A150,[5]YEAR8!$A$2:$AF$250,19,FALSE)="","",VLOOKUP(DATASHEET!A150,[5]YEAR8!$A$2:$AF$250,19,FALSE)),"")</f>
        <v>6.1896648000000001</v>
      </c>
      <c r="R164" s="121" t="str">
        <f>'P8 BREAKDOWN'!L152</f>
        <v/>
      </c>
      <c r="S164" s="108" t="str">
        <f>IF(T164="","",IFERROR(VLOOKUP(DATASHEET!AF150,lookup,2,FALSE)-$Q164,""))</f>
        <v/>
      </c>
      <c r="T164" s="109">
        <f>IFERROR(INDEX(DATASHEET!$A$1:$CT$300,MATCH(PROGRESS!$A164,DATASHEET!$A$1:$A$300,0),MATCH(PROGRESS!T$2,DATASHEET!$A$1:$CT$1,0)),"")</f>
        <v>0</v>
      </c>
      <c r="U164" s="109" t="str">
        <f t="shared" si="63"/>
        <v/>
      </c>
      <c r="V164" s="110" t="str">
        <f>IF(ISBLANK(DATASHEET!AG150),"",DATASHEET!AG150)</f>
        <v>PLE</v>
      </c>
      <c r="W164" s="111" t="str">
        <f>IF(ISBLANK(DATASHEET!AH150),"",DATASHEET!AH150)</f>
        <v>8N-AR-3</v>
      </c>
      <c r="X164" s="108" t="str">
        <f>IFERROR(VLOOKUP(DATASHEET!AJ150,lookup,2,FALSE)-$Q164,"")</f>
        <v/>
      </c>
      <c r="Y164" s="109">
        <f>IFERROR(INDEX(DATASHEET!$A$1:$CT$300,MATCH(PROGRESS!$A164,DATASHEET!$A$1:$A$300,0),MATCH(PROGRESS!Y$2,DATASHEET!$A$1:$CT$1,0)),"")</f>
        <v>0</v>
      </c>
      <c r="Z164" s="109" t="str">
        <f t="shared" si="76"/>
        <v/>
      </c>
      <c r="AA164" s="110" t="str">
        <f>IF(ISBLANK(DATASHEET!AK150),"",DATASHEET!AK150)</f>
        <v>KD</v>
      </c>
      <c r="AB164" s="111" t="str">
        <f>IF(ISBLANK(DATASHEET!AL150),"",DATASHEET!AL150)</f>
        <v>8N-DT-2</v>
      </c>
      <c r="AC164" s="108" t="str">
        <f>IF(AD164="","",IFERROR(VLOOKUP(DATASHEET!AN150,lookup,2,FALSE)-$Q164,""))</f>
        <v/>
      </c>
      <c r="AD164" s="109">
        <f>IFERROR(INDEX(DATASHEET!$A$1:$CT$300,MATCH(PROGRESS!$A164,DATASHEET!$A$1:$A$300,0),MATCH(PROGRESS!AD$2,DATASHEET!$A$1:$CT$1,0)),"")</f>
        <v>0</v>
      </c>
      <c r="AE164" s="109" t="str">
        <f t="shared" si="64"/>
        <v/>
      </c>
      <c r="AF164" s="110" t="str">
        <f>IF(ISBLANK(DATASHEET!AO150),"",DATASHEET!AO150)</f>
        <v>EC</v>
      </c>
      <c r="AG164" s="111" t="str">
        <f>IF(ISBLANK(DATASHEET!AP150),"",DATASHEET!AP150)</f>
        <v>8N-DR-3</v>
      </c>
      <c r="AH164" s="108" t="str">
        <f>IF(AI164="","",IFERROR(VLOOKUP(DATASHEET!AR150,lookup,2,FALSE)-$Q164,""))</f>
        <v/>
      </c>
      <c r="AI164" s="109">
        <f>IFERROR(INDEX(DATASHEET!$A$1:$CT$300,MATCH(PROGRESS!$A164,DATASHEET!$A$1:$A$300,0),MATCH(PROGRESS!AI$2,DATASHEET!$A$1:$CT$1,0)),"")</f>
        <v>0</v>
      </c>
      <c r="AJ164" s="109" t="str">
        <f t="shared" si="65"/>
        <v/>
      </c>
      <c r="AK164" s="110" t="str">
        <f>IF(ISBLANK(DATASHEET!AS150),"",DATASHEET!AS150)</f>
        <v>FB</v>
      </c>
      <c r="AL164" s="111" t="str">
        <f>IF(ISBLANK(DATASHEET!AT150),"",DATASHEET!AT150)</f>
        <v>8N-EN-2</v>
      </c>
      <c r="AM164" s="108" t="str">
        <f>IF(AN164="","",IFERROR(VLOOKUP(DATASHEET!AZ150,lookup,2,FALSE)-$Q164,""))</f>
        <v/>
      </c>
      <c r="AN164" s="109">
        <f>IFERROR(INDEX(DATASHEET!$A$1:$CT$300,MATCH(PROGRESS!$A164,DATASHEET!$A$1:$A$300,0),MATCH(PROGRESS!AN$2,DATASHEET!$A$1:$CT$1,0)),"")</f>
        <v>0</v>
      </c>
      <c r="AO164" s="109" t="str">
        <f t="shared" si="66"/>
        <v/>
      </c>
      <c r="AP164" s="110" t="str">
        <f>IF(ISBLANK(DATASHEET!BA150),"",DATASHEET!BA150)</f>
        <v/>
      </c>
      <c r="AQ164" s="111" t="str">
        <f>IF(ISBLANK(DATASHEET!BB150),"",DATASHEET!BB150)</f>
        <v/>
      </c>
      <c r="AR164" s="108" t="str">
        <f>IF(AS164="","",IFERROR(VLOOKUP(DATASHEET!BD150,lookup,2,FALSE)-$Q164,""))</f>
        <v/>
      </c>
      <c r="AS164" s="109">
        <f>IFERROR(INDEX(DATASHEET!$A$1:$CT$300,MATCH(PROGRESS!$A164,DATASHEET!$A$1:$A$300,0),MATCH(PROGRESS!AS$2,DATASHEET!$A$1:$CT$1,0)),"")</f>
        <v>0</v>
      </c>
      <c r="AT164" s="109" t="str">
        <f t="shared" si="67"/>
        <v/>
      </c>
      <c r="AU164" s="110" t="str">
        <f>IF(ISBLANK(DATASHEET!BE150),"",DATASHEET!BE150)</f>
        <v>MPI</v>
      </c>
      <c r="AV164" s="111" t="str">
        <f>IF(ISBLANK(DATASHEET!BF150),"",DATASHEET!BF150)</f>
        <v>8N-GG-3</v>
      </c>
      <c r="AW164" s="108" t="str">
        <f>IF(AX164="","",IFERROR(VLOOKUP(DATASHEET!BH150,lookup,2,FALSE)-$Q164,""))</f>
        <v/>
      </c>
      <c r="AX164" s="109">
        <f>IFERROR(INDEX(DATASHEET!$A$1:$CT$300,MATCH(PROGRESS!$A164,DATASHEET!$A$1:$A$300,0),MATCH(PROGRESS!AX$2,DATASHEET!$A$1:$CT$1,0)),"")</f>
        <v>0</v>
      </c>
      <c r="AY164" s="109" t="str">
        <f t="shared" si="68"/>
        <v/>
      </c>
      <c r="AZ164" s="110" t="str">
        <f>IF(ISBLANK(DATASHEET!BI150),"",DATASHEET!BI150)</f>
        <v>MCO</v>
      </c>
      <c r="BA164" s="111" t="str">
        <f>IF(ISBLANK(DATASHEET!BJ150),"",DATASHEET!BJ150)</f>
        <v>8N-HI-3</v>
      </c>
      <c r="BB164" s="108" t="str">
        <f>IF(BC164="","",IFERROR(VLOOKUP(DATASHEET!BL150,lookup,2,FALSE)-$Q164,""))</f>
        <v/>
      </c>
      <c r="BC164" s="109">
        <f>IFERROR(INDEX(DATASHEET!$A$1:$CT$300,MATCH(PROGRESS!$A164,DATASHEET!$A$1:$A$300,0),MATCH(PROGRESS!BC$2,DATASHEET!$A$1:$CT$1,0)),"")</f>
        <v>0</v>
      </c>
      <c r="BD164" s="109" t="str">
        <f t="shared" si="69"/>
        <v/>
      </c>
      <c r="BE164" s="110" t="str">
        <f>IF(ISBLANK(DATASHEET!BM150),"",DATASHEET!BM150)</f>
        <v>RNI</v>
      </c>
      <c r="BF164" s="111" t="str">
        <f>IF(ISBLANK(DATASHEET!BN150),"",DATASHEET!BN150)</f>
        <v>8N-IT-3</v>
      </c>
      <c r="BG164" s="108" t="str">
        <f>IF(BH164="","",IFERROR(VLOOKUP(DATASHEET!BP150,lookup,2,FALSE)-$Q164,""))</f>
        <v/>
      </c>
      <c r="BH164" s="109">
        <f>IFERROR(INDEX(DATASHEET!$A$1:$CT$300,MATCH(PROGRESS!$A164,DATASHEET!$A$1:$A$300,0),MATCH(PROGRESS!BH$2,DATASHEET!$A$1:$CT$1,0)),"")</f>
        <v>0</v>
      </c>
      <c r="BI164" s="109" t="str">
        <f t="shared" si="70"/>
        <v/>
      </c>
      <c r="BJ164" s="110" t="str">
        <f>IF(ISBLANK(DATASHEET!BQ150),"",DATASHEET!BQ150)</f>
        <v>AB</v>
      </c>
      <c r="BK164" s="111" t="str">
        <f>IF(ISBLANK(DATASHEET!BR150),"",DATASHEET!BR150)</f>
        <v>8N-MA-3</v>
      </c>
      <c r="BL164" s="108" t="str">
        <f>IFERROR(VLOOKUP(DATASHEET!BT150,lookup,2,FALSE)-$Q164,"")</f>
        <v/>
      </c>
      <c r="BM164" s="109">
        <f>IFERROR(INDEX(DATASHEET!$A$1:$CT$300,MATCH(PROGRESS!$A164,DATASHEET!$A$1:$A$300,0),MATCH(PROGRESS!BM$2,DATASHEET!$A$1:$CT$1,0)),"")</f>
        <v>0</v>
      </c>
      <c r="BN164" s="109" t="str">
        <f t="shared" si="71"/>
        <v/>
      </c>
      <c r="BO164" s="110" t="str">
        <f>IF(ISBLANK(DATASHEET!BU150),"",DATASHEET!BU150)</f>
        <v>AW</v>
      </c>
      <c r="BP164" s="111" t="str">
        <f>IF(ISBLANK(DATASHEET!BV150),"",DATASHEET!BV150)</f>
        <v>8N-MU-3</v>
      </c>
      <c r="BQ164" s="108" t="str">
        <f>IFERROR(VLOOKUP(DATASHEET!BX150,lookup,2,FALSE)-$Q164,"")</f>
        <v/>
      </c>
      <c r="BR164" s="109">
        <f>IFERROR(INDEX(DATASHEET!$A$1:$CT$300,MATCH(PROGRESS!$A164,DATASHEET!$A$1:$A$300,0),MATCH(PROGRESS!BR$2,DATASHEET!$A$1:$CT$1,0)),"")</f>
        <v>0</v>
      </c>
      <c r="BS164" s="109" t="str">
        <f t="shared" si="72"/>
        <v/>
      </c>
      <c r="BT164" s="110" t="str">
        <f>IF(ISBLANK(DATASHEET!BY150),"",DATASHEET!BY150)</f>
        <v/>
      </c>
      <c r="BU164" s="111" t="str">
        <f>IF(ISBLANK(DATASHEET!BZ150),"",DATASHEET!BZ150)</f>
        <v/>
      </c>
      <c r="BV164" s="108" t="str">
        <f>IFERROR(VLOOKUP(DATASHEET!CB150,lookup,2,FALSE)-$Q164,"")</f>
        <v/>
      </c>
      <c r="BW164" s="109">
        <f>IFERROR(INDEX(DATASHEET!$A$1:$CT$300,MATCH(PROGRESS!$A164,DATASHEET!$A$1:$A$300,0),MATCH(PROGRESS!BW$2,DATASHEET!$A$1:$CT$1,0)),"")</f>
        <v>0</v>
      </c>
      <c r="BX164" s="109" t="str">
        <f t="shared" si="73"/>
        <v/>
      </c>
      <c r="BY164" s="110" t="str">
        <f>IF(ISBLANK(DATASHEET!CC150),"",DATASHEET!CC150)</f>
        <v>JOS</v>
      </c>
      <c r="BZ164" s="111" t="str">
        <f>IF(ISBLANK(DATASHEET!CD150),"",DATASHEET!CD150)</f>
        <v>8N-PE-3</v>
      </c>
      <c r="CA164" s="108" t="str">
        <f>IFERROR(VLOOKUP(DATASHEET!CF150,lookup,2,FALSE)-$Q164,"")</f>
        <v/>
      </c>
      <c r="CB164" s="109">
        <f>IFERROR(INDEX(DATASHEET!$A$1:$CT$300,MATCH(PROGRESS!$A164,DATASHEET!$A$1:$A$300,0),MATCH(PROGRESS!CB$2,DATASHEET!$A$1:$CT$1,0)),"")</f>
        <v>0</v>
      </c>
      <c r="CC164" s="109" t="str">
        <f t="shared" si="74"/>
        <v/>
      </c>
      <c r="CD164" s="110" t="str">
        <f>IF(ISBLANK(DATASHEET!CG150),"",DATASHEET!CG150)</f>
        <v>CR</v>
      </c>
      <c r="CE164" s="111" t="str">
        <f>IF(ISBLANK(DATASHEET!CH150),"",DATASHEET!CH150)</f>
        <v>8N-RE-3</v>
      </c>
      <c r="CF164" s="108" t="str">
        <f>IFERROR(VLOOKUP(DATASHEET!CJ150,lookup,2,FALSE)-$Q164,"")</f>
        <v/>
      </c>
      <c r="CG164" s="109">
        <f>IFERROR(INDEX(DATASHEET!$A$1:$CT$300,MATCH(PROGRESS!$A164,DATASHEET!$A$1:$A$300,0),MATCH(PROGRESS!CG$2,DATASHEET!$A$1:$CT$1,0)),"")</f>
        <v>0</v>
      </c>
      <c r="CH164" s="109" t="str">
        <f t="shared" si="77"/>
        <v/>
      </c>
      <c r="CI164" s="110" t="str">
        <f>IF(ISBLANK(DATASHEET!CK150),"",DATASHEET!CK150)</f>
        <v>GN</v>
      </c>
      <c r="CJ164" s="111" t="str">
        <f>IF(ISBLANK(DATASHEET!CL150),"",DATASHEET!CL150)</f>
        <v>8X-SC-3</v>
      </c>
      <c r="CK164" s="108" t="str">
        <f>IFERROR(VLOOKUP(DATASHEET!CN150,lookup,2,FALSE)-$Q164,"")</f>
        <v/>
      </c>
      <c r="CL164" s="109">
        <f>IFERROR(INDEX(DATASHEET!$A$1:$CT$300,MATCH(PROGRESS!$A164,DATASHEET!$A$1:$A$300,0),MATCH(PROGRESS!CL$2,DATASHEET!$A$1:$CT$1,0)),"")</f>
        <v>0</v>
      </c>
      <c r="CM164" s="109" t="str">
        <f t="shared" si="75"/>
        <v/>
      </c>
      <c r="CN164" s="110" t="str">
        <f>IF(ISBLANK(DATASHEET!CO150),"",DATASHEET!CO150)</f>
        <v>LMA</v>
      </c>
      <c r="CO164" s="110" t="str">
        <f>IF(ISBLANK(DATASHEET!CP150),"",DATASHEET!CP150)</f>
        <v>8N-SP-3</v>
      </c>
      <c r="FO164" s="282"/>
      <c r="FP164" s="282"/>
      <c r="FQ164" s="282"/>
      <c r="FR164" s="282"/>
      <c r="FS164" s="282"/>
      <c r="FT164" s="282"/>
      <c r="FU164" s="282"/>
      <c r="FV164" s="282"/>
      <c r="FW164" s="282"/>
      <c r="FX164" s="282"/>
      <c r="FY164" s="345"/>
      <c r="FZ164" s="282"/>
      <c r="GA164" s="282"/>
      <c r="GB164" s="282"/>
      <c r="GC164" s="282"/>
      <c r="GD164" s="282"/>
      <c r="GE164" s="282"/>
      <c r="GF164" s="282"/>
      <c r="GG164" s="282"/>
      <c r="GH164" s="282"/>
      <c r="GI164" s="282"/>
      <c r="GJ164" s="282"/>
      <c r="GK164" s="282"/>
      <c r="GL164" s="282"/>
      <c r="GM164" s="282"/>
      <c r="GN164" s="282"/>
      <c r="GO164" s="282"/>
      <c r="GP164" s="282"/>
      <c r="GQ164" s="282"/>
      <c r="GR164" s="282"/>
    </row>
    <row r="165" spans="1:200" ht="15.75" x14ac:dyDescent="0.25">
      <c r="A165" s="112">
        <f>DATASHEET!A151</f>
        <v>152817</v>
      </c>
      <c r="B165" s="113" t="str">
        <f>DATASHEET!B151</f>
        <v>PINTO, Lishal</v>
      </c>
      <c r="C165" s="114" t="str">
        <f>DATASHEET!C151</f>
        <v>8JJ</v>
      </c>
      <c r="D165" s="115" t="str">
        <f>DATASHEET!D151</f>
        <v>F</v>
      </c>
      <c r="E165" s="115" t="str">
        <f>DATASHEET!J151</f>
        <v>N</v>
      </c>
      <c r="F165" s="115" t="str">
        <f>DATASHEET!E151</f>
        <v>N</v>
      </c>
      <c r="G165" s="115" t="str">
        <f>DATASHEET!F151</f>
        <v>Indian</v>
      </c>
      <c r="H165" s="115" t="str">
        <f>DATASHEET!G151</f>
        <v>Y</v>
      </c>
      <c r="I165" s="115" t="str">
        <f>DATASHEET!H151</f>
        <v>N</v>
      </c>
      <c r="J165" s="115" t="str">
        <f>DATASHEET!I151</f>
        <v>N</v>
      </c>
      <c r="K165" s="116" t="str">
        <f>DATASHEET!M151</f>
        <v>M</v>
      </c>
      <c r="L165" s="117" t="str">
        <f t="shared" si="62"/>
        <v/>
      </c>
      <c r="M165" s="106" t="str">
        <f>IFERROR(SUM(COUNTIF($S165,"&gt;=0"),COUNTIF($AC165,"&gt;=0"),COUNTIF($AH165,"&gt;=0"),COUNTIF(#REF!,"&gt;=0"),COUNTIF($AM165,"&gt;=0"),COUNTIF($AR165,"&gt;=0"),COUNTIF($AW165,"&gt;=0"),COUNTIF($BB165,"&gt;=0"),COUNTIF($BG165,"&gt;=0"),COUNTIF($BL165,"&gt;=0"),COUNTIF($BV165,"&gt;=0"),COUNTIF($BQ165,"&gt;=0"),COUNTIF($CF165,"&gt;=0"),COUNTIF($CK165,"&gt;=0"),COUNTIF($X165,"&gt;=0"),COUNTIF($CA165,"&gt;=0"))/COUNT($S165,$AC165,$AH165,#REF!,$AM165,$AR165,$AW165,$BB165,$BG165,$BL165,$BV165,$CA165,$CF165,$CK165,$X165,$BQ165),"")</f>
        <v/>
      </c>
      <c r="N165" s="106" t="str">
        <f>IFERROR(SUM(COUNTIF($S165,"&lt;0"),COUNTIF($AC165,"&lt;0"),COUNTIF($AH165,"&lt;0"),COUNTIF(#REF!,"&lt;0"),COUNTIF($AM165,"&lt;0"),COUNTIF($AR165,"&lt;0"),COUNTIF($AW165,"&lt;0"),COUNTIF($BB165,"&lt;0"),COUNTIF($BG165,"&lt;0"),COUNTIF($BL165,"&lt;0"),COUNTIF($BV165,"&lt;0"),COUNTIF($BQ165,"&lt;0"),COUNTIF($CA165,"&lt;0"),COUNTIF($CF165,"&lt;0"),COUNTIF($CK165,"&lt;0"),COUNTIF($X165,"&lt;0"))/COUNT($S165,$AC165,$AH165,#REF!,$AM165,$AR165,$AW165,$BB165,$BG165,$BL165,$BV165,$CA165,$CF165,$CK165,$X165,$BQ165),"")</f>
        <v/>
      </c>
      <c r="O165" s="118" t="str">
        <f>IF(ISBLANK(DATASHEET!L151),"",DATASHEET!L151)</f>
        <v>4-5</v>
      </c>
      <c r="P165" s="119">
        <f>IFERROR(IF(VLOOKUP(DATASHEET!A151,[5]YEAR8!$A$2:$Z$226,18,FALSE)="","",VLOOKUP(DATASHEET!A151,[5]YEAR8!$A$2:$Z$226,18,FALSE)),"")</f>
        <v>42.677678999999998</v>
      </c>
      <c r="Q165" s="120">
        <f>IFERROR(IF(VLOOKUP(DATASHEET!A151,[5]YEAR8!$A$2:$AF$250,19,FALSE)="","",VLOOKUP(DATASHEET!A151,[5]YEAR8!$A$2:$AF$250,19,FALSE)),"")</f>
        <v>4.2677678999999999</v>
      </c>
      <c r="R165" s="121" t="str">
        <f>'P8 BREAKDOWN'!L153</f>
        <v/>
      </c>
      <c r="S165" s="108" t="str">
        <f>IF(T165="","",IFERROR(VLOOKUP(DATASHEET!AF151,lookup,2,FALSE)-$Q165,""))</f>
        <v/>
      </c>
      <c r="T165" s="109">
        <f>IFERROR(INDEX(DATASHEET!$A$1:$CT$300,MATCH(PROGRESS!$A165,DATASHEET!$A$1:$A$300,0),MATCH(PROGRESS!T$2,DATASHEET!$A$1:$CT$1,0)),"")</f>
        <v>0</v>
      </c>
      <c r="U165" s="109" t="str">
        <f t="shared" si="63"/>
        <v/>
      </c>
      <c r="V165" s="110" t="str">
        <f>IF(ISBLANK(DATASHEET!AG151),"",DATASHEET!AG151)</f>
        <v>PLE</v>
      </c>
      <c r="W165" s="111" t="str">
        <f>IF(ISBLANK(DATASHEET!AH151),"",DATASHEET!AH151)</f>
        <v>8N-AR-3</v>
      </c>
      <c r="X165" s="108" t="str">
        <f>IFERROR(VLOOKUP(DATASHEET!AJ151,lookup,2,FALSE)-$Q165,"")</f>
        <v/>
      </c>
      <c r="Y165" s="109">
        <f>IFERROR(INDEX(DATASHEET!$A$1:$CT$300,MATCH(PROGRESS!$A165,DATASHEET!$A$1:$A$300,0),MATCH(PROGRESS!Y$2,DATASHEET!$A$1:$CT$1,0)),"")</f>
        <v>0</v>
      </c>
      <c r="Z165" s="109" t="str">
        <f t="shared" si="76"/>
        <v/>
      </c>
      <c r="AA165" s="110" t="str">
        <f>IF(ISBLANK(DATASHEET!AK151),"",DATASHEET!AK151)</f>
        <v>MO</v>
      </c>
      <c r="AB165" s="111" t="str">
        <f>IF(ISBLANK(DATASHEET!AL151),"",DATASHEET!AL151)</f>
        <v>8N-DT-3</v>
      </c>
      <c r="AC165" s="108" t="str">
        <f>IF(AD165="","",IFERROR(VLOOKUP(DATASHEET!AN151,lookup,2,FALSE)-$Q165,""))</f>
        <v/>
      </c>
      <c r="AD165" s="109">
        <f>IFERROR(INDEX(DATASHEET!$A$1:$CT$300,MATCH(PROGRESS!$A165,DATASHEET!$A$1:$A$300,0),MATCH(PROGRESS!AD$2,DATASHEET!$A$1:$CT$1,0)),"")</f>
        <v>0</v>
      </c>
      <c r="AE165" s="109" t="str">
        <f t="shared" si="64"/>
        <v/>
      </c>
      <c r="AF165" s="110" t="str">
        <f>IF(ISBLANK(DATASHEET!AO151),"",DATASHEET!AO151)</f>
        <v>EC</v>
      </c>
      <c r="AG165" s="111" t="str">
        <f>IF(ISBLANK(DATASHEET!AP151),"",DATASHEET!AP151)</f>
        <v>8N-DR-3</v>
      </c>
      <c r="AH165" s="108" t="str">
        <f>IF(AI165="","",IFERROR(VLOOKUP(DATASHEET!AR151,lookup,2,FALSE)-$Q165,""))</f>
        <v/>
      </c>
      <c r="AI165" s="109">
        <f>IFERROR(INDEX(DATASHEET!$A$1:$CT$300,MATCH(PROGRESS!$A165,DATASHEET!$A$1:$A$300,0),MATCH(PROGRESS!AI$2,DATASHEET!$A$1:$CT$1,0)),"")</f>
        <v>0</v>
      </c>
      <c r="AJ165" s="109" t="str">
        <f t="shared" si="65"/>
        <v/>
      </c>
      <c r="AK165" s="110" t="str">
        <f>IF(ISBLANK(DATASHEET!AS151),"",DATASHEET!AS151)</f>
        <v>EP</v>
      </c>
      <c r="AL165" s="111" t="str">
        <f>IF(ISBLANK(DATASHEET!AT151),"",DATASHEET!AT151)</f>
        <v>8N-EN-4</v>
      </c>
      <c r="AM165" s="108" t="str">
        <f>IF(AN165="","",IFERROR(VLOOKUP(DATASHEET!AZ151,lookup,2,FALSE)-$Q165,""))</f>
        <v/>
      </c>
      <c r="AN165" s="109">
        <f>IFERROR(INDEX(DATASHEET!$A$1:$CT$300,MATCH(PROGRESS!$A165,DATASHEET!$A$1:$A$300,0),MATCH(PROGRESS!AN$2,DATASHEET!$A$1:$CT$1,0)),"")</f>
        <v>0</v>
      </c>
      <c r="AO165" s="109" t="str">
        <f t="shared" si="66"/>
        <v/>
      </c>
      <c r="AP165" s="110" t="str">
        <f>IF(ISBLANK(DATASHEET!BA151),"",DATASHEET!BA151)</f>
        <v/>
      </c>
      <c r="AQ165" s="111" t="str">
        <f>IF(ISBLANK(DATASHEET!BB151),"",DATASHEET!BB151)</f>
        <v/>
      </c>
      <c r="AR165" s="108" t="str">
        <f>IF(AS165="","",IFERROR(VLOOKUP(DATASHEET!BD151,lookup,2,FALSE)-$Q165,""))</f>
        <v/>
      </c>
      <c r="AS165" s="109">
        <f>IFERROR(INDEX(DATASHEET!$A$1:$CT$300,MATCH(PROGRESS!$A165,DATASHEET!$A$1:$A$300,0),MATCH(PROGRESS!AS$2,DATASHEET!$A$1:$CT$1,0)),"")</f>
        <v>0</v>
      </c>
      <c r="AT165" s="109" t="str">
        <f t="shared" si="67"/>
        <v/>
      </c>
      <c r="AU165" s="110" t="str">
        <f>IF(ISBLANK(DATASHEET!BE151),"",DATASHEET!BE151)</f>
        <v>MPI</v>
      </c>
      <c r="AV165" s="111" t="str">
        <f>IF(ISBLANK(DATASHEET!BF151),"",DATASHEET!BF151)</f>
        <v>8N-GG-3</v>
      </c>
      <c r="AW165" s="108" t="str">
        <f>IF(AX165="","",IFERROR(VLOOKUP(DATASHEET!BH151,lookup,2,FALSE)-$Q165,""))</f>
        <v/>
      </c>
      <c r="AX165" s="109">
        <f>IFERROR(INDEX(DATASHEET!$A$1:$CT$300,MATCH(PROGRESS!$A165,DATASHEET!$A$1:$A$300,0),MATCH(PROGRESS!AX$2,DATASHEET!$A$1:$CT$1,0)),"")</f>
        <v>0</v>
      </c>
      <c r="AY165" s="109" t="str">
        <f t="shared" si="68"/>
        <v/>
      </c>
      <c r="AZ165" s="110" t="str">
        <f>IF(ISBLANK(DATASHEET!BI151),"",DATASHEET!BI151)</f>
        <v>MCO</v>
      </c>
      <c r="BA165" s="111" t="str">
        <f>IF(ISBLANK(DATASHEET!BJ151),"",DATASHEET!BJ151)</f>
        <v>8N-HI-3</v>
      </c>
      <c r="BB165" s="108" t="str">
        <f>IF(BC165="","",IFERROR(VLOOKUP(DATASHEET!BL151,lookup,2,FALSE)-$Q165,""))</f>
        <v/>
      </c>
      <c r="BC165" s="109">
        <f>IFERROR(INDEX(DATASHEET!$A$1:$CT$300,MATCH(PROGRESS!$A165,DATASHEET!$A$1:$A$300,0),MATCH(PROGRESS!BC$2,DATASHEET!$A$1:$CT$1,0)),"")</f>
        <v>0</v>
      </c>
      <c r="BD165" s="109" t="str">
        <f t="shared" si="69"/>
        <v/>
      </c>
      <c r="BE165" s="110" t="str">
        <f>IF(ISBLANK(DATASHEET!BM151),"",DATASHEET!BM151)</f>
        <v>RNI</v>
      </c>
      <c r="BF165" s="111" t="str">
        <f>IF(ISBLANK(DATASHEET!BN151),"",DATASHEET!BN151)</f>
        <v>8N-IT-3</v>
      </c>
      <c r="BG165" s="108" t="str">
        <f>IF(BH165="","",IFERROR(VLOOKUP(DATASHEET!BP151,lookup,2,FALSE)-$Q165,""))</f>
        <v/>
      </c>
      <c r="BH165" s="109">
        <f>IFERROR(INDEX(DATASHEET!$A$1:$CT$300,MATCH(PROGRESS!$A165,DATASHEET!$A$1:$A$300,0),MATCH(PROGRESS!BH$2,DATASHEET!$A$1:$CT$1,0)),"")</f>
        <v>0</v>
      </c>
      <c r="BI165" s="109" t="str">
        <f t="shared" si="70"/>
        <v/>
      </c>
      <c r="BJ165" s="110" t="str">
        <f>IF(ISBLANK(DATASHEET!BQ151),"",DATASHEET!BQ151)</f>
        <v>AB</v>
      </c>
      <c r="BK165" s="111" t="str">
        <f>IF(ISBLANK(DATASHEET!BR151),"",DATASHEET!BR151)</f>
        <v>8N-MA-3</v>
      </c>
      <c r="BL165" s="108" t="str">
        <f>IFERROR(VLOOKUP(DATASHEET!BT151,lookup,2,FALSE)-$Q165,"")</f>
        <v/>
      </c>
      <c r="BM165" s="109">
        <f>IFERROR(INDEX(DATASHEET!$A$1:$CT$300,MATCH(PROGRESS!$A165,DATASHEET!$A$1:$A$300,0),MATCH(PROGRESS!BM$2,DATASHEET!$A$1:$CT$1,0)),"")</f>
        <v>0</v>
      </c>
      <c r="BN165" s="109" t="str">
        <f t="shared" si="71"/>
        <v/>
      </c>
      <c r="BO165" s="110" t="str">
        <f>IF(ISBLANK(DATASHEET!BU151),"",DATASHEET!BU151)</f>
        <v>AW</v>
      </c>
      <c r="BP165" s="111" t="str">
        <f>IF(ISBLANK(DATASHEET!BV151),"",DATASHEET!BV151)</f>
        <v>8N-MU-3</v>
      </c>
      <c r="BQ165" s="108" t="str">
        <f>IFERROR(VLOOKUP(DATASHEET!BX151,lookup,2,FALSE)-$Q165,"")</f>
        <v/>
      </c>
      <c r="BR165" s="109">
        <f>IFERROR(INDEX(DATASHEET!$A$1:$CT$300,MATCH(PROGRESS!$A165,DATASHEET!$A$1:$A$300,0),MATCH(PROGRESS!BR$2,DATASHEET!$A$1:$CT$1,0)),"")</f>
        <v>0</v>
      </c>
      <c r="BS165" s="109" t="str">
        <f t="shared" si="72"/>
        <v/>
      </c>
      <c r="BT165" s="110" t="str">
        <f>IF(ISBLANK(DATASHEET!BY151),"",DATASHEET!BY151)</f>
        <v/>
      </c>
      <c r="BU165" s="111" t="str">
        <f>IF(ISBLANK(DATASHEET!BZ151),"",DATASHEET!BZ151)</f>
        <v/>
      </c>
      <c r="BV165" s="108" t="str">
        <f>IFERROR(VLOOKUP(DATASHEET!CB151,lookup,2,FALSE)-$Q165,"")</f>
        <v/>
      </c>
      <c r="BW165" s="109">
        <f>IFERROR(INDEX(DATASHEET!$A$1:$CT$300,MATCH(PROGRESS!$A165,DATASHEET!$A$1:$A$300,0),MATCH(PROGRESS!BW$2,DATASHEET!$A$1:$CT$1,0)),"")</f>
        <v>0</v>
      </c>
      <c r="BX165" s="109" t="str">
        <f t="shared" si="73"/>
        <v/>
      </c>
      <c r="BY165" s="110" t="str">
        <f>IF(ISBLANK(DATASHEET!CC151),"",DATASHEET!CC151)</f>
        <v>CKA</v>
      </c>
      <c r="BZ165" s="111" t="str">
        <f>IF(ISBLANK(DATASHEET!CD151),"",DATASHEET!CD151)</f>
        <v>8N-PE-2</v>
      </c>
      <c r="CA165" s="108" t="str">
        <f>IFERROR(VLOOKUP(DATASHEET!CF151,lookup,2,FALSE)-$Q165,"")</f>
        <v/>
      </c>
      <c r="CB165" s="109">
        <f>IFERROR(INDEX(DATASHEET!$A$1:$CT$300,MATCH(PROGRESS!$A165,DATASHEET!$A$1:$A$300,0),MATCH(PROGRESS!CB$2,DATASHEET!$A$1:$CT$1,0)),"")</f>
        <v>0</v>
      </c>
      <c r="CC165" s="109" t="str">
        <f t="shared" si="74"/>
        <v/>
      </c>
      <c r="CD165" s="110" t="str">
        <f>IF(ISBLANK(DATASHEET!CG151),"",DATASHEET!CG151)</f>
        <v>CR</v>
      </c>
      <c r="CE165" s="111" t="str">
        <f>IF(ISBLANK(DATASHEET!CH151),"",DATASHEET!CH151)</f>
        <v>8N-RE-3</v>
      </c>
      <c r="CF165" s="108" t="str">
        <f>IFERROR(VLOOKUP(DATASHEET!CJ151,lookup,2,FALSE)-$Q165,"")</f>
        <v/>
      </c>
      <c r="CG165" s="109">
        <f>IFERROR(INDEX(DATASHEET!$A$1:$CT$300,MATCH(PROGRESS!$A165,DATASHEET!$A$1:$A$300,0),MATCH(PROGRESS!CG$2,DATASHEET!$A$1:$CT$1,0)),"")</f>
        <v>0</v>
      </c>
      <c r="CH165" s="109" t="str">
        <f t="shared" si="77"/>
        <v/>
      </c>
      <c r="CI165" s="110" t="str">
        <f>IF(ISBLANK(DATASHEET!CK151),"",DATASHEET!CK151)</f>
        <v>GN</v>
      </c>
      <c r="CJ165" s="111" t="str">
        <f>IF(ISBLANK(DATASHEET!CL151),"",DATASHEET!CL151)</f>
        <v>8X-SC-9</v>
      </c>
      <c r="CK165" s="108" t="str">
        <f>IFERROR(VLOOKUP(DATASHEET!CN151,lookup,2,FALSE)-$Q165,"")</f>
        <v/>
      </c>
      <c r="CL165" s="109">
        <f>IFERROR(INDEX(DATASHEET!$A$1:$CT$300,MATCH(PROGRESS!$A165,DATASHEET!$A$1:$A$300,0),MATCH(PROGRESS!CL$2,DATASHEET!$A$1:$CT$1,0)),"")</f>
        <v>0</v>
      </c>
      <c r="CM165" s="109" t="str">
        <f t="shared" si="75"/>
        <v/>
      </c>
      <c r="CN165" s="110" t="str">
        <f>IF(ISBLANK(DATASHEET!CO151),"",DATASHEET!CO151)</f>
        <v>LMA</v>
      </c>
      <c r="CO165" s="110" t="str">
        <f>IF(ISBLANK(DATASHEET!CP151),"",DATASHEET!CP151)</f>
        <v>8N-SP-3</v>
      </c>
      <c r="FO165" s="282"/>
      <c r="FP165" s="282"/>
      <c r="FQ165" s="282"/>
      <c r="FR165" s="282"/>
      <c r="FS165" s="282"/>
      <c r="FT165" s="282"/>
      <c r="FU165" s="282"/>
      <c r="FV165" s="282"/>
      <c r="FW165" s="282"/>
      <c r="FX165" s="282"/>
      <c r="FY165" s="345"/>
      <c r="FZ165" s="282"/>
      <c r="GA165" s="282"/>
      <c r="GB165" s="282"/>
      <c r="GC165" s="282"/>
      <c r="GD165" s="282"/>
      <c r="GE165" s="282"/>
      <c r="GF165" s="282"/>
      <c r="GG165" s="282"/>
      <c r="GH165" s="282"/>
      <c r="GI165" s="282"/>
      <c r="GJ165" s="282"/>
      <c r="GK165" s="282"/>
      <c r="GL165" s="282"/>
      <c r="GM165" s="282"/>
      <c r="GN165" s="282"/>
      <c r="GO165" s="282"/>
      <c r="GP165" s="282"/>
      <c r="GQ165" s="282"/>
      <c r="GR165" s="282"/>
    </row>
    <row r="166" spans="1:200" ht="15.75" x14ac:dyDescent="0.25">
      <c r="A166" s="112">
        <f>DATASHEET!A152</f>
        <v>152766</v>
      </c>
      <c r="B166" s="113" t="str">
        <f>DATASHEET!B152</f>
        <v>PLOTNIKOV, Dmitriy</v>
      </c>
      <c r="C166" s="114" t="str">
        <f>DATASHEET!C152</f>
        <v>8KS</v>
      </c>
      <c r="D166" s="115" t="str">
        <f>DATASHEET!D152</f>
        <v>M</v>
      </c>
      <c r="E166" s="115" t="str">
        <f>DATASHEET!J152</f>
        <v>N</v>
      </c>
      <c r="F166" s="115" t="str">
        <f>DATASHEET!E152</f>
        <v>Y</v>
      </c>
      <c r="G166" s="115" t="str">
        <f>DATASHEET!F152</f>
        <v>Other Mixed Background</v>
      </c>
      <c r="H166" s="115" t="str">
        <f>DATASHEET!G152</f>
        <v>N</v>
      </c>
      <c r="I166" s="115" t="str">
        <f>DATASHEET!H152</f>
        <v>Y</v>
      </c>
      <c r="J166" s="115" t="str">
        <f>DATASHEET!I152</f>
        <v>N</v>
      </c>
      <c r="K166" s="116" t="str">
        <f>DATASHEET!M152</f>
        <v>M</v>
      </c>
      <c r="L166" s="117" t="str">
        <f t="shared" si="62"/>
        <v/>
      </c>
      <c r="M166" s="106" t="str">
        <f>IFERROR(SUM(COUNTIF($S166,"&gt;=0"),COUNTIF($AC166,"&gt;=0"),COUNTIF($AH166,"&gt;=0"),COUNTIF(#REF!,"&gt;=0"),COUNTIF($AM166,"&gt;=0"),COUNTIF($AR166,"&gt;=0"),COUNTIF($AW166,"&gt;=0"),COUNTIF($BB166,"&gt;=0"),COUNTIF($BG166,"&gt;=0"),COUNTIF($BL166,"&gt;=0"),COUNTIF($BV166,"&gt;=0"),COUNTIF($BQ166,"&gt;=0"),COUNTIF($CF166,"&gt;=0"),COUNTIF($CK166,"&gt;=0"),COUNTIF($X166,"&gt;=0"),COUNTIF($CA166,"&gt;=0"))/COUNT($S166,$AC166,$AH166,#REF!,$AM166,$AR166,$AW166,$BB166,$BG166,$BL166,$BV166,$CA166,$CF166,$CK166,$X166,$BQ166),"")</f>
        <v/>
      </c>
      <c r="N166" s="106" t="str">
        <f>IFERROR(SUM(COUNTIF($S166,"&lt;0"),COUNTIF($AC166,"&lt;0"),COUNTIF($AH166,"&lt;0"),COUNTIF(#REF!,"&lt;0"),COUNTIF($AM166,"&lt;0"),COUNTIF($AR166,"&lt;0"),COUNTIF($AW166,"&lt;0"),COUNTIF($BB166,"&lt;0"),COUNTIF($BG166,"&lt;0"),COUNTIF($BL166,"&lt;0"),COUNTIF($BV166,"&lt;0"),COUNTIF($BQ166,"&lt;0"),COUNTIF($CA166,"&lt;0"),COUNTIF($CF166,"&lt;0"),COUNTIF($CK166,"&lt;0"),COUNTIF($X166,"&lt;0"))/COUNT($S166,$AC166,$AH166,#REF!,$AM166,$AR166,$AW166,$BB166,$BG166,$BL166,$BV166,$CA166,$CF166,$CK166,$X166,$BQ166),"")</f>
        <v/>
      </c>
      <c r="O166" s="118" t="str">
        <f>IF(ISBLANK(DATASHEET!L152),"",DATASHEET!L152)</f>
        <v>4-5</v>
      </c>
      <c r="P166" s="119">
        <f>IFERROR(IF(VLOOKUP(DATASHEET!A152,[5]YEAR8!$A$2:$Z$226,18,FALSE)="","",VLOOKUP(DATASHEET!A152,[5]YEAR8!$A$2:$Z$226,18,FALSE)),"")</f>
        <v>41.109434</v>
      </c>
      <c r="Q166" s="120">
        <f>IFERROR(IF(VLOOKUP(DATASHEET!A152,[5]YEAR8!$A$2:$AF$250,19,FALSE)="","",VLOOKUP(DATASHEET!A152,[5]YEAR8!$A$2:$AF$250,19,FALSE)),"")</f>
        <v>4.1109434</v>
      </c>
      <c r="R166" s="121" t="str">
        <f>'P8 BREAKDOWN'!L154</f>
        <v/>
      </c>
      <c r="S166" s="108" t="str">
        <f>IF(T166="","",IFERROR(VLOOKUP(DATASHEET!AF152,lookup,2,FALSE)-$Q166,""))</f>
        <v/>
      </c>
      <c r="T166" s="109">
        <f>IFERROR(INDEX(DATASHEET!$A$1:$CT$300,MATCH(PROGRESS!$A166,DATASHEET!$A$1:$A$300,0),MATCH(PROGRESS!T$2,DATASHEET!$A$1:$CT$1,0)),"")</f>
        <v>0</v>
      </c>
      <c r="U166" s="109" t="str">
        <f t="shared" si="63"/>
        <v/>
      </c>
      <c r="V166" s="110" t="str">
        <f>IF(ISBLANK(DATASHEET!AG152),"",DATASHEET!AG152)</f>
        <v>BPE</v>
      </c>
      <c r="W166" s="111" t="str">
        <f>IF(ISBLANK(DATASHEET!AH152),"",DATASHEET!AH152)</f>
        <v>8S-AR-2</v>
      </c>
      <c r="X166" s="108" t="str">
        <f>IFERROR(VLOOKUP(DATASHEET!AJ152,lookup,2,FALSE)-$Q166,"")</f>
        <v/>
      </c>
      <c r="Y166" s="109">
        <f>IFERROR(INDEX(DATASHEET!$A$1:$CT$300,MATCH(PROGRESS!$A166,DATASHEET!$A$1:$A$300,0),MATCH(PROGRESS!Y$2,DATASHEET!$A$1:$CT$1,0)),"")</f>
        <v>0</v>
      </c>
      <c r="Z166" s="109" t="str">
        <f t="shared" si="76"/>
        <v/>
      </c>
      <c r="AA166" s="110" t="str">
        <f>IF(ISBLANK(DATASHEET!AK152),"",DATASHEET!AK152)</f>
        <v>RQ</v>
      </c>
      <c r="AB166" s="111" t="str">
        <f>IF(ISBLANK(DATASHEET!AL152),"",DATASHEET!AL152)</f>
        <v>8S-DT-1</v>
      </c>
      <c r="AC166" s="108" t="str">
        <f>IF(AD166="","",IFERROR(VLOOKUP(DATASHEET!AN152,lookup,2,FALSE)-$Q166,""))</f>
        <v/>
      </c>
      <c r="AD166" s="109">
        <f>IFERROR(INDEX(DATASHEET!$A$1:$CT$300,MATCH(PROGRESS!$A166,DATASHEET!$A$1:$A$300,0),MATCH(PROGRESS!AD$2,DATASHEET!$A$1:$CT$1,0)),"")</f>
        <v>0</v>
      </c>
      <c r="AE166" s="109" t="str">
        <f t="shared" si="64"/>
        <v/>
      </c>
      <c r="AF166" s="110" t="str">
        <f>IF(ISBLANK(DATASHEET!AO152),"",DATASHEET!AO152)</f>
        <v>EC</v>
      </c>
      <c r="AG166" s="111" t="str">
        <f>IF(ISBLANK(DATASHEET!AP152),"",DATASHEET!AP152)</f>
        <v>8S-DR-2</v>
      </c>
      <c r="AH166" s="108" t="str">
        <f>IF(AI166="","",IFERROR(VLOOKUP(DATASHEET!AR152,lookup,2,FALSE)-$Q166,""))</f>
        <v/>
      </c>
      <c r="AI166" s="109">
        <f>IFERROR(INDEX(DATASHEET!$A$1:$CT$300,MATCH(PROGRESS!$A166,DATASHEET!$A$1:$A$300,0),MATCH(PROGRESS!AI$2,DATASHEET!$A$1:$CT$1,0)),"")</f>
        <v>0</v>
      </c>
      <c r="AJ166" s="109" t="str">
        <f t="shared" si="65"/>
        <v/>
      </c>
      <c r="AK166" s="110" t="str">
        <f>IF(ISBLANK(DATASHEET!AS152),"",DATASHEET!AS152)</f>
        <v>KC</v>
      </c>
      <c r="AL166" s="111" t="str">
        <f>IF(ISBLANK(DATASHEET!AT152),"",DATASHEET!AT152)</f>
        <v>8S-EN-3</v>
      </c>
      <c r="AM166" s="108" t="str">
        <f>IF(AN166="","",IFERROR(VLOOKUP(DATASHEET!AZ152,lookup,2,FALSE)-$Q166,""))</f>
        <v/>
      </c>
      <c r="AN166" s="109">
        <f>IFERROR(INDEX(DATASHEET!$A$1:$CT$300,MATCH(PROGRESS!$A166,DATASHEET!$A$1:$A$300,0),MATCH(PROGRESS!AN$2,DATASHEET!$A$1:$CT$1,0)),"")</f>
        <v>0</v>
      </c>
      <c r="AO166" s="109" t="str">
        <f t="shared" si="66"/>
        <v/>
      </c>
      <c r="AP166" s="110" t="str">
        <f>IF(ISBLANK(DATASHEET!BA152),"",DATASHEET!BA152)</f>
        <v>EGQ</v>
      </c>
      <c r="AQ166" s="111" t="str">
        <f>IF(ISBLANK(DATASHEET!BB152),"",DATASHEET!BB152)</f>
        <v>8S-FR-2</v>
      </c>
      <c r="AR166" s="108" t="str">
        <f>IF(AS166="","",IFERROR(VLOOKUP(DATASHEET!BD152,lookup,2,FALSE)-$Q166,""))</f>
        <v/>
      </c>
      <c r="AS166" s="109">
        <f>IFERROR(INDEX(DATASHEET!$A$1:$CT$300,MATCH(PROGRESS!$A166,DATASHEET!$A$1:$A$300,0),MATCH(PROGRESS!AS$2,DATASHEET!$A$1:$CT$1,0)),"")</f>
        <v>0</v>
      </c>
      <c r="AT166" s="109" t="str">
        <f t="shared" si="67"/>
        <v/>
      </c>
      <c r="AU166" s="110" t="str">
        <f>IF(ISBLANK(DATASHEET!BE152),"",DATASHEET!BE152)</f>
        <v>MPI</v>
      </c>
      <c r="AV166" s="111" t="str">
        <f>IF(ISBLANK(DATASHEET!BF152),"",DATASHEET!BF152)</f>
        <v>8S-GG-2</v>
      </c>
      <c r="AW166" s="108" t="str">
        <f>IF(AX166="","",IFERROR(VLOOKUP(DATASHEET!BH152,lookup,2,FALSE)-$Q166,""))</f>
        <v/>
      </c>
      <c r="AX166" s="109">
        <f>IFERROR(INDEX(DATASHEET!$A$1:$CT$300,MATCH(PROGRESS!$A166,DATASHEET!$A$1:$A$300,0),MATCH(PROGRESS!AX$2,DATASHEET!$A$1:$CT$1,0)),"")</f>
        <v>0</v>
      </c>
      <c r="AY166" s="109" t="str">
        <f t="shared" si="68"/>
        <v/>
      </c>
      <c r="AZ166" s="110" t="str">
        <f>IF(ISBLANK(DATASHEET!BI152),"",DATASHEET!BI152)</f>
        <v>HST</v>
      </c>
      <c r="BA166" s="111" t="str">
        <f>IF(ISBLANK(DATASHEET!BJ152),"",DATASHEET!BJ152)</f>
        <v>8S-HI-2</v>
      </c>
      <c r="BB166" s="108" t="str">
        <f>IF(BC166="","",IFERROR(VLOOKUP(DATASHEET!BL152,lookup,2,FALSE)-$Q166,""))</f>
        <v/>
      </c>
      <c r="BC166" s="109">
        <f>IFERROR(INDEX(DATASHEET!$A$1:$CT$300,MATCH(PROGRESS!$A166,DATASHEET!$A$1:$A$300,0),MATCH(PROGRESS!BC$2,DATASHEET!$A$1:$CT$1,0)),"")</f>
        <v>0</v>
      </c>
      <c r="BD166" s="109" t="str">
        <f t="shared" si="69"/>
        <v/>
      </c>
      <c r="BE166" s="110" t="str">
        <f>IF(ISBLANK(DATASHEET!BM152),"",DATASHEET!BM152)</f>
        <v>RNI</v>
      </c>
      <c r="BF166" s="111" t="str">
        <f>IF(ISBLANK(DATASHEET!BN152),"",DATASHEET!BN152)</f>
        <v>8S-IT-2</v>
      </c>
      <c r="BG166" s="108" t="str">
        <f>IF(BH166="","",IFERROR(VLOOKUP(DATASHEET!BP152,lookup,2,FALSE)-$Q166,""))</f>
        <v/>
      </c>
      <c r="BH166" s="109">
        <f>IFERROR(INDEX(DATASHEET!$A$1:$CT$300,MATCH(PROGRESS!$A166,DATASHEET!$A$1:$A$300,0),MATCH(PROGRESS!BH$2,DATASHEET!$A$1:$CT$1,0)),"")</f>
        <v>0</v>
      </c>
      <c r="BI166" s="109" t="str">
        <f t="shared" si="70"/>
        <v/>
      </c>
      <c r="BJ166" s="110" t="str">
        <f>IF(ISBLANK(DATASHEET!BQ152),"",DATASHEET!BQ152)</f>
        <v>AB</v>
      </c>
      <c r="BK166" s="111" t="str">
        <f>IF(ISBLANK(DATASHEET!BR152),"",DATASHEET!BR152)</f>
        <v>8S-MA-3</v>
      </c>
      <c r="BL166" s="108" t="str">
        <f>IFERROR(VLOOKUP(DATASHEET!BT152,lookup,2,FALSE)-$Q166,"")</f>
        <v/>
      </c>
      <c r="BM166" s="109">
        <f>IFERROR(INDEX(DATASHEET!$A$1:$CT$300,MATCH(PROGRESS!$A166,DATASHEET!$A$1:$A$300,0),MATCH(PROGRESS!BM$2,DATASHEET!$A$1:$CT$1,0)),"")</f>
        <v>0</v>
      </c>
      <c r="BN166" s="109" t="str">
        <f t="shared" si="71"/>
        <v/>
      </c>
      <c r="BO166" s="110" t="str">
        <f>IF(ISBLANK(DATASHEET!BU152),"",DATASHEET!BU152)</f>
        <v>RF</v>
      </c>
      <c r="BP166" s="111" t="str">
        <f>IF(ISBLANK(DATASHEET!BV152),"",DATASHEET!BV152)</f>
        <v>8S-MU-2</v>
      </c>
      <c r="BQ166" s="108" t="str">
        <f>IFERROR(VLOOKUP(DATASHEET!BX152,lookup,2,FALSE)-$Q166,"")</f>
        <v/>
      </c>
      <c r="BR166" s="109">
        <f>IFERROR(INDEX(DATASHEET!$A$1:$CT$300,MATCH(PROGRESS!$A166,DATASHEET!$A$1:$A$300,0),MATCH(PROGRESS!BR$2,DATASHEET!$A$1:$CT$1,0)),"")</f>
        <v>0</v>
      </c>
      <c r="BS166" s="109" t="str">
        <f t="shared" si="72"/>
        <v/>
      </c>
      <c r="BT166" s="110" t="str">
        <f>IF(ISBLANK(DATASHEET!BY152),"",DATASHEET!BY152)</f>
        <v/>
      </c>
      <c r="BU166" s="111" t="str">
        <f>IF(ISBLANK(DATASHEET!BZ152),"",DATASHEET!BZ152)</f>
        <v/>
      </c>
      <c r="BV166" s="108" t="str">
        <f>IFERROR(VLOOKUP(DATASHEET!CB152,lookup,2,FALSE)-$Q166,"")</f>
        <v/>
      </c>
      <c r="BW166" s="109">
        <f>IFERROR(INDEX(DATASHEET!$A$1:$CT$300,MATCH(PROGRESS!$A166,DATASHEET!$A$1:$A$300,0),MATCH(PROGRESS!BW$2,DATASHEET!$A$1:$CT$1,0)),"")</f>
        <v>0</v>
      </c>
      <c r="BX166" s="109" t="str">
        <f t="shared" si="73"/>
        <v/>
      </c>
      <c r="BY166" s="110" t="str">
        <f>IF(ISBLANK(DATASHEET!CC152),"",DATASHEET!CC152)</f>
        <v>JOS</v>
      </c>
      <c r="BZ166" s="111" t="str">
        <f>IF(ISBLANK(DATASHEET!CD152),"",DATASHEET!CD152)</f>
        <v>8S-PE-4</v>
      </c>
      <c r="CA166" s="108" t="str">
        <f>IFERROR(VLOOKUP(DATASHEET!CF152,lookup,2,FALSE)-$Q166,"")</f>
        <v/>
      </c>
      <c r="CB166" s="109">
        <f>IFERROR(INDEX(DATASHEET!$A$1:$CT$300,MATCH(PROGRESS!$A166,DATASHEET!$A$1:$A$300,0),MATCH(PROGRESS!CB$2,DATASHEET!$A$1:$CT$1,0)),"")</f>
        <v>0</v>
      </c>
      <c r="CC166" s="109" t="str">
        <f t="shared" si="74"/>
        <v/>
      </c>
      <c r="CD166" s="110" t="str">
        <f>IF(ISBLANK(DATASHEET!CG152),"",DATASHEET!CG152)</f>
        <v>GRY</v>
      </c>
      <c r="CE166" s="111" t="str">
        <f>IF(ISBLANK(DATASHEET!CH152),"",DATASHEET!CH152)</f>
        <v>8S-RE-2</v>
      </c>
      <c r="CF166" s="108" t="str">
        <f>IFERROR(VLOOKUP(DATASHEET!CJ152,lookup,2,FALSE)-$Q166,"")</f>
        <v/>
      </c>
      <c r="CG166" s="109">
        <f>IFERROR(INDEX(DATASHEET!$A$1:$CT$300,MATCH(PROGRESS!$A166,DATASHEET!$A$1:$A$300,0),MATCH(PROGRESS!CG$2,DATASHEET!$A$1:$CT$1,0)),"")</f>
        <v>0</v>
      </c>
      <c r="CH166" s="109" t="str">
        <f t="shared" si="77"/>
        <v/>
      </c>
      <c r="CI166" s="110" t="str">
        <f>IF(ISBLANK(DATASHEET!CK152),"",DATASHEET!CK152)</f>
        <v>AGI</v>
      </c>
      <c r="CJ166" s="111" t="str">
        <f>IF(ISBLANK(DATASHEET!CL152),"",DATASHEET!CL152)</f>
        <v>8X-SC-5</v>
      </c>
      <c r="CK166" s="108" t="str">
        <f>IFERROR(VLOOKUP(DATASHEET!CN152,lookup,2,FALSE)-$Q166,"")</f>
        <v/>
      </c>
      <c r="CL166" s="109">
        <f>IFERROR(INDEX(DATASHEET!$A$1:$CT$300,MATCH(PROGRESS!$A166,DATASHEET!$A$1:$A$300,0),MATCH(PROGRESS!CL$2,DATASHEET!$A$1:$CT$1,0)),"")</f>
        <v>0</v>
      </c>
      <c r="CM166" s="109" t="str">
        <f t="shared" si="75"/>
        <v/>
      </c>
      <c r="CN166" s="110" t="str">
        <f>IF(ISBLANK(DATASHEET!CO152),"",DATASHEET!CO152)</f>
        <v/>
      </c>
      <c r="CO166" s="110" t="str">
        <f>IF(ISBLANK(DATASHEET!CP152),"",DATASHEET!CP152)</f>
        <v/>
      </c>
      <c r="FO166" s="282"/>
      <c r="FP166" s="282"/>
      <c r="FQ166" s="282"/>
      <c r="FR166" s="282"/>
      <c r="FS166" s="282"/>
      <c r="FT166" s="282"/>
      <c r="FU166" s="282"/>
      <c r="FV166" s="282"/>
      <c r="FW166" s="282"/>
      <c r="FX166" s="282"/>
      <c r="FY166" s="345"/>
      <c r="FZ166" s="282"/>
      <c r="GA166" s="282"/>
      <c r="GB166" s="282"/>
      <c r="GC166" s="282"/>
      <c r="GD166" s="282"/>
      <c r="GE166" s="282"/>
      <c r="GF166" s="282"/>
      <c r="GG166" s="282"/>
      <c r="GH166" s="282"/>
      <c r="GI166" s="282"/>
      <c r="GJ166" s="282"/>
      <c r="GK166" s="282"/>
      <c r="GL166" s="282"/>
      <c r="GM166" s="282"/>
      <c r="GN166" s="282"/>
      <c r="GO166" s="282"/>
      <c r="GP166" s="282"/>
      <c r="GQ166" s="282"/>
      <c r="GR166" s="282"/>
    </row>
    <row r="167" spans="1:200" ht="15.75" x14ac:dyDescent="0.25">
      <c r="A167" s="112">
        <f>DATASHEET!A153</f>
        <v>152796</v>
      </c>
      <c r="B167" s="113" t="str">
        <f>DATASHEET!B153</f>
        <v>POIRRIER, Lucy</v>
      </c>
      <c r="C167" s="114" t="str">
        <f>DATASHEET!C153</f>
        <v>8PH</v>
      </c>
      <c r="D167" s="115" t="str">
        <f>DATASHEET!D153</f>
        <v>F</v>
      </c>
      <c r="E167" s="115" t="str">
        <f>DATASHEET!J153</f>
        <v>N</v>
      </c>
      <c r="F167" s="115" t="str">
        <f>DATASHEET!E153</f>
        <v>N</v>
      </c>
      <c r="G167" s="115" t="str">
        <f>DATASHEET!F153</f>
        <v>White - British</v>
      </c>
      <c r="H167" s="115" t="str">
        <f>DATASHEET!G153</f>
        <v>N</v>
      </c>
      <c r="I167" s="115" t="str">
        <f>DATASHEET!H153</f>
        <v>N</v>
      </c>
      <c r="J167" s="115" t="str">
        <f>DATASHEET!I153</f>
        <v>N</v>
      </c>
      <c r="K167" s="116" t="str">
        <f>DATASHEET!M153</f>
        <v>M</v>
      </c>
      <c r="L167" s="117" t="str">
        <f t="shared" si="62"/>
        <v/>
      </c>
      <c r="M167" s="106" t="str">
        <f>IFERROR(SUM(COUNTIF($S167,"&gt;=0"),COUNTIF($AC167,"&gt;=0"),COUNTIF($AH167,"&gt;=0"),COUNTIF(#REF!,"&gt;=0"),COUNTIF($AM167,"&gt;=0"),COUNTIF($AR167,"&gt;=0"),COUNTIF($AW167,"&gt;=0"),COUNTIF($BB167,"&gt;=0"),COUNTIF($BG167,"&gt;=0"),COUNTIF($BL167,"&gt;=0"),COUNTIF($BV167,"&gt;=0"),COUNTIF($BQ167,"&gt;=0"),COUNTIF($CF167,"&gt;=0"),COUNTIF($CK167,"&gt;=0"),COUNTIF($X167,"&gt;=0"),COUNTIF($CA167,"&gt;=0"))/COUNT($S167,$AC167,$AH167,#REF!,$AM167,$AR167,$AW167,$BB167,$BG167,$BL167,$BV167,$CA167,$CF167,$CK167,$X167,$BQ167),"")</f>
        <v/>
      </c>
      <c r="N167" s="106" t="str">
        <f>IFERROR(SUM(COUNTIF($S167,"&lt;0"),COUNTIF($AC167,"&lt;0"),COUNTIF($AH167,"&lt;0"),COUNTIF(#REF!,"&lt;0"),COUNTIF($AM167,"&lt;0"),COUNTIF($AR167,"&lt;0"),COUNTIF($AW167,"&lt;0"),COUNTIF($BB167,"&lt;0"),COUNTIF($BG167,"&lt;0"),COUNTIF($BL167,"&lt;0"),COUNTIF($BV167,"&lt;0"),COUNTIF($BQ167,"&lt;0"),COUNTIF($CA167,"&lt;0"),COUNTIF($CF167,"&lt;0"),COUNTIF($CK167,"&lt;0"),COUNTIF($X167,"&lt;0"))/COUNT($S167,$AC167,$AH167,#REF!,$AM167,$AR167,$AW167,$BB167,$BG167,$BL167,$BV167,$CA167,$CF167,$CK167,$X167,$BQ167),"")</f>
        <v/>
      </c>
      <c r="O167" s="118" t="str">
        <f>IF(ISBLANK(DATASHEET!L153),"",DATASHEET!L153)</f>
        <v>5-6</v>
      </c>
      <c r="P167" s="119">
        <f>IFERROR(IF(VLOOKUP(DATASHEET!A153,[5]YEAR8!$A$2:$Z$226,18,FALSE)="","",VLOOKUP(DATASHEET!A153,[5]YEAR8!$A$2:$Z$226,18,FALSE)),"")</f>
        <v>49.024999999999999</v>
      </c>
      <c r="Q167" s="120">
        <f>IFERROR(IF(VLOOKUP(DATASHEET!A153,[5]YEAR8!$A$2:$AF$250,19,FALSE)="","",VLOOKUP(DATASHEET!A153,[5]YEAR8!$A$2:$AF$250,19,FALSE)),"")</f>
        <v>4.9024999999999999</v>
      </c>
      <c r="R167" s="121" t="str">
        <f>'P8 BREAKDOWN'!L155</f>
        <v/>
      </c>
      <c r="S167" s="108" t="str">
        <f>IF(T167="","",IFERROR(VLOOKUP(DATASHEET!AF153,lookup,2,FALSE)-$Q167,""))</f>
        <v/>
      </c>
      <c r="T167" s="109">
        <f>IFERROR(INDEX(DATASHEET!$A$1:$CT$300,MATCH(PROGRESS!$A167,DATASHEET!$A$1:$A$300,0),MATCH(PROGRESS!T$2,DATASHEET!$A$1:$CT$1,0)),"")</f>
        <v>0</v>
      </c>
      <c r="U167" s="109" t="str">
        <f t="shared" si="63"/>
        <v/>
      </c>
      <c r="V167" s="110" t="str">
        <f>IF(ISBLANK(DATASHEET!AG153),"",DATASHEET!AG153)</f>
        <v>PLE</v>
      </c>
      <c r="W167" s="111" t="str">
        <f>IF(ISBLANK(DATASHEET!AH153),"",DATASHEET!AH153)</f>
        <v>8S-AR-3</v>
      </c>
      <c r="X167" s="108" t="str">
        <f>IFERROR(VLOOKUP(DATASHEET!AJ153,lookup,2,FALSE)-$Q167,"")</f>
        <v/>
      </c>
      <c r="Y167" s="109">
        <f>IFERROR(INDEX(DATASHEET!$A$1:$CT$300,MATCH(PROGRESS!$A167,DATASHEET!$A$1:$A$300,0),MATCH(PROGRESS!Y$2,DATASHEET!$A$1:$CT$1,0)),"")</f>
        <v>0</v>
      </c>
      <c r="Z167" s="109" t="str">
        <f t="shared" si="76"/>
        <v/>
      </c>
      <c r="AA167" s="110" t="str">
        <f>IF(ISBLANK(DATASHEET!AK153),"",DATASHEET!AK153)</f>
        <v/>
      </c>
      <c r="AB167" s="111" t="str">
        <f>IF(ISBLANK(DATASHEET!AL153),"",DATASHEET!AL153)</f>
        <v/>
      </c>
      <c r="AC167" s="108" t="str">
        <f>IF(AD167="","",IFERROR(VLOOKUP(DATASHEET!AN153,lookup,2,FALSE)-$Q167,""))</f>
        <v/>
      </c>
      <c r="AD167" s="109">
        <f>IFERROR(INDEX(DATASHEET!$A$1:$CT$300,MATCH(PROGRESS!$A167,DATASHEET!$A$1:$A$300,0),MATCH(PROGRESS!AD$2,DATASHEET!$A$1:$CT$1,0)),"")</f>
        <v>0</v>
      </c>
      <c r="AE167" s="109" t="str">
        <f t="shared" si="64"/>
        <v/>
      </c>
      <c r="AF167" s="110" t="str">
        <f>IF(ISBLANK(DATASHEET!AO153),"",DATASHEET!AO153)</f>
        <v>EC</v>
      </c>
      <c r="AG167" s="111" t="str">
        <f>IF(ISBLANK(DATASHEET!AP153),"",DATASHEET!AP153)</f>
        <v>8S-DR-3</v>
      </c>
      <c r="AH167" s="108" t="str">
        <f>IF(AI167="","",IFERROR(VLOOKUP(DATASHEET!AR153,lookup,2,FALSE)-$Q167,""))</f>
        <v/>
      </c>
      <c r="AI167" s="109">
        <f>IFERROR(INDEX(DATASHEET!$A$1:$CT$300,MATCH(PROGRESS!$A167,DATASHEET!$A$1:$A$300,0),MATCH(PROGRESS!AI$2,DATASHEET!$A$1:$CT$1,0)),"")</f>
        <v>0</v>
      </c>
      <c r="AJ167" s="109" t="str">
        <f t="shared" si="65"/>
        <v/>
      </c>
      <c r="AK167" s="110" t="str">
        <f>IF(ISBLANK(DATASHEET!AS153),"",DATASHEET!AS153)</f>
        <v>BH</v>
      </c>
      <c r="AL167" s="111" t="str">
        <f>IF(ISBLANK(DATASHEET!AT153),"",DATASHEET!AT153)</f>
        <v>8S-EN-2</v>
      </c>
      <c r="AM167" s="108" t="str">
        <f>IF(AN167="","",IFERROR(VLOOKUP(DATASHEET!AZ153,lookup,2,FALSE)-$Q167,""))</f>
        <v/>
      </c>
      <c r="AN167" s="109">
        <f>IFERROR(INDEX(DATASHEET!$A$1:$CT$300,MATCH(PROGRESS!$A167,DATASHEET!$A$1:$A$300,0),MATCH(PROGRESS!AN$2,DATASHEET!$A$1:$CT$1,0)),"")</f>
        <v>0</v>
      </c>
      <c r="AO167" s="109" t="str">
        <f t="shared" si="66"/>
        <v/>
      </c>
      <c r="AP167" s="110" t="str">
        <f>IF(ISBLANK(DATASHEET!BA153),"",DATASHEET!BA153)</f>
        <v>DCH</v>
      </c>
      <c r="AQ167" s="111" t="str">
        <f>IF(ISBLANK(DATASHEET!BB153),"",DATASHEET!BB153)</f>
        <v>8S-FR-3</v>
      </c>
      <c r="AR167" s="108" t="str">
        <f>IF(AS167="","",IFERROR(VLOOKUP(DATASHEET!BD153,lookup,2,FALSE)-$Q167,""))</f>
        <v/>
      </c>
      <c r="AS167" s="109">
        <f>IFERROR(INDEX(DATASHEET!$A$1:$CT$300,MATCH(PROGRESS!$A167,DATASHEET!$A$1:$A$300,0),MATCH(PROGRESS!AS$2,DATASHEET!$A$1:$CT$1,0)),"")</f>
        <v>0</v>
      </c>
      <c r="AT167" s="109" t="str">
        <f t="shared" si="67"/>
        <v/>
      </c>
      <c r="AU167" s="110" t="str">
        <f>IF(ISBLANK(DATASHEET!BE153),"",DATASHEET!BE153)</f>
        <v>NH</v>
      </c>
      <c r="AV167" s="111" t="str">
        <f>IF(ISBLANK(DATASHEET!BF153),"",DATASHEET!BF153)</f>
        <v>8S-GG-3</v>
      </c>
      <c r="AW167" s="108" t="str">
        <f>IF(AX167="","",IFERROR(VLOOKUP(DATASHEET!BH153,lookup,2,FALSE)-$Q167,""))</f>
        <v/>
      </c>
      <c r="AX167" s="109">
        <f>IFERROR(INDEX(DATASHEET!$A$1:$CT$300,MATCH(PROGRESS!$A167,DATASHEET!$A$1:$A$300,0),MATCH(PROGRESS!AX$2,DATASHEET!$A$1:$CT$1,0)),"")</f>
        <v>0</v>
      </c>
      <c r="AY167" s="109" t="str">
        <f t="shared" si="68"/>
        <v/>
      </c>
      <c r="AZ167" s="110" t="str">
        <f>IF(ISBLANK(DATASHEET!BI153),"",DATASHEET!BI153)</f>
        <v>MCO</v>
      </c>
      <c r="BA167" s="111" t="str">
        <f>IF(ISBLANK(DATASHEET!BJ153),"",DATASHEET!BJ153)</f>
        <v>8S-HI-3</v>
      </c>
      <c r="BB167" s="108" t="str">
        <f>IF(BC167="","",IFERROR(VLOOKUP(DATASHEET!BL153,lookup,2,FALSE)-$Q167,""))</f>
        <v/>
      </c>
      <c r="BC167" s="109">
        <f>IFERROR(INDEX(DATASHEET!$A$1:$CT$300,MATCH(PROGRESS!$A167,DATASHEET!$A$1:$A$300,0),MATCH(PROGRESS!BC$2,DATASHEET!$A$1:$CT$1,0)),"")</f>
        <v>0</v>
      </c>
      <c r="BD167" s="109" t="str">
        <f t="shared" si="69"/>
        <v/>
      </c>
      <c r="BE167" s="110" t="str">
        <f>IF(ISBLANK(DATASHEET!BM153),"",DATASHEET!BM153)</f>
        <v>RNI</v>
      </c>
      <c r="BF167" s="111" t="str">
        <f>IF(ISBLANK(DATASHEET!BN153),"",DATASHEET!BN153)</f>
        <v>8S-IT-3</v>
      </c>
      <c r="BG167" s="108" t="str">
        <f>IF(BH167="","",IFERROR(VLOOKUP(DATASHEET!BP153,lookup,2,FALSE)-$Q167,""))</f>
        <v/>
      </c>
      <c r="BH167" s="109">
        <f>IFERROR(INDEX(DATASHEET!$A$1:$CT$300,MATCH(PROGRESS!$A167,DATASHEET!$A$1:$A$300,0),MATCH(PROGRESS!BH$2,DATASHEET!$A$1:$CT$1,0)),"")</f>
        <v>0</v>
      </c>
      <c r="BI167" s="109" t="str">
        <f t="shared" si="70"/>
        <v/>
      </c>
      <c r="BJ167" s="110" t="str">
        <f>IF(ISBLANK(DATASHEET!BQ153),"",DATASHEET!BQ153)</f>
        <v>AB</v>
      </c>
      <c r="BK167" s="111" t="str">
        <f>IF(ISBLANK(DATASHEET!BR153),"",DATASHEET!BR153)</f>
        <v>8S-MA-3</v>
      </c>
      <c r="BL167" s="108" t="str">
        <f>IFERROR(VLOOKUP(DATASHEET!BT153,lookup,2,FALSE)-$Q167,"")</f>
        <v/>
      </c>
      <c r="BM167" s="109">
        <f>IFERROR(INDEX(DATASHEET!$A$1:$CT$300,MATCH(PROGRESS!$A167,DATASHEET!$A$1:$A$300,0),MATCH(PROGRESS!BM$2,DATASHEET!$A$1:$CT$1,0)),"")</f>
        <v>0</v>
      </c>
      <c r="BN167" s="109" t="str">
        <f t="shared" si="71"/>
        <v/>
      </c>
      <c r="BO167" s="110" t="str">
        <f>IF(ISBLANK(DATASHEET!BU153),"",DATASHEET!BU153)</f>
        <v>AW</v>
      </c>
      <c r="BP167" s="111" t="str">
        <f>IF(ISBLANK(DATASHEET!BV153),"",DATASHEET!BV153)</f>
        <v>8S-MU-3</v>
      </c>
      <c r="BQ167" s="108" t="str">
        <f>IFERROR(VLOOKUP(DATASHEET!BX153,lookup,2,FALSE)-$Q167,"")</f>
        <v/>
      </c>
      <c r="BR167" s="109">
        <f>IFERROR(INDEX(DATASHEET!$A$1:$CT$300,MATCH(PROGRESS!$A167,DATASHEET!$A$1:$A$300,0),MATCH(PROGRESS!BR$2,DATASHEET!$A$1:$CT$1,0)),"")</f>
        <v>0</v>
      </c>
      <c r="BS167" s="109" t="str">
        <f t="shared" si="72"/>
        <v/>
      </c>
      <c r="BT167" s="110" t="str">
        <f>IF(ISBLANK(DATASHEET!BY153),"",DATASHEET!BY153)</f>
        <v>HST</v>
      </c>
      <c r="BU167" s="111" t="str">
        <f>IF(ISBLANK(DATASHEET!BZ153),"",DATASHEET!BZ153)</f>
        <v>8S-PS-5</v>
      </c>
      <c r="BV167" s="108" t="str">
        <f>IFERROR(VLOOKUP(DATASHEET!CB153,lookup,2,FALSE)-$Q167,"")</f>
        <v/>
      </c>
      <c r="BW167" s="109">
        <f>IFERROR(INDEX(DATASHEET!$A$1:$CT$300,MATCH(PROGRESS!$A167,DATASHEET!$A$1:$A$300,0),MATCH(PROGRESS!BW$2,DATASHEET!$A$1:$CT$1,0)),"")</f>
        <v>0</v>
      </c>
      <c r="BX167" s="109" t="str">
        <f t="shared" si="73"/>
        <v/>
      </c>
      <c r="BY167" s="110" t="str">
        <f>IF(ISBLANK(DATASHEET!CC153),"",DATASHEET!CC153)</f>
        <v>JN</v>
      </c>
      <c r="BZ167" s="111" t="str">
        <f>IF(ISBLANK(DATASHEET!CD153),"",DATASHEET!CD153)</f>
        <v>8S-PE-1</v>
      </c>
      <c r="CA167" s="108" t="str">
        <f>IFERROR(VLOOKUP(DATASHEET!CF153,lookup,2,FALSE)-$Q167,"")</f>
        <v/>
      </c>
      <c r="CB167" s="109">
        <f>IFERROR(INDEX(DATASHEET!$A$1:$CT$300,MATCH(PROGRESS!$A167,DATASHEET!$A$1:$A$300,0),MATCH(PROGRESS!CB$2,DATASHEET!$A$1:$CT$1,0)),"")</f>
        <v>0</v>
      </c>
      <c r="CC167" s="109" t="str">
        <f t="shared" si="74"/>
        <v/>
      </c>
      <c r="CD167" s="110" t="str">
        <f>IF(ISBLANK(DATASHEET!CG153),"",DATASHEET!CG153)</f>
        <v>FG</v>
      </c>
      <c r="CE167" s="111" t="str">
        <f>IF(ISBLANK(DATASHEET!CH153),"",DATASHEET!CH153)</f>
        <v>8S-RE-3</v>
      </c>
      <c r="CF167" s="108" t="str">
        <f>IFERROR(VLOOKUP(DATASHEET!CJ153,lookup,2,FALSE)-$Q167,"")</f>
        <v/>
      </c>
      <c r="CG167" s="109">
        <f>IFERROR(INDEX(DATASHEET!$A$1:$CT$300,MATCH(PROGRESS!$A167,DATASHEET!$A$1:$A$300,0),MATCH(PROGRESS!CG$2,DATASHEET!$A$1:$CT$1,0)),"")</f>
        <v>0</v>
      </c>
      <c r="CH167" s="109" t="str">
        <f t="shared" si="77"/>
        <v/>
      </c>
      <c r="CI167" s="110" t="str">
        <f>IF(ISBLANK(DATASHEET!CK153),"",DATASHEET!CK153)</f>
        <v>AGI</v>
      </c>
      <c r="CJ167" s="111" t="str">
        <f>IF(ISBLANK(DATASHEET!CL153),"",DATASHEET!CL153)</f>
        <v>8X-SC-5</v>
      </c>
      <c r="CK167" s="108" t="str">
        <f>IFERROR(VLOOKUP(DATASHEET!CN153,lookup,2,FALSE)-$Q167,"")</f>
        <v/>
      </c>
      <c r="CL167" s="109">
        <f>IFERROR(INDEX(DATASHEET!$A$1:$CT$300,MATCH(PROGRESS!$A167,DATASHEET!$A$1:$A$300,0),MATCH(PROGRESS!CL$2,DATASHEET!$A$1:$CT$1,0)),"")</f>
        <v>0</v>
      </c>
      <c r="CM167" s="109" t="str">
        <f t="shared" si="75"/>
        <v/>
      </c>
      <c r="CN167" s="110" t="str">
        <f>IF(ISBLANK(DATASHEET!CO153),"",DATASHEET!CO153)</f>
        <v/>
      </c>
      <c r="CO167" s="110" t="str">
        <f>IF(ISBLANK(DATASHEET!CP153),"",DATASHEET!CP153)</f>
        <v/>
      </c>
      <c r="FO167" s="282"/>
      <c r="FP167" s="282"/>
      <c r="FQ167" s="282"/>
      <c r="FR167" s="282"/>
      <c r="FS167" s="282"/>
      <c r="FT167" s="282"/>
      <c r="FU167" s="282"/>
      <c r="FV167" s="282"/>
      <c r="FW167" s="282"/>
      <c r="FX167" s="282"/>
      <c r="FY167" s="345"/>
      <c r="FZ167" s="282"/>
      <c r="GA167" s="282"/>
      <c r="GB167" s="282"/>
      <c r="GC167" s="282"/>
      <c r="GD167" s="282"/>
      <c r="GE167" s="282"/>
      <c r="GF167" s="282"/>
      <c r="GG167" s="282"/>
      <c r="GH167" s="282"/>
      <c r="GI167" s="282"/>
      <c r="GJ167" s="282"/>
      <c r="GK167" s="282"/>
      <c r="GL167" s="282"/>
      <c r="GM167" s="282"/>
      <c r="GN167" s="282"/>
      <c r="GO167" s="282"/>
      <c r="GP167" s="282"/>
      <c r="GQ167" s="282"/>
      <c r="GR167" s="282"/>
    </row>
    <row r="168" spans="1:200" ht="15.75" x14ac:dyDescent="0.25">
      <c r="A168" s="112">
        <f>DATASHEET!A154</f>
        <v>152743</v>
      </c>
      <c r="B168" s="113" t="str">
        <f>DATASHEET!B154</f>
        <v>POULTON, Eden</v>
      </c>
      <c r="C168" s="114" t="str">
        <f>DATASHEET!C154</f>
        <v>8PH</v>
      </c>
      <c r="D168" s="115" t="str">
        <f>DATASHEET!D154</f>
        <v>F</v>
      </c>
      <c r="E168" s="115" t="str">
        <f>DATASHEET!J154</f>
        <v>N</v>
      </c>
      <c r="F168" s="115" t="str">
        <f>DATASHEET!E154</f>
        <v>Y</v>
      </c>
      <c r="G168" s="115" t="str">
        <f>DATASHEET!F154</f>
        <v>White - British</v>
      </c>
      <c r="H168" s="115" t="str">
        <f>DATASHEET!G154</f>
        <v>N</v>
      </c>
      <c r="I168" s="115" t="str">
        <f>DATASHEET!H154</f>
        <v>Y</v>
      </c>
      <c r="J168" s="115" t="str">
        <f>DATASHEET!I154</f>
        <v>N</v>
      </c>
      <c r="K168" s="116" t="str">
        <f>DATASHEET!M154</f>
        <v>M</v>
      </c>
      <c r="L168" s="117" t="str">
        <f t="shared" si="62"/>
        <v/>
      </c>
      <c r="M168" s="106" t="str">
        <f>IFERROR(SUM(COUNTIF($S168,"&gt;=0"),COUNTIF($AC168,"&gt;=0"),COUNTIF($AH168,"&gt;=0"),COUNTIF(#REF!,"&gt;=0"),COUNTIF($AM168,"&gt;=0"),COUNTIF($AR168,"&gt;=0"),COUNTIF($AW168,"&gt;=0"),COUNTIF($BB168,"&gt;=0"),COUNTIF($BG168,"&gt;=0"),COUNTIF($BL168,"&gt;=0"),COUNTIF($BV168,"&gt;=0"),COUNTIF($BQ168,"&gt;=0"),COUNTIF($CF168,"&gt;=0"),COUNTIF($CK168,"&gt;=0"),COUNTIF($X168,"&gt;=0"),COUNTIF($CA168,"&gt;=0"))/COUNT($S168,$AC168,$AH168,#REF!,$AM168,$AR168,$AW168,$BB168,$BG168,$BL168,$BV168,$CA168,$CF168,$CK168,$X168,$BQ168),"")</f>
        <v/>
      </c>
      <c r="N168" s="106" t="str">
        <f>IFERROR(SUM(COUNTIF($S168,"&lt;0"),COUNTIF($AC168,"&lt;0"),COUNTIF($AH168,"&lt;0"),COUNTIF(#REF!,"&lt;0"),COUNTIF($AM168,"&lt;0"),COUNTIF($AR168,"&lt;0"),COUNTIF($AW168,"&lt;0"),COUNTIF($BB168,"&lt;0"),COUNTIF($BG168,"&lt;0"),COUNTIF($BL168,"&lt;0"),COUNTIF($BV168,"&lt;0"),COUNTIF($BQ168,"&lt;0"),COUNTIF($CA168,"&lt;0"),COUNTIF($CF168,"&lt;0"),COUNTIF($CK168,"&lt;0"),COUNTIF($X168,"&lt;0"))/COUNT($S168,$AC168,$AH168,#REF!,$AM168,$AR168,$AW168,$BB168,$BG168,$BL168,$BV168,$CA168,$CF168,$CK168,$X168,$BQ168),"")</f>
        <v/>
      </c>
      <c r="O168" s="118" t="str">
        <f>IF(ISBLANK(DATASHEET!L154),"",DATASHEET!L154)</f>
        <v>5-6</v>
      </c>
      <c r="P168" s="119">
        <f>IFERROR(IF(VLOOKUP(DATASHEET!A154,[5]YEAR8!$A$2:$Z$226,18,FALSE)="","",VLOOKUP(DATASHEET!A154,[5]YEAR8!$A$2:$Z$226,18,FALSE)),"")</f>
        <v>49.024999999999999</v>
      </c>
      <c r="Q168" s="120">
        <f>IFERROR(IF(VLOOKUP(DATASHEET!A154,[5]YEAR8!$A$2:$AF$250,19,FALSE)="","",VLOOKUP(DATASHEET!A154,[5]YEAR8!$A$2:$AF$250,19,FALSE)),"")</f>
        <v>4.9024999999999999</v>
      </c>
      <c r="R168" s="121" t="str">
        <f>'P8 BREAKDOWN'!L156</f>
        <v/>
      </c>
      <c r="S168" s="108" t="str">
        <f>IF(T168="","",IFERROR(VLOOKUP(DATASHEET!AF154,lookup,2,FALSE)-$Q168,""))</f>
        <v/>
      </c>
      <c r="T168" s="109">
        <f>IFERROR(INDEX(DATASHEET!$A$1:$CT$300,MATCH(PROGRESS!$A168,DATASHEET!$A$1:$A$300,0),MATCH(PROGRESS!T$2,DATASHEET!$A$1:$CT$1,0)),"")</f>
        <v>0</v>
      </c>
      <c r="U168" s="109" t="str">
        <f t="shared" si="63"/>
        <v/>
      </c>
      <c r="V168" s="110" t="str">
        <f>IF(ISBLANK(DATASHEET!AG154),"",DATASHEET!AG154)</f>
        <v>PLE</v>
      </c>
      <c r="W168" s="111" t="str">
        <f>IF(ISBLANK(DATASHEET!AH154),"",DATASHEET!AH154)</f>
        <v>8S-AR-3</v>
      </c>
      <c r="X168" s="108" t="str">
        <f>IFERROR(VLOOKUP(DATASHEET!AJ154,lookup,2,FALSE)-$Q168,"")</f>
        <v/>
      </c>
      <c r="Y168" s="109">
        <f>IFERROR(INDEX(DATASHEET!$A$1:$CT$300,MATCH(PROGRESS!$A168,DATASHEET!$A$1:$A$300,0),MATCH(PROGRESS!Y$2,DATASHEET!$A$1:$CT$1,0)),"")</f>
        <v>0</v>
      </c>
      <c r="Z168" s="109" t="str">
        <f t="shared" si="76"/>
        <v/>
      </c>
      <c r="AA168" s="110" t="str">
        <f>IF(ISBLANK(DATASHEET!AK154),"",DATASHEET!AK154)</f>
        <v>RQ</v>
      </c>
      <c r="AB168" s="111" t="str">
        <f>IF(ISBLANK(DATASHEET!AL154),"",DATASHEET!AL154)</f>
        <v>8S-DT-1</v>
      </c>
      <c r="AC168" s="108" t="str">
        <f>IF(AD168="","",IFERROR(VLOOKUP(DATASHEET!AN154,lookup,2,FALSE)-$Q168,""))</f>
        <v/>
      </c>
      <c r="AD168" s="109">
        <f>IFERROR(INDEX(DATASHEET!$A$1:$CT$300,MATCH(PROGRESS!$A168,DATASHEET!$A$1:$A$300,0),MATCH(PROGRESS!AD$2,DATASHEET!$A$1:$CT$1,0)),"")</f>
        <v>0</v>
      </c>
      <c r="AE168" s="109" t="str">
        <f t="shared" si="64"/>
        <v/>
      </c>
      <c r="AF168" s="110" t="str">
        <f>IF(ISBLANK(DATASHEET!AO154),"",DATASHEET!AO154)</f>
        <v>EC</v>
      </c>
      <c r="AG168" s="111" t="str">
        <f>IF(ISBLANK(DATASHEET!AP154),"",DATASHEET!AP154)</f>
        <v>8S-DR-3</v>
      </c>
      <c r="AH168" s="108" t="str">
        <f>IF(AI168="","",IFERROR(VLOOKUP(DATASHEET!AR154,lookup,2,FALSE)-$Q168,""))</f>
        <v/>
      </c>
      <c r="AI168" s="109">
        <f>IFERROR(INDEX(DATASHEET!$A$1:$CT$300,MATCH(PROGRESS!$A168,DATASHEET!$A$1:$A$300,0),MATCH(PROGRESS!AI$2,DATASHEET!$A$1:$CT$1,0)),"")</f>
        <v>0</v>
      </c>
      <c r="AJ168" s="109" t="str">
        <f t="shared" si="65"/>
        <v/>
      </c>
      <c r="AK168" s="110" t="str">
        <f>IF(ISBLANK(DATASHEET!AS154),"",DATASHEET!AS154)</f>
        <v>KC</v>
      </c>
      <c r="AL168" s="111" t="str">
        <f>IF(ISBLANK(DATASHEET!AT154),"",DATASHEET!AT154)</f>
        <v>8S-EN-3</v>
      </c>
      <c r="AM168" s="108" t="str">
        <f>IF(AN168="","",IFERROR(VLOOKUP(DATASHEET!AZ154,lookup,2,FALSE)-$Q168,""))</f>
        <v/>
      </c>
      <c r="AN168" s="109">
        <f>IFERROR(INDEX(DATASHEET!$A$1:$CT$300,MATCH(PROGRESS!$A168,DATASHEET!$A$1:$A$300,0),MATCH(PROGRESS!AN$2,DATASHEET!$A$1:$CT$1,0)),"")</f>
        <v>0</v>
      </c>
      <c r="AO168" s="109" t="str">
        <f t="shared" si="66"/>
        <v/>
      </c>
      <c r="AP168" s="110" t="str">
        <f>IF(ISBLANK(DATASHEET!BA154),"",DATASHEET!BA154)</f>
        <v>DCH</v>
      </c>
      <c r="AQ168" s="111" t="str">
        <f>IF(ISBLANK(DATASHEET!BB154),"",DATASHEET!BB154)</f>
        <v>8S-FR-3</v>
      </c>
      <c r="AR168" s="108" t="str">
        <f>IF(AS168="","",IFERROR(VLOOKUP(DATASHEET!BD154,lookup,2,FALSE)-$Q168,""))</f>
        <v/>
      </c>
      <c r="AS168" s="109">
        <f>IFERROR(INDEX(DATASHEET!$A$1:$CT$300,MATCH(PROGRESS!$A168,DATASHEET!$A$1:$A$300,0),MATCH(PROGRESS!AS$2,DATASHEET!$A$1:$CT$1,0)),"")</f>
        <v>0</v>
      </c>
      <c r="AT168" s="109" t="str">
        <f t="shared" si="67"/>
        <v/>
      </c>
      <c r="AU168" s="110" t="str">
        <f>IF(ISBLANK(DATASHEET!BE154),"",DATASHEET!BE154)</f>
        <v>NH</v>
      </c>
      <c r="AV168" s="111" t="str">
        <f>IF(ISBLANK(DATASHEET!BF154),"",DATASHEET!BF154)</f>
        <v>8S-GG-3</v>
      </c>
      <c r="AW168" s="108" t="str">
        <f>IF(AX168="","",IFERROR(VLOOKUP(DATASHEET!BH154,lookup,2,FALSE)-$Q168,""))</f>
        <v/>
      </c>
      <c r="AX168" s="109">
        <f>IFERROR(INDEX(DATASHEET!$A$1:$CT$300,MATCH(PROGRESS!$A168,DATASHEET!$A$1:$A$300,0),MATCH(PROGRESS!AX$2,DATASHEET!$A$1:$CT$1,0)),"")</f>
        <v>0</v>
      </c>
      <c r="AY168" s="109" t="str">
        <f t="shared" si="68"/>
        <v/>
      </c>
      <c r="AZ168" s="110" t="str">
        <f>IF(ISBLANK(DATASHEET!BI154),"",DATASHEET!BI154)</f>
        <v>MCO</v>
      </c>
      <c r="BA168" s="111" t="str">
        <f>IF(ISBLANK(DATASHEET!BJ154),"",DATASHEET!BJ154)</f>
        <v>8S-HI-3</v>
      </c>
      <c r="BB168" s="108" t="str">
        <f>IF(BC168="","",IFERROR(VLOOKUP(DATASHEET!BL154,lookup,2,FALSE)-$Q168,""))</f>
        <v/>
      </c>
      <c r="BC168" s="109">
        <f>IFERROR(INDEX(DATASHEET!$A$1:$CT$300,MATCH(PROGRESS!$A168,DATASHEET!$A$1:$A$300,0),MATCH(PROGRESS!BC$2,DATASHEET!$A$1:$CT$1,0)),"")</f>
        <v>0</v>
      </c>
      <c r="BD168" s="109" t="str">
        <f t="shared" si="69"/>
        <v/>
      </c>
      <c r="BE168" s="110" t="str">
        <f>IF(ISBLANK(DATASHEET!BM154),"",DATASHEET!BM154)</f>
        <v>RNI</v>
      </c>
      <c r="BF168" s="111" t="str">
        <f>IF(ISBLANK(DATASHEET!BN154),"",DATASHEET!BN154)</f>
        <v>8S-IT-3</v>
      </c>
      <c r="BG168" s="108" t="str">
        <f>IF(BH168="","",IFERROR(VLOOKUP(DATASHEET!BP154,lookup,2,FALSE)-$Q168,""))</f>
        <v/>
      </c>
      <c r="BH168" s="109">
        <f>IFERROR(INDEX(DATASHEET!$A$1:$CT$300,MATCH(PROGRESS!$A168,DATASHEET!$A$1:$A$300,0),MATCH(PROGRESS!BH$2,DATASHEET!$A$1:$CT$1,0)),"")</f>
        <v>0</v>
      </c>
      <c r="BI168" s="109" t="str">
        <f t="shared" si="70"/>
        <v/>
      </c>
      <c r="BJ168" s="110" t="str">
        <f>IF(ISBLANK(DATASHEET!BQ154),"",DATASHEET!BQ154)</f>
        <v>JQ</v>
      </c>
      <c r="BK168" s="111" t="str">
        <f>IF(ISBLANK(DATASHEET!BR154),"",DATASHEET!BR154)</f>
        <v>8S-MA-4</v>
      </c>
      <c r="BL168" s="108" t="str">
        <f>IFERROR(VLOOKUP(DATASHEET!BT154,lookup,2,FALSE)-$Q168,"")</f>
        <v/>
      </c>
      <c r="BM168" s="109">
        <f>IFERROR(INDEX(DATASHEET!$A$1:$CT$300,MATCH(PROGRESS!$A168,DATASHEET!$A$1:$A$300,0),MATCH(PROGRESS!BM$2,DATASHEET!$A$1:$CT$1,0)),"")</f>
        <v>0</v>
      </c>
      <c r="BN168" s="109" t="str">
        <f t="shared" si="71"/>
        <v/>
      </c>
      <c r="BO168" s="110" t="str">
        <f>IF(ISBLANK(DATASHEET!BU154),"",DATASHEET!BU154)</f>
        <v>AW</v>
      </c>
      <c r="BP168" s="111" t="str">
        <f>IF(ISBLANK(DATASHEET!BV154),"",DATASHEET!BV154)</f>
        <v>8S-MU-3</v>
      </c>
      <c r="BQ168" s="108" t="str">
        <f>IFERROR(VLOOKUP(DATASHEET!BX154,lookup,2,FALSE)-$Q168,"")</f>
        <v/>
      </c>
      <c r="BR168" s="109">
        <f>IFERROR(INDEX(DATASHEET!$A$1:$CT$300,MATCH(PROGRESS!$A168,DATASHEET!$A$1:$A$300,0),MATCH(PROGRESS!BR$2,DATASHEET!$A$1:$CT$1,0)),"")</f>
        <v>0</v>
      </c>
      <c r="BS168" s="109" t="str">
        <f t="shared" si="72"/>
        <v/>
      </c>
      <c r="BT168" s="110" t="str">
        <f>IF(ISBLANK(DATASHEET!BY154),"",DATASHEET!BY154)</f>
        <v/>
      </c>
      <c r="BU168" s="111" t="str">
        <f>IF(ISBLANK(DATASHEET!BZ154),"",DATASHEET!BZ154)</f>
        <v/>
      </c>
      <c r="BV168" s="108" t="str">
        <f>IFERROR(VLOOKUP(DATASHEET!CB154,lookup,2,FALSE)-$Q168,"")</f>
        <v/>
      </c>
      <c r="BW168" s="109">
        <f>IFERROR(INDEX(DATASHEET!$A$1:$CT$300,MATCH(PROGRESS!$A168,DATASHEET!$A$1:$A$300,0),MATCH(PROGRESS!BW$2,DATASHEET!$A$1:$CT$1,0)),"")</f>
        <v>0</v>
      </c>
      <c r="BX168" s="109" t="str">
        <f t="shared" si="73"/>
        <v/>
      </c>
      <c r="BY168" s="110" t="str">
        <f>IF(ISBLANK(DATASHEET!CC154),"",DATASHEET!CC154)</f>
        <v>CKA</v>
      </c>
      <c r="BZ168" s="111" t="str">
        <f>IF(ISBLANK(DATASHEET!CD154),"",DATASHEET!CD154)</f>
        <v>8S-PE-2</v>
      </c>
      <c r="CA168" s="108" t="str">
        <f>IFERROR(VLOOKUP(DATASHEET!CF154,lookup,2,FALSE)-$Q168,"")</f>
        <v/>
      </c>
      <c r="CB168" s="109">
        <f>IFERROR(INDEX(DATASHEET!$A$1:$CT$300,MATCH(PROGRESS!$A168,DATASHEET!$A$1:$A$300,0),MATCH(PROGRESS!CB$2,DATASHEET!$A$1:$CT$1,0)),"")</f>
        <v>0</v>
      </c>
      <c r="CC168" s="109" t="str">
        <f t="shared" si="74"/>
        <v/>
      </c>
      <c r="CD168" s="110" t="str">
        <f>IF(ISBLANK(DATASHEET!CG154),"",DATASHEET!CG154)</f>
        <v>FG</v>
      </c>
      <c r="CE168" s="111" t="str">
        <f>IF(ISBLANK(DATASHEET!CH154),"",DATASHEET!CH154)</f>
        <v>8S-RE-3</v>
      </c>
      <c r="CF168" s="108" t="str">
        <f>IFERROR(VLOOKUP(DATASHEET!CJ154,lookup,2,FALSE)-$Q168,"")</f>
        <v/>
      </c>
      <c r="CG168" s="109">
        <f>IFERROR(INDEX(DATASHEET!$A$1:$CT$300,MATCH(PROGRESS!$A168,DATASHEET!$A$1:$A$300,0),MATCH(PROGRESS!CG$2,DATASHEET!$A$1:$CT$1,0)),"")</f>
        <v>0</v>
      </c>
      <c r="CH168" s="109" t="str">
        <f t="shared" si="77"/>
        <v/>
      </c>
      <c r="CI168" s="110" t="str">
        <f>IF(ISBLANK(DATASHEET!CK154),"",DATASHEET!CK154)</f>
        <v>RA</v>
      </c>
      <c r="CJ168" s="111" t="str">
        <f>IF(ISBLANK(DATASHEET!CL154),"",DATASHEET!CL154)</f>
        <v>8X-SC-6</v>
      </c>
      <c r="CK168" s="108" t="str">
        <f>IFERROR(VLOOKUP(DATASHEET!CN154,lookup,2,FALSE)-$Q168,"")</f>
        <v/>
      </c>
      <c r="CL168" s="109">
        <f>IFERROR(INDEX(DATASHEET!$A$1:$CT$300,MATCH(PROGRESS!$A168,DATASHEET!$A$1:$A$300,0),MATCH(PROGRESS!CL$2,DATASHEET!$A$1:$CT$1,0)),"")</f>
        <v>0</v>
      </c>
      <c r="CM168" s="109" t="str">
        <f t="shared" si="75"/>
        <v/>
      </c>
      <c r="CN168" s="110" t="str">
        <f>IF(ISBLANK(DATASHEET!CO154),"",DATASHEET!CO154)</f>
        <v/>
      </c>
      <c r="CO168" s="110" t="str">
        <f>IF(ISBLANK(DATASHEET!CP154),"",DATASHEET!CP154)</f>
        <v/>
      </c>
      <c r="FO168" s="282"/>
      <c r="FP168" s="282"/>
      <c r="FQ168" s="282"/>
      <c r="FR168" s="282"/>
      <c r="FS168" s="282"/>
      <c r="FT168" s="282"/>
      <c r="FU168" s="282"/>
      <c r="FV168" s="282"/>
      <c r="FW168" s="282"/>
      <c r="FX168" s="282"/>
      <c r="FY168" s="345"/>
      <c r="FZ168" s="282"/>
      <c r="GA168" s="282"/>
      <c r="GB168" s="282"/>
      <c r="GC168" s="282"/>
      <c r="GD168" s="282"/>
      <c r="GE168" s="282"/>
      <c r="GF168" s="282"/>
      <c r="GG168" s="282"/>
      <c r="GH168" s="282"/>
      <c r="GI168" s="282"/>
      <c r="GJ168" s="282"/>
      <c r="GK168" s="282"/>
      <c r="GL168" s="282"/>
      <c r="GM168" s="282"/>
      <c r="GN168" s="282"/>
      <c r="GO168" s="282"/>
      <c r="GP168" s="282"/>
      <c r="GQ168" s="282"/>
      <c r="GR168" s="282"/>
    </row>
    <row r="169" spans="1:200" ht="15.75" x14ac:dyDescent="0.25">
      <c r="A169" s="112">
        <f>DATASHEET!A155</f>
        <v>152770</v>
      </c>
      <c r="B169" s="113" t="str">
        <f>DATASHEET!B155</f>
        <v>RAMSHAW, Sophia</v>
      </c>
      <c r="C169" s="114" t="str">
        <f>DATASHEET!C155</f>
        <v>8JJ</v>
      </c>
      <c r="D169" s="115" t="str">
        <f>DATASHEET!D155</f>
        <v>F</v>
      </c>
      <c r="E169" s="115" t="str">
        <f>DATASHEET!J155</f>
        <v>N</v>
      </c>
      <c r="F169" s="115" t="str">
        <f>DATASHEET!E155</f>
        <v>N</v>
      </c>
      <c r="G169" s="115" t="str">
        <f>DATASHEET!F155</f>
        <v>White - British</v>
      </c>
      <c r="H169" s="115" t="str">
        <f>DATASHEET!G155</f>
        <v>N</v>
      </c>
      <c r="I169" s="115" t="str">
        <f>DATASHEET!H155</f>
        <v>N</v>
      </c>
      <c r="J169" s="115" t="str">
        <f>DATASHEET!I155</f>
        <v>N</v>
      </c>
      <c r="K169" s="116" t="str">
        <f>DATASHEET!M155</f>
        <v>H</v>
      </c>
      <c r="L169" s="117" t="str">
        <f t="shared" si="62"/>
        <v/>
      </c>
      <c r="M169" s="106" t="str">
        <f>IFERROR(SUM(COUNTIF($S169,"&gt;=0"),COUNTIF($AC169,"&gt;=0"),COUNTIF($AH169,"&gt;=0"),COUNTIF(#REF!,"&gt;=0"),COUNTIF($AM169,"&gt;=0"),COUNTIF($AR169,"&gt;=0"),COUNTIF($AW169,"&gt;=0"),COUNTIF($BB169,"&gt;=0"),COUNTIF($BG169,"&gt;=0"),COUNTIF($BL169,"&gt;=0"),COUNTIF($BV169,"&gt;=0"),COUNTIF($BQ169,"&gt;=0"),COUNTIF($CF169,"&gt;=0"),COUNTIF($CK169,"&gt;=0"),COUNTIF($X169,"&gt;=0"),COUNTIF($CA169,"&gt;=0"))/COUNT($S169,$AC169,$AH169,#REF!,$AM169,$AR169,$AW169,$BB169,$BG169,$BL169,$BV169,$CA169,$CF169,$CK169,$X169,$BQ169),"")</f>
        <v/>
      </c>
      <c r="N169" s="106" t="str">
        <f>IFERROR(SUM(COUNTIF($S169,"&lt;0"),COUNTIF($AC169,"&lt;0"),COUNTIF($AH169,"&lt;0"),COUNTIF(#REF!,"&lt;0"),COUNTIF($AM169,"&lt;0"),COUNTIF($AR169,"&lt;0"),COUNTIF($AW169,"&lt;0"),COUNTIF($BB169,"&lt;0"),COUNTIF($BG169,"&lt;0"),COUNTIF($BL169,"&lt;0"),COUNTIF($BV169,"&lt;0"),COUNTIF($BQ169,"&lt;0"),COUNTIF($CA169,"&lt;0"),COUNTIF($CF169,"&lt;0"),COUNTIF($CK169,"&lt;0"),COUNTIF($X169,"&lt;0"))/COUNT($S169,$AC169,$AH169,#REF!,$AM169,$AR169,$AW169,$BB169,$BG169,$BL169,$BV169,$CA169,$CF169,$CK169,$X169,$BQ169),"")</f>
        <v/>
      </c>
      <c r="O169" s="118" t="str">
        <f>IF(ISBLANK(DATASHEET!L155),"",DATASHEET!L155)</f>
        <v>7-8</v>
      </c>
      <c r="P169" s="119">
        <f>IFERROR(IF(VLOOKUP(DATASHEET!A155,[5]YEAR8!$A$2:$Z$226,18,FALSE)="","",VLOOKUP(DATASHEET!A155,[5]YEAR8!$A$2:$Z$226,18,FALSE)),"")</f>
        <v>68.411214999999999</v>
      </c>
      <c r="Q169" s="120">
        <f>IFERROR(IF(VLOOKUP(DATASHEET!A155,[5]YEAR8!$A$2:$AF$250,19,FALSE)="","",VLOOKUP(DATASHEET!A155,[5]YEAR8!$A$2:$AF$250,19,FALSE)),"")</f>
        <v>6.8411214999999999</v>
      </c>
      <c r="R169" s="121" t="str">
        <f>'P8 BREAKDOWN'!L157</f>
        <v/>
      </c>
      <c r="S169" s="108" t="str">
        <f>IF(T169="","",IFERROR(VLOOKUP(DATASHEET!AF155,lookup,2,FALSE)-$Q169,""))</f>
        <v/>
      </c>
      <c r="T169" s="109">
        <f>IFERROR(INDEX(DATASHEET!$A$1:$CT$300,MATCH(PROGRESS!$A169,DATASHEET!$A$1:$A$300,0),MATCH(PROGRESS!T$2,DATASHEET!$A$1:$CT$1,0)),"")</f>
        <v>0</v>
      </c>
      <c r="U169" s="109" t="str">
        <f t="shared" si="63"/>
        <v/>
      </c>
      <c r="V169" s="110" t="str">
        <f>IF(ISBLANK(DATASHEET!AG155),"",DATASHEET!AG155)</f>
        <v>PLE</v>
      </c>
      <c r="W169" s="111" t="str">
        <f>IF(ISBLANK(DATASHEET!AH155),"",DATASHEET!AH155)</f>
        <v>8N-AR-3</v>
      </c>
      <c r="X169" s="108" t="str">
        <f>IFERROR(VLOOKUP(DATASHEET!AJ155,lookup,2,FALSE)-$Q169,"")</f>
        <v/>
      </c>
      <c r="Y169" s="109">
        <f>IFERROR(INDEX(DATASHEET!$A$1:$CT$300,MATCH(PROGRESS!$A169,DATASHEET!$A$1:$A$300,0),MATCH(PROGRESS!Y$2,DATASHEET!$A$1:$CT$1,0)),"")</f>
        <v>0</v>
      </c>
      <c r="Z169" s="109" t="str">
        <f t="shared" si="76"/>
        <v/>
      </c>
      <c r="AA169" s="110" t="str">
        <f>IF(ISBLANK(DATASHEET!AK155),"",DATASHEET!AK155)</f>
        <v>AWR</v>
      </c>
      <c r="AB169" s="111" t="str">
        <f>IF(ISBLANK(DATASHEET!AL155),"",DATASHEET!AL155)</f>
        <v>8N-DT-4</v>
      </c>
      <c r="AC169" s="108" t="str">
        <f>IF(AD169="","",IFERROR(VLOOKUP(DATASHEET!AN155,lookup,2,FALSE)-$Q169,""))</f>
        <v/>
      </c>
      <c r="AD169" s="109">
        <f>IFERROR(INDEX(DATASHEET!$A$1:$CT$300,MATCH(PROGRESS!$A169,DATASHEET!$A$1:$A$300,0),MATCH(PROGRESS!AD$2,DATASHEET!$A$1:$CT$1,0)),"")</f>
        <v>0</v>
      </c>
      <c r="AE169" s="109" t="str">
        <f t="shared" si="64"/>
        <v/>
      </c>
      <c r="AF169" s="110" t="str">
        <f>IF(ISBLANK(DATASHEET!AO155),"",DATASHEET!AO155)</f>
        <v>EC</v>
      </c>
      <c r="AG169" s="111" t="str">
        <f>IF(ISBLANK(DATASHEET!AP155),"",DATASHEET!AP155)</f>
        <v>8N-DR-3</v>
      </c>
      <c r="AH169" s="108" t="str">
        <f>IF(AI169="","",IFERROR(VLOOKUP(DATASHEET!AR155,lookup,2,FALSE)-$Q169,""))</f>
        <v/>
      </c>
      <c r="AI169" s="109">
        <f>IFERROR(INDEX(DATASHEET!$A$1:$CT$300,MATCH(PROGRESS!$A169,DATASHEET!$A$1:$A$300,0),MATCH(PROGRESS!AI$2,DATASHEET!$A$1:$CT$1,0)),"")</f>
        <v>0</v>
      </c>
      <c r="AJ169" s="109" t="str">
        <f t="shared" si="65"/>
        <v/>
      </c>
      <c r="AK169" s="110" t="str">
        <f>IF(ISBLANK(DATASHEET!AS155),"",DATASHEET!AS155)</f>
        <v>FB</v>
      </c>
      <c r="AL169" s="111" t="str">
        <f>IF(ISBLANK(DATASHEET!AT155),"",DATASHEET!AT155)</f>
        <v>8N-EN-2</v>
      </c>
      <c r="AM169" s="108" t="str">
        <f>IF(AN169="","",IFERROR(VLOOKUP(DATASHEET!AZ155,lookup,2,FALSE)-$Q169,""))</f>
        <v/>
      </c>
      <c r="AN169" s="109">
        <f>IFERROR(INDEX(DATASHEET!$A$1:$CT$300,MATCH(PROGRESS!$A169,DATASHEET!$A$1:$A$300,0),MATCH(PROGRESS!AN$2,DATASHEET!$A$1:$CT$1,0)),"")</f>
        <v>0</v>
      </c>
      <c r="AO169" s="109" t="str">
        <f t="shared" si="66"/>
        <v/>
      </c>
      <c r="AP169" s="110" t="str">
        <f>IF(ISBLANK(DATASHEET!BA155),"",DATASHEET!BA155)</f>
        <v/>
      </c>
      <c r="AQ169" s="111" t="str">
        <f>IF(ISBLANK(DATASHEET!BB155),"",DATASHEET!BB155)</f>
        <v/>
      </c>
      <c r="AR169" s="108" t="str">
        <f>IF(AS169="","",IFERROR(VLOOKUP(DATASHEET!BD155,lookup,2,FALSE)-$Q169,""))</f>
        <v/>
      </c>
      <c r="AS169" s="109">
        <f>IFERROR(INDEX(DATASHEET!$A$1:$CT$300,MATCH(PROGRESS!$A169,DATASHEET!$A$1:$A$300,0),MATCH(PROGRESS!AS$2,DATASHEET!$A$1:$CT$1,0)),"")</f>
        <v>0</v>
      </c>
      <c r="AT169" s="109" t="str">
        <f t="shared" si="67"/>
        <v/>
      </c>
      <c r="AU169" s="110" t="str">
        <f>IF(ISBLANK(DATASHEET!BE155),"",DATASHEET!BE155)</f>
        <v>MPI</v>
      </c>
      <c r="AV169" s="111" t="str">
        <f>IF(ISBLANK(DATASHEET!BF155),"",DATASHEET!BF155)</f>
        <v>8N-GG-3</v>
      </c>
      <c r="AW169" s="108" t="str">
        <f>IF(AX169="","",IFERROR(VLOOKUP(DATASHEET!BH155,lookup,2,FALSE)-$Q169,""))</f>
        <v/>
      </c>
      <c r="AX169" s="109">
        <f>IFERROR(INDEX(DATASHEET!$A$1:$CT$300,MATCH(PROGRESS!$A169,DATASHEET!$A$1:$A$300,0),MATCH(PROGRESS!AX$2,DATASHEET!$A$1:$CT$1,0)),"")</f>
        <v>0</v>
      </c>
      <c r="AY169" s="109" t="str">
        <f t="shared" si="68"/>
        <v/>
      </c>
      <c r="AZ169" s="110" t="str">
        <f>IF(ISBLANK(DATASHEET!BI155),"",DATASHEET!BI155)</f>
        <v>MCO</v>
      </c>
      <c r="BA169" s="111" t="str">
        <f>IF(ISBLANK(DATASHEET!BJ155),"",DATASHEET!BJ155)</f>
        <v>8N-HI-3</v>
      </c>
      <c r="BB169" s="108" t="str">
        <f>IF(BC169="","",IFERROR(VLOOKUP(DATASHEET!BL155,lookup,2,FALSE)-$Q169,""))</f>
        <v/>
      </c>
      <c r="BC169" s="109">
        <f>IFERROR(INDEX(DATASHEET!$A$1:$CT$300,MATCH(PROGRESS!$A169,DATASHEET!$A$1:$A$300,0),MATCH(PROGRESS!BC$2,DATASHEET!$A$1:$CT$1,0)),"")</f>
        <v>0</v>
      </c>
      <c r="BD169" s="109" t="str">
        <f t="shared" si="69"/>
        <v/>
      </c>
      <c r="BE169" s="110" t="str">
        <f>IF(ISBLANK(DATASHEET!BM155),"",DATASHEET!BM155)</f>
        <v>RNI</v>
      </c>
      <c r="BF169" s="111" t="str">
        <f>IF(ISBLANK(DATASHEET!BN155),"",DATASHEET!BN155)</f>
        <v>8N-IT-3</v>
      </c>
      <c r="BG169" s="108" t="str">
        <f>IF(BH169="","",IFERROR(VLOOKUP(DATASHEET!BP155,lookup,2,FALSE)-$Q169,""))</f>
        <v/>
      </c>
      <c r="BH169" s="109">
        <f>IFERROR(INDEX(DATASHEET!$A$1:$CT$300,MATCH(PROGRESS!$A169,DATASHEET!$A$1:$A$300,0),MATCH(PROGRESS!BH$2,DATASHEET!$A$1:$CT$1,0)),"")</f>
        <v>0</v>
      </c>
      <c r="BI169" s="109" t="str">
        <f t="shared" si="70"/>
        <v/>
      </c>
      <c r="BJ169" s="110" t="str">
        <f>IF(ISBLANK(DATASHEET!BQ155),"",DATASHEET!BQ155)</f>
        <v>MP</v>
      </c>
      <c r="BK169" s="111" t="str">
        <f>IF(ISBLANK(DATASHEET!BR155),"",DATASHEET!BR155)</f>
        <v>8N-MA-2</v>
      </c>
      <c r="BL169" s="108" t="str">
        <f>IFERROR(VLOOKUP(DATASHEET!BT155,lookup,2,FALSE)-$Q169,"")</f>
        <v/>
      </c>
      <c r="BM169" s="109">
        <f>IFERROR(INDEX(DATASHEET!$A$1:$CT$300,MATCH(PROGRESS!$A169,DATASHEET!$A$1:$A$300,0),MATCH(PROGRESS!BM$2,DATASHEET!$A$1:$CT$1,0)),"")</f>
        <v>0</v>
      </c>
      <c r="BN169" s="109" t="str">
        <f t="shared" si="71"/>
        <v/>
      </c>
      <c r="BO169" s="110" t="str">
        <f>IF(ISBLANK(DATASHEET!BU155),"",DATASHEET!BU155)</f>
        <v>AW</v>
      </c>
      <c r="BP169" s="111" t="str">
        <f>IF(ISBLANK(DATASHEET!BV155),"",DATASHEET!BV155)</f>
        <v>8N-MU-3</v>
      </c>
      <c r="BQ169" s="108" t="str">
        <f>IFERROR(VLOOKUP(DATASHEET!BX155,lookup,2,FALSE)-$Q169,"")</f>
        <v/>
      </c>
      <c r="BR169" s="109">
        <f>IFERROR(INDEX(DATASHEET!$A$1:$CT$300,MATCH(PROGRESS!$A169,DATASHEET!$A$1:$A$300,0),MATCH(PROGRESS!BR$2,DATASHEET!$A$1:$CT$1,0)),"")</f>
        <v>0</v>
      </c>
      <c r="BS169" s="109" t="str">
        <f t="shared" si="72"/>
        <v/>
      </c>
      <c r="BT169" s="110" t="str">
        <f>IF(ISBLANK(DATASHEET!BY155),"",DATASHEET!BY155)</f>
        <v/>
      </c>
      <c r="BU169" s="111" t="str">
        <f>IF(ISBLANK(DATASHEET!BZ155),"",DATASHEET!BZ155)</f>
        <v/>
      </c>
      <c r="BV169" s="108" t="str">
        <f>IFERROR(VLOOKUP(DATASHEET!CB155,lookup,2,FALSE)-$Q169,"")</f>
        <v/>
      </c>
      <c r="BW169" s="109">
        <f>IFERROR(INDEX(DATASHEET!$A$1:$CT$300,MATCH(PROGRESS!$A169,DATASHEET!$A$1:$A$300,0),MATCH(PROGRESS!BW$2,DATASHEET!$A$1:$CT$1,0)),"")</f>
        <v>0</v>
      </c>
      <c r="BX169" s="109" t="str">
        <f t="shared" si="73"/>
        <v/>
      </c>
      <c r="BY169" s="110" t="str">
        <f>IF(ISBLANK(DATASHEET!CC155),"",DATASHEET!CC155)</f>
        <v>CKA</v>
      </c>
      <c r="BZ169" s="111" t="str">
        <f>IF(ISBLANK(DATASHEET!CD155),"",DATASHEET!CD155)</f>
        <v>8N-PE-2</v>
      </c>
      <c r="CA169" s="108" t="str">
        <f>IFERROR(VLOOKUP(DATASHEET!CF155,lookup,2,FALSE)-$Q169,"")</f>
        <v/>
      </c>
      <c r="CB169" s="109">
        <f>IFERROR(INDEX(DATASHEET!$A$1:$CT$300,MATCH(PROGRESS!$A169,DATASHEET!$A$1:$A$300,0),MATCH(PROGRESS!CB$2,DATASHEET!$A$1:$CT$1,0)),"")</f>
        <v>0</v>
      </c>
      <c r="CC169" s="109" t="str">
        <f t="shared" si="74"/>
        <v/>
      </c>
      <c r="CD169" s="110" t="str">
        <f>IF(ISBLANK(DATASHEET!CG155),"",DATASHEET!CG155)</f>
        <v>CR</v>
      </c>
      <c r="CE169" s="111" t="str">
        <f>IF(ISBLANK(DATASHEET!CH155),"",DATASHEET!CH155)</f>
        <v>8N-RE-3</v>
      </c>
      <c r="CF169" s="108" t="str">
        <f>IFERROR(VLOOKUP(DATASHEET!CJ155,lookup,2,FALSE)-$Q169,"")</f>
        <v/>
      </c>
      <c r="CG169" s="109">
        <f>IFERROR(INDEX(DATASHEET!$A$1:$CT$300,MATCH(PROGRESS!$A169,DATASHEET!$A$1:$A$300,0),MATCH(PROGRESS!CG$2,DATASHEET!$A$1:$CT$1,0)),"")</f>
        <v>0</v>
      </c>
      <c r="CH169" s="109" t="str">
        <f t="shared" si="77"/>
        <v/>
      </c>
      <c r="CI169" s="110" t="str">
        <f>IF(ISBLANK(DATASHEET!CK155),"",DATASHEET!CK155)</f>
        <v>DWA</v>
      </c>
      <c r="CJ169" s="111" t="str">
        <f>IF(ISBLANK(DATASHEET!CL155),"",DATASHEET!CL155)</f>
        <v>8X-SC-1</v>
      </c>
      <c r="CK169" s="108" t="str">
        <f>IFERROR(VLOOKUP(DATASHEET!CN155,lookup,2,FALSE)-$Q169,"")</f>
        <v/>
      </c>
      <c r="CL169" s="109">
        <f>IFERROR(INDEX(DATASHEET!$A$1:$CT$300,MATCH(PROGRESS!$A169,DATASHEET!$A$1:$A$300,0),MATCH(PROGRESS!CL$2,DATASHEET!$A$1:$CT$1,0)),"")</f>
        <v>0</v>
      </c>
      <c r="CM169" s="109" t="str">
        <f t="shared" si="75"/>
        <v/>
      </c>
      <c r="CN169" s="110" t="str">
        <f>IF(ISBLANK(DATASHEET!CO155),"",DATASHEET!CO155)</f>
        <v>LMA</v>
      </c>
      <c r="CO169" s="110" t="str">
        <f>IF(ISBLANK(DATASHEET!CP155),"",DATASHEET!CP155)</f>
        <v>8N-SP-3</v>
      </c>
      <c r="FO169" s="282"/>
      <c r="FP169" s="282"/>
      <c r="FQ169" s="282"/>
      <c r="FR169" s="282"/>
      <c r="FS169" s="282"/>
      <c r="FT169" s="282"/>
      <c r="FU169" s="282"/>
      <c r="FV169" s="282"/>
      <c r="FW169" s="282"/>
      <c r="FX169" s="282"/>
      <c r="FY169" s="345"/>
      <c r="FZ169" s="282"/>
      <c r="GA169" s="282"/>
      <c r="GB169" s="282"/>
      <c r="GC169" s="282"/>
      <c r="GD169" s="282"/>
      <c r="GE169" s="282"/>
      <c r="GF169" s="282"/>
      <c r="GG169" s="282"/>
      <c r="GH169" s="282"/>
      <c r="GI169" s="282"/>
      <c r="GJ169" s="282"/>
      <c r="GK169" s="282"/>
      <c r="GL169" s="282"/>
      <c r="GM169" s="282"/>
      <c r="GN169" s="282"/>
      <c r="GO169" s="282"/>
      <c r="GP169" s="282"/>
      <c r="GQ169" s="282"/>
      <c r="GR169" s="282"/>
    </row>
    <row r="170" spans="1:200" ht="15.75" x14ac:dyDescent="0.25">
      <c r="A170" s="112">
        <f>DATASHEET!A156</f>
        <v>160000</v>
      </c>
      <c r="B170" s="113" t="str">
        <f>DATASHEET!B156</f>
        <v>REID, Evie</v>
      </c>
      <c r="C170" s="114" t="str">
        <f>DATASHEET!C156</f>
        <v>8KS</v>
      </c>
      <c r="D170" s="115" t="str">
        <f>DATASHEET!D156</f>
        <v>F</v>
      </c>
      <c r="E170" s="115" t="str">
        <f>DATASHEET!J156</f>
        <v>N</v>
      </c>
      <c r="F170" s="115" t="str">
        <f>DATASHEET!E156</f>
        <v>N</v>
      </c>
      <c r="G170" s="115" t="str">
        <f>DATASHEET!F156</f>
        <v>White - British</v>
      </c>
      <c r="H170" s="115" t="str">
        <f>DATASHEET!G156</f>
        <v>N</v>
      </c>
      <c r="I170" s="115" t="str">
        <f>DATASHEET!H156</f>
        <v>N</v>
      </c>
      <c r="J170" s="115" t="str">
        <f>DATASHEET!I156</f>
        <v>N</v>
      </c>
      <c r="K170" s="116" t="str">
        <f>DATASHEET!M156</f>
        <v>H</v>
      </c>
      <c r="L170" s="117" t="str">
        <f t="shared" si="62"/>
        <v/>
      </c>
      <c r="M170" s="106" t="str">
        <f>IFERROR(SUM(COUNTIF($S170,"&gt;=0"),COUNTIF($AC170,"&gt;=0"),COUNTIF($AH170,"&gt;=0"),COUNTIF(#REF!,"&gt;=0"),COUNTIF($AM170,"&gt;=0"),COUNTIF($AR170,"&gt;=0"),COUNTIF($AW170,"&gt;=0"),COUNTIF($BB170,"&gt;=0"),COUNTIF($BG170,"&gt;=0"),COUNTIF($BL170,"&gt;=0"),COUNTIF($BV170,"&gt;=0"),COUNTIF($BQ170,"&gt;=0"),COUNTIF($CF170,"&gt;=0"),COUNTIF($CK170,"&gt;=0"),COUNTIF($X170,"&gt;=0"),COUNTIF($CA170,"&gt;=0"))/COUNT($S170,$AC170,$AH170,#REF!,$AM170,$AR170,$AW170,$BB170,$BG170,$BL170,$BV170,$CA170,$CF170,$CK170,$X170,$BQ170),"")</f>
        <v/>
      </c>
      <c r="N170" s="106" t="str">
        <f>IFERROR(SUM(COUNTIF($S170,"&lt;0"),COUNTIF($AC170,"&lt;0"),COUNTIF($AH170,"&lt;0"),COUNTIF(#REF!,"&lt;0"),COUNTIF($AM170,"&lt;0"),COUNTIF($AR170,"&lt;0"),COUNTIF($AW170,"&lt;0"),COUNTIF($BB170,"&lt;0"),COUNTIF($BG170,"&lt;0"),COUNTIF($BL170,"&lt;0"),COUNTIF($BV170,"&lt;0"),COUNTIF($BQ170,"&lt;0"),COUNTIF($CA170,"&lt;0"),COUNTIF($CF170,"&lt;0"),COUNTIF($CK170,"&lt;0"),COUNTIF($X170,"&lt;0"))/COUNT($S170,$AC170,$AH170,#REF!,$AM170,$AR170,$AW170,$BB170,$BG170,$BL170,$BV170,$CA170,$CF170,$CK170,$X170,$BQ170),"")</f>
        <v/>
      </c>
      <c r="O170" s="118" t="str">
        <f>IF(ISBLANK(DATASHEET!L156),"",DATASHEET!L156)</f>
        <v>6-7</v>
      </c>
      <c r="P170" s="119">
        <f>IFERROR(IF(VLOOKUP(DATASHEET!A156,[5]YEAR8!$A$2:$Z$226,18,FALSE)="","",VLOOKUP(DATASHEET!A156,[5]YEAR8!$A$2:$Z$226,18,FALSE)),"")</f>
        <v>59.353448</v>
      </c>
      <c r="Q170" s="120">
        <f>IFERROR(IF(VLOOKUP(DATASHEET!A156,[5]YEAR8!$A$2:$AF$250,19,FALSE)="","",VLOOKUP(DATASHEET!A156,[5]YEAR8!$A$2:$AF$250,19,FALSE)),"")</f>
        <v>5.9353448000000002</v>
      </c>
      <c r="R170" s="121" t="str">
        <f>'P8 BREAKDOWN'!L158</f>
        <v/>
      </c>
      <c r="S170" s="108" t="str">
        <f>IF(T170="","",IFERROR(VLOOKUP(DATASHEET!AF156,lookup,2,FALSE)-$Q170,""))</f>
        <v/>
      </c>
      <c r="T170" s="109">
        <f>IFERROR(INDEX(DATASHEET!$A$1:$CT$300,MATCH(PROGRESS!$A170,DATASHEET!$A$1:$A$300,0),MATCH(PROGRESS!T$2,DATASHEET!$A$1:$CT$1,0)),"")</f>
        <v>0</v>
      </c>
      <c r="U170" s="109" t="str">
        <f t="shared" si="63"/>
        <v/>
      </c>
      <c r="V170" s="110" t="str">
        <f>IF(ISBLANK(DATASHEET!AG156),"",DATASHEET!AG156)</f>
        <v>BPE</v>
      </c>
      <c r="W170" s="111" t="str">
        <f>IF(ISBLANK(DATASHEET!AH156),"",DATASHEET!AH156)</f>
        <v>8S-AR-2</v>
      </c>
      <c r="X170" s="108" t="str">
        <f>IFERROR(VLOOKUP(DATASHEET!AJ156,lookup,2,FALSE)-$Q170,"")</f>
        <v/>
      </c>
      <c r="Y170" s="109">
        <f>IFERROR(INDEX(DATASHEET!$A$1:$CT$300,MATCH(PROGRESS!$A170,DATASHEET!$A$1:$A$300,0),MATCH(PROGRESS!Y$2,DATASHEET!$A$1:$CT$1,0)),"")</f>
        <v>0</v>
      </c>
      <c r="Z170" s="109" t="str">
        <f t="shared" si="76"/>
        <v/>
      </c>
      <c r="AA170" s="110" t="str">
        <f>IF(ISBLANK(DATASHEET!AK156),"",DATASHEET!AK156)</f>
        <v>KD</v>
      </c>
      <c r="AB170" s="111" t="str">
        <f>IF(ISBLANK(DATASHEET!AL156),"",DATASHEET!AL156)</f>
        <v>8S-DT-2</v>
      </c>
      <c r="AC170" s="108" t="str">
        <f>IF(AD170="","",IFERROR(VLOOKUP(DATASHEET!AN156,lookup,2,FALSE)-$Q170,""))</f>
        <v/>
      </c>
      <c r="AD170" s="109">
        <f>IFERROR(INDEX(DATASHEET!$A$1:$CT$300,MATCH(PROGRESS!$A170,DATASHEET!$A$1:$A$300,0),MATCH(PROGRESS!AD$2,DATASHEET!$A$1:$CT$1,0)),"")</f>
        <v>0</v>
      </c>
      <c r="AE170" s="109" t="str">
        <f t="shared" si="64"/>
        <v/>
      </c>
      <c r="AF170" s="110" t="str">
        <f>IF(ISBLANK(DATASHEET!AO156),"",DATASHEET!AO156)</f>
        <v>EC</v>
      </c>
      <c r="AG170" s="111" t="str">
        <f>IF(ISBLANK(DATASHEET!AP156),"",DATASHEET!AP156)</f>
        <v>8S-DR-2</v>
      </c>
      <c r="AH170" s="108" t="str">
        <f>IF(AI170="","",IFERROR(VLOOKUP(DATASHEET!AR156,lookup,2,FALSE)-$Q170,""))</f>
        <v/>
      </c>
      <c r="AI170" s="109">
        <f>IFERROR(INDEX(DATASHEET!$A$1:$CT$300,MATCH(PROGRESS!$A170,DATASHEET!$A$1:$A$300,0),MATCH(PROGRESS!AI$2,DATASHEET!$A$1:$CT$1,0)),"")</f>
        <v>0</v>
      </c>
      <c r="AJ170" s="109" t="str">
        <f t="shared" si="65"/>
        <v/>
      </c>
      <c r="AK170" s="110" t="str">
        <f>IF(ISBLANK(DATASHEET!AS156),"",DATASHEET!AS156)</f>
        <v>BH</v>
      </c>
      <c r="AL170" s="111" t="str">
        <f>IF(ISBLANK(DATASHEET!AT156),"",DATASHEET!AT156)</f>
        <v>8S-EN-2</v>
      </c>
      <c r="AM170" s="108" t="str">
        <f>IF(AN170="","",IFERROR(VLOOKUP(DATASHEET!AZ156,lookup,2,FALSE)-$Q170,""))</f>
        <v/>
      </c>
      <c r="AN170" s="109">
        <f>IFERROR(INDEX(DATASHEET!$A$1:$CT$300,MATCH(PROGRESS!$A170,DATASHEET!$A$1:$A$300,0),MATCH(PROGRESS!AN$2,DATASHEET!$A$1:$CT$1,0)),"")</f>
        <v>0</v>
      </c>
      <c r="AO170" s="109" t="str">
        <f t="shared" si="66"/>
        <v/>
      </c>
      <c r="AP170" s="110" t="str">
        <f>IF(ISBLANK(DATASHEET!BA156),"",DATASHEET!BA156)</f>
        <v>EGQ</v>
      </c>
      <c r="AQ170" s="111" t="str">
        <f>IF(ISBLANK(DATASHEET!BB156),"",DATASHEET!BB156)</f>
        <v>8S-FR-2</v>
      </c>
      <c r="AR170" s="108" t="str">
        <f>IF(AS170="","",IFERROR(VLOOKUP(DATASHEET!BD156,lookup,2,FALSE)-$Q170,""))</f>
        <v/>
      </c>
      <c r="AS170" s="109">
        <f>IFERROR(INDEX(DATASHEET!$A$1:$CT$300,MATCH(PROGRESS!$A170,DATASHEET!$A$1:$A$300,0),MATCH(PROGRESS!AS$2,DATASHEET!$A$1:$CT$1,0)),"")</f>
        <v>0</v>
      </c>
      <c r="AT170" s="109" t="str">
        <f t="shared" si="67"/>
        <v/>
      </c>
      <c r="AU170" s="110" t="str">
        <f>IF(ISBLANK(DATASHEET!BE156),"",DATASHEET!BE156)</f>
        <v>MPI</v>
      </c>
      <c r="AV170" s="111" t="str">
        <f>IF(ISBLANK(DATASHEET!BF156),"",DATASHEET!BF156)</f>
        <v>8S-GG-2</v>
      </c>
      <c r="AW170" s="108" t="str">
        <f>IF(AX170="","",IFERROR(VLOOKUP(DATASHEET!BH156,lookup,2,FALSE)-$Q170,""))</f>
        <v/>
      </c>
      <c r="AX170" s="109">
        <f>IFERROR(INDEX(DATASHEET!$A$1:$CT$300,MATCH(PROGRESS!$A170,DATASHEET!$A$1:$A$300,0),MATCH(PROGRESS!AX$2,DATASHEET!$A$1:$CT$1,0)),"")</f>
        <v>0</v>
      </c>
      <c r="AY170" s="109" t="str">
        <f t="shared" si="68"/>
        <v/>
      </c>
      <c r="AZ170" s="110" t="str">
        <f>IF(ISBLANK(DATASHEET!BI156),"",DATASHEET!BI156)</f>
        <v>HST</v>
      </c>
      <c r="BA170" s="111" t="str">
        <f>IF(ISBLANK(DATASHEET!BJ156),"",DATASHEET!BJ156)</f>
        <v>8S-HI-2</v>
      </c>
      <c r="BB170" s="108" t="str">
        <f>IF(BC170="","",IFERROR(VLOOKUP(DATASHEET!BL156,lookup,2,FALSE)-$Q170,""))</f>
        <v/>
      </c>
      <c r="BC170" s="109">
        <f>IFERROR(INDEX(DATASHEET!$A$1:$CT$300,MATCH(PROGRESS!$A170,DATASHEET!$A$1:$A$300,0),MATCH(PROGRESS!BC$2,DATASHEET!$A$1:$CT$1,0)),"")</f>
        <v>0</v>
      </c>
      <c r="BD170" s="109" t="str">
        <f t="shared" si="69"/>
        <v/>
      </c>
      <c r="BE170" s="110" t="str">
        <f>IF(ISBLANK(DATASHEET!BM156),"",DATASHEET!BM156)</f>
        <v>RNI</v>
      </c>
      <c r="BF170" s="111" t="str">
        <f>IF(ISBLANK(DATASHEET!BN156),"",DATASHEET!BN156)</f>
        <v>8S-IT-2</v>
      </c>
      <c r="BG170" s="108" t="str">
        <f>IF(BH170="","",IFERROR(VLOOKUP(DATASHEET!BP156,lookup,2,FALSE)-$Q170,""))</f>
        <v/>
      </c>
      <c r="BH170" s="109">
        <f>IFERROR(INDEX(DATASHEET!$A$1:$CT$300,MATCH(PROGRESS!$A170,DATASHEET!$A$1:$A$300,0),MATCH(PROGRESS!BH$2,DATASHEET!$A$1:$CT$1,0)),"")</f>
        <v>0</v>
      </c>
      <c r="BI170" s="109" t="str">
        <f t="shared" si="70"/>
        <v/>
      </c>
      <c r="BJ170" s="110" t="str">
        <f>IF(ISBLANK(DATASHEET!BQ156),"",DATASHEET!BQ156)</f>
        <v>WD</v>
      </c>
      <c r="BK170" s="111" t="str">
        <f>IF(ISBLANK(DATASHEET!BR156),"",DATASHEET!BR156)</f>
        <v>8S-MA-1</v>
      </c>
      <c r="BL170" s="108" t="str">
        <f>IFERROR(VLOOKUP(DATASHEET!BT156,lookup,2,FALSE)-$Q170,"")</f>
        <v/>
      </c>
      <c r="BM170" s="109">
        <f>IFERROR(INDEX(DATASHEET!$A$1:$CT$300,MATCH(PROGRESS!$A170,DATASHEET!$A$1:$A$300,0),MATCH(PROGRESS!BM$2,DATASHEET!$A$1:$CT$1,0)),"")</f>
        <v>0</v>
      </c>
      <c r="BN170" s="109" t="str">
        <f t="shared" si="71"/>
        <v/>
      </c>
      <c r="BO170" s="110" t="str">
        <f>IF(ISBLANK(DATASHEET!BU156),"",DATASHEET!BU156)</f>
        <v>RF</v>
      </c>
      <c r="BP170" s="111" t="str">
        <f>IF(ISBLANK(DATASHEET!BV156),"",DATASHEET!BV156)</f>
        <v>8S-MU-2</v>
      </c>
      <c r="BQ170" s="108" t="str">
        <f>IFERROR(VLOOKUP(DATASHEET!BX156,lookup,2,FALSE)-$Q170,"")</f>
        <v/>
      </c>
      <c r="BR170" s="109">
        <f>IFERROR(INDEX(DATASHEET!$A$1:$CT$300,MATCH(PROGRESS!$A170,DATASHEET!$A$1:$A$300,0),MATCH(PROGRESS!BR$2,DATASHEET!$A$1:$CT$1,0)),"")</f>
        <v>0</v>
      </c>
      <c r="BS170" s="109" t="str">
        <f t="shared" si="72"/>
        <v/>
      </c>
      <c r="BT170" s="110" t="str">
        <f>IF(ISBLANK(DATASHEET!BY156),"",DATASHEET!BY156)</f>
        <v/>
      </c>
      <c r="BU170" s="111" t="str">
        <f>IF(ISBLANK(DATASHEET!BZ156),"",DATASHEET!BZ156)</f>
        <v/>
      </c>
      <c r="BV170" s="108" t="str">
        <f>IFERROR(VLOOKUP(DATASHEET!CB156,lookup,2,FALSE)-$Q170,"")</f>
        <v/>
      </c>
      <c r="BW170" s="109">
        <f>IFERROR(INDEX(DATASHEET!$A$1:$CT$300,MATCH(PROGRESS!$A170,DATASHEET!$A$1:$A$300,0),MATCH(PROGRESS!BW$2,DATASHEET!$A$1:$CT$1,0)),"")</f>
        <v>0</v>
      </c>
      <c r="BX170" s="109" t="str">
        <f t="shared" si="73"/>
        <v/>
      </c>
      <c r="BY170" s="110" t="str">
        <f>IF(ISBLANK(DATASHEET!CC156),"",DATASHEET!CC156)</f>
        <v>CKA</v>
      </c>
      <c r="BZ170" s="111" t="str">
        <f>IF(ISBLANK(DATASHEET!CD156),"",DATASHEET!CD156)</f>
        <v>8S-PE-2</v>
      </c>
      <c r="CA170" s="108" t="str">
        <f>IFERROR(VLOOKUP(DATASHEET!CF156,lookup,2,FALSE)-$Q170,"")</f>
        <v/>
      </c>
      <c r="CB170" s="109">
        <f>IFERROR(INDEX(DATASHEET!$A$1:$CT$300,MATCH(PROGRESS!$A170,DATASHEET!$A$1:$A$300,0),MATCH(PROGRESS!CB$2,DATASHEET!$A$1:$CT$1,0)),"")</f>
        <v>0</v>
      </c>
      <c r="CC170" s="109" t="str">
        <f t="shared" si="74"/>
        <v/>
      </c>
      <c r="CD170" s="110" t="str">
        <f>IF(ISBLANK(DATASHEET!CG156),"",DATASHEET!CG156)</f>
        <v>GRY</v>
      </c>
      <c r="CE170" s="111" t="str">
        <f>IF(ISBLANK(DATASHEET!CH156),"",DATASHEET!CH156)</f>
        <v>8S-RE-2</v>
      </c>
      <c r="CF170" s="108" t="str">
        <f>IFERROR(VLOOKUP(DATASHEET!CJ156,lookup,2,FALSE)-$Q170,"")</f>
        <v/>
      </c>
      <c r="CG170" s="109">
        <f>IFERROR(INDEX(DATASHEET!$A$1:$CT$300,MATCH(PROGRESS!$A170,DATASHEET!$A$1:$A$300,0),MATCH(PROGRESS!CG$2,DATASHEET!$A$1:$CT$1,0)),"")</f>
        <v>0</v>
      </c>
      <c r="CH170" s="109" t="str">
        <f t="shared" si="77"/>
        <v/>
      </c>
      <c r="CI170" s="110" t="str">
        <f>IF(ISBLANK(DATASHEET!CK156),"",DATASHEET!CK156)</f>
        <v>GN</v>
      </c>
      <c r="CJ170" s="111" t="str">
        <f>IF(ISBLANK(DATASHEET!CL156),"",DATASHEET!CL156)</f>
        <v>8X-SC-4</v>
      </c>
      <c r="CK170" s="108" t="str">
        <f>IFERROR(VLOOKUP(DATASHEET!CN156,lookup,2,FALSE)-$Q170,"")</f>
        <v/>
      </c>
      <c r="CL170" s="109">
        <f>IFERROR(INDEX(DATASHEET!$A$1:$CT$300,MATCH(PROGRESS!$A170,DATASHEET!$A$1:$A$300,0),MATCH(PROGRESS!CL$2,DATASHEET!$A$1:$CT$1,0)),"")</f>
        <v>0</v>
      </c>
      <c r="CM170" s="109" t="str">
        <f t="shared" si="75"/>
        <v/>
      </c>
      <c r="CN170" s="110" t="str">
        <f>IF(ISBLANK(DATASHEET!CO156),"",DATASHEET!CO156)</f>
        <v/>
      </c>
      <c r="CO170" s="110" t="str">
        <f>IF(ISBLANK(DATASHEET!CP156),"",DATASHEET!CP156)</f>
        <v/>
      </c>
      <c r="FO170" s="282"/>
      <c r="FP170" s="282"/>
      <c r="FQ170" s="282"/>
      <c r="FR170" s="282"/>
      <c r="FS170" s="282"/>
      <c r="FT170" s="282"/>
      <c r="FU170" s="282"/>
      <c r="FV170" s="282"/>
      <c r="FW170" s="282"/>
      <c r="FX170" s="282"/>
      <c r="FY170" s="345"/>
      <c r="FZ170" s="282"/>
      <c r="GA170" s="282"/>
      <c r="GB170" s="282"/>
      <c r="GC170" s="282"/>
      <c r="GD170" s="282"/>
      <c r="GE170" s="282"/>
      <c r="GF170" s="282"/>
      <c r="GG170" s="282"/>
      <c r="GH170" s="282"/>
      <c r="GI170" s="282"/>
      <c r="GJ170" s="282"/>
      <c r="GK170" s="282"/>
      <c r="GL170" s="282"/>
      <c r="GM170" s="282"/>
      <c r="GN170" s="282"/>
      <c r="GO170" s="282"/>
      <c r="GP170" s="282"/>
      <c r="GQ170" s="282"/>
      <c r="GR170" s="282"/>
    </row>
    <row r="171" spans="1:200" ht="15.75" x14ac:dyDescent="0.25">
      <c r="A171" s="112">
        <f>DATASHEET!A157</f>
        <v>152920</v>
      </c>
      <c r="B171" s="113" t="str">
        <f>DATASHEET!B157</f>
        <v>RESOM, Lulya</v>
      </c>
      <c r="C171" s="114" t="str">
        <f>DATASHEET!C157</f>
        <v>8KS</v>
      </c>
      <c r="D171" s="115" t="str">
        <f>DATASHEET!D157</f>
        <v>F</v>
      </c>
      <c r="E171" s="115" t="str">
        <f>DATASHEET!J157</f>
        <v>N</v>
      </c>
      <c r="F171" s="115" t="str">
        <f>DATASHEET!E157</f>
        <v>N</v>
      </c>
      <c r="G171" s="115" t="str">
        <f>DATASHEET!F157</f>
        <v>Other Black African</v>
      </c>
      <c r="H171" s="115" t="str">
        <f>DATASHEET!G157</f>
        <v>Y</v>
      </c>
      <c r="I171" s="115" t="str">
        <f>DATASHEET!H157</f>
        <v>N</v>
      </c>
      <c r="J171" s="115" t="str">
        <f>DATASHEET!I157</f>
        <v>N</v>
      </c>
      <c r="K171" s="116" t="str">
        <f>DATASHEET!M157</f>
        <v>M</v>
      </c>
      <c r="L171" s="117" t="str">
        <f t="shared" si="62"/>
        <v/>
      </c>
      <c r="M171" s="106" t="str">
        <f>IFERROR(SUM(COUNTIF($S171,"&gt;=0"),COUNTIF($AC171,"&gt;=0"),COUNTIF($AH171,"&gt;=0"),COUNTIF(#REF!,"&gt;=0"),COUNTIF($AM171,"&gt;=0"),COUNTIF($AR171,"&gt;=0"),COUNTIF($AW171,"&gt;=0"),COUNTIF($BB171,"&gt;=0"),COUNTIF($BG171,"&gt;=0"),COUNTIF($BL171,"&gt;=0"),COUNTIF($BV171,"&gt;=0"),COUNTIF($BQ171,"&gt;=0"),COUNTIF($CF171,"&gt;=0"),COUNTIF($CK171,"&gt;=0"),COUNTIF($X171,"&gt;=0"),COUNTIF($CA171,"&gt;=0"))/COUNT($S171,$AC171,$AH171,#REF!,$AM171,$AR171,$AW171,$BB171,$BG171,$BL171,$BV171,$CA171,$CF171,$CK171,$X171,$BQ171),"")</f>
        <v/>
      </c>
      <c r="N171" s="106" t="str">
        <f>IFERROR(SUM(COUNTIF($S171,"&lt;0"),COUNTIF($AC171,"&lt;0"),COUNTIF($AH171,"&lt;0"),COUNTIF(#REF!,"&lt;0"),COUNTIF($AM171,"&lt;0"),COUNTIF($AR171,"&lt;0"),COUNTIF($AW171,"&lt;0"),COUNTIF($BB171,"&lt;0"),COUNTIF($BG171,"&lt;0"),COUNTIF($BL171,"&lt;0"),COUNTIF($BV171,"&lt;0"),COUNTIF($BQ171,"&lt;0"),COUNTIF($CA171,"&lt;0"),COUNTIF($CF171,"&lt;0"),COUNTIF($CK171,"&lt;0"),COUNTIF($X171,"&lt;0"))/COUNT($S171,$AC171,$AH171,#REF!,$AM171,$AR171,$AW171,$BB171,$BG171,$BL171,$BV171,$CA171,$CF171,$CK171,$X171,$BQ171),"")</f>
        <v/>
      </c>
      <c r="O171" s="118" t="str">
        <f>IF(ISBLANK(DATASHEET!L157),"",DATASHEET!L157)</f>
        <v>4-5</v>
      </c>
      <c r="P171" s="119">
        <f>IFERROR(IF(VLOOKUP(DATASHEET!A157,[5]YEAR8!$A$2:$Z$226,18,FALSE)="","",VLOOKUP(DATASHEET!A157,[5]YEAR8!$A$2:$Z$226,18,FALSE)),"")</f>
        <v>41.109434</v>
      </c>
      <c r="Q171" s="120">
        <f>IFERROR(IF(VLOOKUP(DATASHEET!A157,[5]YEAR8!$A$2:$AF$250,19,FALSE)="","",VLOOKUP(DATASHEET!A157,[5]YEAR8!$A$2:$AF$250,19,FALSE)),"")</f>
        <v>4.1109434</v>
      </c>
      <c r="R171" s="121" t="str">
        <f>'P8 BREAKDOWN'!L159</f>
        <v/>
      </c>
      <c r="S171" s="108" t="str">
        <f>IF(T171="","",IFERROR(VLOOKUP(DATASHEET!AF157,lookup,2,FALSE)-$Q171,""))</f>
        <v/>
      </c>
      <c r="T171" s="109">
        <f>IFERROR(INDEX(DATASHEET!$A$1:$CT$300,MATCH(PROGRESS!$A171,DATASHEET!$A$1:$A$300,0),MATCH(PROGRESS!T$2,DATASHEET!$A$1:$CT$1,0)),"")</f>
        <v>0</v>
      </c>
      <c r="U171" s="109" t="str">
        <f t="shared" si="63"/>
        <v/>
      </c>
      <c r="V171" s="110" t="str">
        <f>IF(ISBLANK(DATASHEET!AG157),"",DATASHEET!AG157)</f>
        <v>BPE</v>
      </c>
      <c r="W171" s="111" t="str">
        <f>IF(ISBLANK(DATASHEET!AH157),"",DATASHEET!AH157)</f>
        <v>8S-AR-2</v>
      </c>
      <c r="X171" s="108" t="str">
        <f>IFERROR(VLOOKUP(DATASHEET!AJ157,lookup,2,FALSE)-$Q171,"")</f>
        <v/>
      </c>
      <c r="Y171" s="109">
        <f>IFERROR(INDEX(DATASHEET!$A$1:$CT$300,MATCH(PROGRESS!$A171,DATASHEET!$A$1:$A$300,0),MATCH(PROGRESS!Y$2,DATASHEET!$A$1:$CT$1,0)),"")</f>
        <v>0</v>
      </c>
      <c r="Z171" s="109" t="str">
        <f t="shared" si="76"/>
        <v/>
      </c>
      <c r="AA171" s="110" t="str">
        <f>IF(ISBLANK(DATASHEET!AK157),"",DATASHEET!AK157)</f>
        <v>MO</v>
      </c>
      <c r="AB171" s="111" t="str">
        <f>IF(ISBLANK(DATASHEET!AL157),"",DATASHEET!AL157)</f>
        <v>8S-DT-3</v>
      </c>
      <c r="AC171" s="108" t="str">
        <f>IF(AD171="","",IFERROR(VLOOKUP(DATASHEET!AN157,lookup,2,FALSE)-$Q171,""))</f>
        <v/>
      </c>
      <c r="AD171" s="109">
        <f>IFERROR(INDEX(DATASHEET!$A$1:$CT$300,MATCH(PROGRESS!$A171,DATASHEET!$A$1:$A$300,0),MATCH(PROGRESS!AD$2,DATASHEET!$A$1:$CT$1,0)),"")</f>
        <v>0</v>
      </c>
      <c r="AE171" s="109" t="str">
        <f t="shared" si="64"/>
        <v/>
      </c>
      <c r="AF171" s="110" t="str">
        <f>IF(ISBLANK(DATASHEET!AO157),"",DATASHEET!AO157)</f>
        <v>EC</v>
      </c>
      <c r="AG171" s="111" t="str">
        <f>IF(ISBLANK(DATASHEET!AP157),"",DATASHEET!AP157)</f>
        <v>8S-DR-2</v>
      </c>
      <c r="AH171" s="108" t="str">
        <f>IF(AI171="","",IFERROR(VLOOKUP(DATASHEET!AR157,lookup,2,FALSE)-$Q171,""))</f>
        <v/>
      </c>
      <c r="AI171" s="109">
        <f>IFERROR(INDEX(DATASHEET!$A$1:$CT$300,MATCH(PROGRESS!$A171,DATASHEET!$A$1:$A$300,0),MATCH(PROGRESS!AI$2,DATASHEET!$A$1:$CT$1,0)),"")</f>
        <v>0</v>
      </c>
      <c r="AJ171" s="109" t="str">
        <f t="shared" si="65"/>
        <v/>
      </c>
      <c r="AK171" s="110" t="str">
        <f>IF(ISBLANK(DATASHEET!AS157),"",DATASHEET!AS157)</f>
        <v>KC</v>
      </c>
      <c r="AL171" s="111" t="str">
        <f>IF(ISBLANK(DATASHEET!AT157),"",DATASHEET!AT157)</f>
        <v>8S-EN-3</v>
      </c>
      <c r="AM171" s="108" t="str">
        <f>IF(AN171="","",IFERROR(VLOOKUP(DATASHEET!AZ157,lookup,2,FALSE)-$Q171,""))</f>
        <v/>
      </c>
      <c r="AN171" s="109">
        <f>IFERROR(INDEX(DATASHEET!$A$1:$CT$300,MATCH(PROGRESS!$A171,DATASHEET!$A$1:$A$300,0),MATCH(PROGRESS!AN$2,DATASHEET!$A$1:$CT$1,0)),"")</f>
        <v>0</v>
      </c>
      <c r="AO171" s="109" t="str">
        <f t="shared" si="66"/>
        <v/>
      </c>
      <c r="AP171" s="110" t="str">
        <f>IF(ISBLANK(DATASHEET!BA157),"",DATASHEET!BA157)</f>
        <v>EGQ</v>
      </c>
      <c r="AQ171" s="111" t="str">
        <f>IF(ISBLANK(DATASHEET!BB157),"",DATASHEET!BB157)</f>
        <v>8S-FR-2</v>
      </c>
      <c r="AR171" s="108" t="str">
        <f>IF(AS171="","",IFERROR(VLOOKUP(DATASHEET!BD157,lookup,2,FALSE)-$Q171,""))</f>
        <v/>
      </c>
      <c r="AS171" s="109">
        <f>IFERROR(INDEX(DATASHEET!$A$1:$CT$300,MATCH(PROGRESS!$A171,DATASHEET!$A$1:$A$300,0),MATCH(PROGRESS!AS$2,DATASHEET!$A$1:$CT$1,0)),"")</f>
        <v>0</v>
      </c>
      <c r="AT171" s="109" t="str">
        <f t="shared" si="67"/>
        <v/>
      </c>
      <c r="AU171" s="110" t="str">
        <f>IF(ISBLANK(DATASHEET!BE157),"",DATASHEET!BE157)</f>
        <v>MPI</v>
      </c>
      <c r="AV171" s="111" t="str">
        <f>IF(ISBLANK(DATASHEET!BF157),"",DATASHEET!BF157)</f>
        <v>8S-GG-2</v>
      </c>
      <c r="AW171" s="108" t="str">
        <f>IF(AX171="","",IFERROR(VLOOKUP(DATASHEET!BH157,lookup,2,FALSE)-$Q171,""))</f>
        <v/>
      </c>
      <c r="AX171" s="109">
        <f>IFERROR(INDEX(DATASHEET!$A$1:$CT$300,MATCH(PROGRESS!$A171,DATASHEET!$A$1:$A$300,0),MATCH(PROGRESS!AX$2,DATASHEET!$A$1:$CT$1,0)),"")</f>
        <v>0</v>
      </c>
      <c r="AY171" s="109" t="str">
        <f t="shared" si="68"/>
        <v/>
      </c>
      <c r="AZ171" s="110" t="str">
        <f>IF(ISBLANK(DATASHEET!BI157),"",DATASHEET!BI157)</f>
        <v>HST</v>
      </c>
      <c r="BA171" s="111" t="str">
        <f>IF(ISBLANK(DATASHEET!BJ157),"",DATASHEET!BJ157)</f>
        <v>8S-HI-2</v>
      </c>
      <c r="BB171" s="108" t="str">
        <f>IF(BC171="","",IFERROR(VLOOKUP(DATASHEET!BL157,lookup,2,FALSE)-$Q171,""))</f>
        <v/>
      </c>
      <c r="BC171" s="109">
        <f>IFERROR(INDEX(DATASHEET!$A$1:$CT$300,MATCH(PROGRESS!$A171,DATASHEET!$A$1:$A$300,0),MATCH(PROGRESS!BC$2,DATASHEET!$A$1:$CT$1,0)),"")</f>
        <v>0</v>
      </c>
      <c r="BD171" s="109" t="str">
        <f t="shared" si="69"/>
        <v/>
      </c>
      <c r="BE171" s="110" t="str">
        <f>IF(ISBLANK(DATASHEET!BM157),"",DATASHEET!BM157)</f>
        <v>RNI</v>
      </c>
      <c r="BF171" s="111" t="str">
        <f>IF(ISBLANK(DATASHEET!BN157),"",DATASHEET!BN157)</f>
        <v>8S-IT-2</v>
      </c>
      <c r="BG171" s="108" t="str">
        <f>IF(BH171="","",IFERROR(VLOOKUP(DATASHEET!BP157,lookup,2,FALSE)-$Q171,""))</f>
        <v/>
      </c>
      <c r="BH171" s="109">
        <f>IFERROR(INDEX(DATASHEET!$A$1:$CT$300,MATCH(PROGRESS!$A171,DATASHEET!$A$1:$A$300,0),MATCH(PROGRESS!BH$2,DATASHEET!$A$1:$CT$1,0)),"")</f>
        <v>0</v>
      </c>
      <c r="BI171" s="109" t="str">
        <f t="shared" si="70"/>
        <v/>
      </c>
      <c r="BJ171" s="110" t="str">
        <f>IF(ISBLANK(DATASHEET!BQ157),"",DATASHEET!BQ157)</f>
        <v>AB</v>
      </c>
      <c r="BK171" s="111" t="str">
        <f>IF(ISBLANK(DATASHEET!BR157),"",DATASHEET!BR157)</f>
        <v>8S-MA-3</v>
      </c>
      <c r="BL171" s="108" t="str">
        <f>IFERROR(VLOOKUP(DATASHEET!BT157,lookup,2,FALSE)-$Q171,"")</f>
        <v/>
      </c>
      <c r="BM171" s="109">
        <f>IFERROR(INDEX(DATASHEET!$A$1:$CT$300,MATCH(PROGRESS!$A171,DATASHEET!$A$1:$A$300,0),MATCH(PROGRESS!BM$2,DATASHEET!$A$1:$CT$1,0)),"")</f>
        <v>0</v>
      </c>
      <c r="BN171" s="109" t="str">
        <f t="shared" si="71"/>
        <v/>
      </c>
      <c r="BO171" s="110" t="str">
        <f>IF(ISBLANK(DATASHEET!BU157),"",DATASHEET!BU157)</f>
        <v>RF</v>
      </c>
      <c r="BP171" s="111" t="str">
        <f>IF(ISBLANK(DATASHEET!BV157),"",DATASHEET!BV157)</f>
        <v>8S-MU-2</v>
      </c>
      <c r="BQ171" s="108" t="str">
        <f>IFERROR(VLOOKUP(DATASHEET!BX157,lookup,2,FALSE)-$Q171,"")</f>
        <v/>
      </c>
      <c r="BR171" s="109">
        <f>IFERROR(INDEX(DATASHEET!$A$1:$CT$300,MATCH(PROGRESS!$A171,DATASHEET!$A$1:$A$300,0),MATCH(PROGRESS!BR$2,DATASHEET!$A$1:$CT$1,0)),"")</f>
        <v>0</v>
      </c>
      <c r="BS171" s="109" t="str">
        <f t="shared" si="72"/>
        <v/>
      </c>
      <c r="BT171" s="110" t="str">
        <f>IF(ISBLANK(DATASHEET!BY157),"",DATASHEET!BY157)</f>
        <v/>
      </c>
      <c r="BU171" s="111" t="str">
        <f>IF(ISBLANK(DATASHEET!BZ157),"",DATASHEET!BZ157)</f>
        <v/>
      </c>
      <c r="BV171" s="108" t="str">
        <f>IFERROR(VLOOKUP(DATASHEET!CB157,lookup,2,FALSE)-$Q171,"")</f>
        <v/>
      </c>
      <c r="BW171" s="109">
        <f>IFERROR(INDEX(DATASHEET!$A$1:$CT$300,MATCH(PROGRESS!$A171,DATASHEET!$A$1:$A$300,0),MATCH(PROGRESS!BW$2,DATASHEET!$A$1:$CT$1,0)),"")</f>
        <v>0</v>
      </c>
      <c r="BX171" s="109" t="str">
        <f t="shared" si="73"/>
        <v/>
      </c>
      <c r="BY171" s="110" t="str">
        <f>IF(ISBLANK(DATASHEET!CC157),"",DATASHEET!CC157)</f>
        <v>CKA</v>
      </c>
      <c r="BZ171" s="111" t="str">
        <f>IF(ISBLANK(DATASHEET!CD157),"",DATASHEET!CD157)</f>
        <v>8S-PE-2</v>
      </c>
      <c r="CA171" s="108" t="str">
        <f>IFERROR(VLOOKUP(DATASHEET!CF157,lookup,2,FALSE)-$Q171,"")</f>
        <v/>
      </c>
      <c r="CB171" s="109">
        <f>IFERROR(INDEX(DATASHEET!$A$1:$CT$300,MATCH(PROGRESS!$A171,DATASHEET!$A$1:$A$300,0),MATCH(PROGRESS!CB$2,DATASHEET!$A$1:$CT$1,0)),"")</f>
        <v>0</v>
      </c>
      <c r="CC171" s="109" t="str">
        <f t="shared" si="74"/>
        <v/>
      </c>
      <c r="CD171" s="110" t="str">
        <f>IF(ISBLANK(DATASHEET!CG157),"",DATASHEET!CG157)</f>
        <v>GRY</v>
      </c>
      <c r="CE171" s="111" t="str">
        <f>IF(ISBLANK(DATASHEET!CH157),"",DATASHEET!CH157)</f>
        <v>8S-RE-2</v>
      </c>
      <c r="CF171" s="108" t="str">
        <f>IFERROR(VLOOKUP(DATASHEET!CJ157,lookup,2,FALSE)-$Q171,"")</f>
        <v/>
      </c>
      <c r="CG171" s="109">
        <f>IFERROR(INDEX(DATASHEET!$A$1:$CT$300,MATCH(PROGRESS!$A171,DATASHEET!$A$1:$A$300,0),MATCH(PROGRESS!CG$2,DATASHEET!$A$1:$CT$1,0)),"")</f>
        <v>0</v>
      </c>
      <c r="CH171" s="109" t="str">
        <f t="shared" si="77"/>
        <v/>
      </c>
      <c r="CI171" s="110" t="str">
        <f>IF(ISBLANK(DATASHEET!CK157),"",DATASHEET!CK157)</f>
        <v>RA</v>
      </c>
      <c r="CJ171" s="111" t="str">
        <f>IF(ISBLANK(DATASHEET!CL157),"",DATASHEET!CL157)</f>
        <v>8X-SC-6</v>
      </c>
      <c r="CK171" s="108" t="str">
        <f>IFERROR(VLOOKUP(DATASHEET!CN157,lookup,2,FALSE)-$Q171,"")</f>
        <v/>
      </c>
      <c r="CL171" s="109">
        <f>IFERROR(INDEX(DATASHEET!$A$1:$CT$300,MATCH(PROGRESS!$A171,DATASHEET!$A$1:$A$300,0),MATCH(PROGRESS!CL$2,DATASHEET!$A$1:$CT$1,0)),"")</f>
        <v>0</v>
      </c>
      <c r="CM171" s="109" t="str">
        <f t="shared" si="75"/>
        <v/>
      </c>
      <c r="CN171" s="110" t="str">
        <f>IF(ISBLANK(DATASHEET!CO157),"",DATASHEET!CO157)</f>
        <v/>
      </c>
      <c r="CO171" s="110" t="str">
        <f>IF(ISBLANK(DATASHEET!CP157),"",DATASHEET!CP157)</f>
        <v/>
      </c>
      <c r="FO171" s="282"/>
      <c r="FP171" s="282"/>
      <c r="FQ171" s="282"/>
      <c r="FR171" s="282"/>
      <c r="FS171" s="282"/>
      <c r="FT171" s="282"/>
      <c r="FU171" s="282"/>
      <c r="FV171" s="282"/>
      <c r="FW171" s="282"/>
      <c r="FX171" s="282"/>
      <c r="FY171" s="345"/>
      <c r="FZ171" s="282"/>
      <c r="GA171" s="282"/>
      <c r="GB171" s="282"/>
      <c r="GC171" s="282"/>
      <c r="GD171" s="282"/>
      <c r="GE171" s="282"/>
      <c r="GF171" s="282"/>
      <c r="GG171" s="282"/>
      <c r="GH171" s="282"/>
      <c r="GI171" s="282"/>
      <c r="GJ171" s="282"/>
      <c r="GK171" s="282"/>
      <c r="GL171" s="282"/>
      <c r="GM171" s="282"/>
      <c r="GN171" s="282"/>
      <c r="GO171" s="282"/>
      <c r="GP171" s="282"/>
      <c r="GQ171" s="282"/>
      <c r="GR171" s="282"/>
    </row>
    <row r="172" spans="1:200" ht="15.75" x14ac:dyDescent="0.25">
      <c r="A172" s="112">
        <f>DATASHEET!A158</f>
        <v>152746</v>
      </c>
      <c r="B172" s="113" t="str">
        <f>DATASHEET!B158</f>
        <v>REVILL, Louis</v>
      </c>
      <c r="C172" s="114" t="str">
        <f>DATASHEET!C158</f>
        <v>8JJ</v>
      </c>
      <c r="D172" s="115" t="str">
        <f>DATASHEET!D158</f>
        <v>M</v>
      </c>
      <c r="E172" s="115" t="str">
        <f>DATASHEET!J158</f>
        <v>N</v>
      </c>
      <c r="F172" s="115" t="str">
        <f>DATASHEET!E158</f>
        <v>N</v>
      </c>
      <c r="G172" s="115" t="str">
        <f>DATASHEET!F158</f>
        <v>White - British</v>
      </c>
      <c r="H172" s="115" t="str">
        <f>DATASHEET!G158</f>
        <v>N</v>
      </c>
      <c r="I172" s="115" t="str">
        <f>DATASHEET!H158</f>
        <v>N</v>
      </c>
      <c r="J172" s="115" t="str">
        <f>DATASHEET!I158</f>
        <v>N</v>
      </c>
      <c r="K172" s="116" t="str">
        <f>DATASHEET!M158</f>
        <v>M</v>
      </c>
      <c r="L172" s="117" t="str">
        <f t="shared" si="62"/>
        <v/>
      </c>
      <c r="M172" s="106" t="str">
        <f>IFERROR(SUM(COUNTIF($S172,"&gt;=0"),COUNTIF($AC172,"&gt;=0"),COUNTIF($AH172,"&gt;=0"),COUNTIF(#REF!,"&gt;=0"),COUNTIF($AM172,"&gt;=0"),COUNTIF($AR172,"&gt;=0"),COUNTIF($AW172,"&gt;=0"),COUNTIF($BB172,"&gt;=0"),COUNTIF($BG172,"&gt;=0"),COUNTIF($BL172,"&gt;=0"),COUNTIF($BV172,"&gt;=0"),COUNTIF($BQ172,"&gt;=0"),COUNTIF($CF172,"&gt;=0"),COUNTIF($CK172,"&gt;=0"),COUNTIF($X172,"&gt;=0"),COUNTIF($CA172,"&gt;=0"))/COUNT($S172,$AC172,$AH172,#REF!,$AM172,$AR172,$AW172,$BB172,$BG172,$BL172,$BV172,$CA172,$CF172,$CK172,$X172,$BQ172),"")</f>
        <v/>
      </c>
      <c r="N172" s="106" t="str">
        <f>IFERROR(SUM(COUNTIF($S172,"&lt;0"),COUNTIF($AC172,"&lt;0"),COUNTIF($AH172,"&lt;0"),COUNTIF(#REF!,"&lt;0"),COUNTIF($AM172,"&lt;0"),COUNTIF($AR172,"&lt;0"),COUNTIF($AW172,"&lt;0"),COUNTIF($BB172,"&lt;0"),COUNTIF($BG172,"&lt;0"),COUNTIF($BL172,"&lt;0"),COUNTIF($BV172,"&lt;0"),COUNTIF($BQ172,"&lt;0"),COUNTIF($CA172,"&lt;0"),COUNTIF($CF172,"&lt;0"),COUNTIF($CK172,"&lt;0"),COUNTIF($X172,"&lt;0"))/COUNT($S172,$AC172,$AH172,#REF!,$AM172,$AR172,$AW172,$BB172,$BG172,$BL172,$BV172,$CA172,$CF172,$CK172,$X172,$BQ172),"")</f>
        <v/>
      </c>
      <c r="O172" s="118" t="str">
        <f>IF(ISBLANK(DATASHEET!L158),"",DATASHEET!L158)</f>
        <v>4-5</v>
      </c>
      <c r="P172" s="119">
        <f>IFERROR(IF(VLOOKUP(DATASHEET!A158,[5]YEAR8!$A$2:$Z$226,18,FALSE)="","",VLOOKUP(DATASHEET!A158,[5]YEAR8!$A$2:$Z$226,18,FALSE)),"")</f>
        <v>41.109434</v>
      </c>
      <c r="Q172" s="120">
        <f>IFERROR(IF(VLOOKUP(DATASHEET!A158,[5]YEAR8!$A$2:$AF$250,19,FALSE)="","",VLOOKUP(DATASHEET!A158,[5]YEAR8!$A$2:$AF$250,19,FALSE)),"")</f>
        <v>4.1109434</v>
      </c>
      <c r="R172" s="121" t="str">
        <f>'P8 BREAKDOWN'!L160</f>
        <v/>
      </c>
      <c r="S172" s="108" t="str">
        <f>IF(T172="","",IFERROR(VLOOKUP(DATASHEET!AF158,lookup,2,FALSE)-$Q172,""))</f>
        <v/>
      </c>
      <c r="T172" s="109">
        <f>IFERROR(INDEX(DATASHEET!$A$1:$CT$300,MATCH(PROGRESS!$A172,DATASHEET!$A$1:$A$300,0),MATCH(PROGRESS!T$2,DATASHEET!$A$1:$CT$1,0)),"")</f>
        <v>0</v>
      </c>
      <c r="U172" s="109" t="str">
        <f t="shared" si="63"/>
        <v/>
      </c>
      <c r="V172" s="110" t="str">
        <f>IF(ISBLANK(DATASHEET!AG158),"",DATASHEET!AG158)</f>
        <v>PLE</v>
      </c>
      <c r="W172" s="111" t="str">
        <f>IF(ISBLANK(DATASHEET!AH158),"",DATASHEET!AH158)</f>
        <v>8N-AR-3</v>
      </c>
      <c r="X172" s="108" t="str">
        <f>IFERROR(VLOOKUP(DATASHEET!AJ158,lookup,2,FALSE)-$Q172,"")</f>
        <v/>
      </c>
      <c r="Y172" s="109">
        <f>IFERROR(INDEX(DATASHEET!$A$1:$CT$300,MATCH(PROGRESS!$A172,DATASHEET!$A$1:$A$300,0),MATCH(PROGRESS!Y$2,DATASHEET!$A$1:$CT$1,0)),"")</f>
        <v>0</v>
      </c>
      <c r="Z172" s="109" t="str">
        <f t="shared" si="76"/>
        <v/>
      </c>
      <c r="AA172" s="110" t="str">
        <f>IF(ISBLANK(DATASHEET!AK158),"",DATASHEET!AK158)</f>
        <v/>
      </c>
      <c r="AB172" s="111" t="str">
        <f>IF(ISBLANK(DATASHEET!AL158),"",DATASHEET!AL158)</f>
        <v/>
      </c>
      <c r="AC172" s="108" t="str">
        <f>IF(AD172="","",IFERROR(VLOOKUP(DATASHEET!AN158,lookup,2,FALSE)-$Q172,""))</f>
        <v/>
      </c>
      <c r="AD172" s="109">
        <f>IFERROR(INDEX(DATASHEET!$A$1:$CT$300,MATCH(PROGRESS!$A172,DATASHEET!$A$1:$A$300,0),MATCH(PROGRESS!AD$2,DATASHEET!$A$1:$CT$1,0)),"")</f>
        <v>0</v>
      </c>
      <c r="AE172" s="109" t="str">
        <f t="shared" si="64"/>
        <v/>
      </c>
      <c r="AF172" s="110" t="str">
        <f>IF(ISBLANK(DATASHEET!AO158),"",DATASHEET!AO158)</f>
        <v>EC</v>
      </c>
      <c r="AG172" s="111" t="str">
        <f>IF(ISBLANK(DATASHEET!AP158),"",DATASHEET!AP158)</f>
        <v>8N-DR-3</v>
      </c>
      <c r="AH172" s="108" t="str">
        <f>IF(AI172="","",IFERROR(VLOOKUP(DATASHEET!AR158,lookup,2,FALSE)-$Q172,""))</f>
        <v/>
      </c>
      <c r="AI172" s="109">
        <f>IFERROR(INDEX(DATASHEET!$A$1:$CT$300,MATCH(PROGRESS!$A172,DATASHEET!$A$1:$A$300,0),MATCH(PROGRESS!AI$2,DATASHEET!$A$1:$CT$1,0)),"")</f>
        <v>0</v>
      </c>
      <c r="AJ172" s="109" t="str">
        <f t="shared" si="65"/>
        <v/>
      </c>
      <c r="AK172" s="110" t="str">
        <f>IF(ISBLANK(DATASHEET!AS158),"",DATASHEET!AS158)</f>
        <v>FB</v>
      </c>
      <c r="AL172" s="111" t="str">
        <f>IF(ISBLANK(DATASHEET!AT158),"",DATASHEET!AT158)</f>
        <v>8N-EN-2</v>
      </c>
      <c r="AM172" s="108" t="str">
        <f>IF(AN172="","",IFERROR(VLOOKUP(DATASHEET!AZ158,lookup,2,FALSE)-$Q172,""))</f>
        <v/>
      </c>
      <c r="AN172" s="109">
        <f>IFERROR(INDEX(DATASHEET!$A$1:$CT$300,MATCH(PROGRESS!$A172,DATASHEET!$A$1:$A$300,0),MATCH(PROGRESS!AN$2,DATASHEET!$A$1:$CT$1,0)),"")</f>
        <v>0</v>
      </c>
      <c r="AO172" s="109" t="str">
        <f t="shared" si="66"/>
        <v/>
      </c>
      <c r="AP172" s="110" t="str">
        <f>IF(ISBLANK(DATASHEET!BA158),"",DATASHEET!BA158)</f>
        <v/>
      </c>
      <c r="AQ172" s="111" t="str">
        <f>IF(ISBLANK(DATASHEET!BB158),"",DATASHEET!BB158)</f>
        <v/>
      </c>
      <c r="AR172" s="108" t="str">
        <f>IF(AS172="","",IFERROR(VLOOKUP(DATASHEET!BD158,lookup,2,FALSE)-$Q172,""))</f>
        <v/>
      </c>
      <c r="AS172" s="109">
        <f>IFERROR(INDEX(DATASHEET!$A$1:$CT$300,MATCH(PROGRESS!$A172,DATASHEET!$A$1:$A$300,0),MATCH(PROGRESS!AS$2,DATASHEET!$A$1:$CT$1,0)),"")</f>
        <v>0</v>
      </c>
      <c r="AT172" s="109" t="str">
        <f t="shared" si="67"/>
        <v/>
      </c>
      <c r="AU172" s="110" t="str">
        <f>IF(ISBLANK(DATASHEET!BE158),"",DATASHEET!BE158)</f>
        <v>MPI</v>
      </c>
      <c r="AV172" s="111" t="str">
        <f>IF(ISBLANK(DATASHEET!BF158),"",DATASHEET!BF158)</f>
        <v>8N-GG-3</v>
      </c>
      <c r="AW172" s="108" t="str">
        <f>IF(AX172="","",IFERROR(VLOOKUP(DATASHEET!BH158,lookup,2,FALSE)-$Q172,""))</f>
        <v/>
      </c>
      <c r="AX172" s="109">
        <f>IFERROR(INDEX(DATASHEET!$A$1:$CT$300,MATCH(PROGRESS!$A172,DATASHEET!$A$1:$A$300,0),MATCH(PROGRESS!AX$2,DATASHEET!$A$1:$CT$1,0)),"")</f>
        <v>0</v>
      </c>
      <c r="AY172" s="109" t="str">
        <f t="shared" si="68"/>
        <v/>
      </c>
      <c r="AZ172" s="110" t="str">
        <f>IF(ISBLANK(DATASHEET!BI158),"",DATASHEET!BI158)</f>
        <v>MCO</v>
      </c>
      <c r="BA172" s="111" t="str">
        <f>IF(ISBLANK(DATASHEET!BJ158),"",DATASHEET!BJ158)</f>
        <v>8N-HI-3</v>
      </c>
      <c r="BB172" s="108" t="str">
        <f>IF(BC172="","",IFERROR(VLOOKUP(DATASHEET!BL158,lookup,2,FALSE)-$Q172,""))</f>
        <v/>
      </c>
      <c r="BC172" s="109">
        <f>IFERROR(INDEX(DATASHEET!$A$1:$CT$300,MATCH(PROGRESS!$A172,DATASHEET!$A$1:$A$300,0),MATCH(PROGRESS!BC$2,DATASHEET!$A$1:$CT$1,0)),"")</f>
        <v>0</v>
      </c>
      <c r="BD172" s="109" t="str">
        <f t="shared" si="69"/>
        <v/>
      </c>
      <c r="BE172" s="110" t="str">
        <f>IF(ISBLANK(DATASHEET!BM158),"",DATASHEET!BM158)</f>
        <v>RNI</v>
      </c>
      <c r="BF172" s="111" t="str">
        <f>IF(ISBLANK(DATASHEET!BN158),"",DATASHEET!BN158)</f>
        <v>8N-IT-3</v>
      </c>
      <c r="BG172" s="108" t="str">
        <f>IF(BH172="","",IFERROR(VLOOKUP(DATASHEET!BP158,lookup,2,FALSE)-$Q172,""))</f>
        <v/>
      </c>
      <c r="BH172" s="109">
        <f>IFERROR(INDEX(DATASHEET!$A$1:$CT$300,MATCH(PROGRESS!$A172,DATASHEET!$A$1:$A$300,0),MATCH(PROGRESS!BH$2,DATASHEET!$A$1:$CT$1,0)),"")</f>
        <v>0</v>
      </c>
      <c r="BI172" s="109" t="str">
        <f t="shared" si="70"/>
        <v/>
      </c>
      <c r="BJ172" s="110" t="str">
        <f>IF(ISBLANK(DATASHEET!BQ158),"",DATASHEET!BQ158)</f>
        <v>AB</v>
      </c>
      <c r="BK172" s="111" t="str">
        <f>IF(ISBLANK(DATASHEET!BR158),"",DATASHEET!BR158)</f>
        <v>8N-MA-3</v>
      </c>
      <c r="BL172" s="108" t="str">
        <f>IFERROR(VLOOKUP(DATASHEET!BT158,lookup,2,FALSE)-$Q172,"")</f>
        <v/>
      </c>
      <c r="BM172" s="109">
        <f>IFERROR(INDEX(DATASHEET!$A$1:$CT$300,MATCH(PROGRESS!$A172,DATASHEET!$A$1:$A$300,0),MATCH(PROGRESS!BM$2,DATASHEET!$A$1:$CT$1,0)),"")</f>
        <v>0</v>
      </c>
      <c r="BN172" s="109" t="str">
        <f t="shared" si="71"/>
        <v/>
      </c>
      <c r="BO172" s="110" t="str">
        <f>IF(ISBLANK(DATASHEET!BU158),"",DATASHEET!BU158)</f>
        <v>AW</v>
      </c>
      <c r="BP172" s="111" t="str">
        <f>IF(ISBLANK(DATASHEET!BV158),"",DATASHEET!BV158)</f>
        <v>8N-MU-3</v>
      </c>
      <c r="BQ172" s="108" t="str">
        <f>IFERROR(VLOOKUP(DATASHEET!BX158,lookup,2,FALSE)-$Q172,"")</f>
        <v/>
      </c>
      <c r="BR172" s="109">
        <f>IFERROR(INDEX(DATASHEET!$A$1:$CT$300,MATCH(PROGRESS!$A172,DATASHEET!$A$1:$A$300,0),MATCH(PROGRESS!BR$2,DATASHEET!$A$1:$CT$1,0)),"")</f>
        <v>0</v>
      </c>
      <c r="BS172" s="109" t="str">
        <f t="shared" si="72"/>
        <v/>
      </c>
      <c r="BT172" s="110" t="str">
        <f>IF(ISBLANK(DATASHEET!BY158),"",DATASHEET!BY158)</f>
        <v>RNI</v>
      </c>
      <c r="BU172" s="111" t="str">
        <f>IF(ISBLANK(DATASHEET!BZ158),"",DATASHEET!BZ158)</f>
        <v>8N-PS-5</v>
      </c>
      <c r="BV172" s="108" t="str">
        <f>IFERROR(VLOOKUP(DATASHEET!CB158,lookup,2,FALSE)-$Q172,"")</f>
        <v/>
      </c>
      <c r="BW172" s="109">
        <f>IFERROR(INDEX(DATASHEET!$A$1:$CT$300,MATCH(PROGRESS!$A172,DATASHEET!$A$1:$A$300,0),MATCH(PROGRESS!BW$2,DATASHEET!$A$1:$CT$1,0)),"")</f>
        <v>0</v>
      </c>
      <c r="BX172" s="109" t="str">
        <f t="shared" si="73"/>
        <v/>
      </c>
      <c r="BY172" s="110" t="str">
        <f>IF(ISBLANK(DATASHEET!CC158),"",DATASHEET!CC158)</f>
        <v>JOS</v>
      </c>
      <c r="BZ172" s="111" t="str">
        <f>IF(ISBLANK(DATASHEET!CD158),"",DATASHEET!CD158)</f>
        <v>8N-PE-3</v>
      </c>
      <c r="CA172" s="108" t="str">
        <f>IFERROR(VLOOKUP(DATASHEET!CF158,lookup,2,FALSE)-$Q172,"")</f>
        <v/>
      </c>
      <c r="CB172" s="109">
        <f>IFERROR(INDEX(DATASHEET!$A$1:$CT$300,MATCH(PROGRESS!$A172,DATASHEET!$A$1:$A$300,0),MATCH(PROGRESS!CB$2,DATASHEET!$A$1:$CT$1,0)),"")</f>
        <v>0</v>
      </c>
      <c r="CC172" s="109" t="str">
        <f t="shared" si="74"/>
        <v/>
      </c>
      <c r="CD172" s="110" t="str">
        <f>IF(ISBLANK(DATASHEET!CG158),"",DATASHEET!CG158)</f>
        <v>CR</v>
      </c>
      <c r="CE172" s="111" t="str">
        <f>IF(ISBLANK(DATASHEET!CH158),"",DATASHEET!CH158)</f>
        <v>8N-RE-3</v>
      </c>
      <c r="CF172" s="108" t="str">
        <f>IFERROR(VLOOKUP(DATASHEET!CJ158,lookup,2,FALSE)-$Q172,"")</f>
        <v/>
      </c>
      <c r="CG172" s="109">
        <f>IFERROR(INDEX(DATASHEET!$A$1:$CT$300,MATCH(PROGRESS!$A172,DATASHEET!$A$1:$A$300,0),MATCH(PROGRESS!CG$2,DATASHEET!$A$1:$CT$1,0)),"")</f>
        <v>0</v>
      </c>
      <c r="CH172" s="109" t="str">
        <f t="shared" si="77"/>
        <v/>
      </c>
      <c r="CI172" s="110" t="str">
        <f>IF(ISBLANK(DATASHEET!CK158),"",DATASHEET!CK158)</f>
        <v>GN</v>
      </c>
      <c r="CJ172" s="111" t="str">
        <f>IF(ISBLANK(DATASHEET!CL158),"",DATASHEET!CL158)</f>
        <v>8X-SC-4</v>
      </c>
      <c r="CK172" s="108" t="str">
        <f>IFERROR(VLOOKUP(DATASHEET!CN158,lookup,2,FALSE)-$Q172,"")</f>
        <v/>
      </c>
      <c r="CL172" s="109">
        <f>IFERROR(INDEX(DATASHEET!$A$1:$CT$300,MATCH(PROGRESS!$A172,DATASHEET!$A$1:$A$300,0),MATCH(PROGRESS!CL$2,DATASHEET!$A$1:$CT$1,0)),"")</f>
        <v>0</v>
      </c>
      <c r="CM172" s="109" t="str">
        <f t="shared" si="75"/>
        <v/>
      </c>
      <c r="CN172" s="110" t="str">
        <f>IF(ISBLANK(DATASHEET!CO158),"",DATASHEET!CO158)</f>
        <v>LMA</v>
      </c>
      <c r="CO172" s="110" t="str">
        <f>IF(ISBLANK(DATASHEET!CP158),"",DATASHEET!CP158)</f>
        <v>8N-SP-3</v>
      </c>
      <c r="FO172" s="282"/>
      <c r="FP172" s="282"/>
      <c r="FQ172" s="282"/>
      <c r="FR172" s="282"/>
      <c r="FS172" s="282"/>
      <c r="FT172" s="282"/>
      <c r="FU172" s="282"/>
      <c r="FV172" s="282"/>
      <c r="FW172" s="282"/>
      <c r="FX172" s="282"/>
      <c r="FY172" s="345"/>
      <c r="FZ172" s="282"/>
      <c r="GA172" s="282"/>
      <c r="GB172" s="282"/>
      <c r="GC172" s="282"/>
      <c r="GD172" s="282"/>
      <c r="GE172" s="282"/>
      <c r="GF172" s="282"/>
      <c r="GG172" s="282"/>
      <c r="GH172" s="282"/>
      <c r="GI172" s="282"/>
      <c r="GJ172" s="282"/>
      <c r="GK172" s="282"/>
      <c r="GL172" s="282"/>
      <c r="GM172" s="282"/>
      <c r="GN172" s="282"/>
      <c r="GO172" s="282"/>
      <c r="GP172" s="282"/>
      <c r="GQ172" s="282"/>
      <c r="GR172" s="282"/>
    </row>
    <row r="173" spans="1:200" ht="15.75" x14ac:dyDescent="0.25">
      <c r="A173" s="112">
        <f>DATASHEET!A159</f>
        <v>100358</v>
      </c>
      <c r="B173" s="113" t="str">
        <f>DATASHEET!B159</f>
        <v>RICHMOND, Hannah</v>
      </c>
      <c r="C173" s="114" t="str">
        <f>DATASHEET!C159</f>
        <v>8PH</v>
      </c>
      <c r="D173" s="115" t="str">
        <f>DATASHEET!D159</f>
        <v>F</v>
      </c>
      <c r="E173" s="115" t="str">
        <f>DATASHEET!J159</f>
        <v>N</v>
      </c>
      <c r="F173" s="115" t="str">
        <f>DATASHEET!E159</f>
        <v>N</v>
      </c>
      <c r="G173" s="115" t="str">
        <f>DATASHEET!F159</f>
        <v>White - British</v>
      </c>
      <c r="H173" s="115" t="str">
        <f>DATASHEET!G159</f>
        <v>N</v>
      </c>
      <c r="I173" s="115" t="str">
        <f>DATASHEET!H159</f>
        <v>N</v>
      </c>
      <c r="J173" s="115" t="str">
        <f>DATASHEET!I159</f>
        <v>N</v>
      </c>
      <c r="K173" s="116" t="str">
        <f>DATASHEET!M159</f>
        <v>M</v>
      </c>
      <c r="L173" s="117" t="str">
        <f t="shared" si="62"/>
        <v/>
      </c>
      <c r="M173" s="106" t="str">
        <f>IFERROR(SUM(COUNTIF($S173,"&gt;=0"),COUNTIF($AC173,"&gt;=0"),COUNTIF($AH173,"&gt;=0"),COUNTIF(#REF!,"&gt;=0"),COUNTIF($AM173,"&gt;=0"),COUNTIF($AR173,"&gt;=0"),COUNTIF($AW173,"&gt;=0"),COUNTIF($BB173,"&gt;=0"),COUNTIF($BG173,"&gt;=0"),COUNTIF($BL173,"&gt;=0"),COUNTIF($BV173,"&gt;=0"),COUNTIF($BQ173,"&gt;=0"),COUNTIF($CF173,"&gt;=0"),COUNTIF($CK173,"&gt;=0"),COUNTIF($X173,"&gt;=0"),COUNTIF($CA173,"&gt;=0"))/COUNT($S173,$AC173,$AH173,#REF!,$AM173,$AR173,$AW173,$BB173,$BG173,$BL173,$BV173,$CA173,$CF173,$CK173,$X173,$BQ173),"")</f>
        <v/>
      </c>
      <c r="N173" s="106" t="str">
        <f>IFERROR(SUM(COUNTIF($S173,"&lt;0"),COUNTIF($AC173,"&lt;0"),COUNTIF($AH173,"&lt;0"),COUNTIF(#REF!,"&lt;0"),COUNTIF($AM173,"&lt;0"),COUNTIF($AR173,"&lt;0"),COUNTIF($AW173,"&lt;0"),COUNTIF($BB173,"&lt;0"),COUNTIF($BG173,"&lt;0"),COUNTIF($BL173,"&lt;0"),COUNTIF($BV173,"&lt;0"),COUNTIF($BQ173,"&lt;0"),COUNTIF($CA173,"&lt;0"),COUNTIF($CF173,"&lt;0"),COUNTIF($CK173,"&lt;0"),COUNTIF($X173,"&lt;0"))/COUNT($S173,$AC173,$AH173,#REF!,$AM173,$AR173,$AW173,$BB173,$BG173,$BL173,$BV173,$CA173,$CF173,$CK173,$X173,$BQ173),"")</f>
        <v/>
      </c>
      <c r="O173" s="118" t="str">
        <f>IF(ISBLANK(DATASHEET!L159),"",DATASHEET!L159)</f>
        <v>5-6</v>
      </c>
      <c r="P173" s="119">
        <f>IFERROR(IF(VLOOKUP(DATASHEET!A159,[5]YEAR8!$A$2:$Z$226,18,FALSE)="","",VLOOKUP(DATASHEET!A159,[5]YEAR8!$A$2:$Z$226,18,FALSE)),"")</f>
        <v>42.677678999999998</v>
      </c>
      <c r="Q173" s="120">
        <f>IFERROR(IF(VLOOKUP(DATASHEET!A159,[5]YEAR8!$A$2:$AF$250,19,FALSE)="","",VLOOKUP(DATASHEET!A159,[5]YEAR8!$A$2:$AF$250,19,FALSE)),"")</f>
        <v>4.2677678999999999</v>
      </c>
      <c r="R173" s="121" t="str">
        <f>'P8 BREAKDOWN'!L161</f>
        <v/>
      </c>
      <c r="S173" s="108" t="str">
        <f>IF(T173="","",IFERROR(VLOOKUP(DATASHEET!AF159,lookup,2,FALSE)-$Q173,""))</f>
        <v/>
      </c>
      <c r="T173" s="109">
        <f>IFERROR(INDEX(DATASHEET!$A$1:$CT$300,MATCH(PROGRESS!$A173,DATASHEET!$A$1:$A$300,0),MATCH(PROGRESS!T$2,DATASHEET!$A$1:$CT$1,0)),"")</f>
        <v>0</v>
      </c>
      <c r="U173" s="109" t="str">
        <f t="shared" si="63"/>
        <v/>
      </c>
      <c r="V173" s="110" t="str">
        <f>IF(ISBLANK(DATASHEET!AG159),"",DATASHEET!AG159)</f>
        <v>PLE</v>
      </c>
      <c r="W173" s="111" t="str">
        <f>IF(ISBLANK(DATASHEET!AH159),"",DATASHEET!AH159)</f>
        <v>8S-AR-3</v>
      </c>
      <c r="X173" s="108" t="str">
        <f>IFERROR(VLOOKUP(DATASHEET!AJ159,lookup,2,FALSE)-$Q173,"")</f>
        <v/>
      </c>
      <c r="Y173" s="109">
        <f>IFERROR(INDEX(DATASHEET!$A$1:$CT$300,MATCH(PROGRESS!$A173,DATASHEET!$A$1:$A$300,0),MATCH(PROGRESS!Y$2,DATASHEET!$A$1:$CT$1,0)),"")</f>
        <v>0</v>
      </c>
      <c r="Z173" s="109" t="str">
        <f t="shared" si="76"/>
        <v/>
      </c>
      <c r="AA173" s="110" t="str">
        <f>IF(ISBLANK(DATASHEET!AK159),"",DATASHEET!AK159)</f>
        <v>KD</v>
      </c>
      <c r="AB173" s="111" t="str">
        <f>IF(ISBLANK(DATASHEET!AL159),"",DATASHEET!AL159)</f>
        <v>8S-DT-2</v>
      </c>
      <c r="AC173" s="108" t="str">
        <f>IF(AD173="","",IFERROR(VLOOKUP(DATASHEET!AN159,lookup,2,FALSE)-$Q173,""))</f>
        <v/>
      </c>
      <c r="AD173" s="109">
        <f>IFERROR(INDEX(DATASHEET!$A$1:$CT$300,MATCH(PROGRESS!$A173,DATASHEET!$A$1:$A$300,0),MATCH(PROGRESS!AD$2,DATASHEET!$A$1:$CT$1,0)),"")</f>
        <v>0</v>
      </c>
      <c r="AE173" s="109" t="str">
        <f t="shared" si="64"/>
        <v/>
      </c>
      <c r="AF173" s="110" t="str">
        <f>IF(ISBLANK(DATASHEET!AO159),"",DATASHEET!AO159)</f>
        <v>EC</v>
      </c>
      <c r="AG173" s="111" t="str">
        <f>IF(ISBLANK(DATASHEET!AP159),"",DATASHEET!AP159)</f>
        <v>8S-DR-3</v>
      </c>
      <c r="AH173" s="108" t="str">
        <f>IF(AI173="","",IFERROR(VLOOKUP(DATASHEET!AR159,lookup,2,FALSE)-$Q173,""))</f>
        <v/>
      </c>
      <c r="AI173" s="109">
        <f>IFERROR(INDEX(DATASHEET!$A$1:$CT$300,MATCH(PROGRESS!$A173,DATASHEET!$A$1:$A$300,0),MATCH(PROGRESS!AI$2,DATASHEET!$A$1:$CT$1,0)),"")</f>
        <v>0</v>
      </c>
      <c r="AJ173" s="109" t="str">
        <f t="shared" si="65"/>
        <v/>
      </c>
      <c r="AK173" s="110" t="str">
        <f>IF(ISBLANK(DATASHEET!AS159),"",DATASHEET!AS159)</f>
        <v>KC</v>
      </c>
      <c r="AL173" s="111" t="str">
        <f>IF(ISBLANK(DATASHEET!AT159),"",DATASHEET!AT159)</f>
        <v>8S-EN-3</v>
      </c>
      <c r="AM173" s="108" t="str">
        <f>IF(AN173="","",IFERROR(VLOOKUP(DATASHEET!AZ159,lookup,2,FALSE)-$Q173,""))</f>
        <v/>
      </c>
      <c r="AN173" s="109">
        <f>IFERROR(INDEX(DATASHEET!$A$1:$CT$300,MATCH(PROGRESS!$A173,DATASHEET!$A$1:$A$300,0),MATCH(PROGRESS!AN$2,DATASHEET!$A$1:$CT$1,0)),"")</f>
        <v>0</v>
      </c>
      <c r="AO173" s="109" t="str">
        <f t="shared" si="66"/>
        <v/>
      </c>
      <c r="AP173" s="110" t="str">
        <f>IF(ISBLANK(DATASHEET!BA159),"",DATASHEET!BA159)</f>
        <v>DCH</v>
      </c>
      <c r="AQ173" s="111" t="str">
        <f>IF(ISBLANK(DATASHEET!BB159),"",DATASHEET!BB159)</f>
        <v>8S-FR-3</v>
      </c>
      <c r="AR173" s="108" t="str">
        <f>IF(AS173="","",IFERROR(VLOOKUP(DATASHEET!BD159,lookup,2,FALSE)-$Q173,""))</f>
        <v/>
      </c>
      <c r="AS173" s="109">
        <f>IFERROR(INDEX(DATASHEET!$A$1:$CT$300,MATCH(PROGRESS!$A173,DATASHEET!$A$1:$A$300,0),MATCH(PROGRESS!AS$2,DATASHEET!$A$1:$CT$1,0)),"")</f>
        <v>0</v>
      </c>
      <c r="AT173" s="109" t="str">
        <f t="shared" si="67"/>
        <v/>
      </c>
      <c r="AU173" s="110" t="str">
        <f>IF(ISBLANK(DATASHEET!BE159),"",DATASHEET!BE159)</f>
        <v>NH</v>
      </c>
      <c r="AV173" s="111" t="str">
        <f>IF(ISBLANK(DATASHEET!BF159),"",DATASHEET!BF159)</f>
        <v>8S-GG-3</v>
      </c>
      <c r="AW173" s="108" t="str">
        <f>IF(AX173="","",IFERROR(VLOOKUP(DATASHEET!BH159,lookup,2,FALSE)-$Q173,""))</f>
        <v/>
      </c>
      <c r="AX173" s="109">
        <f>IFERROR(INDEX(DATASHEET!$A$1:$CT$300,MATCH(PROGRESS!$A173,DATASHEET!$A$1:$A$300,0),MATCH(PROGRESS!AX$2,DATASHEET!$A$1:$CT$1,0)),"")</f>
        <v>0</v>
      </c>
      <c r="AY173" s="109" t="str">
        <f t="shared" si="68"/>
        <v/>
      </c>
      <c r="AZ173" s="110" t="str">
        <f>IF(ISBLANK(DATASHEET!BI159),"",DATASHEET!BI159)</f>
        <v>MCO</v>
      </c>
      <c r="BA173" s="111" t="str">
        <f>IF(ISBLANK(DATASHEET!BJ159),"",DATASHEET!BJ159)</f>
        <v>8S-HI-3</v>
      </c>
      <c r="BB173" s="108" t="str">
        <f>IF(BC173="","",IFERROR(VLOOKUP(DATASHEET!BL159,lookup,2,FALSE)-$Q173,""))</f>
        <v/>
      </c>
      <c r="BC173" s="109">
        <f>IFERROR(INDEX(DATASHEET!$A$1:$CT$300,MATCH(PROGRESS!$A173,DATASHEET!$A$1:$A$300,0),MATCH(PROGRESS!BC$2,DATASHEET!$A$1:$CT$1,0)),"")</f>
        <v>0</v>
      </c>
      <c r="BD173" s="109" t="str">
        <f t="shared" si="69"/>
        <v/>
      </c>
      <c r="BE173" s="110" t="str">
        <f>IF(ISBLANK(DATASHEET!BM159),"",DATASHEET!BM159)</f>
        <v>RNI</v>
      </c>
      <c r="BF173" s="111" t="str">
        <f>IF(ISBLANK(DATASHEET!BN159),"",DATASHEET!BN159)</f>
        <v>8S-IT-3</v>
      </c>
      <c r="BG173" s="108" t="str">
        <f>IF(BH173="","",IFERROR(VLOOKUP(DATASHEET!BP159,lookup,2,FALSE)-$Q173,""))</f>
        <v/>
      </c>
      <c r="BH173" s="109">
        <f>IFERROR(INDEX(DATASHEET!$A$1:$CT$300,MATCH(PROGRESS!$A173,DATASHEET!$A$1:$A$300,0),MATCH(PROGRESS!BH$2,DATASHEET!$A$1:$CT$1,0)),"")</f>
        <v>0</v>
      </c>
      <c r="BI173" s="109" t="str">
        <f t="shared" si="70"/>
        <v/>
      </c>
      <c r="BJ173" s="110" t="str">
        <f>IF(ISBLANK(DATASHEET!BQ159),"",DATASHEET!BQ159)</f>
        <v>AB</v>
      </c>
      <c r="BK173" s="111" t="str">
        <f>IF(ISBLANK(DATASHEET!BR159),"",DATASHEET!BR159)</f>
        <v>8S-MA-3</v>
      </c>
      <c r="BL173" s="108" t="str">
        <f>IFERROR(VLOOKUP(DATASHEET!BT159,lookup,2,FALSE)-$Q173,"")</f>
        <v/>
      </c>
      <c r="BM173" s="109">
        <f>IFERROR(INDEX(DATASHEET!$A$1:$CT$300,MATCH(PROGRESS!$A173,DATASHEET!$A$1:$A$300,0),MATCH(PROGRESS!BM$2,DATASHEET!$A$1:$CT$1,0)),"")</f>
        <v>0</v>
      </c>
      <c r="BN173" s="109" t="str">
        <f t="shared" si="71"/>
        <v/>
      </c>
      <c r="BO173" s="110" t="str">
        <f>IF(ISBLANK(DATASHEET!BU159),"",DATASHEET!BU159)</f>
        <v>AW</v>
      </c>
      <c r="BP173" s="111" t="str">
        <f>IF(ISBLANK(DATASHEET!BV159),"",DATASHEET!BV159)</f>
        <v>8S-MU-3</v>
      </c>
      <c r="BQ173" s="108" t="str">
        <f>IFERROR(VLOOKUP(DATASHEET!BX159,lookup,2,FALSE)-$Q173,"")</f>
        <v/>
      </c>
      <c r="BR173" s="109">
        <f>IFERROR(INDEX(DATASHEET!$A$1:$CT$300,MATCH(PROGRESS!$A173,DATASHEET!$A$1:$A$300,0),MATCH(PROGRESS!BR$2,DATASHEET!$A$1:$CT$1,0)),"")</f>
        <v>0</v>
      </c>
      <c r="BS173" s="109" t="str">
        <f t="shared" si="72"/>
        <v/>
      </c>
      <c r="BT173" s="110" t="str">
        <f>IF(ISBLANK(DATASHEET!BY159),"",DATASHEET!BY159)</f>
        <v/>
      </c>
      <c r="BU173" s="111" t="str">
        <f>IF(ISBLANK(DATASHEET!BZ159),"",DATASHEET!BZ159)</f>
        <v/>
      </c>
      <c r="BV173" s="108" t="str">
        <f>IFERROR(VLOOKUP(DATASHEET!CB159,lookup,2,FALSE)-$Q173,"")</f>
        <v/>
      </c>
      <c r="BW173" s="109">
        <f>IFERROR(INDEX(DATASHEET!$A$1:$CT$300,MATCH(PROGRESS!$A173,DATASHEET!$A$1:$A$300,0),MATCH(PROGRESS!BW$2,DATASHEET!$A$1:$CT$1,0)),"")</f>
        <v>0</v>
      </c>
      <c r="BX173" s="109" t="str">
        <f t="shared" si="73"/>
        <v/>
      </c>
      <c r="BY173" s="110" t="str">
        <f>IF(ISBLANK(DATASHEET!CC159),"",DATASHEET!CC159)</f>
        <v>CKA</v>
      </c>
      <c r="BZ173" s="111" t="str">
        <f>IF(ISBLANK(DATASHEET!CD159),"",DATASHEET!CD159)</f>
        <v>8S-PE-2</v>
      </c>
      <c r="CA173" s="108" t="str">
        <f>IFERROR(VLOOKUP(DATASHEET!CF159,lookup,2,FALSE)-$Q173,"")</f>
        <v/>
      </c>
      <c r="CB173" s="109">
        <f>IFERROR(INDEX(DATASHEET!$A$1:$CT$300,MATCH(PROGRESS!$A173,DATASHEET!$A$1:$A$300,0),MATCH(PROGRESS!CB$2,DATASHEET!$A$1:$CT$1,0)),"")</f>
        <v>0</v>
      </c>
      <c r="CC173" s="109" t="str">
        <f t="shared" si="74"/>
        <v/>
      </c>
      <c r="CD173" s="110" t="str">
        <f>IF(ISBLANK(DATASHEET!CG159),"",DATASHEET!CG159)</f>
        <v>FG</v>
      </c>
      <c r="CE173" s="111" t="str">
        <f>IF(ISBLANK(DATASHEET!CH159),"",DATASHEET!CH159)</f>
        <v>8S-RE-3</v>
      </c>
      <c r="CF173" s="108" t="str">
        <f>IFERROR(VLOOKUP(DATASHEET!CJ159,lookup,2,FALSE)-$Q173,"")</f>
        <v/>
      </c>
      <c r="CG173" s="109">
        <f>IFERROR(INDEX(DATASHEET!$A$1:$CT$300,MATCH(PROGRESS!$A173,DATASHEET!$A$1:$A$300,0),MATCH(PROGRESS!CG$2,DATASHEET!$A$1:$CT$1,0)),"")</f>
        <v>0</v>
      </c>
      <c r="CH173" s="109" t="str">
        <f t="shared" si="77"/>
        <v/>
      </c>
      <c r="CI173" s="110" t="str">
        <f>IF(ISBLANK(DATASHEET!CK159),"",DATASHEET!CK159)</f>
        <v>AR</v>
      </c>
      <c r="CJ173" s="111" t="str">
        <f>IF(ISBLANK(DATASHEET!CL159),"",DATASHEET!CL159)</f>
        <v>8X-SC-7</v>
      </c>
      <c r="CK173" s="108" t="str">
        <f>IFERROR(VLOOKUP(DATASHEET!CN159,lookup,2,FALSE)-$Q173,"")</f>
        <v/>
      </c>
      <c r="CL173" s="109">
        <f>IFERROR(INDEX(DATASHEET!$A$1:$CT$300,MATCH(PROGRESS!$A173,DATASHEET!$A$1:$A$300,0),MATCH(PROGRESS!CL$2,DATASHEET!$A$1:$CT$1,0)),"")</f>
        <v>0</v>
      </c>
      <c r="CM173" s="109" t="str">
        <f t="shared" si="75"/>
        <v/>
      </c>
      <c r="CN173" s="110" t="str">
        <f>IF(ISBLANK(DATASHEET!CO159),"",DATASHEET!CO159)</f>
        <v/>
      </c>
      <c r="CO173" s="110" t="str">
        <f>IF(ISBLANK(DATASHEET!CP159),"",DATASHEET!CP159)</f>
        <v/>
      </c>
      <c r="FO173" s="282"/>
      <c r="FP173" s="282"/>
      <c r="FQ173" s="282"/>
      <c r="FR173" s="282"/>
      <c r="FS173" s="282"/>
      <c r="FT173" s="282"/>
      <c r="FU173" s="282"/>
      <c r="FV173" s="282"/>
      <c r="FW173" s="282"/>
      <c r="FX173" s="282"/>
      <c r="FY173" s="345"/>
      <c r="FZ173" s="282"/>
      <c r="GA173" s="282"/>
      <c r="GB173" s="282"/>
      <c r="GC173" s="282"/>
      <c r="GD173" s="282"/>
      <c r="GE173" s="282"/>
      <c r="GF173" s="282"/>
      <c r="GG173" s="282"/>
      <c r="GH173" s="282"/>
      <c r="GI173" s="282"/>
      <c r="GJ173" s="282"/>
      <c r="GK173" s="282"/>
      <c r="GL173" s="282"/>
      <c r="GM173" s="282"/>
      <c r="GN173" s="282"/>
      <c r="GO173" s="282"/>
      <c r="GP173" s="282"/>
      <c r="GQ173" s="282"/>
      <c r="GR173" s="282"/>
    </row>
    <row r="174" spans="1:200" ht="15.75" x14ac:dyDescent="0.25">
      <c r="A174" s="112">
        <f>DATASHEET!A160</f>
        <v>152862</v>
      </c>
      <c r="B174" s="113" t="str">
        <f>DATASHEET!B160</f>
        <v>ROEBUCK, Bailey</v>
      </c>
      <c r="C174" s="114" t="str">
        <f>DATASHEET!C160</f>
        <v>8KC</v>
      </c>
      <c r="D174" s="115" t="str">
        <f>DATASHEET!D160</f>
        <v>M</v>
      </c>
      <c r="E174" s="115" t="str">
        <f>DATASHEET!J160</f>
        <v>E</v>
      </c>
      <c r="F174" s="115" t="str">
        <f>DATASHEET!E160</f>
        <v>Y</v>
      </c>
      <c r="G174" s="115" t="str">
        <f>DATASHEET!F160</f>
        <v>White - British</v>
      </c>
      <c r="H174" s="115" t="str">
        <f>DATASHEET!G160</f>
        <v>N</v>
      </c>
      <c r="I174" s="115" t="str">
        <f>DATASHEET!H160</f>
        <v>Y</v>
      </c>
      <c r="J174" s="115" t="str">
        <f>DATASHEET!I160</f>
        <v>N</v>
      </c>
      <c r="K174" s="116" t="str">
        <f>DATASHEET!M160</f>
        <v>M</v>
      </c>
      <c r="L174" s="117" t="str">
        <f t="shared" si="62"/>
        <v/>
      </c>
      <c r="M174" s="106" t="str">
        <f>IFERROR(SUM(COUNTIF($S174,"&gt;=0"),COUNTIF($AC174,"&gt;=0"),COUNTIF($AH174,"&gt;=0"),COUNTIF(#REF!,"&gt;=0"),COUNTIF($AM174,"&gt;=0"),COUNTIF($AR174,"&gt;=0"),COUNTIF($AW174,"&gt;=0"),COUNTIF($BB174,"&gt;=0"),COUNTIF($BG174,"&gt;=0"),COUNTIF($BL174,"&gt;=0"),COUNTIF($BV174,"&gt;=0"),COUNTIF($BQ174,"&gt;=0"),COUNTIF($CF174,"&gt;=0"),COUNTIF($CK174,"&gt;=0"),COUNTIF($X174,"&gt;=0"),COUNTIF($CA174,"&gt;=0"))/COUNT($S174,$AC174,$AH174,#REF!,$AM174,$AR174,$AW174,$BB174,$BG174,$BL174,$BV174,$CA174,$CF174,$CK174,$X174,$BQ174),"")</f>
        <v/>
      </c>
      <c r="N174" s="106" t="str">
        <f>IFERROR(SUM(COUNTIF($S174,"&lt;0"),COUNTIF($AC174,"&lt;0"),COUNTIF($AH174,"&lt;0"),COUNTIF(#REF!,"&lt;0"),COUNTIF($AM174,"&lt;0"),COUNTIF($AR174,"&lt;0"),COUNTIF($AW174,"&lt;0"),COUNTIF($BB174,"&lt;0"),COUNTIF($BG174,"&lt;0"),COUNTIF($BL174,"&lt;0"),COUNTIF($BV174,"&lt;0"),COUNTIF($BQ174,"&lt;0"),COUNTIF($CA174,"&lt;0"),COUNTIF($CF174,"&lt;0"),COUNTIF($CK174,"&lt;0"),COUNTIF($X174,"&lt;0"))/COUNT($S174,$AC174,$AH174,#REF!,$AM174,$AR174,$AW174,$BB174,$BG174,$BL174,$BV174,$CA174,$CF174,$CK174,$X174,$BQ174),"")</f>
        <v/>
      </c>
      <c r="O174" s="118" t="str">
        <f>IF(ISBLANK(DATASHEET!L160),"",DATASHEET!L160)</f>
        <v>3-4</v>
      </c>
      <c r="P174" s="119">
        <f>IFERROR(IF(VLOOKUP(DATASHEET!A160,[5]YEAR8!$A$2:$Z$226,18,FALSE)="","",VLOOKUP(DATASHEET!A160,[5]YEAR8!$A$2:$Z$226,18,FALSE)),"")</f>
        <v>34.391429000000002</v>
      </c>
      <c r="Q174" s="120">
        <f>IFERROR(IF(VLOOKUP(DATASHEET!A160,[5]YEAR8!$A$2:$AF$250,19,FALSE)="","",VLOOKUP(DATASHEET!A160,[5]YEAR8!$A$2:$AF$250,19,FALSE)),"")</f>
        <v>3.4391429000000002</v>
      </c>
      <c r="R174" s="121" t="str">
        <f>'P8 BREAKDOWN'!L162</f>
        <v/>
      </c>
      <c r="S174" s="108" t="str">
        <f>IF(T174="","",IFERROR(VLOOKUP(DATASHEET!AF160,lookup,2,FALSE)-$Q174,""))</f>
        <v/>
      </c>
      <c r="T174" s="109">
        <f>IFERROR(INDEX(DATASHEET!$A$1:$CT$300,MATCH(PROGRESS!$A174,DATASHEET!$A$1:$A$300,0),MATCH(PROGRESS!T$2,DATASHEET!$A$1:$CT$1,0)),"")</f>
        <v>0</v>
      </c>
      <c r="U174" s="109" t="str">
        <f t="shared" si="63"/>
        <v/>
      </c>
      <c r="V174" s="110" t="str">
        <f>IF(ISBLANK(DATASHEET!AG160),"",DATASHEET!AG160)</f>
        <v>SGO</v>
      </c>
      <c r="W174" s="111" t="str">
        <f>IF(ISBLANK(DATASHEET!AH160),"",DATASHEET!AH160)</f>
        <v>8N-AR-4</v>
      </c>
      <c r="X174" s="108" t="str">
        <f>IFERROR(VLOOKUP(DATASHEET!AJ160,lookup,2,FALSE)-$Q174,"")</f>
        <v/>
      </c>
      <c r="Y174" s="109">
        <f>IFERROR(INDEX(DATASHEET!$A$1:$CT$300,MATCH(PROGRESS!$A174,DATASHEET!$A$1:$A$300,0),MATCH(PROGRESS!Y$2,DATASHEET!$A$1:$CT$1,0)),"")</f>
        <v>0</v>
      </c>
      <c r="Z174" s="109" t="str">
        <f t="shared" si="76"/>
        <v/>
      </c>
      <c r="AA174" s="110" t="str">
        <f>IF(ISBLANK(DATASHEET!AK160),"",DATASHEET!AK160)</f>
        <v>AWR</v>
      </c>
      <c r="AB174" s="111" t="str">
        <f>IF(ISBLANK(DATASHEET!AL160),"",DATASHEET!AL160)</f>
        <v>8N-DT-4</v>
      </c>
      <c r="AC174" s="108" t="str">
        <f>IF(AD174="","",IFERROR(VLOOKUP(DATASHEET!AN160,lookup,2,FALSE)-$Q174,""))</f>
        <v/>
      </c>
      <c r="AD174" s="109">
        <f>IFERROR(INDEX(DATASHEET!$A$1:$CT$300,MATCH(PROGRESS!$A174,DATASHEET!$A$1:$A$300,0),MATCH(PROGRESS!AD$2,DATASHEET!$A$1:$CT$1,0)),"")</f>
        <v>0</v>
      </c>
      <c r="AE174" s="109" t="str">
        <f t="shared" si="64"/>
        <v/>
      </c>
      <c r="AF174" s="110" t="str">
        <f>IF(ISBLANK(DATASHEET!AO160),"",DATASHEET!AO160)</f>
        <v>KC</v>
      </c>
      <c r="AG174" s="111" t="str">
        <f>IF(ISBLANK(DATASHEET!AP160),"",DATASHEET!AP160)</f>
        <v>8N-DR-4</v>
      </c>
      <c r="AH174" s="108" t="str">
        <f>IF(AI174="","",IFERROR(VLOOKUP(DATASHEET!AR160,lookup,2,FALSE)-$Q174,""))</f>
        <v/>
      </c>
      <c r="AI174" s="109">
        <f>IFERROR(INDEX(DATASHEET!$A$1:$CT$300,MATCH(PROGRESS!$A174,DATASHEET!$A$1:$A$300,0),MATCH(PROGRESS!AI$2,DATASHEET!$A$1:$CT$1,0)),"")</f>
        <v>0</v>
      </c>
      <c r="AJ174" s="109" t="str">
        <f t="shared" si="65"/>
        <v/>
      </c>
      <c r="AK174" s="110" t="str">
        <f>IF(ISBLANK(DATASHEET!AS160),"",DATASHEET!AS160)</f>
        <v>EP</v>
      </c>
      <c r="AL174" s="111" t="str">
        <f>IF(ISBLANK(DATASHEET!AT160),"",DATASHEET!AT160)</f>
        <v>8N-EN-4</v>
      </c>
      <c r="AM174" s="108" t="str">
        <f>IF(AN174="","",IFERROR(VLOOKUP(DATASHEET!AZ160,lookup,2,FALSE)-$Q174,""))</f>
        <v/>
      </c>
      <c r="AN174" s="109">
        <f>IFERROR(INDEX(DATASHEET!$A$1:$CT$300,MATCH(PROGRESS!$A174,DATASHEET!$A$1:$A$300,0),MATCH(PROGRESS!AN$2,DATASHEET!$A$1:$CT$1,0)),"")</f>
        <v>0</v>
      </c>
      <c r="AO174" s="109" t="str">
        <f t="shared" si="66"/>
        <v/>
      </c>
      <c r="AP174" s="110" t="str">
        <f>IF(ISBLANK(DATASHEET!BA160),"",DATASHEET!BA160)</f>
        <v/>
      </c>
      <c r="AQ174" s="111" t="str">
        <f>IF(ISBLANK(DATASHEET!BB160),"",DATASHEET!BB160)</f>
        <v/>
      </c>
      <c r="AR174" s="108" t="str">
        <f>IF(AS174="","",IFERROR(VLOOKUP(DATASHEET!BD160,lookup,2,FALSE)-$Q174,""))</f>
        <v/>
      </c>
      <c r="AS174" s="109">
        <f>IFERROR(INDEX(DATASHEET!$A$1:$CT$300,MATCH(PROGRESS!$A174,DATASHEET!$A$1:$A$300,0),MATCH(PROGRESS!AS$2,DATASHEET!$A$1:$CT$1,0)),"")</f>
        <v>0</v>
      </c>
      <c r="AT174" s="109" t="str">
        <f t="shared" si="67"/>
        <v/>
      </c>
      <c r="AU174" s="110" t="str">
        <f>IF(ISBLANK(DATASHEET!BE160),"",DATASHEET!BE160)</f>
        <v>ET</v>
      </c>
      <c r="AV174" s="111" t="str">
        <f>IF(ISBLANK(DATASHEET!BF160),"",DATASHEET!BF160)</f>
        <v>8N-GG-4</v>
      </c>
      <c r="AW174" s="108" t="str">
        <f>IF(AX174="","",IFERROR(VLOOKUP(DATASHEET!BH160,lookup,2,FALSE)-$Q174,""))</f>
        <v/>
      </c>
      <c r="AX174" s="109">
        <f>IFERROR(INDEX(DATASHEET!$A$1:$CT$300,MATCH(PROGRESS!$A174,DATASHEET!$A$1:$A$300,0),MATCH(PROGRESS!AX$2,DATASHEET!$A$1:$CT$1,0)),"")</f>
        <v>0</v>
      </c>
      <c r="AY174" s="109" t="str">
        <f t="shared" si="68"/>
        <v/>
      </c>
      <c r="AZ174" s="110" t="str">
        <f>IF(ISBLANK(DATASHEET!BI160),"",DATASHEET!BI160)</f>
        <v>ESH</v>
      </c>
      <c r="BA174" s="111" t="str">
        <f>IF(ISBLANK(DATASHEET!BJ160),"",DATASHEET!BJ160)</f>
        <v>8N-HI-4</v>
      </c>
      <c r="BB174" s="108" t="str">
        <f>IF(BC174="","",IFERROR(VLOOKUP(DATASHEET!BL160,lookup,2,FALSE)-$Q174,""))</f>
        <v/>
      </c>
      <c r="BC174" s="109">
        <f>IFERROR(INDEX(DATASHEET!$A$1:$CT$300,MATCH(PROGRESS!$A174,DATASHEET!$A$1:$A$300,0),MATCH(PROGRESS!BC$2,DATASHEET!$A$1:$CT$1,0)),"")</f>
        <v>0</v>
      </c>
      <c r="BD174" s="109" t="str">
        <f t="shared" si="69"/>
        <v/>
      </c>
      <c r="BE174" s="110" t="str">
        <f>IF(ISBLANK(DATASHEET!BM160),"",DATASHEET!BM160)</f>
        <v>RNI</v>
      </c>
      <c r="BF174" s="111" t="str">
        <f>IF(ISBLANK(DATASHEET!BN160),"",DATASHEET!BN160)</f>
        <v>8N-IT-4</v>
      </c>
      <c r="BG174" s="108" t="str">
        <f>IF(BH174="","",IFERROR(VLOOKUP(DATASHEET!BP160,lookup,2,FALSE)-$Q174,""))</f>
        <v/>
      </c>
      <c r="BH174" s="109">
        <f>IFERROR(INDEX(DATASHEET!$A$1:$CT$300,MATCH(PROGRESS!$A174,DATASHEET!$A$1:$A$300,0),MATCH(PROGRESS!BH$2,DATASHEET!$A$1:$CT$1,0)),"")</f>
        <v>0</v>
      </c>
      <c r="BI174" s="109" t="str">
        <f t="shared" si="70"/>
        <v/>
      </c>
      <c r="BJ174" s="110" t="str">
        <f>IF(ISBLANK(DATASHEET!BQ160),"",DATASHEET!BQ160)</f>
        <v>JQ</v>
      </c>
      <c r="BK174" s="111" t="str">
        <f>IF(ISBLANK(DATASHEET!BR160),"",DATASHEET!BR160)</f>
        <v>8N-MA-4</v>
      </c>
      <c r="BL174" s="108" t="str">
        <f>IFERROR(VLOOKUP(DATASHEET!BT160,lookup,2,FALSE)-$Q174,"")</f>
        <v/>
      </c>
      <c r="BM174" s="109">
        <f>IFERROR(INDEX(DATASHEET!$A$1:$CT$300,MATCH(PROGRESS!$A174,DATASHEET!$A$1:$A$300,0),MATCH(PROGRESS!BM$2,DATASHEET!$A$1:$CT$1,0)),"")</f>
        <v>0</v>
      </c>
      <c r="BN174" s="109" t="str">
        <f t="shared" si="71"/>
        <v/>
      </c>
      <c r="BO174" s="110" t="str">
        <f>IF(ISBLANK(DATASHEET!BU160),"",DATASHEET!BU160)</f>
        <v>AW</v>
      </c>
      <c r="BP174" s="111" t="str">
        <f>IF(ISBLANK(DATASHEET!BV160),"",DATASHEET!BV160)</f>
        <v>8N-MU-4</v>
      </c>
      <c r="BQ174" s="108" t="str">
        <f>IFERROR(VLOOKUP(DATASHEET!BX160,lookup,2,FALSE)-$Q174,"")</f>
        <v/>
      </c>
      <c r="BR174" s="109">
        <f>IFERROR(INDEX(DATASHEET!$A$1:$CT$300,MATCH(PROGRESS!$A174,DATASHEET!$A$1:$A$300,0),MATCH(PROGRESS!BR$2,DATASHEET!$A$1:$CT$1,0)),"")</f>
        <v>0</v>
      </c>
      <c r="BS174" s="109" t="str">
        <f t="shared" si="72"/>
        <v/>
      </c>
      <c r="BT174" s="110" t="str">
        <f>IF(ISBLANK(DATASHEET!BY160),"",DATASHEET!BY160)</f>
        <v/>
      </c>
      <c r="BU174" s="111" t="str">
        <f>IF(ISBLANK(DATASHEET!BZ160),"",DATASHEET!BZ160)</f>
        <v/>
      </c>
      <c r="BV174" s="108" t="str">
        <f>IFERROR(VLOOKUP(DATASHEET!CB160,lookup,2,FALSE)-$Q174,"")</f>
        <v/>
      </c>
      <c r="BW174" s="109">
        <f>IFERROR(INDEX(DATASHEET!$A$1:$CT$300,MATCH(PROGRESS!$A174,DATASHEET!$A$1:$A$300,0),MATCH(PROGRESS!BW$2,DATASHEET!$A$1:$CT$1,0)),"")</f>
        <v>0</v>
      </c>
      <c r="BX174" s="109" t="str">
        <f t="shared" si="73"/>
        <v/>
      </c>
      <c r="BY174" s="110" t="str">
        <f>IF(ISBLANK(DATASHEET!CC160),"",DATASHEET!CC160)</f>
        <v>MAM</v>
      </c>
      <c r="BZ174" s="111" t="str">
        <f>IF(ISBLANK(DATASHEET!CD160),"",DATASHEET!CD160)</f>
        <v>8N-PE-4</v>
      </c>
      <c r="CA174" s="108" t="str">
        <f>IFERROR(VLOOKUP(DATASHEET!CF160,lookup,2,FALSE)-$Q174,"")</f>
        <v/>
      </c>
      <c r="CB174" s="109">
        <f>IFERROR(INDEX(DATASHEET!$A$1:$CT$300,MATCH(PROGRESS!$A174,DATASHEET!$A$1:$A$300,0),MATCH(PROGRESS!CB$2,DATASHEET!$A$1:$CT$1,0)),"")</f>
        <v>0</v>
      </c>
      <c r="CC174" s="109" t="str">
        <f t="shared" si="74"/>
        <v/>
      </c>
      <c r="CD174" s="110" t="str">
        <f>IF(ISBLANK(DATASHEET!CG160),"",DATASHEET!CG160)</f>
        <v>ZA</v>
      </c>
      <c r="CE174" s="111" t="str">
        <f>IF(ISBLANK(DATASHEET!CH160),"",DATASHEET!CH160)</f>
        <v>8N-RE-4</v>
      </c>
      <c r="CF174" s="108" t="str">
        <f>IFERROR(VLOOKUP(DATASHEET!CJ160,lookup,2,FALSE)-$Q174,"")</f>
        <v/>
      </c>
      <c r="CG174" s="109">
        <f>IFERROR(INDEX(DATASHEET!$A$1:$CT$300,MATCH(PROGRESS!$A174,DATASHEET!$A$1:$A$300,0),MATCH(PROGRESS!CG$2,DATASHEET!$A$1:$CT$1,0)),"")</f>
        <v>0</v>
      </c>
      <c r="CH174" s="109" t="str">
        <f t="shared" si="77"/>
        <v/>
      </c>
      <c r="CI174" s="110" t="str">
        <f>IF(ISBLANK(DATASHEET!CK160),"",DATASHEET!CK160)</f>
        <v>RA</v>
      </c>
      <c r="CJ174" s="111" t="str">
        <f>IF(ISBLANK(DATASHEET!CL160),"",DATASHEET!CL160)</f>
        <v>8X-SC-6</v>
      </c>
      <c r="CK174" s="108" t="str">
        <f>IFERROR(VLOOKUP(DATASHEET!CN160,lookup,2,FALSE)-$Q174,"")</f>
        <v/>
      </c>
      <c r="CL174" s="109">
        <f>IFERROR(INDEX(DATASHEET!$A$1:$CT$300,MATCH(PROGRESS!$A174,DATASHEET!$A$1:$A$300,0),MATCH(PROGRESS!CL$2,DATASHEET!$A$1:$CT$1,0)),"")</f>
        <v>0</v>
      </c>
      <c r="CM174" s="109" t="str">
        <f t="shared" si="75"/>
        <v/>
      </c>
      <c r="CN174" s="110" t="str">
        <f>IF(ISBLANK(DATASHEET!CO160),"",DATASHEET!CO160)</f>
        <v>MBA</v>
      </c>
      <c r="CO174" s="110" t="str">
        <f>IF(ISBLANK(DATASHEET!CP160),"",DATASHEET!CP160)</f>
        <v>8N-SP-4</v>
      </c>
      <c r="FO174" s="282"/>
      <c r="FP174" s="282"/>
      <c r="FQ174" s="282"/>
      <c r="FR174" s="282"/>
      <c r="FS174" s="282"/>
      <c r="FT174" s="282"/>
      <c r="FU174" s="282"/>
      <c r="FV174" s="282"/>
      <c r="FW174" s="282"/>
      <c r="FX174" s="282"/>
      <c r="FY174" s="345"/>
      <c r="FZ174" s="282"/>
      <c r="GA174" s="282"/>
      <c r="GB174" s="282"/>
      <c r="GC174" s="282"/>
      <c r="GD174" s="282"/>
      <c r="GE174" s="282"/>
      <c r="GF174" s="282"/>
      <c r="GG174" s="282"/>
      <c r="GH174" s="282"/>
      <c r="GI174" s="282"/>
      <c r="GJ174" s="282"/>
      <c r="GK174" s="282"/>
      <c r="GL174" s="282"/>
      <c r="GM174" s="282"/>
      <c r="GN174" s="282"/>
      <c r="GO174" s="282"/>
      <c r="GP174" s="282"/>
      <c r="GQ174" s="282"/>
      <c r="GR174" s="282"/>
    </row>
    <row r="175" spans="1:200" ht="15.75" x14ac:dyDescent="0.25">
      <c r="A175" s="112">
        <f>DATASHEET!A161</f>
        <v>152931</v>
      </c>
      <c r="B175" s="113" t="str">
        <f>DATASHEET!B161</f>
        <v>ROWE, Fletcher</v>
      </c>
      <c r="C175" s="114" t="str">
        <f>DATASHEET!C161</f>
        <v>8AB</v>
      </c>
      <c r="D175" s="115" t="str">
        <f>DATASHEET!D161</f>
        <v>M</v>
      </c>
      <c r="E175" s="115" t="str">
        <f>DATASHEET!J161</f>
        <v>K</v>
      </c>
      <c r="F175" s="115" t="str">
        <f>DATASHEET!E161</f>
        <v>N</v>
      </c>
      <c r="G175" s="115" t="str">
        <f>DATASHEET!F161</f>
        <v>White - British</v>
      </c>
      <c r="H175" s="115" t="str">
        <f>DATASHEET!G161</f>
        <v>N</v>
      </c>
      <c r="I175" s="115" t="str">
        <f>DATASHEET!H161</f>
        <v>N</v>
      </c>
      <c r="J175" s="115" t="str">
        <f>DATASHEET!I161</f>
        <v>N</v>
      </c>
      <c r="K175" s="116" t="str">
        <f>DATASHEET!M161</f>
        <v>M</v>
      </c>
      <c r="L175" s="117" t="str">
        <f t="shared" si="62"/>
        <v/>
      </c>
      <c r="M175" s="106" t="str">
        <f>IFERROR(SUM(COUNTIF($S175,"&gt;=0"),COUNTIF($AC175,"&gt;=0"),COUNTIF($AH175,"&gt;=0"),COUNTIF(#REF!,"&gt;=0"),COUNTIF($AM175,"&gt;=0"),COUNTIF($AR175,"&gt;=0"),COUNTIF($AW175,"&gt;=0"),COUNTIF($BB175,"&gt;=0"),COUNTIF($BG175,"&gt;=0"),COUNTIF($BL175,"&gt;=0"),COUNTIF($BV175,"&gt;=0"),COUNTIF($BQ175,"&gt;=0"),COUNTIF($CF175,"&gt;=0"),COUNTIF($CK175,"&gt;=0"),COUNTIF($X175,"&gt;=0"),COUNTIF($CA175,"&gt;=0"))/COUNT($S175,$AC175,$AH175,#REF!,$AM175,$AR175,$AW175,$BB175,$BG175,$BL175,$BV175,$CA175,$CF175,$CK175,$X175,$BQ175),"")</f>
        <v/>
      </c>
      <c r="N175" s="106" t="str">
        <f>IFERROR(SUM(COUNTIF($S175,"&lt;0"),COUNTIF($AC175,"&lt;0"),COUNTIF($AH175,"&lt;0"),COUNTIF(#REF!,"&lt;0"),COUNTIF($AM175,"&lt;0"),COUNTIF($AR175,"&lt;0"),COUNTIF($AW175,"&lt;0"),COUNTIF($BB175,"&lt;0"),COUNTIF($BG175,"&lt;0"),COUNTIF($BL175,"&lt;0"),COUNTIF($BV175,"&lt;0"),COUNTIF($BQ175,"&lt;0"),COUNTIF($CA175,"&lt;0"),COUNTIF($CF175,"&lt;0"),COUNTIF($CK175,"&lt;0"),COUNTIF($X175,"&lt;0"))/COUNT($S175,$AC175,$AH175,#REF!,$AM175,$AR175,$AW175,$BB175,$BG175,$BL175,$BV175,$CA175,$CF175,$CK175,$X175,$BQ175),"")</f>
        <v/>
      </c>
      <c r="O175" s="118" t="str">
        <f>IF(ISBLANK(DATASHEET!L161),"",DATASHEET!L161)</f>
        <v>4-5</v>
      </c>
      <c r="P175" s="119">
        <f>IFERROR(IF(VLOOKUP(DATASHEET!A161,[5]YEAR8!$A$2:$Z$226,18,FALSE)="","",VLOOKUP(DATASHEET!A161,[5]YEAR8!$A$2:$Z$226,18,FALSE)),"")</f>
        <v>49.024999999999999</v>
      </c>
      <c r="Q175" s="120">
        <f>IFERROR(IF(VLOOKUP(DATASHEET!A161,[5]YEAR8!$A$2:$AF$250,19,FALSE)="","",VLOOKUP(DATASHEET!A161,[5]YEAR8!$A$2:$AF$250,19,FALSE)),"")</f>
        <v>4.9024999999999999</v>
      </c>
      <c r="R175" s="121" t="str">
        <f>'P8 BREAKDOWN'!L163</f>
        <v/>
      </c>
      <c r="S175" s="108" t="str">
        <f>IF(T175="","",IFERROR(VLOOKUP(DATASHEET!AF161,lookup,2,FALSE)-$Q175,""))</f>
        <v/>
      </c>
      <c r="T175" s="109">
        <f>IFERROR(INDEX(DATASHEET!$A$1:$CT$300,MATCH(PROGRESS!$A175,DATASHEET!$A$1:$A$300,0),MATCH(PROGRESS!T$2,DATASHEET!$A$1:$CT$1,0)),"")</f>
        <v>0</v>
      </c>
      <c r="U175" s="109" t="str">
        <f t="shared" si="63"/>
        <v/>
      </c>
      <c r="V175" s="110" t="str">
        <f>IF(ISBLANK(DATASHEET!AG161),"",DATASHEET!AG161)</f>
        <v>SGO</v>
      </c>
      <c r="W175" s="111" t="str">
        <f>IF(ISBLANK(DATASHEET!AH161),"",DATASHEET!AH161)</f>
        <v>8N-AR-1</v>
      </c>
      <c r="X175" s="108" t="str">
        <f>IFERROR(VLOOKUP(DATASHEET!AJ161,lookup,2,FALSE)-$Q175,"")</f>
        <v/>
      </c>
      <c r="Y175" s="109">
        <f>IFERROR(INDEX(DATASHEET!$A$1:$CT$300,MATCH(PROGRESS!$A175,DATASHEET!$A$1:$A$300,0),MATCH(PROGRESS!Y$2,DATASHEET!$A$1:$CT$1,0)),"")</f>
        <v>0</v>
      </c>
      <c r="Z175" s="109" t="str">
        <f t="shared" si="76"/>
        <v/>
      </c>
      <c r="AA175" s="110" t="str">
        <f>IF(ISBLANK(DATASHEET!AK161),"",DATASHEET!AK161)</f>
        <v>RQ</v>
      </c>
      <c r="AB175" s="111" t="str">
        <f>IF(ISBLANK(DATASHEET!AL161),"",DATASHEET!AL161)</f>
        <v>8N-DT-1</v>
      </c>
      <c r="AC175" s="108" t="str">
        <f>IF(AD175="","",IFERROR(VLOOKUP(DATASHEET!AN161,lookup,2,FALSE)-$Q175,""))</f>
        <v/>
      </c>
      <c r="AD175" s="109">
        <f>IFERROR(INDEX(DATASHEET!$A$1:$CT$300,MATCH(PROGRESS!$A175,DATASHEET!$A$1:$A$300,0),MATCH(PROGRESS!AD$2,DATASHEET!$A$1:$CT$1,0)),"")</f>
        <v>0</v>
      </c>
      <c r="AE175" s="109" t="str">
        <f t="shared" si="64"/>
        <v/>
      </c>
      <c r="AF175" s="110" t="str">
        <f>IF(ISBLANK(DATASHEET!AO161),"",DATASHEET!AO161)</f>
        <v>EC</v>
      </c>
      <c r="AG175" s="111" t="str">
        <f>IF(ISBLANK(DATASHEET!AP161),"",DATASHEET!AP161)</f>
        <v>8N-DR-1</v>
      </c>
      <c r="AH175" s="108" t="str">
        <f>IF(AI175="","",IFERROR(VLOOKUP(DATASHEET!AR161,lookup,2,FALSE)-$Q175,""))</f>
        <v/>
      </c>
      <c r="AI175" s="109">
        <f>IFERROR(INDEX(DATASHEET!$A$1:$CT$300,MATCH(PROGRESS!$A175,DATASHEET!$A$1:$A$300,0),MATCH(PROGRESS!AI$2,DATASHEET!$A$1:$CT$1,0)),"")</f>
        <v>0</v>
      </c>
      <c r="AJ175" s="109" t="str">
        <f t="shared" si="65"/>
        <v/>
      </c>
      <c r="AK175" s="110" t="str">
        <f>IF(ISBLANK(DATASHEET!AS161),"",DATASHEET!AS161)</f>
        <v>EP</v>
      </c>
      <c r="AL175" s="111" t="str">
        <f>IF(ISBLANK(DATASHEET!AT161),"",DATASHEET!AT161)</f>
        <v>8N-EN-4</v>
      </c>
      <c r="AM175" s="108" t="str">
        <f>IF(AN175="","",IFERROR(VLOOKUP(DATASHEET!AZ161,lookup,2,FALSE)-$Q175,""))</f>
        <v/>
      </c>
      <c r="AN175" s="109">
        <f>IFERROR(INDEX(DATASHEET!$A$1:$CT$300,MATCH(PROGRESS!$A175,DATASHEET!$A$1:$A$300,0),MATCH(PROGRESS!AN$2,DATASHEET!$A$1:$CT$1,0)),"")</f>
        <v>0</v>
      </c>
      <c r="AO175" s="109" t="str">
        <f t="shared" si="66"/>
        <v/>
      </c>
      <c r="AP175" s="110" t="str">
        <f>IF(ISBLANK(DATASHEET!BA161),"",DATASHEET!BA161)</f>
        <v/>
      </c>
      <c r="AQ175" s="111" t="str">
        <f>IF(ISBLANK(DATASHEET!BB161),"",DATASHEET!BB161)</f>
        <v/>
      </c>
      <c r="AR175" s="108" t="str">
        <f>IF(AS175="","",IFERROR(VLOOKUP(DATASHEET!BD161,lookup,2,FALSE)-$Q175,""))</f>
        <v/>
      </c>
      <c r="AS175" s="109">
        <f>IFERROR(INDEX(DATASHEET!$A$1:$CT$300,MATCH(PROGRESS!$A175,DATASHEET!$A$1:$A$300,0),MATCH(PROGRESS!AS$2,DATASHEET!$A$1:$CT$1,0)),"")</f>
        <v>0</v>
      </c>
      <c r="AT175" s="109" t="str">
        <f t="shared" si="67"/>
        <v/>
      </c>
      <c r="AU175" s="110" t="str">
        <f>IF(ISBLANK(DATASHEET!BE161),"",DATASHEET!BE161)</f>
        <v>MPI</v>
      </c>
      <c r="AV175" s="111" t="str">
        <f>IF(ISBLANK(DATASHEET!BF161),"",DATASHEET!BF161)</f>
        <v>8N-GG-1</v>
      </c>
      <c r="AW175" s="108" t="str">
        <f>IF(AX175="","",IFERROR(VLOOKUP(DATASHEET!BH161,lookup,2,FALSE)-$Q175,""))</f>
        <v/>
      </c>
      <c r="AX175" s="109">
        <f>IFERROR(INDEX(DATASHEET!$A$1:$CT$300,MATCH(PROGRESS!$A175,DATASHEET!$A$1:$A$300,0),MATCH(PROGRESS!AX$2,DATASHEET!$A$1:$CT$1,0)),"")</f>
        <v>0</v>
      </c>
      <c r="AY175" s="109" t="str">
        <f t="shared" si="68"/>
        <v/>
      </c>
      <c r="AZ175" s="110" t="str">
        <f>IF(ISBLANK(DATASHEET!BI161),"",DATASHEET!BI161)</f>
        <v>HST</v>
      </c>
      <c r="BA175" s="111" t="str">
        <f>IF(ISBLANK(DATASHEET!BJ161),"",DATASHEET!BJ161)</f>
        <v>8N-HI-1</v>
      </c>
      <c r="BB175" s="108" t="str">
        <f>IF(BC175="","",IFERROR(VLOOKUP(DATASHEET!BL161,lookup,2,FALSE)-$Q175,""))</f>
        <v/>
      </c>
      <c r="BC175" s="109">
        <f>IFERROR(INDEX(DATASHEET!$A$1:$CT$300,MATCH(PROGRESS!$A175,DATASHEET!$A$1:$A$300,0),MATCH(PROGRESS!BC$2,DATASHEET!$A$1:$CT$1,0)),"")</f>
        <v>0</v>
      </c>
      <c r="BD175" s="109" t="str">
        <f t="shared" si="69"/>
        <v/>
      </c>
      <c r="BE175" s="110" t="str">
        <f>IF(ISBLANK(DATASHEET!BM161),"",DATASHEET!BM161)</f>
        <v>FS</v>
      </c>
      <c r="BF175" s="111" t="str">
        <f>IF(ISBLANK(DATASHEET!BN161),"",DATASHEET!BN161)</f>
        <v>8N-IT-1</v>
      </c>
      <c r="BG175" s="108" t="str">
        <f>IF(BH175="","",IFERROR(VLOOKUP(DATASHEET!BP161,lookup,2,FALSE)-$Q175,""))</f>
        <v/>
      </c>
      <c r="BH175" s="109">
        <f>IFERROR(INDEX(DATASHEET!$A$1:$CT$300,MATCH(PROGRESS!$A175,DATASHEET!$A$1:$A$300,0),MATCH(PROGRESS!BH$2,DATASHEET!$A$1:$CT$1,0)),"")</f>
        <v>0</v>
      </c>
      <c r="BI175" s="109" t="str">
        <f t="shared" si="70"/>
        <v/>
      </c>
      <c r="BJ175" s="110" t="str">
        <f>IF(ISBLANK(DATASHEET!BQ161),"",DATASHEET!BQ161)</f>
        <v>JQ</v>
      </c>
      <c r="BK175" s="111" t="str">
        <f>IF(ISBLANK(DATASHEET!BR161),"",DATASHEET!BR161)</f>
        <v>8N-MA-4</v>
      </c>
      <c r="BL175" s="108" t="str">
        <f>IFERROR(VLOOKUP(DATASHEET!BT161,lookup,2,FALSE)-$Q175,"")</f>
        <v/>
      </c>
      <c r="BM175" s="109">
        <f>IFERROR(INDEX(DATASHEET!$A$1:$CT$300,MATCH(PROGRESS!$A175,DATASHEET!$A$1:$A$300,0),MATCH(PROGRESS!BM$2,DATASHEET!$A$1:$CT$1,0)),"")</f>
        <v>0</v>
      </c>
      <c r="BN175" s="109" t="str">
        <f t="shared" si="71"/>
        <v/>
      </c>
      <c r="BO175" s="110" t="str">
        <f>IF(ISBLANK(DATASHEET!BU161),"",DATASHEET!BU161)</f>
        <v>AW</v>
      </c>
      <c r="BP175" s="111" t="str">
        <f>IF(ISBLANK(DATASHEET!BV161),"",DATASHEET!BV161)</f>
        <v>8N-MU-1</v>
      </c>
      <c r="BQ175" s="108" t="str">
        <f>IFERROR(VLOOKUP(DATASHEET!BX161,lookup,2,FALSE)-$Q175,"")</f>
        <v/>
      </c>
      <c r="BR175" s="109">
        <f>IFERROR(INDEX(DATASHEET!$A$1:$CT$300,MATCH(PROGRESS!$A175,DATASHEET!$A$1:$A$300,0),MATCH(PROGRESS!BR$2,DATASHEET!$A$1:$CT$1,0)),"")</f>
        <v>0</v>
      </c>
      <c r="BS175" s="109" t="str">
        <f t="shared" si="72"/>
        <v/>
      </c>
      <c r="BT175" s="110" t="str">
        <f>IF(ISBLANK(DATASHEET!BY161),"",DATASHEET!BY161)</f>
        <v/>
      </c>
      <c r="BU175" s="111" t="str">
        <f>IF(ISBLANK(DATASHEET!BZ161),"",DATASHEET!BZ161)</f>
        <v/>
      </c>
      <c r="BV175" s="108" t="str">
        <f>IFERROR(VLOOKUP(DATASHEET!CB161,lookup,2,FALSE)-$Q175,"")</f>
        <v/>
      </c>
      <c r="BW175" s="109">
        <f>IFERROR(INDEX(DATASHEET!$A$1:$CT$300,MATCH(PROGRESS!$A175,DATASHEET!$A$1:$A$300,0),MATCH(PROGRESS!BW$2,DATASHEET!$A$1:$CT$1,0)),"")</f>
        <v>0</v>
      </c>
      <c r="BX175" s="109" t="str">
        <f t="shared" si="73"/>
        <v/>
      </c>
      <c r="BY175" s="110" t="str">
        <f>IF(ISBLANK(DATASHEET!CC161),"",DATASHEET!CC161)</f>
        <v>JOS</v>
      </c>
      <c r="BZ175" s="111" t="str">
        <f>IF(ISBLANK(DATASHEET!CD161),"",DATASHEET!CD161)</f>
        <v>8N-PE-3</v>
      </c>
      <c r="CA175" s="108" t="str">
        <f>IFERROR(VLOOKUP(DATASHEET!CF161,lookup,2,FALSE)-$Q175,"")</f>
        <v/>
      </c>
      <c r="CB175" s="109">
        <f>IFERROR(INDEX(DATASHEET!$A$1:$CT$300,MATCH(PROGRESS!$A175,DATASHEET!$A$1:$A$300,0),MATCH(PROGRESS!CB$2,DATASHEET!$A$1:$CT$1,0)),"")</f>
        <v>0</v>
      </c>
      <c r="CC175" s="109" t="str">
        <f t="shared" si="74"/>
        <v/>
      </c>
      <c r="CD175" s="110" t="str">
        <f>IF(ISBLANK(DATASHEET!CG161),"",DATASHEET!CG161)</f>
        <v>PLO</v>
      </c>
      <c r="CE175" s="111" t="str">
        <f>IF(ISBLANK(DATASHEET!CH161),"",DATASHEET!CH161)</f>
        <v>8N-RE-1</v>
      </c>
      <c r="CF175" s="108" t="str">
        <f>IFERROR(VLOOKUP(DATASHEET!CJ161,lookup,2,FALSE)-$Q175,"")</f>
        <v/>
      </c>
      <c r="CG175" s="109">
        <f>IFERROR(INDEX(DATASHEET!$A$1:$CT$300,MATCH(PROGRESS!$A175,DATASHEET!$A$1:$A$300,0),MATCH(PROGRESS!CG$2,DATASHEET!$A$1:$CT$1,0)),"")</f>
        <v>0</v>
      </c>
      <c r="CH175" s="109" t="str">
        <f t="shared" si="77"/>
        <v/>
      </c>
      <c r="CI175" s="110" t="str">
        <f>IF(ISBLANK(DATASHEET!CK161),"",DATASHEET!CK161)</f>
        <v>GN</v>
      </c>
      <c r="CJ175" s="111" t="str">
        <f>IF(ISBLANK(DATASHEET!CL161),"",DATASHEET!CL161)</f>
        <v>8X-SC-9</v>
      </c>
      <c r="CK175" s="108" t="str">
        <f>IFERROR(VLOOKUP(DATASHEET!CN161,lookup,2,FALSE)-$Q175,"")</f>
        <v/>
      </c>
      <c r="CL175" s="109">
        <f>IFERROR(INDEX(DATASHEET!$A$1:$CT$300,MATCH(PROGRESS!$A175,DATASHEET!$A$1:$A$300,0),MATCH(PROGRESS!CL$2,DATASHEET!$A$1:$CT$1,0)),"")</f>
        <v>0</v>
      </c>
      <c r="CM175" s="109" t="str">
        <f t="shared" si="75"/>
        <v/>
      </c>
      <c r="CN175" s="110" t="str">
        <f>IF(ISBLANK(DATASHEET!CO161),"",DATASHEET!CO161)</f>
        <v>DCH</v>
      </c>
      <c r="CO175" s="110" t="str">
        <f>IF(ISBLANK(DATASHEET!CP161),"",DATASHEET!CP161)</f>
        <v>8N-SP-1</v>
      </c>
      <c r="FO175" s="282"/>
      <c r="FP175" s="282"/>
      <c r="FQ175" s="282"/>
      <c r="FR175" s="282"/>
      <c r="FS175" s="282"/>
      <c r="FT175" s="282"/>
      <c r="FU175" s="282"/>
      <c r="FV175" s="282"/>
      <c r="FW175" s="282"/>
      <c r="FX175" s="282"/>
      <c r="FY175" s="345"/>
      <c r="FZ175" s="282"/>
      <c r="GA175" s="282"/>
      <c r="GB175" s="282"/>
      <c r="GC175" s="282"/>
      <c r="GD175" s="282"/>
      <c r="GE175" s="282"/>
      <c r="GF175" s="282"/>
      <c r="GG175" s="282"/>
      <c r="GH175" s="282"/>
      <c r="GI175" s="282"/>
      <c r="GJ175" s="282"/>
      <c r="GK175" s="282"/>
      <c r="GL175" s="282"/>
      <c r="GM175" s="282"/>
      <c r="GN175" s="282"/>
      <c r="GO175" s="282"/>
      <c r="GP175" s="282"/>
      <c r="GQ175" s="282"/>
      <c r="GR175" s="282"/>
    </row>
    <row r="176" spans="1:200" ht="15.75" x14ac:dyDescent="0.25">
      <c r="A176" s="112">
        <f>DATASHEET!A162</f>
        <v>152938</v>
      </c>
      <c r="B176" s="113" t="str">
        <f>DATASHEET!B162</f>
        <v>ROXBY, Emily</v>
      </c>
      <c r="C176" s="114" t="str">
        <f>DATASHEET!C162</f>
        <v>8KC</v>
      </c>
      <c r="D176" s="115" t="str">
        <f>DATASHEET!D162</f>
        <v>F</v>
      </c>
      <c r="E176" s="115" t="str">
        <f>DATASHEET!J162</f>
        <v>N</v>
      </c>
      <c r="F176" s="115" t="str">
        <f>DATASHEET!E162</f>
        <v>N</v>
      </c>
      <c r="G176" s="115" t="str">
        <f>DATASHEET!F162</f>
        <v>White - British</v>
      </c>
      <c r="H176" s="115" t="str">
        <f>DATASHEET!G162</f>
        <v>N</v>
      </c>
      <c r="I176" s="115" t="str">
        <f>DATASHEET!H162</f>
        <v>N</v>
      </c>
      <c r="J176" s="115" t="str">
        <f>DATASHEET!I162</f>
        <v>N</v>
      </c>
      <c r="K176" s="116" t="str">
        <f>DATASHEET!M162</f>
        <v>H</v>
      </c>
      <c r="L176" s="117" t="str">
        <f t="shared" si="62"/>
        <v/>
      </c>
      <c r="M176" s="106" t="str">
        <f>IFERROR(SUM(COUNTIF($S176,"&gt;=0"),COUNTIF($AC176,"&gt;=0"),COUNTIF($AH176,"&gt;=0"),COUNTIF(#REF!,"&gt;=0"),COUNTIF($AM176,"&gt;=0"),COUNTIF($AR176,"&gt;=0"),COUNTIF($AW176,"&gt;=0"),COUNTIF($BB176,"&gt;=0"),COUNTIF($BG176,"&gt;=0"),COUNTIF($BL176,"&gt;=0"),COUNTIF($BV176,"&gt;=0"),COUNTIF($BQ176,"&gt;=0"),COUNTIF($CF176,"&gt;=0"),COUNTIF($CK176,"&gt;=0"),COUNTIF($X176,"&gt;=0"),COUNTIF($CA176,"&gt;=0"))/COUNT($S176,$AC176,$AH176,#REF!,$AM176,$AR176,$AW176,$BB176,$BG176,$BL176,$BV176,$CA176,$CF176,$CK176,$X176,$BQ176),"")</f>
        <v/>
      </c>
      <c r="N176" s="106" t="str">
        <f>IFERROR(SUM(COUNTIF($S176,"&lt;0"),COUNTIF($AC176,"&lt;0"),COUNTIF($AH176,"&lt;0"),COUNTIF(#REF!,"&lt;0"),COUNTIF($AM176,"&lt;0"),COUNTIF($AR176,"&lt;0"),COUNTIF($AW176,"&lt;0"),COUNTIF($BB176,"&lt;0"),COUNTIF($BG176,"&lt;0"),COUNTIF($BL176,"&lt;0"),COUNTIF($BV176,"&lt;0"),COUNTIF($BQ176,"&lt;0"),COUNTIF($CA176,"&lt;0"),COUNTIF($CF176,"&lt;0"),COUNTIF($CK176,"&lt;0"),COUNTIF($X176,"&lt;0"))/COUNT($S176,$AC176,$AH176,#REF!,$AM176,$AR176,$AW176,$BB176,$BG176,$BL176,$BV176,$CA176,$CF176,$CK176,$X176,$BQ176),"")</f>
        <v/>
      </c>
      <c r="O176" s="118" t="str">
        <f>IF(ISBLANK(DATASHEET!L162),"",DATASHEET!L162)</f>
        <v>7-8</v>
      </c>
      <c r="P176" s="119">
        <f>IFERROR(IF(VLOOKUP(DATASHEET!A162,[5]YEAR8!$A$2:$Z$226,18,FALSE)="","",VLOOKUP(DATASHEET!A162,[5]YEAR8!$A$2:$Z$226,18,FALSE)),"")</f>
        <v>68.411214999999999</v>
      </c>
      <c r="Q176" s="120">
        <f>IFERROR(IF(VLOOKUP(DATASHEET!A162,[5]YEAR8!$A$2:$AF$250,19,FALSE)="","",VLOOKUP(DATASHEET!A162,[5]YEAR8!$A$2:$AF$250,19,FALSE)),"")</f>
        <v>6.8411214999999999</v>
      </c>
      <c r="R176" s="121" t="str">
        <f>'P8 BREAKDOWN'!L164</f>
        <v/>
      </c>
      <c r="S176" s="108" t="str">
        <f>IF(T176="","",IFERROR(VLOOKUP(DATASHEET!AF162,lookup,2,FALSE)-$Q176,""))</f>
        <v/>
      </c>
      <c r="T176" s="109">
        <f>IFERROR(INDEX(DATASHEET!$A$1:$CT$300,MATCH(PROGRESS!$A176,DATASHEET!$A$1:$A$300,0),MATCH(PROGRESS!T$2,DATASHEET!$A$1:$CT$1,0)),"")</f>
        <v>0</v>
      </c>
      <c r="U176" s="109" t="str">
        <f t="shared" si="63"/>
        <v/>
      </c>
      <c r="V176" s="110" t="str">
        <f>IF(ISBLANK(DATASHEET!AG162),"",DATASHEET!AG162)</f>
        <v>SGO</v>
      </c>
      <c r="W176" s="111" t="str">
        <f>IF(ISBLANK(DATASHEET!AH162),"",DATASHEET!AH162)</f>
        <v>8N-AR-4</v>
      </c>
      <c r="X176" s="108" t="str">
        <f>IFERROR(VLOOKUP(DATASHEET!AJ162,lookup,2,FALSE)-$Q176,"")</f>
        <v/>
      </c>
      <c r="Y176" s="109">
        <f>IFERROR(INDEX(DATASHEET!$A$1:$CT$300,MATCH(PROGRESS!$A176,DATASHEET!$A$1:$A$300,0),MATCH(PROGRESS!Y$2,DATASHEET!$A$1:$CT$1,0)),"")</f>
        <v>0</v>
      </c>
      <c r="Z176" s="109" t="str">
        <f t="shared" si="76"/>
        <v/>
      </c>
      <c r="AA176" s="110" t="str">
        <f>IF(ISBLANK(DATASHEET!AK162),"",DATASHEET!AK162)</f>
        <v/>
      </c>
      <c r="AB176" s="111" t="str">
        <f>IF(ISBLANK(DATASHEET!AL162),"",DATASHEET!AL162)</f>
        <v/>
      </c>
      <c r="AC176" s="108" t="str">
        <f>IF(AD176="","",IFERROR(VLOOKUP(DATASHEET!AN162,lookup,2,FALSE)-$Q176,""))</f>
        <v/>
      </c>
      <c r="AD176" s="109">
        <f>IFERROR(INDEX(DATASHEET!$A$1:$CT$300,MATCH(PROGRESS!$A176,DATASHEET!$A$1:$A$300,0),MATCH(PROGRESS!AD$2,DATASHEET!$A$1:$CT$1,0)),"")</f>
        <v>0</v>
      </c>
      <c r="AE176" s="109" t="str">
        <f t="shared" si="64"/>
        <v/>
      </c>
      <c r="AF176" s="110" t="str">
        <f>IF(ISBLANK(DATASHEET!AO162),"",DATASHEET!AO162)</f>
        <v>KC</v>
      </c>
      <c r="AG176" s="111" t="str">
        <f>IF(ISBLANK(DATASHEET!AP162),"",DATASHEET!AP162)</f>
        <v>8N-DR-4</v>
      </c>
      <c r="AH176" s="108" t="str">
        <f>IF(AI176="","",IFERROR(VLOOKUP(DATASHEET!AR162,lookup,2,FALSE)-$Q176,""))</f>
        <v/>
      </c>
      <c r="AI176" s="109">
        <f>IFERROR(INDEX(DATASHEET!$A$1:$CT$300,MATCH(PROGRESS!$A176,DATASHEET!$A$1:$A$300,0),MATCH(PROGRESS!AI$2,DATASHEET!$A$1:$CT$1,0)),"")</f>
        <v>0</v>
      </c>
      <c r="AJ176" s="109" t="str">
        <f t="shared" si="65"/>
        <v/>
      </c>
      <c r="AK176" s="110" t="str">
        <f>IF(ISBLANK(DATASHEET!AS162),"",DATASHEET!AS162)</f>
        <v>AWH</v>
      </c>
      <c r="AL176" s="111" t="str">
        <f>IF(ISBLANK(DATASHEET!AT162),"",DATASHEET!AT162)</f>
        <v>8N-EN-1</v>
      </c>
      <c r="AM176" s="108" t="str">
        <f>IF(AN176="","",IFERROR(VLOOKUP(DATASHEET!AZ162,lookup,2,FALSE)-$Q176,""))</f>
        <v/>
      </c>
      <c r="AN176" s="109">
        <f>IFERROR(INDEX(DATASHEET!$A$1:$CT$300,MATCH(PROGRESS!$A176,DATASHEET!$A$1:$A$300,0),MATCH(PROGRESS!AN$2,DATASHEET!$A$1:$CT$1,0)),"")</f>
        <v>0</v>
      </c>
      <c r="AO176" s="109" t="str">
        <f t="shared" si="66"/>
        <v/>
      </c>
      <c r="AP176" s="110" t="str">
        <f>IF(ISBLANK(DATASHEET!BA162),"",DATASHEET!BA162)</f>
        <v/>
      </c>
      <c r="AQ176" s="111" t="str">
        <f>IF(ISBLANK(DATASHEET!BB162),"",DATASHEET!BB162)</f>
        <v/>
      </c>
      <c r="AR176" s="108" t="str">
        <f>IF(AS176="","",IFERROR(VLOOKUP(DATASHEET!BD162,lookup,2,FALSE)-$Q176,""))</f>
        <v/>
      </c>
      <c r="AS176" s="109">
        <f>IFERROR(INDEX(DATASHEET!$A$1:$CT$300,MATCH(PROGRESS!$A176,DATASHEET!$A$1:$A$300,0),MATCH(PROGRESS!AS$2,DATASHEET!$A$1:$CT$1,0)),"")</f>
        <v>0</v>
      </c>
      <c r="AT176" s="109" t="str">
        <f t="shared" si="67"/>
        <v/>
      </c>
      <c r="AU176" s="110" t="str">
        <f>IF(ISBLANK(DATASHEET!BE162),"",DATASHEET!BE162)</f>
        <v>ET</v>
      </c>
      <c r="AV176" s="111" t="str">
        <f>IF(ISBLANK(DATASHEET!BF162),"",DATASHEET!BF162)</f>
        <v>8N-GG-4</v>
      </c>
      <c r="AW176" s="108" t="str">
        <f>IF(AX176="","",IFERROR(VLOOKUP(DATASHEET!BH162,lookup,2,FALSE)-$Q176,""))</f>
        <v/>
      </c>
      <c r="AX176" s="109">
        <f>IFERROR(INDEX(DATASHEET!$A$1:$CT$300,MATCH(PROGRESS!$A176,DATASHEET!$A$1:$A$300,0),MATCH(PROGRESS!AX$2,DATASHEET!$A$1:$CT$1,0)),"")</f>
        <v>0</v>
      </c>
      <c r="AY176" s="109" t="str">
        <f t="shared" si="68"/>
        <v/>
      </c>
      <c r="AZ176" s="110" t="str">
        <f>IF(ISBLANK(DATASHEET!BI162),"",DATASHEET!BI162)</f>
        <v>ESH</v>
      </c>
      <c r="BA176" s="111" t="str">
        <f>IF(ISBLANK(DATASHEET!BJ162),"",DATASHEET!BJ162)</f>
        <v>8N-HI-4</v>
      </c>
      <c r="BB176" s="108" t="str">
        <f>IF(BC176="","",IFERROR(VLOOKUP(DATASHEET!BL162,lookup,2,FALSE)-$Q176,""))</f>
        <v/>
      </c>
      <c r="BC176" s="109">
        <f>IFERROR(INDEX(DATASHEET!$A$1:$CT$300,MATCH(PROGRESS!$A176,DATASHEET!$A$1:$A$300,0),MATCH(PROGRESS!BC$2,DATASHEET!$A$1:$CT$1,0)),"")</f>
        <v>0</v>
      </c>
      <c r="BD176" s="109" t="str">
        <f t="shared" si="69"/>
        <v/>
      </c>
      <c r="BE176" s="110" t="str">
        <f>IF(ISBLANK(DATASHEET!BM162),"",DATASHEET!BM162)</f>
        <v>RNI</v>
      </c>
      <c r="BF176" s="111" t="str">
        <f>IF(ISBLANK(DATASHEET!BN162),"",DATASHEET!BN162)</f>
        <v>8N-IT-4</v>
      </c>
      <c r="BG176" s="108" t="str">
        <f>IF(BH176="","",IFERROR(VLOOKUP(DATASHEET!BP162,lookup,2,FALSE)-$Q176,""))</f>
        <v/>
      </c>
      <c r="BH176" s="109">
        <f>IFERROR(INDEX(DATASHEET!$A$1:$CT$300,MATCH(PROGRESS!$A176,DATASHEET!$A$1:$A$300,0),MATCH(PROGRESS!BH$2,DATASHEET!$A$1:$CT$1,0)),"")</f>
        <v>0</v>
      </c>
      <c r="BI176" s="109" t="str">
        <f t="shared" si="70"/>
        <v/>
      </c>
      <c r="BJ176" s="110" t="str">
        <f>IF(ISBLANK(DATASHEET!BQ162),"",DATASHEET!BQ162)</f>
        <v>WD</v>
      </c>
      <c r="BK176" s="111" t="str">
        <f>IF(ISBLANK(DATASHEET!BR162),"",DATASHEET!BR162)</f>
        <v>8N-MA-1</v>
      </c>
      <c r="BL176" s="108" t="str">
        <f>IFERROR(VLOOKUP(DATASHEET!BT162,lookup,2,FALSE)-$Q176,"")</f>
        <v/>
      </c>
      <c r="BM176" s="109">
        <f>IFERROR(INDEX(DATASHEET!$A$1:$CT$300,MATCH(PROGRESS!$A176,DATASHEET!$A$1:$A$300,0),MATCH(PROGRESS!BM$2,DATASHEET!$A$1:$CT$1,0)),"")</f>
        <v>0</v>
      </c>
      <c r="BN176" s="109" t="str">
        <f t="shared" si="71"/>
        <v/>
      </c>
      <c r="BO176" s="110" t="str">
        <f>IF(ISBLANK(DATASHEET!BU162),"",DATASHEET!BU162)</f>
        <v>AW</v>
      </c>
      <c r="BP176" s="111" t="str">
        <f>IF(ISBLANK(DATASHEET!BV162),"",DATASHEET!BV162)</f>
        <v>8N-MU-4</v>
      </c>
      <c r="BQ176" s="108" t="str">
        <f>IFERROR(VLOOKUP(DATASHEET!BX162,lookup,2,FALSE)-$Q176,"")</f>
        <v/>
      </c>
      <c r="BR176" s="109">
        <f>IFERROR(INDEX(DATASHEET!$A$1:$CT$300,MATCH(PROGRESS!$A176,DATASHEET!$A$1:$A$300,0),MATCH(PROGRESS!BR$2,DATASHEET!$A$1:$CT$1,0)),"")</f>
        <v>0</v>
      </c>
      <c r="BS176" s="109" t="str">
        <f t="shared" si="72"/>
        <v/>
      </c>
      <c r="BT176" s="110" t="str">
        <f>IF(ISBLANK(DATASHEET!BY162),"",DATASHEET!BY162)</f>
        <v>RNI</v>
      </c>
      <c r="BU176" s="111" t="str">
        <f>IF(ISBLANK(DATASHEET!BZ162),"",DATASHEET!BZ162)</f>
        <v>8N-PS-5</v>
      </c>
      <c r="BV176" s="108" t="str">
        <f>IFERROR(VLOOKUP(DATASHEET!CB162,lookup,2,FALSE)-$Q176,"")</f>
        <v/>
      </c>
      <c r="BW176" s="109">
        <f>IFERROR(INDEX(DATASHEET!$A$1:$CT$300,MATCH(PROGRESS!$A176,DATASHEET!$A$1:$A$300,0),MATCH(PROGRESS!BW$2,DATASHEET!$A$1:$CT$1,0)),"")</f>
        <v>0</v>
      </c>
      <c r="BX176" s="109" t="str">
        <f t="shared" si="73"/>
        <v/>
      </c>
      <c r="BY176" s="110" t="str">
        <f>IF(ISBLANK(DATASHEET!CC162),"",DATASHEET!CC162)</f>
        <v>CKA</v>
      </c>
      <c r="BZ176" s="111" t="str">
        <f>IF(ISBLANK(DATASHEET!CD162),"",DATASHEET!CD162)</f>
        <v>8N-PE-2</v>
      </c>
      <c r="CA176" s="108" t="str">
        <f>IFERROR(VLOOKUP(DATASHEET!CF162,lookup,2,FALSE)-$Q176,"")</f>
        <v/>
      </c>
      <c r="CB176" s="109">
        <f>IFERROR(INDEX(DATASHEET!$A$1:$CT$300,MATCH(PROGRESS!$A176,DATASHEET!$A$1:$A$300,0),MATCH(PROGRESS!CB$2,DATASHEET!$A$1:$CT$1,0)),"")</f>
        <v>0</v>
      </c>
      <c r="CC176" s="109" t="str">
        <f t="shared" si="74"/>
        <v/>
      </c>
      <c r="CD176" s="110" t="str">
        <f>IF(ISBLANK(DATASHEET!CG162),"",DATASHEET!CG162)</f>
        <v>ZA</v>
      </c>
      <c r="CE176" s="111" t="str">
        <f>IF(ISBLANK(DATASHEET!CH162),"",DATASHEET!CH162)</f>
        <v>8N-RE-4</v>
      </c>
      <c r="CF176" s="108" t="str">
        <f>IFERROR(VLOOKUP(DATASHEET!CJ162,lookup,2,FALSE)-$Q176,"")</f>
        <v/>
      </c>
      <c r="CG176" s="109">
        <f>IFERROR(INDEX(DATASHEET!$A$1:$CT$300,MATCH(PROGRESS!$A176,DATASHEET!$A$1:$A$300,0),MATCH(PROGRESS!CG$2,DATASHEET!$A$1:$CT$1,0)),"")</f>
        <v>0</v>
      </c>
      <c r="CH176" s="109" t="str">
        <f t="shared" si="77"/>
        <v/>
      </c>
      <c r="CI176" s="110" t="str">
        <f>IF(ISBLANK(DATASHEET!CK162),"",DATASHEET!CK162)</f>
        <v>GN</v>
      </c>
      <c r="CJ176" s="111" t="str">
        <f>IF(ISBLANK(DATASHEET!CL162),"",DATASHEET!CL162)</f>
        <v>8X-SC-3</v>
      </c>
      <c r="CK176" s="108" t="str">
        <f>IFERROR(VLOOKUP(DATASHEET!CN162,lookup,2,FALSE)-$Q176,"")</f>
        <v/>
      </c>
      <c r="CL176" s="109">
        <f>IFERROR(INDEX(DATASHEET!$A$1:$CT$300,MATCH(PROGRESS!$A176,DATASHEET!$A$1:$A$300,0),MATCH(PROGRESS!CL$2,DATASHEET!$A$1:$CT$1,0)),"")</f>
        <v>0</v>
      </c>
      <c r="CM176" s="109" t="str">
        <f t="shared" si="75"/>
        <v/>
      </c>
      <c r="CN176" s="110" t="str">
        <f>IF(ISBLANK(DATASHEET!CO162),"",DATASHEET!CO162)</f>
        <v>MBA</v>
      </c>
      <c r="CO176" s="110" t="str">
        <f>IF(ISBLANK(DATASHEET!CP162),"",DATASHEET!CP162)</f>
        <v>8N-SP-4</v>
      </c>
      <c r="FO176" s="282"/>
      <c r="FP176" s="282"/>
      <c r="FQ176" s="282"/>
      <c r="FR176" s="282"/>
      <c r="FS176" s="282"/>
      <c r="FT176" s="282"/>
      <c r="FU176" s="282"/>
      <c r="FV176" s="282"/>
      <c r="FW176" s="282"/>
      <c r="FX176" s="282"/>
      <c r="FY176" s="345"/>
      <c r="FZ176" s="282"/>
      <c r="GA176" s="282"/>
      <c r="GB176" s="282"/>
      <c r="GC176" s="282"/>
      <c r="GD176" s="282"/>
      <c r="GE176" s="282"/>
      <c r="GF176" s="282"/>
      <c r="GG176" s="282"/>
      <c r="GH176" s="282"/>
      <c r="GI176" s="282"/>
      <c r="GJ176" s="282"/>
      <c r="GK176" s="282"/>
      <c r="GL176" s="282"/>
      <c r="GM176" s="282"/>
      <c r="GN176" s="282"/>
      <c r="GO176" s="282"/>
      <c r="GP176" s="282"/>
      <c r="GQ176" s="282"/>
      <c r="GR176" s="282"/>
    </row>
    <row r="177" spans="1:200" ht="15.75" x14ac:dyDescent="0.25">
      <c r="A177" s="112">
        <f>DATASHEET!A163</f>
        <v>152935</v>
      </c>
      <c r="B177" s="113" t="str">
        <f>DATASHEET!B163</f>
        <v>RUSSELL, Sophie</v>
      </c>
      <c r="C177" s="114" t="str">
        <f>DATASHEET!C163</f>
        <v>8TR</v>
      </c>
      <c r="D177" s="115" t="str">
        <f>DATASHEET!D163</f>
        <v>F</v>
      </c>
      <c r="E177" s="115" t="str">
        <f>DATASHEET!J163</f>
        <v>N</v>
      </c>
      <c r="F177" s="115" t="str">
        <f>DATASHEET!E163</f>
        <v>N</v>
      </c>
      <c r="G177" s="115" t="str">
        <f>DATASHEET!F163</f>
        <v>White - British</v>
      </c>
      <c r="H177" s="115" t="str">
        <f>DATASHEET!G163</f>
        <v>N</v>
      </c>
      <c r="I177" s="115" t="str">
        <f>DATASHEET!H163</f>
        <v>N</v>
      </c>
      <c r="J177" s="115" t="str">
        <f>DATASHEET!I163</f>
        <v>N</v>
      </c>
      <c r="K177" s="116" t="str">
        <f>DATASHEET!M163</f>
        <v>H</v>
      </c>
      <c r="L177" s="117" t="str">
        <f t="shared" si="62"/>
        <v/>
      </c>
      <c r="M177" s="106" t="str">
        <f>IFERROR(SUM(COUNTIF($S177,"&gt;=0"),COUNTIF($AC177,"&gt;=0"),COUNTIF($AH177,"&gt;=0"),COUNTIF(#REF!,"&gt;=0"),COUNTIF($AM177,"&gt;=0"),COUNTIF($AR177,"&gt;=0"),COUNTIF($AW177,"&gt;=0"),COUNTIF($BB177,"&gt;=0"),COUNTIF($BG177,"&gt;=0"),COUNTIF($BL177,"&gt;=0"),COUNTIF($BV177,"&gt;=0"),COUNTIF($BQ177,"&gt;=0"),COUNTIF($CF177,"&gt;=0"),COUNTIF($CK177,"&gt;=0"),COUNTIF($X177,"&gt;=0"),COUNTIF($CA177,"&gt;=0"))/COUNT($S177,$AC177,$AH177,#REF!,$AM177,$AR177,$AW177,$BB177,$BG177,$BL177,$BV177,$CA177,$CF177,$CK177,$X177,$BQ177),"")</f>
        <v/>
      </c>
      <c r="N177" s="106" t="str">
        <f>IFERROR(SUM(COUNTIF($S177,"&lt;0"),COUNTIF($AC177,"&lt;0"),COUNTIF($AH177,"&lt;0"),COUNTIF(#REF!,"&lt;0"),COUNTIF($AM177,"&lt;0"),COUNTIF($AR177,"&lt;0"),COUNTIF($AW177,"&lt;0"),COUNTIF($BB177,"&lt;0"),COUNTIF($BG177,"&lt;0"),COUNTIF($BL177,"&lt;0"),COUNTIF($BV177,"&lt;0"),COUNTIF($BQ177,"&lt;0"),COUNTIF($CA177,"&lt;0"),COUNTIF($CF177,"&lt;0"),COUNTIF($CK177,"&lt;0"),COUNTIF($X177,"&lt;0"))/COUNT($S177,$AC177,$AH177,#REF!,$AM177,$AR177,$AW177,$BB177,$BG177,$BL177,$BV177,$CA177,$CF177,$CK177,$X177,$BQ177),"")</f>
        <v/>
      </c>
      <c r="O177" s="118" t="str">
        <f>IF(ISBLANK(DATASHEET!L163),"",DATASHEET!L163)</f>
        <v>7-8</v>
      </c>
      <c r="P177" s="119">
        <f>IFERROR(IF(VLOOKUP(DATASHEET!A163,[5]YEAR8!$A$2:$Z$226,18,FALSE)="","",VLOOKUP(DATASHEET!A163,[5]YEAR8!$A$2:$Z$226,18,FALSE)),"")</f>
        <v>74.828357999999994</v>
      </c>
      <c r="Q177" s="120">
        <f>IFERROR(IF(VLOOKUP(DATASHEET!A163,[5]YEAR8!$A$2:$AF$250,19,FALSE)="","",VLOOKUP(DATASHEET!A163,[5]YEAR8!$A$2:$AF$250,19,FALSE)),"")</f>
        <v>7.4828357999999993</v>
      </c>
      <c r="R177" s="121" t="str">
        <f>'P8 BREAKDOWN'!L165</f>
        <v/>
      </c>
      <c r="S177" s="108" t="str">
        <f>IF(T177="","",IFERROR(VLOOKUP(DATASHEET!AF163,lookup,2,FALSE)-$Q177,""))</f>
        <v/>
      </c>
      <c r="T177" s="109">
        <f>IFERROR(INDEX(DATASHEET!$A$1:$CT$300,MATCH(PROGRESS!$A177,DATASHEET!$A$1:$A$300,0),MATCH(PROGRESS!T$2,DATASHEET!$A$1:$CT$1,0)),"")</f>
        <v>0</v>
      </c>
      <c r="U177" s="109" t="str">
        <f t="shared" si="63"/>
        <v/>
      </c>
      <c r="V177" s="110" t="str">
        <f>IF(ISBLANK(DATASHEET!AG163),"",DATASHEET!AG163)</f>
        <v>PLE</v>
      </c>
      <c r="W177" s="111" t="str">
        <f>IF(ISBLANK(DATASHEET!AH163),"",DATASHEET!AH163)</f>
        <v>8S-AR-4</v>
      </c>
      <c r="X177" s="108" t="str">
        <f>IFERROR(VLOOKUP(DATASHEET!AJ163,lookup,2,FALSE)-$Q177,"")</f>
        <v/>
      </c>
      <c r="Y177" s="109">
        <f>IFERROR(INDEX(DATASHEET!$A$1:$CT$300,MATCH(PROGRESS!$A177,DATASHEET!$A$1:$A$300,0),MATCH(PROGRESS!Y$2,DATASHEET!$A$1:$CT$1,0)),"")</f>
        <v>0</v>
      </c>
      <c r="Z177" s="109" t="str">
        <f t="shared" si="76"/>
        <v/>
      </c>
      <c r="AA177" s="110" t="str">
        <f>IF(ISBLANK(DATASHEET!AK163),"",DATASHEET!AK163)</f>
        <v>KD</v>
      </c>
      <c r="AB177" s="111" t="str">
        <f>IF(ISBLANK(DATASHEET!AL163),"",DATASHEET!AL163)</f>
        <v>8S-DT-2</v>
      </c>
      <c r="AC177" s="108" t="str">
        <f>IF(AD177="","",IFERROR(VLOOKUP(DATASHEET!AN163,lookup,2,FALSE)-$Q177,""))</f>
        <v/>
      </c>
      <c r="AD177" s="109">
        <f>IFERROR(INDEX(DATASHEET!$A$1:$CT$300,MATCH(PROGRESS!$A177,DATASHEET!$A$1:$A$300,0),MATCH(PROGRESS!AD$2,DATASHEET!$A$1:$CT$1,0)),"")</f>
        <v>0</v>
      </c>
      <c r="AE177" s="109" t="str">
        <f t="shared" si="64"/>
        <v/>
      </c>
      <c r="AF177" s="110" t="str">
        <f>IF(ISBLANK(DATASHEET!AO163),"",DATASHEET!AO163)</f>
        <v>EC</v>
      </c>
      <c r="AG177" s="111" t="str">
        <f>IF(ISBLANK(DATASHEET!AP163),"",DATASHEET!AP163)</f>
        <v>8S-DR-4</v>
      </c>
      <c r="AH177" s="108" t="str">
        <f>IF(AI177="","",IFERROR(VLOOKUP(DATASHEET!AR163,lookup,2,FALSE)-$Q177,""))</f>
        <v/>
      </c>
      <c r="AI177" s="109">
        <f>IFERROR(INDEX(DATASHEET!$A$1:$CT$300,MATCH(PROGRESS!$A177,DATASHEET!$A$1:$A$300,0),MATCH(PROGRESS!AI$2,DATASHEET!$A$1:$CT$1,0)),"")</f>
        <v>0</v>
      </c>
      <c r="AJ177" s="109" t="str">
        <f t="shared" si="65"/>
        <v/>
      </c>
      <c r="AK177" s="110" t="str">
        <f>IF(ISBLANK(DATASHEET!AS163),"",DATASHEET!AS163)</f>
        <v>EP</v>
      </c>
      <c r="AL177" s="111" t="str">
        <f>IF(ISBLANK(DATASHEET!AT163),"",DATASHEET!AT163)</f>
        <v>8S-EN-1</v>
      </c>
      <c r="AM177" s="108" t="str">
        <f>IF(AN177="","",IFERROR(VLOOKUP(DATASHEET!AZ163,lookup,2,FALSE)-$Q177,""))</f>
        <v/>
      </c>
      <c r="AN177" s="109">
        <f>IFERROR(INDEX(DATASHEET!$A$1:$CT$300,MATCH(PROGRESS!$A177,DATASHEET!$A$1:$A$300,0),MATCH(PROGRESS!AN$2,DATASHEET!$A$1:$CT$1,0)),"")</f>
        <v>0</v>
      </c>
      <c r="AO177" s="109" t="str">
        <f t="shared" si="66"/>
        <v/>
      </c>
      <c r="AP177" s="110" t="str">
        <f>IF(ISBLANK(DATASHEET!BA163),"",DATASHEET!BA163)</f>
        <v>WE</v>
      </c>
      <c r="AQ177" s="111" t="str">
        <f>IF(ISBLANK(DATASHEET!BB163),"",DATASHEET!BB163)</f>
        <v>8S-FR-4</v>
      </c>
      <c r="AR177" s="108" t="str">
        <f>IF(AS177="","",IFERROR(VLOOKUP(DATASHEET!BD163,lookup,2,FALSE)-$Q177,""))</f>
        <v/>
      </c>
      <c r="AS177" s="109">
        <f>IFERROR(INDEX(DATASHEET!$A$1:$CT$300,MATCH(PROGRESS!$A177,DATASHEET!$A$1:$A$300,0),MATCH(PROGRESS!AS$2,DATASHEET!$A$1:$CT$1,0)),"")</f>
        <v>0</v>
      </c>
      <c r="AT177" s="109" t="str">
        <f t="shared" si="67"/>
        <v/>
      </c>
      <c r="AU177" s="110" t="str">
        <f>IF(ISBLANK(DATASHEET!BE163),"",DATASHEET!BE163)</f>
        <v>ET</v>
      </c>
      <c r="AV177" s="111" t="str">
        <f>IF(ISBLANK(DATASHEET!BF163),"",DATASHEET!BF163)</f>
        <v>8S-GG-4</v>
      </c>
      <c r="AW177" s="108" t="str">
        <f>IF(AX177="","",IFERROR(VLOOKUP(DATASHEET!BH163,lookup,2,FALSE)-$Q177,""))</f>
        <v/>
      </c>
      <c r="AX177" s="109">
        <f>IFERROR(INDEX(DATASHEET!$A$1:$CT$300,MATCH(PROGRESS!$A177,DATASHEET!$A$1:$A$300,0),MATCH(PROGRESS!AX$2,DATASHEET!$A$1:$CT$1,0)),"")</f>
        <v>0</v>
      </c>
      <c r="AY177" s="109" t="str">
        <f t="shared" si="68"/>
        <v/>
      </c>
      <c r="AZ177" s="110" t="str">
        <f>IF(ISBLANK(DATASHEET!BI163),"",DATASHEET!BI163)</f>
        <v>ESH</v>
      </c>
      <c r="BA177" s="111" t="str">
        <f>IF(ISBLANK(DATASHEET!BJ163),"",DATASHEET!BJ163)</f>
        <v>8S-HI-4</v>
      </c>
      <c r="BB177" s="108" t="str">
        <f>IF(BC177="","",IFERROR(VLOOKUP(DATASHEET!BL163,lookup,2,FALSE)-$Q177,""))</f>
        <v/>
      </c>
      <c r="BC177" s="109">
        <f>IFERROR(INDEX(DATASHEET!$A$1:$CT$300,MATCH(PROGRESS!$A177,DATASHEET!$A$1:$A$300,0),MATCH(PROGRESS!BC$2,DATASHEET!$A$1:$CT$1,0)),"")</f>
        <v>0</v>
      </c>
      <c r="BD177" s="109" t="str">
        <f t="shared" si="69"/>
        <v/>
      </c>
      <c r="BE177" s="110" t="str">
        <f>IF(ISBLANK(DATASHEET!BM163),"",DATASHEET!BM163)</f>
        <v>DCR</v>
      </c>
      <c r="BF177" s="111" t="str">
        <f>IF(ISBLANK(DATASHEET!BN163),"",DATASHEET!BN163)</f>
        <v>8S-IT-4</v>
      </c>
      <c r="BG177" s="108" t="str">
        <f>IF(BH177="","",IFERROR(VLOOKUP(DATASHEET!BP163,lookup,2,FALSE)-$Q177,""))</f>
        <v/>
      </c>
      <c r="BH177" s="109">
        <f>IFERROR(INDEX(DATASHEET!$A$1:$CT$300,MATCH(PROGRESS!$A177,DATASHEET!$A$1:$A$300,0),MATCH(PROGRESS!BH$2,DATASHEET!$A$1:$CT$1,0)),"")</f>
        <v>0</v>
      </c>
      <c r="BI177" s="109" t="str">
        <f t="shared" si="70"/>
        <v/>
      </c>
      <c r="BJ177" s="110" t="str">
        <f>IF(ISBLANK(DATASHEET!BQ163),"",DATASHEET!BQ163)</f>
        <v>WD</v>
      </c>
      <c r="BK177" s="111" t="str">
        <f>IF(ISBLANK(DATASHEET!BR163),"",DATASHEET!BR163)</f>
        <v>8S-MA-1</v>
      </c>
      <c r="BL177" s="108" t="str">
        <f>IFERROR(VLOOKUP(DATASHEET!BT163,lookup,2,FALSE)-$Q177,"")</f>
        <v/>
      </c>
      <c r="BM177" s="109">
        <f>IFERROR(INDEX(DATASHEET!$A$1:$CT$300,MATCH(PROGRESS!$A177,DATASHEET!$A$1:$A$300,0),MATCH(PROGRESS!BM$2,DATASHEET!$A$1:$CT$1,0)),"")</f>
        <v>0</v>
      </c>
      <c r="BN177" s="109" t="str">
        <f t="shared" si="71"/>
        <v/>
      </c>
      <c r="BO177" s="110" t="str">
        <f>IF(ISBLANK(DATASHEET!BU163),"",DATASHEET!BU163)</f>
        <v>AW</v>
      </c>
      <c r="BP177" s="111" t="str">
        <f>IF(ISBLANK(DATASHEET!BV163),"",DATASHEET!BV163)</f>
        <v>8S-MU-4</v>
      </c>
      <c r="BQ177" s="108" t="str">
        <f>IFERROR(VLOOKUP(DATASHEET!BX163,lookup,2,FALSE)-$Q177,"")</f>
        <v/>
      </c>
      <c r="BR177" s="109">
        <f>IFERROR(INDEX(DATASHEET!$A$1:$CT$300,MATCH(PROGRESS!$A177,DATASHEET!$A$1:$A$300,0),MATCH(PROGRESS!BR$2,DATASHEET!$A$1:$CT$1,0)),"")</f>
        <v>0</v>
      </c>
      <c r="BS177" s="109" t="str">
        <f t="shared" si="72"/>
        <v/>
      </c>
      <c r="BT177" s="110" t="str">
        <f>IF(ISBLANK(DATASHEET!BY163),"",DATASHEET!BY163)</f>
        <v/>
      </c>
      <c r="BU177" s="111" t="str">
        <f>IF(ISBLANK(DATASHEET!BZ163),"",DATASHEET!BZ163)</f>
        <v/>
      </c>
      <c r="BV177" s="108" t="str">
        <f>IFERROR(VLOOKUP(DATASHEET!CB163,lookup,2,FALSE)-$Q177,"")</f>
        <v/>
      </c>
      <c r="BW177" s="109">
        <f>IFERROR(INDEX(DATASHEET!$A$1:$CT$300,MATCH(PROGRESS!$A177,DATASHEET!$A$1:$A$300,0),MATCH(PROGRESS!BW$2,DATASHEET!$A$1:$CT$1,0)),"")</f>
        <v>0</v>
      </c>
      <c r="BX177" s="109" t="str">
        <f t="shared" si="73"/>
        <v/>
      </c>
      <c r="BY177" s="110" t="str">
        <f>IF(ISBLANK(DATASHEET!CC163),"",DATASHEET!CC163)</f>
        <v>JN</v>
      </c>
      <c r="BZ177" s="111" t="str">
        <f>IF(ISBLANK(DATASHEET!CD163),"",DATASHEET!CD163)</f>
        <v>8S-PE-1</v>
      </c>
      <c r="CA177" s="108" t="str">
        <f>IFERROR(VLOOKUP(DATASHEET!CF163,lookup,2,FALSE)-$Q177,"")</f>
        <v/>
      </c>
      <c r="CB177" s="109">
        <f>IFERROR(INDEX(DATASHEET!$A$1:$CT$300,MATCH(PROGRESS!$A177,DATASHEET!$A$1:$A$300,0),MATCH(PROGRESS!CB$2,DATASHEET!$A$1:$CT$1,0)),"")</f>
        <v>0</v>
      </c>
      <c r="CC177" s="109" t="str">
        <f t="shared" si="74"/>
        <v/>
      </c>
      <c r="CD177" s="110" t="str">
        <f>IF(ISBLANK(DATASHEET!CG163),"",DATASHEET!CG163)</f>
        <v>CW</v>
      </c>
      <c r="CE177" s="111" t="str">
        <f>IF(ISBLANK(DATASHEET!CH163),"",DATASHEET!CH163)</f>
        <v>8S-RE-4</v>
      </c>
      <c r="CF177" s="108" t="str">
        <f>IFERROR(VLOOKUP(DATASHEET!CJ163,lookup,2,FALSE)-$Q177,"")</f>
        <v/>
      </c>
      <c r="CG177" s="109">
        <f>IFERROR(INDEX(DATASHEET!$A$1:$CT$300,MATCH(PROGRESS!$A177,DATASHEET!$A$1:$A$300,0),MATCH(PROGRESS!CG$2,DATASHEET!$A$1:$CT$1,0)),"")</f>
        <v>0</v>
      </c>
      <c r="CH177" s="109" t="str">
        <f t="shared" si="77"/>
        <v/>
      </c>
      <c r="CI177" s="110" t="str">
        <f>IF(ISBLANK(DATASHEET!CK163),"",DATASHEET!CK163)</f>
        <v>GN</v>
      </c>
      <c r="CJ177" s="111" t="str">
        <f>IF(ISBLANK(DATASHEET!CL163),"",DATASHEET!CL163)</f>
        <v>8X-SC-3</v>
      </c>
      <c r="CK177" s="108" t="str">
        <f>IFERROR(VLOOKUP(DATASHEET!CN163,lookup,2,FALSE)-$Q177,"")</f>
        <v/>
      </c>
      <c r="CL177" s="109">
        <f>IFERROR(INDEX(DATASHEET!$A$1:$CT$300,MATCH(PROGRESS!$A177,DATASHEET!$A$1:$A$300,0),MATCH(PROGRESS!CL$2,DATASHEET!$A$1:$CT$1,0)),"")</f>
        <v>0</v>
      </c>
      <c r="CM177" s="109" t="str">
        <f t="shared" si="75"/>
        <v/>
      </c>
      <c r="CN177" s="110" t="str">
        <f>IF(ISBLANK(DATASHEET!CO163),"",DATASHEET!CO163)</f>
        <v/>
      </c>
      <c r="CO177" s="110" t="str">
        <f>IF(ISBLANK(DATASHEET!CP163),"",DATASHEET!CP163)</f>
        <v/>
      </c>
      <c r="FO177" s="282"/>
      <c r="FP177" s="282"/>
      <c r="FQ177" s="282"/>
      <c r="FR177" s="282"/>
      <c r="FS177" s="282"/>
      <c r="FT177" s="282"/>
      <c r="FU177" s="282"/>
      <c r="FV177" s="282"/>
      <c r="FW177" s="282"/>
      <c r="FX177" s="282"/>
      <c r="FY177" s="345"/>
      <c r="FZ177" s="282"/>
      <c r="GA177" s="282"/>
      <c r="GB177" s="282"/>
      <c r="GC177" s="282"/>
      <c r="GD177" s="282"/>
      <c r="GE177" s="282"/>
      <c r="GF177" s="282"/>
      <c r="GG177" s="282"/>
      <c r="GH177" s="282"/>
      <c r="GI177" s="282"/>
      <c r="GJ177" s="282"/>
      <c r="GK177" s="282"/>
      <c r="GL177" s="282"/>
      <c r="GM177" s="282"/>
      <c r="GN177" s="282"/>
      <c r="GO177" s="282"/>
      <c r="GP177" s="282"/>
      <c r="GQ177" s="282"/>
      <c r="GR177" s="282"/>
    </row>
    <row r="178" spans="1:200" ht="15.75" x14ac:dyDescent="0.25">
      <c r="A178" s="112">
        <f>DATASHEET!A164</f>
        <v>152793</v>
      </c>
      <c r="B178" s="113" t="str">
        <f>DATASHEET!B164</f>
        <v>RUTTY, Marley</v>
      </c>
      <c r="C178" s="114" t="str">
        <f>DATASHEET!C164</f>
        <v>8PH</v>
      </c>
      <c r="D178" s="115" t="str">
        <f>DATASHEET!D164</f>
        <v>M</v>
      </c>
      <c r="E178" s="115" t="str">
        <f>DATASHEET!J164</f>
        <v>N</v>
      </c>
      <c r="F178" s="115" t="str">
        <f>DATASHEET!E164</f>
        <v>Y</v>
      </c>
      <c r="G178" s="115" t="str">
        <f>DATASHEET!F164</f>
        <v>Other Mixed Background</v>
      </c>
      <c r="H178" s="115" t="str">
        <f>DATASHEET!G164</f>
        <v>N</v>
      </c>
      <c r="I178" s="115" t="str">
        <f>DATASHEET!H164</f>
        <v>Y</v>
      </c>
      <c r="J178" s="115" t="str">
        <f>DATASHEET!I164</f>
        <v>N</v>
      </c>
      <c r="K178" s="116" t="str">
        <f>DATASHEET!M164</f>
        <v>H</v>
      </c>
      <c r="L178" s="117" t="str">
        <f t="shared" si="62"/>
        <v/>
      </c>
      <c r="M178" s="106" t="str">
        <f>IFERROR(SUM(COUNTIF($S178,"&gt;=0"),COUNTIF($AC178,"&gt;=0"),COUNTIF($AH178,"&gt;=0"),COUNTIF(#REF!,"&gt;=0"),COUNTIF($AM178,"&gt;=0"),COUNTIF($AR178,"&gt;=0"),COUNTIF($AW178,"&gt;=0"),COUNTIF($BB178,"&gt;=0"),COUNTIF($BG178,"&gt;=0"),COUNTIF($BL178,"&gt;=0"),COUNTIF($BV178,"&gt;=0"),COUNTIF($BQ178,"&gt;=0"),COUNTIF($CF178,"&gt;=0"),COUNTIF($CK178,"&gt;=0"),COUNTIF($X178,"&gt;=0"),COUNTIF($CA178,"&gt;=0"))/COUNT($S178,$AC178,$AH178,#REF!,$AM178,$AR178,$AW178,$BB178,$BG178,$BL178,$BV178,$CA178,$CF178,$CK178,$X178,$BQ178),"")</f>
        <v/>
      </c>
      <c r="N178" s="106" t="str">
        <f>IFERROR(SUM(COUNTIF($S178,"&lt;0"),COUNTIF($AC178,"&lt;0"),COUNTIF($AH178,"&lt;0"),COUNTIF(#REF!,"&lt;0"),COUNTIF($AM178,"&lt;0"),COUNTIF($AR178,"&lt;0"),COUNTIF($AW178,"&lt;0"),COUNTIF($BB178,"&lt;0"),COUNTIF($BG178,"&lt;0"),COUNTIF($BL178,"&lt;0"),COUNTIF($BV178,"&lt;0"),COUNTIF($BQ178,"&lt;0"),COUNTIF($CA178,"&lt;0"),COUNTIF($CF178,"&lt;0"),COUNTIF($CK178,"&lt;0"),COUNTIF($X178,"&lt;0"))/COUNT($S178,$AC178,$AH178,#REF!,$AM178,$AR178,$AW178,$BB178,$BG178,$BL178,$BV178,$CA178,$CF178,$CK178,$X178,$BQ178),"")</f>
        <v/>
      </c>
      <c r="O178" s="118" t="str">
        <f>IF(ISBLANK(DATASHEET!L164),"",DATASHEET!L164)</f>
        <v>1-2</v>
      </c>
      <c r="P178" s="119" t="str">
        <f>IFERROR(IF(VLOOKUP(DATASHEET!A164,[5]YEAR8!$A$2:$Z$226,18,FALSE)="","",VLOOKUP(DATASHEET!A164,[5]YEAR8!$A$2:$Z$226,18,FALSE)),"")</f>
        <v/>
      </c>
      <c r="Q178" s="120" t="str">
        <f>IFERROR(IF(VLOOKUP(DATASHEET!A164,[5]YEAR8!$A$2:$AF$250,19,FALSE)="","",VLOOKUP(DATASHEET!A164,[5]YEAR8!$A$2:$AF$250,19,FALSE)),"")</f>
        <v/>
      </c>
      <c r="R178" s="121" t="str">
        <f>'P8 BREAKDOWN'!L166</f>
        <v/>
      </c>
      <c r="S178" s="108" t="str">
        <f>IF(T178="","",IFERROR(VLOOKUP(DATASHEET!AF164,lookup,2,FALSE)-$Q178,""))</f>
        <v/>
      </c>
      <c r="T178" s="109">
        <f>IFERROR(INDEX(DATASHEET!$A$1:$CT$300,MATCH(PROGRESS!$A178,DATASHEET!$A$1:$A$300,0),MATCH(PROGRESS!T$2,DATASHEET!$A$1:$CT$1,0)),"")</f>
        <v>0</v>
      </c>
      <c r="U178" s="109" t="str">
        <f t="shared" si="63"/>
        <v/>
      </c>
      <c r="V178" s="110" t="str">
        <f>IF(ISBLANK(DATASHEET!AG164),"",DATASHEET!AG164)</f>
        <v>PLE</v>
      </c>
      <c r="W178" s="111" t="str">
        <f>IF(ISBLANK(DATASHEET!AH164),"",DATASHEET!AH164)</f>
        <v>8S-AR-3</v>
      </c>
      <c r="X178" s="108" t="str">
        <f>IFERROR(VLOOKUP(DATASHEET!AJ164,lookup,2,FALSE)-$Q178,"")</f>
        <v/>
      </c>
      <c r="Y178" s="109">
        <f>IFERROR(INDEX(DATASHEET!$A$1:$CT$300,MATCH(PROGRESS!$A178,DATASHEET!$A$1:$A$300,0),MATCH(PROGRESS!Y$2,DATASHEET!$A$1:$CT$1,0)),"")</f>
        <v>0</v>
      </c>
      <c r="Z178" s="109" t="str">
        <f t="shared" si="76"/>
        <v/>
      </c>
      <c r="AA178" s="110" t="str">
        <f>IF(ISBLANK(DATASHEET!AK164),"",DATASHEET!AK164)</f>
        <v>MO</v>
      </c>
      <c r="AB178" s="111" t="str">
        <f>IF(ISBLANK(DATASHEET!AL164),"",DATASHEET!AL164)</f>
        <v>8S-DT-3</v>
      </c>
      <c r="AC178" s="108" t="str">
        <f>IF(AD178="","",IFERROR(VLOOKUP(DATASHEET!AN164,lookup,2,FALSE)-$Q178,""))</f>
        <v/>
      </c>
      <c r="AD178" s="109">
        <f>IFERROR(INDEX(DATASHEET!$A$1:$CT$300,MATCH(PROGRESS!$A178,DATASHEET!$A$1:$A$300,0),MATCH(PROGRESS!AD$2,DATASHEET!$A$1:$CT$1,0)),"")</f>
        <v>0</v>
      </c>
      <c r="AE178" s="109" t="str">
        <f t="shared" si="64"/>
        <v/>
      </c>
      <c r="AF178" s="110" t="str">
        <f>IF(ISBLANK(DATASHEET!AO164),"",DATASHEET!AO164)</f>
        <v>EC</v>
      </c>
      <c r="AG178" s="111" t="str">
        <f>IF(ISBLANK(DATASHEET!AP164),"",DATASHEET!AP164)</f>
        <v>8S-DR-3</v>
      </c>
      <c r="AH178" s="108" t="str">
        <f>IF(AI178="","",IFERROR(VLOOKUP(DATASHEET!AR164,lookup,2,FALSE)-$Q178,""))</f>
        <v/>
      </c>
      <c r="AI178" s="109">
        <f>IFERROR(INDEX(DATASHEET!$A$1:$CT$300,MATCH(PROGRESS!$A178,DATASHEET!$A$1:$A$300,0),MATCH(PROGRESS!AI$2,DATASHEET!$A$1:$CT$1,0)),"")</f>
        <v>0</v>
      </c>
      <c r="AJ178" s="109" t="str">
        <f t="shared" si="65"/>
        <v/>
      </c>
      <c r="AK178" s="110" t="str">
        <f>IF(ISBLANK(DATASHEET!AS164),"",DATASHEET!AS164)</f>
        <v>AWH</v>
      </c>
      <c r="AL178" s="111" t="str">
        <f>IF(ISBLANK(DATASHEET!AT164),"",DATASHEET!AT164)</f>
        <v>8S-EN-5</v>
      </c>
      <c r="AM178" s="108" t="str">
        <f>IF(AN178="","",IFERROR(VLOOKUP(DATASHEET!AZ164,lookup,2,FALSE)-$Q178,""))</f>
        <v/>
      </c>
      <c r="AN178" s="109">
        <f>IFERROR(INDEX(DATASHEET!$A$1:$CT$300,MATCH(PROGRESS!$A178,DATASHEET!$A$1:$A$300,0),MATCH(PROGRESS!AN$2,DATASHEET!$A$1:$CT$1,0)),"")</f>
        <v>0</v>
      </c>
      <c r="AO178" s="109" t="str">
        <f t="shared" si="66"/>
        <v/>
      </c>
      <c r="AP178" s="110" t="str">
        <f>IF(ISBLANK(DATASHEET!BA164),"",DATASHEET!BA164)</f>
        <v>DCH</v>
      </c>
      <c r="AQ178" s="111" t="str">
        <f>IF(ISBLANK(DATASHEET!BB164),"",DATASHEET!BB164)</f>
        <v>8S-FR-3</v>
      </c>
      <c r="AR178" s="108" t="str">
        <f>IF(AS178="","",IFERROR(VLOOKUP(DATASHEET!BD164,lookup,2,FALSE)-$Q178,""))</f>
        <v/>
      </c>
      <c r="AS178" s="109">
        <f>IFERROR(INDEX(DATASHEET!$A$1:$CT$300,MATCH(PROGRESS!$A178,DATASHEET!$A$1:$A$300,0),MATCH(PROGRESS!AS$2,DATASHEET!$A$1:$CT$1,0)),"")</f>
        <v>0</v>
      </c>
      <c r="AT178" s="109" t="str">
        <f t="shared" si="67"/>
        <v/>
      </c>
      <c r="AU178" s="110" t="str">
        <f>IF(ISBLANK(DATASHEET!BE164),"",DATASHEET!BE164)</f>
        <v>NH</v>
      </c>
      <c r="AV178" s="111" t="str">
        <f>IF(ISBLANK(DATASHEET!BF164),"",DATASHEET!BF164)</f>
        <v>8S-GG-3</v>
      </c>
      <c r="AW178" s="108" t="str">
        <f>IF(AX178="","",IFERROR(VLOOKUP(DATASHEET!BH164,lookup,2,FALSE)-$Q178,""))</f>
        <v/>
      </c>
      <c r="AX178" s="109">
        <f>IFERROR(INDEX(DATASHEET!$A$1:$CT$300,MATCH(PROGRESS!$A178,DATASHEET!$A$1:$A$300,0),MATCH(PROGRESS!AX$2,DATASHEET!$A$1:$CT$1,0)),"")</f>
        <v>0</v>
      </c>
      <c r="AY178" s="109" t="str">
        <f t="shared" si="68"/>
        <v/>
      </c>
      <c r="AZ178" s="110" t="str">
        <f>IF(ISBLANK(DATASHEET!BI164),"",DATASHEET!BI164)</f>
        <v>MCO</v>
      </c>
      <c r="BA178" s="111" t="str">
        <f>IF(ISBLANK(DATASHEET!BJ164),"",DATASHEET!BJ164)</f>
        <v>8S-HI-3</v>
      </c>
      <c r="BB178" s="108" t="str">
        <f>IF(BC178="","",IFERROR(VLOOKUP(DATASHEET!BL164,lookup,2,FALSE)-$Q178,""))</f>
        <v/>
      </c>
      <c r="BC178" s="109">
        <f>IFERROR(INDEX(DATASHEET!$A$1:$CT$300,MATCH(PROGRESS!$A178,DATASHEET!$A$1:$A$300,0),MATCH(PROGRESS!BC$2,DATASHEET!$A$1:$CT$1,0)),"")</f>
        <v>0</v>
      </c>
      <c r="BD178" s="109" t="str">
        <f t="shared" si="69"/>
        <v/>
      </c>
      <c r="BE178" s="110" t="str">
        <f>IF(ISBLANK(DATASHEET!BM164),"",DATASHEET!BM164)</f>
        <v>RNI</v>
      </c>
      <c r="BF178" s="111" t="str">
        <f>IF(ISBLANK(DATASHEET!BN164),"",DATASHEET!BN164)</f>
        <v>8S-IT-3</v>
      </c>
      <c r="BG178" s="108" t="str">
        <f>IF(BH178="","",IFERROR(VLOOKUP(DATASHEET!BP164,lookup,2,FALSE)-$Q178,""))</f>
        <v/>
      </c>
      <c r="BH178" s="109">
        <f>IFERROR(INDEX(DATASHEET!$A$1:$CT$300,MATCH(PROGRESS!$A178,DATASHEET!$A$1:$A$300,0),MATCH(PROGRESS!BH$2,DATASHEET!$A$1:$CT$1,0)),"")</f>
        <v>0</v>
      </c>
      <c r="BI178" s="109" t="str">
        <f t="shared" si="70"/>
        <v/>
      </c>
      <c r="BJ178" s="110" t="str">
        <f>IF(ISBLANK(DATASHEET!BQ164),"",DATASHEET!BQ164)</f>
        <v>JQ</v>
      </c>
      <c r="BK178" s="111" t="str">
        <f>IF(ISBLANK(DATASHEET!BR164),"",DATASHEET!BR164)</f>
        <v>8S-MA-4</v>
      </c>
      <c r="BL178" s="108" t="str">
        <f>IFERROR(VLOOKUP(DATASHEET!BT164,lookup,2,FALSE)-$Q178,"")</f>
        <v/>
      </c>
      <c r="BM178" s="109">
        <f>IFERROR(INDEX(DATASHEET!$A$1:$CT$300,MATCH(PROGRESS!$A178,DATASHEET!$A$1:$A$300,0),MATCH(PROGRESS!BM$2,DATASHEET!$A$1:$CT$1,0)),"")</f>
        <v>0</v>
      </c>
      <c r="BN178" s="109" t="str">
        <f t="shared" si="71"/>
        <v/>
      </c>
      <c r="BO178" s="110" t="str">
        <f>IF(ISBLANK(DATASHEET!BU164),"",DATASHEET!BU164)</f>
        <v>AW</v>
      </c>
      <c r="BP178" s="111" t="str">
        <f>IF(ISBLANK(DATASHEET!BV164),"",DATASHEET!BV164)</f>
        <v>8S-MU-3</v>
      </c>
      <c r="BQ178" s="108" t="str">
        <f>IFERROR(VLOOKUP(DATASHEET!BX164,lookup,2,FALSE)-$Q178,"")</f>
        <v/>
      </c>
      <c r="BR178" s="109">
        <f>IFERROR(INDEX(DATASHEET!$A$1:$CT$300,MATCH(PROGRESS!$A178,DATASHEET!$A$1:$A$300,0),MATCH(PROGRESS!BR$2,DATASHEET!$A$1:$CT$1,0)),"")</f>
        <v>0</v>
      </c>
      <c r="BS178" s="109" t="str">
        <f t="shared" si="72"/>
        <v/>
      </c>
      <c r="BT178" s="110" t="str">
        <f>IF(ISBLANK(DATASHEET!BY164),"",DATASHEET!BY164)</f>
        <v/>
      </c>
      <c r="BU178" s="111" t="str">
        <f>IF(ISBLANK(DATASHEET!BZ164),"",DATASHEET!BZ164)</f>
        <v/>
      </c>
      <c r="BV178" s="108" t="str">
        <f>IFERROR(VLOOKUP(DATASHEET!CB164,lookup,2,FALSE)-$Q178,"")</f>
        <v/>
      </c>
      <c r="BW178" s="109">
        <f>IFERROR(INDEX(DATASHEET!$A$1:$CT$300,MATCH(PROGRESS!$A178,DATASHEET!$A$1:$A$300,0),MATCH(PROGRESS!BW$2,DATASHEET!$A$1:$CT$1,0)),"")</f>
        <v>0</v>
      </c>
      <c r="BX178" s="109" t="str">
        <f t="shared" si="73"/>
        <v/>
      </c>
      <c r="BY178" s="110" t="str">
        <f>IF(ISBLANK(DATASHEET!CC164),"",DATASHEET!CC164)</f>
        <v>JOS</v>
      </c>
      <c r="BZ178" s="111" t="str">
        <f>IF(ISBLANK(DATASHEET!CD164),"",DATASHEET!CD164)</f>
        <v>8S-PE-4</v>
      </c>
      <c r="CA178" s="108" t="str">
        <f>IFERROR(VLOOKUP(DATASHEET!CF164,lookup,2,FALSE)-$Q178,"")</f>
        <v/>
      </c>
      <c r="CB178" s="109">
        <f>IFERROR(INDEX(DATASHEET!$A$1:$CT$300,MATCH(PROGRESS!$A178,DATASHEET!$A$1:$A$300,0),MATCH(PROGRESS!CB$2,DATASHEET!$A$1:$CT$1,0)),"")</f>
        <v>0</v>
      </c>
      <c r="CC178" s="109" t="str">
        <f t="shared" si="74"/>
        <v/>
      </c>
      <c r="CD178" s="110" t="str">
        <f>IF(ISBLANK(DATASHEET!CG164),"",DATASHEET!CG164)</f>
        <v>FG</v>
      </c>
      <c r="CE178" s="111" t="str">
        <f>IF(ISBLANK(DATASHEET!CH164),"",DATASHEET!CH164)</f>
        <v>8S-RE-3</v>
      </c>
      <c r="CF178" s="108" t="str">
        <f>IFERROR(VLOOKUP(DATASHEET!CJ164,lookup,2,FALSE)-$Q178,"")</f>
        <v/>
      </c>
      <c r="CG178" s="109">
        <f>IFERROR(INDEX(DATASHEET!$A$1:$CT$300,MATCH(PROGRESS!$A178,DATASHEET!$A$1:$A$300,0),MATCH(PROGRESS!CG$2,DATASHEET!$A$1:$CT$1,0)),"")</f>
        <v>0</v>
      </c>
      <c r="CH178" s="109" t="str">
        <f t="shared" si="77"/>
        <v/>
      </c>
      <c r="CI178" s="110" t="str">
        <f>IF(ISBLANK(DATASHEET!CK164),"",DATASHEET!CK164)</f>
        <v>GN</v>
      </c>
      <c r="CJ178" s="111" t="str">
        <f>IF(ISBLANK(DATASHEET!CL164),"",DATASHEET!CL164)</f>
        <v>8X-SC-9</v>
      </c>
      <c r="CK178" s="108" t="str">
        <f>IFERROR(VLOOKUP(DATASHEET!CN164,lookup,2,FALSE)-$Q178,"")</f>
        <v/>
      </c>
      <c r="CL178" s="109">
        <f>IFERROR(INDEX(DATASHEET!$A$1:$CT$300,MATCH(PROGRESS!$A178,DATASHEET!$A$1:$A$300,0),MATCH(PROGRESS!CL$2,DATASHEET!$A$1:$CT$1,0)),"")</f>
        <v>0</v>
      </c>
      <c r="CM178" s="109" t="str">
        <f t="shared" si="75"/>
        <v/>
      </c>
      <c r="CN178" s="110" t="str">
        <f>IF(ISBLANK(DATASHEET!CO164),"",DATASHEET!CO164)</f>
        <v/>
      </c>
      <c r="CO178" s="110" t="str">
        <f>IF(ISBLANK(DATASHEET!CP164),"",DATASHEET!CP164)</f>
        <v/>
      </c>
      <c r="FO178" s="282"/>
      <c r="FP178" s="282"/>
      <c r="FQ178" s="282"/>
      <c r="FR178" s="282"/>
      <c r="FS178" s="282"/>
      <c r="FT178" s="282"/>
      <c r="FU178" s="282"/>
      <c r="FV178" s="282"/>
      <c r="FW178" s="282"/>
      <c r="FX178" s="282"/>
      <c r="FY178" s="345"/>
      <c r="FZ178" s="282"/>
      <c r="GA178" s="282"/>
      <c r="GB178" s="282"/>
      <c r="GC178" s="282"/>
      <c r="GD178" s="282"/>
      <c r="GE178" s="282"/>
      <c r="GF178" s="282"/>
      <c r="GG178" s="282"/>
      <c r="GH178" s="282"/>
      <c r="GI178" s="282"/>
      <c r="GJ178" s="282"/>
      <c r="GK178" s="282"/>
      <c r="GL178" s="282"/>
      <c r="GM178" s="282"/>
      <c r="GN178" s="282"/>
      <c r="GO178" s="282"/>
      <c r="GP178" s="282"/>
      <c r="GQ178" s="282"/>
      <c r="GR178" s="282"/>
    </row>
    <row r="179" spans="1:200" ht="15.75" x14ac:dyDescent="0.25">
      <c r="A179" s="112">
        <f>DATASHEET!A165</f>
        <v>152897</v>
      </c>
      <c r="B179" s="113" t="str">
        <f>DATASHEET!B165</f>
        <v>SANCHEZ-DIAZ, Amaira</v>
      </c>
      <c r="C179" s="114" t="str">
        <f>DATASHEET!C165</f>
        <v>8KS</v>
      </c>
      <c r="D179" s="115" t="str">
        <f>DATASHEET!D165</f>
        <v>F</v>
      </c>
      <c r="E179" s="115" t="str">
        <f>DATASHEET!J165</f>
        <v>N</v>
      </c>
      <c r="F179" s="115" t="str">
        <f>DATASHEET!E165</f>
        <v>N</v>
      </c>
      <c r="G179" s="115" t="str">
        <f>DATASHEET!F165</f>
        <v>Other Mixed Background</v>
      </c>
      <c r="H179" s="115" t="str">
        <f>DATASHEET!G165</f>
        <v>Y</v>
      </c>
      <c r="I179" s="115" t="str">
        <f>DATASHEET!H165</f>
        <v>N</v>
      </c>
      <c r="J179" s="115" t="str">
        <f>DATASHEET!I165</f>
        <v>N</v>
      </c>
      <c r="K179" s="116" t="str">
        <f>DATASHEET!M165</f>
        <v>M</v>
      </c>
      <c r="L179" s="117" t="str">
        <f t="shared" si="62"/>
        <v/>
      </c>
      <c r="M179" s="106" t="str">
        <f>IFERROR(SUM(COUNTIF($S179,"&gt;=0"),COUNTIF($AC179,"&gt;=0"),COUNTIF($AH179,"&gt;=0"),COUNTIF(#REF!,"&gt;=0"),COUNTIF($AM179,"&gt;=0"),COUNTIF($AR179,"&gt;=0"),COUNTIF($AW179,"&gt;=0"),COUNTIF($BB179,"&gt;=0"),COUNTIF($BG179,"&gt;=0"),COUNTIF($BL179,"&gt;=0"),COUNTIF($BV179,"&gt;=0"),COUNTIF($BQ179,"&gt;=0"),COUNTIF($CF179,"&gt;=0"),COUNTIF($CK179,"&gt;=0"),COUNTIF($X179,"&gt;=0"),COUNTIF($CA179,"&gt;=0"))/COUNT($S179,$AC179,$AH179,#REF!,$AM179,$AR179,$AW179,$BB179,$BG179,$BL179,$BV179,$CA179,$CF179,$CK179,$X179,$BQ179),"")</f>
        <v/>
      </c>
      <c r="N179" s="106" t="str">
        <f>IFERROR(SUM(COUNTIF($S179,"&lt;0"),COUNTIF($AC179,"&lt;0"),COUNTIF($AH179,"&lt;0"),COUNTIF(#REF!,"&lt;0"),COUNTIF($AM179,"&lt;0"),COUNTIF($AR179,"&lt;0"),COUNTIF($AW179,"&lt;0"),COUNTIF($BB179,"&lt;0"),COUNTIF($BG179,"&lt;0"),COUNTIF($BL179,"&lt;0"),COUNTIF($BV179,"&lt;0"),COUNTIF($BQ179,"&lt;0"),COUNTIF($CA179,"&lt;0"),COUNTIF($CF179,"&lt;0"),COUNTIF($CK179,"&lt;0"),COUNTIF($X179,"&lt;0"))/COUNT($S179,$AC179,$AH179,#REF!,$AM179,$AR179,$AW179,$BB179,$BG179,$BL179,$BV179,$CA179,$CF179,$CK179,$X179,$BQ179),"")</f>
        <v/>
      </c>
      <c r="O179" s="118" t="str">
        <f>IF(ISBLANK(DATASHEET!L165),"",DATASHEET!L165)</f>
        <v>5-6</v>
      </c>
      <c r="P179" s="119">
        <f>IFERROR(IF(VLOOKUP(DATASHEET!A165,[5]YEAR8!$A$2:$Z$226,18,FALSE)="","",VLOOKUP(DATASHEET!A165,[5]YEAR8!$A$2:$Z$226,18,FALSE)),"")</f>
        <v>49.024999999999999</v>
      </c>
      <c r="Q179" s="120">
        <f>IFERROR(IF(VLOOKUP(DATASHEET!A165,[5]YEAR8!$A$2:$AF$250,19,FALSE)="","",VLOOKUP(DATASHEET!A165,[5]YEAR8!$A$2:$AF$250,19,FALSE)),"")</f>
        <v>4.9024999999999999</v>
      </c>
      <c r="R179" s="121" t="str">
        <f>'P8 BREAKDOWN'!L167</f>
        <v/>
      </c>
      <c r="S179" s="108" t="str">
        <f>IF(T179="","",IFERROR(VLOOKUP(DATASHEET!AF165,lookup,2,FALSE)-$Q179,""))</f>
        <v/>
      </c>
      <c r="T179" s="109">
        <f>IFERROR(INDEX(DATASHEET!$A$1:$CT$300,MATCH(PROGRESS!$A179,DATASHEET!$A$1:$A$300,0),MATCH(PROGRESS!T$2,DATASHEET!$A$1:$CT$1,0)),"")</f>
        <v>0</v>
      </c>
      <c r="U179" s="109" t="str">
        <f t="shared" si="63"/>
        <v/>
      </c>
      <c r="V179" s="110" t="str">
        <f>IF(ISBLANK(DATASHEET!AG165),"",DATASHEET!AG165)</f>
        <v>BPE</v>
      </c>
      <c r="W179" s="111" t="str">
        <f>IF(ISBLANK(DATASHEET!AH165),"",DATASHEET!AH165)</f>
        <v>8S-AR-2</v>
      </c>
      <c r="X179" s="108" t="str">
        <f>IFERROR(VLOOKUP(DATASHEET!AJ165,lookup,2,FALSE)-$Q179,"")</f>
        <v/>
      </c>
      <c r="Y179" s="109">
        <f>IFERROR(INDEX(DATASHEET!$A$1:$CT$300,MATCH(PROGRESS!$A179,DATASHEET!$A$1:$A$300,0),MATCH(PROGRESS!Y$2,DATASHEET!$A$1:$CT$1,0)),"")</f>
        <v>0</v>
      </c>
      <c r="Z179" s="109" t="str">
        <f t="shared" si="76"/>
        <v/>
      </c>
      <c r="AA179" s="110" t="str">
        <f>IF(ISBLANK(DATASHEET!AK165),"",DATASHEET!AK165)</f>
        <v>AWR</v>
      </c>
      <c r="AB179" s="111" t="str">
        <f>IF(ISBLANK(DATASHEET!AL165),"",DATASHEET!AL165)</f>
        <v>8S-DT-4</v>
      </c>
      <c r="AC179" s="108" t="str">
        <f>IF(AD179="","",IFERROR(VLOOKUP(DATASHEET!AN165,lookup,2,FALSE)-$Q179,""))</f>
        <v/>
      </c>
      <c r="AD179" s="109">
        <f>IFERROR(INDEX(DATASHEET!$A$1:$CT$300,MATCH(PROGRESS!$A179,DATASHEET!$A$1:$A$300,0),MATCH(PROGRESS!AD$2,DATASHEET!$A$1:$CT$1,0)),"")</f>
        <v>0</v>
      </c>
      <c r="AE179" s="109" t="str">
        <f t="shared" si="64"/>
        <v/>
      </c>
      <c r="AF179" s="110" t="str">
        <f>IF(ISBLANK(DATASHEET!AO165),"",DATASHEET!AO165)</f>
        <v>EC</v>
      </c>
      <c r="AG179" s="111" t="str">
        <f>IF(ISBLANK(DATASHEET!AP165),"",DATASHEET!AP165)</f>
        <v>8S-DR-2</v>
      </c>
      <c r="AH179" s="108" t="str">
        <f>IF(AI179="","",IFERROR(VLOOKUP(DATASHEET!AR165,lookup,2,FALSE)-$Q179,""))</f>
        <v/>
      </c>
      <c r="AI179" s="109">
        <f>IFERROR(INDEX(DATASHEET!$A$1:$CT$300,MATCH(PROGRESS!$A179,DATASHEET!$A$1:$A$300,0),MATCH(PROGRESS!AI$2,DATASHEET!$A$1:$CT$1,0)),"")</f>
        <v>0</v>
      </c>
      <c r="AJ179" s="109" t="str">
        <f t="shared" si="65"/>
        <v/>
      </c>
      <c r="AK179" s="110" t="str">
        <f>IF(ISBLANK(DATASHEET!AS165),"",DATASHEET!AS165)</f>
        <v>BH</v>
      </c>
      <c r="AL179" s="111" t="str">
        <f>IF(ISBLANK(DATASHEET!AT165),"",DATASHEET!AT165)</f>
        <v>8S-EN-2</v>
      </c>
      <c r="AM179" s="108" t="str">
        <f>IF(AN179="","",IFERROR(VLOOKUP(DATASHEET!AZ165,lookup,2,FALSE)-$Q179,""))</f>
        <v/>
      </c>
      <c r="AN179" s="109">
        <f>IFERROR(INDEX(DATASHEET!$A$1:$CT$300,MATCH(PROGRESS!$A179,DATASHEET!$A$1:$A$300,0),MATCH(PROGRESS!AN$2,DATASHEET!$A$1:$CT$1,0)),"")</f>
        <v>0</v>
      </c>
      <c r="AO179" s="109" t="str">
        <f t="shared" si="66"/>
        <v/>
      </c>
      <c r="AP179" s="110" t="str">
        <f>IF(ISBLANK(DATASHEET!BA165),"",DATASHEET!BA165)</f>
        <v>EGQ</v>
      </c>
      <c r="AQ179" s="111" t="str">
        <f>IF(ISBLANK(DATASHEET!BB165),"",DATASHEET!BB165)</f>
        <v>8S-FR-2</v>
      </c>
      <c r="AR179" s="108" t="str">
        <f>IF(AS179="","",IFERROR(VLOOKUP(DATASHEET!BD165,lookup,2,FALSE)-$Q179,""))</f>
        <v/>
      </c>
      <c r="AS179" s="109">
        <f>IFERROR(INDEX(DATASHEET!$A$1:$CT$300,MATCH(PROGRESS!$A179,DATASHEET!$A$1:$A$300,0),MATCH(PROGRESS!AS$2,DATASHEET!$A$1:$CT$1,0)),"")</f>
        <v>0</v>
      </c>
      <c r="AT179" s="109" t="str">
        <f t="shared" si="67"/>
        <v/>
      </c>
      <c r="AU179" s="110" t="str">
        <f>IF(ISBLANK(DATASHEET!BE165),"",DATASHEET!BE165)</f>
        <v>MPI</v>
      </c>
      <c r="AV179" s="111" t="str">
        <f>IF(ISBLANK(DATASHEET!BF165),"",DATASHEET!BF165)</f>
        <v>8S-GG-2</v>
      </c>
      <c r="AW179" s="108" t="str">
        <f>IF(AX179="","",IFERROR(VLOOKUP(DATASHEET!BH165,lookup,2,FALSE)-$Q179,""))</f>
        <v/>
      </c>
      <c r="AX179" s="109">
        <f>IFERROR(INDEX(DATASHEET!$A$1:$CT$300,MATCH(PROGRESS!$A179,DATASHEET!$A$1:$A$300,0),MATCH(PROGRESS!AX$2,DATASHEET!$A$1:$CT$1,0)),"")</f>
        <v>0</v>
      </c>
      <c r="AY179" s="109" t="str">
        <f t="shared" si="68"/>
        <v/>
      </c>
      <c r="AZ179" s="110" t="str">
        <f>IF(ISBLANK(DATASHEET!BI165),"",DATASHEET!BI165)</f>
        <v>HST</v>
      </c>
      <c r="BA179" s="111" t="str">
        <f>IF(ISBLANK(DATASHEET!BJ165),"",DATASHEET!BJ165)</f>
        <v>8S-HI-2</v>
      </c>
      <c r="BB179" s="108" t="str">
        <f>IF(BC179="","",IFERROR(VLOOKUP(DATASHEET!BL165,lookup,2,FALSE)-$Q179,""))</f>
        <v/>
      </c>
      <c r="BC179" s="109">
        <f>IFERROR(INDEX(DATASHEET!$A$1:$CT$300,MATCH(PROGRESS!$A179,DATASHEET!$A$1:$A$300,0),MATCH(PROGRESS!BC$2,DATASHEET!$A$1:$CT$1,0)),"")</f>
        <v>0</v>
      </c>
      <c r="BD179" s="109" t="str">
        <f t="shared" si="69"/>
        <v/>
      </c>
      <c r="BE179" s="110" t="str">
        <f>IF(ISBLANK(DATASHEET!BM165),"",DATASHEET!BM165)</f>
        <v>RNI</v>
      </c>
      <c r="BF179" s="111" t="str">
        <f>IF(ISBLANK(DATASHEET!BN165),"",DATASHEET!BN165)</f>
        <v>8S-IT-2</v>
      </c>
      <c r="BG179" s="108" t="str">
        <f>IF(BH179="","",IFERROR(VLOOKUP(DATASHEET!BP165,lookup,2,FALSE)-$Q179,""))</f>
        <v/>
      </c>
      <c r="BH179" s="109">
        <f>IFERROR(INDEX(DATASHEET!$A$1:$CT$300,MATCH(PROGRESS!$A179,DATASHEET!$A$1:$A$300,0),MATCH(PROGRESS!BH$2,DATASHEET!$A$1:$CT$1,0)),"")</f>
        <v>0</v>
      </c>
      <c r="BI179" s="109" t="str">
        <f t="shared" si="70"/>
        <v/>
      </c>
      <c r="BJ179" s="110" t="str">
        <f>IF(ISBLANK(DATASHEET!BQ165),"",DATASHEET!BQ165)</f>
        <v>MP</v>
      </c>
      <c r="BK179" s="111" t="str">
        <f>IF(ISBLANK(DATASHEET!BR165),"",DATASHEET!BR165)</f>
        <v>8S-MA-2</v>
      </c>
      <c r="BL179" s="108" t="str">
        <f>IFERROR(VLOOKUP(DATASHEET!BT165,lookup,2,FALSE)-$Q179,"")</f>
        <v/>
      </c>
      <c r="BM179" s="109">
        <f>IFERROR(INDEX(DATASHEET!$A$1:$CT$300,MATCH(PROGRESS!$A179,DATASHEET!$A$1:$A$300,0),MATCH(PROGRESS!BM$2,DATASHEET!$A$1:$CT$1,0)),"")</f>
        <v>0</v>
      </c>
      <c r="BN179" s="109" t="str">
        <f t="shared" si="71"/>
        <v/>
      </c>
      <c r="BO179" s="110" t="str">
        <f>IF(ISBLANK(DATASHEET!BU165),"",DATASHEET!BU165)</f>
        <v>RF</v>
      </c>
      <c r="BP179" s="111" t="str">
        <f>IF(ISBLANK(DATASHEET!BV165),"",DATASHEET!BV165)</f>
        <v>8S-MU-2</v>
      </c>
      <c r="BQ179" s="108" t="str">
        <f>IFERROR(VLOOKUP(DATASHEET!BX165,lookup,2,FALSE)-$Q179,"")</f>
        <v/>
      </c>
      <c r="BR179" s="109">
        <f>IFERROR(INDEX(DATASHEET!$A$1:$CT$300,MATCH(PROGRESS!$A179,DATASHEET!$A$1:$A$300,0),MATCH(PROGRESS!BR$2,DATASHEET!$A$1:$CT$1,0)),"")</f>
        <v>0</v>
      </c>
      <c r="BS179" s="109" t="str">
        <f t="shared" si="72"/>
        <v/>
      </c>
      <c r="BT179" s="110" t="str">
        <f>IF(ISBLANK(DATASHEET!BY165),"",DATASHEET!BY165)</f>
        <v/>
      </c>
      <c r="BU179" s="111" t="str">
        <f>IF(ISBLANK(DATASHEET!BZ165),"",DATASHEET!BZ165)</f>
        <v/>
      </c>
      <c r="BV179" s="108" t="str">
        <f>IFERROR(VLOOKUP(DATASHEET!CB165,lookup,2,FALSE)-$Q179,"")</f>
        <v/>
      </c>
      <c r="BW179" s="109">
        <f>IFERROR(INDEX(DATASHEET!$A$1:$CT$300,MATCH(PROGRESS!$A179,DATASHEET!$A$1:$A$300,0),MATCH(PROGRESS!BW$2,DATASHEET!$A$1:$CT$1,0)),"")</f>
        <v>0</v>
      </c>
      <c r="BX179" s="109" t="str">
        <f t="shared" si="73"/>
        <v/>
      </c>
      <c r="BY179" s="110" t="str">
        <f>IF(ISBLANK(DATASHEET!CC165),"",DATASHEET!CC165)</f>
        <v>JN</v>
      </c>
      <c r="BZ179" s="111" t="str">
        <f>IF(ISBLANK(DATASHEET!CD165),"",DATASHEET!CD165)</f>
        <v>8S-PE-1</v>
      </c>
      <c r="CA179" s="108" t="str">
        <f>IFERROR(VLOOKUP(DATASHEET!CF165,lookup,2,FALSE)-$Q179,"")</f>
        <v/>
      </c>
      <c r="CB179" s="109">
        <f>IFERROR(INDEX(DATASHEET!$A$1:$CT$300,MATCH(PROGRESS!$A179,DATASHEET!$A$1:$A$300,0),MATCH(PROGRESS!CB$2,DATASHEET!$A$1:$CT$1,0)),"")</f>
        <v>0</v>
      </c>
      <c r="CC179" s="109" t="str">
        <f t="shared" si="74"/>
        <v/>
      </c>
      <c r="CD179" s="110" t="str">
        <f>IF(ISBLANK(DATASHEET!CG165),"",DATASHEET!CG165)</f>
        <v>GRY</v>
      </c>
      <c r="CE179" s="111" t="str">
        <f>IF(ISBLANK(DATASHEET!CH165),"",DATASHEET!CH165)</f>
        <v>8S-RE-2</v>
      </c>
      <c r="CF179" s="108" t="str">
        <f>IFERROR(VLOOKUP(DATASHEET!CJ165,lookup,2,FALSE)-$Q179,"")</f>
        <v/>
      </c>
      <c r="CG179" s="109">
        <f>IFERROR(INDEX(DATASHEET!$A$1:$CT$300,MATCH(PROGRESS!$A179,DATASHEET!$A$1:$A$300,0),MATCH(PROGRESS!CG$2,DATASHEET!$A$1:$CT$1,0)),"")</f>
        <v>0</v>
      </c>
      <c r="CH179" s="109" t="str">
        <f t="shared" si="77"/>
        <v/>
      </c>
      <c r="CI179" s="110" t="str">
        <f>IF(ISBLANK(DATASHEET!CK165),"",DATASHEET!CK165)</f>
        <v>AGI</v>
      </c>
      <c r="CJ179" s="111" t="str">
        <f>IF(ISBLANK(DATASHEET!CL165),"",DATASHEET!CL165)</f>
        <v>8X-SC-5</v>
      </c>
      <c r="CK179" s="108" t="str">
        <f>IFERROR(VLOOKUP(DATASHEET!CN165,lookup,2,FALSE)-$Q179,"")</f>
        <v/>
      </c>
      <c r="CL179" s="109">
        <f>IFERROR(INDEX(DATASHEET!$A$1:$CT$300,MATCH(PROGRESS!$A179,DATASHEET!$A$1:$A$300,0),MATCH(PROGRESS!CL$2,DATASHEET!$A$1:$CT$1,0)),"")</f>
        <v>0</v>
      </c>
      <c r="CM179" s="109" t="str">
        <f t="shared" si="75"/>
        <v/>
      </c>
      <c r="CN179" s="110" t="str">
        <f>IF(ISBLANK(DATASHEET!CO165),"",DATASHEET!CO165)</f>
        <v/>
      </c>
      <c r="CO179" s="110" t="str">
        <f>IF(ISBLANK(DATASHEET!CP165),"",DATASHEET!CP165)</f>
        <v/>
      </c>
      <c r="FO179" s="282"/>
      <c r="FP179" s="282"/>
      <c r="FQ179" s="282"/>
      <c r="FR179" s="282"/>
      <c r="FS179" s="282"/>
      <c r="FT179" s="282"/>
      <c r="FU179" s="282"/>
      <c r="FV179" s="282"/>
      <c r="FW179" s="282"/>
      <c r="FX179" s="282"/>
      <c r="FY179" s="345"/>
      <c r="FZ179" s="282"/>
      <c r="GA179" s="282"/>
      <c r="GB179" s="282"/>
      <c r="GC179" s="282"/>
      <c r="GD179" s="282"/>
      <c r="GE179" s="282"/>
      <c r="GF179" s="282"/>
      <c r="GG179" s="282"/>
      <c r="GH179" s="282"/>
      <c r="GI179" s="282"/>
      <c r="GJ179" s="282"/>
      <c r="GK179" s="282"/>
      <c r="GL179" s="282"/>
      <c r="GM179" s="282"/>
      <c r="GN179" s="282"/>
      <c r="GO179" s="282"/>
      <c r="GP179" s="282"/>
      <c r="GQ179" s="282"/>
      <c r="GR179" s="282"/>
    </row>
    <row r="180" spans="1:200" ht="15.75" x14ac:dyDescent="0.25">
      <c r="A180" s="112">
        <f>DATASHEET!A166</f>
        <v>152801</v>
      </c>
      <c r="B180" s="113" t="str">
        <f>DATASHEET!B166</f>
        <v>SANYIKA, Charles</v>
      </c>
      <c r="C180" s="114" t="str">
        <f>DATASHEET!C166</f>
        <v>8PH</v>
      </c>
      <c r="D180" s="115" t="str">
        <f>DATASHEET!D166</f>
        <v>M</v>
      </c>
      <c r="E180" s="115" t="str">
        <f>DATASHEET!J166</f>
        <v>N</v>
      </c>
      <c r="F180" s="115" t="str">
        <f>DATASHEET!E166</f>
        <v>N</v>
      </c>
      <c r="G180" s="115" t="str">
        <f>DATASHEET!F166</f>
        <v>Other Black African</v>
      </c>
      <c r="H180" s="115" t="str">
        <f>DATASHEET!G166</f>
        <v>Y</v>
      </c>
      <c r="I180" s="115" t="str">
        <f>DATASHEET!H166</f>
        <v>N</v>
      </c>
      <c r="J180" s="115" t="str">
        <f>DATASHEET!I166</f>
        <v>N</v>
      </c>
      <c r="K180" s="116" t="str">
        <f>DATASHEET!M166</f>
        <v>H</v>
      </c>
      <c r="L180" s="117" t="str">
        <f t="shared" si="62"/>
        <v/>
      </c>
      <c r="M180" s="106" t="str">
        <f>IFERROR(SUM(COUNTIF($S180,"&gt;=0"),COUNTIF($AC180,"&gt;=0"),COUNTIF($AH180,"&gt;=0"),COUNTIF(#REF!,"&gt;=0"),COUNTIF($AM180,"&gt;=0"),COUNTIF($AR180,"&gt;=0"),COUNTIF($AW180,"&gt;=0"),COUNTIF($BB180,"&gt;=0"),COUNTIF($BG180,"&gt;=0"),COUNTIF($BL180,"&gt;=0"),COUNTIF($BV180,"&gt;=0"),COUNTIF($BQ180,"&gt;=0"),COUNTIF($CF180,"&gt;=0"),COUNTIF($CK180,"&gt;=0"),COUNTIF($X180,"&gt;=0"),COUNTIF($CA180,"&gt;=0"))/COUNT($S180,$AC180,$AH180,#REF!,$AM180,$AR180,$AW180,$BB180,$BG180,$BL180,$BV180,$CA180,$CF180,$CK180,$X180,$BQ180),"")</f>
        <v/>
      </c>
      <c r="N180" s="106" t="str">
        <f>IFERROR(SUM(COUNTIF($S180,"&lt;0"),COUNTIF($AC180,"&lt;0"),COUNTIF($AH180,"&lt;0"),COUNTIF(#REF!,"&lt;0"),COUNTIF($AM180,"&lt;0"),COUNTIF($AR180,"&lt;0"),COUNTIF($AW180,"&lt;0"),COUNTIF($BB180,"&lt;0"),COUNTIF($BG180,"&lt;0"),COUNTIF($BL180,"&lt;0"),COUNTIF($BV180,"&lt;0"),COUNTIF($BQ180,"&lt;0"),COUNTIF($CA180,"&lt;0"),COUNTIF($CF180,"&lt;0"),COUNTIF($CK180,"&lt;0"),COUNTIF($X180,"&lt;0"))/COUNT($S180,$AC180,$AH180,#REF!,$AM180,$AR180,$AW180,$BB180,$BG180,$BL180,$BV180,$CA180,$CF180,$CK180,$X180,$BQ180),"")</f>
        <v/>
      </c>
      <c r="O180" s="118" t="str">
        <f>IF(ISBLANK(DATASHEET!L166),"",DATASHEET!L166)</f>
        <v>6-7</v>
      </c>
      <c r="P180" s="119">
        <f>IFERROR(IF(VLOOKUP(DATASHEET!A166,[5]YEAR8!$A$2:$Z$226,18,FALSE)="","",VLOOKUP(DATASHEET!A166,[5]YEAR8!$A$2:$Z$226,18,FALSE)),"")</f>
        <v>64.375</v>
      </c>
      <c r="Q180" s="120">
        <f>IFERROR(IF(VLOOKUP(DATASHEET!A166,[5]YEAR8!$A$2:$AF$250,19,FALSE)="","",VLOOKUP(DATASHEET!A166,[5]YEAR8!$A$2:$AF$250,19,FALSE)),"")</f>
        <v>6.4375</v>
      </c>
      <c r="R180" s="121" t="str">
        <f>'P8 BREAKDOWN'!L168</f>
        <v/>
      </c>
      <c r="S180" s="108" t="str">
        <f>IF(T180="","",IFERROR(VLOOKUP(DATASHEET!AF166,lookup,2,FALSE)-$Q180,""))</f>
        <v/>
      </c>
      <c r="T180" s="109">
        <f>IFERROR(INDEX(DATASHEET!$A$1:$CT$300,MATCH(PROGRESS!$A180,DATASHEET!$A$1:$A$300,0),MATCH(PROGRESS!T$2,DATASHEET!$A$1:$CT$1,0)),"")</f>
        <v>0</v>
      </c>
      <c r="U180" s="109" t="str">
        <f t="shared" si="63"/>
        <v/>
      </c>
      <c r="V180" s="110" t="str">
        <f>IF(ISBLANK(DATASHEET!AG166),"",DATASHEET!AG166)</f>
        <v>PLE</v>
      </c>
      <c r="W180" s="111" t="str">
        <f>IF(ISBLANK(DATASHEET!AH166),"",DATASHEET!AH166)</f>
        <v>8S-AR-3</v>
      </c>
      <c r="X180" s="108" t="str">
        <f>IFERROR(VLOOKUP(DATASHEET!AJ166,lookup,2,FALSE)-$Q180,"")</f>
        <v/>
      </c>
      <c r="Y180" s="109">
        <f>IFERROR(INDEX(DATASHEET!$A$1:$CT$300,MATCH(PROGRESS!$A180,DATASHEET!$A$1:$A$300,0),MATCH(PROGRESS!Y$2,DATASHEET!$A$1:$CT$1,0)),"")</f>
        <v>0</v>
      </c>
      <c r="Z180" s="109" t="str">
        <f t="shared" si="76"/>
        <v/>
      </c>
      <c r="AA180" s="110" t="str">
        <f>IF(ISBLANK(DATASHEET!AK166),"",DATASHEET!AK166)</f>
        <v>AWR</v>
      </c>
      <c r="AB180" s="111" t="str">
        <f>IF(ISBLANK(DATASHEET!AL166),"",DATASHEET!AL166)</f>
        <v>8S-DT-4</v>
      </c>
      <c r="AC180" s="108" t="str">
        <f>IF(AD180="","",IFERROR(VLOOKUP(DATASHEET!AN166,lookup,2,FALSE)-$Q180,""))</f>
        <v/>
      </c>
      <c r="AD180" s="109">
        <f>IFERROR(INDEX(DATASHEET!$A$1:$CT$300,MATCH(PROGRESS!$A180,DATASHEET!$A$1:$A$300,0),MATCH(PROGRESS!AD$2,DATASHEET!$A$1:$CT$1,0)),"")</f>
        <v>0</v>
      </c>
      <c r="AE180" s="109" t="str">
        <f t="shared" si="64"/>
        <v/>
      </c>
      <c r="AF180" s="110" t="str">
        <f>IF(ISBLANK(DATASHEET!AO166),"",DATASHEET!AO166)</f>
        <v>EC</v>
      </c>
      <c r="AG180" s="111" t="str">
        <f>IF(ISBLANK(DATASHEET!AP166),"",DATASHEET!AP166)</f>
        <v>8S-DR-3</v>
      </c>
      <c r="AH180" s="108" t="str">
        <f>IF(AI180="","",IFERROR(VLOOKUP(DATASHEET!AR166,lookup,2,FALSE)-$Q180,""))</f>
        <v/>
      </c>
      <c r="AI180" s="109">
        <f>IFERROR(INDEX(DATASHEET!$A$1:$CT$300,MATCH(PROGRESS!$A180,DATASHEET!$A$1:$A$300,0),MATCH(PROGRESS!AI$2,DATASHEET!$A$1:$CT$1,0)),"")</f>
        <v>0</v>
      </c>
      <c r="AJ180" s="109" t="str">
        <f t="shared" si="65"/>
        <v/>
      </c>
      <c r="AK180" s="110" t="str">
        <f>IF(ISBLANK(DATASHEET!AS166),"",DATASHEET!AS166)</f>
        <v>BH</v>
      </c>
      <c r="AL180" s="111" t="str">
        <f>IF(ISBLANK(DATASHEET!AT166),"",DATASHEET!AT166)</f>
        <v>8S-EN-2</v>
      </c>
      <c r="AM180" s="108" t="str">
        <f>IF(AN180="","",IFERROR(VLOOKUP(DATASHEET!AZ166,lookup,2,FALSE)-$Q180,""))</f>
        <v/>
      </c>
      <c r="AN180" s="109">
        <f>IFERROR(INDEX(DATASHEET!$A$1:$CT$300,MATCH(PROGRESS!$A180,DATASHEET!$A$1:$A$300,0),MATCH(PROGRESS!AN$2,DATASHEET!$A$1:$CT$1,0)),"")</f>
        <v>0</v>
      </c>
      <c r="AO180" s="109" t="str">
        <f t="shared" si="66"/>
        <v/>
      </c>
      <c r="AP180" s="110" t="str">
        <f>IF(ISBLANK(DATASHEET!BA166),"",DATASHEET!BA166)</f>
        <v>DCH</v>
      </c>
      <c r="AQ180" s="111" t="str">
        <f>IF(ISBLANK(DATASHEET!BB166),"",DATASHEET!BB166)</f>
        <v>8S-FR-3</v>
      </c>
      <c r="AR180" s="108" t="str">
        <f>IF(AS180="","",IFERROR(VLOOKUP(DATASHEET!BD166,lookup,2,FALSE)-$Q180,""))</f>
        <v/>
      </c>
      <c r="AS180" s="109">
        <f>IFERROR(INDEX(DATASHEET!$A$1:$CT$300,MATCH(PROGRESS!$A180,DATASHEET!$A$1:$A$300,0),MATCH(PROGRESS!AS$2,DATASHEET!$A$1:$CT$1,0)),"")</f>
        <v>0</v>
      </c>
      <c r="AT180" s="109" t="str">
        <f t="shared" si="67"/>
        <v/>
      </c>
      <c r="AU180" s="110" t="str">
        <f>IF(ISBLANK(DATASHEET!BE166),"",DATASHEET!BE166)</f>
        <v>NH</v>
      </c>
      <c r="AV180" s="111" t="str">
        <f>IF(ISBLANK(DATASHEET!BF166),"",DATASHEET!BF166)</f>
        <v>8S-GG-3</v>
      </c>
      <c r="AW180" s="108" t="str">
        <f>IF(AX180="","",IFERROR(VLOOKUP(DATASHEET!BH166,lookup,2,FALSE)-$Q180,""))</f>
        <v/>
      </c>
      <c r="AX180" s="109">
        <f>IFERROR(INDEX(DATASHEET!$A$1:$CT$300,MATCH(PROGRESS!$A180,DATASHEET!$A$1:$A$300,0),MATCH(PROGRESS!AX$2,DATASHEET!$A$1:$CT$1,0)),"")</f>
        <v>0</v>
      </c>
      <c r="AY180" s="109" t="str">
        <f t="shared" si="68"/>
        <v/>
      </c>
      <c r="AZ180" s="110" t="str">
        <f>IF(ISBLANK(DATASHEET!BI166),"",DATASHEET!BI166)</f>
        <v>MCO</v>
      </c>
      <c r="BA180" s="111" t="str">
        <f>IF(ISBLANK(DATASHEET!BJ166),"",DATASHEET!BJ166)</f>
        <v>8S-HI-3</v>
      </c>
      <c r="BB180" s="108" t="str">
        <f>IF(BC180="","",IFERROR(VLOOKUP(DATASHEET!BL166,lookup,2,FALSE)-$Q180,""))</f>
        <v/>
      </c>
      <c r="BC180" s="109">
        <f>IFERROR(INDEX(DATASHEET!$A$1:$CT$300,MATCH(PROGRESS!$A180,DATASHEET!$A$1:$A$300,0),MATCH(PROGRESS!BC$2,DATASHEET!$A$1:$CT$1,0)),"")</f>
        <v>0</v>
      </c>
      <c r="BD180" s="109" t="str">
        <f t="shared" si="69"/>
        <v/>
      </c>
      <c r="BE180" s="110" t="str">
        <f>IF(ISBLANK(DATASHEET!BM166),"",DATASHEET!BM166)</f>
        <v>RNI</v>
      </c>
      <c r="BF180" s="111" t="str">
        <f>IF(ISBLANK(DATASHEET!BN166),"",DATASHEET!BN166)</f>
        <v>8S-IT-3</v>
      </c>
      <c r="BG180" s="108" t="str">
        <f>IF(BH180="","",IFERROR(VLOOKUP(DATASHEET!BP166,lookup,2,FALSE)-$Q180,""))</f>
        <v/>
      </c>
      <c r="BH180" s="109">
        <f>IFERROR(INDEX(DATASHEET!$A$1:$CT$300,MATCH(PROGRESS!$A180,DATASHEET!$A$1:$A$300,0),MATCH(PROGRESS!BH$2,DATASHEET!$A$1:$CT$1,0)),"")</f>
        <v>0</v>
      </c>
      <c r="BI180" s="109" t="str">
        <f t="shared" si="70"/>
        <v/>
      </c>
      <c r="BJ180" s="110" t="str">
        <f>IF(ISBLANK(DATASHEET!BQ166),"",DATASHEET!BQ166)</f>
        <v>WD</v>
      </c>
      <c r="BK180" s="111" t="str">
        <f>IF(ISBLANK(DATASHEET!BR166),"",DATASHEET!BR166)</f>
        <v>8S-MA-1</v>
      </c>
      <c r="BL180" s="108" t="str">
        <f>IFERROR(VLOOKUP(DATASHEET!BT166,lookup,2,FALSE)-$Q180,"")</f>
        <v/>
      </c>
      <c r="BM180" s="109">
        <f>IFERROR(INDEX(DATASHEET!$A$1:$CT$300,MATCH(PROGRESS!$A180,DATASHEET!$A$1:$A$300,0),MATCH(PROGRESS!BM$2,DATASHEET!$A$1:$CT$1,0)),"")</f>
        <v>0</v>
      </c>
      <c r="BN180" s="109" t="str">
        <f t="shared" si="71"/>
        <v/>
      </c>
      <c r="BO180" s="110" t="str">
        <f>IF(ISBLANK(DATASHEET!BU166),"",DATASHEET!BU166)</f>
        <v>AW</v>
      </c>
      <c r="BP180" s="111" t="str">
        <f>IF(ISBLANK(DATASHEET!BV166),"",DATASHEET!BV166)</f>
        <v>8S-MU-3</v>
      </c>
      <c r="BQ180" s="108" t="str">
        <f>IFERROR(VLOOKUP(DATASHEET!BX166,lookup,2,FALSE)-$Q180,"")</f>
        <v/>
      </c>
      <c r="BR180" s="109">
        <f>IFERROR(INDEX(DATASHEET!$A$1:$CT$300,MATCH(PROGRESS!$A180,DATASHEET!$A$1:$A$300,0),MATCH(PROGRESS!BR$2,DATASHEET!$A$1:$CT$1,0)),"")</f>
        <v>0</v>
      </c>
      <c r="BS180" s="109" t="str">
        <f t="shared" si="72"/>
        <v/>
      </c>
      <c r="BT180" s="110" t="str">
        <f>IF(ISBLANK(DATASHEET!BY166),"",DATASHEET!BY166)</f>
        <v/>
      </c>
      <c r="BU180" s="111" t="str">
        <f>IF(ISBLANK(DATASHEET!BZ166),"",DATASHEET!BZ166)</f>
        <v/>
      </c>
      <c r="BV180" s="108" t="str">
        <f>IFERROR(VLOOKUP(DATASHEET!CB166,lookup,2,FALSE)-$Q180,"")</f>
        <v/>
      </c>
      <c r="BW180" s="109">
        <f>IFERROR(INDEX(DATASHEET!$A$1:$CT$300,MATCH(PROGRESS!$A180,DATASHEET!$A$1:$A$300,0),MATCH(PROGRESS!BW$2,DATASHEET!$A$1:$CT$1,0)),"")</f>
        <v>0</v>
      </c>
      <c r="BX180" s="109" t="str">
        <f t="shared" si="73"/>
        <v/>
      </c>
      <c r="BY180" s="110" t="str">
        <f>IF(ISBLANK(DATASHEET!CC166),"",DATASHEET!CC166)</f>
        <v>JOS</v>
      </c>
      <c r="BZ180" s="111" t="str">
        <f>IF(ISBLANK(DATASHEET!CD166),"",DATASHEET!CD166)</f>
        <v>8S-PE-4</v>
      </c>
      <c r="CA180" s="108" t="str">
        <f>IFERROR(VLOOKUP(DATASHEET!CF166,lookup,2,FALSE)-$Q180,"")</f>
        <v/>
      </c>
      <c r="CB180" s="109">
        <f>IFERROR(INDEX(DATASHEET!$A$1:$CT$300,MATCH(PROGRESS!$A180,DATASHEET!$A$1:$A$300,0),MATCH(PROGRESS!CB$2,DATASHEET!$A$1:$CT$1,0)),"")</f>
        <v>0</v>
      </c>
      <c r="CC180" s="109" t="str">
        <f t="shared" si="74"/>
        <v/>
      </c>
      <c r="CD180" s="110" t="str">
        <f>IF(ISBLANK(DATASHEET!CG166),"",DATASHEET!CG166)</f>
        <v>FG</v>
      </c>
      <c r="CE180" s="111" t="str">
        <f>IF(ISBLANK(DATASHEET!CH166),"",DATASHEET!CH166)</f>
        <v>8S-RE-3</v>
      </c>
      <c r="CF180" s="108" t="str">
        <f>IFERROR(VLOOKUP(DATASHEET!CJ166,lookup,2,FALSE)-$Q180,"")</f>
        <v/>
      </c>
      <c r="CG180" s="109">
        <f>IFERROR(INDEX(DATASHEET!$A$1:$CT$300,MATCH(PROGRESS!$A180,DATASHEET!$A$1:$A$300,0),MATCH(PROGRESS!CG$2,DATASHEET!$A$1:$CT$1,0)),"")</f>
        <v>0</v>
      </c>
      <c r="CH180" s="109" t="str">
        <f t="shared" si="77"/>
        <v/>
      </c>
      <c r="CI180" s="110" t="str">
        <f>IF(ISBLANK(DATASHEET!CK166),"",DATASHEET!CK166)</f>
        <v>AGI</v>
      </c>
      <c r="CJ180" s="111" t="str">
        <f>IF(ISBLANK(DATASHEET!CL166),"",DATASHEET!CL166)</f>
        <v>8X-SC-2</v>
      </c>
      <c r="CK180" s="108" t="str">
        <f>IFERROR(VLOOKUP(DATASHEET!CN166,lookup,2,FALSE)-$Q180,"")</f>
        <v/>
      </c>
      <c r="CL180" s="109">
        <f>IFERROR(INDEX(DATASHEET!$A$1:$CT$300,MATCH(PROGRESS!$A180,DATASHEET!$A$1:$A$300,0),MATCH(PROGRESS!CL$2,DATASHEET!$A$1:$CT$1,0)),"")</f>
        <v>0</v>
      </c>
      <c r="CM180" s="109" t="str">
        <f t="shared" si="75"/>
        <v/>
      </c>
      <c r="CN180" s="110" t="str">
        <f>IF(ISBLANK(DATASHEET!CO166),"",DATASHEET!CO166)</f>
        <v/>
      </c>
      <c r="CO180" s="110" t="str">
        <f>IF(ISBLANK(DATASHEET!CP166),"",DATASHEET!CP166)</f>
        <v/>
      </c>
      <c r="FO180" s="282"/>
      <c r="FP180" s="282"/>
      <c r="FQ180" s="282"/>
      <c r="FR180" s="282"/>
      <c r="FS180" s="282"/>
      <c r="FT180" s="282"/>
      <c r="FU180" s="282"/>
      <c r="FV180" s="282"/>
      <c r="FW180" s="282"/>
      <c r="FX180" s="282"/>
      <c r="FY180" s="345"/>
      <c r="FZ180" s="282"/>
      <c r="GA180" s="282"/>
      <c r="GB180" s="282"/>
      <c r="GC180" s="282"/>
      <c r="GD180" s="282"/>
      <c r="GE180" s="282"/>
      <c r="GF180" s="282"/>
      <c r="GG180" s="282"/>
      <c r="GH180" s="282"/>
      <c r="GI180" s="282"/>
      <c r="GJ180" s="282"/>
      <c r="GK180" s="282"/>
      <c r="GL180" s="282"/>
      <c r="GM180" s="282"/>
      <c r="GN180" s="282"/>
      <c r="GO180" s="282"/>
      <c r="GP180" s="282"/>
      <c r="GQ180" s="282"/>
      <c r="GR180" s="282"/>
    </row>
    <row r="181" spans="1:200" ht="15.75" x14ac:dyDescent="0.25">
      <c r="A181" s="112">
        <f>DATASHEET!A167</f>
        <v>152869</v>
      </c>
      <c r="B181" s="113" t="str">
        <f>DATASHEET!B167</f>
        <v>SCHOFIELD, Bella</v>
      </c>
      <c r="C181" s="114" t="str">
        <f>DATASHEET!C167</f>
        <v>8AB</v>
      </c>
      <c r="D181" s="115" t="str">
        <f>DATASHEET!D167</f>
        <v>F</v>
      </c>
      <c r="E181" s="115" t="str">
        <f>DATASHEET!J167</f>
        <v>N</v>
      </c>
      <c r="F181" s="115" t="str">
        <f>DATASHEET!E167</f>
        <v>N</v>
      </c>
      <c r="G181" s="115" t="str">
        <f>DATASHEET!F167</f>
        <v>White - British</v>
      </c>
      <c r="H181" s="115" t="str">
        <f>DATASHEET!G167</f>
        <v>N</v>
      </c>
      <c r="I181" s="115" t="str">
        <f>DATASHEET!H167</f>
        <v>N</v>
      </c>
      <c r="J181" s="115" t="str">
        <f>DATASHEET!I167</f>
        <v>N</v>
      </c>
      <c r="K181" s="116" t="str">
        <f>DATASHEET!M167</f>
        <v>M</v>
      </c>
      <c r="L181" s="117" t="str">
        <f t="shared" si="62"/>
        <v/>
      </c>
      <c r="M181" s="106" t="str">
        <f>IFERROR(SUM(COUNTIF($S181,"&gt;=0"),COUNTIF($AC181,"&gt;=0"),COUNTIF($AH181,"&gt;=0"),COUNTIF(#REF!,"&gt;=0"),COUNTIF($AM181,"&gt;=0"),COUNTIF($AR181,"&gt;=0"),COUNTIF($AW181,"&gt;=0"),COUNTIF($BB181,"&gt;=0"),COUNTIF($BG181,"&gt;=0"),COUNTIF($BL181,"&gt;=0"),COUNTIF($BV181,"&gt;=0"),COUNTIF($BQ181,"&gt;=0"),COUNTIF($CF181,"&gt;=0"),COUNTIF($CK181,"&gt;=0"),COUNTIF($X181,"&gt;=0"),COUNTIF($CA181,"&gt;=0"))/COUNT($S181,$AC181,$AH181,#REF!,$AM181,$AR181,$AW181,$BB181,$BG181,$BL181,$BV181,$CA181,$CF181,$CK181,$X181,$BQ181),"")</f>
        <v/>
      </c>
      <c r="N181" s="106" t="str">
        <f>IFERROR(SUM(COUNTIF($S181,"&lt;0"),COUNTIF($AC181,"&lt;0"),COUNTIF($AH181,"&lt;0"),COUNTIF(#REF!,"&lt;0"),COUNTIF($AM181,"&lt;0"),COUNTIF($AR181,"&lt;0"),COUNTIF($AW181,"&lt;0"),COUNTIF($BB181,"&lt;0"),COUNTIF($BG181,"&lt;0"),COUNTIF($BL181,"&lt;0"),COUNTIF($BV181,"&lt;0"),COUNTIF($BQ181,"&lt;0"),COUNTIF($CA181,"&lt;0"),COUNTIF($CF181,"&lt;0"),COUNTIF($CK181,"&lt;0"),COUNTIF($X181,"&lt;0"))/COUNT($S181,$AC181,$AH181,#REF!,$AM181,$AR181,$AW181,$BB181,$BG181,$BL181,$BV181,$CA181,$CF181,$CK181,$X181,$BQ181),"")</f>
        <v/>
      </c>
      <c r="O181" s="118" t="str">
        <f>IF(ISBLANK(DATASHEET!L167),"",DATASHEET!L167)</f>
        <v>3-4</v>
      </c>
      <c r="P181" s="119">
        <f>IFERROR(IF(VLOOKUP(DATASHEET!A167,[5]YEAR8!$A$2:$Z$226,18,FALSE)="","",VLOOKUP(DATASHEET!A167,[5]YEAR8!$A$2:$Z$226,18,FALSE)),"")</f>
        <v>36.912934999999997</v>
      </c>
      <c r="Q181" s="120">
        <f>IFERROR(IF(VLOOKUP(DATASHEET!A167,[5]YEAR8!$A$2:$AF$250,19,FALSE)="","",VLOOKUP(DATASHEET!A167,[5]YEAR8!$A$2:$AF$250,19,FALSE)),"")</f>
        <v>3.6912934999999996</v>
      </c>
      <c r="R181" s="121" t="str">
        <f>'P8 BREAKDOWN'!L169</f>
        <v/>
      </c>
      <c r="S181" s="108" t="str">
        <f>IF(T181="","",IFERROR(VLOOKUP(DATASHEET!AF167,lookup,2,FALSE)-$Q181,""))</f>
        <v/>
      </c>
      <c r="T181" s="109">
        <f>IFERROR(INDEX(DATASHEET!$A$1:$CT$300,MATCH(PROGRESS!$A181,DATASHEET!$A$1:$A$300,0),MATCH(PROGRESS!T$2,DATASHEET!$A$1:$CT$1,0)),"")</f>
        <v>0</v>
      </c>
      <c r="U181" s="109" t="str">
        <f t="shared" si="63"/>
        <v/>
      </c>
      <c r="V181" s="110" t="str">
        <f>IF(ISBLANK(DATASHEET!AG167),"",DATASHEET!AG167)</f>
        <v>SGO</v>
      </c>
      <c r="W181" s="111" t="str">
        <f>IF(ISBLANK(DATASHEET!AH167),"",DATASHEET!AH167)</f>
        <v>8N-AR-1</v>
      </c>
      <c r="X181" s="108" t="str">
        <f>IFERROR(VLOOKUP(DATASHEET!AJ167,lookup,2,FALSE)-$Q181,"")</f>
        <v/>
      </c>
      <c r="Y181" s="109">
        <f>IFERROR(INDEX(DATASHEET!$A$1:$CT$300,MATCH(PROGRESS!$A181,DATASHEET!$A$1:$A$300,0),MATCH(PROGRESS!Y$2,DATASHEET!$A$1:$CT$1,0)),"")</f>
        <v>0</v>
      </c>
      <c r="Z181" s="109" t="str">
        <f t="shared" si="76"/>
        <v/>
      </c>
      <c r="AA181" s="110" t="str">
        <f>IF(ISBLANK(DATASHEET!AK167),"",DATASHEET!AK167)</f>
        <v>KD</v>
      </c>
      <c r="AB181" s="111" t="str">
        <f>IF(ISBLANK(DATASHEET!AL167),"",DATASHEET!AL167)</f>
        <v>8N-DT-2</v>
      </c>
      <c r="AC181" s="108" t="str">
        <f>IF(AD181="","",IFERROR(VLOOKUP(DATASHEET!AN167,lookup,2,FALSE)-$Q181,""))</f>
        <v/>
      </c>
      <c r="AD181" s="109">
        <f>IFERROR(INDEX(DATASHEET!$A$1:$CT$300,MATCH(PROGRESS!$A181,DATASHEET!$A$1:$A$300,0),MATCH(PROGRESS!AD$2,DATASHEET!$A$1:$CT$1,0)),"")</f>
        <v>0</v>
      </c>
      <c r="AE181" s="109" t="str">
        <f t="shared" si="64"/>
        <v/>
      </c>
      <c r="AF181" s="110" t="str">
        <f>IF(ISBLANK(DATASHEET!AO167),"",DATASHEET!AO167)</f>
        <v>EC</v>
      </c>
      <c r="AG181" s="111" t="str">
        <f>IF(ISBLANK(DATASHEET!AP167),"",DATASHEET!AP167)</f>
        <v>8N-DR-1</v>
      </c>
      <c r="AH181" s="108" t="str">
        <f>IF(AI181="","",IFERROR(VLOOKUP(DATASHEET!AR167,lookup,2,FALSE)-$Q181,""))</f>
        <v/>
      </c>
      <c r="AI181" s="109">
        <f>IFERROR(INDEX(DATASHEET!$A$1:$CT$300,MATCH(PROGRESS!$A181,DATASHEET!$A$1:$A$300,0),MATCH(PROGRESS!AI$2,DATASHEET!$A$1:$CT$1,0)),"")</f>
        <v>0</v>
      </c>
      <c r="AJ181" s="109" t="str">
        <f t="shared" si="65"/>
        <v/>
      </c>
      <c r="AK181" s="110" t="str">
        <f>IF(ISBLANK(DATASHEET!AS167),"",DATASHEET!AS167)</f>
        <v>CMC</v>
      </c>
      <c r="AL181" s="111" t="str">
        <f>IF(ISBLANK(DATASHEET!AT167),"",DATASHEET!AT167)</f>
        <v>8N-EN-3</v>
      </c>
      <c r="AM181" s="108" t="str">
        <f>IF(AN181="","",IFERROR(VLOOKUP(DATASHEET!AZ167,lookup,2,FALSE)-$Q181,""))</f>
        <v/>
      </c>
      <c r="AN181" s="109">
        <f>IFERROR(INDEX(DATASHEET!$A$1:$CT$300,MATCH(PROGRESS!$A181,DATASHEET!$A$1:$A$300,0),MATCH(PROGRESS!AN$2,DATASHEET!$A$1:$CT$1,0)),"")</f>
        <v>0</v>
      </c>
      <c r="AO181" s="109" t="str">
        <f t="shared" si="66"/>
        <v/>
      </c>
      <c r="AP181" s="110" t="str">
        <f>IF(ISBLANK(DATASHEET!BA167),"",DATASHEET!BA167)</f>
        <v/>
      </c>
      <c r="AQ181" s="111" t="str">
        <f>IF(ISBLANK(DATASHEET!BB167),"",DATASHEET!BB167)</f>
        <v/>
      </c>
      <c r="AR181" s="108" t="str">
        <f>IF(AS181="","",IFERROR(VLOOKUP(DATASHEET!BD167,lookup,2,FALSE)-$Q181,""))</f>
        <v/>
      </c>
      <c r="AS181" s="109">
        <f>IFERROR(INDEX(DATASHEET!$A$1:$CT$300,MATCH(PROGRESS!$A181,DATASHEET!$A$1:$A$300,0),MATCH(PROGRESS!AS$2,DATASHEET!$A$1:$CT$1,0)),"")</f>
        <v>0</v>
      </c>
      <c r="AT181" s="109" t="str">
        <f t="shared" si="67"/>
        <v/>
      </c>
      <c r="AU181" s="110" t="str">
        <f>IF(ISBLANK(DATASHEET!BE167),"",DATASHEET!BE167)</f>
        <v>MPI</v>
      </c>
      <c r="AV181" s="111" t="str">
        <f>IF(ISBLANK(DATASHEET!BF167),"",DATASHEET!BF167)</f>
        <v>8N-GG-1</v>
      </c>
      <c r="AW181" s="108" t="str">
        <f>IF(AX181="","",IFERROR(VLOOKUP(DATASHEET!BH167,lookup,2,FALSE)-$Q181,""))</f>
        <v/>
      </c>
      <c r="AX181" s="109">
        <f>IFERROR(INDEX(DATASHEET!$A$1:$CT$300,MATCH(PROGRESS!$A181,DATASHEET!$A$1:$A$300,0),MATCH(PROGRESS!AX$2,DATASHEET!$A$1:$CT$1,0)),"")</f>
        <v>0</v>
      </c>
      <c r="AY181" s="109" t="str">
        <f t="shared" si="68"/>
        <v/>
      </c>
      <c r="AZ181" s="110" t="str">
        <f>IF(ISBLANK(DATASHEET!BI167),"",DATASHEET!BI167)</f>
        <v>HST</v>
      </c>
      <c r="BA181" s="111" t="str">
        <f>IF(ISBLANK(DATASHEET!BJ167),"",DATASHEET!BJ167)</f>
        <v>8N-HI-1</v>
      </c>
      <c r="BB181" s="108" t="str">
        <f>IF(BC181="","",IFERROR(VLOOKUP(DATASHEET!BL167,lookup,2,FALSE)-$Q181,""))</f>
        <v/>
      </c>
      <c r="BC181" s="109">
        <f>IFERROR(INDEX(DATASHEET!$A$1:$CT$300,MATCH(PROGRESS!$A181,DATASHEET!$A$1:$A$300,0),MATCH(PROGRESS!BC$2,DATASHEET!$A$1:$CT$1,0)),"")</f>
        <v>0</v>
      </c>
      <c r="BD181" s="109" t="str">
        <f t="shared" si="69"/>
        <v/>
      </c>
      <c r="BE181" s="110" t="str">
        <f>IF(ISBLANK(DATASHEET!BM167),"",DATASHEET!BM167)</f>
        <v>FS</v>
      </c>
      <c r="BF181" s="111" t="str">
        <f>IF(ISBLANK(DATASHEET!BN167),"",DATASHEET!BN167)</f>
        <v>8N-IT-1</v>
      </c>
      <c r="BG181" s="108" t="str">
        <f>IF(BH181="","",IFERROR(VLOOKUP(DATASHEET!BP167,lookup,2,FALSE)-$Q181,""))</f>
        <v/>
      </c>
      <c r="BH181" s="109">
        <f>IFERROR(INDEX(DATASHEET!$A$1:$CT$300,MATCH(PROGRESS!$A181,DATASHEET!$A$1:$A$300,0),MATCH(PROGRESS!BH$2,DATASHEET!$A$1:$CT$1,0)),"")</f>
        <v>0</v>
      </c>
      <c r="BI181" s="109" t="str">
        <f t="shared" si="70"/>
        <v/>
      </c>
      <c r="BJ181" s="110" t="str">
        <f>IF(ISBLANK(DATASHEET!BQ167),"",DATASHEET!BQ167)</f>
        <v>JQ</v>
      </c>
      <c r="BK181" s="111" t="str">
        <f>IF(ISBLANK(DATASHEET!BR167),"",DATASHEET!BR167)</f>
        <v>8N-MA-4</v>
      </c>
      <c r="BL181" s="108" t="str">
        <f>IFERROR(VLOOKUP(DATASHEET!BT167,lookup,2,FALSE)-$Q181,"")</f>
        <v/>
      </c>
      <c r="BM181" s="109">
        <f>IFERROR(INDEX(DATASHEET!$A$1:$CT$300,MATCH(PROGRESS!$A181,DATASHEET!$A$1:$A$300,0),MATCH(PROGRESS!BM$2,DATASHEET!$A$1:$CT$1,0)),"")</f>
        <v>0</v>
      </c>
      <c r="BN181" s="109" t="str">
        <f t="shared" si="71"/>
        <v/>
      </c>
      <c r="BO181" s="110" t="str">
        <f>IF(ISBLANK(DATASHEET!BU167),"",DATASHEET!BU167)</f>
        <v>AW</v>
      </c>
      <c r="BP181" s="111" t="str">
        <f>IF(ISBLANK(DATASHEET!BV167),"",DATASHEET!BV167)</f>
        <v>8N-MU-1</v>
      </c>
      <c r="BQ181" s="108" t="str">
        <f>IFERROR(VLOOKUP(DATASHEET!BX167,lookup,2,FALSE)-$Q181,"")</f>
        <v/>
      </c>
      <c r="BR181" s="109">
        <f>IFERROR(INDEX(DATASHEET!$A$1:$CT$300,MATCH(PROGRESS!$A181,DATASHEET!$A$1:$A$300,0),MATCH(PROGRESS!BR$2,DATASHEET!$A$1:$CT$1,0)),"")</f>
        <v>0</v>
      </c>
      <c r="BS181" s="109" t="str">
        <f t="shared" si="72"/>
        <v/>
      </c>
      <c r="BT181" s="110" t="str">
        <f>IF(ISBLANK(DATASHEET!BY167),"",DATASHEET!BY167)</f>
        <v/>
      </c>
      <c r="BU181" s="111" t="str">
        <f>IF(ISBLANK(DATASHEET!BZ167),"",DATASHEET!BZ167)</f>
        <v/>
      </c>
      <c r="BV181" s="108" t="str">
        <f>IFERROR(VLOOKUP(DATASHEET!CB167,lookup,2,FALSE)-$Q181,"")</f>
        <v/>
      </c>
      <c r="BW181" s="109">
        <f>IFERROR(INDEX(DATASHEET!$A$1:$CT$300,MATCH(PROGRESS!$A181,DATASHEET!$A$1:$A$300,0),MATCH(PROGRESS!BW$2,DATASHEET!$A$1:$CT$1,0)),"")</f>
        <v>0</v>
      </c>
      <c r="BX181" s="109" t="str">
        <f t="shared" si="73"/>
        <v/>
      </c>
      <c r="BY181" s="110" t="str">
        <f>IF(ISBLANK(DATASHEET!CC167),"",DATASHEET!CC167)</f>
        <v>CKA</v>
      </c>
      <c r="BZ181" s="111" t="str">
        <f>IF(ISBLANK(DATASHEET!CD167),"",DATASHEET!CD167)</f>
        <v>8N-PE-2</v>
      </c>
      <c r="CA181" s="108" t="str">
        <f>IFERROR(VLOOKUP(DATASHEET!CF167,lookup,2,FALSE)-$Q181,"")</f>
        <v/>
      </c>
      <c r="CB181" s="109">
        <f>IFERROR(INDEX(DATASHEET!$A$1:$CT$300,MATCH(PROGRESS!$A181,DATASHEET!$A$1:$A$300,0),MATCH(PROGRESS!CB$2,DATASHEET!$A$1:$CT$1,0)),"")</f>
        <v>0</v>
      </c>
      <c r="CC181" s="109" t="str">
        <f t="shared" si="74"/>
        <v/>
      </c>
      <c r="CD181" s="110" t="str">
        <f>IF(ISBLANK(DATASHEET!CG167),"",DATASHEET!CG167)</f>
        <v>PLO</v>
      </c>
      <c r="CE181" s="111" t="str">
        <f>IF(ISBLANK(DATASHEET!CH167),"",DATASHEET!CH167)</f>
        <v>8N-RE-1</v>
      </c>
      <c r="CF181" s="108" t="str">
        <f>IFERROR(VLOOKUP(DATASHEET!CJ167,lookup,2,FALSE)-$Q181,"")</f>
        <v/>
      </c>
      <c r="CG181" s="109">
        <f>IFERROR(INDEX(DATASHEET!$A$1:$CT$300,MATCH(PROGRESS!$A181,DATASHEET!$A$1:$A$300,0),MATCH(PROGRESS!CG$2,DATASHEET!$A$1:$CT$1,0)),"")</f>
        <v>0</v>
      </c>
      <c r="CH181" s="109" t="str">
        <f t="shared" si="77"/>
        <v/>
      </c>
      <c r="CI181" s="110" t="str">
        <f>IF(ISBLANK(DATASHEET!CK167),"",DATASHEET!CK167)</f>
        <v>AGI</v>
      </c>
      <c r="CJ181" s="111" t="str">
        <f>IF(ISBLANK(DATASHEET!CL167),"",DATASHEET!CL167)</f>
        <v>8X-SC-5</v>
      </c>
      <c r="CK181" s="108" t="str">
        <f>IFERROR(VLOOKUP(DATASHEET!CN167,lookup,2,FALSE)-$Q181,"")</f>
        <v/>
      </c>
      <c r="CL181" s="109">
        <f>IFERROR(INDEX(DATASHEET!$A$1:$CT$300,MATCH(PROGRESS!$A181,DATASHEET!$A$1:$A$300,0),MATCH(PROGRESS!CL$2,DATASHEET!$A$1:$CT$1,0)),"")</f>
        <v>0</v>
      </c>
      <c r="CM181" s="109" t="str">
        <f t="shared" si="75"/>
        <v/>
      </c>
      <c r="CN181" s="110" t="str">
        <f>IF(ISBLANK(DATASHEET!CO167),"",DATASHEET!CO167)</f>
        <v>DCH</v>
      </c>
      <c r="CO181" s="110" t="str">
        <f>IF(ISBLANK(DATASHEET!CP167),"",DATASHEET!CP167)</f>
        <v>8N-SP-1</v>
      </c>
      <c r="FO181" s="282"/>
      <c r="FP181" s="282"/>
      <c r="FQ181" s="282"/>
      <c r="FR181" s="282"/>
      <c r="FS181" s="282"/>
      <c r="FT181" s="282"/>
      <c r="FU181" s="282"/>
      <c r="FV181" s="282"/>
      <c r="FW181" s="282"/>
      <c r="FX181" s="282"/>
      <c r="FY181" s="345"/>
      <c r="FZ181" s="282"/>
      <c r="GA181" s="282"/>
      <c r="GB181" s="282"/>
      <c r="GC181" s="282"/>
      <c r="GD181" s="282"/>
      <c r="GE181" s="282"/>
      <c r="GF181" s="282"/>
      <c r="GG181" s="282"/>
      <c r="GH181" s="282"/>
      <c r="GI181" s="282"/>
      <c r="GJ181" s="282"/>
      <c r="GK181" s="282"/>
      <c r="GL181" s="282"/>
      <c r="GM181" s="282"/>
      <c r="GN181" s="282"/>
      <c r="GO181" s="282"/>
      <c r="GP181" s="282"/>
      <c r="GQ181" s="282"/>
      <c r="GR181" s="282"/>
    </row>
    <row r="182" spans="1:200" ht="15.75" x14ac:dyDescent="0.25">
      <c r="A182" s="112">
        <f>DATASHEET!A168</f>
        <v>152946</v>
      </c>
      <c r="B182" s="113" t="str">
        <f>DATASHEET!B168</f>
        <v>SCOTT, Faye</v>
      </c>
      <c r="C182" s="114" t="str">
        <f>DATASHEET!C168</f>
        <v>8PH</v>
      </c>
      <c r="D182" s="115" t="str">
        <f>DATASHEET!D168</f>
        <v>F</v>
      </c>
      <c r="E182" s="115" t="str">
        <f>DATASHEET!J168</f>
        <v>N</v>
      </c>
      <c r="F182" s="115" t="str">
        <f>DATASHEET!E168</f>
        <v>N</v>
      </c>
      <c r="G182" s="115" t="str">
        <f>DATASHEET!F168</f>
        <v>White - British</v>
      </c>
      <c r="H182" s="115" t="str">
        <f>DATASHEET!G168</f>
        <v>N</v>
      </c>
      <c r="I182" s="115" t="str">
        <f>DATASHEET!H168</f>
        <v>N</v>
      </c>
      <c r="J182" s="115" t="str">
        <f>DATASHEET!I168</f>
        <v>N</v>
      </c>
      <c r="K182" s="116" t="str">
        <f>DATASHEET!M168</f>
        <v>H</v>
      </c>
      <c r="L182" s="117" t="str">
        <f t="shared" si="62"/>
        <v/>
      </c>
      <c r="M182" s="106" t="str">
        <f>IFERROR(SUM(COUNTIF($S182,"&gt;=0"),COUNTIF($AC182,"&gt;=0"),COUNTIF($AH182,"&gt;=0"),COUNTIF(#REF!,"&gt;=0"),COUNTIF($AM182,"&gt;=0"),COUNTIF($AR182,"&gt;=0"),COUNTIF($AW182,"&gt;=0"),COUNTIF($BB182,"&gt;=0"),COUNTIF($BG182,"&gt;=0"),COUNTIF($BL182,"&gt;=0"),COUNTIF($BV182,"&gt;=0"),COUNTIF($BQ182,"&gt;=0"),COUNTIF($CF182,"&gt;=0"),COUNTIF($CK182,"&gt;=0"),COUNTIF($X182,"&gt;=0"),COUNTIF($CA182,"&gt;=0"))/COUNT($S182,$AC182,$AH182,#REF!,$AM182,$AR182,$AW182,$BB182,$BG182,$BL182,$BV182,$CA182,$CF182,$CK182,$X182,$BQ182),"")</f>
        <v/>
      </c>
      <c r="N182" s="106" t="str">
        <f>IFERROR(SUM(COUNTIF($S182,"&lt;0"),COUNTIF($AC182,"&lt;0"),COUNTIF($AH182,"&lt;0"),COUNTIF(#REF!,"&lt;0"),COUNTIF($AM182,"&lt;0"),COUNTIF($AR182,"&lt;0"),COUNTIF($AW182,"&lt;0"),COUNTIF($BB182,"&lt;0"),COUNTIF($BG182,"&lt;0"),COUNTIF($BL182,"&lt;0"),COUNTIF($BV182,"&lt;0"),COUNTIF($BQ182,"&lt;0"),COUNTIF($CA182,"&lt;0"),COUNTIF($CF182,"&lt;0"),COUNTIF($CK182,"&lt;0"),COUNTIF($X182,"&lt;0"))/COUNT($S182,$AC182,$AH182,#REF!,$AM182,$AR182,$AW182,$BB182,$BG182,$BL182,$BV182,$CA182,$CF182,$CK182,$X182,$BQ182),"")</f>
        <v/>
      </c>
      <c r="O182" s="118" t="str">
        <f>IF(ISBLANK(DATASHEET!L168),"",DATASHEET!L168)</f>
        <v>5-6</v>
      </c>
      <c r="P182" s="119">
        <f>IFERROR(IF(VLOOKUP(DATASHEET!A168,[5]YEAR8!$A$2:$Z$226,18,FALSE)="","",VLOOKUP(DATASHEET!A168,[5]YEAR8!$A$2:$Z$226,18,FALSE)),"")</f>
        <v>50.927548999999999</v>
      </c>
      <c r="Q182" s="120">
        <f>IFERROR(IF(VLOOKUP(DATASHEET!A168,[5]YEAR8!$A$2:$AF$250,19,FALSE)="","",VLOOKUP(DATASHEET!A168,[5]YEAR8!$A$2:$AF$250,19,FALSE)),"")</f>
        <v>5.0927549000000001</v>
      </c>
      <c r="R182" s="121" t="str">
        <f>'P8 BREAKDOWN'!L170</f>
        <v/>
      </c>
      <c r="S182" s="108" t="str">
        <f>IF(T182="","",IFERROR(VLOOKUP(DATASHEET!AF168,lookup,2,FALSE)-$Q182,""))</f>
        <v/>
      </c>
      <c r="T182" s="109">
        <f>IFERROR(INDEX(DATASHEET!$A$1:$CT$300,MATCH(PROGRESS!$A182,DATASHEET!$A$1:$A$300,0),MATCH(PROGRESS!T$2,DATASHEET!$A$1:$CT$1,0)),"")</f>
        <v>0</v>
      </c>
      <c r="U182" s="109" t="str">
        <f t="shared" si="63"/>
        <v/>
      </c>
      <c r="V182" s="110" t="str">
        <f>IF(ISBLANK(DATASHEET!AG168),"",DATASHEET!AG168)</f>
        <v>PLE</v>
      </c>
      <c r="W182" s="111" t="str">
        <f>IF(ISBLANK(DATASHEET!AH168),"",DATASHEET!AH168)</f>
        <v>8S-AR-3</v>
      </c>
      <c r="X182" s="108" t="str">
        <f>IFERROR(VLOOKUP(DATASHEET!AJ168,lookup,2,FALSE)-$Q182,"")</f>
        <v/>
      </c>
      <c r="Y182" s="109">
        <f>IFERROR(INDEX(DATASHEET!$A$1:$CT$300,MATCH(PROGRESS!$A182,DATASHEET!$A$1:$A$300,0),MATCH(PROGRESS!Y$2,DATASHEET!$A$1:$CT$1,0)),"")</f>
        <v>0</v>
      </c>
      <c r="Z182" s="109" t="str">
        <f t="shared" si="76"/>
        <v/>
      </c>
      <c r="AA182" s="110" t="str">
        <f>IF(ISBLANK(DATASHEET!AK168),"",DATASHEET!AK168)</f>
        <v/>
      </c>
      <c r="AB182" s="111" t="str">
        <f>IF(ISBLANK(DATASHEET!AL168),"",DATASHEET!AL168)</f>
        <v/>
      </c>
      <c r="AC182" s="108" t="str">
        <f>IF(AD182="","",IFERROR(VLOOKUP(DATASHEET!AN168,lookup,2,FALSE)-$Q182,""))</f>
        <v/>
      </c>
      <c r="AD182" s="109">
        <f>IFERROR(INDEX(DATASHEET!$A$1:$CT$300,MATCH(PROGRESS!$A182,DATASHEET!$A$1:$A$300,0),MATCH(PROGRESS!AD$2,DATASHEET!$A$1:$CT$1,0)),"")</f>
        <v>0</v>
      </c>
      <c r="AE182" s="109" t="str">
        <f t="shared" si="64"/>
        <v/>
      </c>
      <c r="AF182" s="110" t="str">
        <f>IF(ISBLANK(DATASHEET!AO168),"",DATASHEET!AO168)</f>
        <v>EC</v>
      </c>
      <c r="AG182" s="111" t="str">
        <f>IF(ISBLANK(DATASHEET!AP168),"",DATASHEET!AP168)</f>
        <v>8S-DR-3</v>
      </c>
      <c r="AH182" s="108" t="str">
        <f>IF(AI182="","",IFERROR(VLOOKUP(DATASHEET!AR168,lookup,2,FALSE)-$Q182,""))</f>
        <v/>
      </c>
      <c r="AI182" s="109">
        <f>IFERROR(INDEX(DATASHEET!$A$1:$CT$300,MATCH(PROGRESS!$A182,DATASHEET!$A$1:$A$300,0),MATCH(PROGRESS!AI$2,DATASHEET!$A$1:$CT$1,0)),"")</f>
        <v>0</v>
      </c>
      <c r="AJ182" s="109" t="str">
        <f t="shared" si="65"/>
        <v/>
      </c>
      <c r="AK182" s="110" t="str">
        <f>IF(ISBLANK(DATASHEET!AS168),"",DATASHEET!AS168)</f>
        <v>KC</v>
      </c>
      <c r="AL182" s="111" t="str">
        <f>IF(ISBLANK(DATASHEET!AT168),"",DATASHEET!AT168)</f>
        <v>8S-EN-3</v>
      </c>
      <c r="AM182" s="108" t="str">
        <f>IF(AN182="","",IFERROR(VLOOKUP(DATASHEET!AZ168,lookup,2,FALSE)-$Q182,""))</f>
        <v/>
      </c>
      <c r="AN182" s="109">
        <f>IFERROR(INDEX(DATASHEET!$A$1:$CT$300,MATCH(PROGRESS!$A182,DATASHEET!$A$1:$A$300,0),MATCH(PROGRESS!AN$2,DATASHEET!$A$1:$CT$1,0)),"")</f>
        <v>0</v>
      </c>
      <c r="AO182" s="109" t="str">
        <f t="shared" si="66"/>
        <v/>
      </c>
      <c r="AP182" s="110" t="str">
        <f>IF(ISBLANK(DATASHEET!BA168),"",DATASHEET!BA168)</f>
        <v>DCH</v>
      </c>
      <c r="AQ182" s="111" t="str">
        <f>IF(ISBLANK(DATASHEET!BB168),"",DATASHEET!BB168)</f>
        <v>8S-FR-3</v>
      </c>
      <c r="AR182" s="108" t="str">
        <f>IF(AS182="","",IFERROR(VLOOKUP(DATASHEET!BD168,lookup,2,FALSE)-$Q182,""))</f>
        <v/>
      </c>
      <c r="AS182" s="109">
        <f>IFERROR(INDEX(DATASHEET!$A$1:$CT$300,MATCH(PROGRESS!$A182,DATASHEET!$A$1:$A$300,0),MATCH(PROGRESS!AS$2,DATASHEET!$A$1:$CT$1,0)),"")</f>
        <v>0</v>
      </c>
      <c r="AT182" s="109" t="str">
        <f t="shared" si="67"/>
        <v/>
      </c>
      <c r="AU182" s="110" t="str">
        <f>IF(ISBLANK(DATASHEET!BE168),"",DATASHEET!BE168)</f>
        <v>NH</v>
      </c>
      <c r="AV182" s="111" t="str">
        <f>IF(ISBLANK(DATASHEET!BF168),"",DATASHEET!BF168)</f>
        <v>8S-GG-3</v>
      </c>
      <c r="AW182" s="108" t="str">
        <f>IF(AX182="","",IFERROR(VLOOKUP(DATASHEET!BH168,lookup,2,FALSE)-$Q182,""))</f>
        <v/>
      </c>
      <c r="AX182" s="109">
        <f>IFERROR(INDEX(DATASHEET!$A$1:$CT$300,MATCH(PROGRESS!$A182,DATASHEET!$A$1:$A$300,0),MATCH(PROGRESS!AX$2,DATASHEET!$A$1:$CT$1,0)),"")</f>
        <v>0</v>
      </c>
      <c r="AY182" s="109" t="str">
        <f t="shared" si="68"/>
        <v/>
      </c>
      <c r="AZ182" s="110" t="str">
        <f>IF(ISBLANK(DATASHEET!BI168),"",DATASHEET!BI168)</f>
        <v>MCO</v>
      </c>
      <c r="BA182" s="111" t="str">
        <f>IF(ISBLANK(DATASHEET!BJ168),"",DATASHEET!BJ168)</f>
        <v>8S-HI-3</v>
      </c>
      <c r="BB182" s="108" t="str">
        <f>IF(BC182="","",IFERROR(VLOOKUP(DATASHEET!BL168,lookup,2,FALSE)-$Q182,""))</f>
        <v/>
      </c>
      <c r="BC182" s="109">
        <f>IFERROR(INDEX(DATASHEET!$A$1:$CT$300,MATCH(PROGRESS!$A182,DATASHEET!$A$1:$A$300,0),MATCH(PROGRESS!BC$2,DATASHEET!$A$1:$CT$1,0)),"")</f>
        <v>0</v>
      </c>
      <c r="BD182" s="109" t="str">
        <f t="shared" si="69"/>
        <v/>
      </c>
      <c r="BE182" s="110" t="str">
        <f>IF(ISBLANK(DATASHEET!BM168),"",DATASHEET!BM168)</f>
        <v>RNI</v>
      </c>
      <c r="BF182" s="111" t="str">
        <f>IF(ISBLANK(DATASHEET!BN168),"",DATASHEET!BN168)</f>
        <v>8S-IT-3</v>
      </c>
      <c r="BG182" s="108" t="str">
        <f>IF(BH182="","",IFERROR(VLOOKUP(DATASHEET!BP168,lookup,2,FALSE)-$Q182,""))</f>
        <v/>
      </c>
      <c r="BH182" s="109">
        <f>IFERROR(INDEX(DATASHEET!$A$1:$CT$300,MATCH(PROGRESS!$A182,DATASHEET!$A$1:$A$300,0),MATCH(PROGRESS!BH$2,DATASHEET!$A$1:$CT$1,0)),"")</f>
        <v>0</v>
      </c>
      <c r="BI182" s="109" t="str">
        <f t="shared" si="70"/>
        <v/>
      </c>
      <c r="BJ182" s="110" t="str">
        <f>IF(ISBLANK(DATASHEET!BQ168),"",DATASHEET!BQ168)</f>
        <v>AB</v>
      </c>
      <c r="BK182" s="111" t="str">
        <f>IF(ISBLANK(DATASHEET!BR168),"",DATASHEET!BR168)</f>
        <v>8S-MA-3</v>
      </c>
      <c r="BL182" s="108" t="str">
        <f>IFERROR(VLOOKUP(DATASHEET!BT168,lookup,2,FALSE)-$Q182,"")</f>
        <v/>
      </c>
      <c r="BM182" s="109">
        <f>IFERROR(INDEX(DATASHEET!$A$1:$CT$300,MATCH(PROGRESS!$A182,DATASHEET!$A$1:$A$300,0),MATCH(PROGRESS!BM$2,DATASHEET!$A$1:$CT$1,0)),"")</f>
        <v>0</v>
      </c>
      <c r="BN182" s="109" t="str">
        <f t="shared" si="71"/>
        <v/>
      </c>
      <c r="BO182" s="110" t="str">
        <f>IF(ISBLANK(DATASHEET!BU168),"",DATASHEET!BU168)</f>
        <v>AW</v>
      </c>
      <c r="BP182" s="111" t="str">
        <f>IF(ISBLANK(DATASHEET!BV168),"",DATASHEET!BV168)</f>
        <v>8S-MU-3</v>
      </c>
      <c r="BQ182" s="108" t="str">
        <f>IFERROR(VLOOKUP(DATASHEET!BX168,lookup,2,FALSE)-$Q182,"")</f>
        <v/>
      </c>
      <c r="BR182" s="109">
        <f>IFERROR(INDEX(DATASHEET!$A$1:$CT$300,MATCH(PROGRESS!$A182,DATASHEET!$A$1:$A$300,0),MATCH(PROGRESS!BR$2,DATASHEET!$A$1:$CT$1,0)),"")</f>
        <v>0</v>
      </c>
      <c r="BS182" s="109" t="str">
        <f t="shared" si="72"/>
        <v/>
      </c>
      <c r="BT182" s="110" t="str">
        <f>IF(ISBLANK(DATASHEET!BY168),"",DATASHEET!BY168)</f>
        <v>HST</v>
      </c>
      <c r="BU182" s="111" t="str">
        <f>IF(ISBLANK(DATASHEET!BZ168),"",DATASHEET!BZ168)</f>
        <v>8S-PS-5</v>
      </c>
      <c r="BV182" s="108" t="str">
        <f>IFERROR(VLOOKUP(DATASHEET!CB168,lookup,2,FALSE)-$Q182,"")</f>
        <v/>
      </c>
      <c r="BW182" s="109">
        <f>IFERROR(INDEX(DATASHEET!$A$1:$CT$300,MATCH(PROGRESS!$A182,DATASHEET!$A$1:$A$300,0),MATCH(PROGRESS!BW$2,DATASHEET!$A$1:$CT$1,0)),"")</f>
        <v>0</v>
      </c>
      <c r="BX182" s="109" t="str">
        <f t="shared" si="73"/>
        <v/>
      </c>
      <c r="BY182" s="110" t="str">
        <f>IF(ISBLANK(DATASHEET!CC168),"",DATASHEET!CC168)</f>
        <v>CKA</v>
      </c>
      <c r="BZ182" s="111" t="str">
        <f>IF(ISBLANK(DATASHEET!CD168),"",DATASHEET!CD168)</f>
        <v>8S-PE-2</v>
      </c>
      <c r="CA182" s="108" t="str">
        <f>IFERROR(VLOOKUP(DATASHEET!CF168,lookup,2,FALSE)-$Q182,"")</f>
        <v/>
      </c>
      <c r="CB182" s="109">
        <f>IFERROR(INDEX(DATASHEET!$A$1:$CT$300,MATCH(PROGRESS!$A182,DATASHEET!$A$1:$A$300,0),MATCH(PROGRESS!CB$2,DATASHEET!$A$1:$CT$1,0)),"")</f>
        <v>0</v>
      </c>
      <c r="CC182" s="109" t="str">
        <f t="shared" si="74"/>
        <v/>
      </c>
      <c r="CD182" s="110" t="str">
        <f>IF(ISBLANK(DATASHEET!CG168),"",DATASHEET!CG168)</f>
        <v>FG</v>
      </c>
      <c r="CE182" s="111" t="str">
        <f>IF(ISBLANK(DATASHEET!CH168),"",DATASHEET!CH168)</f>
        <v>8S-RE-3</v>
      </c>
      <c r="CF182" s="108" t="str">
        <f>IFERROR(VLOOKUP(DATASHEET!CJ168,lookup,2,FALSE)-$Q182,"")</f>
        <v/>
      </c>
      <c r="CG182" s="109">
        <f>IFERROR(INDEX(DATASHEET!$A$1:$CT$300,MATCH(PROGRESS!$A182,DATASHEET!$A$1:$A$300,0),MATCH(PROGRESS!CG$2,DATASHEET!$A$1:$CT$1,0)),"")</f>
        <v>0</v>
      </c>
      <c r="CH182" s="109" t="str">
        <f t="shared" si="77"/>
        <v/>
      </c>
      <c r="CI182" s="110" t="str">
        <f>IF(ISBLANK(DATASHEET!CK168),"",DATASHEET!CK168)</f>
        <v>RA</v>
      </c>
      <c r="CJ182" s="111" t="str">
        <f>IF(ISBLANK(DATASHEET!CL168),"",DATASHEET!CL168)</f>
        <v>8X-SC-6</v>
      </c>
      <c r="CK182" s="108" t="str">
        <f>IFERROR(VLOOKUP(DATASHEET!CN168,lookup,2,FALSE)-$Q182,"")</f>
        <v/>
      </c>
      <c r="CL182" s="109">
        <f>IFERROR(INDEX(DATASHEET!$A$1:$CT$300,MATCH(PROGRESS!$A182,DATASHEET!$A$1:$A$300,0),MATCH(PROGRESS!CL$2,DATASHEET!$A$1:$CT$1,0)),"")</f>
        <v>0</v>
      </c>
      <c r="CM182" s="109" t="str">
        <f t="shared" si="75"/>
        <v/>
      </c>
      <c r="CN182" s="110" t="str">
        <f>IF(ISBLANK(DATASHEET!CO168),"",DATASHEET!CO168)</f>
        <v/>
      </c>
      <c r="CO182" s="110" t="str">
        <f>IF(ISBLANK(DATASHEET!CP168),"",DATASHEET!CP168)</f>
        <v/>
      </c>
      <c r="FO182" s="282"/>
      <c r="FP182" s="282"/>
      <c r="FQ182" s="282"/>
      <c r="FR182" s="282"/>
      <c r="FS182" s="282"/>
      <c r="FT182" s="282"/>
      <c r="FU182" s="282"/>
      <c r="FV182" s="282"/>
      <c r="FW182" s="282"/>
      <c r="FX182" s="282"/>
      <c r="FY182" s="345"/>
      <c r="FZ182" s="282"/>
      <c r="GA182" s="282"/>
      <c r="GB182" s="282"/>
      <c r="GC182" s="282"/>
      <c r="GD182" s="282"/>
      <c r="GE182" s="282"/>
      <c r="GF182" s="282"/>
      <c r="GG182" s="282"/>
      <c r="GH182" s="282"/>
      <c r="GI182" s="282"/>
      <c r="GJ182" s="282"/>
      <c r="GK182" s="282"/>
      <c r="GL182" s="282"/>
      <c r="GM182" s="282"/>
      <c r="GN182" s="282"/>
      <c r="GO182" s="282"/>
      <c r="GP182" s="282"/>
      <c r="GQ182" s="282"/>
      <c r="GR182" s="282"/>
    </row>
    <row r="183" spans="1:200" ht="15.75" x14ac:dyDescent="0.25">
      <c r="A183" s="112">
        <f>DATASHEET!A169</f>
        <v>152759</v>
      </c>
      <c r="B183" s="113" t="str">
        <f>DATASHEET!B169</f>
        <v>SELAMYIHUN, Biruk</v>
      </c>
      <c r="C183" s="114" t="str">
        <f>DATASHEET!C169</f>
        <v>8AR</v>
      </c>
      <c r="D183" s="115" t="str">
        <f>DATASHEET!D169</f>
        <v>M</v>
      </c>
      <c r="E183" s="115" t="str">
        <f>DATASHEET!J169</f>
        <v>N</v>
      </c>
      <c r="F183" s="115" t="str">
        <f>DATASHEET!E169</f>
        <v>N</v>
      </c>
      <c r="G183" s="115" t="str">
        <f>DATASHEET!F169</f>
        <v>Other Black African</v>
      </c>
      <c r="H183" s="115" t="str">
        <f>DATASHEET!G169</f>
        <v>Y</v>
      </c>
      <c r="I183" s="115" t="str">
        <f>DATASHEET!H169</f>
        <v>N</v>
      </c>
      <c r="J183" s="115" t="str">
        <f>DATASHEET!I169</f>
        <v>N</v>
      </c>
      <c r="K183" s="116" t="str">
        <f>DATASHEET!M169</f>
        <v>M</v>
      </c>
      <c r="L183" s="117" t="str">
        <f t="shared" si="62"/>
        <v/>
      </c>
      <c r="M183" s="106" t="str">
        <f>IFERROR(SUM(COUNTIF($S183,"&gt;=0"),COUNTIF($AC183,"&gt;=0"),COUNTIF($AH183,"&gt;=0"),COUNTIF(#REF!,"&gt;=0"),COUNTIF($AM183,"&gt;=0"),COUNTIF($AR183,"&gt;=0"),COUNTIF($AW183,"&gt;=0"),COUNTIF($BB183,"&gt;=0"),COUNTIF($BG183,"&gt;=0"),COUNTIF($BL183,"&gt;=0"),COUNTIF($BV183,"&gt;=0"),COUNTIF($BQ183,"&gt;=0"),COUNTIF($CF183,"&gt;=0"),COUNTIF($CK183,"&gt;=0"),COUNTIF($X183,"&gt;=0"),COUNTIF($CA183,"&gt;=0"))/COUNT($S183,$AC183,$AH183,#REF!,$AM183,$AR183,$AW183,$BB183,$BG183,$BL183,$BV183,$CA183,$CF183,$CK183,$X183,$BQ183),"")</f>
        <v/>
      </c>
      <c r="N183" s="106" t="str">
        <f>IFERROR(SUM(COUNTIF($S183,"&lt;0"),COUNTIF($AC183,"&lt;0"),COUNTIF($AH183,"&lt;0"),COUNTIF(#REF!,"&lt;0"),COUNTIF($AM183,"&lt;0"),COUNTIF($AR183,"&lt;0"),COUNTIF($AW183,"&lt;0"),COUNTIF($BB183,"&lt;0"),COUNTIF($BG183,"&lt;0"),COUNTIF($BL183,"&lt;0"),COUNTIF($BV183,"&lt;0"),COUNTIF($BQ183,"&lt;0"),COUNTIF($CA183,"&lt;0"),COUNTIF($CF183,"&lt;0"),COUNTIF($CK183,"&lt;0"),COUNTIF($X183,"&lt;0"))/COUNT($S183,$AC183,$AH183,#REF!,$AM183,$AR183,$AW183,$BB183,$BG183,$BL183,$BV183,$CA183,$CF183,$CK183,$X183,$BQ183),"")</f>
        <v/>
      </c>
      <c r="O183" s="118" t="str">
        <f>IF(ISBLANK(DATASHEET!L169),"",DATASHEET!L169)</f>
        <v>4-5</v>
      </c>
      <c r="P183" s="119">
        <f>IFERROR(IF(VLOOKUP(DATASHEET!A169,[5]YEAR8!$A$2:$Z$226,18,FALSE)="","",VLOOKUP(DATASHEET!A169,[5]YEAR8!$A$2:$Z$226,18,FALSE)),"")</f>
        <v>41.109434</v>
      </c>
      <c r="Q183" s="120">
        <f>IFERROR(IF(VLOOKUP(DATASHEET!A169,[5]YEAR8!$A$2:$AF$250,19,FALSE)="","",VLOOKUP(DATASHEET!A169,[5]YEAR8!$A$2:$AF$250,19,FALSE)),"")</f>
        <v>4.1109434</v>
      </c>
      <c r="R183" s="121" t="str">
        <f>'P8 BREAKDOWN'!L171</f>
        <v/>
      </c>
      <c r="S183" s="108" t="str">
        <f>IF(T183="","",IFERROR(VLOOKUP(DATASHEET!AF169,lookup,2,FALSE)-$Q183,""))</f>
        <v/>
      </c>
      <c r="T183" s="109">
        <f>IFERROR(INDEX(DATASHEET!$A$1:$CT$300,MATCH(PROGRESS!$A183,DATASHEET!$A$1:$A$300,0),MATCH(PROGRESS!T$2,DATASHEET!$A$1:$CT$1,0)),"")</f>
        <v>0</v>
      </c>
      <c r="U183" s="109" t="str">
        <f t="shared" si="63"/>
        <v/>
      </c>
      <c r="V183" s="110" t="str">
        <f>IF(ISBLANK(DATASHEET!AG169),"",DATASHEET!AG169)</f>
        <v>SGO</v>
      </c>
      <c r="W183" s="111" t="str">
        <f>IF(ISBLANK(DATASHEET!AH169),"",DATASHEET!AH169)</f>
        <v>8S-AR-1</v>
      </c>
      <c r="X183" s="108" t="str">
        <f>IFERROR(VLOOKUP(DATASHEET!AJ169,lookup,2,FALSE)-$Q183,"")</f>
        <v/>
      </c>
      <c r="Y183" s="109">
        <f>IFERROR(INDEX(DATASHEET!$A$1:$CT$300,MATCH(PROGRESS!$A183,DATASHEET!$A$1:$A$300,0),MATCH(PROGRESS!Y$2,DATASHEET!$A$1:$CT$1,0)),"")</f>
        <v>0</v>
      </c>
      <c r="Z183" s="109" t="str">
        <f t="shared" si="76"/>
        <v/>
      </c>
      <c r="AA183" s="110" t="str">
        <f>IF(ISBLANK(DATASHEET!AK169),"",DATASHEET!AK169)</f>
        <v>RQ</v>
      </c>
      <c r="AB183" s="111" t="str">
        <f>IF(ISBLANK(DATASHEET!AL169),"",DATASHEET!AL169)</f>
        <v>8S-DT-1</v>
      </c>
      <c r="AC183" s="108" t="str">
        <f>IF(AD183="","",IFERROR(VLOOKUP(DATASHEET!AN169,lookup,2,FALSE)-$Q183,""))</f>
        <v/>
      </c>
      <c r="AD183" s="109">
        <f>IFERROR(INDEX(DATASHEET!$A$1:$CT$300,MATCH(PROGRESS!$A183,DATASHEET!$A$1:$A$300,0),MATCH(PROGRESS!AD$2,DATASHEET!$A$1:$CT$1,0)),"")</f>
        <v>0</v>
      </c>
      <c r="AE183" s="109" t="str">
        <f t="shared" si="64"/>
        <v/>
      </c>
      <c r="AF183" s="110" t="str">
        <f>IF(ISBLANK(DATASHEET!AO169),"",DATASHEET!AO169)</f>
        <v>KC</v>
      </c>
      <c r="AG183" s="111" t="str">
        <f>IF(ISBLANK(DATASHEET!AP169),"",DATASHEET!AP169)</f>
        <v>8S-DR-1</v>
      </c>
      <c r="AH183" s="108" t="str">
        <f>IF(AI183="","",IFERROR(VLOOKUP(DATASHEET!AR169,lookup,2,FALSE)-$Q183,""))</f>
        <v/>
      </c>
      <c r="AI183" s="109">
        <f>IFERROR(INDEX(DATASHEET!$A$1:$CT$300,MATCH(PROGRESS!$A183,DATASHEET!$A$1:$A$300,0),MATCH(PROGRESS!AI$2,DATASHEET!$A$1:$CT$1,0)),"")</f>
        <v>0</v>
      </c>
      <c r="AJ183" s="109" t="str">
        <f t="shared" si="65"/>
        <v/>
      </c>
      <c r="AK183" s="110" t="str">
        <f>IF(ISBLANK(DATASHEET!AS169),"",DATASHEET!AS169)</f>
        <v>EW</v>
      </c>
      <c r="AL183" s="111" t="str">
        <f>IF(ISBLANK(DATASHEET!AT169),"",DATASHEET!AT169)</f>
        <v>8S-EN-4</v>
      </c>
      <c r="AM183" s="108" t="str">
        <f>IF(AN183="","",IFERROR(VLOOKUP(DATASHEET!AZ169,lookup,2,FALSE)-$Q183,""))</f>
        <v/>
      </c>
      <c r="AN183" s="109">
        <f>IFERROR(INDEX(DATASHEET!$A$1:$CT$300,MATCH(PROGRESS!$A183,DATASHEET!$A$1:$A$300,0),MATCH(PROGRESS!AN$2,DATASHEET!$A$1:$CT$1,0)),"")</f>
        <v>0</v>
      </c>
      <c r="AO183" s="109" t="str">
        <f t="shared" si="66"/>
        <v/>
      </c>
      <c r="AP183" s="110" t="str">
        <f>IF(ISBLANK(DATASHEET!BA169),"",DATASHEET!BA169)</f>
        <v>YP</v>
      </c>
      <c r="AQ183" s="111" t="str">
        <f>IF(ISBLANK(DATASHEET!BB169),"",DATASHEET!BB169)</f>
        <v>8S-FR-1</v>
      </c>
      <c r="AR183" s="108" t="str">
        <f>IF(AS183="","",IFERROR(VLOOKUP(DATASHEET!BD169,lookup,2,FALSE)-$Q183,""))</f>
        <v/>
      </c>
      <c r="AS183" s="109">
        <f>IFERROR(INDEX(DATASHEET!$A$1:$CT$300,MATCH(PROGRESS!$A183,DATASHEET!$A$1:$A$300,0),MATCH(PROGRESS!AS$2,DATASHEET!$A$1:$CT$1,0)),"")</f>
        <v>0</v>
      </c>
      <c r="AT183" s="109" t="str">
        <f t="shared" si="67"/>
        <v/>
      </c>
      <c r="AU183" s="110" t="str">
        <f>IF(ISBLANK(DATASHEET!BE169),"",DATASHEET!BE169)</f>
        <v>JJA</v>
      </c>
      <c r="AV183" s="111" t="str">
        <f>IF(ISBLANK(DATASHEET!BF169),"",DATASHEET!BF169)</f>
        <v>8S-GG-1</v>
      </c>
      <c r="AW183" s="108" t="str">
        <f>IF(AX183="","",IFERROR(VLOOKUP(DATASHEET!BH169,lookup,2,FALSE)-$Q183,""))</f>
        <v/>
      </c>
      <c r="AX183" s="109">
        <f>IFERROR(INDEX(DATASHEET!$A$1:$CT$300,MATCH(PROGRESS!$A183,DATASHEET!$A$1:$A$300,0),MATCH(PROGRESS!AX$2,DATASHEET!$A$1:$CT$1,0)),"")</f>
        <v>0</v>
      </c>
      <c r="AY183" s="109" t="str">
        <f t="shared" si="68"/>
        <v/>
      </c>
      <c r="AZ183" s="110" t="str">
        <f>IF(ISBLANK(DATASHEET!BI169),"",DATASHEET!BI169)</f>
        <v>MCO</v>
      </c>
      <c r="BA183" s="111" t="str">
        <f>IF(ISBLANK(DATASHEET!BJ169),"",DATASHEET!BJ169)</f>
        <v>8S-HI-1</v>
      </c>
      <c r="BB183" s="108" t="str">
        <f>IF(BC183="","",IFERROR(VLOOKUP(DATASHEET!BL169,lookup,2,FALSE)-$Q183,""))</f>
        <v/>
      </c>
      <c r="BC183" s="109">
        <f>IFERROR(INDEX(DATASHEET!$A$1:$CT$300,MATCH(PROGRESS!$A183,DATASHEET!$A$1:$A$300,0),MATCH(PROGRESS!BC$2,DATASHEET!$A$1:$CT$1,0)),"")</f>
        <v>0</v>
      </c>
      <c r="BD183" s="109" t="str">
        <f t="shared" si="69"/>
        <v/>
      </c>
      <c r="BE183" s="110" t="str">
        <f>IF(ISBLANK(DATASHEET!BM169),"",DATASHEET!BM169)</f>
        <v>RNI</v>
      </c>
      <c r="BF183" s="111" t="str">
        <f>IF(ISBLANK(DATASHEET!BN169),"",DATASHEET!BN169)</f>
        <v>8S-IT-1</v>
      </c>
      <c r="BG183" s="108" t="str">
        <f>IF(BH183="","",IFERROR(VLOOKUP(DATASHEET!BP169,lookup,2,FALSE)-$Q183,""))</f>
        <v/>
      </c>
      <c r="BH183" s="109">
        <f>IFERROR(INDEX(DATASHEET!$A$1:$CT$300,MATCH(PROGRESS!$A183,DATASHEET!$A$1:$A$300,0),MATCH(PROGRESS!BH$2,DATASHEET!$A$1:$CT$1,0)),"")</f>
        <v>0</v>
      </c>
      <c r="BI183" s="109" t="str">
        <f t="shared" si="70"/>
        <v/>
      </c>
      <c r="BJ183" s="110" t="str">
        <f>IF(ISBLANK(DATASHEET!BQ169),"",DATASHEET!BQ169)</f>
        <v>MP</v>
      </c>
      <c r="BK183" s="111" t="str">
        <f>IF(ISBLANK(DATASHEET!BR169),"",DATASHEET!BR169)</f>
        <v>8S-MA-2</v>
      </c>
      <c r="BL183" s="108" t="str">
        <f>IFERROR(VLOOKUP(DATASHEET!BT169,lookup,2,FALSE)-$Q183,"")</f>
        <v/>
      </c>
      <c r="BM183" s="109">
        <f>IFERROR(INDEX(DATASHEET!$A$1:$CT$300,MATCH(PROGRESS!$A183,DATASHEET!$A$1:$A$300,0),MATCH(PROGRESS!BM$2,DATASHEET!$A$1:$CT$1,0)),"")</f>
        <v>0</v>
      </c>
      <c r="BN183" s="109" t="str">
        <f t="shared" si="71"/>
        <v/>
      </c>
      <c r="BO183" s="110" t="str">
        <f>IF(ISBLANK(DATASHEET!BU169),"",DATASHEET!BU169)</f>
        <v>RF</v>
      </c>
      <c r="BP183" s="111" t="str">
        <f>IF(ISBLANK(DATASHEET!BV169),"",DATASHEET!BV169)</f>
        <v>8S-MU-1</v>
      </c>
      <c r="BQ183" s="108" t="str">
        <f>IFERROR(VLOOKUP(DATASHEET!BX169,lookup,2,FALSE)-$Q183,"")</f>
        <v/>
      </c>
      <c r="BR183" s="109">
        <f>IFERROR(INDEX(DATASHEET!$A$1:$CT$300,MATCH(PROGRESS!$A183,DATASHEET!$A$1:$A$300,0),MATCH(PROGRESS!BR$2,DATASHEET!$A$1:$CT$1,0)),"")</f>
        <v>0</v>
      </c>
      <c r="BS183" s="109" t="str">
        <f t="shared" si="72"/>
        <v/>
      </c>
      <c r="BT183" s="110" t="str">
        <f>IF(ISBLANK(DATASHEET!BY169),"",DATASHEET!BY169)</f>
        <v/>
      </c>
      <c r="BU183" s="111" t="str">
        <f>IF(ISBLANK(DATASHEET!BZ169),"",DATASHEET!BZ169)</f>
        <v/>
      </c>
      <c r="BV183" s="108" t="str">
        <f>IFERROR(VLOOKUP(DATASHEET!CB169,lookup,2,FALSE)-$Q183,"")</f>
        <v/>
      </c>
      <c r="BW183" s="109">
        <f>IFERROR(INDEX(DATASHEET!$A$1:$CT$300,MATCH(PROGRESS!$A183,DATASHEET!$A$1:$A$300,0),MATCH(PROGRESS!BW$2,DATASHEET!$A$1:$CT$1,0)),"")</f>
        <v>0</v>
      </c>
      <c r="BX183" s="109" t="str">
        <f t="shared" si="73"/>
        <v/>
      </c>
      <c r="BY183" s="110" t="str">
        <f>IF(ISBLANK(DATASHEET!CC169),"",DATASHEET!CC169)</f>
        <v>RDO</v>
      </c>
      <c r="BZ183" s="111" t="str">
        <f>IF(ISBLANK(DATASHEET!CD169),"",DATASHEET!CD169)</f>
        <v>8S-PE-3</v>
      </c>
      <c r="CA183" s="108" t="str">
        <f>IFERROR(VLOOKUP(DATASHEET!CF169,lookup,2,FALSE)-$Q183,"")</f>
        <v/>
      </c>
      <c r="CB183" s="109">
        <f>IFERROR(INDEX(DATASHEET!$A$1:$CT$300,MATCH(PROGRESS!$A183,DATASHEET!$A$1:$A$300,0),MATCH(PROGRESS!CB$2,DATASHEET!$A$1:$CT$1,0)),"")</f>
        <v>0</v>
      </c>
      <c r="CC183" s="109" t="str">
        <f t="shared" si="74"/>
        <v/>
      </c>
      <c r="CD183" s="110" t="str">
        <f>IF(ISBLANK(DATASHEET!CG169),"",DATASHEET!CG169)</f>
        <v>MHA</v>
      </c>
      <c r="CE183" s="111" t="str">
        <f>IF(ISBLANK(DATASHEET!CH169),"",DATASHEET!CH169)</f>
        <v>8S-RE-1</v>
      </c>
      <c r="CF183" s="108" t="str">
        <f>IFERROR(VLOOKUP(DATASHEET!CJ169,lookup,2,FALSE)-$Q183,"")</f>
        <v/>
      </c>
      <c r="CG183" s="109">
        <f>IFERROR(INDEX(DATASHEET!$A$1:$CT$300,MATCH(PROGRESS!$A183,DATASHEET!$A$1:$A$300,0),MATCH(PROGRESS!CG$2,DATASHEET!$A$1:$CT$1,0)),"")</f>
        <v>0</v>
      </c>
      <c r="CH183" s="109" t="str">
        <f t="shared" si="77"/>
        <v/>
      </c>
      <c r="CI183" s="110" t="str">
        <f>IF(ISBLANK(DATASHEET!CK169),"",DATASHEET!CK169)</f>
        <v>AGI</v>
      </c>
      <c r="CJ183" s="111" t="str">
        <f>IF(ISBLANK(DATASHEET!CL169),"",DATASHEET!CL169)</f>
        <v>8X-SC-5</v>
      </c>
      <c r="CK183" s="108" t="str">
        <f>IFERROR(VLOOKUP(DATASHEET!CN169,lookup,2,FALSE)-$Q183,"")</f>
        <v/>
      </c>
      <c r="CL183" s="109">
        <f>IFERROR(INDEX(DATASHEET!$A$1:$CT$300,MATCH(PROGRESS!$A183,DATASHEET!$A$1:$A$300,0),MATCH(PROGRESS!CL$2,DATASHEET!$A$1:$CT$1,0)),"")</f>
        <v>0</v>
      </c>
      <c r="CM183" s="109" t="str">
        <f t="shared" si="75"/>
        <v/>
      </c>
      <c r="CN183" s="110" t="str">
        <f>IF(ISBLANK(DATASHEET!CO169),"",DATASHEET!CO169)</f>
        <v/>
      </c>
      <c r="CO183" s="110" t="str">
        <f>IF(ISBLANK(DATASHEET!CP169),"",DATASHEET!CP169)</f>
        <v/>
      </c>
      <c r="FO183" s="282"/>
      <c r="FP183" s="282"/>
      <c r="FQ183" s="282"/>
      <c r="FR183" s="282"/>
      <c r="FS183" s="282"/>
      <c r="FT183" s="282"/>
      <c r="FU183" s="282"/>
      <c r="FV183" s="282"/>
      <c r="FW183" s="282"/>
      <c r="FX183" s="282"/>
      <c r="FY183" s="345"/>
      <c r="FZ183" s="282"/>
      <c r="GA183" s="282"/>
      <c r="GB183" s="282"/>
      <c r="GC183" s="282"/>
      <c r="GD183" s="282"/>
      <c r="GE183" s="282"/>
      <c r="GF183" s="282"/>
      <c r="GG183" s="282"/>
      <c r="GH183" s="282"/>
      <c r="GI183" s="282"/>
      <c r="GJ183" s="282"/>
      <c r="GK183" s="282"/>
      <c r="GL183" s="282"/>
      <c r="GM183" s="282"/>
      <c r="GN183" s="282"/>
      <c r="GO183" s="282"/>
      <c r="GP183" s="282"/>
      <c r="GQ183" s="282"/>
      <c r="GR183" s="282"/>
    </row>
    <row r="184" spans="1:200" ht="15.75" x14ac:dyDescent="0.25">
      <c r="A184" s="112">
        <f>DATASHEET!A170</f>
        <v>152821</v>
      </c>
      <c r="B184" s="113" t="str">
        <f>DATASHEET!B170</f>
        <v>SHABERE, Hannah</v>
      </c>
      <c r="C184" s="114" t="str">
        <f>DATASHEET!C170</f>
        <v>8JJ</v>
      </c>
      <c r="D184" s="115" t="str">
        <f>DATASHEET!D170</f>
        <v>F</v>
      </c>
      <c r="E184" s="115" t="str">
        <f>DATASHEET!J170</f>
        <v>N</v>
      </c>
      <c r="F184" s="115" t="str">
        <f>DATASHEET!E170</f>
        <v>N</v>
      </c>
      <c r="G184" s="115" t="str">
        <f>DATASHEET!F170</f>
        <v>Pakistani</v>
      </c>
      <c r="H184" s="115" t="str">
        <f>DATASHEET!G170</f>
        <v>N</v>
      </c>
      <c r="I184" s="115" t="str">
        <f>DATASHEET!H170</f>
        <v>N</v>
      </c>
      <c r="J184" s="115" t="str">
        <f>DATASHEET!I170</f>
        <v>N</v>
      </c>
      <c r="K184" s="116" t="str">
        <f>DATASHEET!M170</f>
        <v>M</v>
      </c>
      <c r="L184" s="117" t="str">
        <f t="shared" si="62"/>
        <v/>
      </c>
      <c r="M184" s="106" t="str">
        <f>IFERROR(SUM(COUNTIF($S184,"&gt;=0"),COUNTIF($AC184,"&gt;=0"),COUNTIF($AH184,"&gt;=0"),COUNTIF(#REF!,"&gt;=0"),COUNTIF($AM184,"&gt;=0"),COUNTIF($AR184,"&gt;=0"),COUNTIF($AW184,"&gt;=0"),COUNTIF($BB184,"&gt;=0"),COUNTIF($BG184,"&gt;=0"),COUNTIF($BL184,"&gt;=0"),COUNTIF($BV184,"&gt;=0"),COUNTIF($BQ184,"&gt;=0"),COUNTIF($CF184,"&gt;=0"),COUNTIF($CK184,"&gt;=0"),COUNTIF($X184,"&gt;=0"),COUNTIF($CA184,"&gt;=0"))/COUNT($S184,$AC184,$AH184,#REF!,$AM184,$AR184,$AW184,$BB184,$BG184,$BL184,$BV184,$CA184,$CF184,$CK184,$X184,$BQ184),"")</f>
        <v/>
      </c>
      <c r="N184" s="106" t="str">
        <f>IFERROR(SUM(COUNTIF($S184,"&lt;0"),COUNTIF($AC184,"&lt;0"),COUNTIF($AH184,"&lt;0"),COUNTIF(#REF!,"&lt;0"),COUNTIF($AM184,"&lt;0"),COUNTIF($AR184,"&lt;0"),COUNTIF($AW184,"&lt;0"),COUNTIF($BB184,"&lt;0"),COUNTIF($BG184,"&lt;0"),COUNTIF($BL184,"&lt;0"),COUNTIF($BV184,"&lt;0"),COUNTIF($BQ184,"&lt;0"),COUNTIF($CA184,"&lt;0"),COUNTIF($CF184,"&lt;0"),COUNTIF($CK184,"&lt;0"),COUNTIF($X184,"&lt;0"))/COUNT($S184,$AC184,$AH184,#REF!,$AM184,$AR184,$AW184,$BB184,$BG184,$BL184,$BV184,$CA184,$CF184,$CK184,$X184,$BQ184),"")</f>
        <v/>
      </c>
      <c r="O184" s="118" t="str">
        <f>IF(ISBLANK(DATASHEET!L170),"",DATASHEET!L170)</f>
        <v>2-3</v>
      </c>
      <c r="P184" s="119">
        <f>IFERROR(IF(VLOOKUP(DATASHEET!A170,[5]YEAR8!$A$2:$Z$226,18,FALSE)="","",VLOOKUP(DATASHEET!A170,[5]YEAR8!$A$2:$Z$226,18,FALSE)),"")</f>
        <v>25.671512</v>
      </c>
      <c r="Q184" s="120">
        <f>IFERROR(IF(VLOOKUP(DATASHEET!A170,[5]YEAR8!$A$2:$AF$250,19,FALSE)="","",VLOOKUP(DATASHEET!A170,[5]YEAR8!$A$2:$AF$250,19,FALSE)),"")</f>
        <v>2.5671512000000001</v>
      </c>
      <c r="R184" s="121" t="str">
        <f>'P8 BREAKDOWN'!L172</f>
        <v/>
      </c>
      <c r="S184" s="108" t="str">
        <f>IF(T184="","",IFERROR(VLOOKUP(DATASHEET!AF170,lookup,2,FALSE)-$Q184,""))</f>
        <v/>
      </c>
      <c r="T184" s="109">
        <f>IFERROR(INDEX(DATASHEET!$A$1:$CT$300,MATCH(PROGRESS!$A184,DATASHEET!$A$1:$A$300,0),MATCH(PROGRESS!T$2,DATASHEET!$A$1:$CT$1,0)),"")</f>
        <v>0</v>
      </c>
      <c r="U184" s="109" t="str">
        <f t="shared" si="63"/>
        <v/>
      </c>
      <c r="V184" s="110" t="str">
        <f>IF(ISBLANK(DATASHEET!AG170),"",DATASHEET!AG170)</f>
        <v>PLE</v>
      </c>
      <c r="W184" s="111" t="str">
        <f>IF(ISBLANK(DATASHEET!AH170),"",DATASHEET!AH170)</f>
        <v>8N-AR-3</v>
      </c>
      <c r="X184" s="108" t="str">
        <f>IFERROR(VLOOKUP(DATASHEET!AJ170,lookup,2,FALSE)-$Q184,"")</f>
        <v/>
      </c>
      <c r="Y184" s="109">
        <f>IFERROR(INDEX(DATASHEET!$A$1:$CT$300,MATCH(PROGRESS!$A184,DATASHEET!$A$1:$A$300,0),MATCH(PROGRESS!Y$2,DATASHEET!$A$1:$CT$1,0)),"")</f>
        <v>0</v>
      </c>
      <c r="Z184" s="109" t="str">
        <f t="shared" si="76"/>
        <v/>
      </c>
      <c r="AA184" s="110" t="str">
        <f>IF(ISBLANK(DATASHEET!AK170),"",DATASHEET!AK170)</f>
        <v>RQ</v>
      </c>
      <c r="AB184" s="111" t="str">
        <f>IF(ISBLANK(DATASHEET!AL170),"",DATASHEET!AL170)</f>
        <v>8N-DT-1</v>
      </c>
      <c r="AC184" s="108" t="str">
        <f>IF(AD184="","",IFERROR(VLOOKUP(DATASHEET!AN170,lookup,2,FALSE)-$Q184,""))</f>
        <v/>
      </c>
      <c r="AD184" s="109">
        <f>IFERROR(INDEX(DATASHEET!$A$1:$CT$300,MATCH(PROGRESS!$A184,DATASHEET!$A$1:$A$300,0),MATCH(PROGRESS!AD$2,DATASHEET!$A$1:$CT$1,0)),"")</f>
        <v>0</v>
      </c>
      <c r="AE184" s="109" t="str">
        <f t="shared" si="64"/>
        <v/>
      </c>
      <c r="AF184" s="110" t="str">
        <f>IF(ISBLANK(DATASHEET!AO170),"",DATASHEET!AO170)</f>
        <v>EC</v>
      </c>
      <c r="AG184" s="111" t="str">
        <f>IF(ISBLANK(DATASHEET!AP170),"",DATASHEET!AP170)</f>
        <v>8N-DR-3</v>
      </c>
      <c r="AH184" s="108" t="str">
        <f>IF(AI184="","",IFERROR(VLOOKUP(DATASHEET!AR170,lookup,2,FALSE)-$Q184,""))</f>
        <v/>
      </c>
      <c r="AI184" s="109">
        <f>IFERROR(INDEX(DATASHEET!$A$1:$CT$300,MATCH(PROGRESS!$A184,DATASHEET!$A$1:$A$300,0),MATCH(PROGRESS!AI$2,DATASHEET!$A$1:$CT$1,0)),"")</f>
        <v>0</v>
      </c>
      <c r="AJ184" s="109" t="str">
        <f t="shared" si="65"/>
        <v/>
      </c>
      <c r="AK184" s="110" t="str">
        <f>IF(ISBLANK(DATASHEET!AS170),"",DATASHEET!AS170)</f>
        <v>CGO</v>
      </c>
      <c r="AL184" s="111" t="str">
        <f>IF(ISBLANK(DATASHEET!AT170),"",DATASHEET!AT170)</f>
        <v>8N-EN-5</v>
      </c>
      <c r="AM184" s="108" t="str">
        <f>IF(AN184="","",IFERROR(VLOOKUP(DATASHEET!AZ170,lookup,2,FALSE)-$Q184,""))</f>
        <v/>
      </c>
      <c r="AN184" s="109">
        <f>IFERROR(INDEX(DATASHEET!$A$1:$CT$300,MATCH(PROGRESS!$A184,DATASHEET!$A$1:$A$300,0),MATCH(PROGRESS!AN$2,DATASHEET!$A$1:$CT$1,0)),"")</f>
        <v>0</v>
      </c>
      <c r="AO184" s="109" t="str">
        <f t="shared" si="66"/>
        <v/>
      </c>
      <c r="AP184" s="110" t="str">
        <f>IF(ISBLANK(DATASHEET!BA170),"",DATASHEET!BA170)</f>
        <v/>
      </c>
      <c r="AQ184" s="111" t="str">
        <f>IF(ISBLANK(DATASHEET!BB170),"",DATASHEET!BB170)</f>
        <v/>
      </c>
      <c r="AR184" s="108" t="str">
        <f>IF(AS184="","",IFERROR(VLOOKUP(DATASHEET!BD170,lookup,2,FALSE)-$Q184,""))</f>
        <v/>
      </c>
      <c r="AS184" s="109">
        <f>IFERROR(INDEX(DATASHEET!$A$1:$CT$300,MATCH(PROGRESS!$A184,DATASHEET!$A$1:$A$300,0),MATCH(PROGRESS!AS$2,DATASHEET!$A$1:$CT$1,0)),"")</f>
        <v>0</v>
      </c>
      <c r="AT184" s="109" t="str">
        <f t="shared" si="67"/>
        <v/>
      </c>
      <c r="AU184" s="110" t="str">
        <f>IF(ISBLANK(DATASHEET!BE170),"",DATASHEET!BE170)</f>
        <v>MPI</v>
      </c>
      <c r="AV184" s="111" t="str">
        <f>IF(ISBLANK(DATASHEET!BF170),"",DATASHEET!BF170)</f>
        <v>8N-GG-3</v>
      </c>
      <c r="AW184" s="108" t="str">
        <f>IF(AX184="","",IFERROR(VLOOKUP(DATASHEET!BH170,lookup,2,FALSE)-$Q184,""))</f>
        <v/>
      </c>
      <c r="AX184" s="109">
        <f>IFERROR(INDEX(DATASHEET!$A$1:$CT$300,MATCH(PROGRESS!$A184,DATASHEET!$A$1:$A$300,0),MATCH(PROGRESS!AX$2,DATASHEET!$A$1:$CT$1,0)),"")</f>
        <v>0</v>
      </c>
      <c r="AY184" s="109" t="str">
        <f t="shared" si="68"/>
        <v/>
      </c>
      <c r="AZ184" s="110" t="str">
        <f>IF(ISBLANK(DATASHEET!BI170),"",DATASHEET!BI170)</f>
        <v>MCO</v>
      </c>
      <c r="BA184" s="111" t="str">
        <f>IF(ISBLANK(DATASHEET!BJ170),"",DATASHEET!BJ170)</f>
        <v>8N-HI-3</v>
      </c>
      <c r="BB184" s="108" t="str">
        <f>IF(BC184="","",IFERROR(VLOOKUP(DATASHEET!BL170,lookup,2,FALSE)-$Q184,""))</f>
        <v/>
      </c>
      <c r="BC184" s="109">
        <f>IFERROR(INDEX(DATASHEET!$A$1:$CT$300,MATCH(PROGRESS!$A184,DATASHEET!$A$1:$A$300,0),MATCH(PROGRESS!BC$2,DATASHEET!$A$1:$CT$1,0)),"")</f>
        <v>0</v>
      </c>
      <c r="BD184" s="109" t="str">
        <f t="shared" si="69"/>
        <v/>
      </c>
      <c r="BE184" s="110" t="str">
        <f>IF(ISBLANK(DATASHEET!BM170),"",DATASHEET!BM170)</f>
        <v>RNI</v>
      </c>
      <c r="BF184" s="111" t="str">
        <f>IF(ISBLANK(DATASHEET!BN170),"",DATASHEET!BN170)</f>
        <v>8N-IT-3</v>
      </c>
      <c r="BG184" s="108" t="str">
        <f>IF(BH184="","",IFERROR(VLOOKUP(DATASHEET!BP170,lookup,2,FALSE)-$Q184,""))</f>
        <v/>
      </c>
      <c r="BH184" s="109">
        <f>IFERROR(INDEX(DATASHEET!$A$1:$CT$300,MATCH(PROGRESS!$A184,DATASHEET!$A$1:$A$300,0),MATCH(PROGRESS!BH$2,DATASHEET!$A$1:$CT$1,0)),"")</f>
        <v>0</v>
      </c>
      <c r="BI184" s="109" t="str">
        <f t="shared" si="70"/>
        <v/>
      </c>
      <c r="BJ184" s="110" t="str">
        <f>IF(ISBLANK(DATASHEET!BQ170),"",DATASHEET!BQ170)</f>
        <v>JQ</v>
      </c>
      <c r="BK184" s="111" t="str">
        <f>IF(ISBLANK(DATASHEET!BR170),"",DATASHEET!BR170)</f>
        <v>8N-MA-4</v>
      </c>
      <c r="BL184" s="108" t="str">
        <f>IFERROR(VLOOKUP(DATASHEET!BT170,lookup,2,FALSE)-$Q184,"")</f>
        <v/>
      </c>
      <c r="BM184" s="109">
        <f>IFERROR(INDEX(DATASHEET!$A$1:$CT$300,MATCH(PROGRESS!$A184,DATASHEET!$A$1:$A$300,0),MATCH(PROGRESS!BM$2,DATASHEET!$A$1:$CT$1,0)),"")</f>
        <v>0</v>
      </c>
      <c r="BN184" s="109" t="str">
        <f t="shared" si="71"/>
        <v/>
      </c>
      <c r="BO184" s="110" t="str">
        <f>IF(ISBLANK(DATASHEET!BU170),"",DATASHEET!BU170)</f>
        <v>AW</v>
      </c>
      <c r="BP184" s="111" t="str">
        <f>IF(ISBLANK(DATASHEET!BV170),"",DATASHEET!BV170)</f>
        <v>8N-MU-3</v>
      </c>
      <c r="BQ184" s="108" t="str">
        <f>IFERROR(VLOOKUP(DATASHEET!BX170,lookup,2,FALSE)-$Q184,"")</f>
        <v/>
      </c>
      <c r="BR184" s="109">
        <f>IFERROR(INDEX(DATASHEET!$A$1:$CT$300,MATCH(PROGRESS!$A184,DATASHEET!$A$1:$A$300,0),MATCH(PROGRESS!BR$2,DATASHEET!$A$1:$CT$1,0)),"")</f>
        <v>0</v>
      </c>
      <c r="BS184" s="109" t="str">
        <f t="shared" si="72"/>
        <v/>
      </c>
      <c r="BT184" s="110" t="str">
        <f>IF(ISBLANK(DATASHEET!BY170),"",DATASHEET!BY170)</f>
        <v/>
      </c>
      <c r="BU184" s="111" t="str">
        <f>IF(ISBLANK(DATASHEET!BZ170),"",DATASHEET!BZ170)</f>
        <v/>
      </c>
      <c r="BV184" s="108" t="str">
        <f>IFERROR(VLOOKUP(DATASHEET!CB170,lookup,2,FALSE)-$Q184,"")</f>
        <v/>
      </c>
      <c r="BW184" s="109">
        <f>IFERROR(INDEX(DATASHEET!$A$1:$CT$300,MATCH(PROGRESS!$A184,DATASHEET!$A$1:$A$300,0),MATCH(PROGRESS!BW$2,DATASHEET!$A$1:$CT$1,0)),"")</f>
        <v>0</v>
      </c>
      <c r="BX184" s="109" t="str">
        <f t="shared" si="73"/>
        <v/>
      </c>
      <c r="BY184" s="110" t="str">
        <f>IF(ISBLANK(DATASHEET!CC170),"",DATASHEET!CC170)</f>
        <v>CKA</v>
      </c>
      <c r="BZ184" s="111" t="str">
        <f>IF(ISBLANK(DATASHEET!CD170),"",DATASHEET!CD170)</f>
        <v>8N-PE-2</v>
      </c>
      <c r="CA184" s="108" t="str">
        <f>IFERROR(VLOOKUP(DATASHEET!CF170,lookup,2,FALSE)-$Q184,"")</f>
        <v/>
      </c>
      <c r="CB184" s="109">
        <f>IFERROR(INDEX(DATASHEET!$A$1:$CT$300,MATCH(PROGRESS!$A184,DATASHEET!$A$1:$A$300,0),MATCH(PROGRESS!CB$2,DATASHEET!$A$1:$CT$1,0)),"")</f>
        <v>0</v>
      </c>
      <c r="CC184" s="109" t="str">
        <f t="shared" si="74"/>
        <v/>
      </c>
      <c r="CD184" s="110" t="str">
        <f>IF(ISBLANK(DATASHEET!CG170),"",DATASHEET!CG170)</f>
        <v>CR</v>
      </c>
      <c r="CE184" s="111" t="str">
        <f>IF(ISBLANK(DATASHEET!CH170),"",DATASHEET!CH170)</f>
        <v>8N-RE-3</v>
      </c>
      <c r="CF184" s="108" t="str">
        <f>IFERROR(VLOOKUP(DATASHEET!CJ170,lookup,2,FALSE)-$Q184,"")</f>
        <v/>
      </c>
      <c r="CG184" s="109">
        <f>IFERROR(INDEX(DATASHEET!$A$1:$CT$300,MATCH(PROGRESS!$A184,DATASHEET!$A$1:$A$300,0),MATCH(PROGRESS!CG$2,DATASHEET!$A$1:$CT$1,0)),"")</f>
        <v>0</v>
      </c>
      <c r="CH184" s="109" t="str">
        <f t="shared" si="77"/>
        <v/>
      </c>
      <c r="CI184" s="110" t="str">
        <f>IF(ISBLANK(DATASHEET!CK170),"",DATASHEET!CK170)</f>
        <v>GN</v>
      </c>
      <c r="CJ184" s="111" t="str">
        <f>IF(ISBLANK(DATASHEET!CL170),"",DATASHEET!CL170)</f>
        <v>8X-SC-9</v>
      </c>
      <c r="CK184" s="108" t="str">
        <f>IFERROR(VLOOKUP(DATASHEET!CN170,lookup,2,FALSE)-$Q184,"")</f>
        <v/>
      </c>
      <c r="CL184" s="109">
        <f>IFERROR(INDEX(DATASHEET!$A$1:$CT$300,MATCH(PROGRESS!$A184,DATASHEET!$A$1:$A$300,0),MATCH(PROGRESS!CL$2,DATASHEET!$A$1:$CT$1,0)),"")</f>
        <v>0</v>
      </c>
      <c r="CM184" s="109" t="str">
        <f t="shared" si="75"/>
        <v/>
      </c>
      <c r="CN184" s="110" t="str">
        <f>IF(ISBLANK(DATASHEET!CO170),"",DATASHEET!CO170)</f>
        <v>LMA</v>
      </c>
      <c r="CO184" s="110" t="str">
        <f>IF(ISBLANK(DATASHEET!CP170),"",DATASHEET!CP170)</f>
        <v>8N-SP-3</v>
      </c>
      <c r="FO184" s="282"/>
      <c r="FP184" s="282"/>
      <c r="FQ184" s="282"/>
      <c r="FR184" s="282"/>
      <c r="FS184" s="282"/>
      <c r="FT184" s="282"/>
      <c r="FU184" s="282"/>
      <c r="FV184" s="282"/>
      <c r="FW184" s="282"/>
      <c r="FX184" s="282"/>
      <c r="FY184" s="345"/>
      <c r="FZ184" s="282"/>
      <c r="GA184" s="282"/>
      <c r="GB184" s="282"/>
      <c r="GC184" s="282"/>
      <c r="GD184" s="282"/>
      <c r="GE184" s="282"/>
      <c r="GF184" s="282"/>
      <c r="GG184" s="282"/>
      <c r="GH184" s="282"/>
      <c r="GI184" s="282"/>
      <c r="GJ184" s="282"/>
      <c r="GK184" s="282"/>
      <c r="GL184" s="282"/>
      <c r="GM184" s="282"/>
      <c r="GN184" s="282"/>
      <c r="GO184" s="282"/>
      <c r="GP184" s="282"/>
      <c r="GQ184" s="282"/>
      <c r="GR184" s="282"/>
    </row>
    <row r="185" spans="1:200" ht="15.75" x14ac:dyDescent="0.25">
      <c r="A185" s="112">
        <f>DATASHEET!A171</f>
        <v>152926</v>
      </c>
      <c r="B185" s="113" t="str">
        <f>DATASHEET!B171</f>
        <v>SIAMELI, Valeria</v>
      </c>
      <c r="C185" s="114" t="str">
        <f>DATASHEET!C171</f>
        <v>8AB</v>
      </c>
      <c r="D185" s="115" t="str">
        <f>DATASHEET!D171</f>
        <v>F</v>
      </c>
      <c r="E185" s="115" t="str">
        <f>DATASHEET!J171</f>
        <v>N</v>
      </c>
      <c r="F185" s="115" t="str">
        <f>DATASHEET!E171</f>
        <v>Y</v>
      </c>
      <c r="G185" s="115" t="str">
        <f>DATASHEET!F171</f>
        <v>White - British</v>
      </c>
      <c r="H185" s="115" t="str">
        <f>DATASHEET!G171</f>
        <v>Y</v>
      </c>
      <c r="I185" s="115" t="str">
        <f>DATASHEET!H171</f>
        <v>Y</v>
      </c>
      <c r="J185" s="115" t="str">
        <f>DATASHEET!I171</f>
        <v>N</v>
      </c>
      <c r="K185" s="116" t="str">
        <f>DATASHEET!M171</f>
        <v>M</v>
      </c>
      <c r="L185" s="117" t="str">
        <f t="shared" si="62"/>
        <v/>
      </c>
      <c r="M185" s="106" t="str">
        <f>IFERROR(SUM(COUNTIF($S185,"&gt;=0"),COUNTIF($AC185,"&gt;=0"),COUNTIF($AH185,"&gt;=0"),COUNTIF(#REF!,"&gt;=0"),COUNTIF($AM185,"&gt;=0"),COUNTIF($AR185,"&gt;=0"),COUNTIF($AW185,"&gt;=0"),COUNTIF($BB185,"&gt;=0"),COUNTIF($BG185,"&gt;=0"),COUNTIF($BL185,"&gt;=0"),COUNTIF($BV185,"&gt;=0"),COUNTIF($BQ185,"&gt;=0"),COUNTIF($CF185,"&gt;=0"),COUNTIF($CK185,"&gt;=0"),COUNTIF($X185,"&gt;=0"),COUNTIF($CA185,"&gt;=0"))/COUNT($S185,$AC185,$AH185,#REF!,$AM185,$AR185,$AW185,$BB185,$BG185,$BL185,$BV185,$CA185,$CF185,$CK185,$X185,$BQ185),"")</f>
        <v/>
      </c>
      <c r="N185" s="106" t="str">
        <f>IFERROR(SUM(COUNTIF($S185,"&lt;0"),COUNTIF($AC185,"&lt;0"),COUNTIF($AH185,"&lt;0"),COUNTIF(#REF!,"&lt;0"),COUNTIF($AM185,"&lt;0"),COUNTIF($AR185,"&lt;0"),COUNTIF($AW185,"&lt;0"),COUNTIF($BB185,"&lt;0"),COUNTIF($BG185,"&lt;0"),COUNTIF($BL185,"&lt;0"),COUNTIF($BV185,"&lt;0"),COUNTIF($BQ185,"&lt;0"),COUNTIF($CA185,"&lt;0"),COUNTIF($CF185,"&lt;0"),COUNTIF($CK185,"&lt;0"),COUNTIF($X185,"&lt;0"))/COUNT($S185,$AC185,$AH185,#REF!,$AM185,$AR185,$AW185,$BB185,$BG185,$BL185,$BV185,$CA185,$CF185,$CK185,$X185,$BQ185),"")</f>
        <v/>
      </c>
      <c r="O185" s="118" t="str">
        <f>IF(ISBLANK(DATASHEET!L171),"",DATASHEET!L171)</f>
        <v>5-6</v>
      </c>
      <c r="P185" s="119">
        <f>IFERROR(IF(VLOOKUP(DATASHEET!A171,[5]YEAR8!$A$2:$Z$226,18,FALSE)="","",VLOOKUP(DATASHEET!A171,[5]YEAR8!$A$2:$Z$226,18,FALSE)),"")</f>
        <v>45.503675999999999</v>
      </c>
      <c r="Q185" s="120">
        <f>IFERROR(IF(VLOOKUP(DATASHEET!A171,[5]YEAR8!$A$2:$AF$250,19,FALSE)="","",VLOOKUP(DATASHEET!A171,[5]YEAR8!$A$2:$AF$250,19,FALSE)),"")</f>
        <v>4.5503675999999995</v>
      </c>
      <c r="R185" s="121" t="str">
        <f>'P8 BREAKDOWN'!L173</f>
        <v/>
      </c>
      <c r="S185" s="108" t="str">
        <f>IF(T185="","",IFERROR(VLOOKUP(DATASHEET!AF171,lookup,2,FALSE)-$Q185,""))</f>
        <v/>
      </c>
      <c r="T185" s="109">
        <f>IFERROR(INDEX(DATASHEET!$A$1:$CT$300,MATCH(PROGRESS!$A185,DATASHEET!$A$1:$A$300,0),MATCH(PROGRESS!T$2,DATASHEET!$A$1:$CT$1,0)),"")</f>
        <v>0</v>
      </c>
      <c r="U185" s="109" t="str">
        <f t="shared" si="63"/>
        <v/>
      </c>
      <c r="V185" s="110" t="str">
        <f>IF(ISBLANK(DATASHEET!AG171),"",DATASHEET!AG171)</f>
        <v>SGO</v>
      </c>
      <c r="W185" s="111" t="str">
        <f>IF(ISBLANK(DATASHEET!AH171),"",DATASHEET!AH171)</f>
        <v>8N-AR-1</v>
      </c>
      <c r="X185" s="108" t="str">
        <f>IFERROR(VLOOKUP(DATASHEET!AJ171,lookup,2,FALSE)-$Q185,"")</f>
        <v/>
      </c>
      <c r="Y185" s="109">
        <f>IFERROR(INDEX(DATASHEET!$A$1:$CT$300,MATCH(PROGRESS!$A185,DATASHEET!$A$1:$A$300,0),MATCH(PROGRESS!Y$2,DATASHEET!$A$1:$CT$1,0)),"")</f>
        <v>0</v>
      </c>
      <c r="Z185" s="109" t="str">
        <f t="shared" si="76"/>
        <v/>
      </c>
      <c r="AA185" s="110" t="str">
        <f>IF(ISBLANK(DATASHEET!AK171),"",DATASHEET!AK171)</f>
        <v>MO</v>
      </c>
      <c r="AB185" s="111" t="str">
        <f>IF(ISBLANK(DATASHEET!AL171),"",DATASHEET!AL171)</f>
        <v>8N-DT-3</v>
      </c>
      <c r="AC185" s="108" t="str">
        <f>IF(AD185="","",IFERROR(VLOOKUP(DATASHEET!AN171,lookup,2,FALSE)-$Q185,""))</f>
        <v/>
      </c>
      <c r="AD185" s="109">
        <f>IFERROR(INDEX(DATASHEET!$A$1:$CT$300,MATCH(PROGRESS!$A185,DATASHEET!$A$1:$A$300,0),MATCH(PROGRESS!AD$2,DATASHEET!$A$1:$CT$1,0)),"")</f>
        <v>0</v>
      </c>
      <c r="AE185" s="109" t="str">
        <f t="shared" si="64"/>
        <v/>
      </c>
      <c r="AF185" s="110" t="str">
        <f>IF(ISBLANK(DATASHEET!AO171),"",DATASHEET!AO171)</f>
        <v>EC</v>
      </c>
      <c r="AG185" s="111" t="str">
        <f>IF(ISBLANK(DATASHEET!AP171),"",DATASHEET!AP171)</f>
        <v>8N-DR-1</v>
      </c>
      <c r="AH185" s="108" t="str">
        <f>IF(AI185="","",IFERROR(VLOOKUP(DATASHEET!AR171,lookup,2,FALSE)-$Q185,""))</f>
        <v/>
      </c>
      <c r="AI185" s="109">
        <f>IFERROR(INDEX(DATASHEET!$A$1:$CT$300,MATCH(PROGRESS!$A185,DATASHEET!$A$1:$A$300,0),MATCH(PROGRESS!AI$2,DATASHEET!$A$1:$CT$1,0)),"")</f>
        <v>0</v>
      </c>
      <c r="AJ185" s="109" t="str">
        <f t="shared" si="65"/>
        <v/>
      </c>
      <c r="AK185" s="110" t="str">
        <f>IF(ISBLANK(DATASHEET!AS171),"",DATASHEET!AS171)</f>
        <v>FB</v>
      </c>
      <c r="AL185" s="111" t="str">
        <f>IF(ISBLANK(DATASHEET!AT171),"",DATASHEET!AT171)</f>
        <v>8N-EN-2</v>
      </c>
      <c r="AM185" s="108" t="str">
        <f>IF(AN185="","",IFERROR(VLOOKUP(DATASHEET!AZ171,lookup,2,FALSE)-$Q185,""))</f>
        <v/>
      </c>
      <c r="AN185" s="109">
        <f>IFERROR(INDEX(DATASHEET!$A$1:$CT$300,MATCH(PROGRESS!$A185,DATASHEET!$A$1:$A$300,0),MATCH(PROGRESS!AN$2,DATASHEET!$A$1:$CT$1,0)),"")</f>
        <v>0</v>
      </c>
      <c r="AO185" s="109" t="str">
        <f t="shared" si="66"/>
        <v/>
      </c>
      <c r="AP185" s="110" t="str">
        <f>IF(ISBLANK(DATASHEET!BA171),"",DATASHEET!BA171)</f>
        <v/>
      </c>
      <c r="AQ185" s="111" t="str">
        <f>IF(ISBLANK(DATASHEET!BB171),"",DATASHEET!BB171)</f>
        <v/>
      </c>
      <c r="AR185" s="108" t="str">
        <f>IF(AS185="","",IFERROR(VLOOKUP(DATASHEET!BD171,lookup,2,FALSE)-$Q185,""))</f>
        <v/>
      </c>
      <c r="AS185" s="109">
        <f>IFERROR(INDEX(DATASHEET!$A$1:$CT$300,MATCH(PROGRESS!$A185,DATASHEET!$A$1:$A$300,0),MATCH(PROGRESS!AS$2,DATASHEET!$A$1:$CT$1,0)),"")</f>
        <v>0</v>
      </c>
      <c r="AT185" s="109" t="str">
        <f t="shared" si="67"/>
        <v/>
      </c>
      <c r="AU185" s="110" t="str">
        <f>IF(ISBLANK(DATASHEET!BE171),"",DATASHEET!BE171)</f>
        <v>MPI</v>
      </c>
      <c r="AV185" s="111" t="str">
        <f>IF(ISBLANK(DATASHEET!BF171),"",DATASHEET!BF171)</f>
        <v>8N-GG-1</v>
      </c>
      <c r="AW185" s="108" t="str">
        <f>IF(AX185="","",IFERROR(VLOOKUP(DATASHEET!BH171,lookup,2,FALSE)-$Q185,""))</f>
        <v/>
      </c>
      <c r="AX185" s="109">
        <f>IFERROR(INDEX(DATASHEET!$A$1:$CT$300,MATCH(PROGRESS!$A185,DATASHEET!$A$1:$A$300,0),MATCH(PROGRESS!AX$2,DATASHEET!$A$1:$CT$1,0)),"")</f>
        <v>0</v>
      </c>
      <c r="AY185" s="109" t="str">
        <f t="shared" si="68"/>
        <v/>
      </c>
      <c r="AZ185" s="110" t="str">
        <f>IF(ISBLANK(DATASHEET!BI171),"",DATASHEET!BI171)</f>
        <v>HST</v>
      </c>
      <c r="BA185" s="111" t="str">
        <f>IF(ISBLANK(DATASHEET!BJ171),"",DATASHEET!BJ171)</f>
        <v>8N-HI-1</v>
      </c>
      <c r="BB185" s="108" t="str">
        <f>IF(BC185="","",IFERROR(VLOOKUP(DATASHEET!BL171,lookup,2,FALSE)-$Q185,""))</f>
        <v/>
      </c>
      <c r="BC185" s="109">
        <f>IFERROR(INDEX(DATASHEET!$A$1:$CT$300,MATCH(PROGRESS!$A185,DATASHEET!$A$1:$A$300,0),MATCH(PROGRESS!BC$2,DATASHEET!$A$1:$CT$1,0)),"")</f>
        <v>0</v>
      </c>
      <c r="BD185" s="109" t="str">
        <f t="shared" si="69"/>
        <v/>
      </c>
      <c r="BE185" s="110" t="str">
        <f>IF(ISBLANK(DATASHEET!BM171),"",DATASHEET!BM171)</f>
        <v>FS</v>
      </c>
      <c r="BF185" s="111" t="str">
        <f>IF(ISBLANK(DATASHEET!BN171),"",DATASHEET!BN171)</f>
        <v>8N-IT-1</v>
      </c>
      <c r="BG185" s="108" t="str">
        <f>IF(BH185="","",IFERROR(VLOOKUP(DATASHEET!BP171,lookup,2,FALSE)-$Q185,""))</f>
        <v/>
      </c>
      <c r="BH185" s="109">
        <f>IFERROR(INDEX(DATASHEET!$A$1:$CT$300,MATCH(PROGRESS!$A185,DATASHEET!$A$1:$A$300,0),MATCH(PROGRESS!BH$2,DATASHEET!$A$1:$CT$1,0)),"")</f>
        <v>0</v>
      </c>
      <c r="BI185" s="109" t="str">
        <f t="shared" si="70"/>
        <v/>
      </c>
      <c r="BJ185" s="110" t="str">
        <f>IF(ISBLANK(DATASHEET!BQ171),"",DATASHEET!BQ171)</f>
        <v>JQ</v>
      </c>
      <c r="BK185" s="111" t="str">
        <f>IF(ISBLANK(DATASHEET!BR171),"",DATASHEET!BR171)</f>
        <v>8N-MA-4</v>
      </c>
      <c r="BL185" s="108" t="str">
        <f>IFERROR(VLOOKUP(DATASHEET!BT171,lookup,2,FALSE)-$Q185,"")</f>
        <v/>
      </c>
      <c r="BM185" s="109">
        <f>IFERROR(INDEX(DATASHEET!$A$1:$CT$300,MATCH(PROGRESS!$A185,DATASHEET!$A$1:$A$300,0),MATCH(PROGRESS!BM$2,DATASHEET!$A$1:$CT$1,0)),"")</f>
        <v>0</v>
      </c>
      <c r="BN185" s="109" t="str">
        <f t="shared" si="71"/>
        <v/>
      </c>
      <c r="BO185" s="110" t="str">
        <f>IF(ISBLANK(DATASHEET!BU171),"",DATASHEET!BU171)</f>
        <v>AW</v>
      </c>
      <c r="BP185" s="111" t="str">
        <f>IF(ISBLANK(DATASHEET!BV171),"",DATASHEET!BV171)</f>
        <v>8N-MU-1</v>
      </c>
      <c r="BQ185" s="108" t="str">
        <f>IFERROR(VLOOKUP(DATASHEET!BX171,lookup,2,FALSE)-$Q185,"")</f>
        <v/>
      </c>
      <c r="BR185" s="109">
        <f>IFERROR(INDEX(DATASHEET!$A$1:$CT$300,MATCH(PROGRESS!$A185,DATASHEET!$A$1:$A$300,0),MATCH(PROGRESS!BR$2,DATASHEET!$A$1:$CT$1,0)),"")</f>
        <v>0</v>
      </c>
      <c r="BS185" s="109" t="str">
        <f t="shared" si="72"/>
        <v/>
      </c>
      <c r="BT185" s="110" t="str">
        <f>IF(ISBLANK(DATASHEET!BY171),"",DATASHEET!BY171)</f>
        <v/>
      </c>
      <c r="BU185" s="111" t="str">
        <f>IF(ISBLANK(DATASHEET!BZ171),"",DATASHEET!BZ171)</f>
        <v/>
      </c>
      <c r="BV185" s="108" t="str">
        <f>IFERROR(VLOOKUP(DATASHEET!CB171,lookup,2,FALSE)-$Q185,"")</f>
        <v/>
      </c>
      <c r="BW185" s="109">
        <f>IFERROR(INDEX(DATASHEET!$A$1:$CT$300,MATCH(PROGRESS!$A185,DATASHEET!$A$1:$A$300,0),MATCH(PROGRESS!BW$2,DATASHEET!$A$1:$CT$1,0)),"")</f>
        <v>0</v>
      </c>
      <c r="BX185" s="109" t="str">
        <f t="shared" si="73"/>
        <v/>
      </c>
      <c r="BY185" s="110" t="str">
        <f>IF(ISBLANK(DATASHEET!CC171),"",DATASHEET!CC171)</f>
        <v>CKA</v>
      </c>
      <c r="BZ185" s="111" t="str">
        <f>IF(ISBLANK(DATASHEET!CD171),"",DATASHEET!CD171)</f>
        <v>8N-PE-2</v>
      </c>
      <c r="CA185" s="108" t="str">
        <f>IFERROR(VLOOKUP(DATASHEET!CF171,lookup,2,FALSE)-$Q185,"")</f>
        <v/>
      </c>
      <c r="CB185" s="109">
        <f>IFERROR(INDEX(DATASHEET!$A$1:$CT$300,MATCH(PROGRESS!$A185,DATASHEET!$A$1:$A$300,0),MATCH(PROGRESS!CB$2,DATASHEET!$A$1:$CT$1,0)),"")</f>
        <v>0</v>
      </c>
      <c r="CC185" s="109" t="str">
        <f t="shared" si="74"/>
        <v/>
      </c>
      <c r="CD185" s="110" t="str">
        <f>IF(ISBLANK(DATASHEET!CG171),"",DATASHEET!CG171)</f>
        <v>PLO</v>
      </c>
      <c r="CE185" s="111" t="str">
        <f>IF(ISBLANK(DATASHEET!CH171),"",DATASHEET!CH171)</f>
        <v>8N-RE-1</v>
      </c>
      <c r="CF185" s="108" t="str">
        <f>IFERROR(VLOOKUP(DATASHEET!CJ171,lookup,2,FALSE)-$Q185,"")</f>
        <v/>
      </c>
      <c r="CG185" s="109">
        <f>IFERROR(INDEX(DATASHEET!$A$1:$CT$300,MATCH(PROGRESS!$A185,DATASHEET!$A$1:$A$300,0),MATCH(PROGRESS!CG$2,DATASHEET!$A$1:$CT$1,0)),"")</f>
        <v>0</v>
      </c>
      <c r="CH185" s="109" t="str">
        <f t="shared" si="77"/>
        <v/>
      </c>
      <c r="CI185" s="110" t="str">
        <f>IF(ISBLANK(DATASHEET!CK171),"",DATASHEET!CK171)</f>
        <v>RA</v>
      </c>
      <c r="CJ185" s="111" t="str">
        <f>IF(ISBLANK(DATASHEET!CL171),"",DATASHEET!CL171)</f>
        <v>8X-SC-6</v>
      </c>
      <c r="CK185" s="108" t="str">
        <f>IFERROR(VLOOKUP(DATASHEET!CN171,lookup,2,FALSE)-$Q185,"")</f>
        <v/>
      </c>
      <c r="CL185" s="109">
        <f>IFERROR(INDEX(DATASHEET!$A$1:$CT$300,MATCH(PROGRESS!$A185,DATASHEET!$A$1:$A$300,0),MATCH(PROGRESS!CL$2,DATASHEET!$A$1:$CT$1,0)),"")</f>
        <v>0</v>
      </c>
      <c r="CM185" s="109" t="str">
        <f t="shared" si="75"/>
        <v/>
      </c>
      <c r="CN185" s="110" t="str">
        <f>IF(ISBLANK(DATASHEET!CO171),"",DATASHEET!CO171)</f>
        <v>DCH</v>
      </c>
      <c r="CO185" s="110" t="str">
        <f>IF(ISBLANK(DATASHEET!CP171),"",DATASHEET!CP171)</f>
        <v>8N-SP-1</v>
      </c>
      <c r="FO185" s="282"/>
      <c r="FP185" s="282"/>
      <c r="FQ185" s="282"/>
      <c r="FR185" s="282"/>
      <c r="FS185" s="282"/>
      <c r="FT185" s="282"/>
      <c r="FU185" s="282"/>
      <c r="FV185" s="282"/>
      <c r="FW185" s="282"/>
      <c r="FX185" s="282"/>
      <c r="FY185" s="345"/>
      <c r="FZ185" s="282"/>
      <c r="GA185" s="282"/>
      <c r="GB185" s="282"/>
      <c r="GC185" s="282"/>
      <c r="GD185" s="282"/>
      <c r="GE185" s="282"/>
      <c r="GF185" s="282"/>
      <c r="GG185" s="282"/>
      <c r="GH185" s="282"/>
      <c r="GI185" s="282"/>
      <c r="GJ185" s="282"/>
      <c r="GK185" s="282"/>
      <c r="GL185" s="282"/>
      <c r="GM185" s="282"/>
      <c r="GN185" s="282"/>
      <c r="GO185" s="282"/>
      <c r="GP185" s="282"/>
      <c r="GQ185" s="282"/>
      <c r="GR185" s="282"/>
    </row>
    <row r="186" spans="1:200" ht="15.75" x14ac:dyDescent="0.25">
      <c r="A186" s="112">
        <f>DATASHEET!A172</f>
        <v>152842</v>
      </c>
      <c r="B186" s="113" t="str">
        <f>DATASHEET!B172</f>
        <v>SIBANDA, Kirsten</v>
      </c>
      <c r="C186" s="114" t="str">
        <f>DATASHEET!C172</f>
        <v>8TR</v>
      </c>
      <c r="D186" s="115" t="str">
        <f>DATASHEET!D172</f>
        <v>F</v>
      </c>
      <c r="E186" s="115" t="str">
        <f>DATASHEET!J172</f>
        <v>N</v>
      </c>
      <c r="F186" s="115" t="str">
        <f>DATASHEET!E172</f>
        <v>N</v>
      </c>
      <c r="G186" s="115" t="str">
        <f>DATASHEET!F172</f>
        <v>White and Black African</v>
      </c>
      <c r="H186" s="115" t="str">
        <f>DATASHEET!G172</f>
        <v>N</v>
      </c>
      <c r="I186" s="115" t="str">
        <f>DATASHEET!H172</f>
        <v>N</v>
      </c>
      <c r="J186" s="115" t="str">
        <f>DATASHEET!I172</f>
        <v>N</v>
      </c>
      <c r="K186" s="116" t="str">
        <f>DATASHEET!M172</f>
        <v>H</v>
      </c>
      <c r="L186" s="117" t="str">
        <f t="shared" si="62"/>
        <v/>
      </c>
      <c r="M186" s="106" t="str">
        <f>IFERROR(SUM(COUNTIF($S186,"&gt;=0"),COUNTIF($AC186,"&gt;=0"),COUNTIF($AH186,"&gt;=0"),COUNTIF(#REF!,"&gt;=0"),COUNTIF($AM186,"&gt;=0"),COUNTIF($AR186,"&gt;=0"),COUNTIF($AW186,"&gt;=0"),COUNTIF($BB186,"&gt;=0"),COUNTIF($BG186,"&gt;=0"),COUNTIF($BL186,"&gt;=0"),COUNTIF($BV186,"&gt;=0"),COUNTIF($BQ186,"&gt;=0"),COUNTIF($CF186,"&gt;=0"),COUNTIF($CK186,"&gt;=0"),COUNTIF($X186,"&gt;=0"),COUNTIF($CA186,"&gt;=0"))/COUNT($S186,$AC186,$AH186,#REF!,$AM186,$AR186,$AW186,$BB186,$BG186,$BL186,$BV186,$CA186,$CF186,$CK186,$X186,$BQ186),"")</f>
        <v/>
      </c>
      <c r="N186" s="106" t="str">
        <f>IFERROR(SUM(COUNTIF($S186,"&lt;0"),COUNTIF($AC186,"&lt;0"),COUNTIF($AH186,"&lt;0"),COUNTIF(#REF!,"&lt;0"),COUNTIF($AM186,"&lt;0"),COUNTIF($AR186,"&lt;0"),COUNTIF($AW186,"&lt;0"),COUNTIF($BB186,"&lt;0"),COUNTIF($BG186,"&lt;0"),COUNTIF($BL186,"&lt;0"),COUNTIF($BV186,"&lt;0"),COUNTIF($BQ186,"&lt;0"),COUNTIF($CA186,"&lt;0"),COUNTIF($CF186,"&lt;0"),COUNTIF($CK186,"&lt;0"),COUNTIF($X186,"&lt;0"))/COUNT($S186,$AC186,$AH186,#REF!,$AM186,$AR186,$AW186,$BB186,$BG186,$BL186,$BV186,$CA186,$CF186,$CK186,$X186,$BQ186),"")</f>
        <v/>
      </c>
      <c r="O186" s="118" t="str">
        <f>IF(ISBLANK(DATASHEET!L172),"",DATASHEET!L172)</f>
        <v>4-5</v>
      </c>
      <c r="P186" s="119">
        <f>IFERROR(IF(VLOOKUP(DATASHEET!A172,[5]YEAR8!$A$2:$Z$226,18,FALSE)="","",VLOOKUP(DATASHEET!A172,[5]YEAR8!$A$2:$Z$226,18,FALSE)),"")</f>
        <v>49.024999999999999</v>
      </c>
      <c r="Q186" s="120">
        <f>IFERROR(IF(VLOOKUP(DATASHEET!A172,[5]YEAR8!$A$2:$AF$250,19,FALSE)="","",VLOOKUP(DATASHEET!A172,[5]YEAR8!$A$2:$AF$250,19,FALSE)),"")</f>
        <v>4.9024999999999999</v>
      </c>
      <c r="R186" s="121" t="str">
        <f>'P8 BREAKDOWN'!L174</f>
        <v/>
      </c>
      <c r="S186" s="108" t="str">
        <f>IF(T186="","",IFERROR(VLOOKUP(DATASHEET!AF172,lookup,2,FALSE)-$Q186,""))</f>
        <v/>
      </c>
      <c r="T186" s="109">
        <f>IFERROR(INDEX(DATASHEET!$A$1:$CT$300,MATCH(PROGRESS!$A186,DATASHEET!$A$1:$A$300,0),MATCH(PROGRESS!T$2,DATASHEET!$A$1:$CT$1,0)),"")</f>
        <v>0</v>
      </c>
      <c r="U186" s="109" t="str">
        <f t="shared" si="63"/>
        <v/>
      </c>
      <c r="V186" s="110" t="str">
        <f>IF(ISBLANK(DATASHEET!AG172),"",DATASHEET!AG172)</f>
        <v>PLE</v>
      </c>
      <c r="W186" s="111" t="str">
        <f>IF(ISBLANK(DATASHEET!AH172),"",DATASHEET!AH172)</f>
        <v>8S-AR-4</v>
      </c>
      <c r="X186" s="108" t="str">
        <f>IFERROR(VLOOKUP(DATASHEET!AJ172,lookup,2,FALSE)-$Q186,"")</f>
        <v/>
      </c>
      <c r="Y186" s="109">
        <f>IFERROR(INDEX(DATASHEET!$A$1:$CT$300,MATCH(PROGRESS!$A186,DATASHEET!$A$1:$A$300,0),MATCH(PROGRESS!Y$2,DATASHEET!$A$1:$CT$1,0)),"")</f>
        <v>0</v>
      </c>
      <c r="Z186" s="109" t="str">
        <f t="shared" si="76"/>
        <v/>
      </c>
      <c r="AA186" s="110" t="str">
        <f>IF(ISBLANK(DATASHEET!AK172),"",DATASHEET!AK172)</f>
        <v>MO</v>
      </c>
      <c r="AB186" s="111" t="str">
        <f>IF(ISBLANK(DATASHEET!AL172),"",DATASHEET!AL172)</f>
        <v>8S-DT-3</v>
      </c>
      <c r="AC186" s="108" t="str">
        <f>IF(AD186="","",IFERROR(VLOOKUP(DATASHEET!AN172,lookup,2,FALSE)-$Q186,""))</f>
        <v/>
      </c>
      <c r="AD186" s="109">
        <f>IFERROR(INDEX(DATASHEET!$A$1:$CT$300,MATCH(PROGRESS!$A186,DATASHEET!$A$1:$A$300,0),MATCH(PROGRESS!AD$2,DATASHEET!$A$1:$CT$1,0)),"")</f>
        <v>0</v>
      </c>
      <c r="AE186" s="109" t="str">
        <f t="shared" si="64"/>
        <v/>
      </c>
      <c r="AF186" s="110" t="str">
        <f>IF(ISBLANK(DATASHEET!AO172),"",DATASHEET!AO172)</f>
        <v>EC</v>
      </c>
      <c r="AG186" s="111" t="str">
        <f>IF(ISBLANK(DATASHEET!AP172),"",DATASHEET!AP172)</f>
        <v>8S-DR-4</v>
      </c>
      <c r="AH186" s="108" t="str">
        <f>IF(AI186="","",IFERROR(VLOOKUP(DATASHEET!AR172,lookup,2,FALSE)-$Q186,""))</f>
        <v/>
      </c>
      <c r="AI186" s="109">
        <f>IFERROR(INDEX(DATASHEET!$A$1:$CT$300,MATCH(PROGRESS!$A186,DATASHEET!$A$1:$A$300,0),MATCH(PROGRESS!AI$2,DATASHEET!$A$1:$CT$1,0)),"")</f>
        <v>0</v>
      </c>
      <c r="AJ186" s="109" t="str">
        <f t="shared" si="65"/>
        <v/>
      </c>
      <c r="AK186" s="110" t="str">
        <f>IF(ISBLANK(DATASHEET!AS172),"",DATASHEET!AS172)</f>
        <v>KC</v>
      </c>
      <c r="AL186" s="111" t="str">
        <f>IF(ISBLANK(DATASHEET!AT172),"",DATASHEET!AT172)</f>
        <v>8S-EN-3</v>
      </c>
      <c r="AM186" s="108" t="str">
        <f>IF(AN186="","",IFERROR(VLOOKUP(DATASHEET!AZ172,lookup,2,FALSE)-$Q186,""))</f>
        <v/>
      </c>
      <c r="AN186" s="109">
        <f>IFERROR(INDEX(DATASHEET!$A$1:$CT$300,MATCH(PROGRESS!$A186,DATASHEET!$A$1:$A$300,0),MATCH(PROGRESS!AN$2,DATASHEET!$A$1:$CT$1,0)),"")</f>
        <v>0</v>
      </c>
      <c r="AO186" s="109" t="str">
        <f t="shared" si="66"/>
        <v/>
      </c>
      <c r="AP186" s="110" t="str">
        <f>IF(ISBLANK(DATASHEET!BA172),"",DATASHEET!BA172)</f>
        <v>WE</v>
      </c>
      <c r="AQ186" s="111" t="str">
        <f>IF(ISBLANK(DATASHEET!BB172),"",DATASHEET!BB172)</f>
        <v>8S-FR-4</v>
      </c>
      <c r="AR186" s="108" t="str">
        <f>IF(AS186="","",IFERROR(VLOOKUP(DATASHEET!BD172,lookup,2,FALSE)-$Q186,""))</f>
        <v/>
      </c>
      <c r="AS186" s="109">
        <f>IFERROR(INDEX(DATASHEET!$A$1:$CT$300,MATCH(PROGRESS!$A186,DATASHEET!$A$1:$A$300,0),MATCH(PROGRESS!AS$2,DATASHEET!$A$1:$CT$1,0)),"")</f>
        <v>0</v>
      </c>
      <c r="AT186" s="109" t="str">
        <f t="shared" si="67"/>
        <v/>
      </c>
      <c r="AU186" s="110" t="str">
        <f>IF(ISBLANK(DATASHEET!BE172),"",DATASHEET!BE172)</f>
        <v>ET</v>
      </c>
      <c r="AV186" s="111" t="str">
        <f>IF(ISBLANK(DATASHEET!BF172),"",DATASHEET!BF172)</f>
        <v>8S-GG-4</v>
      </c>
      <c r="AW186" s="108" t="str">
        <f>IF(AX186="","",IFERROR(VLOOKUP(DATASHEET!BH172,lookup,2,FALSE)-$Q186,""))</f>
        <v/>
      </c>
      <c r="AX186" s="109">
        <f>IFERROR(INDEX(DATASHEET!$A$1:$CT$300,MATCH(PROGRESS!$A186,DATASHEET!$A$1:$A$300,0),MATCH(PROGRESS!AX$2,DATASHEET!$A$1:$CT$1,0)),"")</f>
        <v>0</v>
      </c>
      <c r="AY186" s="109" t="str">
        <f t="shared" si="68"/>
        <v/>
      </c>
      <c r="AZ186" s="110" t="str">
        <f>IF(ISBLANK(DATASHEET!BI172),"",DATASHEET!BI172)</f>
        <v>ESH</v>
      </c>
      <c r="BA186" s="111" t="str">
        <f>IF(ISBLANK(DATASHEET!BJ172),"",DATASHEET!BJ172)</f>
        <v>8S-HI-4</v>
      </c>
      <c r="BB186" s="108" t="str">
        <f>IF(BC186="","",IFERROR(VLOOKUP(DATASHEET!BL172,lookup,2,FALSE)-$Q186,""))</f>
        <v/>
      </c>
      <c r="BC186" s="109">
        <f>IFERROR(INDEX(DATASHEET!$A$1:$CT$300,MATCH(PROGRESS!$A186,DATASHEET!$A$1:$A$300,0),MATCH(PROGRESS!BC$2,DATASHEET!$A$1:$CT$1,0)),"")</f>
        <v>0</v>
      </c>
      <c r="BD186" s="109" t="str">
        <f t="shared" si="69"/>
        <v/>
      </c>
      <c r="BE186" s="110" t="str">
        <f>IF(ISBLANK(DATASHEET!BM172),"",DATASHEET!BM172)</f>
        <v>DCR</v>
      </c>
      <c r="BF186" s="111" t="str">
        <f>IF(ISBLANK(DATASHEET!BN172),"",DATASHEET!BN172)</f>
        <v>8S-IT-4</v>
      </c>
      <c r="BG186" s="108" t="str">
        <f>IF(BH186="","",IFERROR(VLOOKUP(DATASHEET!BP172,lookup,2,FALSE)-$Q186,""))</f>
        <v/>
      </c>
      <c r="BH186" s="109">
        <f>IFERROR(INDEX(DATASHEET!$A$1:$CT$300,MATCH(PROGRESS!$A186,DATASHEET!$A$1:$A$300,0),MATCH(PROGRESS!BH$2,DATASHEET!$A$1:$CT$1,0)),"")</f>
        <v>0</v>
      </c>
      <c r="BI186" s="109" t="str">
        <f t="shared" si="70"/>
        <v/>
      </c>
      <c r="BJ186" s="110" t="str">
        <f>IF(ISBLANK(DATASHEET!BQ172),"",DATASHEET!BQ172)</f>
        <v>AB</v>
      </c>
      <c r="BK186" s="111" t="str">
        <f>IF(ISBLANK(DATASHEET!BR172),"",DATASHEET!BR172)</f>
        <v>8S-MA-3</v>
      </c>
      <c r="BL186" s="108" t="str">
        <f>IFERROR(VLOOKUP(DATASHEET!BT172,lookup,2,FALSE)-$Q186,"")</f>
        <v/>
      </c>
      <c r="BM186" s="109">
        <f>IFERROR(INDEX(DATASHEET!$A$1:$CT$300,MATCH(PROGRESS!$A186,DATASHEET!$A$1:$A$300,0),MATCH(PROGRESS!BM$2,DATASHEET!$A$1:$CT$1,0)),"")</f>
        <v>0</v>
      </c>
      <c r="BN186" s="109" t="str">
        <f t="shared" si="71"/>
        <v/>
      </c>
      <c r="BO186" s="110" t="str">
        <f>IF(ISBLANK(DATASHEET!BU172),"",DATASHEET!BU172)</f>
        <v>AW</v>
      </c>
      <c r="BP186" s="111" t="str">
        <f>IF(ISBLANK(DATASHEET!BV172),"",DATASHEET!BV172)</f>
        <v>8S-MU-4</v>
      </c>
      <c r="BQ186" s="108" t="str">
        <f>IFERROR(VLOOKUP(DATASHEET!BX172,lookup,2,FALSE)-$Q186,"")</f>
        <v/>
      </c>
      <c r="BR186" s="109">
        <f>IFERROR(INDEX(DATASHEET!$A$1:$CT$300,MATCH(PROGRESS!$A186,DATASHEET!$A$1:$A$300,0),MATCH(PROGRESS!BR$2,DATASHEET!$A$1:$CT$1,0)),"")</f>
        <v>0</v>
      </c>
      <c r="BS186" s="109" t="str">
        <f t="shared" si="72"/>
        <v/>
      </c>
      <c r="BT186" s="110" t="str">
        <f>IF(ISBLANK(DATASHEET!BY172),"",DATASHEET!BY172)</f>
        <v/>
      </c>
      <c r="BU186" s="111" t="str">
        <f>IF(ISBLANK(DATASHEET!BZ172),"",DATASHEET!BZ172)</f>
        <v/>
      </c>
      <c r="BV186" s="108" t="str">
        <f>IFERROR(VLOOKUP(DATASHEET!CB172,lookup,2,FALSE)-$Q186,"")</f>
        <v/>
      </c>
      <c r="BW186" s="109">
        <f>IFERROR(INDEX(DATASHEET!$A$1:$CT$300,MATCH(PROGRESS!$A186,DATASHEET!$A$1:$A$300,0),MATCH(PROGRESS!BW$2,DATASHEET!$A$1:$CT$1,0)),"")</f>
        <v>0</v>
      </c>
      <c r="BX186" s="109" t="str">
        <f t="shared" si="73"/>
        <v/>
      </c>
      <c r="BY186" s="110" t="str">
        <f>IF(ISBLANK(DATASHEET!CC172),"",DATASHEET!CC172)</f>
        <v>JN</v>
      </c>
      <c r="BZ186" s="111" t="str">
        <f>IF(ISBLANK(DATASHEET!CD172),"",DATASHEET!CD172)</f>
        <v>8S-PE-1</v>
      </c>
      <c r="CA186" s="108" t="str">
        <f>IFERROR(VLOOKUP(DATASHEET!CF172,lookup,2,FALSE)-$Q186,"")</f>
        <v/>
      </c>
      <c r="CB186" s="109">
        <f>IFERROR(INDEX(DATASHEET!$A$1:$CT$300,MATCH(PROGRESS!$A186,DATASHEET!$A$1:$A$300,0),MATCH(PROGRESS!CB$2,DATASHEET!$A$1:$CT$1,0)),"")</f>
        <v>0</v>
      </c>
      <c r="CC186" s="109" t="str">
        <f t="shared" si="74"/>
        <v/>
      </c>
      <c r="CD186" s="110" t="str">
        <f>IF(ISBLANK(DATASHEET!CG172),"",DATASHEET!CG172)</f>
        <v>CW</v>
      </c>
      <c r="CE186" s="111" t="str">
        <f>IF(ISBLANK(DATASHEET!CH172),"",DATASHEET!CH172)</f>
        <v>8S-RE-4</v>
      </c>
      <c r="CF186" s="108" t="str">
        <f>IFERROR(VLOOKUP(DATASHEET!CJ172,lookup,2,FALSE)-$Q186,"")</f>
        <v/>
      </c>
      <c r="CG186" s="109">
        <f>IFERROR(INDEX(DATASHEET!$A$1:$CT$300,MATCH(PROGRESS!$A186,DATASHEET!$A$1:$A$300,0),MATCH(PROGRESS!CG$2,DATASHEET!$A$1:$CT$1,0)),"")</f>
        <v>0</v>
      </c>
      <c r="CH186" s="109" t="str">
        <f t="shared" si="77"/>
        <v/>
      </c>
      <c r="CI186" s="110" t="str">
        <f>IF(ISBLANK(DATASHEET!CK172),"",DATASHEET!CK172)</f>
        <v>RA</v>
      </c>
      <c r="CJ186" s="111" t="str">
        <f>IF(ISBLANK(DATASHEET!CL172),"",DATASHEET!CL172)</f>
        <v>8X-SC-6</v>
      </c>
      <c r="CK186" s="108" t="str">
        <f>IFERROR(VLOOKUP(DATASHEET!CN172,lookup,2,FALSE)-$Q186,"")</f>
        <v/>
      </c>
      <c r="CL186" s="109">
        <f>IFERROR(INDEX(DATASHEET!$A$1:$CT$300,MATCH(PROGRESS!$A186,DATASHEET!$A$1:$A$300,0),MATCH(PROGRESS!CL$2,DATASHEET!$A$1:$CT$1,0)),"")</f>
        <v>0</v>
      </c>
      <c r="CM186" s="109" t="str">
        <f t="shared" si="75"/>
        <v/>
      </c>
      <c r="CN186" s="110" t="str">
        <f>IF(ISBLANK(DATASHEET!CO172),"",DATASHEET!CO172)</f>
        <v/>
      </c>
      <c r="CO186" s="110" t="str">
        <f>IF(ISBLANK(DATASHEET!CP172),"",DATASHEET!CP172)</f>
        <v/>
      </c>
      <c r="FO186" s="282"/>
      <c r="FP186" s="282"/>
      <c r="FQ186" s="282"/>
      <c r="FR186" s="282"/>
      <c r="FS186" s="282"/>
      <c r="FT186" s="282"/>
      <c r="FU186" s="282"/>
      <c r="FV186" s="282"/>
      <c r="FW186" s="282"/>
      <c r="FX186" s="282"/>
      <c r="FY186" s="345"/>
      <c r="FZ186" s="282"/>
      <c r="GA186" s="282"/>
      <c r="GB186" s="282"/>
      <c r="GC186" s="282"/>
      <c r="GD186" s="282"/>
      <c r="GE186" s="282"/>
      <c r="GF186" s="282"/>
      <c r="GG186" s="282"/>
      <c r="GH186" s="282"/>
      <c r="GI186" s="282"/>
      <c r="GJ186" s="282"/>
      <c r="GK186" s="282"/>
      <c r="GL186" s="282"/>
      <c r="GM186" s="282"/>
      <c r="GN186" s="282"/>
      <c r="GO186" s="282"/>
      <c r="GP186" s="282"/>
      <c r="GQ186" s="282"/>
      <c r="GR186" s="282"/>
    </row>
    <row r="187" spans="1:200" ht="15.75" x14ac:dyDescent="0.25">
      <c r="A187" s="112">
        <f>DATASHEET!A173</f>
        <v>152893</v>
      </c>
      <c r="B187" s="113" t="str">
        <f>DATASHEET!B173</f>
        <v>SIMPSON, Orlagh</v>
      </c>
      <c r="C187" s="114" t="str">
        <f>DATASHEET!C173</f>
        <v>8KC</v>
      </c>
      <c r="D187" s="115" t="str">
        <f>DATASHEET!D173</f>
        <v>F</v>
      </c>
      <c r="E187" s="115" t="str">
        <f>DATASHEET!J173</f>
        <v>N</v>
      </c>
      <c r="F187" s="115" t="str">
        <f>DATASHEET!E173</f>
        <v>N</v>
      </c>
      <c r="G187" s="115" t="str">
        <f>DATASHEET!F173</f>
        <v>White - British</v>
      </c>
      <c r="H187" s="115" t="str">
        <f>DATASHEET!G173</f>
        <v>Y</v>
      </c>
      <c r="I187" s="115" t="str">
        <f>DATASHEET!H173</f>
        <v>N</v>
      </c>
      <c r="J187" s="115" t="str">
        <f>DATASHEET!I173</f>
        <v>N</v>
      </c>
      <c r="K187" s="116" t="str">
        <f>DATASHEET!M173</f>
        <v/>
      </c>
      <c r="L187" s="117" t="str">
        <f t="shared" si="62"/>
        <v/>
      </c>
      <c r="M187" s="106" t="str">
        <f>IFERROR(SUM(COUNTIF($S187,"&gt;=0"),COUNTIF($AC187,"&gt;=0"),COUNTIF($AH187,"&gt;=0"),COUNTIF(#REF!,"&gt;=0"),COUNTIF($AM187,"&gt;=0"),COUNTIF($AR187,"&gt;=0"),COUNTIF($AW187,"&gt;=0"),COUNTIF($BB187,"&gt;=0"),COUNTIF($BG187,"&gt;=0"),COUNTIF($BL187,"&gt;=0"),COUNTIF($BV187,"&gt;=0"),COUNTIF($BQ187,"&gt;=0"),COUNTIF($CF187,"&gt;=0"),COUNTIF($CK187,"&gt;=0"),COUNTIF($X187,"&gt;=0"),COUNTIF($CA187,"&gt;=0"))/COUNT($S187,$AC187,$AH187,#REF!,$AM187,$AR187,$AW187,$BB187,$BG187,$BL187,$BV187,$CA187,$CF187,$CK187,$X187,$BQ187),"")</f>
        <v/>
      </c>
      <c r="N187" s="106" t="str">
        <f>IFERROR(SUM(COUNTIF($S187,"&lt;0"),COUNTIF($AC187,"&lt;0"),COUNTIF($AH187,"&lt;0"),COUNTIF(#REF!,"&lt;0"),COUNTIF($AM187,"&lt;0"),COUNTIF($AR187,"&lt;0"),COUNTIF($AW187,"&lt;0"),COUNTIF($BB187,"&lt;0"),COUNTIF($BG187,"&lt;0"),COUNTIF($BL187,"&lt;0"),COUNTIF($BV187,"&lt;0"),COUNTIF($BQ187,"&lt;0"),COUNTIF($CA187,"&lt;0"),COUNTIF($CF187,"&lt;0"),COUNTIF($CK187,"&lt;0"),COUNTIF($X187,"&lt;0"))/COUNT($S187,$AC187,$AH187,#REF!,$AM187,$AR187,$AW187,$BB187,$BG187,$BL187,$BV187,$CA187,$CF187,$CK187,$X187,$BQ187),"")</f>
        <v/>
      </c>
      <c r="O187" s="118" t="str">
        <f>IF(ISBLANK(DATASHEET!L173),"",DATASHEET!L173)</f>
        <v/>
      </c>
      <c r="P187" s="119" t="str">
        <f>IFERROR(IF(VLOOKUP(DATASHEET!A173,[5]YEAR8!$A$2:$Z$226,18,FALSE)="","",VLOOKUP(DATASHEET!A173,[5]YEAR8!$A$2:$Z$226,18,FALSE)),"")</f>
        <v/>
      </c>
      <c r="Q187" s="120" t="str">
        <f>IFERROR(IF(VLOOKUP(DATASHEET!A173,[5]YEAR8!$A$2:$AF$250,19,FALSE)="","",VLOOKUP(DATASHEET!A173,[5]YEAR8!$A$2:$AF$250,19,FALSE)),"")</f>
        <v/>
      </c>
      <c r="R187" s="121" t="str">
        <f>'P8 BREAKDOWN'!L175</f>
        <v/>
      </c>
      <c r="S187" s="108" t="str">
        <f>IF(T187="","",IFERROR(VLOOKUP(DATASHEET!AF173,lookup,2,FALSE)-$Q187,""))</f>
        <v/>
      </c>
      <c r="T187" s="109">
        <f>IFERROR(INDEX(DATASHEET!$A$1:$CT$300,MATCH(PROGRESS!$A187,DATASHEET!$A$1:$A$300,0),MATCH(PROGRESS!T$2,DATASHEET!$A$1:$CT$1,0)),"")</f>
        <v>0</v>
      </c>
      <c r="U187" s="109" t="str">
        <f t="shared" si="63"/>
        <v/>
      </c>
      <c r="V187" s="110" t="str">
        <f>IF(ISBLANK(DATASHEET!AG173),"",DATASHEET!AG173)</f>
        <v>SGO</v>
      </c>
      <c r="W187" s="111" t="str">
        <f>IF(ISBLANK(DATASHEET!AH173),"",DATASHEET!AH173)</f>
        <v>8N-AR-4</v>
      </c>
      <c r="X187" s="108" t="str">
        <f>IFERROR(VLOOKUP(DATASHEET!AJ173,lookup,2,FALSE)-$Q187,"")</f>
        <v/>
      </c>
      <c r="Y187" s="109">
        <f>IFERROR(INDEX(DATASHEET!$A$1:$CT$300,MATCH(PROGRESS!$A187,DATASHEET!$A$1:$A$300,0),MATCH(PROGRESS!Y$2,DATASHEET!$A$1:$CT$1,0)),"")</f>
        <v>0</v>
      </c>
      <c r="Z187" s="109" t="str">
        <f t="shared" si="76"/>
        <v/>
      </c>
      <c r="AA187" s="110" t="str">
        <f>IF(ISBLANK(DATASHEET!AK173),"",DATASHEET!AK173)</f>
        <v>AWR</v>
      </c>
      <c r="AB187" s="111" t="str">
        <f>IF(ISBLANK(DATASHEET!AL173),"",DATASHEET!AL173)</f>
        <v>8N-DT-4</v>
      </c>
      <c r="AC187" s="108" t="str">
        <f>IF(AD187="","",IFERROR(VLOOKUP(DATASHEET!AN173,lookup,2,FALSE)-$Q187,""))</f>
        <v/>
      </c>
      <c r="AD187" s="109">
        <f>IFERROR(INDEX(DATASHEET!$A$1:$CT$300,MATCH(PROGRESS!$A187,DATASHEET!$A$1:$A$300,0),MATCH(PROGRESS!AD$2,DATASHEET!$A$1:$CT$1,0)),"")</f>
        <v>0</v>
      </c>
      <c r="AE187" s="109" t="str">
        <f t="shared" si="64"/>
        <v/>
      </c>
      <c r="AF187" s="110" t="str">
        <f>IF(ISBLANK(DATASHEET!AO173),"",DATASHEET!AO173)</f>
        <v>KC</v>
      </c>
      <c r="AG187" s="111" t="str">
        <f>IF(ISBLANK(DATASHEET!AP173),"",DATASHEET!AP173)</f>
        <v>8N-DR-4</v>
      </c>
      <c r="AH187" s="108" t="str">
        <f>IF(AI187="","",IFERROR(VLOOKUP(DATASHEET!AR173,lookup,2,FALSE)-$Q187,""))</f>
        <v/>
      </c>
      <c r="AI187" s="109">
        <f>IFERROR(INDEX(DATASHEET!$A$1:$CT$300,MATCH(PROGRESS!$A187,DATASHEET!$A$1:$A$300,0),MATCH(PROGRESS!AI$2,DATASHEET!$A$1:$CT$1,0)),"")</f>
        <v>0</v>
      </c>
      <c r="AJ187" s="109" t="str">
        <f t="shared" si="65"/>
        <v/>
      </c>
      <c r="AK187" s="110" t="str">
        <f>IF(ISBLANK(DATASHEET!AS173),"",DATASHEET!AS173)</f>
        <v>AWH</v>
      </c>
      <c r="AL187" s="111" t="str">
        <f>IF(ISBLANK(DATASHEET!AT173),"",DATASHEET!AT173)</f>
        <v>8N-EN-1</v>
      </c>
      <c r="AM187" s="108" t="str">
        <f>IF(AN187="","",IFERROR(VLOOKUP(DATASHEET!AZ173,lookup,2,FALSE)-$Q187,""))</f>
        <v/>
      </c>
      <c r="AN187" s="109">
        <f>IFERROR(INDEX(DATASHEET!$A$1:$CT$300,MATCH(PROGRESS!$A187,DATASHEET!$A$1:$A$300,0),MATCH(PROGRESS!AN$2,DATASHEET!$A$1:$CT$1,0)),"")</f>
        <v>0</v>
      </c>
      <c r="AO187" s="109" t="str">
        <f t="shared" si="66"/>
        <v/>
      </c>
      <c r="AP187" s="110" t="str">
        <f>IF(ISBLANK(DATASHEET!BA173),"",DATASHEET!BA173)</f>
        <v/>
      </c>
      <c r="AQ187" s="111" t="str">
        <f>IF(ISBLANK(DATASHEET!BB173),"",DATASHEET!BB173)</f>
        <v/>
      </c>
      <c r="AR187" s="108" t="str">
        <f>IF(AS187="","",IFERROR(VLOOKUP(DATASHEET!BD173,lookup,2,FALSE)-$Q187,""))</f>
        <v/>
      </c>
      <c r="AS187" s="109">
        <f>IFERROR(INDEX(DATASHEET!$A$1:$CT$300,MATCH(PROGRESS!$A187,DATASHEET!$A$1:$A$300,0),MATCH(PROGRESS!AS$2,DATASHEET!$A$1:$CT$1,0)),"")</f>
        <v>0</v>
      </c>
      <c r="AT187" s="109" t="str">
        <f t="shared" si="67"/>
        <v/>
      </c>
      <c r="AU187" s="110" t="str">
        <f>IF(ISBLANK(DATASHEET!BE173),"",DATASHEET!BE173)</f>
        <v>ET</v>
      </c>
      <c r="AV187" s="111" t="str">
        <f>IF(ISBLANK(DATASHEET!BF173),"",DATASHEET!BF173)</f>
        <v>8N-GG-4</v>
      </c>
      <c r="AW187" s="108" t="str">
        <f>IF(AX187="","",IFERROR(VLOOKUP(DATASHEET!BH173,lookup,2,FALSE)-$Q187,""))</f>
        <v/>
      </c>
      <c r="AX187" s="109">
        <f>IFERROR(INDEX(DATASHEET!$A$1:$CT$300,MATCH(PROGRESS!$A187,DATASHEET!$A$1:$A$300,0),MATCH(PROGRESS!AX$2,DATASHEET!$A$1:$CT$1,0)),"")</f>
        <v>0</v>
      </c>
      <c r="AY187" s="109" t="str">
        <f t="shared" si="68"/>
        <v/>
      </c>
      <c r="AZ187" s="110" t="str">
        <f>IF(ISBLANK(DATASHEET!BI173),"",DATASHEET!BI173)</f>
        <v>ESH</v>
      </c>
      <c r="BA187" s="111" t="str">
        <f>IF(ISBLANK(DATASHEET!BJ173),"",DATASHEET!BJ173)</f>
        <v>8N-HI-4</v>
      </c>
      <c r="BB187" s="108" t="str">
        <f>IF(BC187="","",IFERROR(VLOOKUP(DATASHEET!BL173,lookup,2,FALSE)-$Q187,""))</f>
        <v/>
      </c>
      <c r="BC187" s="109">
        <f>IFERROR(INDEX(DATASHEET!$A$1:$CT$300,MATCH(PROGRESS!$A187,DATASHEET!$A$1:$A$300,0),MATCH(PROGRESS!BC$2,DATASHEET!$A$1:$CT$1,0)),"")</f>
        <v>0</v>
      </c>
      <c r="BD187" s="109" t="str">
        <f t="shared" si="69"/>
        <v/>
      </c>
      <c r="BE187" s="110" t="str">
        <f>IF(ISBLANK(DATASHEET!BM173),"",DATASHEET!BM173)</f>
        <v>RNI</v>
      </c>
      <c r="BF187" s="111" t="str">
        <f>IF(ISBLANK(DATASHEET!BN173),"",DATASHEET!BN173)</f>
        <v>8N-IT-4</v>
      </c>
      <c r="BG187" s="108" t="str">
        <f>IF(BH187="","",IFERROR(VLOOKUP(DATASHEET!BP173,lookup,2,FALSE)-$Q187,""))</f>
        <v/>
      </c>
      <c r="BH187" s="109">
        <f>IFERROR(INDEX(DATASHEET!$A$1:$CT$300,MATCH(PROGRESS!$A187,DATASHEET!$A$1:$A$300,0),MATCH(PROGRESS!BH$2,DATASHEET!$A$1:$CT$1,0)),"")</f>
        <v>0</v>
      </c>
      <c r="BI187" s="109" t="str">
        <f t="shared" si="70"/>
        <v/>
      </c>
      <c r="BJ187" s="110" t="str">
        <f>IF(ISBLANK(DATASHEET!BQ173),"",DATASHEET!BQ173)</f>
        <v>MP</v>
      </c>
      <c r="BK187" s="111" t="str">
        <f>IF(ISBLANK(DATASHEET!BR173),"",DATASHEET!BR173)</f>
        <v>8N-MA-2</v>
      </c>
      <c r="BL187" s="108" t="str">
        <f>IFERROR(VLOOKUP(DATASHEET!BT173,lookup,2,FALSE)-$Q187,"")</f>
        <v/>
      </c>
      <c r="BM187" s="109">
        <f>IFERROR(INDEX(DATASHEET!$A$1:$CT$300,MATCH(PROGRESS!$A187,DATASHEET!$A$1:$A$300,0),MATCH(PROGRESS!BM$2,DATASHEET!$A$1:$CT$1,0)),"")</f>
        <v>0</v>
      </c>
      <c r="BN187" s="109" t="str">
        <f t="shared" si="71"/>
        <v/>
      </c>
      <c r="BO187" s="110" t="str">
        <f>IF(ISBLANK(DATASHEET!BU173),"",DATASHEET!BU173)</f>
        <v>AW</v>
      </c>
      <c r="BP187" s="111" t="str">
        <f>IF(ISBLANK(DATASHEET!BV173),"",DATASHEET!BV173)</f>
        <v>8N-MU-4</v>
      </c>
      <c r="BQ187" s="108" t="str">
        <f>IFERROR(VLOOKUP(DATASHEET!BX173,lookup,2,FALSE)-$Q187,"")</f>
        <v/>
      </c>
      <c r="BR187" s="109">
        <f>IFERROR(INDEX(DATASHEET!$A$1:$CT$300,MATCH(PROGRESS!$A187,DATASHEET!$A$1:$A$300,0),MATCH(PROGRESS!BR$2,DATASHEET!$A$1:$CT$1,0)),"")</f>
        <v>0</v>
      </c>
      <c r="BS187" s="109" t="str">
        <f t="shared" si="72"/>
        <v/>
      </c>
      <c r="BT187" s="110" t="str">
        <f>IF(ISBLANK(DATASHEET!BY173),"",DATASHEET!BY173)</f>
        <v/>
      </c>
      <c r="BU187" s="111" t="str">
        <f>IF(ISBLANK(DATASHEET!BZ173),"",DATASHEET!BZ173)</f>
        <v/>
      </c>
      <c r="BV187" s="108" t="str">
        <f>IFERROR(VLOOKUP(DATASHEET!CB173,lookup,2,FALSE)-$Q187,"")</f>
        <v/>
      </c>
      <c r="BW187" s="109">
        <f>IFERROR(INDEX(DATASHEET!$A$1:$CT$300,MATCH(PROGRESS!$A187,DATASHEET!$A$1:$A$300,0),MATCH(PROGRESS!BW$2,DATASHEET!$A$1:$CT$1,0)),"")</f>
        <v>0</v>
      </c>
      <c r="BX187" s="109" t="str">
        <f t="shared" si="73"/>
        <v/>
      </c>
      <c r="BY187" s="110" t="str">
        <f>IF(ISBLANK(DATASHEET!CC173),"",DATASHEET!CC173)</f>
        <v>JN</v>
      </c>
      <c r="BZ187" s="111" t="str">
        <f>IF(ISBLANK(DATASHEET!CD173),"",DATASHEET!CD173)</f>
        <v>8S-PE-1</v>
      </c>
      <c r="CA187" s="108" t="str">
        <f>IFERROR(VLOOKUP(DATASHEET!CF173,lookup,2,FALSE)-$Q187,"")</f>
        <v/>
      </c>
      <c r="CB187" s="109">
        <f>IFERROR(INDEX(DATASHEET!$A$1:$CT$300,MATCH(PROGRESS!$A187,DATASHEET!$A$1:$A$300,0),MATCH(PROGRESS!CB$2,DATASHEET!$A$1:$CT$1,0)),"")</f>
        <v>0</v>
      </c>
      <c r="CC187" s="109" t="str">
        <f t="shared" si="74"/>
        <v/>
      </c>
      <c r="CD187" s="110" t="str">
        <f>IF(ISBLANK(DATASHEET!CG173),"",DATASHEET!CG173)</f>
        <v>ZA</v>
      </c>
      <c r="CE187" s="111" t="str">
        <f>IF(ISBLANK(DATASHEET!CH173),"",DATASHEET!CH173)</f>
        <v>8N-RE-4</v>
      </c>
      <c r="CF187" s="108" t="str">
        <f>IFERROR(VLOOKUP(DATASHEET!CJ173,lookup,2,FALSE)-$Q187,"")</f>
        <v/>
      </c>
      <c r="CG187" s="109">
        <f>IFERROR(INDEX(DATASHEET!$A$1:$CT$300,MATCH(PROGRESS!$A187,DATASHEET!$A$1:$A$300,0),MATCH(PROGRESS!CG$2,DATASHEET!$A$1:$CT$1,0)),"")</f>
        <v>0</v>
      </c>
      <c r="CH187" s="109" t="str">
        <f t="shared" si="77"/>
        <v/>
      </c>
      <c r="CI187" s="110" t="str">
        <f>IF(ISBLANK(DATASHEET!CK173),"",DATASHEET!CK173)</f>
        <v>AGI</v>
      </c>
      <c r="CJ187" s="111" t="str">
        <f>IF(ISBLANK(DATASHEET!CL173),"",DATASHEET!CL173)</f>
        <v>8X-SC-2</v>
      </c>
      <c r="CK187" s="108" t="str">
        <f>IFERROR(VLOOKUP(DATASHEET!CN173,lookup,2,FALSE)-$Q187,"")</f>
        <v/>
      </c>
      <c r="CL187" s="109">
        <f>IFERROR(INDEX(DATASHEET!$A$1:$CT$300,MATCH(PROGRESS!$A187,DATASHEET!$A$1:$A$300,0),MATCH(PROGRESS!CL$2,DATASHEET!$A$1:$CT$1,0)),"")</f>
        <v>0</v>
      </c>
      <c r="CM187" s="109" t="str">
        <f t="shared" si="75"/>
        <v/>
      </c>
      <c r="CN187" s="110" t="str">
        <f>IF(ISBLANK(DATASHEET!CO173),"",DATASHEET!CO173)</f>
        <v>MBA</v>
      </c>
      <c r="CO187" s="110" t="str">
        <f>IF(ISBLANK(DATASHEET!CP173),"",DATASHEET!CP173)</f>
        <v>8N-SP-4</v>
      </c>
      <c r="FO187" s="282"/>
      <c r="FP187" s="282"/>
      <c r="FQ187" s="282"/>
      <c r="FR187" s="282"/>
      <c r="FS187" s="282"/>
      <c r="FT187" s="282"/>
      <c r="FU187" s="282"/>
      <c r="FV187" s="282"/>
      <c r="FW187" s="282"/>
      <c r="FX187" s="282"/>
      <c r="FY187" s="345"/>
      <c r="FZ187" s="282"/>
      <c r="GA187" s="282"/>
      <c r="GB187" s="282"/>
      <c r="GC187" s="282"/>
      <c r="GD187" s="282"/>
      <c r="GE187" s="282"/>
      <c r="GF187" s="282"/>
      <c r="GG187" s="282"/>
      <c r="GH187" s="282"/>
      <c r="GI187" s="282"/>
      <c r="GJ187" s="282"/>
      <c r="GK187" s="282"/>
      <c r="GL187" s="282"/>
      <c r="GM187" s="282"/>
      <c r="GN187" s="282"/>
      <c r="GO187" s="282"/>
      <c r="GP187" s="282"/>
      <c r="GQ187" s="282"/>
      <c r="GR187" s="282"/>
    </row>
    <row r="188" spans="1:200" ht="15.75" x14ac:dyDescent="0.25">
      <c r="A188" s="112">
        <f>DATASHEET!A174</f>
        <v>152927</v>
      </c>
      <c r="B188" s="113" t="str">
        <f>DATASHEET!B174</f>
        <v>SKOCZYLAS, Miriam</v>
      </c>
      <c r="C188" s="114" t="str">
        <f>DATASHEET!C174</f>
        <v>8JJ</v>
      </c>
      <c r="D188" s="115" t="str">
        <f>DATASHEET!D174</f>
        <v>F</v>
      </c>
      <c r="E188" s="115" t="str">
        <f>DATASHEET!J174</f>
        <v>N</v>
      </c>
      <c r="F188" s="115" t="str">
        <f>DATASHEET!E174</f>
        <v>N</v>
      </c>
      <c r="G188" s="115" t="str">
        <f>DATASHEET!F174</f>
        <v>White Eastern European</v>
      </c>
      <c r="H188" s="115" t="str">
        <f>DATASHEET!G174</f>
        <v>Y</v>
      </c>
      <c r="I188" s="115" t="str">
        <f>DATASHEET!H174</f>
        <v>N</v>
      </c>
      <c r="J188" s="115" t="str">
        <f>DATASHEET!I174</f>
        <v>N</v>
      </c>
      <c r="K188" s="116" t="str">
        <f>DATASHEET!M174</f>
        <v>M</v>
      </c>
      <c r="L188" s="117" t="str">
        <f t="shared" si="62"/>
        <v/>
      </c>
      <c r="M188" s="106" t="str">
        <f>IFERROR(SUM(COUNTIF($S188,"&gt;=0"),COUNTIF($AC188,"&gt;=0"),COUNTIF($AH188,"&gt;=0"),COUNTIF(#REF!,"&gt;=0"),COUNTIF($AM188,"&gt;=0"),COUNTIF($AR188,"&gt;=0"),COUNTIF($AW188,"&gt;=0"),COUNTIF($BB188,"&gt;=0"),COUNTIF($BG188,"&gt;=0"),COUNTIF($BL188,"&gt;=0"),COUNTIF($BV188,"&gt;=0"),COUNTIF($BQ188,"&gt;=0"),COUNTIF($CF188,"&gt;=0"),COUNTIF($CK188,"&gt;=0"),COUNTIF($X188,"&gt;=0"),COUNTIF($CA188,"&gt;=0"))/COUNT($S188,$AC188,$AH188,#REF!,$AM188,$AR188,$AW188,$BB188,$BG188,$BL188,$BV188,$CA188,$CF188,$CK188,$X188,$BQ188),"")</f>
        <v/>
      </c>
      <c r="N188" s="106" t="str">
        <f>IFERROR(SUM(COUNTIF($S188,"&lt;0"),COUNTIF($AC188,"&lt;0"),COUNTIF($AH188,"&lt;0"),COUNTIF(#REF!,"&lt;0"),COUNTIF($AM188,"&lt;0"),COUNTIF($AR188,"&lt;0"),COUNTIF($AW188,"&lt;0"),COUNTIF($BB188,"&lt;0"),COUNTIF($BG188,"&lt;0"),COUNTIF($BL188,"&lt;0"),COUNTIF($BV188,"&lt;0"),COUNTIF($BQ188,"&lt;0"),COUNTIF($CA188,"&lt;0"),COUNTIF($CF188,"&lt;0"),COUNTIF($CK188,"&lt;0"),COUNTIF($X188,"&lt;0"))/COUNT($S188,$AC188,$AH188,#REF!,$AM188,$AR188,$AW188,$BB188,$BG188,$BL188,$BV188,$CA188,$CF188,$CK188,$X188,$BQ188),"")</f>
        <v/>
      </c>
      <c r="O188" s="118" t="str">
        <f>IF(ISBLANK(DATASHEET!L174),"",DATASHEET!L174)</f>
        <v>3-4</v>
      </c>
      <c r="P188" s="119">
        <f>IFERROR(IF(VLOOKUP(DATASHEET!A174,[5]YEAR8!$A$2:$Z$226,18,FALSE)="","",VLOOKUP(DATASHEET!A174,[5]YEAR8!$A$2:$Z$226,18,FALSE)),"")</f>
        <v>27.803419000000002</v>
      </c>
      <c r="Q188" s="120">
        <f>IFERROR(IF(VLOOKUP(DATASHEET!A174,[5]YEAR8!$A$2:$AF$250,19,FALSE)="","",VLOOKUP(DATASHEET!A174,[5]YEAR8!$A$2:$AF$250,19,FALSE)),"")</f>
        <v>2.7803419000000003</v>
      </c>
      <c r="R188" s="121" t="str">
        <f>'P8 BREAKDOWN'!L176</f>
        <v/>
      </c>
      <c r="S188" s="108" t="str">
        <f>IF(T188="","",IFERROR(VLOOKUP(DATASHEET!AF174,lookup,2,FALSE)-$Q188,""))</f>
        <v/>
      </c>
      <c r="T188" s="109">
        <f>IFERROR(INDEX(DATASHEET!$A$1:$CT$300,MATCH(PROGRESS!$A188,DATASHEET!$A$1:$A$300,0),MATCH(PROGRESS!T$2,DATASHEET!$A$1:$CT$1,0)),"")</f>
        <v>0</v>
      </c>
      <c r="U188" s="109" t="str">
        <f t="shared" si="63"/>
        <v/>
      </c>
      <c r="V188" s="110" t="str">
        <f>IF(ISBLANK(DATASHEET!AG174),"",DATASHEET!AG174)</f>
        <v>PLE</v>
      </c>
      <c r="W188" s="111" t="str">
        <f>IF(ISBLANK(DATASHEET!AH174),"",DATASHEET!AH174)</f>
        <v>8N-AR-3</v>
      </c>
      <c r="X188" s="108" t="str">
        <f>IFERROR(VLOOKUP(DATASHEET!AJ174,lookup,2,FALSE)-$Q188,"")</f>
        <v/>
      </c>
      <c r="Y188" s="109">
        <f>IFERROR(INDEX(DATASHEET!$A$1:$CT$300,MATCH(PROGRESS!$A188,DATASHEET!$A$1:$A$300,0),MATCH(PROGRESS!Y$2,DATASHEET!$A$1:$CT$1,0)),"")</f>
        <v>0</v>
      </c>
      <c r="Z188" s="109" t="str">
        <f t="shared" si="76"/>
        <v/>
      </c>
      <c r="AA188" s="110" t="str">
        <f>IF(ISBLANK(DATASHEET!AK174),"",DATASHEET!AK174)</f>
        <v>KD</v>
      </c>
      <c r="AB188" s="111" t="str">
        <f>IF(ISBLANK(DATASHEET!AL174),"",DATASHEET!AL174)</f>
        <v>8N-DT-2</v>
      </c>
      <c r="AC188" s="108" t="str">
        <f>IF(AD188="","",IFERROR(VLOOKUP(DATASHEET!AN174,lookup,2,FALSE)-$Q188,""))</f>
        <v/>
      </c>
      <c r="AD188" s="109">
        <f>IFERROR(INDEX(DATASHEET!$A$1:$CT$300,MATCH(PROGRESS!$A188,DATASHEET!$A$1:$A$300,0),MATCH(PROGRESS!AD$2,DATASHEET!$A$1:$CT$1,0)),"")</f>
        <v>0</v>
      </c>
      <c r="AE188" s="109" t="str">
        <f t="shared" si="64"/>
        <v/>
      </c>
      <c r="AF188" s="110" t="str">
        <f>IF(ISBLANK(DATASHEET!AO174),"",DATASHEET!AO174)</f>
        <v>EC</v>
      </c>
      <c r="AG188" s="111" t="str">
        <f>IF(ISBLANK(DATASHEET!AP174),"",DATASHEET!AP174)</f>
        <v>8N-DR-3</v>
      </c>
      <c r="AH188" s="108" t="str">
        <f>IF(AI188="","",IFERROR(VLOOKUP(DATASHEET!AR174,lookup,2,FALSE)-$Q188,""))</f>
        <v/>
      </c>
      <c r="AI188" s="109">
        <f>IFERROR(INDEX(DATASHEET!$A$1:$CT$300,MATCH(PROGRESS!$A188,DATASHEET!$A$1:$A$300,0),MATCH(PROGRESS!AI$2,DATASHEET!$A$1:$CT$1,0)),"")</f>
        <v>0</v>
      </c>
      <c r="AJ188" s="109" t="str">
        <f t="shared" si="65"/>
        <v/>
      </c>
      <c r="AK188" s="110" t="str">
        <f>IF(ISBLANK(DATASHEET!AS174),"",DATASHEET!AS174)</f>
        <v>EP</v>
      </c>
      <c r="AL188" s="111" t="str">
        <f>IF(ISBLANK(DATASHEET!AT174),"",DATASHEET!AT174)</f>
        <v>8N-EN-4</v>
      </c>
      <c r="AM188" s="108" t="str">
        <f>IF(AN188="","",IFERROR(VLOOKUP(DATASHEET!AZ174,lookup,2,FALSE)-$Q188,""))</f>
        <v/>
      </c>
      <c r="AN188" s="109">
        <f>IFERROR(INDEX(DATASHEET!$A$1:$CT$300,MATCH(PROGRESS!$A188,DATASHEET!$A$1:$A$300,0),MATCH(PROGRESS!AN$2,DATASHEET!$A$1:$CT$1,0)),"")</f>
        <v>0</v>
      </c>
      <c r="AO188" s="109" t="str">
        <f t="shared" si="66"/>
        <v/>
      </c>
      <c r="AP188" s="110" t="str">
        <f>IF(ISBLANK(DATASHEET!BA174),"",DATASHEET!BA174)</f>
        <v/>
      </c>
      <c r="AQ188" s="111" t="str">
        <f>IF(ISBLANK(DATASHEET!BB174),"",DATASHEET!BB174)</f>
        <v/>
      </c>
      <c r="AR188" s="108" t="str">
        <f>IF(AS188="","",IFERROR(VLOOKUP(DATASHEET!BD174,lookup,2,FALSE)-$Q188,""))</f>
        <v/>
      </c>
      <c r="AS188" s="109">
        <f>IFERROR(INDEX(DATASHEET!$A$1:$CT$300,MATCH(PROGRESS!$A188,DATASHEET!$A$1:$A$300,0),MATCH(PROGRESS!AS$2,DATASHEET!$A$1:$CT$1,0)),"")</f>
        <v>0</v>
      </c>
      <c r="AT188" s="109" t="str">
        <f t="shared" si="67"/>
        <v/>
      </c>
      <c r="AU188" s="110" t="str">
        <f>IF(ISBLANK(DATASHEET!BE174),"",DATASHEET!BE174)</f>
        <v>MPI</v>
      </c>
      <c r="AV188" s="111" t="str">
        <f>IF(ISBLANK(DATASHEET!BF174),"",DATASHEET!BF174)</f>
        <v>8N-GG-3</v>
      </c>
      <c r="AW188" s="108" t="str">
        <f>IF(AX188="","",IFERROR(VLOOKUP(DATASHEET!BH174,lookup,2,FALSE)-$Q188,""))</f>
        <v/>
      </c>
      <c r="AX188" s="109">
        <f>IFERROR(INDEX(DATASHEET!$A$1:$CT$300,MATCH(PROGRESS!$A188,DATASHEET!$A$1:$A$300,0),MATCH(PROGRESS!AX$2,DATASHEET!$A$1:$CT$1,0)),"")</f>
        <v>0</v>
      </c>
      <c r="AY188" s="109" t="str">
        <f t="shared" si="68"/>
        <v/>
      </c>
      <c r="AZ188" s="110" t="str">
        <f>IF(ISBLANK(DATASHEET!BI174),"",DATASHEET!BI174)</f>
        <v>MCO</v>
      </c>
      <c r="BA188" s="111" t="str">
        <f>IF(ISBLANK(DATASHEET!BJ174),"",DATASHEET!BJ174)</f>
        <v>8N-HI-3</v>
      </c>
      <c r="BB188" s="108" t="str">
        <f>IF(BC188="","",IFERROR(VLOOKUP(DATASHEET!BL174,lookup,2,FALSE)-$Q188,""))</f>
        <v/>
      </c>
      <c r="BC188" s="109">
        <f>IFERROR(INDEX(DATASHEET!$A$1:$CT$300,MATCH(PROGRESS!$A188,DATASHEET!$A$1:$A$300,0),MATCH(PROGRESS!BC$2,DATASHEET!$A$1:$CT$1,0)),"")</f>
        <v>0</v>
      </c>
      <c r="BD188" s="109" t="str">
        <f t="shared" si="69"/>
        <v/>
      </c>
      <c r="BE188" s="110" t="str">
        <f>IF(ISBLANK(DATASHEET!BM174),"",DATASHEET!BM174)</f>
        <v>RNI</v>
      </c>
      <c r="BF188" s="111" t="str">
        <f>IF(ISBLANK(DATASHEET!BN174),"",DATASHEET!BN174)</f>
        <v>8N-IT-3</v>
      </c>
      <c r="BG188" s="108" t="str">
        <f>IF(BH188="","",IFERROR(VLOOKUP(DATASHEET!BP174,lookup,2,FALSE)-$Q188,""))</f>
        <v/>
      </c>
      <c r="BH188" s="109">
        <f>IFERROR(INDEX(DATASHEET!$A$1:$CT$300,MATCH(PROGRESS!$A188,DATASHEET!$A$1:$A$300,0),MATCH(PROGRESS!BH$2,DATASHEET!$A$1:$CT$1,0)),"")</f>
        <v>0</v>
      </c>
      <c r="BI188" s="109" t="str">
        <f t="shared" si="70"/>
        <v/>
      </c>
      <c r="BJ188" s="110" t="str">
        <f>IF(ISBLANK(DATASHEET!BQ174),"",DATASHEET!BQ174)</f>
        <v>AB</v>
      </c>
      <c r="BK188" s="111" t="str">
        <f>IF(ISBLANK(DATASHEET!BR174),"",DATASHEET!BR174)</f>
        <v>8N-MA-3</v>
      </c>
      <c r="BL188" s="108" t="str">
        <f>IFERROR(VLOOKUP(DATASHEET!BT174,lookup,2,FALSE)-$Q188,"")</f>
        <v/>
      </c>
      <c r="BM188" s="109">
        <f>IFERROR(INDEX(DATASHEET!$A$1:$CT$300,MATCH(PROGRESS!$A188,DATASHEET!$A$1:$A$300,0),MATCH(PROGRESS!BM$2,DATASHEET!$A$1:$CT$1,0)),"")</f>
        <v>0</v>
      </c>
      <c r="BN188" s="109" t="str">
        <f t="shared" si="71"/>
        <v/>
      </c>
      <c r="BO188" s="110" t="str">
        <f>IF(ISBLANK(DATASHEET!BU174),"",DATASHEET!BU174)</f>
        <v>AW</v>
      </c>
      <c r="BP188" s="111" t="str">
        <f>IF(ISBLANK(DATASHEET!BV174),"",DATASHEET!BV174)</f>
        <v>8N-MU-3</v>
      </c>
      <c r="BQ188" s="108" t="str">
        <f>IFERROR(VLOOKUP(DATASHEET!BX174,lookup,2,FALSE)-$Q188,"")</f>
        <v/>
      </c>
      <c r="BR188" s="109">
        <f>IFERROR(INDEX(DATASHEET!$A$1:$CT$300,MATCH(PROGRESS!$A188,DATASHEET!$A$1:$A$300,0),MATCH(PROGRESS!BR$2,DATASHEET!$A$1:$CT$1,0)),"")</f>
        <v>0</v>
      </c>
      <c r="BS188" s="109" t="str">
        <f t="shared" si="72"/>
        <v/>
      </c>
      <c r="BT188" s="110" t="str">
        <f>IF(ISBLANK(DATASHEET!BY174),"",DATASHEET!BY174)</f>
        <v/>
      </c>
      <c r="BU188" s="111" t="str">
        <f>IF(ISBLANK(DATASHEET!BZ174),"",DATASHEET!BZ174)</f>
        <v/>
      </c>
      <c r="BV188" s="108" t="str">
        <f>IFERROR(VLOOKUP(DATASHEET!CB174,lookup,2,FALSE)-$Q188,"")</f>
        <v/>
      </c>
      <c r="BW188" s="109">
        <f>IFERROR(INDEX(DATASHEET!$A$1:$CT$300,MATCH(PROGRESS!$A188,DATASHEET!$A$1:$A$300,0),MATCH(PROGRESS!BW$2,DATASHEET!$A$1:$CT$1,0)),"")</f>
        <v>0</v>
      </c>
      <c r="BX188" s="109" t="str">
        <f t="shared" si="73"/>
        <v/>
      </c>
      <c r="BY188" s="110" t="str">
        <f>IF(ISBLANK(DATASHEET!CC174),"",DATASHEET!CC174)</f>
        <v>CKA</v>
      </c>
      <c r="BZ188" s="111" t="str">
        <f>IF(ISBLANK(DATASHEET!CD174),"",DATASHEET!CD174)</f>
        <v>8N-PE-2</v>
      </c>
      <c r="CA188" s="108" t="str">
        <f>IFERROR(VLOOKUP(DATASHEET!CF174,lookup,2,FALSE)-$Q188,"")</f>
        <v/>
      </c>
      <c r="CB188" s="109">
        <f>IFERROR(INDEX(DATASHEET!$A$1:$CT$300,MATCH(PROGRESS!$A188,DATASHEET!$A$1:$A$300,0),MATCH(PROGRESS!CB$2,DATASHEET!$A$1:$CT$1,0)),"")</f>
        <v>0</v>
      </c>
      <c r="CC188" s="109" t="str">
        <f t="shared" si="74"/>
        <v/>
      </c>
      <c r="CD188" s="110" t="str">
        <f>IF(ISBLANK(DATASHEET!CG174),"",DATASHEET!CG174)</f>
        <v>CR</v>
      </c>
      <c r="CE188" s="111" t="str">
        <f>IF(ISBLANK(DATASHEET!CH174),"",DATASHEET!CH174)</f>
        <v>8N-RE-3</v>
      </c>
      <c r="CF188" s="108" t="str">
        <f>IFERROR(VLOOKUP(DATASHEET!CJ174,lookup,2,FALSE)-$Q188,"")</f>
        <v/>
      </c>
      <c r="CG188" s="109">
        <f>IFERROR(INDEX(DATASHEET!$A$1:$CT$300,MATCH(PROGRESS!$A188,DATASHEET!$A$1:$A$300,0),MATCH(PROGRESS!CG$2,DATASHEET!$A$1:$CT$1,0)),"")</f>
        <v>0</v>
      </c>
      <c r="CH188" s="109" t="str">
        <f t="shared" si="77"/>
        <v/>
      </c>
      <c r="CI188" s="110" t="str">
        <f>IF(ISBLANK(DATASHEET!CK174),"",DATASHEET!CK174)</f>
        <v>GN</v>
      </c>
      <c r="CJ188" s="111" t="str">
        <f>IF(ISBLANK(DATASHEET!CL174),"",DATASHEET!CL174)</f>
        <v>8X-SC-4</v>
      </c>
      <c r="CK188" s="108" t="str">
        <f>IFERROR(VLOOKUP(DATASHEET!CN174,lookup,2,FALSE)-$Q188,"")</f>
        <v/>
      </c>
      <c r="CL188" s="109">
        <f>IFERROR(INDEX(DATASHEET!$A$1:$CT$300,MATCH(PROGRESS!$A188,DATASHEET!$A$1:$A$300,0),MATCH(PROGRESS!CL$2,DATASHEET!$A$1:$CT$1,0)),"")</f>
        <v>0</v>
      </c>
      <c r="CM188" s="109" t="str">
        <f t="shared" si="75"/>
        <v/>
      </c>
      <c r="CN188" s="110" t="str">
        <f>IF(ISBLANK(DATASHEET!CO174),"",DATASHEET!CO174)</f>
        <v>LMA</v>
      </c>
      <c r="CO188" s="110" t="str">
        <f>IF(ISBLANK(DATASHEET!CP174),"",DATASHEET!CP174)</f>
        <v>8N-SP-3</v>
      </c>
      <c r="FO188" s="282"/>
      <c r="FP188" s="282"/>
      <c r="FQ188" s="282"/>
      <c r="FR188" s="282"/>
      <c r="FS188" s="282"/>
      <c r="FT188" s="282"/>
      <c r="FU188" s="282"/>
      <c r="FV188" s="282"/>
      <c r="FW188" s="282"/>
      <c r="FX188" s="282"/>
      <c r="FY188" s="345"/>
      <c r="FZ188" s="282"/>
      <c r="GA188" s="282"/>
      <c r="GB188" s="282"/>
      <c r="GC188" s="282"/>
      <c r="GD188" s="282"/>
      <c r="GE188" s="282"/>
      <c r="GF188" s="282"/>
      <c r="GG188" s="282"/>
      <c r="GH188" s="282"/>
      <c r="GI188" s="282"/>
      <c r="GJ188" s="282"/>
      <c r="GK188" s="282"/>
      <c r="GL188" s="282"/>
      <c r="GM188" s="282"/>
      <c r="GN188" s="282"/>
      <c r="GO188" s="282"/>
      <c r="GP188" s="282"/>
      <c r="GQ188" s="282"/>
      <c r="GR188" s="282"/>
    </row>
    <row r="189" spans="1:200" ht="15.75" x14ac:dyDescent="0.25">
      <c r="A189" s="112">
        <f>DATASHEET!A175</f>
        <v>152904</v>
      </c>
      <c r="B189" s="113" t="str">
        <f>DATASHEET!B175</f>
        <v>SMITH, Jacob</v>
      </c>
      <c r="C189" s="114" t="str">
        <f>DATASHEET!C175</f>
        <v>8TR</v>
      </c>
      <c r="D189" s="115" t="str">
        <f>DATASHEET!D175</f>
        <v>M</v>
      </c>
      <c r="E189" s="115" t="str">
        <f>DATASHEET!J175</f>
        <v>K</v>
      </c>
      <c r="F189" s="115" t="str">
        <f>DATASHEET!E175</f>
        <v>N</v>
      </c>
      <c r="G189" s="115" t="str">
        <f>DATASHEET!F175</f>
        <v>White - British</v>
      </c>
      <c r="H189" s="115" t="str">
        <f>DATASHEET!G175</f>
        <v>N</v>
      </c>
      <c r="I189" s="115" t="str">
        <f>DATASHEET!H175</f>
        <v>N</v>
      </c>
      <c r="J189" s="115" t="str">
        <f>DATASHEET!I175</f>
        <v>N</v>
      </c>
      <c r="K189" s="116" t="str">
        <f>DATASHEET!M175</f>
        <v>M</v>
      </c>
      <c r="L189" s="117" t="str">
        <f t="shared" si="62"/>
        <v/>
      </c>
      <c r="M189" s="106" t="str">
        <f>IFERROR(SUM(COUNTIF($S189,"&gt;=0"),COUNTIF($AC189,"&gt;=0"),COUNTIF($AH189,"&gt;=0"),COUNTIF(#REF!,"&gt;=0"),COUNTIF($AM189,"&gt;=0"),COUNTIF($AR189,"&gt;=0"),COUNTIF($AW189,"&gt;=0"),COUNTIF($BB189,"&gt;=0"),COUNTIF($BG189,"&gt;=0"),COUNTIF($BL189,"&gt;=0"),COUNTIF($BV189,"&gt;=0"),COUNTIF($BQ189,"&gt;=0"),COUNTIF($CF189,"&gt;=0"),COUNTIF($CK189,"&gt;=0"),COUNTIF($X189,"&gt;=0"),COUNTIF($CA189,"&gt;=0"))/COUNT($S189,$AC189,$AH189,#REF!,$AM189,$AR189,$AW189,$BB189,$BG189,$BL189,$BV189,$CA189,$CF189,$CK189,$X189,$BQ189),"")</f>
        <v/>
      </c>
      <c r="N189" s="106" t="str">
        <f>IFERROR(SUM(COUNTIF($S189,"&lt;0"),COUNTIF($AC189,"&lt;0"),COUNTIF($AH189,"&lt;0"),COUNTIF(#REF!,"&lt;0"),COUNTIF($AM189,"&lt;0"),COUNTIF($AR189,"&lt;0"),COUNTIF($AW189,"&lt;0"),COUNTIF($BB189,"&lt;0"),COUNTIF($BG189,"&lt;0"),COUNTIF($BL189,"&lt;0"),COUNTIF($BV189,"&lt;0"),COUNTIF($BQ189,"&lt;0"),COUNTIF($CA189,"&lt;0"),COUNTIF($CF189,"&lt;0"),COUNTIF($CK189,"&lt;0"),COUNTIF($X189,"&lt;0"))/COUNT($S189,$AC189,$AH189,#REF!,$AM189,$AR189,$AW189,$BB189,$BG189,$BL189,$BV189,$CA189,$CF189,$CK189,$X189,$BQ189),"")</f>
        <v/>
      </c>
      <c r="O189" s="118" t="str">
        <f>IF(ISBLANK(DATASHEET!L175),"",DATASHEET!L175)</f>
        <v>3-4</v>
      </c>
      <c r="P189" s="119">
        <f>IFERROR(IF(VLOOKUP(DATASHEET!A175,[5]YEAR8!$A$2:$Z$226,18,FALSE)="","",VLOOKUP(DATASHEET!A175,[5]YEAR8!$A$2:$Z$226,18,FALSE)),"")</f>
        <v>36.912934999999997</v>
      </c>
      <c r="Q189" s="120">
        <f>IFERROR(IF(VLOOKUP(DATASHEET!A175,[5]YEAR8!$A$2:$AF$250,19,FALSE)="","",VLOOKUP(DATASHEET!A175,[5]YEAR8!$A$2:$AF$250,19,FALSE)),"")</f>
        <v>3.6912934999999996</v>
      </c>
      <c r="R189" s="121" t="str">
        <f>'P8 BREAKDOWN'!L177</f>
        <v/>
      </c>
      <c r="S189" s="108" t="str">
        <f>IF(T189="","",IFERROR(VLOOKUP(DATASHEET!AF175,lookup,2,FALSE)-$Q189,""))</f>
        <v/>
      </c>
      <c r="T189" s="109">
        <f>IFERROR(INDEX(DATASHEET!$A$1:$CT$300,MATCH(PROGRESS!$A189,DATASHEET!$A$1:$A$300,0),MATCH(PROGRESS!T$2,DATASHEET!$A$1:$CT$1,0)),"")</f>
        <v>0</v>
      </c>
      <c r="U189" s="109" t="str">
        <f t="shared" si="63"/>
        <v/>
      </c>
      <c r="V189" s="110" t="str">
        <f>IF(ISBLANK(DATASHEET!AG175),"",DATASHEET!AG175)</f>
        <v>PLE</v>
      </c>
      <c r="W189" s="111" t="str">
        <f>IF(ISBLANK(DATASHEET!AH175),"",DATASHEET!AH175)</f>
        <v>8S-AR-4</v>
      </c>
      <c r="X189" s="108" t="str">
        <f>IFERROR(VLOOKUP(DATASHEET!AJ175,lookup,2,FALSE)-$Q189,"")</f>
        <v/>
      </c>
      <c r="Y189" s="109">
        <f>IFERROR(INDEX(DATASHEET!$A$1:$CT$300,MATCH(PROGRESS!$A189,DATASHEET!$A$1:$A$300,0),MATCH(PROGRESS!Y$2,DATASHEET!$A$1:$CT$1,0)),"")</f>
        <v>0</v>
      </c>
      <c r="Z189" s="109" t="str">
        <f t="shared" si="76"/>
        <v/>
      </c>
      <c r="AA189" s="110" t="str">
        <f>IF(ISBLANK(DATASHEET!AK175),"",DATASHEET!AK175)</f>
        <v>AWR</v>
      </c>
      <c r="AB189" s="111" t="str">
        <f>IF(ISBLANK(DATASHEET!AL175),"",DATASHEET!AL175)</f>
        <v>8S-DT-4</v>
      </c>
      <c r="AC189" s="108" t="str">
        <f>IF(AD189="","",IFERROR(VLOOKUP(DATASHEET!AN175,lookup,2,FALSE)-$Q189,""))</f>
        <v/>
      </c>
      <c r="AD189" s="109">
        <f>IFERROR(INDEX(DATASHEET!$A$1:$CT$300,MATCH(PROGRESS!$A189,DATASHEET!$A$1:$A$300,0),MATCH(PROGRESS!AD$2,DATASHEET!$A$1:$CT$1,0)),"")</f>
        <v>0</v>
      </c>
      <c r="AE189" s="109" t="str">
        <f t="shared" si="64"/>
        <v/>
      </c>
      <c r="AF189" s="110" t="str">
        <f>IF(ISBLANK(DATASHEET!AO175),"",DATASHEET!AO175)</f>
        <v>EC</v>
      </c>
      <c r="AG189" s="111" t="str">
        <f>IF(ISBLANK(DATASHEET!AP175),"",DATASHEET!AP175)</f>
        <v>8S-DR-4</v>
      </c>
      <c r="AH189" s="108" t="str">
        <f>IF(AI189="","",IFERROR(VLOOKUP(DATASHEET!AR175,lookup,2,FALSE)-$Q189,""))</f>
        <v/>
      </c>
      <c r="AI189" s="109">
        <f>IFERROR(INDEX(DATASHEET!$A$1:$CT$300,MATCH(PROGRESS!$A189,DATASHEET!$A$1:$A$300,0),MATCH(PROGRESS!AI$2,DATASHEET!$A$1:$CT$1,0)),"")</f>
        <v>0</v>
      </c>
      <c r="AJ189" s="109" t="str">
        <f t="shared" si="65"/>
        <v/>
      </c>
      <c r="AK189" s="110" t="str">
        <f>IF(ISBLANK(DATASHEET!AS175),"",DATASHEET!AS175)</f>
        <v>EW</v>
      </c>
      <c r="AL189" s="111" t="str">
        <f>IF(ISBLANK(DATASHEET!AT175),"",DATASHEET!AT175)</f>
        <v>8S-EN-4</v>
      </c>
      <c r="AM189" s="108" t="str">
        <f>IF(AN189="","",IFERROR(VLOOKUP(DATASHEET!AZ175,lookup,2,FALSE)-$Q189,""))</f>
        <v/>
      </c>
      <c r="AN189" s="109">
        <f>IFERROR(INDEX(DATASHEET!$A$1:$CT$300,MATCH(PROGRESS!$A189,DATASHEET!$A$1:$A$300,0),MATCH(PROGRESS!AN$2,DATASHEET!$A$1:$CT$1,0)),"")</f>
        <v>0</v>
      </c>
      <c r="AO189" s="109" t="str">
        <f t="shared" si="66"/>
        <v/>
      </c>
      <c r="AP189" s="110" t="str">
        <f>IF(ISBLANK(DATASHEET!BA175),"",DATASHEET!BA175)</f>
        <v>WE</v>
      </c>
      <c r="AQ189" s="111" t="str">
        <f>IF(ISBLANK(DATASHEET!BB175),"",DATASHEET!BB175)</f>
        <v>8S-FR-4</v>
      </c>
      <c r="AR189" s="108" t="str">
        <f>IF(AS189="","",IFERROR(VLOOKUP(DATASHEET!BD175,lookup,2,FALSE)-$Q189,""))</f>
        <v/>
      </c>
      <c r="AS189" s="109">
        <f>IFERROR(INDEX(DATASHEET!$A$1:$CT$300,MATCH(PROGRESS!$A189,DATASHEET!$A$1:$A$300,0),MATCH(PROGRESS!AS$2,DATASHEET!$A$1:$CT$1,0)),"")</f>
        <v>0</v>
      </c>
      <c r="AT189" s="109" t="str">
        <f t="shared" si="67"/>
        <v/>
      </c>
      <c r="AU189" s="110" t="str">
        <f>IF(ISBLANK(DATASHEET!BE175),"",DATASHEET!BE175)</f>
        <v>ET</v>
      </c>
      <c r="AV189" s="111" t="str">
        <f>IF(ISBLANK(DATASHEET!BF175),"",DATASHEET!BF175)</f>
        <v>8S-GG-4</v>
      </c>
      <c r="AW189" s="108" t="str">
        <f>IF(AX189="","",IFERROR(VLOOKUP(DATASHEET!BH175,lookup,2,FALSE)-$Q189,""))</f>
        <v/>
      </c>
      <c r="AX189" s="109">
        <f>IFERROR(INDEX(DATASHEET!$A$1:$CT$300,MATCH(PROGRESS!$A189,DATASHEET!$A$1:$A$300,0),MATCH(PROGRESS!AX$2,DATASHEET!$A$1:$CT$1,0)),"")</f>
        <v>0</v>
      </c>
      <c r="AY189" s="109" t="str">
        <f t="shared" si="68"/>
        <v/>
      </c>
      <c r="AZ189" s="110" t="str">
        <f>IF(ISBLANK(DATASHEET!BI175),"",DATASHEET!BI175)</f>
        <v>ESH</v>
      </c>
      <c r="BA189" s="111" t="str">
        <f>IF(ISBLANK(DATASHEET!BJ175),"",DATASHEET!BJ175)</f>
        <v>8S-HI-4</v>
      </c>
      <c r="BB189" s="108" t="str">
        <f>IF(BC189="","",IFERROR(VLOOKUP(DATASHEET!BL175,lookup,2,FALSE)-$Q189,""))</f>
        <v/>
      </c>
      <c r="BC189" s="109">
        <f>IFERROR(INDEX(DATASHEET!$A$1:$CT$300,MATCH(PROGRESS!$A189,DATASHEET!$A$1:$A$300,0),MATCH(PROGRESS!BC$2,DATASHEET!$A$1:$CT$1,0)),"")</f>
        <v>0</v>
      </c>
      <c r="BD189" s="109" t="str">
        <f t="shared" si="69"/>
        <v/>
      </c>
      <c r="BE189" s="110" t="str">
        <f>IF(ISBLANK(DATASHEET!BM175),"",DATASHEET!BM175)</f>
        <v>DCR</v>
      </c>
      <c r="BF189" s="111" t="str">
        <f>IF(ISBLANK(DATASHEET!BN175),"",DATASHEET!BN175)</f>
        <v>8S-IT-4</v>
      </c>
      <c r="BG189" s="108" t="str">
        <f>IF(BH189="","",IFERROR(VLOOKUP(DATASHEET!BP175,lookup,2,FALSE)-$Q189,""))</f>
        <v/>
      </c>
      <c r="BH189" s="109">
        <f>IFERROR(INDEX(DATASHEET!$A$1:$CT$300,MATCH(PROGRESS!$A189,DATASHEET!$A$1:$A$300,0),MATCH(PROGRESS!BH$2,DATASHEET!$A$1:$CT$1,0)),"")</f>
        <v>0</v>
      </c>
      <c r="BI189" s="109" t="str">
        <f t="shared" si="70"/>
        <v/>
      </c>
      <c r="BJ189" s="110" t="str">
        <f>IF(ISBLANK(DATASHEET!BQ175),"",DATASHEET!BQ175)</f>
        <v>JQ</v>
      </c>
      <c r="BK189" s="111" t="str">
        <f>IF(ISBLANK(DATASHEET!BR175),"",DATASHEET!BR175)</f>
        <v>8S-MA-4</v>
      </c>
      <c r="BL189" s="108" t="str">
        <f>IFERROR(VLOOKUP(DATASHEET!BT175,lookup,2,FALSE)-$Q189,"")</f>
        <v/>
      </c>
      <c r="BM189" s="109">
        <f>IFERROR(INDEX(DATASHEET!$A$1:$CT$300,MATCH(PROGRESS!$A189,DATASHEET!$A$1:$A$300,0),MATCH(PROGRESS!BM$2,DATASHEET!$A$1:$CT$1,0)),"")</f>
        <v>0</v>
      </c>
      <c r="BN189" s="109" t="str">
        <f t="shared" si="71"/>
        <v/>
      </c>
      <c r="BO189" s="110" t="str">
        <f>IF(ISBLANK(DATASHEET!BU175),"",DATASHEET!BU175)</f>
        <v>AW</v>
      </c>
      <c r="BP189" s="111" t="str">
        <f>IF(ISBLANK(DATASHEET!BV175),"",DATASHEET!BV175)</f>
        <v>8S-MU-4</v>
      </c>
      <c r="BQ189" s="108" t="str">
        <f>IFERROR(VLOOKUP(DATASHEET!BX175,lookup,2,FALSE)-$Q189,"")</f>
        <v/>
      </c>
      <c r="BR189" s="109">
        <f>IFERROR(INDEX(DATASHEET!$A$1:$CT$300,MATCH(PROGRESS!$A189,DATASHEET!$A$1:$A$300,0),MATCH(PROGRESS!BR$2,DATASHEET!$A$1:$CT$1,0)),"")</f>
        <v>0</v>
      </c>
      <c r="BS189" s="109" t="str">
        <f t="shared" si="72"/>
        <v/>
      </c>
      <c r="BT189" s="110" t="str">
        <f>IF(ISBLANK(DATASHEET!BY175),"",DATASHEET!BY175)</f>
        <v/>
      </c>
      <c r="BU189" s="111" t="str">
        <f>IF(ISBLANK(DATASHEET!BZ175),"",DATASHEET!BZ175)</f>
        <v/>
      </c>
      <c r="BV189" s="108" t="str">
        <f>IFERROR(VLOOKUP(DATASHEET!CB175,lookup,2,FALSE)-$Q189,"")</f>
        <v/>
      </c>
      <c r="BW189" s="109">
        <f>IFERROR(INDEX(DATASHEET!$A$1:$CT$300,MATCH(PROGRESS!$A189,DATASHEET!$A$1:$A$300,0),MATCH(PROGRESS!BW$2,DATASHEET!$A$1:$CT$1,0)),"")</f>
        <v>0</v>
      </c>
      <c r="BX189" s="109" t="str">
        <f t="shared" si="73"/>
        <v/>
      </c>
      <c r="BY189" s="110" t="str">
        <f>IF(ISBLANK(DATASHEET!CC175),"",DATASHEET!CC175)</f>
        <v>JOS</v>
      </c>
      <c r="BZ189" s="111" t="str">
        <f>IF(ISBLANK(DATASHEET!CD175),"",DATASHEET!CD175)</f>
        <v>8S-PE-4</v>
      </c>
      <c r="CA189" s="108" t="str">
        <f>IFERROR(VLOOKUP(DATASHEET!CF175,lookup,2,FALSE)-$Q189,"")</f>
        <v/>
      </c>
      <c r="CB189" s="109">
        <f>IFERROR(INDEX(DATASHEET!$A$1:$CT$300,MATCH(PROGRESS!$A189,DATASHEET!$A$1:$A$300,0),MATCH(PROGRESS!CB$2,DATASHEET!$A$1:$CT$1,0)),"")</f>
        <v>0</v>
      </c>
      <c r="CC189" s="109" t="str">
        <f t="shared" si="74"/>
        <v/>
      </c>
      <c r="CD189" s="110" t="str">
        <f>IF(ISBLANK(DATASHEET!CG175),"",DATASHEET!CG175)</f>
        <v>CW</v>
      </c>
      <c r="CE189" s="111" t="str">
        <f>IF(ISBLANK(DATASHEET!CH175),"",DATASHEET!CH175)</f>
        <v>8S-RE-4</v>
      </c>
      <c r="CF189" s="108" t="str">
        <f>IFERROR(VLOOKUP(DATASHEET!CJ175,lookup,2,FALSE)-$Q189,"")</f>
        <v/>
      </c>
      <c r="CG189" s="109">
        <f>IFERROR(INDEX(DATASHEET!$A$1:$CT$300,MATCH(PROGRESS!$A189,DATASHEET!$A$1:$A$300,0),MATCH(PROGRESS!CG$2,DATASHEET!$A$1:$CT$1,0)),"")</f>
        <v>0</v>
      </c>
      <c r="CH189" s="109" t="str">
        <f t="shared" si="77"/>
        <v/>
      </c>
      <c r="CI189" s="110" t="str">
        <f>IF(ISBLANK(DATASHEET!CK175),"",DATASHEET!CK175)</f>
        <v>AGI</v>
      </c>
      <c r="CJ189" s="111" t="str">
        <f>IF(ISBLANK(DATASHEET!CL175),"",DATASHEET!CL175)</f>
        <v>8X-SC-5</v>
      </c>
      <c r="CK189" s="108" t="str">
        <f>IFERROR(VLOOKUP(DATASHEET!CN175,lookup,2,FALSE)-$Q189,"")</f>
        <v/>
      </c>
      <c r="CL189" s="109">
        <f>IFERROR(INDEX(DATASHEET!$A$1:$CT$300,MATCH(PROGRESS!$A189,DATASHEET!$A$1:$A$300,0),MATCH(PROGRESS!CL$2,DATASHEET!$A$1:$CT$1,0)),"")</f>
        <v>0</v>
      </c>
      <c r="CM189" s="109" t="str">
        <f t="shared" si="75"/>
        <v/>
      </c>
      <c r="CN189" s="110" t="str">
        <f>IF(ISBLANK(DATASHEET!CO175),"",DATASHEET!CO175)</f>
        <v/>
      </c>
      <c r="CO189" s="110" t="str">
        <f>IF(ISBLANK(DATASHEET!CP175),"",DATASHEET!CP175)</f>
        <v/>
      </c>
      <c r="FO189" s="282"/>
      <c r="FP189" s="282"/>
      <c r="FQ189" s="282"/>
      <c r="FR189" s="282"/>
      <c r="FS189" s="282"/>
      <c r="FT189" s="282"/>
      <c r="FU189" s="282"/>
      <c r="FV189" s="282"/>
      <c r="FW189" s="282"/>
      <c r="FX189" s="282"/>
      <c r="FY189" s="345"/>
      <c r="FZ189" s="282"/>
      <c r="GA189" s="282"/>
      <c r="GB189" s="282"/>
      <c r="GC189" s="282"/>
      <c r="GD189" s="282"/>
      <c r="GE189" s="282"/>
      <c r="GF189" s="282"/>
      <c r="GG189" s="282"/>
      <c r="GH189" s="282"/>
      <c r="GI189" s="282"/>
      <c r="GJ189" s="282"/>
      <c r="GK189" s="282"/>
      <c r="GL189" s="282"/>
      <c r="GM189" s="282"/>
      <c r="GN189" s="282"/>
      <c r="GO189" s="282"/>
      <c r="GP189" s="282"/>
      <c r="GQ189" s="282"/>
      <c r="GR189" s="282"/>
    </row>
    <row r="190" spans="1:200" ht="15.75" x14ac:dyDescent="0.25">
      <c r="A190" s="112">
        <f>DATASHEET!A176</f>
        <v>152858</v>
      </c>
      <c r="B190" s="113" t="str">
        <f>DATASHEET!B176</f>
        <v>SMITH, Sophie</v>
      </c>
      <c r="C190" s="114" t="str">
        <f>DATASHEET!C176</f>
        <v>8TR</v>
      </c>
      <c r="D190" s="115" t="str">
        <f>DATASHEET!D176</f>
        <v>F</v>
      </c>
      <c r="E190" s="115" t="str">
        <f>DATASHEET!J176</f>
        <v>N</v>
      </c>
      <c r="F190" s="115" t="str">
        <f>DATASHEET!E176</f>
        <v>N</v>
      </c>
      <c r="G190" s="115" t="str">
        <f>DATASHEET!F176</f>
        <v>White - British</v>
      </c>
      <c r="H190" s="115" t="str">
        <f>DATASHEET!G176</f>
        <v>N</v>
      </c>
      <c r="I190" s="115" t="str">
        <f>DATASHEET!H176</f>
        <v>N</v>
      </c>
      <c r="J190" s="115" t="str">
        <f>DATASHEET!I176</f>
        <v>N</v>
      </c>
      <c r="K190" s="116" t="str">
        <f>DATASHEET!M176</f>
        <v>H</v>
      </c>
      <c r="L190" s="117" t="str">
        <f t="shared" si="62"/>
        <v/>
      </c>
      <c r="M190" s="106" t="str">
        <f>IFERROR(SUM(COUNTIF($S190,"&gt;=0"),COUNTIF($AC190,"&gt;=0"),COUNTIF($AH190,"&gt;=0"),COUNTIF(#REF!,"&gt;=0"),COUNTIF($AM190,"&gt;=0"),COUNTIF($AR190,"&gt;=0"),COUNTIF($AW190,"&gt;=0"),COUNTIF($BB190,"&gt;=0"),COUNTIF($BG190,"&gt;=0"),COUNTIF($BL190,"&gt;=0"),COUNTIF($BV190,"&gt;=0"),COUNTIF($BQ190,"&gt;=0"),COUNTIF($CF190,"&gt;=0"),COUNTIF($CK190,"&gt;=0"),COUNTIF($X190,"&gt;=0"),COUNTIF($CA190,"&gt;=0"))/COUNT($S190,$AC190,$AH190,#REF!,$AM190,$AR190,$AW190,$BB190,$BG190,$BL190,$BV190,$CA190,$CF190,$CK190,$X190,$BQ190),"")</f>
        <v/>
      </c>
      <c r="N190" s="106" t="str">
        <f>IFERROR(SUM(COUNTIF($S190,"&lt;0"),COUNTIF($AC190,"&lt;0"),COUNTIF($AH190,"&lt;0"),COUNTIF(#REF!,"&lt;0"),COUNTIF($AM190,"&lt;0"),COUNTIF($AR190,"&lt;0"),COUNTIF($AW190,"&lt;0"),COUNTIF($BB190,"&lt;0"),COUNTIF($BG190,"&lt;0"),COUNTIF($BL190,"&lt;0"),COUNTIF($BV190,"&lt;0"),COUNTIF($BQ190,"&lt;0"),COUNTIF($CA190,"&lt;0"),COUNTIF($CF190,"&lt;0"),COUNTIF($CK190,"&lt;0"),COUNTIF($X190,"&lt;0"))/COUNT($S190,$AC190,$AH190,#REF!,$AM190,$AR190,$AW190,$BB190,$BG190,$BL190,$BV190,$CA190,$CF190,$CK190,$X190,$BQ190),"")</f>
        <v/>
      </c>
      <c r="O190" s="118" t="str">
        <f>IF(ISBLANK(DATASHEET!L176),"",DATASHEET!L176)</f>
        <v>6-7</v>
      </c>
      <c r="P190" s="119">
        <f>IFERROR(IF(VLOOKUP(DATASHEET!A176,[5]YEAR8!$A$2:$Z$226,18,FALSE)="","",VLOOKUP(DATASHEET!A176,[5]YEAR8!$A$2:$Z$226,18,FALSE)),"")</f>
        <v>59.353448</v>
      </c>
      <c r="Q190" s="120">
        <f>IFERROR(IF(VLOOKUP(DATASHEET!A176,[5]YEAR8!$A$2:$AF$250,19,FALSE)="","",VLOOKUP(DATASHEET!A176,[5]YEAR8!$A$2:$AF$250,19,FALSE)),"")</f>
        <v>5.9353448000000002</v>
      </c>
      <c r="R190" s="121" t="str">
        <f>'P8 BREAKDOWN'!L178</f>
        <v/>
      </c>
      <c r="S190" s="108" t="str">
        <f>IF(T190="","",IFERROR(VLOOKUP(DATASHEET!AF176,lookup,2,FALSE)-$Q190,""))</f>
        <v/>
      </c>
      <c r="T190" s="109">
        <f>IFERROR(INDEX(DATASHEET!$A$1:$CT$300,MATCH(PROGRESS!$A190,DATASHEET!$A$1:$A$300,0),MATCH(PROGRESS!T$2,DATASHEET!$A$1:$CT$1,0)),"")</f>
        <v>0</v>
      </c>
      <c r="U190" s="109" t="str">
        <f t="shared" si="63"/>
        <v/>
      </c>
      <c r="V190" s="110" t="str">
        <f>IF(ISBLANK(DATASHEET!AG176),"",DATASHEET!AG176)</f>
        <v>PLE</v>
      </c>
      <c r="W190" s="111" t="str">
        <f>IF(ISBLANK(DATASHEET!AH176),"",DATASHEET!AH176)</f>
        <v>8S-AR-4</v>
      </c>
      <c r="X190" s="108" t="str">
        <f>IFERROR(VLOOKUP(DATASHEET!AJ176,lookup,2,FALSE)-$Q190,"")</f>
        <v/>
      </c>
      <c r="Y190" s="109">
        <f>IFERROR(INDEX(DATASHEET!$A$1:$CT$300,MATCH(PROGRESS!$A190,DATASHEET!$A$1:$A$300,0),MATCH(PROGRESS!Y$2,DATASHEET!$A$1:$CT$1,0)),"")</f>
        <v>0</v>
      </c>
      <c r="Z190" s="109" t="str">
        <f t="shared" si="76"/>
        <v/>
      </c>
      <c r="AA190" s="110" t="str">
        <f>IF(ISBLANK(DATASHEET!AK176),"",DATASHEET!AK176)</f>
        <v/>
      </c>
      <c r="AB190" s="111" t="str">
        <f>IF(ISBLANK(DATASHEET!AL176),"",DATASHEET!AL176)</f>
        <v/>
      </c>
      <c r="AC190" s="108" t="str">
        <f>IF(AD190="","",IFERROR(VLOOKUP(DATASHEET!AN176,lookup,2,FALSE)-$Q190,""))</f>
        <v/>
      </c>
      <c r="AD190" s="109">
        <f>IFERROR(INDEX(DATASHEET!$A$1:$CT$300,MATCH(PROGRESS!$A190,DATASHEET!$A$1:$A$300,0),MATCH(PROGRESS!AD$2,DATASHEET!$A$1:$CT$1,0)),"")</f>
        <v>0</v>
      </c>
      <c r="AE190" s="109" t="str">
        <f t="shared" si="64"/>
        <v/>
      </c>
      <c r="AF190" s="110" t="str">
        <f>IF(ISBLANK(DATASHEET!AO176),"",DATASHEET!AO176)</f>
        <v>EC</v>
      </c>
      <c r="AG190" s="111" t="str">
        <f>IF(ISBLANK(DATASHEET!AP176),"",DATASHEET!AP176)</f>
        <v>8S-DR-4</v>
      </c>
      <c r="AH190" s="108" t="str">
        <f>IF(AI190="","",IFERROR(VLOOKUP(DATASHEET!AR176,lookup,2,FALSE)-$Q190,""))</f>
        <v/>
      </c>
      <c r="AI190" s="109">
        <f>IFERROR(INDEX(DATASHEET!$A$1:$CT$300,MATCH(PROGRESS!$A190,DATASHEET!$A$1:$A$300,0),MATCH(PROGRESS!AI$2,DATASHEET!$A$1:$CT$1,0)),"")</f>
        <v>0</v>
      </c>
      <c r="AJ190" s="109" t="str">
        <f t="shared" si="65"/>
        <v/>
      </c>
      <c r="AK190" s="110" t="str">
        <f>IF(ISBLANK(DATASHEET!AS176),"",DATASHEET!AS176)</f>
        <v>BH</v>
      </c>
      <c r="AL190" s="111" t="str">
        <f>IF(ISBLANK(DATASHEET!AT176),"",DATASHEET!AT176)</f>
        <v>8S-EN-2</v>
      </c>
      <c r="AM190" s="108" t="str">
        <f>IF(AN190="","",IFERROR(VLOOKUP(DATASHEET!AZ176,lookup,2,FALSE)-$Q190,""))</f>
        <v/>
      </c>
      <c r="AN190" s="109">
        <f>IFERROR(INDEX(DATASHEET!$A$1:$CT$300,MATCH(PROGRESS!$A190,DATASHEET!$A$1:$A$300,0),MATCH(PROGRESS!AN$2,DATASHEET!$A$1:$CT$1,0)),"")</f>
        <v>0</v>
      </c>
      <c r="AO190" s="109" t="str">
        <f t="shared" si="66"/>
        <v/>
      </c>
      <c r="AP190" s="110" t="str">
        <f>IF(ISBLANK(DATASHEET!BA176),"",DATASHEET!BA176)</f>
        <v>WE</v>
      </c>
      <c r="AQ190" s="111" t="str">
        <f>IF(ISBLANK(DATASHEET!BB176),"",DATASHEET!BB176)</f>
        <v>8S-FR-4</v>
      </c>
      <c r="AR190" s="108" t="str">
        <f>IF(AS190="","",IFERROR(VLOOKUP(DATASHEET!BD176,lookup,2,FALSE)-$Q190,""))</f>
        <v/>
      </c>
      <c r="AS190" s="109">
        <f>IFERROR(INDEX(DATASHEET!$A$1:$CT$300,MATCH(PROGRESS!$A190,DATASHEET!$A$1:$A$300,0),MATCH(PROGRESS!AS$2,DATASHEET!$A$1:$CT$1,0)),"")</f>
        <v>0</v>
      </c>
      <c r="AT190" s="109" t="str">
        <f t="shared" si="67"/>
        <v/>
      </c>
      <c r="AU190" s="110" t="str">
        <f>IF(ISBLANK(DATASHEET!BE176),"",DATASHEET!BE176)</f>
        <v>ET</v>
      </c>
      <c r="AV190" s="111" t="str">
        <f>IF(ISBLANK(DATASHEET!BF176),"",DATASHEET!BF176)</f>
        <v>8S-GG-4</v>
      </c>
      <c r="AW190" s="108" t="str">
        <f>IF(AX190="","",IFERROR(VLOOKUP(DATASHEET!BH176,lookup,2,FALSE)-$Q190,""))</f>
        <v/>
      </c>
      <c r="AX190" s="109">
        <f>IFERROR(INDEX(DATASHEET!$A$1:$CT$300,MATCH(PROGRESS!$A190,DATASHEET!$A$1:$A$300,0),MATCH(PROGRESS!AX$2,DATASHEET!$A$1:$CT$1,0)),"")</f>
        <v>0</v>
      </c>
      <c r="AY190" s="109" t="str">
        <f t="shared" si="68"/>
        <v/>
      </c>
      <c r="AZ190" s="110" t="str">
        <f>IF(ISBLANK(DATASHEET!BI176),"",DATASHEET!BI176)</f>
        <v>ESH</v>
      </c>
      <c r="BA190" s="111" t="str">
        <f>IF(ISBLANK(DATASHEET!BJ176),"",DATASHEET!BJ176)</f>
        <v>8S-HI-4</v>
      </c>
      <c r="BB190" s="108" t="str">
        <f>IF(BC190="","",IFERROR(VLOOKUP(DATASHEET!BL176,lookup,2,FALSE)-$Q190,""))</f>
        <v/>
      </c>
      <c r="BC190" s="109">
        <f>IFERROR(INDEX(DATASHEET!$A$1:$CT$300,MATCH(PROGRESS!$A190,DATASHEET!$A$1:$A$300,0),MATCH(PROGRESS!BC$2,DATASHEET!$A$1:$CT$1,0)),"")</f>
        <v>0</v>
      </c>
      <c r="BD190" s="109" t="str">
        <f t="shared" si="69"/>
        <v/>
      </c>
      <c r="BE190" s="110" t="str">
        <f>IF(ISBLANK(DATASHEET!BM176),"",DATASHEET!BM176)</f>
        <v>DCR</v>
      </c>
      <c r="BF190" s="111" t="str">
        <f>IF(ISBLANK(DATASHEET!BN176),"",DATASHEET!BN176)</f>
        <v>8S-IT-4</v>
      </c>
      <c r="BG190" s="108" t="str">
        <f>IF(BH190="","",IFERROR(VLOOKUP(DATASHEET!BP176,lookup,2,FALSE)-$Q190,""))</f>
        <v/>
      </c>
      <c r="BH190" s="109">
        <f>IFERROR(INDEX(DATASHEET!$A$1:$CT$300,MATCH(PROGRESS!$A190,DATASHEET!$A$1:$A$300,0),MATCH(PROGRESS!BH$2,DATASHEET!$A$1:$CT$1,0)),"")</f>
        <v>0</v>
      </c>
      <c r="BI190" s="109" t="str">
        <f t="shared" si="70"/>
        <v/>
      </c>
      <c r="BJ190" s="110" t="str">
        <f>IF(ISBLANK(DATASHEET!BQ176),"",DATASHEET!BQ176)</f>
        <v>MP</v>
      </c>
      <c r="BK190" s="111" t="str">
        <f>IF(ISBLANK(DATASHEET!BR176),"",DATASHEET!BR176)</f>
        <v>8S-MA-2</v>
      </c>
      <c r="BL190" s="108" t="str">
        <f>IFERROR(VLOOKUP(DATASHEET!BT176,lookup,2,FALSE)-$Q190,"")</f>
        <v/>
      </c>
      <c r="BM190" s="109">
        <f>IFERROR(INDEX(DATASHEET!$A$1:$CT$300,MATCH(PROGRESS!$A190,DATASHEET!$A$1:$A$300,0),MATCH(PROGRESS!BM$2,DATASHEET!$A$1:$CT$1,0)),"")</f>
        <v>0</v>
      </c>
      <c r="BN190" s="109" t="str">
        <f t="shared" si="71"/>
        <v/>
      </c>
      <c r="BO190" s="110" t="str">
        <f>IF(ISBLANK(DATASHEET!BU176),"",DATASHEET!BU176)</f>
        <v>AW</v>
      </c>
      <c r="BP190" s="111" t="str">
        <f>IF(ISBLANK(DATASHEET!BV176),"",DATASHEET!BV176)</f>
        <v>8S-MU-4</v>
      </c>
      <c r="BQ190" s="108" t="str">
        <f>IFERROR(VLOOKUP(DATASHEET!BX176,lookup,2,FALSE)-$Q190,"")</f>
        <v/>
      </c>
      <c r="BR190" s="109">
        <f>IFERROR(INDEX(DATASHEET!$A$1:$CT$300,MATCH(PROGRESS!$A190,DATASHEET!$A$1:$A$300,0),MATCH(PROGRESS!BR$2,DATASHEET!$A$1:$CT$1,0)),"")</f>
        <v>0</v>
      </c>
      <c r="BS190" s="109" t="str">
        <f t="shared" si="72"/>
        <v/>
      </c>
      <c r="BT190" s="110" t="str">
        <f>IF(ISBLANK(DATASHEET!BY176),"",DATASHEET!BY176)</f>
        <v>HST</v>
      </c>
      <c r="BU190" s="111" t="str">
        <f>IF(ISBLANK(DATASHEET!BZ176),"",DATASHEET!BZ176)</f>
        <v>8S-PS-5</v>
      </c>
      <c r="BV190" s="108" t="str">
        <f>IFERROR(VLOOKUP(DATASHEET!CB176,lookup,2,FALSE)-$Q190,"")</f>
        <v/>
      </c>
      <c r="BW190" s="109">
        <f>IFERROR(INDEX(DATASHEET!$A$1:$CT$300,MATCH(PROGRESS!$A190,DATASHEET!$A$1:$A$300,0),MATCH(PROGRESS!BW$2,DATASHEET!$A$1:$CT$1,0)),"")</f>
        <v>0</v>
      </c>
      <c r="BX190" s="109" t="str">
        <f t="shared" si="73"/>
        <v/>
      </c>
      <c r="BY190" s="110" t="str">
        <f>IF(ISBLANK(DATASHEET!CC176),"",DATASHEET!CC176)</f>
        <v>JN</v>
      </c>
      <c r="BZ190" s="111" t="str">
        <f>IF(ISBLANK(DATASHEET!CD176),"",DATASHEET!CD176)</f>
        <v>8S-PE-1</v>
      </c>
      <c r="CA190" s="108" t="str">
        <f>IFERROR(VLOOKUP(DATASHEET!CF176,lookup,2,FALSE)-$Q190,"")</f>
        <v/>
      </c>
      <c r="CB190" s="109">
        <f>IFERROR(INDEX(DATASHEET!$A$1:$CT$300,MATCH(PROGRESS!$A190,DATASHEET!$A$1:$A$300,0),MATCH(PROGRESS!CB$2,DATASHEET!$A$1:$CT$1,0)),"")</f>
        <v>0</v>
      </c>
      <c r="CC190" s="109" t="str">
        <f t="shared" si="74"/>
        <v/>
      </c>
      <c r="CD190" s="110" t="str">
        <f>IF(ISBLANK(DATASHEET!CG176),"",DATASHEET!CG176)</f>
        <v>CW</v>
      </c>
      <c r="CE190" s="111" t="str">
        <f>IF(ISBLANK(DATASHEET!CH176),"",DATASHEET!CH176)</f>
        <v>8S-RE-4</v>
      </c>
      <c r="CF190" s="108" t="str">
        <f>IFERROR(VLOOKUP(DATASHEET!CJ176,lookup,2,FALSE)-$Q190,"")</f>
        <v/>
      </c>
      <c r="CG190" s="109">
        <f>IFERROR(INDEX(DATASHEET!$A$1:$CT$300,MATCH(PROGRESS!$A190,DATASHEET!$A$1:$A$300,0),MATCH(PROGRESS!CG$2,DATASHEET!$A$1:$CT$1,0)),"")</f>
        <v>0</v>
      </c>
      <c r="CH190" s="109" t="str">
        <f t="shared" si="77"/>
        <v/>
      </c>
      <c r="CI190" s="110" t="str">
        <f>IF(ISBLANK(DATASHEET!CK176),"",DATASHEET!CK176)</f>
        <v>DWA</v>
      </c>
      <c r="CJ190" s="111" t="str">
        <f>IF(ISBLANK(DATASHEET!CL176),"",DATASHEET!CL176)</f>
        <v>8X-SC-1</v>
      </c>
      <c r="CK190" s="108" t="str">
        <f>IFERROR(VLOOKUP(DATASHEET!CN176,lookup,2,FALSE)-$Q190,"")</f>
        <v/>
      </c>
      <c r="CL190" s="109">
        <f>IFERROR(INDEX(DATASHEET!$A$1:$CT$300,MATCH(PROGRESS!$A190,DATASHEET!$A$1:$A$300,0),MATCH(PROGRESS!CL$2,DATASHEET!$A$1:$CT$1,0)),"")</f>
        <v>0</v>
      </c>
      <c r="CM190" s="109" t="str">
        <f t="shared" si="75"/>
        <v/>
      </c>
      <c r="CN190" s="110" t="str">
        <f>IF(ISBLANK(DATASHEET!CO176),"",DATASHEET!CO176)</f>
        <v/>
      </c>
      <c r="CO190" s="110" t="str">
        <f>IF(ISBLANK(DATASHEET!CP176),"",DATASHEET!CP176)</f>
        <v/>
      </c>
      <c r="FO190" s="282"/>
      <c r="FP190" s="282"/>
      <c r="FQ190" s="282"/>
      <c r="FR190" s="282"/>
      <c r="FS190" s="282"/>
      <c r="FT190" s="282"/>
      <c r="FU190" s="282"/>
      <c r="FV190" s="282"/>
      <c r="FW190" s="282"/>
      <c r="FX190" s="282"/>
      <c r="FY190" s="345"/>
      <c r="FZ190" s="282"/>
      <c r="GA190" s="282"/>
      <c r="GB190" s="282"/>
      <c r="GC190" s="282"/>
      <c r="GD190" s="282"/>
      <c r="GE190" s="282"/>
      <c r="GF190" s="282"/>
      <c r="GG190" s="282"/>
      <c r="GH190" s="282"/>
      <c r="GI190" s="282"/>
      <c r="GJ190" s="282"/>
      <c r="GK190" s="282"/>
      <c r="GL190" s="282"/>
      <c r="GM190" s="282"/>
      <c r="GN190" s="282"/>
      <c r="GO190" s="282"/>
      <c r="GP190" s="282"/>
      <c r="GQ190" s="282"/>
      <c r="GR190" s="282"/>
    </row>
    <row r="191" spans="1:200" ht="15.75" x14ac:dyDescent="0.25">
      <c r="A191" s="112">
        <f>DATASHEET!A177</f>
        <v>152785</v>
      </c>
      <c r="B191" s="113" t="str">
        <f>DATASHEET!B177</f>
        <v>SOLLAZZO, Gabriella</v>
      </c>
      <c r="C191" s="114" t="str">
        <f>DATASHEET!C177</f>
        <v>8KS</v>
      </c>
      <c r="D191" s="115" t="str">
        <f>DATASHEET!D177</f>
        <v>F</v>
      </c>
      <c r="E191" s="115" t="str">
        <f>DATASHEET!J177</f>
        <v>N</v>
      </c>
      <c r="F191" s="115" t="str">
        <f>DATASHEET!E177</f>
        <v>N</v>
      </c>
      <c r="G191" s="115" t="str">
        <f>DATASHEET!F177</f>
        <v>White - British</v>
      </c>
      <c r="H191" s="115" t="str">
        <f>DATASHEET!G177</f>
        <v>N</v>
      </c>
      <c r="I191" s="115" t="str">
        <f>DATASHEET!H177</f>
        <v>N</v>
      </c>
      <c r="J191" s="115" t="str">
        <f>DATASHEET!I177</f>
        <v>N</v>
      </c>
      <c r="K191" s="116" t="str">
        <f>DATASHEET!M177</f>
        <v>M</v>
      </c>
      <c r="L191" s="117" t="str">
        <f t="shared" si="62"/>
        <v/>
      </c>
      <c r="M191" s="106" t="str">
        <f>IFERROR(SUM(COUNTIF($S191,"&gt;=0"),COUNTIF($AC191,"&gt;=0"),COUNTIF($AH191,"&gt;=0"),COUNTIF(#REF!,"&gt;=0"),COUNTIF($AM191,"&gt;=0"),COUNTIF($AR191,"&gt;=0"),COUNTIF($AW191,"&gt;=0"),COUNTIF($BB191,"&gt;=0"),COUNTIF($BG191,"&gt;=0"),COUNTIF($BL191,"&gt;=0"),COUNTIF($BV191,"&gt;=0"),COUNTIF($BQ191,"&gt;=0"),COUNTIF($CF191,"&gt;=0"),COUNTIF($CK191,"&gt;=0"),COUNTIF($X191,"&gt;=0"),COUNTIF($CA191,"&gt;=0"))/COUNT($S191,$AC191,$AH191,#REF!,$AM191,$AR191,$AW191,$BB191,$BG191,$BL191,$BV191,$CA191,$CF191,$CK191,$X191,$BQ191),"")</f>
        <v/>
      </c>
      <c r="N191" s="106" t="str">
        <f>IFERROR(SUM(COUNTIF($S191,"&lt;0"),COUNTIF($AC191,"&lt;0"),COUNTIF($AH191,"&lt;0"),COUNTIF(#REF!,"&lt;0"),COUNTIF($AM191,"&lt;0"),COUNTIF($AR191,"&lt;0"),COUNTIF($AW191,"&lt;0"),COUNTIF($BB191,"&lt;0"),COUNTIF($BG191,"&lt;0"),COUNTIF($BL191,"&lt;0"),COUNTIF($BV191,"&lt;0"),COUNTIF($BQ191,"&lt;0"),COUNTIF($CA191,"&lt;0"),COUNTIF($CF191,"&lt;0"),COUNTIF($CK191,"&lt;0"),COUNTIF($X191,"&lt;0"))/COUNT($S191,$AC191,$AH191,#REF!,$AM191,$AR191,$AW191,$BB191,$BG191,$BL191,$BV191,$CA191,$CF191,$CK191,$X191,$BQ191),"")</f>
        <v/>
      </c>
      <c r="O191" s="118" t="str">
        <f>IF(ISBLANK(DATASHEET!L177),"",DATASHEET!L177)</f>
        <v>4-5</v>
      </c>
      <c r="P191" s="119">
        <f>IFERROR(IF(VLOOKUP(DATASHEET!A177,[5]YEAR8!$A$2:$Z$226,18,FALSE)="","",VLOOKUP(DATASHEET!A177,[5]YEAR8!$A$2:$Z$226,18,FALSE)),"")</f>
        <v>45.503675999999999</v>
      </c>
      <c r="Q191" s="120">
        <f>IFERROR(IF(VLOOKUP(DATASHEET!A177,[5]YEAR8!$A$2:$AF$250,19,FALSE)="","",VLOOKUP(DATASHEET!A177,[5]YEAR8!$A$2:$AF$250,19,FALSE)),"")</f>
        <v>4.5503675999999995</v>
      </c>
      <c r="R191" s="121" t="str">
        <f>'P8 BREAKDOWN'!L179</f>
        <v/>
      </c>
      <c r="S191" s="108" t="str">
        <f>IF(T191="","",IFERROR(VLOOKUP(DATASHEET!AF177,lookup,2,FALSE)-$Q191,""))</f>
        <v/>
      </c>
      <c r="T191" s="109">
        <f>IFERROR(INDEX(DATASHEET!$A$1:$CT$300,MATCH(PROGRESS!$A191,DATASHEET!$A$1:$A$300,0),MATCH(PROGRESS!T$2,DATASHEET!$A$1:$CT$1,0)),"")</f>
        <v>0</v>
      </c>
      <c r="U191" s="109" t="str">
        <f t="shared" si="63"/>
        <v/>
      </c>
      <c r="V191" s="110" t="str">
        <f>IF(ISBLANK(DATASHEET!AG177),"",DATASHEET!AG177)</f>
        <v>BPE</v>
      </c>
      <c r="W191" s="111" t="str">
        <f>IF(ISBLANK(DATASHEET!AH177),"",DATASHEET!AH177)</f>
        <v>8S-AR-2</v>
      </c>
      <c r="X191" s="108" t="str">
        <f>IFERROR(VLOOKUP(DATASHEET!AJ177,lookup,2,FALSE)-$Q191,"")</f>
        <v/>
      </c>
      <c r="Y191" s="109">
        <f>IFERROR(INDEX(DATASHEET!$A$1:$CT$300,MATCH(PROGRESS!$A191,DATASHEET!$A$1:$A$300,0),MATCH(PROGRESS!Y$2,DATASHEET!$A$1:$CT$1,0)),"")</f>
        <v>0</v>
      </c>
      <c r="Z191" s="109" t="str">
        <f t="shared" si="76"/>
        <v/>
      </c>
      <c r="AA191" s="110" t="str">
        <f>IF(ISBLANK(DATASHEET!AK177),"",DATASHEET!AK177)</f>
        <v/>
      </c>
      <c r="AB191" s="111" t="str">
        <f>IF(ISBLANK(DATASHEET!AL177),"",DATASHEET!AL177)</f>
        <v/>
      </c>
      <c r="AC191" s="108" t="str">
        <f>IF(AD191="","",IFERROR(VLOOKUP(DATASHEET!AN177,lookup,2,FALSE)-$Q191,""))</f>
        <v/>
      </c>
      <c r="AD191" s="109">
        <f>IFERROR(INDEX(DATASHEET!$A$1:$CT$300,MATCH(PROGRESS!$A191,DATASHEET!$A$1:$A$300,0),MATCH(PROGRESS!AD$2,DATASHEET!$A$1:$CT$1,0)),"")</f>
        <v>0</v>
      </c>
      <c r="AE191" s="109" t="str">
        <f t="shared" si="64"/>
        <v/>
      </c>
      <c r="AF191" s="110" t="str">
        <f>IF(ISBLANK(DATASHEET!AO177),"",DATASHEET!AO177)</f>
        <v>EC</v>
      </c>
      <c r="AG191" s="111" t="str">
        <f>IF(ISBLANK(DATASHEET!AP177),"",DATASHEET!AP177)</f>
        <v>8S-DR-2</v>
      </c>
      <c r="AH191" s="108" t="str">
        <f>IF(AI191="","",IFERROR(VLOOKUP(DATASHEET!AR177,lookup,2,FALSE)-$Q191,""))</f>
        <v/>
      </c>
      <c r="AI191" s="109">
        <f>IFERROR(INDEX(DATASHEET!$A$1:$CT$300,MATCH(PROGRESS!$A191,DATASHEET!$A$1:$A$300,0),MATCH(PROGRESS!AI$2,DATASHEET!$A$1:$CT$1,0)),"")</f>
        <v>0</v>
      </c>
      <c r="AJ191" s="109" t="str">
        <f t="shared" si="65"/>
        <v/>
      </c>
      <c r="AK191" s="110" t="str">
        <f>IF(ISBLANK(DATASHEET!AS177),"",DATASHEET!AS177)</f>
        <v>BH</v>
      </c>
      <c r="AL191" s="111" t="str">
        <f>IF(ISBLANK(DATASHEET!AT177),"",DATASHEET!AT177)</f>
        <v>8S-EN-2</v>
      </c>
      <c r="AM191" s="108" t="str">
        <f>IF(AN191="","",IFERROR(VLOOKUP(DATASHEET!AZ177,lookup,2,FALSE)-$Q191,""))</f>
        <v/>
      </c>
      <c r="AN191" s="109">
        <f>IFERROR(INDEX(DATASHEET!$A$1:$CT$300,MATCH(PROGRESS!$A191,DATASHEET!$A$1:$A$300,0),MATCH(PROGRESS!AN$2,DATASHEET!$A$1:$CT$1,0)),"")</f>
        <v>0</v>
      </c>
      <c r="AO191" s="109" t="str">
        <f t="shared" si="66"/>
        <v/>
      </c>
      <c r="AP191" s="110" t="str">
        <f>IF(ISBLANK(DATASHEET!BA177),"",DATASHEET!BA177)</f>
        <v>EGQ</v>
      </c>
      <c r="AQ191" s="111" t="str">
        <f>IF(ISBLANK(DATASHEET!BB177),"",DATASHEET!BB177)</f>
        <v>8S-FR-2</v>
      </c>
      <c r="AR191" s="108" t="str">
        <f>IF(AS191="","",IFERROR(VLOOKUP(DATASHEET!BD177,lookup,2,FALSE)-$Q191,""))</f>
        <v/>
      </c>
      <c r="AS191" s="109">
        <f>IFERROR(INDEX(DATASHEET!$A$1:$CT$300,MATCH(PROGRESS!$A191,DATASHEET!$A$1:$A$300,0),MATCH(PROGRESS!AS$2,DATASHEET!$A$1:$CT$1,0)),"")</f>
        <v>0</v>
      </c>
      <c r="AT191" s="109" t="str">
        <f t="shared" si="67"/>
        <v/>
      </c>
      <c r="AU191" s="110" t="str">
        <f>IF(ISBLANK(DATASHEET!BE177),"",DATASHEET!BE177)</f>
        <v>MPI</v>
      </c>
      <c r="AV191" s="111" t="str">
        <f>IF(ISBLANK(DATASHEET!BF177),"",DATASHEET!BF177)</f>
        <v>8S-GG-2</v>
      </c>
      <c r="AW191" s="108" t="str">
        <f>IF(AX191="","",IFERROR(VLOOKUP(DATASHEET!BH177,lookup,2,FALSE)-$Q191,""))</f>
        <v/>
      </c>
      <c r="AX191" s="109">
        <f>IFERROR(INDEX(DATASHEET!$A$1:$CT$300,MATCH(PROGRESS!$A191,DATASHEET!$A$1:$A$300,0),MATCH(PROGRESS!AX$2,DATASHEET!$A$1:$CT$1,0)),"")</f>
        <v>0</v>
      </c>
      <c r="AY191" s="109" t="str">
        <f t="shared" si="68"/>
        <v/>
      </c>
      <c r="AZ191" s="110" t="str">
        <f>IF(ISBLANK(DATASHEET!BI177),"",DATASHEET!BI177)</f>
        <v>HST</v>
      </c>
      <c r="BA191" s="111" t="str">
        <f>IF(ISBLANK(DATASHEET!BJ177),"",DATASHEET!BJ177)</f>
        <v>8S-HI-2</v>
      </c>
      <c r="BB191" s="108" t="str">
        <f>IF(BC191="","",IFERROR(VLOOKUP(DATASHEET!BL177,lookup,2,FALSE)-$Q191,""))</f>
        <v/>
      </c>
      <c r="BC191" s="109">
        <f>IFERROR(INDEX(DATASHEET!$A$1:$CT$300,MATCH(PROGRESS!$A191,DATASHEET!$A$1:$A$300,0),MATCH(PROGRESS!BC$2,DATASHEET!$A$1:$CT$1,0)),"")</f>
        <v>0</v>
      </c>
      <c r="BD191" s="109" t="str">
        <f t="shared" si="69"/>
        <v/>
      </c>
      <c r="BE191" s="110" t="str">
        <f>IF(ISBLANK(DATASHEET!BM177),"",DATASHEET!BM177)</f>
        <v>RNI</v>
      </c>
      <c r="BF191" s="111" t="str">
        <f>IF(ISBLANK(DATASHEET!BN177),"",DATASHEET!BN177)</f>
        <v>8S-IT-2</v>
      </c>
      <c r="BG191" s="108" t="str">
        <f>IF(BH191="","",IFERROR(VLOOKUP(DATASHEET!BP177,lookup,2,FALSE)-$Q191,""))</f>
        <v/>
      </c>
      <c r="BH191" s="109">
        <f>IFERROR(INDEX(DATASHEET!$A$1:$CT$300,MATCH(PROGRESS!$A191,DATASHEET!$A$1:$A$300,0),MATCH(PROGRESS!BH$2,DATASHEET!$A$1:$CT$1,0)),"")</f>
        <v>0</v>
      </c>
      <c r="BI191" s="109" t="str">
        <f t="shared" si="70"/>
        <v/>
      </c>
      <c r="BJ191" s="110" t="str">
        <f>IF(ISBLANK(DATASHEET!BQ177),"",DATASHEET!BQ177)</f>
        <v>AB</v>
      </c>
      <c r="BK191" s="111" t="str">
        <f>IF(ISBLANK(DATASHEET!BR177),"",DATASHEET!BR177)</f>
        <v>8S-MA-3</v>
      </c>
      <c r="BL191" s="108" t="str">
        <f>IFERROR(VLOOKUP(DATASHEET!BT177,lookup,2,FALSE)-$Q191,"")</f>
        <v/>
      </c>
      <c r="BM191" s="109">
        <f>IFERROR(INDEX(DATASHEET!$A$1:$CT$300,MATCH(PROGRESS!$A191,DATASHEET!$A$1:$A$300,0),MATCH(PROGRESS!BM$2,DATASHEET!$A$1:$CT$1,0)),"")</f>
        <v>0</v>
      </c>
      <c r="BN191" s="109" t="str">
        <f t="shared" si="71"/>
        <v/>
      </c>
      <c r="BO191" s="110" t="str">
        <f>IF(ISBLANK(DATASHEET!BU177),"",DATASHEET!BU177)</f>
        <v>RF</v>
      </c>
      <c r="BP191" s="111" t="str">
        <f>IF(ISBLANK(DATASHEET!BV177),"",DATASHEET!BV177)</f>
        <v>8S-MU-2</v>
      </c>
      <c r="BQ191" s="108" t="str">
        <f>IFERROR(VLOOKUP(DATASHEET!BX177,lookup,2,FALSE)-$Q191,"")</f>
        <v/>
      </c>
      <c r="BR191" s="109">
        <f>IFERROR(INDEX(DATASHEET!$A$1:$CT$300,MATCH(PROGRESS!$A191,DATASHEET!$A$1:$A$300,0),MATCH(PROGRESS!BR$2,DATASHEET!$A$1:$CT$1,0)),"")</f>
        <v>0</v>
      </c>
      <c r="BS191" s="109" t="str">
        <f t="shared" si="72"/>
        <v/>
      </c>
      <c r="BT191" s="110" t="str">
        <f>IF(ISBLANK(DATASHEET!BY177),"",DATASHEET!BY177)</f>
        <v>HST</v>
      </c>
      <c r="BU191" s="111" t="str">
        <f>IF(ISBLANK(DATASHEET!BZ177),"",DATASHEET!BZ177)</f>
        <v>8S-PS-5</v>
      </c>
      <c r="BV191" s="108" t="str">
        <f>IFERROR(VLOOKUP(DATASHEET!CB177,lookup,2,FALSE)-$Q191,"")</f>
        <v/>
      </c>
      <c r="BW191" s="109">
        <f>IFERROR(INDEX(DATASHEET!$A$1:$CT$300,MATCH(PROGRESS!$A191,DATASHEET!$A$1:$A$300,0),MATCH(PROGRESS!BW$2,DATASHEET!$A$1:$CT$1,0)),"")</f>
        <v>0</v>
      </c>
      <c r="BX191" s="109" t="str">
        <f t="shared" si="73"/>
        <v/>
      </c>
      <c r="BY191" s="110" t="str">
        <f>IF(ISBLANK(DATASHEET!CC177),"",DATASHEET!CC177)</f>
        <v>CKA</v>
      </c>
      <c r="BZ191" s="111" t="str">
        <f>IF(ISBLANK(DATASHEET!CD177),"",DATASHEET!CD177)</f>
        <v>8S-PE-2</v>
      </c>
      <c r="CA191" s="108" t="str">
        <f>IFERROR(VLOOKUP(DATASHEET!CF177,lookup,2,FALSE)-$Q191,"")</f>
        <v/>
      </c>
      <c r="CB191" s="109">
        <f>IFERROR(INDEX(DATASHEET!$A$1:$CT$300,MATCH(PROGRESS!$A191,DATASHEET!$A$1:$A$300,0),MATCH(PROGRESS!CB$2,DATASHEET!$A$1:$CT$1,0)),"")</f>
        <v>0</v>
      </c>
      <c r="CC191" s="109" t="str">
        <f t="shared" si="74"/>
        <v/>
      </c>
      <c r="CD191" s="110" t="str">
        <f>IF(ISBLANK(DATASHEET!CG177),"",DATASHEET!CG177)</f>
        <v>GRY</v>
      </c>
      <c r="CE191" s="111" t="str">
        <f>IF(ISBLANK(DATASHEET!CH177),"",DATASHEET!CH177)</f>
        <v>8S-RE-2</v>
      </c>
      <c r="CF191" s="108" t="str">
        <f>IFERROR(VLOOKUP(DATASHEET!CJ177,lookup,2,FALSE)-$Q191,"")</f>
        <v/>
      </c>
      <c r="CG191" s="109">
        <f>IFERROR(INDEX(DATASHEET!$A$1:$CT$300,MATCH(PROGRESS!$A191,DATASHEET!$A$1:$A$300,0),MATCH(PROGRESS!CG$2,DATASHEET!$A$1:$CT$1,0)),"")</f>
        <v>0</v>
      </c>
      <c r="CH191" s="109" t="str">
        <f t="shared" si="77"/>
        <v/>
      </c>
      <c r="CI191" s="110" t="str">
        <f>IF(ISBLANK(DATASHEET!CK177),"",DATASHEET!CK177)</f>
        <v>GN</v>
      </c>
      <c r="CJ191" s="111" t="str">
        <f>IF(ISBLANK(DATASHEET!CL177),"",DATASHEET!CL177)</f>
        <v>8X-SC-9</v>
      </c>
      <c r="CK191" s="108" t="str">
        <f>IFERROR(VLOOKUP(DATASHEET!CN177,lookup,2,FALSE)-$Q191,"")</f>
        <v/>
      </c>
      <c r="CL191" s="109">
        <f>IFERROR(INDEX(DATASHEET!$A$1:$CT$300,MATCH(PROGRESS!$A191,DATASHEET!$A$1:$A$300,0),MATCH(PROGRESS!CL$2,DATASHEET!$A$1:$CT$1,0)),"")</f>
        <v>0</v>
      </c>
      <c r="CM191" s="109" t="str">
        <f t="shared" si="75"/>
        <v/>
      </c>
      <c r="CN191" s="110" t="str">
        <f>IF(ISBLANK(DATASHEET!CO177),"",DATASHEET!CO177)</f>
        <v/>
      </c>
      <c r="CO191" s="110" t="str">
        <f>IF(ISBLANK(DATASHEET!CP177),"",DATASHEET!CP177)</f>
        <v/>
      </c>
      <c r="FO191" s="282"/>
      <c r="FP191" s="282"/>
      <c r="FQ191" s="282"/>
      <c r="FR191" s="282"/>
      <c r="FS191" s="282"/>
      <c r="FT191" s="282"/>
      <c r="FU191" s="282"/>
      <c r="FV191" s="282"/>
      <c r="FW191" s="282"/>
      <c r="FX191" s="282"/>
      <c r="FY191" s="345"/>
      <c r="FZ191" s="282"/>
      <c r="GA191" s="282"/>
      <c r="GB191" s="282"/>
      <c r="GC191" s="282"/>
      <c r="GD191" s="282"/>
      <c r="GE191" s="282"/>
      <c r="GF191" s="282"/>
      <c r="GG191" s="282"/>
      <c r="GH191" s="282"/>
      <c r="GI191" s="282"/>
      <c r="GJ191" s="282"/>
      <c r="GK191" s="282"/>
      <c r="GL191" s="282"/>
      <c r="GM191" s="282"/>
      <c r="GN191" s="282"/>
      <c r="GO191" s="282"/>
      <c r="GP191" s="282"/>
      <c r="GQ191" s="282"/>
      <c r="GR191" s="282"/>
    </row>
    <row r="192" spans="1:200" ht="15.75" x14ac:dyDescent="0.25">
      <c r="A192" s="112">
        <f>DATASHEET!A178</f>
        <v>152871</v>
      </c>
      <c r="B192" s="113" t="str">
        <f>DATASHEET!B178</f>
        <v>STEVENS, Jessica</v>
      </c>
      <c r="C192" s="114" t="str">
        <f>DATASHEET!C178</f>
        <v>8MH</v>
      </c>
      <c r="D192" s="115" t="str">
        <f>DATASHEET!D178</f>
        <v>F</v>
      </c>
      <c r="E192" s="115" t="str">
        <f>DATASHEET!J178</f>
        <v>N</v>
      </c>
      <c r="F192" s="115" t="str">
        <f>DATASHEET!E178</f>
        <v>Y</v>
      </c>
      <c r="G192" s="115" t="str">
        <f>DATASHEET!F178</f>
        <v>White - British</v>
      </c>
      <c r="H192" s="115" t="str">
        <f>DATASHEET!G178</f>
        <v>N</v>
      </c>
      <c r="I192" s="115" t="str">
        <f>DATASHEET!H178</f>
        <v>Y</v>
      </c>
      <c r="J192" s="115" t="str">
        <f>DATASHEET!I178</f>
        <v>N</v>
      </c>
      <c r="K192" s="116" t="str">
        <f>DATASHEET!M178</f>
        <v>H</v>
      </c>
      <c r="L192" s="117" t="str">
        <f t="shared" si="62"/>
        <v/>
      </c>
      <c r="M192" s="106" t="str">
        <f>IFERROR(SUM(COUNTIF($S192,"&gt;=0"),COUNTIF($AC192,"&gt;=0"),COUNTIF($AH192,"&gt;=0"),COUNTIF(#REF!,"&gt;=0"),COUNTIF($AM192,"&gt;=0"),COUNTIF($AR192,"&gt;=0"),COUNTIF($AW192,"&gt;=0"),COUNTIF($BB192,"&gt;=0"),COUNTIF($BG192,"&gt;=0"),COUNTIF($BL192,"&gt;=0"),COUNTIF($BV192,"&gt;=0"),COUNTIF($BQ192,"&gt;=0"),COUNTIF($CF192,"&gt;=0"),COUNTIF($CK192,"&gt;=0"),COUNTIF($X192,"&gt;=0"),COUNTIF($CA192,"&gt;=0"))/COUNT($S192,$AC192,$AH192,#REF!,$AM192,$AR192,$AW192,$BB192,$BG192,$BL192,$BV192,$CA192,$CF192,$CK192,$X192,$BQ192),"")</f>
        <v/>
      </c>
      <c r="N192" s="106" t="str">
        <f>IFERROR(SUM(COUNTIF($S192,"&lt;0"),COUNTIF($AC192,"&lt;0"),COUNTIF($AH192,"&lt;0"),COUNTIF(#REF!,"&lt;0"),COUNTIF($AM192,"&lt;0"),COUNTIF($AR192,"&lt;0"),COUNTIF($AW192,"&lt;0"),COUNTIF($BB192,"&lt;0"),COUNTIF($BG192,"&lt;0"),COUNTIF($BL192,"&lt;0"),COUNTIF($BV192,"&lt;0"),COUNTIF($BQ192,"&lt;0"),COUNTIF($CA192,"&lt;0"),COUNTIF($CF192,"&lt;0"),COUNTIF($CK192,"&lt;0"),COUNTIF($X192,"&lt;0"))/COUNT($S192,$AC192,$AH192,#REF!,$AM192,$AR192,$AW192,$BB192,$BG192,$BL192,$BV192,$CA192,$CF192,$CK192,$X192,$BQ192),"")</f>
        <v/>
      </c>
      <c r="O192" s="118" t="str">
        <f>IF(ISBLANK(DATASHEET!L178),"",DATASHEET!L178)</f>
        <v>6-7</v>
      </c>
      <c r="P192" s="119">
        <f>IFERROR(IF(VLOOKUP(DATASHEET!A178,[5]YEAR8!$A$2:$Z$226,18,FALSE)="","",VLOOKUP(DATASHEET!A178,[5]YEAR8!$A$2:$Z$226,18,FALSE)),"")</f>
        <v>64.375</v>
      </c>
      <c r="Q192" s="120">
        <f>IFERROR(IF(VLOOKUP(DATASHEET!A178,[5]YEAR8!$A$2:$AF$250,19,FALSE)="","",VLOOKUP(DATASHEET!A178,[5]YEAR8!$A$2:$AF$250,19,FALSE)),"")</f>
        <v>6.4375</v>
      </c>
      <c r="R192" s="121" t="str">
        <f>'P8 BREAKDOWN'!L180</f>
        <v/>
      </c>
      <c r="S192" s="108" t="str">
        <f>IF(T192="","",IFERROR(VLOOKUP(DATASHEET!AF178,lookup,2,FALSE)-$Q192,""))</f>
        <v/>
      </c>
      <c r="T192" s="109">
        <f>IFERROR(INDEX(DATASHEET!$A$1:$CT$300,MATCH(PROGRESS!$A192,DATASHEET!$A$1:$A$300,0),MATCH(PROGRESS!T$2,DATASHEET!$A$1:$CT$1,0)),"")</f>
        <v>0</v>
      </c>
      <c r="U192" s="109" t="str">
        <f t="shared" si="63"/>
        <v/>
      </c>
      <c r="V192" s="110" t="str">
        <f>IF(ISBLANK(DATASHEET!AG178),"",DATASHEET!AG178)</f>
        <v>SGO</v>
      </c>
      <c r="W192" s="111" t="str">
        <f>IF(ISBLANK(DATASHEET!AH178),"",DATASHEET!AH178)</f>
        <v>8N-AR-2</v>
      </c>
      <c r="X192" s="108" t="str">
        <f>IFERROR(VLOOKUP(DATASHEET!AJ178,lookup,2,FALSE)-$Q192,"")</f>
        <v/>
      </c>
      <c r="Y192" s="109">
        <f>IFERROR(INDEX(DATASHEET!$A$1:$CT$300,MATCH(PROGRESS!$A192,DATASHEET!$A$1:$A$300,0),MATCH(PROGRESS!Y$2,DATASHEET!$A$1:$CT$1,0)),"")</f>
        <v>0</v>
      </c>
      <c r="Z192" s="109" t="str">
        <f t="shared" si="76"/>
        <v/>
      </c>
      <c r="AA192" s="110" t="str">
        <f>IF(ISBLANK(DATASHEET!AK178),"",DATASHEET!AK178)</f>
        <v>AWR</v>
      </c>
      <c r="AB192" s="111" t="str">
        <f>IF(ISBLANK(DATASHEET!AL178),"",DATASHEET!AL178)</f>
        <v>8N-DT-4</v>
      </c>
      <c r="AC192" s="108" t="str">
        <f>IF(AD192="","",IFERROR(VLOOKUP(DATASHEET!AN178,lookup,2,FALSE)-$Q192,""))</f>
        <v/>
      </c>
      <c r="AD192" s="109">
        <f>IFERROR(INDEX(DATASHEET!$A$1:$CT$300,MATCH(PROGRESS!$A192,DATASHEET!$A$1:$A$300,0),MATCH(PROGRESS!AD$2,DATASHEET!$A$1:$CT$1,0)),"")</f>
        <v>0</v>
      </c>
      <c r="AE192" s="109" t="str">
        <f t="shared" si="64"/>
        <v/>
      </c>
      <c r="AF192" s="110" t="str">
        <f>IF(ISBLANK(DATASHEET!AO178),"",DATASHEET!AO178)</f>
        <v>EC</v>
      </c>
      <c r="AG192" s="111" t="str">
        <f>IF(ISBLANK(DATASHEET!AP178),"",DATASHEET!AP178)</f>
        <v>8N-DR-2</v>
      </c>
      <c r="AH192" s="108" t="str">
        <f>IF(AI192="","",IFERROR(VLOOKUP(DATASHEET!AR178,lookup,2,FALSE)-$Q192,""))</f>
        <v/>
      </c>
      <c r="AI192" s="109">
        <f>IFERROR(INDEX(DATASHEET!$A$1:$CT$300,MATCH(PROGRESS!$A192,DATASHEET!$A$1:$A$300,0),MATCH(PROGRESS!AI$2,DATASHEET!$A$1:$CT$1,0)),"")</f>
        <v>0</v>
      </c>
      <c r="AJ192" s="109" t="str">
        <f t="shared" si="65"/>
        <v/>
      </c>
      <c r="AK192" s="110" t="str">
        <f>IF(ISBLANK(DATASHEET!AS178),"",DATASHEET!AS178)</f>
        <v>AWH</v>
      </c>
      <c r="AL192" s="111" t="str">
        <f>IF(ISBLANK(DATASHEET!AT178),"",DATASHEET!AT178)</f>
        <v>8N-EN-1</v>
      </c>
      <c r="AM192" s="108" t="str">
        <f>IF(AN192="","",IFERROR(VLOOKUP(DATASHEET!AZ178,lookup,2,FALSE)-$Q192,""))</f>
        <v/>
      </c>
      <c r="AN192" s="109">
        <f>IFERROR(INDEX(DATASHEET!$A$1:$CT$300,MATCH(PROGRESS!$A192,DATASHEET!$A$1:$A$300,0),MATCH(PROGRESS!AN$2,DATASHEET!$A$1:$CT$1,0)),"")</f>
        <v>0</v>
      </c>
      <c r="AO192" s="109" t="str">
        <f t="shared" si="66"/>
        <v/>
      </c>
      <c r="AP192" s="110" t="str">
        <f>IF(ISBLANK(DATASHEET!BA178),"",DATASHEET!BA178)</f>
        <v/>
      </c>
      <c r="AQ192" s="111" t="str">
        <f>IF(ISBLANK(DATASHEET!BB178),"",DATASHEET!BB178)</f>
        <v/>
      </c>
      <c r="AR192" s="108" t="str">
        <f>IF(AS192="","",IFERROR(VLOOKUP(DATASHEET!BD178,lookup,2,FALSE)-$Q192,""))</f>
        <v/>
      </c>
      <c r="AS192" s="109">
        <f>IFERROR(INDEX(DATASHEET!$A$1:$CT$300,MATCH(PROGRESS!$A192,DATASHEET!$A$1:$A$300,0),MATCH(PROGRESS!AS$2,DATASHEET!$A$1:$CT$1,0)),"")</f>
        <v>0</v>
      </c>
      <c r="AT192" s="109" t="str">
        <f t="shared" si="67"/>
        <v/>
      </c>
      <c r="AU192" s="110" t="str">
        <f>IF(ISBLANK(DATASHEET!BE178),"",DATASHEET!BE178)</f>
        <v>MPI</v>
      </c>
      <c r="AV192" s="111" t="str">
        <f>IF(ISBLANK(DATASHEET!BF178),"",DATASHEET!BF178)</f>
        <v>8N-GG-2</v>
      </c>
      <c r="AW192" s="108" t="str">
        <f>IF(AX192="","",IFERROR(VLOOKUP(DATASHEET!BH178,lookup,2,FALSE)-$Q192,""))</f>
        <v/>
      </c>
      <c r="AX192" s="109">
        <f>IFERROR(INDEX(DATASHEET!$A$1:$CT$300,MATCH(PROGRESS!$A192,DATASHEET!$A$1:$A$300,0),MATCH(PROGRESS!AX$2,DATASHEET!$A$1:$CT$1,0)),"")</f>
        <v>0</v>
      </c>
      <c r="AY192" s="109" t="str">
        <f t="shared" si="68"/>
        <v/>
      </c>
      <c r="AZ192" s="110" t="str">
        <f>IF(ISBLANK(DATASHEET!BI178),"",DATASHEET!BI178)</f>
        <v>HST</v>
      </c>
      <c r="BA192" s="111" t="str">
        <f>IF(ISBLANK(DATASHEET!BJ178),"",DATASHEET!BJ178)</f>
        <v>8N-HI-2</v>
      </c>
      <c r="BB192" s="108" t="str">
        <f>IF(BC192="","",IFERROR(VLOOKUP(DATASHEET!BL178,lookup,2,FALSE)-$Q192,""))</f>
        <v/>
      </c>
      <c r="BC192" s="109">
        <f>IFERROR(INDEX(DATASHEET!$A$1:$CT$300,MATCH(PROGRESS!$A192,DATASHEET!$A$1:$A$300,0),MATCH(PROGRESS!BC$2,DATASHEET!$A$1:$CT$1,0)),"")</f>
        <v>0</v>
      </c>
      <c r="BD192" s="109" t="str">
        <f t="shared" si="69"/>
        <v/>
      </c>
      <c r="BE192" s="110" t="str">
        <f>IF(ISBLANK(DATASHEET!BM178),"",DATASHEET!BM178)</f>
        <v>DCR</v>
      </c>
      <c r="BF192" s="111" t="str">
        <f>IF(ISBLANK(DATASHEET!BN178),"",DATASHEET!BN178)</f>
        <v>8N-IT-2</v>
      </c>
      <c r="BG192" s="108" t="str">
        <f>IF(BH192="","",IFERROR(VLOOKUP(DATASHEET!BP178,lookup,2,FALSE)-$Q192,""))</f>
        <v/>
      </c>
      <c r="BH192" s="109">
        <f>IFERROR(INDEX(DATASHEET!$A$1:$CT$300,MATCH(PROGRESS!$A192,DATASHEET!$A$1:$A$300,0),MATCH(PROGRESS!BH$2,DATASHEET!$A$1:$CT$1,0)),"")</f>
        <v>0</v>
      </c>
      <c r="BI192" s="109" t="str">
        <f t="shared" si="70"/>
        <v/>
      </c>
      <c r="BJ192" s="110" t="str">
        <f>IF(ISBLANK(DATASHEET!BQ178),"",DATASHEET!BQ178)</f>
        <v>MP</v>
      </c>
      <c r="BK192" s="111" t="str">
        <f>IF(ISBLANK(DATASHEET!BR178),"",DATASHEET!BR178)</f>
        <v>8N-MA-2</v>
      </c>
      <c r="BL192" s="108" t="str">
        <f>IFERROR(VLOOKUP(DATASHEET!BT178,lookup,2,FALSE)-$Q192,"")</f>
        <v/>
      </c>
      <c r="BM192" s="109">
        <f>IFERROR(INDEX(DATASHEET!$A$1:$CT$300,MATCH(PROGRESS!$A192,DATASHEET!$A$1:$A$300,0),MATCH(PROGRESS!BM$2,DATASHEET!$A$1:$CT$1,0)),"")</f>
        <v>0</v>
      </c>
      <c r="BN192" s="109" t="str">
        <f t="shared" si="71"/>
        <v/>
      </c>
      <c r="BO192" s="110" t="str">
        <f>IF(ISBLANK(DATASHEET!BU178),"",DATASHEET!BU178)</f>
        <v>AW</v>
      </c>
      <c r="BP192" s="111" t="str">
        <f>IF(ISBLANK(DATASHEET!BV178),"",DATASHEET!BV178)</f>
        <v>8N-MU-2</v>
      </c>
      <c r="BQ192" s="108" t="str">
        <f>IFERROR(VLOOKUP(DATASHEET!BX178,lookup,2,FALSE)-$Q192,"")</f>
        <v/>
      </c>
      <c r="BR192" s="109">
        <f>IFERROR(INDEX(DATASHEET!$A$1:$CT$300,MATCH(PROGRESS!$A192,DATASHEET!$A$1:$A$300,0),MATCH(PROGRESS!BR$2,DATASHEET!$A$1:$CT$1,0)),"")</f>
        <v>0</v>
      </c>
      <c r="BS192" s="109" t="str">
        <f t="shared" si="72"/>
        <v/>
      </c>
      <c r="BT192" s="110" t="str">
        <f>IF(ISBLANK(DATASHEET!BY178),"",DATASHEET!BY178)</f>
        <v/>
      </c>
      <c r="BU192" s="111" t="str">
        <f>IF(ISBLANK(DATASHEET!BZ178),"",DATASHEET!BZ178)</f>
        <v/>
      </c>
      <c r="BV192" s="108" t="str">
        <f>IFERROR(VLOOKUP(DATASHEET!CB178,lookup,2,FALSE)-$Q192,"")</f>
        <v/>
      </c>
      <c r="BW192" s="109">
        <f>IFERROR(INDEX(DATASHEET!$A$1:$CT$300,MATCH(PROGRESS!$A192,DATASHEET!$A$1:$A$300,0),MATCH(PROGRESS!BW$2,DATASHEET!$A$1:$CT$1,0)),"")</f>
        <v>0</v>
      </c>
      <c r="BX192" s="109" t="str">
        <f t="shared" si="73"/>
        <v/>
      </c>
      <c r="BY192" s="110" t="str">
        <f>IF(ISBLANK(DATASHEET!CC178),"",DATASHEET!CC178)</f>
        <v>LGI</v>
      </c>
      <c r="BZ192" s="111" t="str">
        <f>IF(ISBLANK(DATASHEET!CD178),"",DATASHEET!CD178)</f>
        <v>8N-PE-1</v>
      </c>
      <c r="CA192" s="108" t="str">
        <f>IFERROR(VLOOKUP(DATASHEET!CF178,lookup,2,FALSE)-$Q192,"")</f>
        <v/>
      </c>
      <c r="CB192" s="109">
        <f>IFERROR(INDEX(DATASHEET!$A$1:$CT$300,MATCH(PROGRESS!$A192,DATASHEET!$A$1:$A$300,0),MATCH(PROGRESS!CB$2,DATASHEET!$A$1:$CT$1,0)),"")</f>
        <v>0</v>
      </c>
      <c r="CC192" s="109" t="str">
        <f t="shared" si="74"/>
        <v/>
      </c>
      <c r="CD192" s="110" t="str">
        <f>IF(ISBLANK(DATASHEET!CG178),"",DATASHEET!CG178)</f>
        <v>PLO</v>
      </c>
      <c r="CE192" s="111" t="str">
        <f>IF(ISBLANK(DATASHEET!CH178),"",DATASHEET!CH178)</f>
        <v>8N-RE-2</v>
      </c>
      <c r="CF192" s="108" t="str">
        <f>IFERROR(VLOOKUP(DATASHEET!CJ178,lookup,2,FALSE)-$Q192,"")</f>
        <v/>
      </c>
      <c r="CG192" s="109">
        <f>IFERROR(INDEX(DATASHEET!$A$1:$CT$300,MATCH(PROGRESS!$A192,DATASHEET!$A$1:$A$300,0),MATCH(PROGRESS!CG$2,DATASHEET!$A$1:$CT$1,0)),"")</f>
        <v>0</v>
      </c>
      <c r="CH192" s="109" t="str">
        <f t="shared" si="77"/>
        <v/>
      </c>
      <c r="CI192" s="110" t="str">
        <f>IF(ISBLANK(DATASHEET!CK178),"",DATASHEET!CK178)</f>
        <v>DWA</v>
      </c>
      <c r="CJ192" s="111" t="str">
        <f>IF(ISBLANK(DATASHEET!CL178),"",DATASHEET!CL178)</f>
        <v>8X-SC-1</v>
      </c>
      <c r="CK192" s="108" t="str">
        <f>IFERROR(VLOOKUP(DATASHEET!CN178,lookup,2,FALSE)-$Q192,"")</f>
        <v/>
      </c>
      <c r="CL192" s="109">
        <f>IFERROR(INDEX(DATASHEET!$A$1:$CT$300,MATCH(PROGRESS!$A192,DATASHEET!$A$1:$A$300,0),MATCH(PROGRESS!CL$2,DATASHEET!$A$1:$CT$1,0)),"")</f>
        <v>0</v>
      </c>
      <c r="CM192" s="109" t="str">
        <f t="shared" si="75"/>
        <v/>
      </c>
      <c r="CN192" s="110" t="str">
        <f>IF(ISBLANK(DATASHEET!CO178),"",DATASHEET!CO178)</f>
        <v>YP</v>
      </c>
      <c r="CO192" s="110" t="str">
        <f>IF(ISBLANK(DATASHEET!CP178),"",DATASHEET!CP178)</f>
        <v>8N-SP-2</v>
      </c>
      <c r="FO192" s="282"/>
      <c r="FP192" s="282"/>
      <c r="FQ192" s="282"/>
      <c r="FR192" s="282"/>
      <c r="FS192" s="282"/>
      <c r="FT192" s="282"/>
      <c r="FU192" s="282"/>
      <c r="FV192" s="282"/>
      <c r="FW192" s="282"/>
      <c r="FX192" s="282"/>
      <c r="FY192" s="345"/>
      <c r="FZ192" s="282"/>
      <c r="GA192" s="282"/>
      <c r="GB192" s="282"/>
      <c r="GC192" s="282"/>
      <c r="GD192" s="282"/>
      <c r="GE192" s="282"/>
      <c r="GF192" s="282"/>
      <c r="GG192" s="282"/>
      <c r="GH192" s="282"/>
      <c r="GI192" s="282"/>
      <c r="GJ192" s="282"/>
      <c r="GK192" s="282"/>
      <c r="GL192" s="282"/>
      <c r="GM192" s="282"/>
      <c r="GN192" s="282"/>
      <c r="GO192" s="282"/>
      <c r="GP192" s="282"/>
      <c r="GQ192" s="282"/>
      <c r="GR192" s="282"/>
    </row>
    <row r="193" spans="1:200" ht="15.75" x14ac:dyDescent="0.25">
      <c r="A193" s="112">
        <f>DATASHEET!A179</f>
        <v>152891</v>
      </c>
      <c r="B193" s="113" t="str">
        <f>DATASHEET!B179</f>
        <v>STONES, Lily</v>
      </c>
      <c r="C193" s="114" t="str">
        <f>DATASHEET!C179</f>
        <v>8AB</v>
      </c>
      <c r="D193" s="115" t="str">
        <f>DATASHEET!D179</f>
        <v>F</v>
      </c>
      <c r="E193" s="115" t="str">
        <f>DATASHEET!J179</f>
        <v>K</v>
      </c>
      <c r="F193" s="115" t="str">
        <f>DATASHEET!E179</f>
        <v>N</v>
      </c>
      <c r="G193" s="115" t="str">
        <f>DATASHEET!F179</f>
        <v>White - British</v>
      </c>
      <c r="H193" s="115" t="str">
        <f>DATASHEET!G179</f>
        <v>N</v>
      </c>
      <c r="I193" s="115" t="str">
        <f>DATASHEET!H179</f>
        <v>N</v>
      </c>
      <c r="J193" s="115" t="str">
        <f>DATASHEET!I179</f>
        <v>N</v>
      </c>
      <c r="K193" s="116" t="str">
        <f>DATASHEET!M179</f>
        <v/>
      </c>
      <c r="L193" s="117" t="str">
        <f t="shared" si="62"/>
        <v/>
      </c>
      <c r="M193" s="106" t="str">
        <f>IFERROR(SUM(COUNTIF($S193,"&gt;=0"),COUNTIF($AC193,"&gt;=0"),COUNTIF($AH193,"&gt;=0"),COUNTIF(#REF!,"&gt;=0"),COUNTIF($AM193,"&gt;=0"),COUNTIF($AR193,"&gt;=0"),COUNTIF($AW193,"&gt;=0"),COUNTIF($BB193,"&gt;=0"),COUNTIF($BG193,"&gt;=0"),COUNTIF($BL193,"&gt;=0"),COUNTIF($BV193,"&gt;=0"),COUNTIF($BQ193,"&gt;=0"),COUNTIF($CF193,"&gt;=0"),COUNTIF($CK193,"&gt;=0"),COUNTIF($X193,"&gt;=0"),COUNTIF($CA193,"&gt;=0"))/COUNT($S193,$AC193,$AH193,#REF!,$AM193,$AR193,$AW193,$BB193,$BG193,$BL193,$BV193,$CA193,$CF193,$CK193,$X193,$BQ193),"")</f>
        <v/>
      </c>
      <c r="N193" s="106" t="str">
        <f>IFERROR(SUM(COUNTIF($S193,"&lt;0"),COUNTIF($AC193,"&lt;0"),COUNTIF($AH193,"&lt;0"),COUNTIF(#REF!,"&lt;0"),COUNTIF($AM193,"&lt;0"),COUNTIF($AR193,"&lt;0"),COUNTIF($AW193,"&lt;0"),COUNTIF($BB193,"&lt;0"),COUNTIF($BG193,"&lt;0"),COUNTIF($BL193,"&lt;0"),COUNTIF($BV193,"&lt;0"),COUNTIF($BQ193,"&lt;0"),COUNTIF($CA193,"&lt;0"),COUNTIF($CF193,"&lt;0"),COUNTIF($CK193,"&lt;0"),COUNTIF($X193,"&lt;0"))/COUNT($S193,$AC193,$AH193,#REF!,$AM193,$AR193,$AW193,$BB193,$BG193,$BL193,$BV193,$CA193,$CF193,$CK193,$X193,$BQ193),"")</f>
        <v/>
      </c>
      <c r="O193" s="118" t="str">
        <f>IF(ISBLANK(DATASHEET!L179),"",DATASHEET!L179)</f>
        <v/>
      </c>
      <c r="P193" s="119" t="str">
        <f>IFERROR(IF(VLOOKUP(DATASHEET!A179,[5]YEAR8!$A$2:$Z$226,18,FALSE)="","",VLOOKUP(DATASHEET!A179,[5]YEAR8!$A$2:$Z$226,18,FALSE)),"")</f>
        <v/>
      </c>
      <c r="Q193" s="120" t="str">
        <f>IFERROR(IF(VLOOKUP(DATASHEET!A179,[5]YEAR8!$A$2:$AF$250,19,FALSE)="","",VLOOKUP(DATASHEET!A179,[5]YEAR8!$A$2:$AF$250,19,FALSE)),"")</f>
        <v/>
      </c>
      <c r="R193" s="121" t="str">
        <f>'P8 BREAKDOWN'!L181</f>
        <v/>
      </c>
      <c r="S193" s="108" t="str">
        <f>IF(T193="","",IFERROR(VLOOKUP(DATASHEET!AF179,lookup,2,FALSE)-$Q193,""))</f>
        <v/>
      </c>
      <c r="T193" s="109">
        <f>IFERROR(INDEX(DATASHEET!$A$1:$CT$300,MATCH(PROGRESS!$A193,DATASHEET!$A$1:$A$300,0),MATCH(PROGRESS!T$2,DATASHEET!$A$1:$CT$1,0)),"")</f>
        <v>0</v>
      </c>
      <c r="U193" s="109" t="str">
        <f t="shared" si="63"/>
        <v/>
      </c>
      <c r="V193" s="110" t="str">
        <f>IF(ISBLANK(DATASHEET!AG179),"",DATASHEET!AG179)</f>
        <v>SGO</v>
      </c>
      <c r="W193" s="111" t="str">
        <f>IF(ISBLANK(DATASHEET!AH179),"",DATASHEET!AH179)</f>
        <v>8N-AR-1</v>
      </c>
      <c r="X193" s="108" t="str">
        <f>IFERROR(VLOOKUP(DATASHEET!AJ179,lookup,2,FALSE)-$Q193,"")</f>
        <v/>
      </c>
      <c r="Y193" s="109">
        <f>IFERROR(INDEX(DATASHEET!$A$1:$CT$300,MATCH(PROGRESS!$A193,DATASHEET!$A$1:$A$300,0),MATCH(PROGRESS!Y$2,DATASHEET!$A$1:$CT$1,0)),"")</f>
        <v>0</v>
      </c>
      <c r="Z193" s="109" t="str">
        <f t="shared" si="76"/>
        <v/>
      </c>
      <c r="AA193" s="110" t="str">
        <f>IF(ISBLANK(DATASHEET!AK179),"",DATASHEET!AK179)</f>
        <v>AWR</v>
      </c>
      <c r="AB193" s="111" t="str">
        <f>IF(ISBLANK(DATASHEET!AL179),"",DATASHEET!AL179)</f>
        <v>8N-DT-4</v>
      </c>
      <c r="AC193" s="108" t="str">
        <f>IF(AD193="","",IFERROR(VLOOKUP(DATASHEET!AN179,lookup,2,FALSE)-$Q193,""))</f>
        <v/>
      </c>
      <c r="AD193" s="109">
        <f>IFERROR(INDEX(DATASHEET!$A$1:$CT$300,MATCH(PROGRESS!$A193,DATASHEET!$A$1:$A$300,0),MATCH(PROGRESS!AD$2,DATASHEET!$A$1:$CT$1,0)),"")</f>
        <v>0</v>
      </c>
      <c r="AE193" s="109" t="str">
        <f t="shared" si="64"/>
        <v/>
      </c>
      <c r="AF193" s="110" t="str">
        <f>IF(ISBLANK(DATASHEET!AO179),"",DATASHEET!AO179)</f>
        <v>EC</v>
      </c>
      <c r="AG193" s="111" t="str">
        <f>IF(ISBLANK(DATASHEET!AP179),"",DATASHEET!AP179)</f>
        <v>8N-DR-1</v>
      </c>
      <c r="AH193" s="108" t="str">
        <f>IF(AI193="","",IFERROR(VLOOKUP(DATASHEET!AR179,lookup,2,FALSE)-$Q193,""))</f>
        <v/>
      </c>
      <c r="AI193" s="109">
        <f>IFERROR(INDEX(DATASHEET!$A$1:$CT$300,MATCH(PROGRESS!$A193,DATASHEET!$A$1:$A$300,0),MATCH(PROGRESS!AI$2,DATASHEET!$A$1:$CT$1,0)),"")</f>
        <v>0</v>
      </c>
      <c r="AJ193" s="109" t="str">
        <f t="shared" si="65"/>
        <v/>
      </c>
      <c r="AK193" s="110" t="str">
        <f>IF(ISBLANK(DATASHEET!AS179),"",DATASHEET!AS179)</f>
        <v>CGO</v>
      </c>
      <c r="AL193" s="111" t="str">
        <f>IF(ISBLANK(DATASHEET!AT179),"",DATASHEET!AT179)</f>
        <v>8N-EN-5</v>
      </c>
      <c r="AM193" s="108" t="str">
        <f>IF(AN193="","",IFERROR(VLOOKUP(DATASHEET!AZ179,lookup,2,FALSE)-$Q193,""))</f>
        <v/>
      </c>
      <c r="AN193" s="109">
        <f>IFERROR(INDEX(DATASHEET!$A$1:$CT$300,MATCH(PROGRESS!$A193,DATASHEET!$A$1:$A$300,0),MATCH(PROGRESS!AN$2,DATASHEET!$A$1:$CT$1,0)),"")</f>
        <v>0</v>
      </c>
      <c r="AO193" s="109" t="str">
        <f t="shared" si="66"/>
        <v/>
      </c>
      <c r="AP193" s="110" t="str">
        <f>IF(ISBLANK(DATASHEET!BA179),"",DATASHEET!BA179)</f>
        <v/>
      </c>
      <c r="AQ193" s="111" t="str">
        <f>IF(ISBLANK(DATASHEET!BB179),"",DATASHEET!BB179)</f>
        <v/>
      </c>
      <c r="AR193" s="108" t="str">
        <f>IF(AS193="","",IFERROR(VLOOKUP(DATASHEET!BD179,lookup,2,FALSE)-$Q193,""))</f>
        <v/>
      </c>
      <c r="AS193" s="109">
        <f>IFERROR(INDEX(DATASHEET!$A$1:$CT$300,MATCH(PROGRESS!$A193,DATASHEET!$A$1:$A$300,0),MATCH(PROGRESS!AS$2,DATASHEET!$A$1:$CT$1,0)),"")</f>
        <v>0</v>
      </c>
      <c r="AT193" s="109" t="str">
        <f t="shared" si="67"/>
        <v/>
      </c>
      <c r="AU193" s="110" t="str">
        <f>IF(ISBLANK(DATASHEET!BE179),"",DATASHEET!BE179)</f>
        <v>MPI</v>
      </c>
      <c r="AV193" s="111" t="str">
        <f>IF(ISBLANK(DATASHEET!BF179),"",DATASHEET!BF179)</f>
        <v>8N-GG-1</v>
      </c>
      <c r="AW193" s="108" t="str">
        <f>IF(AX193="","",IFERROR(VLOOKUP(DATASHEET!BH179,lookup,2,FALSE)-$Q193,""))</f>
        <v/>
      </c>
      <c r="AX193" s="109">
        <f>IFERROR(INDEX(DATASHEET!$A$1:$CT$300,MATCH(PROGRESS!$A193,DATASHEET!$A$1:$A$300,0),MATCH(PROGRESS!AX$2,DATASHEET!$A$1:$CT$1,0)),"")</f>
        <v>0</v>
      </c>
      <c r="AY193" s="109" t="str">
        <f t="shared" si="68"/>
        <v/>
      </c>
      <c r="AZ193" s="110" t="str">
        <f>IF(ISBLANK(DATASHEET!BI179),"",DATASHEET!BI179)</f>
        <v>HST</v>
      </c>
      <c r="BA193" s="111" t="str">
        <f>IF(ISBLANK(DATASHEET!BJ179),"",DATASHEET!BJ179)</f>
        <v>8N-HI-1</v>
      </c>
      <c r="BB193" s="108" t="str">
        <f>IF(BC193="","",IFERROR(VLOOKUP(DATASHEET!BL179,lookup,2,FALSE)-$Q193,""))</f>
        <v/>
      </c>
      <c r="BC193" s="109">
        <f>IFERROR(INDEX(DATASHEET!$A$1:$CT$300,MATCH(PROGRESS!$A193,DATASHEET!$A$1:$A$300,0),MATCH(PROGRESS!BC$2,DATASHEET!$A$1:$CT$1,0)),"")</f>
        <v>0</v>
      </c>
      <c r="BD193" s="109" t="str">
        <f t="shared" si="69"/>
        <v/>
      </c>
      <c r="BE193" s="110" t="str">
        <f>IF(ISBLANK(DATASHEET!BM179),"",DATASHEET!BM179)</f>
        <v>FS</v>
      </c>
      <c r="BF193" s="111" t="str">
        <f>IF(ISBLANK(DATASHEET!BN179),"",DATASHEET!BN179)</f>
        <v>8N-IT-1</v>
      </c>
      <c r="BG193" s="108" t="str">
        <f>IF(BH193="","",IFERROR(VLOOKUP(DATASHEET!BP179,lookup,2,FALSE)-$Q193,""))</f>
        <v/>
      </c>
      <c r="BH193" s="109">
        <f>IFERROR(INDEX(DATASHEET!$A$1:$CT$300,MATCH(PROGRESS!$A193,DATASHEET!$A$1:$A$300,0),MATCH(PROGRESS!BH$2,DATASHEET!$A$1:$CT$1,0)),"")</f>
        <v>0</v>
      </c>
      <c r="BI193" s="109" t="str">
        <f t="shared" si="70"/>
        <v/>
      </c>
      <c r="BJ193" s="110" t="str">
        <f>IF(ISBLANK(DATASHEET!BQ179),"",DATASHEET!BQ179)</f>
        <v>ZI</v>
      </c>
      <c r="BK193" s="111" t="str">
        <f>IF(ISBLANK(DATASHEET!BR179),"",DATASHEET!BR179)</f>
        <v>8N-MA-5</v>
      </c>
      <c r="BL193" s="108" t="str">
        <f>IFERROR(VLOOKUP(DATASHEET!BT179,lookup,2,FALSE)-$Q193,"")</f>
        <v/>
      </c>
      <c r="BM193" s="109">
        <f>IFERROR(INDEX(DATASHEET!$A$1:$CT$300,MATCH(PROGRESS!$A193,DATASHEET!$A$1:$A$300,0),MATCH(PROGRESS!BM$2,DATASHEET!$A$1:$CT$1,0)),"")</f>
        <v>0</v>
      </c>
      <c r="BN193" s="109" t="str">
        <f t="shared" si="71"/>
        <v/>
      </c>
      <c r="BO193" s="110" t="str">
        <f>IF(ISBLANK(DATASHEET!BU179),"",DATASHEET!BU179)</f>
        <v>AW</v>
      </c>
      <c r="BP193" s="111" t="str">
        <f>IF(ISBLANK(DATASHEET!BV179),"",DATASHEET!BV179)</f>
        <v>8N-MU-1</v>
      </c>
      <c r="BQ193" s="108" t="str">
        <f>IFERROR(VLOOKUP(DATASHEET!BX179,lookup,2,FALSE)-$Q193,"")</f>
        <v/>
      </c>
      <c r="BR193" s="109">
        <f>IFERROR(INDEX(DATASHEET!$A$1:$CT$300,MATCH(PROGRESS!$A193,DATASHEET!$A$1:$A$300,0),MATCH(PROGRESS!BR$2,DATASHEET!$A$1:$CT$1,0)),"")</f>
        <v>0</v>
      </c>
      <c r="BS193" s="109" t="str">
        <f t="shared" si="72"/>
        <v/>
      </c>
      <c r="BT193" s="110" t="str">
        <f>IF(ISBLANK(DATASHEET!BY179),"",DATASHEET!BY179)</f>
        <v/>
      </c>
      <c r="BU193" s="111" t="str">
        <f>IF(ISBLANK(DATASHEET!BZ179),"",DATASHEET!BZ179)</f>
        <v/>
      </c>
      <c r="BV193" s="108" t="str">
        <f>IFERROR(VLOOKUP(DATASHEET!CB179,lookup,2,FALSE)-$Q193,"")</f>
        <v/>
      </c>
      <c r="BW193" s="109">
        <f>IFERROR(INDEX(DATASHEET!$A$1:$CT$300,MATCH(PROGRESS!$A193,DATASHEET!$A$1:$A$300,0),MATCH(PROGRESS!BW$2,DATASHEET!$A$1:$CT$1,0)),"")</f>
        <v>0</v>
      </c>
      <c r="BX193" s="109" t="str">
        <f t="shared" si="73"/>
        <v/>
      </c>
      <c r="BY193" s="110" t="str">
        <f>IF(ISBLANK(DATASHEET!CC179),"",DATASHEET!CC179)</f>
        <v>CKA</v>
      </c>
      <c r="BZ193" s="111" t="str">
        <f>IF(ISBLANK(DATASHEET!CD179),"",DATASHEET!CD179)</f>
        <v>8N-PE-2</v>
      </c>
      <c r="CA193" s="108" t="str">
        <f>IFERROR(VLOOKUP(DATASHEET!CF179,lookup,2,FALSE)-$Q193,"")</f>
        <v/>
      </c>
      <c r="CB193" s="109">
        <f>IFERROR(INDEX(DATASHEET!$A$1:$CT$300,MATCH(PROGRESS!$A193,DATASHEET!$A$1:$A$300,0),MATCH(PROGRESS!CB$2,DATASHEET!$A$1:$CT$1,0)),"")</f>
        <v>0</v>
      </c>
      <c r="CC193" s="109" t="str">
        <f t="shared" si="74"/>
        <v/>
      </c>
      <c r="CD193" s="110" t="str">
        <f>IF(ISBLANK(DATASHEET!CG179),"",DATASHEET!CG179)</f>
        <v>PLO</v>
      </c>
      <c r="CE193" s="111" t="str">
        <f>IF(ISBLANK(DATASHEET!CH179),"",DATASHEET!CH179)</f>
        <v>8N-RE-1</v>
      </c>
      <c r="CF193" s="108" t="str">
        <f>IFERROR(VLOOKUP(DATASHEET!CJ179,lookup,2,FALSE)-$Q193,"")</f>
        <v/>
      </c>
      <c r="CG193" s="109">
        <f>IFERROR(INDEX(DATASHEET!$A$1:$CT$300,MATCH(PROGRESS!$A193,DATASHEET!$A$1:$A$300,0),MATCH(PROGRESS!CG$2,DATASHEET!$A$1:$CT$1,0)),"")</f>
        <v>0</v>
      </c>
      <c r="CH193" s="109" t="str">
        <f t="shared" si="77"/>
        <v/>
      </c>
      <c r="CI193" s="110" t="str">
        <f>IF(ISBLANK(DATASHEET!CK179),"",DATASHEET!CK179)</f>
        <v>KBW</v>
      </c>
      <c r="CJ193" s="111" t="str">
        <f>IF(ISBLANK(DATASHEET!CL179),"",DATASHEET!CL179)</f>
        <v>8X-SC-8</v>
      </c>
      <c r="CK193" s="108" t="str">
        <f>IFERROR(VLOOKUP(DATASHEET!CN179,lookup,2,FALSE)-$Q193,"")</f>
        <v/>
      </c>
      <c r="CL193" s="109">
        <f>IFERROR(INDEX(DATASHEET!$A$1:$CT$300,MATCH(PROGRESS!$A193,DATASHEET!$A$1:$A$300,0),MATCH(PROGRESS!CL$2,DATASHEET!$A$1:$CT$1,0)),"")</f>
        <v>0</v>
      </c>
      <c r="CM193" s="109" t="str">
        <f t="shared" si="75"/>
        <v/>
      </c>
      <c r="CN193" s="110" t="str">
        <f>IF(ISBLANK(DATASHEET!CO179),"",DATASHEET!CO179)</f>
        <v>DCH</v>
      </c>
      <c r="CO193" s="110" t="str">
        <f>IF(ISBLANK(DATASHEET!CP179),"",DATASHEET!CP179)</f>
        <v>8N-SP-1</v>
      </c>
      <c r="FO193" s="282"/>
      <c r="FP193" s="282"/>
      <c r="FQ193" s="282"/>
      <c r="FR193" s="282"/>
      <c r="FS193" s="282"/>
      <c r="FT193" s="282"/>
      <c r="FU193" s="282"/>
      <c r="FV193" s="282"/>
      <c r="FW193" s="282"/>
      <c r="FX193" s="282"/>
      <c r="FY193" s="345"/>
      <c r="FZ193" s="282"/>
      <c r="GA193" s="282"/>
      <c r="GB193" s="282"/>
      <c r="GC193" s="282"/>
      <c r="GD193" s="282"/>
      <c r="GE193" s="282"/>
      <c r="GF193" s="282"/>
      <c r="GG193" s="282"/>
      <c r="GH193" s="282"/>
      <c r="GI193" s="282"/>
      <c r="GJ193" s="282"/>
      <c r="GK193" s="282"/>
      <c r="GL193" s="282"/>
      <c r="GM193" s="282"/>
      <c r="GN193" s="282"/>
      <c r="GO193" s="282"/>
      <c r="GP193" s="282"/>
      <c r="GQ193" s="282"/>
      <c r="GR193" s="282"/>
    </row>
    <row r="194" spans="1:200" ht="15.75" x14ac:dyDescent="0.25">
      <c r="A194" s="112">
        <f>DATASHEET!A180</f>
        <v>152856</v>
      </c>
      <c r="B194" s="113" t="str">
        <f>DATASHEET!B180</f>
        <v>SWIFT PEREZ, Isabel</v>
      </c>
      <c r="C194" s="114" t="str">
        <f>DATASHEET!C180</f>
        <v>8KS</v>
      </c>
      <c r="D194" s="115" t="str">
        <f>DATASHEET!D180</f>
        <v>F</v>
      </c>
      <c r="E194" s="115" t="str">
        <f>DATASHEET!J180</f>
        <v>N</v>
      </c>
      <c r="F194" s="115" t="str">
        <f>DATASHEET!E180</f>
        <v>N</v>
      </c>
      <c r="G194" s="115" t="str">
        <f>DATASHEET!F180</f>
        <v>White and Black African</v>
      </c>
      <c r="H194" s="115" t="str">
        <f>DATASHEET!G180</f>
        <v>Y</v>
      </c>
      <c r="I194" s="115" t="str">
        <f>DATASHEET!H180</f>
        <v>N</v>
      </c>
      <c r="J194" s="115" t="str">
        <f>DATASHEET!I180</f>
        <v>N</v>
      </c>
      <c r="K194" s="116" t="str">
        <f>DATASHEET!M180</f>
        <v>H</v>
      </c>
      <c r="L194" s="117" t="str">
        <f t="shared" si="62"/>
        <v/>
      </c>
      <c r="M194" s="106" t="str">
        <f>IFERROR(SUM(COUNTIF($S194,"&gt;=0"),COUNTIF($AC194,"&gt;=0"),COUNTIF($AH194,"&gt;=0"),COUNTIF(#REF!,"&gt;=0"),COUNTIF($AM194,"&gt;=0"),COUNTIF($AR194,"&gt;=0"),COUNTIF($AW194,"&gt;=0"),COUNTIF($BB194,"&gt;=0"),COUNTIF($BG194,"&gt;=0"),COUNTIF($BL194,"&gt;=0"),COUNTIF($BV194,"&gt;=0"),COUNTIF($BQ194,"&gt;=0"),COUNTIF($CF194,"&gt;=0"),COUNTIF($CK194,"&gt;=0"),COUNTIF($X194,"&gt;=0"),COUNTIF($CA194,"&gt;=0"))/COUNT($S194,$AC194,$AH194,#REF!,$AM194,$AR194,$AW194,$BB194,$BG194,$BL194,$BV194,$CA194,$CF194,$CK194,$X194,$BQ194),"")</f>
        <v/>
      </c>
      <c r="N194" s="106" t="str">
        <f>IFERROR(SUM(COUNTIF($S194,"&lt;0"),COUNTIF($AC194,"&lt;0"),COUNTIF($AH194,"&lt;0"),COUNTIF(#REF!,"&lt;0"),COUNTIF($AM194,"&lt;0"),COUNTIF($AR194,"&lt;0"),COUNTIF($AW194,"&lt;0"),COUNTIF($BB194,"&lt;0"),COUNTIF($BG194,"&lt;0"),COUNTIF($BL194,"&lt;0"),COUNTIF($BV194,"&lt;0"),COUNTIF($BQ194,"&lt;0"),COUNTIF($CA194,"&lt;0"),COUNTIF($CF194,"&lt;0"),COUNTIF($CK194,"&lt;0"),COUNTIF($X194,"&lt;0"))/COUNT($S194,$AC194,$AH194,#REF!,$AM194,$AR194,$AW194,$BB194,$BG194,$BL194,$BV194,$CA194,$CF194,$CK194,$X194,$BQ194),"")</f>
        <v/>
      </c>
      <c r="O194" s="118" t="str">
        <f>IF(ISBLANK(DATASHEET!L180),"",DATASHEET!L180)</f>
        <v>5-6</v>
      </c>
      <c r="P194" s="119">
        <f>IFERROR(IF(VLOOKUP(DATASHEET!A180,[5]YEAR8!$A$2:$Z$226,18,FALSE)="","",VLOOKUP(DATASHEET!A180,[5]YEAR8!$A$2:$Z$226,18,FALSE)),"")</f>
        <v>50.927548999999999</v>
      </c>
      <c r="Q194" s="120">
        <f>IFERROR(IF(VLOOKUP(DATASHEET!A180,[5]YEAR8!$A$2:$AF$250,19,FALSE)="","",VLOOKUP(DATASHEET!A180,[5]YEAR8!$A$2:$AF$250,19,FALSE)),"")</f>
        <v>5.0927549000000001</v>
      </c>
      <c r="R194" s="121" t="str">
        <f>'P8 BREAKDOWN'!L182</f>
        <v/>
      </c>
      <c r="S194" s="108" t="str">
        <f>IF(T194="","",IFERROR(VLOOKUP(DATASHEET!AF180,lookup,2,FALSE)-$Q194,""))</f>
        <v/>
      </c>
      <c r="T194" s="109">
        <f>IFERROR(INDEX(DATASHEET!$A$1:$CT$300,MATCH(PROGRESS!$A194,DATASHEET!$A$1:$A$300,0),MATCH(PROGRESS!T$2,DATASHEET!$A$1:$CT$1,0)),"")</f>
        <v>0</v>
      </c>
      <c r="U194" s="109" t="str">
        <f t="shared" si="63"/>
        <v/>
      </c>
      <c r="V194" s="110" t="str">
        <f>IF(ISBLANK(DATASHEET!AG180),"",DATASHEET!AG180)</f>
        <v>BPE</v>
      </c>
      <c r="W194" s="111" t="str">
        <f>IF(ISBLANK(DATASHEET!AH180),"",DATASHEET!AH180)</f>
        <v>8S-AR-2</v>
      </c>
      <c r="X194" s="108" t="str">
        <f>IFERROR(VLOOKUP(DATASHEET!AJ180,lookup,2,FALSE)-$Q194,"")</f>
        <v/>
      </c>
      <c r="Y194" s="109">
        <f>IFERROR(INDEX(DATASHEET!$A$1:$CT$300,MATCH(PROGRESS!$A194,DATASHEET!$A$1:$A$300,0),MATCH(PROGRESS!Y$2,DATASHEET!$A$1:$CT$1,0)),"")</f>
        <v>0</v>
      </c>
      <c r="Z194" s="109" t="str">
        <f t="shared" si="76"/>
        <v/>
      </c>
      <c r="AA194" s="110" t="str">
        <f>IF(ISBLANK(DATASHEET!AK180),"",DATASHEET!AK180)</f>
        <v>RQ</v>
      </c>
      <c r="AB194" s="111" t="str">
        <f>IF(ISBLANK(DATASHEET!AL180),"",DATASHEET!AL180)</f>
        <v>8S-DT-1</v>
      </c>
      <c r="AC194" s="108" t="str">
        <f>IF(AD194="","",IFERROR(VLOOKUP(DATASHEET!AN180,lookup,2,FALSE)-$Q194,""))</f>
        <v/>
      </c>
      <c r="AD194" s="109">
        <f>IFERROR(INDEX(DATASHEET!$A$1:$CT$300,MATCH(PROGRESS!$A194,DATASHEET!$A$1:$A$300,0),MATCH(PROGRESS!AD$2,DATASHEET!$A$1:$CT$1,0)),"")</f>
        <v>0</v>
      </c>
      <c r="AE194" s="109" t="str">
        <f t="shared" si="64"/>
        <v/>
      </c>
      <c r="AF194" s="110" t="str">
        <f>IF(ISBLANK(DATASHEET!AO180),"",DATASHEET!AO180)</f>
        <v>EC</v>
      </c>
      <c r="AG194" s="111" t="str">
        <f>IF(ISBLANK(DATASHEET!AP180),"",DATASHEET!AP180)</f>
        <v>8S-DR-2</v>
      </c>
      <c r="AH194" s="108" t="str">
        <f>IF(AI194="","",IFERROR(VLOOKUP(DATASHEET!AR180,lookup,2,FALSE)-$Q194,""))</f>
        <v/>
      </c>
      <c r="AI194" s="109">
        <f>IFERROR(INDEX(DATASHEET!$A$1:$CT$300,MATCH(PROGRESS!$A194,DATASHEET!$A$1:$A$300,0),MATCH(PROGRESS!AI$2,DATASHEET!$A$1:$CT$1,0)),"")</f>
        <v>0</v>
      </c>
      <c r="AJ194" s="109" t="str">
        <f t="shared" si="65"/>
        <v/>
      </c>
      <c r="AK194" s="110" t="str">
        <f>IF(ISBLANK(DATASHEET!AS180),"",DATASHEET!AS180)</f>
        <v>BH</v>
      </c>
      <c r="AL194" s="111" t="str">
        <f>IF(ISBLANK(DATASHEET!AT180),"",DATASHEET!AT180)</f>
        <v>8S-EN-2</v>
      </c>
      <c r="AM194" s="108" t="str">
        <f>IF(AN194="","",IFERROR(VLOOKUP(DATASHEET!AZ180,lookup,2,FALSE)-$Q194,""))</f>
        <v/>
      </c>
      <c r="AN194" s="109">
        <f>IFERROR(INDEX(DATASHEET!$A$1:$CT$300,MATCH(PROGRESS!$A194,DATASHEET!$A$1:$A$300,0),MATCH(PROGRESS!AN$2,DATASHEET!$A$1:$CT$1,0)),"")</f>
        <v>0</v>
      </c>
      <c r="AO194" s="109" t="str">
        <f t="shared" si="66"/>
        <v/>
      </c>
      <c r="AP194" s="110" t="str">
        <f>IF(ISBLANK(DATASHEET!BA180),"",DATASHEET!BA180)</f>
        <v>EGQ</v>
      </c>
      <c r="AQ194" s="111" t="str">
        <f>IF(ISBLANK(DATASHEET!BB180),"",DATASHEET!BB180)</f>
        <v>8S-FR-2</v>
      </c>
      <c r="AR194" s="108" t="str">
        <f>IF(AS194="","",IFERROR(VLOOKUP(DATASHEET!BD180,lookup,2,FALSE)-$Q194,""))</f>
        <v/>
      </c>
      <c r="AS194" s="109">
        <f>IFERROR(INDEX(DATASHEET!$A$1:$CT$300,MATCH(PROGRESS!$A194,DATASHEET!$A$1:$A$300,0),MATCH(PROGRESS!AS$2,DATASHEET!$A$1:$CT$1,0)),"")</f>
        <v>0</v>
      </c>
      <c r="AT194" s="109" t="str">
        <f t="shared" si="67"/>
        <v/>
      </c>
      <c r="AU194" s="110" t="str">
        <f>IF(ISBLANK(DATASHEET!BE180),"",DATASHEET!BE180)</f>
        <v>MPI</v>
      </c>
      <c r="AV194" s="111" t="str">
        <f>IF(ISBLANK(DATASHEET!BF180),"",DATASHEET!BF180)</f>
        <v>8S-GG-2</v>
      </c>
      <c r="AW194" s="108" t="str">
        <f>IF(AX194="","",IFERROR(VLOOKUP(DATASHEET!BH180,lookup,2,FALSE)-$Q194,""))</f>
        <v/>
      </c>
      <c r="AX194" s="109">
        <f>IFERROR(INDEX(DATASHEET!$A$1:$CT$300,MATCH(PROGRESS!$A194,DATASHEET!$A$1:$A$300,0),MATCH(PROGRESS!AX$2,DATASHEET!$A$1:$CT$1,0)),"")</f>
        <v>0</v>
      </c>
      <c r="AY194" s="109" t="str">
        <f t="shared" si="68"/>
        <v/>
      </c>
      <c r="AZ194" s="110" t="str">
        <f>IF(ISBLANK(DATASHEET!BI180),"",DATASHEET!BI180)</f>
        <v>HST</v>
      </c>
      <c r="BA194" s="111" t="str">
        <f>IF(ISBLANK(DATASHEET!BJ180),"",DATASHEET!BJ180)</f>
        <v>8S-HI-2</v>
      </c>
      <c r="BB194" s="108" t="str">
        <f>IF(BC194="","",IFERROR(VLOOKUP(DATASHEET!BL180,lookup,2,FALSE)-$Q194,""))</f>
        <v/>
      </c>
      <c r="BC194" s="109">
        <f>IFERROR(INDEX(DATASHEET!$A$1:$CT$300,MATCH(PROGRESS!$A194,DATASHEET!$A$1:$A$300,0),MATCH(PROGRESS!BC$2,DATASHEET!$A$1:$CT$1,0)),"")</f>
        <v>0</v>
      </c>
      <c r="BD194" s="109" t="str">
        <f t="shared" si="69"/>
        <v/>
      </c>
      <c r="BE194" s="110" t="str">
        <f>IF(ISBLANK(DATASHEET!BM180),"",DATASHEET!BM180)</f>
        <v>RNI</v>
      </c>
      <c r="BF194" s="111" t="str">
        <f>IF(ISBLANK(DATASHEET!BN180),"",DATASHEET!BN180)</f>
        <v>8S-IT-2</v>
      </c>
      <c r="BG194" s="108" t="str">
        <f>IF(BH194="","",IFERROR(VLOOKUP(DATASHEET!BP180,lookup,2,FALSE)-$Q194,""))</f>
        <v/>
      </c>
      <c r="BH194" s="109">
        <f>IFERROR(INDEX(DATASHEET!$A$1:$CT$300,MATCH(PROGRESS!$A194,DATASHEET!$A$1:$A$300,0),MATCH(PROGRESS!BH$2,DATASHEET!$A$1:$CT$1,0)),"")</f>
        <v>0</v>
      </c>
      <c r="BI194" s="109" t="str">
        <f t="shared" si="70"/>
        <v/>
      </c>
      <c r="BJ194" s="110" t="str">
        <f>IF(ISBLANK(DATASHEET!BQ180),"",DATASHEET!BQ180)</f>
        <v>AB</v>
      </c>
      <c r="BK194" s="111" t="str">
        <f>IF(ISBLANK(DATASHEET!BR180),"",DATASHEET!BR180)</f>
        <v>8S-MA-3</v>
      </c>
      <c r="BL194" s="108" t="str">
        <f>IFERROR(VLOOKUP(DATASHEET!BT180,lookup,2,FALSE)-$Q194,"")</f>
        <v/>
      </c>
      <c r="BM194" s="109">
        <f>IFERROR(INDEX(DATASHEET!$A$1:$CT$300,MATCH(PROGRESS!$A194,DATASHEET!$A$1:$A$300,0),MATCH(PROGRESS!BM$2,DATASHEET!$A$1:$CT$1,0)),"")</f>
        <v>0</v>
      </c>
      <c r="BN194" s="109" t="str">
        <f t="shared" si="71"/>
        <v/>
      </c>
      <c r="BO194" s="110" t="str">
        <f>IF(ISBLANK(DATASHEET!BU180),"",DATASHEET!BU180)</f>
        <v>RF</v>
      </c>
      <c r="BP194" s="111" t="str">
        <f>IF(ISBLANK(DATASHEET!BV180),"",DATASHEET!BV180)</f>
        <v>8S-MU-2</v>
      </c>
      <c r="BQ194" s="108" t="str">
        <f>IFERROR(VLOOKUP(DATASHEET!BX180,lookup,2,FALSE)-$Q194,"")</f>
        <v/>
      </c>
      <c r="BR194" s="109">
        <f>IFERROR(INDEX(DATASHEET!$A$1:$CT$300,MATCH(PROGRESS!$A194,DATASHEET!$A$1:$A$300,0),MATCH(PROGRESS!BR$2,DATASHEET!$A$1:$CT$1,0)),"")</f>
        <v>0</v>
      </c>
      <c r="BS194" s="109" t="str">
        <f t="shared" si="72"/>
        <v/>
      </c>
      <c r="BT194" s="110" t="str">
        <f>IF(ISBLANK(DATASHEET!BY180),"",DATASHEET!BY180)</f>
        <v/>
      </c>
      <c r="BU194" s="111" t="str">
        <f>IF(ISBLANK(DATASHEET!BZ180),"",DATASHEET!BZ180)</f>
        <v/>
      </c>
      <c r="BV194" s="108" t="str">
        <f>IFERROR(VLOOKUP(DATASHEET!CB180,lookup,2,FALSE)-$Q194,"")</f>
        <v/>
      </c>
      <c r="BW194" s="109">
        <f>IFERROR(INDEX(DATASHEET!$A$1:$CT$300,MATCH(PROGRESS!$A194,DATASHEET!$A$1:$A$300,0),MATCH(PROGRESS!BW$2,DATASHEET!$A$1:$CT$1,0)),"")</f>
        <v>0</v>
      </c>
      <c r="BX194" s="109" t="str">
        <f t="shared" si="73"/>
        <v/>
      </c>
      <c r="BY194" s="110" t="str">
        <f>IF(ISBLANK(DATASHEET!CC180),"",DATASHEET!CC180)</f>
        <v>CKA</v>
      </c>
      <c r="BZ194" s="111" t="str">
        <f>IF(ISBLANK(DATASHEET!CD180),"",DATASHEET!CD180)</f>
        <v>8S-PE-2</v>
      </c>
      <c r="CA194" s="108" t="str">
        <f>IFERROR(VLOOKUP(DATASHEET!CF180,lookup,2,FALSE)-$Q194,"")</f>
        <v/>
      </c>
      <c r="CB194" s="109">
        <f>IFERROR(INDEX(DATASHEET!$A$1:$CT$300,MATCH(PROGRESS!$A194,DATASHEET!$A$1:$A$300,0),MATCH(PROGRESS!CB$2,DATASHEET!$A$1:$CT$1,0)),"")</f>
        <v>0</v>
      </c>
      <c r="CC194" s="109" t="str">
        <f t="shared" si="74"/>
        <v/>
      </c>
      <c r="CD194" s="110" t="str">
        <f>IF(ISBLANK(DATASHEET!CG180),"",DATASHEET!CG180)</f>
        <v>GRY</v>
      </c>
      <c r="CE194" s="111" t="str">
        <f>IF(ISBLANK(DATASHEET!CH180),"",DATASHEET!CH180)</f>
        <v>8S-RE-2</v>
      </c>
      <c r="CF194" s="108" t="str">
        <f>IFERROR(VLOOKUP(DATASHEET!CJ180,lookup,2,FALSE)-$Q194,"")</f>
        <v/>
      </c>
      <c r="CG194" s="109">
        <f>IFERROR(INDEX(DATASHEET!$A$1:$CT$300,MATCH(PROGRESS!$A194,DATASHEET!$A$1:$A$300,0),MATCH(PROGRESS!CG$2,DATASHEET!$A$1:$CT$1,0)),"")</f>
        <v>0</v>
      </c>
      <c r="CH194" s="109" t="str">
        <f t="shared" si="77"/>
        <v/>
      </c>
      <c r="CI194" s="110" t="str">
        <f>IF(ISBLANK(DATASHEET!CK180),"",DATASHEET!CK180)</f>
        <v>DWA</v>
      </c>
      <c r="CJ194" s="111" t="str">
        <f>IF(ISBLANK(DATASHEET!CL180),"",DATASHEET!CL180)</f>
        <v>8X-SC-1</v>
      </c>
      <c r="CK194" s="108" t="str">
        <f>IFERROR(VLOOKUP(DATASHEET!CN180,lookup,2,FALSE)-$Q194,"")</f>
        <v/>
      </c>
      <c r="CL194" s="109">
        <f>IFERROR(INDEX(DATASHEET!$A$1:$CT$300,MATCH(PROGRESS!$A194,DATASHEET!$A$1:$A$300,0),MATCH(PROGRESS!CL$2,DATASHEET!$A$1:$CT$1,0)),"")</f>
        <v>0</v>
      </c>
      <c r="CM194" s="109" t="str">
        <f t="shared" si="75"/>
        <v/>
      </c>
      <c r="CN194" s="110" t="str">
        <f>IF(ISBLANK(DATASHEET!CO180),"",DATASHEET!CO180)</f>
        <v/>
      </c>
      <c r="CO194" s="110" t="str">
        <f>IF(ISBLANK(DATASHEET!CP180),"",DATASHEET!CP180)</f>
        <v/>
      </c>
      <c r="FO194" s="282"/>
      <c r="FP194" s="282"/>
      <c r="FQ194" s="282"/>
      <c r="FR194" s="282"/>
      <c r="FS194" s="282"/>
      <c r="FT194" s="282"/>
      <c r="FU194" s="282"/>
      <c r="FV194" s="282"/>
      <c r="FW194" s="282"/>
      <c r="FX194" s="282"/>
      <c r="FY194" s="345"/>
      <c r="FZ194" s="282"/>
      <c r="GA194" s="282"/>
      <c r="GB194" s="282"/>
      <c r="GC194" s="282"/>
      <c r="GD194" s="282"/>
      <c r="GE194" s="282"/>
      <c r="GF194" s="282"/>
      <c r="GG194" s="282"/>
      <c r="GH194" s="282"/>
      <c r="GI194" s="282"/>
      <c r="GJ194" s="282"/>
      <c r="GK194" s="282"/>
      <c r="GL194" s="282"/>
      <c r="GM194" s="282"/>
      <c r="GN194" s="282"/>
      <c r="GO194" s="282"/>
      <c r="GP194" s="282"/>
      <c r="GQ194" s="282"/>
      <c r="GR194" s="282"/>
    </row>
    <row r="195" spans="1:200" ht="15.75" x14ac:dyDescent="0.25">
      <c r="A195" s="112">
        <f>DATASHEET!A181</f>
        <v>152913</v>
      </c>
      <c r="B195" s="113" t="str">
        <f>DATASHEET!B181</f>
        <v>SZABRA, Barti</v>
      </c>
      <c r="C195" s="114" t="str">
        <f>DATASHEET!C181</f>
        <v>8PH</v>
      </c>
      <c r="D195" s="115" t="str">
        <f>DATASHEET!D181</f>
        <v>M</v>
      </c>
      <c r="E195" s="115" t="str">
        <f>DATASHEET!J181</f>
        <v>N</v>
      </c>
      <c r="F195" s="115" t="str">
        <f>DATASHEET!E181</f>
        <v>N</v>
      </c>
      <c r="G195" s="115" t="str">
        <f>DATASHEET!F181</f>
        <v>White Eastern European</v>
      </c>
      <c r="H195" s="115" t="str">
        <f>DATASHEET!G181</f>
        <v>N</v>
      </c>
      <c r="I195" s="115" t="str">
        <f>DATASHEET!H181</f>
        <v>N</v>
      </c>
      <c r="J195" s="115" t="str">
        <f>DATASHEET!I181</f>
        <v>N</v>
      </c>
      <c r="K195" s="116" t="str">
        <f>DATASHEET!M181</f>
        <v>H</v>
      </c>
      <c r="L195" s="117" t="str">
        <f t="shared" si="62"/>
        <v/>
      </c>
      <c r="M195" s="106" t="str">
        <f>IFERROR(SUM(COUNTIF($S195,"&gt;=0"),COUNTIF($AC195,"&gt;=0"),COUNTIF($AH195,"&gt;=0"),COUNTIF(#REF!,"&gt;=0"),COUNTIF($AM195,"&gt;=0"),COUNTIF($AR195,"&gt;=0"),COUNTIF($AW195,"&gt;=0"),COUNTIF($BB195,"&gt;=0"),COUNTIF($BG195,"&gt;=0"),COUNTIF($BL195,"&gt;=0"),COUNTIF($BV195,"&gt;=0"),COUNTIF($BQ195,"&gt;=0"),COUNTIF($CF195,"&gt;=0"),COUNTIF($CK195,"&gt;=0"),COUNTIF($X195,"&gt;=0"),COUNTIF($CA195,"&gt;=0"))/COUNT($S195,$AC195,$AH195,#REF!,$AM195,$AR195,$AW195,$BB195,$BG195,$BL195,$BV195,$CA195,$CF195,$CK195,$X195,$BQ195),"")</f>
        <v/>
      </c>
      <c r="N195" s="106" t="str">
        <f>IFERROR(SUM(COUNTIF($S195,"&lt;0"),COUNTIF($AC195,"&lt;0"),COUNTIF($AH195,"&lt;0"),COUNTIF(#REF!,"&lt;0"),COUNTIF($AM195,"&lt;0"),COUNTIF($AR195,"&lt;0"),COUNTIF($AW195,"&lt;0"),COUNTIF($BB195,"&lt;0"),COUNTIF($BG195,"&lt;0"),COUNTIF($BL195,"&lt;0"),COUNTIF($BV195,"&lt;0"),COUNTIF($BQ195,"&lt;0"),COUNTIF($CA195,"&lt;0"),COUNTIF($CF195,"&lt;0"),COUNTIF($CK195,"&lt;0"),COUNTIF($X195,"&lt;0"))/COUNT($S195,$AC195,$AH195,#REF!,$AM195,$AR195,$AW195,$BB195,$BG195,$BL195,$BV195,$CA195,$CF195,$CK195,$X195,$BQ195),"")</f>
        <v/>
      </c>
      <c r="O195" s="118" t="str">
        <f>IF(ISBLANK(DATASHEET!L181),"",DATASHEET!L181)</f>
        <v>7-8</v>
      </c>
      <c r="P195" s="119">
        <f>IFERROR(IF(VLOOKUP(DATASHEET!A181,[5]YEAR8!$A$2:$Z$226,18,FALSE)="","",VLOOKUP(DATASHEET!A181,[5]YEAR8!$A$2:$Z$226,18,FALSE)),"")</f>
        <v>68.411214999999999</v>
      </c>
      <c r="Q195" s="120">
        <f>IFERROR(IF(VLOOKUP(DATASHEET!A181,[5]YEAR8!$A$2:$AF$250,19,FALSE)="","",VLOOKUP(DATASHEET!A181,[5]YEAR8!$A$2:$AF$250,19,FALSE)),"")</f>
        <v>6.8411214999999999</v>
      </c>
      <c r="R195" s="121" t="str">
        <f>'P8 BREAKDOWN'!L183</f>
        <v/>
      </c>
      <c r="S195" s="108" t="str">
        <f>IF(T195="","",IFERROR(VLOOKUP(DATASHEET!AF181,lookup,2,FALSE)-$Q195,""))</f>
        <v/>
      </c>
      <c r="T195" s="109">
        <f>IFERROR(INDEX(DATASHEET!$A$1:$CT$300,MATCH(PROGRESS!$A195,DATASHEET!$A$1:$A$300,0),MATCH(PROGRESS!T$2,DATASHEET!$A$1:$CT$1,0)),"")</f>
        <v>0</v>
      </c>
      <c r="U195" s="109" t="str">
        <f t="shared" si="63"/>
        <v/>
      </c>
      <c r="V195" s="110" t="str">
        <f>IF(ISBLANK(DATASHEET!AG181),"",DATASHEET!AG181)</f>
        <v>PLE</v>
      </c>
      <c r="W195" s="111" t="str">
        <f>IF(ISBLANK(DATASHEET!AH181),"",DATASHEET!AH181)</f>
        <v>8S-AR-3</v>
      </c>
      <c r="X195" s="108" t="str">
        <f>IFERROR(VLOOKUP(DATASHEET!AJ181,lookup,2,FALSE)-$Q195,"")</f>
        <v/>
      </c>
      <c r="Y195" s="109">
        <f>IFERROR(INDEX(DATASHEET!$A$1:$CT$300,MATCH(PROGRESS!$A195,DATASHEET!$A$1:$A$300,0),MATCH(PROGRESS!Y$2,DATASHEET!$A$1:$CT$1,0)),"")</f>
        <v>0</v>
      </c>
      <c r="Z195" s="109" t="str">
        <f t="shared" si="76"/>
        <v/>
      </c>
      <c r="AA195" s="110" t="str">
        <f>IF(ISBLANK(DATASHEET!AK181),"",DATASHEET!AK181)</f>
        <v>KD</v>
      </c>
      <c r="AB195" s="111" t="str">
        <f>IF(ISBLANK(DATASHEET!AL181),"",DATASHEET!AL181)</f>
        <v>8S-DT-2</v>
      </c>
      <c r="AC195" s="108" t="str">
        <f>IF(AD195="","",IFERROR(VLOOKUP(DATASHEET!AN181,lookup,2,FALSE)-$Q195,""))</f>
        <v/>
      </c>
      <c r="AD195" s="109">
        <f>IFERROR(INDEX(DATASHEET!$A$1:$CT$300,MATCH(PROGRESS!$A195,DATASHEET!$A$1:$A$300,0),MATCH(PROGRESS!AD$2,DATASHEET!$A$1:$CT$1,0)),"")</f>
        <v>0</v>
      </c>
      <c r="AE195" s="109" t="str">
        <f t="shared" si="64"/>
        <v/>
      </c>
      <c r="AF195" s="110" t="str">
        <f>IF(ISBLANK(DATASHEET!AO181),"",DATASHEET!AO181)</f>
        <v>EC</v>
      </c>
      <c r="AG195" s="111" t="str">
        <f>IF(ISBLANK(DATASHEET!AP181),"",DATASHEET!AP181)</f>
        <v>8S-DR-3</v>
      </c>
      <c r="AH195" s="108" t="str">
        <f>IF(AI195="","",IFERROR(VLOOKUP(DATASHEET!AR181,lookup,2,FALSE)-$Q195,""))</f>
        <v/>
      </c>
      <c r="AI195" s="109">
        <f>IFERROR(INDEX(DATASHEET!$A$1:$CT$300,MATCH(PROGRESS!$A195,DATASHEET!$A$1:$A$300,0),MATCH(PROGRESS!AI$2,DATASHEET!$A$1:$CT$1,0)),"")</f>
        <v>0</v>
      </c>
      <c r="AJ195" s="109" t="str">
        <f t="shared" si="65"/>
        <v/>
      </c>
      <c r="AK195" s="110" t="str">
        <f>IF(ISBLANK(DATASHEET!AS181),"",DATASHEET!AS181)</f>
        <v>BH</v>
      </c>
      <c r="AL195" s="111" t="str">
        <f>IF(ISBLANK(DATASHEET!AT181),"",DATASHEET!AT181)</f>
        <v>8S-EN-2</v>
      </c>
      <c r="AM195" s="108" t="str">
        <f>IF(AN195="","",IFERROR(VLOOKUP(DATASHEET!AZ181,lookup,2,FALSE)-$Q195,""))</f>
        <v/>
      </c>
      <c r="AN195" s="109">
        <f>IFERROR(INDEX(DATASHEET!$A$1:$CT$300,MATCH(PROGRESS!$A195,DATASHEET!$A$1:$A$300,0),MATCH(PROGRESS!AN$2,DATASHEET!$A$1:$CT$1,0)),"")</f>
        <v>0</v>
      </c>
      <c r="AO195" s="109" t="str">
        <f t="shared" si="66"/>
        <v/>
      </c>
      <c r="AP195" s="110" t="str">
        <f>IF(ISBLANK(DATASHEET!BA181),"",DATASHEET!BA181)</f>
        <v>DCH</v>
      </c>
      <c r="AQ195" s="111" t="str">
        <f>IF(ISBLANK(DATASHEET!BB181),"",DATASHEET!BB181)</f>
        <v>8S-FR-3</v>
      </c>
      <c r="AR195" s="108" t="str">
        <f>IF(AS195="","",IFERROR(VLOOKUP(DATASHEET!BD181,lookup,2,FALSE)-$Q195,""))</f>
        <v/>
      </c>
      <c r="AS195" s="109">
        <f>IFERROR(INDEX(DATASHEET!$A$1:$CT$300,MATCH(PROGRESS!$A195,DATASHEET!$A$1:$A$300,0),MATCH(PROGRESS!AS$2,DATASHEET!$A$1:$CT$1,0)),"")</f>
        <v>0</v>
      </c>
      <c r="AT195" s="109" t="str">
        <f t="shared" si="67"/>
        <v/>
      </c>
      <c r="AU195" s="110" t="str">
        <f>IF(ISBLANK(DATASHEET!BE181),"",DATASHEET!BE181)</f>
        <v>NH</v>
      </c>
      <c r="AV195" s="111" t="str">
        <f>IF(ISBLANK(DATASHEET!BF181),"",DATASHEET!BF181)</f>
        <v>8S-GG-3</v>
      </c>
      <c r="AW195" s="108" t="str">
        <f>IF(AX195="","",IFERROR(VLOOKUP(DATASHEET!BH181,lookup,2,FALSE)-$Q195,""))</f>
        <v/>
      </c>
      <c r="AX195" s="109">
        <f>IFERROR(INDEX(DATASHEET!$A$1:$CT$300,MATCH(PROGRESS!$A195,DATASHEET!$A$1:$A$300,0),MATCH(PROGRESS!AX$2,DATASHEET!$A$1:$CT$1,0)),"")</f>
        <v>0</v>
      </c>
      <c r="AY195" s="109" t="str">
        <f t="shared" si="68"/>
        <v/>
      </c>
      <c r="AZ195" s="110" t="str">
        <f>IF(ISBLANK(DATASHEET!BI181),"",DATASHEET!BI181)</f>
        <v>MCO</v>
      </c>
      <c r="BA195" s="111" t="str">
        <f>IF(ISBLANK(DATASHEET!BJ181),"",DATASHEET!BJ181)</f>
        <v>8S-HI-3</v>
      </c>
      <c r="BB195" s="108" t="str">
        <f>IF(BC195="","",IFERROR(VLOOKUP(DATASHEET!BL181,lookup,2,FALSE)-$Q195,""))</f>
        <v/>
      </c>
      <c r="BC195" s="109">
        <f>IFERROR(INDEX(DATASHEET!$A$1:$CT$300,MATCH(PROGRESS!$A195,DATASHEET!$A$1:$A$300,0),MATCH(PROGRESS!BC$2,DATASHEET!$A$1:$CT$1,0)),"")</f>
        <v>0</v>
      </c>
      <c r="BD195" s="109" t="str">
        <f t="shared" si="69"/>
        <v/>
      </c>
      <c r="BE195" s="110" t="str">
        <f>IF(ISBLANK(DATASHEET!BM181),"",DATASHEET!BM181)</f>
        <v>RNI</v>
      </c>
      <c r="BF195" s="111" t="str">
        <f>IF(ISBLANK(DATASHEET!BN181),"",DATASHEET!BN181)</f>
        <v>8S-IT-3</v>
      </c>
      <c r="BG195" s="108" t="str">
        <f>IF(BH195="","",IFERROR(VLOOKUP(DATASHEET!BP181,lookup,2,FALSE)-$Q195,""))</f>
        <v/>
      </c>
      <c r="BH195" s="109">
        <f>IFERROR(INDEX(DATASHEET!$A$1:$CT$300,MATCH(PROGRESS!$A195,DATASHEET!$A$1:$A$300,0),MATCH(PROGRESS!BH$2,DATASHEET!$A$1:$CT$1,0)),"")</f>
        <v>0</v>
      </c>
      <c r="BI195" s="109" t="str">
        <f t="shared" si="70"/>
        <v/>
      </c>
      <c r="BJ195" s="110" t="str">
        <f>IF(ISBLANK(DATASHEET!BQ181),"",DATASHEET!BQ181)</f>
        <v>WD</v>
      </c>
      <c r="BK195" s="111" t="str">
        <f>IF(ISBLANK(DATASHEET!BR181),"",DATASHEET!BR181)</f>
        <v>8S-MA-1</v>
      </c>
      <c r="BL195" s="108" t="str">
        <f>IFERROR(VLOOKUP(DATASHEET!BT181,lookup,2,FALSE)-$Q195,"")</f>
        <v/>
      </c>
      <c r="BM195" s="109">
        <f>IFERROR(INDEX(DATASHEET!$A$1:$CT$300,MATCH(PROGRESS!$A195,DATASHEET!$A$1:$A$300,0),MATCH(PROGRESS!BM$2,DATASHEET!$A$1:$CT$1,0)),"")</f>
        <v>0</v>
      </c>
      <c r="BN195" s="109" t="str">
        <f t="shared" si="71"/>
        <v/>
      </c>
      <c r="BO195" s="110" t="str">
        <f>IF(ISBLANK(DATASHEET!BU181),"",DATASHEET!BU181)</f>
        <v>AW</v>
      </c>
      <c r="BP195" s="111" t="str">
        <f>IF(ISBLANK(DATASHEET!BV181),"",DATASHEET!BV181)</f>
        <v>8S-MU-3</v>
      </c>
      <c r="BQ195" s="108" t="str">
        <f>IFERROR(VLOOKUP(DATASHEET!BX181,lookup,2,FALSE)-$Q195,"")</f>
        <v/>
      </c>
      <c r="BR195" s="109">
        <f>IFERROR(INDEX(DATASHEET!$A$1:$CT$300,MATCH(PROGRESS!$A195,DATASHEET!$A$1:$A$300,0),MATCH(PROGRESS!BR$2,DATASHEET!$A$1:$CT$1,0)),"")</f>
        <v>0</v>
      </c>
      <c r="BS195" s="109" t="str">
        <f t="shared" si="72"/>
        <v/>
      </c>
      <c r="BT195" s="110" t="str">
        <f>IF(ISBLANK(DATASHEET!BY181),"",DATASHEET!BY181)</f>
        <v/>
      </c>
      <c r="BU195" s="111" t="str">
        <f>IF(ISBLANK(DATASHEET!BZ181),"",DATASHEET!BZ181)</f>
        <v/>
      </c>
      <c r="BV195" s="108" t="str">
        <f>IFERROR(VLOOKUP(DATASHEET!CB181,lookup,2,FALSE)-$Q195,"")</f>
        <v/>
      </c>
      <c r="BW195" s="109">
        <f>IFERROR(INDEX(DATASHEET!$A$1:$CT$300,MATCH(PROGRESS!$A195,DATASHEET!$A$1:$A$300,0),MATCH(PROGRESS!BW$2,DATASHEET!$A$1:$CT$1,0)),"")</f>
        <v>0</v>
      </c>
      <c r="BX195" s="109" t="str">
        <f t="shared" si="73"/>
        <v/>
      </c>
      <c r="BY195" s="110" t="str">
        <f>IF(ISBLANK(DATASHEET!CC181),"",DATASHEET!CC181)</f>
        <v>RDO</v>
      </c>
      <c r="BZ195" s="111" t="str">
        <f>IF(ISBLANK(DATASHEET!CD181),"",DATASHEET!CD181)</f>
        <v>8S-PE-3</v>
      </c>
      <c r="CA195" s="108" t="str">
        <f>IFERROR(VLOOKUP(DATASHEET!CF181,lookup,2,FALSE)-$Q195,"")</f>
        <v/>
      </c>
      <c r="CB195" s="109">
        <f>IFERROR(INDEX(DATASHEET!$A$1:$CT$300,MATCH(PROGRESS!$A195,DATASHEET!$A$1:$A$300,0),MATCH(PROGRESS!CB$2,DATASHEET!$A$1:$CT$1,0)),"")</f>
        <v>0</v>
      </c>
      <c r="CC195" s="109" t="str">
        <f t="shared" si="74"/>
        <v/>
      </c>
      <c r="CD195" s="110" t="str">
        <f>IF(ISBLANK(DATASHEET!CG181),"",DATASHEET!CG181)</f>
        <v>FG</v>
      </c>
      <c r="CE195" s="111" t="str">
        <f>IF(ISBLANK(DATASHEET!CH181),"",DATASHEET!CH181)</f>
        <v>8S-RE-3</v>
      </c>
      <c r="CF195" s="108" t="str">
        <f>IFERROR(VLOOKUP(DATASHEET!CJ181,lookup,2,FALSE)-$Q195,"")</f>
        <v/>
      </c>
      <c r="CG195" s="109">
        <f>IFERROR(INDEX(DATASHEET!$A$1:$CT$300,MATCH(PROGRESS!$A195,DATASHEET!$A$1:$A$300,0),MATCH(PROGRESS!CG$2,DATASHEET!$A$1:$CT$1,0)),"")</f>
        <v>0</v>
      </c>
      <c r="CH195" s="109" t="str">
        <f t="shared" si="77"/>
        <v/>
      </c>
      <c r="CI195" s="110" t="str">
        <f>IF(ISBLANK(DATASHEET!CK181),"",DATASHEET!CK181)</f>
        <v>GN</v>
      </c>
      <c r="CJ195" s="111" t="str">
        <f>IF(ISBLANK(DATASHEET!CL181),"",DATASHEET!CL181)</f>
        <v>8X-SC-3</v>
      </c>
      <c r="CK195" s="108" t="str">
        <f>IFERROR(VLOOKUP(DATASHEET!CN181,lookup,2,FALSE)-$Q195,"")</f>
        <v/>
      </c>
      <c r="CL195" s="109">
        <f>IFERROR(INDEX(DATASHEET!$A$1:$CT$300,MATCH(PROGRESS!$A195,DATASHEET!$A$1:$A$300,0),MATCH(PROGRESS!CL$2,DATASHEET!$A$1:$CT$1,0)),"")</f>
        <v>0</v>
      </c>
      <c r="CM195" s="109" t="str">
        <f t="shared" si="75"/>
        <v/>
      </c>
      <c r="CN195" s="110" t="str">
        <f>IF(ISBLANK(DATASHEET!CO181),"",DATASHEET!CO181)</f>
        <v/>
      </c>
      <c r="CO195" s="110" t="str">
        <f>IF(ISBLANK(DATASHEET!CP181),"",DATASHEET!CP181)</f>
        <v/>
      </c>
      <c r="FO195" s="282"/>
      <c r="FP195" s="282"/>
      <c r="FQ195" s="282"/>
      <c r="FR195" s="282"/>
      <c r="FS195" s="282"/>
      <c r="FT195" s="282"/>
      <c r="FU195" s="282"/>
      <c r="FV195" s="282"/>
      <c r="FW195" s="282"/>
      <c r="FX195" s="282"/>
      <c r="FY195" s="345"/>
      <c r="FZ195" s="282"/>
      <c r="GA195" s="282"/>
      <c r="GB195" s="282"/>
      <c r="GC195" s="282"/>
      <c r="GD195" s="282"/>
      <c r="GE195" s="282"/>
      <c r="GF195" s="282"/>
      <c r="GG195" s="282"/>
      <c r="GH195" s="282"/>
      <c r="GI195" s="282"/>
      <c r="GJ195" s="282"/>
      <c r="GK195" s="282"/>
      <c r="GL195" s="282"/>
      <c r="GM195" s="282"/>
      <c r="GN195" s="282"/>
      <c r="GO195" s="282"/>
      <c r="GP195" s="282"/>
      <c r="GQ195" s="282"/>
      <c r="GR195" s="282"/>
    </row>
    <row r="196" spans="1:200" ht="15.75" x14ac:dyDescent="0.25">
      <c r="A196" s="112">
        <f>DATASHEET!A182</f>
        <v>152936</v>
      </c>
      <c r="B196" s="113" t="str">
        <f>DATASHEET!B182</f>
        <v>SZCZEGIELNIAK, Nikola</v>
      </c>
      <c r="C196" s="114" t="str">
        <f>DATASHEET!C182</f>
        <v>8JJ</v>
      </c>
      <c r="D196" s="115" t="str">
        <f>DATASHEET!D182</f>
        <v>F</v>
      </c>
      <c r="E196" s="115" t="str">
        <f>DATASHEET!J182</f>
        <v>N</v>
      </c>
      <c r="F196" s="115" t="str">
        <f>DATASHEET!E182</f>
        <v>N</v>
      </c>
      <c r="G196" s="115" t="str">
        <f>DATASHEET!F182</f>
        <v>White - British</v>
      </c>
      <c r="H196" s="115" t="str">
        <f>DATASHEET!G182</f>
        <v>Y</v>
      </c>
      <c r="I196" s="115" t="str">
        <f>DATASHEET!H182</f>
        <v>N</v>
      </c>
      <c r="J196" s="115" t="str">
        <f>DATASHEET!I182</f>
        <v>N</v>
      </c>
      <c r="K196" s="116" t="str">
        <f>DATASHEET!M182</f>
        <v>H</v>
      </c>
      <c r="L196" s="117" t="str">
        <f t="shared" si="62"/>
        <v/>
      </c>
      <c r="M196" s="106" t="str">
        <f>IFERROR(SUM(COUNTIF($S196,"&gt;=0"),COUNTIF($AC196,"&gt;=0"),COUNTIF($AH196,"&gt;=0"),COUNTIF(#REF!,"&gt;=0"),COUNTIF($AM196,"&gt;=0"),COUNTIF($AR196,"&gt;=0"),COUNTIF($AW196,"&gt;=0"),COUNTIF($BB196,"&gt;=0"),COUNTIF($BG196,"&gt;=0"),COUNTIF($BL196,"&gt;=0"),COUNTIF($BV196,"&gt;=0"),COUNTIF($BQ196,"&gt;=0"),COUNTIF($CF196,"&gt;=0"),COUNTIF($CK196,"&gt;=0"),COUNTIF($X196,"&gt;=0"),COUNTIF($CA196,"&gt;=0"))/COUNT($S196,$AC196,$AH196,#REF!,$AM196,$AR196,$AW196,$BB196,$BG196,$BL196,$BV196,$CA196,$CF196,$CK196,$X196,$BQ196),"")</f>
        <v/>
      </c>
      <c r="N196" s="106" t="str">
        <f>IFERROR(SUM(COUNTIF($S196,"&lt;0"),COUNTIF($AC196,"&lt;0"),COUNTIF($AH196,"&lt;0"),COUNTIF(#REF!,"&lt;0"),COUNTIF($AM196,"&lt;0"),COUNTIF($AR196,"&lt;0"),COUNTIF($AW196,"&lt;0"),COUNTIF($BB196,"&lt;0"),COUNTIF($BG196,"&lt;0"),COUNTIF($BL196,"&lt;0"),COUNTIF($BV196,"&lt;0"),COUNTIF($BQ196,"&lt;0"),COUNTIF($CA196,"&lt;0"),COUNTIF($CF196,"&lt;0"),COUNTIF($CK196,"&lt;0"),COUNTIF($X196,"&lt;0"))/COUNT($S196,$AC196,$AH196,#REF!,$AM196,$AR196,$AW196,$BB196,$BG196,$BL196,$BV196,$CA196,$CF196,$CK196,$X196,$BQ196),"")</f>
        <v/>
      </c>
      <c r="O196" s="118" t="str">
        <f>IF(ISBLANK(DATASHEET!L182),"",DATASHEET!L182)</f>
        <v>8-9</v>
      </c>
      <c r="P196" s="119">
        <f>IFERROR(IF(VLOOKUP(DATASHEET!A182,[5]YEAR8!$A$2:$Z$226,18,FALSE)="","",VLOOKUP(DATASHEET!A182,[5]YEAR8!$A$2:$Z$226,18,FALSE)),"")</f>
        <v>75.154411999999994</v>
      </c>
      <c r="Q196" s="120">
        <f>IFERROR(IF(VLOOKUP(DATASHEET!A182,[5]YEAR8!$A$2:$AF$250,19,FALSE)="","",VLOOKUP(DATASHEET!A182,[5]YEAR8!$A$2:$AF$250,19,FALSE)),"")</f>
        <v>7.5154411999999997</v>
      </c>
      <c r="R196" s="121" t="str">
        <f>'P8 BREAKDOWN'!L184</f>
        <v/>
      </c>
      <c r="S196" s="108" t="str">
        <f>IF(T196="","",IFERROR(VLOOKUP(DATASHEET!AF182,lookup,2,FALSE)-$Q196,""))</f>
        <v/>
      </c>
      <c r="T196" s="109">
        <f>IFERROR(INDEX(DATASHEET!$A$1:$CT$300,MATCH(PROGRESS!$A196,DATASHEET!$A$1:$A$300,0),MATCH(PROGRESS!T$2,DATASHEET!$A$1:$CT$1,0)),"")</f>
        <v>0</v>
      </c>
      <c r="U196" s="109" t="str">
        <f t="shared" si="63"/>
        <v/>
      </c>
      <c r="V196" s="110" t="str">
        <f>IF(ISBLANK(DATASHEET!AG182),"",DATASHEET!AG182)</f>
        <v>PLE</v>
      </c>
      <c r="W196" s="111" t="str">
        <f>IF(ISBLANK(DATASHEET!AH182),"",DATASHEET!AH182)</f>
        <v>8N-AR-3</v>
      </c>
      <c r="X196" s="108" t="str">
        <f>IFERROR(VLOOKUP(DATASHEET!AJ182,lookup,2,FALSE)-$Q196,"")</f>
        <v/>
      </c>
      <c r="Y196" s="109">
        <f>IFERROR(INDEX(DATASHEET!$A$1:$CT$300,MATCH(PROGRESS!$A196,DATASHEET!$A$1:$A$300,0),MATCH(PROGRESS!Y$2,DATASHEET!$A$1:$CT$1,0)),"")</f>
        <v>0</v>
      </c>
      <c r="Z196" s="109" t="str">
        <f t="shared" si="76"/>
        <v/>
      </c>
      <c r="AA196" s="110" t="str">
        <f>IF(ISBLANK(DATASHEET!AK182),"",DATASHEET!AK182)</f>
        <v>MO</v>
      </c>
      <c r="AB196" s="111" t="str">
        <f>IF(ISBLANK(DATASHEET!AL182),"",DATASHEET!AL182)</f>
        <v>8N-DT-3</v>
      </c>
      <c r="AC196" s="108" t="str">
        <f>IF(AD196="","",IFERROR(VLOOKUP(DATASHEET!AN182,lookup,2,FALSE)-$Q196,""))</f>
        <v/>
      </c>
      <c r="AD196" s="109">
        <f>IFERROR(INDEX(DATASHEET!$A$1:$CT$300,MATCH(PROGRESS!$A196,DATASHEET!$A$1:$A$300,0),MATCH(PROGRESS!AD$2,DATASHEET!$A$1:$CT$1,0)),"")</f>
        <v>0</v>
      </c>
      <c r="AE196" s="109" t="str">
        <f t="shared" si="64"/>
        <v/>
      </c>
      <c r="AF196" s="110" t="str">
        <f>IF(ISBLANK(DATASHEET!AO182),"",DATASHEET!AO182)</f>
        <v>EC</v>
      </c>
      <c r="AG196" s="111" t="str">
        <f>IF(ISBLANK(DATASHEET!AP182),"",DATASHEET!AP182)</f>
        <v>8N-DR-3</v>
      </c>
      <c r="AH196" s="108" t="str">
        <f>IF(AI196="","",IFERROR(VLOOKUP(DATASHEET!AR182,lookup,2,FALSE)-$Q196,""))</f>
        <v/>
      </c>
      <c r="AI196" s="109">
        <f>IFERROR(INDEX(DATASHEET!$A$1:$CT$300,MATCH(PROGRESS!$A196,DATASHEET!$A$1:$A$300,0),MATCH(PROGRESS!AI$2,DATASHEET!$A$1:$CT$1,0)),"")</f>
        <v>0</v>
      </c>
      <c r="AJ196" s="109" t="str">
        <f t="shared" si="65"/>
        <v/>
      </c>
      <c r="AK196" s="110" t="str">
        <f>IF(ISBLANK(DATASHEET!AS182),"",DATASHEET!AS182)</f>
        <v>AWH</v>
      </c>
      <c r="AL196" s="111" t="str">
        <f>IF(ISBLANK(DATASHEET!AT182),"",DATASHEET!AT182)</f>
        <v>8N-EN-1</v>
      </c>
      <c r="AM196" s="108" t="str">
        <f>IF(AN196="","",IFERROR(VLOOKUP(DATASHEET!AZ182,lookup,2,FALSE)-$Q196,""))</f>
        <v/>
      </c>
      <c r="AN196" s="109">
        <f>IFERROR(INDEX(DATASHEET!$A$1:$CT$300,MATCH(PROGRESS!$A196,DATASHEET!$A$1:$A$300,0),MATCH(PROGRESS!AN$2,DATASHEET!$A$1:$CT$1,0)),"")</f>
        <v>0</v>
      </c>
      <c r="AO196" s="109" t="str">
        <f t="shared" si="66"/>
        <v/>
      </c>
      <c r="AP196" s="110" t="str">
        <f>IF(ISBLANK(DATASHEET!BA182),"",DATASHEET!BA182)</f>
        <v/>
      </c>
      <c r="AQ196" s="111" t="str">
        <f>IF(ISBLANK(DATASHEET!BB182),"",DATASHEET!BB182)</f>
        <v/>
      </c>
      <c r="AR196" s="108" t="str">
        <f>IF(AS196="","",IFERROR(VLOOKUP(DATASHEET!BD182,lookup,2,FALSE)-$Q196,""))</f>
        <v/>
      </c>
      <c r="AS196" s="109">
        <f>IFERROR(INDEX(DATASHEET!$A$1:$CT$300,MATCH(PROGRESS!$A196,DATASHEET!$A$1:$A$300,0),MATCH(PROGRESS!AS$2,DATASHEET!$A$1:$CT$1,0)),"")</f>
        <v>0</v>
      </c>
      <c r="AT196" s="109" t="str">
        <f t="shared" si="67"/>
        <v/>
      </c>
      <c r="AU196" s="110" t="str">
        <f>IF(ISBLANK(DATASHEET!BE182),"",DATASHEET!BE182)</f>
        <v>MPI</v>
      </c>
      <c r="AV196" s="111" t="str">
        <f>IF(ISBLANK(DATASHEET!BF182),"",DATASHEET!BF182)</f>
        <v>8N-GG-3</v>
      </c>
      <c r="AW196" s="108" t="str">
        <f>IF(AX196="","",IFERROR(VLOOKUP(DATASHEET!BH182,lookup,2,FALSE)-$Q196,""))</f>
        <v/>
      </c>
      <c r="AX196" s="109">
        <f>IFERROR(INDEX(DATASHEET!$A$1:$CT$300,MATCH(PROGRESS!$A196,DATASHEET!$A$1:$A$300,0),MATCH(PROGRESS!AX$2,DATASHEET!$A$1:$CT$1,0)),"")</f>
        <v>0</v>
      </c>
      <c r="AY196" s="109" t="str">
        <f t="shared" si="68"/>
        <v/>
      </c>
      <c r="AZ196" s="110" t="str">
        <f>IF(ISBLANK(DATASHEET!BI182),"",DATASHEET!BI182)</f>
        <v>MCO</v>
      </c>
      <c r="BA196" s="111" t="str">
        <f>IF(ISBLANK(DATASHEET!BJ182),"",DATASHEET!BJ182)</f>
        <v>8N-HI-3</v>
      </c>
      <c r="BB196" s="108" t="str">
        <f>IF(BC196="","",IFERROR(VLOOKUP(DATASHEET!BL182,lookup,2,FALSE)-$Q196,""))</f>
        <v/>
      </c>
      <c r="BC196" s="109">
        <f>IFERROR(INDEX(DATASHEET!$A$1:$CT$300,MATCH(PROGRESS!$A196,DATASHEET!$A$1:$A$300,0),MATCH(PROGRESS!BC$2,DATASHEET!$A$1:$CT$1,0)),"")</f>
        <v>0</v>
      </c>
      <c r="BD196" s="109" t="str">
        <f t="shared" si="69"/>
        <v/>
      </c>
      <c r="BE196" s="110" t="str">
        <f>IF(ISBLANK(DATASHEET!BM182),"",DATASHEET!BM182)</f>
        <v>RNI</v>
      </c>
      <c r="BF196" s="111" t="str">
        <f>IF(ISBLANK(DATASHEET!BN182),"",DATASHEET!BN182)</f>
        <v>8N-IT-3</v>
      </c>
      <c r="BG196" s="108" t="str">
        <f>IF(BH196="","",IFERROR(VLOOKUP(DATASHEET!BP182,lookup,2,FALSE)-$Q196,""))</f>
        <v/>
      </c>
      <c r="BH196" s="109">
        <f>IFERROR(INDEX(DATASHEET!$A$1:$CT$300,MATCH(PROGRESS!$A196,DATASHEET!$A$1:$A$300,0),MATCH(PROGRESS!BH$2,DATASHEET!$A$1:$CT$1,0)),"")</f>
        <v>0</v>
      </c>
      <c r="BI196" s="109" t="str">
        <f t="shared" si="70"/>
        <v/>
      </c>
      <c r="BJ196" s="110" t="str">
        <f>IF(ISBLANK(DATASHEET!BQ182),"",DATASHEET!BQ182)</f>
        <v>WD</v>
      </c>
      <c r="BK196" s="111" t="str">
        <f>IF(ISBLANK(DATASHEET!BR182),"",DATASHEET!BR182)</f>
        <v>8N-MA-1</v>
      </c>
      <c r="BL196" s="108" t="str">
        <f>IFERROR(VLOOKUP(DATASHEET!BT182,lookup,2,FALSE)-$Q196,"")</f>
        <v/>
      </c>
      <c r="BM196" s="109">
        <f>IFERROR(INDEX(DATASHEET!$A$1:$CT$300,MATCH(PROGRESS!$A196,DATASHEET!$A$1:$A$300,0),MATCH(PROGRESS!BM$2,DATASHEET!$A$1:$CT$1,0)),"")</f>
        <v>0</v>
      </c>
      <c r="BN196" s="109" t="str">
        <f t="shared" si="71"/>
        <v/>
      </c>
      <c r="BO196" s="110" t="str">
        <f>IF(ISBLANK(DATASHEET!BU182),"",DATASHEET!BU182)</f>
        <v>AW</v>
      </c>
      <c r="BP196" s="111" t="str">
        <f>IF(ISBLANK(DATASHEET!BV182),"",DATASHEET!BV182)</f>
        <v>8N-MU-3</v>
      </c>
      <c r="BQ196" s="108" t="str">
        <f>IFERROR(VLOOKUP(DATASHEET!BX182,lookup,2,FALSE)-$Q196,"")</f>
        <v/>
      </c>
      <c r="BR196" s="109">
        <f>IFERROR(INDEX(DATASHEET!$A$1:$CT$300,MATCH(PROGRESS!$A196,DATASHEET!$A$1:$A$300,0),MATCH(PROGRESS!BR$2,DATASHEET!$A$1:$CT$1,0)),"")</f>
        <v>0</v>
      </c>
      <c r="BS196" s="109" t="str">
        <f t="shared" si="72"/>
        <v/>
      </c>
      <c r="BT196" s="110" t="str">
        <f>IF(ISBLANK(DATASHEET!BY182),"",DATASHEET!BY182)</f>
        <v/>
      </c>
      <c r="BU196" s="111" t="str">
        <f>IF(ISBLANK(DATASHEET!BZ182),"",DATASHEET!BZ182)</f>
        <v/>
      </c>
      <c r="BV196" s="108" t="str">
        <f>IFERROR(VLOOKUP(DATASHEET!CB182,lookup,2,FALSE)-$Q196,"")</f>
        <v/>
      </c>
      <c r="BW196" s="109">
        <f>IFERROR(INDEX(DATASHEET!$A$1:$CT$300,MATCH(PROGRESS!$A196,DATASHEET!$A$1:$A$300,0),MATCH(PROGRESS!BW$2,DATASHEET!$A$1:$CT$1,0)),"")</f>
        <v>0</v>
      </c>
      <c r="BX196" s="109" t="str">
        <f t="shared" si="73"/>
        <v/>
      </c>
      <c r="BY196" s="110" t="str">
        <f>IF(ISBLANK(DATASHEET!CC182),"",DATASHEET!CC182)</f>
        <v>LGI</v>
      </c>
      <c r="BZ196" s="111" t="str">
        <f>IF(ISBLANK(DATASHEET!CD182),"",DATASHEET!CD182)</f>
        <v>8N-PE-1</v>
      </c>
      <c r="CA196" s="108" t="str">
        <f>IFERROR(VLOOKUP(DATASHEET!CF182,lookup,2,FALSE)-$Q196,"")</f>
        <v/>
      </c>
      <c r="CB196" s="109">
        <f>IFERROR(INDEX(DATASHEET!$A$1:$CT$300,MATCH(PROGRESS!$A196,DATASHEET!$A$1:$A$300,0),MATCH(PROGRESS!CB$2,DATASHEET!$A$1:$CT$1,0)),"")</f>
        <v>0</v>
      </c>
      <c r="CC196" s="109" t="str">
        <f t="shared" si="74"/>
        <v/>
      </c>
      <c r="CD196" s="110" t="str">
        <f>IF(ISBLANK(DATASHEET!CG182),"",DATASHEET!CG182)</f>
        <v>CR</v>
      </c>
      <c r="CE196" s="111" t="str">
        <f>IF(ISBLANK(DATASHEET!CH182),"",DATASHEET!CH182)</f>
        <v>8N-RE-3</v>
      </c>
      <c r="CF196" s="108" t="str">
        <f>IFERROR(VLOOKUP(DATASHEET!CJ182,lookup,2,FALSE)-$Q196,"")</f>
        <v/>
      </c>
      <c r="CG196" s="109">
        <f>IFERROR(INDEX(DATASHEET!$A$1:$CT$300,MATCH(PROGRESS!$A196,DATASHEET!$A$1:$A$300,0),MATCH(PROGRESS!CG$2,DATASHEET!$A$1:$CT$1,0)),"")</f>
        <v>0</v>
      </c>
      <c r="CH196" s="109" t="str">
        <f t="shared" si="77"/>
        <v/>
      </c>
      <c r="CI196" s="110" t="str">
        <f>IF(ISBLANK(DATASHEET!CK182),"",DATASHEET!CK182)</f>
        <v>DWA</v>
      </c>
      <c r="CJ196" s="111" t="str">
        <f>IF(ISBLANK(DATASHEET!CL182),"",DATASHEET!CL182)</f>
        <v>8X-SC-1</v>
      </c>
      <c r="CK196" s="108" t="str">
        <f>IFERROR(VLOOKUP(DATASHEET!CN182,lookup,2,FALSE)-$Q196,"")</f>
        <v/>
      </c>
      <c r="CL196" s="109">
        <f>IFERROR(INDEX(DATASHEET!$A$1:$CT$300,MATCH(PROGRESS!$A196,DATASHEET!$A$1:$A$300,0),MATCH(PROGRESS!CL$2,DATASHEET!$A$1:$CT$1,0)),"")</f>
        <v>0</v>
      </c>
      <c r="CM196" s="109" t="str">
        <f t="shared" si="75"/>
        <v/>
      </c>
      <c r="CN196" s="110" t="str">
        <f>IF(ISBLANK(DATASHEET!CO182),"",DATASHEET!CO182)</f>
        <v>LMA</v>
      </c>
      <c r="CO196" s="110" t="str">
        <f>IF(ISBLANK(DATASHEET!CP182),"",DATASHEET!CP182)</f>
        <v>8N-SP-3</v>
      </c>
      <c r="FO196" s="282"/>
      <c r="FP196" s="282"/>
      <c r="FQ196" s="282"/>
      <c r="FR196" s="282"/>
      <c r="FS196" s="282"/>
      <c r="FT196" s="282"/>
      <c r="FU196" s="282"/>
      <c r="FV196" s="282"/>
      <c r="FW196" s="282"/>
      <c r="FX196" s="282"/>
      <c r="FY196" s="345"/>
      <c r="FZ196" s="282"/>
      <c r="GA196" s="282"/>
      <c r="GB196" s="282"/>
      <c r="GC196" s="282"/>
      <c r="GD196" s="282"/>
      <c r="GE196" s="282"/>
      <c r="GF196" s="282"/>
      <c r="GG196" s="282"/>
      <c r="GH196" s="282"/>
      <c r="GI196" s="282"/>
      <c r="GJ196" s="282"/>
      <c r="GK196" s="282"/>
      <c r="GL196" s="282"/>
      <c r="GM196" s="282"/>
      <c r="GN196" s="282"/>
      <c r="GO196" s="282"/>
      <c r="GP196" s="282"/>
      <c r="GQ196" s="282"/>
      <c r="GR196" s="282"/>
    </row>
    <row r="197" spans="1:200" ht="15.75" x14ac:dyDescent="0.25">
      <c r="A197" s="112">
        <f>DATASHEET!A183</f>
        <v>160007</v>
      </c>
      <c r="B197" s="113" t="str">
        <f>DATASHEET!B183</f>
        <v>TEKLU, Dibora</v>
      </c>
      <c r="C197" s="114" t="str">
        <f>DATASHEET!C183</f>
        <v>8KS</v>
      </c>
      <c r="D197" s="115" t="str">
        <f>DATASHEET!D183</f>
        <v>F</v>
      </c>
      <c r="E197" s="115" t="str">
        <f>DATASHEET!J183</f>
        <v>N</v>
      </c>
      <c r="F197" s="115" t="str">
        <f>DATASHEET!E183</f>
        <v>Y</v>
      </c>
      <c r="G197" s="115" t="str">
        <f>DATASHEET!F183</f>
        <v>Black - African</v>
      </c>
      <c r="H197" s="115" t="str">
        <f>DATASHEET!G183</f>
        <v>N</v>
      </c>
      <c r="I197" s="115" t="str">
        <f>DATASHEET!H183</f>
        <v>Y</v>
      </c>
      <c r="J197" s="115" t="str">
        <f>DATASHEET!I183</f>
        <v>N</v>
      </c>
      <c r="K197" s="116" t="str">
        <f>DATASHEET!M183</f>
        <v>H</v>
      </c>
      <c r="L197" s="117" t="str">
        <f t="shared" si="62"/>
        <v/>
      </c>
      <c r="M197" s="106" t="str">
        <f>IFERROR(SUM(COUNTIF($S197,"&gt;=0"),COUNTIF($AC197,"&gt;=0"),COUNTIF($AH197,"&gt;=0"),COUNTIF(#REF!,"&gt;=0"),COUNTIF($AM197,"&gt;=0"),COUNTIF($AR197,"&gt;=0"),COUNTIF($AW197,"&gt;=0"),COUNTIF($BB197,"&gt;=0"),COUNTIF($BG197,"&gt;=0"),COUNTIF($BL197,"&gt;=0"),COUNTIF($BV197,"&gt;=0"),COUNTIF($BQ197,"&gt;=0"),COUNTIF($CF197,"&gt;=0"),COUNTIF($CK197,"&gt;=0"),COUNTIF($X197,"&gt;=0"),COUNTIF($CA197,"&gt;=0"))/COUNT($S197,$AC197,$AH197,#REF!,$AM197,$AR197,$AW197,$BB197,$BG197,$BL197,$BV197,$CA197,$CF197,$CK197,$X197,$BQ197),"")</f>
        <v/>
      </c>
      <c r="N197" s="106" t="str">
        <f>IFERROR(SUM(COUNTIF($S197,"&lt;0"),COUNTIF($AC197,"&lt;0"),COUNTIF($AH197,"&lt;0"),COUNTIF(#REF!,"&lt;0"),COUNTIF($AM197,"&lt;0"),COUNTIF($AR197,"&lt;0"),COUNTIF($AW197,"&lt;0"),COUNTIF($BB197,"&lt;0"),COUNTIF($BG197,"&lt;0"),COUNTIF($BL197,"&lt;0"),COUNTIF($BV197,"&lt;0"),COUNTIF($BQ197,"&lt;0"),COUNTIF($CA197,"&lt;0"),COUNTIF($CF197,"&lt;0"),COUNTIF($CK197,"&lt;0"),COUNTIF($X197,"&lt;0"))/COUNT($S197,$AC197,$AH197,#REF!,$AM197,$AR197,$AW197,$BB197,$BG197,$BL197,$BV197,$CA197,$CF197,$CK197,$X197,$BQ197),"")</f>
        <v/>
      </c>
      <c r="O197" s="118" t="str">
        <f>IF(ISBLANK(DATASHEET!L183),"",DATASHEET!L183)</f>
        <v>6-7</v>
      </c>
      <c r="P197" s="119">
        <f>IFERROR(IF(VLOOKUP(DATASHEET!A183,[5]YEAR8!$A$2:$Z$226,18,FALSE)="","",VLOOKUP(DATASHEET!A183,[5]YEAR8!$A$2:$Z$226,18,FALSE)),"")</f>
        <v>65.541015999999999</v>
      </c>
      <c r="Q197" s="120">
        <f>IFERROR(IF(VLOOKUP(DATASHEET!A183,[5]YEAR8!$A$2:$AF$250,19,FALSE)="","",VLOOKUP(DATASHEET!A183,[5]YEAR8!$A$2:$AF$250,19,FALSE)),"")</f>
        <v>6.5541016000000001</v>
      </c>
      <c r="R197" s="121" t="str">
        <f>'P8 BREAKDOWN'!L185</f>
        <v/>
      </c>
      <c r="S197" s="108" t="str">
        <f>IF(T197="","",IFERROR(VLOOKUP(DATASHEET!AF183,lookup,2,FALSE)-$Q197,""))</f>
        <v/>
      </c>
      <c r="T197" s="109">
        <f>IFERROR(INDEX(DATASHEET!$A$1:$CT$300,MATCH(PROGRESS!$A197,DATASHEET!$A$1:$A$300,0),MATCH(PROGRESS!T$2,DATASHEET!$A$1:$CT$1,0)),"")</f>
        <v>0</v>
      </c>
      <c r="U197" s="109" t="str">
        <f t="shared" si="63"/>
        <v/>
      </c>
      <c r="V197" s="110" t="str">
        <f>IF(ISBLANK(DATASHEET!AG183),"",DATASHEET!AG183)</f>
        <v>BPE</v>
      </c>
      <c r="W197" s="111" t="str">
        <f>IF(ISBLANK(DATASHEET!AH183),"",DATASHEET!AH183)</f>
        <v>8S-AR-2</v>
      </c>
      <c r="X197" s="108" t="str">
        <f>IFERROR(VLOOKUP(DATASHEET!AJ183,lookup,2,FALSE)-$Q197,"")</f>
        <v/>
      </c>
      <c r="Y197" s="109">
        <f>IFERROR(INDEX(DATASHEET!$A$1:$CT$300,MATCH(PROGRESS!$A197,DATASHEET!$A$1:$A$300,0),MATCH(PROGRESS!Y$2,DATASHEET!$A$1:$CT$1,0)),"")</f>
        <v>0</v>
      </c>
      <c r="Z197" s="109" t="str">
        <f t="shared" si="76"/>
        <v/>
      </c>
      <c r="AA197" s="110" t="str">
        <f>IF(ISBLANK(DATASHEET!AK183),"",DATASHEET!AK183)</f>
        <v>KD</v>
      </c>
      <c r="AB197" s="111" t="str">
        <f>IF(ISBLANK(DATASHEET!AL183),"",DATASHEET!AL183)</f>
        <v>8S-DT-2</v>
      </c>
      <c r="AC197" s="108" t="str">
        <f>IF(AD197="","",IFERROR(VLOOKUP(DATASHEET!AN183,lookup,2,FALSE)-$Q197,""))</f>
        <v/>
      </c>
      <c r="AD197" s="109">
        <f>IFERROR(INDEX(DATASHEET!$A$1:$CT$300,MATCH(PROGRESS!$A197,DATASHEET!$A$1:$A$300,0),MATCH(PROGRESS!AD$2,DATASHEET!$A$1:$CT$1,0)),"")</f>
        <v>0</v>
      </c>
      <c r="AE197" s="109" t="str">
        <f t="shared" si="64"/>
        <v/>
      </c>
      <c r="AF197" s="110" t="str">
        <f>IF(ISBLANK(DATASHEET!AO183),"",DATASHEET!AO183)</f>
        <v>EC</v>
      </c>
      <c r="AG197" s="111" t="str">
        <f>IF(ISBLANK(DATASHEET!AP183),"",DATASHEET!AP183)</f>
        <v>8S-DR-2</v>
      </c>
      <c r="AH197" s="108" t="str">
        <f>IF(AI197="","",IFERROR(VLOOKUP(DATASHEET!AR183,lookup,2,FALSE)-$Q197,""))</f>
        <v/>
      </c>
      <c r="AI197" s="109">
        <f>IFERROR(INDEX(DATASHEET!$A$1:$CT$300,MATCH(PROGRESS!$A197,DATASHEET!$A$1:$A$300,0),MATCH(PROGRESS!AI$2,DATASHEET!$A$1:$CT$1,0)),"")</f>
        <v>0</v>
      </c>
      <c r="AJ197" s="109" t="str">
        <f t="shared" si="65"/>
        <v/>
      </c>
      <c r="AK197" s="110" t="str">
        <f>IF(ISBLANK(DATASHEET!AS183),"",DATASHEET!AS183)</f>
        <v>EP</v>
      </c>
      <c r="AL197" s="111" t="str">
        <f>IF(ISBLANK(DATASHEET!AT183),"",DATASHEET!AT183)</f>
        <v>8S-EN-1</v>
      </c>
      <c r="AM197" s="108" t="str">
        <f>IF(AN197="","",IFERROR(VLOOKUP(DATASHEET!AZ183,lookup,2,FALSE)-$Q197,""))</f>
        <v/>
      </c>
      <c r="AN197" s="109">
        <f>IFERROR(INDEX(DATASHEET!$A$1:$CT$300,MATCH(PROGRESS!$A197,DATASHEET!$A$1:$A$300,0),MATCH(PROGRESS!AN$2,DATASHEET!$A$1:$CT$1,0)),"")</f>
        <v>0</v>
      </c>
      <c r="AO197" s="109" t="str">
        <f t="shared" si="66"/>
        <v/>
      </c>
      <c r="AP197" s="110" t="str">
        <f>IF(ISBLANK(DATASHEET!BA183),"",DATASHEET!BA183)</f>
        <v>EGQ</v>
      </c>
      <c r="AQ197" s="111" t="str">
        <f>IF(ISBLANK(DATASHEET!BB183),"",DATASHEET!BB183)</f>
        <v>8S-FR-2</v>
      </c>
      <c r="AR197" s="108" t="str">
        <f>IF(AS197="","",IFERROR(VLOOKUP(DATASHEET!BD183,lookup,2,FALSE)-$Q197,""))</f>
        <v/>
      </c>
      <c r="AS197" s="109">
        <f>IFERROR(INDEX(DATASHEET!$A$1:$CT$300,MATCH(PROGRESS!$A197,DATASHEET!$A$1:$A$300,0),MATCH(PROGRESS!AS$2,DATASHEET!$A$1:$CT$1,0)),"")</f>
        <v>0</v>
      </c>
      <c r="AT197" s="109" t="str">
        <f t="shared" si="67"/>
        <v/>
      </c>
      <c r="AU197" s="110" t="str">
        <f>IF(ISBLANK(DATASHEET!BE183),"",DATASHEET!BE183)</f>
        <v>MPI</v>
      </c>
      <c r="AV197" s="111" t="str">
        <f>IF(ISBLANK(DATASHEET!BF183),"",DATASHEET!BF183)</f>
        <v>8S-GG-2</v>
      </c>
      <c r="AW197" s="108" t="str">
        <f>IF(AX197="","",IFERROR(VLOOKUP(DATASHEET!BH183,lookup,2,FALSE)-$Q197,""))</f>
        <v/>
      </c>
      <c r="AX197" s="109">
        <f>IFERROR(INDEX(DATASHEET!$A$1:$CT$300,MATCH(PROGRESS!$A197,DATASHEET!$A$1:$A$300,0),MATCH(PROGRESS!AX$2,DATASHEET!$A$1:$CT$1,0)),"")</f>
        <v>0</v>
      </c>
      <c r="AY197" s="109" t="str">
        <f t="shared" si="68"/>
        <v/>
      </c>
      <c r="AZ197" s="110" t="str">
        <f>IF(ISBLANK(DATASHEET!BI183),"",DATASHEET!BI183)</f>
        <v>HST</v>
      </c>
      <c r="BA197" s="111" t="str">
        <f>IF(ISBLANK(DATASHEET!BJ183),"",DATASHEET!BJ183)</f>
        <v>8S-HI-2</v>
      </c>
      <c r="BB197" s="108" t="str">
        <f>IF(BC197="","",IFERROR(VLOOKUP(DATASHEET!BL183,lookup,2,FALSE)-$Q197,""))</f>
        <v/>
      </c>
      <c r="BC197" s="109">
        <f>IFERROR(INDEX(DATASHEET!$A$1:$CT$300,MATCH(PROGRESS!$A197,DATASHEET!$A$1:$A$300,0),MATCH(PROGRESS!BC$2,DATASHEET!$A$1:$CT$1,0)),"")</f>
        <v>0</v>
      </c>
      <c r="BD197" s="109" t="str">
        <f t="shared" si="69"/>
        <v/>
      </c>
      <c r="BE197" s="110" t="str">
        <f>IF(ISBLANK(DATASHEET!BM183),"",DATASHEET!BM183)</f>
        <v>RNI</v>
      </c>
      <c r="BF197" s="111" t="str">
        <f>IF(ISBLANK(DATASHEET!BN183),"",DATASHEET!BN183)</f>
        <v>8S-IT-2</v>
      </c>
      <c r="BG197" s="108" t="str">
        <f>IF(BH197="","",IFERROR(VLOOKUP(DATASHEET!BP183,lookup,2,FALSE)-$Q197,""))</f>
        <v/>
      </c>
      <c r="BH197" s="109">
        <f>IFERROR(INDEX(DATASHEET!$A$1:$CT$300,MATCH(PROGRESS!$A197,DATASHEET!$A$1:$A$300,0),MATCH(PROGRESS!BH$2,DATASHEET!$A$1:$CT$1,0)),"")</f>
        <v>0</v>
      </c>
      <c r="BI197" s="109" t="str">
        <f t="shared" si="70"/>
        <v/>
      </c>
      <c r="BJ197" s="110" t="str">
        <f>IF(ISBLANK(DATASHEET!BQ183),"",DATASHEET!BQ183)</f>
        <v>WD</v>
      </c>
      <c r="BK197" s="111" t="str">
        <f>IF(ISBLANK(DATASHEET!BR183),"",DATASHEET!BR183)</f>
        <v>8S-MA-1</v>
      </c>
      <c r="BL197" s="108" t="str">
        <f>IFERROR(VLOOKUP(DATASHEET!BT183,lookup,2,FALSE)-$Q197,"")</f>
        <v/>
      </c>
      <c r="BM197" s="109">
        <f>IFERROR(INDEX(DATASHEET!$A$1:$CT$300,MATCH(PROGRESS!$A197,DATASHEET!$A$1:$A$300,0),MATCH(PROGRESS!BM$2,DATASHEET!$A$1:$CT$1,0)),"")</f>
        <v>0</v>
      </c>
      <c r="BN197" s="109" t="str">
        <f t="shared" si="71"/>
        <v/>
      </c>
      <c r="BO197" s="110" t="str">
        <f>IF(ISBLANK(DATASHEET!BU183),"",DATASHEET!BU183)</f>
        <v>RF</v>
      </c>
      <c r="BP197" s="111" t="str">
        <f>IF(ISBLANK(DATASHEET!BV183),"",DATASHEET!BV183)</f>
        <v>8S-MU-2</v>
      </c>
      <c r="BQ197" s="108" t="str">
        <f>IFERROR(VLOOKUP(DATASHEET!BX183,lookup,2,FALSE)-$Q197,"")</f>
        <v/>
      </c>
      <c r="BR197" s="109">
        <f>IFERROR(INDEX(DATASHEET!$A$1:$CT$300,MATCH(PROGRESS!$A197,DATASHEET!$A$1:$A$300,0),MATCH(PROGRESS!BR$2,DATASHEET!$A$1:$CT$1,0)),"")</f>
        <v>0</v>
      </c>
      <c r="BS197" s="109" t="str">
        <f t="shared" si="72"/>
        <v/>
      </c>
      <c r="BT197" s="110" t="str">
        <f>IF(ISBLANK(DATASHEET!BY183),"",DATASHEET!BY183)</f>
        <v/>
      </c>
      <c r="BU197" s="111" t="str">
        <f>IF(ISBLANK(DATASHEET!BZ183),"",DATASHEET!BZ183)</f>
        <v/>
      </c>
      <c r="BV197" s="108" t="str">
        <f>IFERROR(VLOOKUP(DATASHEET!CB183,lookup,2,FALSE)-$Q197,"")</f>
        <v/>
      </c>
      <c r="BW197" s="109">
        <f>IFERROR(INDEX(DATASHEET!$A$1:$CT$300,MATCH(PROGRESS!$A197,DATASHEET!$A$1:$A$300,0),MATCH(PROGRESS!BW$2,DATASHEET!$A$1:$CT$1,0)),"")</f>
        <v>0</v>
      </c>
      <c r="BX197" s="109" t="str">
        <f t="shared" si="73"/>
        <v/>
      </c>
      <c r="BY197" s="110" t="str">
        <f>IF(ISBLANK(DATASHEET!CC183),"",DATASHEET!CC183)</f>
        <v>JN</v>
      </c>
      <c r="BZ197" s="111" t="str">
        <f>IF(ISBLANK(DATASHEET!CD183),"",DATASHEET!CD183)</f>
        <v>8S-PE-1</v>
      </c>
      <c r="CA197" s="108" t="str">
        <f>IFERROR(VLOOKUP(DATASHEET!CF183,lookup,2,FALSE)-$Q197,"")</f>
        <v/>
      </c>
      <c r="CB197" s="109">
        <f>IFERROR(INDEX(DATASHEET!$A$1:$CT$300,MATCH(PROGRESS!$A197,DATASHEET!$A$1:$A$300,0),MATCH(PROGRESS!CB$2,DATASHEET!$A$1:$CT$1,0)),"")</f>
        <v>0</v>
      </c>
      <c r="CC197" s="109" t="str">
        <f t="shared" si="74"/>
        <v/>
      </c>
      <c r="CD197" s="110" t="str">
        <f>IF(ISBLANK(DATASHEET!CG183),"",DATASHEET!CG183)</f>
        <v>GRY</v>
      </c>
      <c r="CE197" s="111" t="str">
        <f>IF(ISBLANK(DATASHEET!CH183),"",DATASHEET!CH183)</f>
        <v>8S-RE-2</v>
      </c>
      <c r="CF197" s="108" t="str">
        <f>IFERROR(VLOOKUP(DATASHEET!CJ183,lookup,2,FALSE)-$Q197,"")</f>
        <v/>
      </c>
      <c r="CG197" s="109">
        <f>IFERROR(INDEX(DATASHEET!$A$1:$CT$300,MATCH(PROGRESS!$A197,DATASHEET!$A$1:$A$300,0),MATCH(PROGRESS!CG$2,DATASHEET!$A$1:$CT$1,0)),"")</f>
        <v>0</v>
      </c>
      <c r="CH197" s="109" t="str">
        <f t="shared" si="77"/>
        <v/>
      </c>
      <c r="CI197" s="110" t="str">
        <f>IF(ISBLANK(DATASHEET!CK183),"",DATASHEET!CK183)</f>
        <v>GN</v>
      </c>
      <c r="CJ197" s="111" t="str">
        <f>IF(ISBLANK(DATASHEET!CL183),"",DATASHEET!CL183)</f>
        <v>8X-SC-4</v>
      </c>
      <c r="CK197" s="108" t="str">
        <f>IFERROR(VLOOKUP(DATASHEET!CN183,lookup,2,FALSE)-$Q197,"")</f>
        <v/>
      </c>
      <c r="CL197" s="109">
        <f>IFERROR(INDEX(DATASHEET!$A$1:$CT$300,MATCH(PROGRESS!$A197,DATASHEET!$A$1:$A$300,0),MATCH(PROGRESS!CL$2,DATASHEET!$A$1:$CT$1,0)),"")</f>
        <v>0</v>
      </c>
      <c r="CM197" s="109" t="str">
        <f t="shared" si="75"/>
        <v/>
      </c>
      <c r="CN197" s="110" t="str">
        <f>IF(ISBLANK(DATASHEET!CO183),"",DATASHEET!CO183)</f>
        <v/>
      </c>
      <c r="CO197" s="110" t="str">
        <f>IF(ISBLANK(DATASHEET!CP183),"",DATASHEET!CP183)</f>
        <v/>
      </c>
      <c r="FO197" s="282"/>
      <c r="FP197" s="282"/>
      <c r="FQ197" s="282"/>
      <c r="FR197" s="282"/>
      <c r="FS197" s="282"/>
      <c r="FT197" s="282"/>
      <c r="FU197" s="282"/>
      <c r="FV197" s="282"/>
      <c r="FW197" s="282"/>
      <c r="FX197" s="282"/>
      <c r="FY197" s="345"/>
      <c r="FZ197" s="282"/>
      <c r="GA197" s="282"/>
      <c r="GB197" s="282"/>
      <c r="GC197" s="282"/>
      <c r="GD197" s="282"/>
      <c r="GE197" s="282"/>
      <c r="GF197" s="282"/>
      <c r="GG197" s="282"/>
      <c r="GH197" s="282"/>
      <c r="GI197" s="282"/>
      <c r="GJ197" s="282"/>
      <c r="GK197" s="282"/>
      <c r="GL197" s="282"/>
      <c r="GM197" s="282"/>
      <c r="GN197" s="282"/>
      <c r="GO197" s="282"/>
      <c r="GP197" s="282"/>
      <c r="GQ197" s="282"/>
      <c r="GR197" s="282"/>
    </row>
    <row r="198" spans="1:200" ht="15.75" x14ac:dyDescent="0.25">
      <c r="A198" s="112">
        <f>DATASHEET!A184</f>
        <v>152948</v>
      </c>
      <c r="B198" s="113" t="str">
        <f>DATASHEET!B184</f>
        <v>TEMELSO, Nahom</v>
      </c>
      <c r="C198" s="114" t="str">
        <f>DATASHEET!C184</f>
        <v>8KC</v>
      </c>
      <c r="D198" s="115" t="str">
        <f>DATASHEET!D184</f>
        <v>M</v>
      </c>
      <c r="E198" s="115" t="str">
        <f>DATASHEET!J184</f>
        <v>N</v>
      </c>
      <c r="F198" s="115" t="str">
        <f>DATASHEET!E184</f>
        <v>N</v>
      </c>
      <c r="G198" s="115" t="str">
        <f>DATASHEET!F184</f>
        <v>Other Black African</v>
      </c>
      <c r="H198" s="115" t="str">
        <f>DATASHEET!G184</f>
        <v>Y</v>
      </c>
      <c r="I198" s="115" t="str">
        <f>DATASHEET!H184</f>
        <v>N</v>
      </c>
      <c r="J198" s="115" t="str">
        <f>DATASHEET!I184</f>
        <v>N</v>
      </c>
      <c r="K198" s="116" t="str">
        <f>DATASHEET!M184</f>
        <v>M</v>
      </c>
      <c r="L198" s="117" t="str">
        <f t="shared" si="62"/>
        <v/>
      </c>
      <c r="M198" s="106" t="str">
        <f>IFERROR(SUM(COUNTIF($S198,"&gt;=0"),COUNTIF($AC198,"&gt;=0"),COUNTIF($AH198,"&gt;=0"),COUNTIF(#REF!,"&gt;=0"),COUNTIF($AM198,"&gt;=0"),COUNTIF($AR198,"&gt;=0"),COUNTIF($AW198,"&gt;=0"),COUNTIF($BB198,"&gt;=0"),COUNTIF($BG198,"&gt;=0"),COUNTIF($BL198,"&gt;=0"),COUNTIF($BV198,"&gt;=0"),COUNTIF($BQ198,"&gt;=0"),COUNTIF($CF198,"&gt;=0"),COUNTIF($CK198,"&gt;=0"),COUNTIF($X198,"&gt;=0"),COUNTIF($CA198,"&gt;=0"))/COUNT($S198,$AC198,$AH198,#REF!,$AM198,$AR198,$AW198,$BB198,$BG198,$BL198,$BV198,$CA198,$CF198,$CK198,$X198,$BQ198),"")</f>
        <v/>
      </c>
      <c r="N198" s="106" t="str">
        <f>IFERROR(SUM(COUNTIF($S198,"&lt;0"),COUNTIF($AC198,"&lt;0"),COUNTIF($AH198,"&lt;0"),COUNTIF(#REF!,"&lt;0"),COUNTIF($AM198,"&lt;0"),COUNTIF($AR198,"&lt;0"),COUNTIF($AW198,"&lt;0"),COUNTIF($BB198,"&lt;0"),COUNTIF($BG198,"&lt;0"),COUNTIF($BL198,"&lt;0"),COUNTIF($BV198,"&lt;0"),COUNTIF($BQ198,"&lt;0"),COUNTIF($CA198,"&lt;0"),COUNTIF($CF198,"&lt;0"),COUNTIF($CK198,"&lt;0"),COUNTIF($X198,"&lt;0"))/COUNT($S198,$AC198,$AH198,#REF!,$AM198,$AR198,$AW198,$BB198,$BG198,$BL198,$BV198,$CA198,$CF198,$CK198,$X198,$BQ198),"")</f>
        <v/>
      </c>
      <c r="O198" s="118" t="str">
        <f>IF(ISBLANK(DATASHEET!L184),"",DATASHEET!L184)</f>
        <v>3-4</v>
      </c>
      <c r="P198" s="119">
        <f>IFERROR(IF(VLOOKUP(DATASHEET!A184,[5]YEAR8!$A$2:$Z$226,18,FALSE)="","",VLOOKUP(DATASHEET!A184,[5]YEAR8!$A$2:$Z$226,18,FALSE)),"")</f>
        <v>38.246667000000002</v>
      </c>
      <c r="Q198" s="120">
        <f>IFERROR(IF(VLOOKUP(DATASHEET!A184,[5]YEAR8!$A$2:$AF$250,19,FALSE)="","",VLOOKUP(DATASHEET!A184,[5]YEAR8!$A$2:$AF$250,19,FALSE)),"")</f>
        <v>3.8246667000000003</v>
      </c>
      <c r="R198" s="121" t="str">
        <f>'P8 BREAKDOWN'!L186</f>
        <v/>
      </c>
      <c r="S198" s="108" t="str">
        <f>IF(T198="","",IFERROR(VLOOKUP(DATASHEET!AF184,lookup,2,FALSE)-$Q198,""))</f>
        <v/>
      </c>
      <c r="T198" s="109">
        <f>IFERROR(INDEX(DATASHEET!$A$1:$CT$300,MATCH(PROGRESS!$A198,DATASHEET!$A$1:$A$300,0),MATCH(PROGRESS!T$2,DATASHEET!$A$1:$CT$1,0)),"")</f>
        <v>0</v>
      </c>
      <c r="U198" s="109" t="str">
        <f t="shared" si="63"/>
        <v/>
      </c>
      <c r="V198" s="110" t="str">
        <f>IF(ISBLANK(DATASHEET!AG184),"",DATASHEET!AG184)</f>
        <v>SGO</v>
      </c>
      <c r="W198" s="111" t="str">
        <f>IF(ISBLANK(DATASHEET!AH184),"",DATASHEET!AH184)</f>
        <v>8N-AR-4</v>
      </c>
      <c r="X198" s="108" t="str">
        <f>IFERROR(VLOOKUP(DATASHEET!AJ184,lookup,2,FALSE)-$Q198,"")</f>
        <v/>
      </c>
      <c r="Y198" s="109">
        <f>IFERROR(INDEX(DATASHEET!$A$1:$CT$300,MATCH(PROGRESS!$A198,DATASHEET!$A$1:$A$300,0),MATCH(PROGRESS!Y$2,DATASHEET!$A$1:$CT$1,0)),"")</f>
        <v>0</v>
      </c>
      <c r="Z198" s="109" t="str">
        <f t="shared" si="76"/>
        <v/>
      </c>
      <c r="AA198" s="110" t="str">
        <f>IF(ISBLANK(DATASHEET!AK184),"",DATASHEET!AK184)</f>
        <v>RQ</v>
      </c>
      <c r="AB198" s="111" t="str">
        <f>IF(ISBLANK(DATASHEET!AL184),"",DATASHEET!AL184)</f>
        <v>8N-DT-1</v>
      </c>
      <c r="AC198" s="108" t="str">
        <f>IF(AD198="","",IFERROR(VLOOKUP(DATASHEET!AN184,lookup,2,FALSE)-$Q198,""))</f>
        <v/>
      </c>
      <c r="AD198" s="109">
        <f>IFERROR(INDEX(DATASHEET!$A$1:$CT$300,MATCH(PROGRESS!$A198,DATASHEET!$A$1:$A$300,0),MATCH(PROGRESS!AD$2,DATASHEET!$A$1:$CT$1,0)),"")</f>
        <v>0</v>
      </c>
      <c r="AE198" s="109" t="str">
        <f t="shared" si="64"/>
        <v/>
      </c>
      <c r="AF198" s="110" t="str">
        <f>IF(ISBLANK(DATASHEET!AO184),"",DATASHEET!AO184)</f>
        <v>KC</v>
      </c>
      <c r="AG198" s="111" t="str">
        <f>IF(ISBLANK(DATASHEET!AP184),"",DATASHEET!AP184)</f>
        <v>8N-DR-4</v>
      </c>
      <c r="AH198" s="108" t="str">
        <f>IF(AI198="","",IFERROR(VLOOKUP(DATASHEET!AR184,lookup,2,FALSE)-$Q198,""))</f>
        <v/>
      </c>
      <c r="AI198" s="109">
        <f>IFERROR(INDEX(DATASHEET!$A$1:$CT$300,MATCH(PROGRESS!$A198,DATASHEET!$A$1:$A$300,0),MATCH(PROGRESS!AI$2,DATASHEET!$A$1:$CT$1,0)),"")</f>
        <v>0</v>
      </c>
      <c r="AJ198" s="109" t="str">
        <f t="shared" si="65"/>
        <v/>
      </c>
      <c r="AK198" s="110" t="str">
        <f>IF(ISBLANK(DATASHEET!AS184),"",DATASHEET!AS184)</f>
        <v>EP</v>
      </c>
      <c r="AL198" s="111" t="str">
        <f>IF(ISBLANK(DATASHEET!AT184),"",DATASHEET!AT184)</f>
        <v>8N-EN-4</v>
      </c>
      <c r="AM198" s="108" t="str">
        <f>IF(AN198="","",IFERROR(VLOOKUP(DATASHEET!AZ184,lookup,2,FALSE)-$Q198,""))</f>
        <v/>
      </c>
      <c r="AN198" s="109">
        <f>IFERROR(INDEX(DATASHEET!$A$1:$CT$300,MATCH(PROGRESS!$A198,DATASHEET!$A$1:$A$300,0),MATCH(PROGRESS!AN$2,DATASHEET!$A$1:$CT$1,0)),"")</f>
        <v>0</v>
      </c>
      <c r="AO198" s="109" t="str">
        <f t="shared" si="66"/>
        <v/>
      </c>
      <c r="AP198" s="110" t="str">
        <f>IF(ISBLANK(DATASHEET!BA184),"",DATASHEET!BA184)</f>
        <v/>
      </c>
      <c r="AQ198" s="111" t="str">
        <f>IF(ISBLANK(DATASHEET!BB184),"",DATASHEET!BB184)</f>
        <v/>
      </c>
      <c r="AR198" s="108" t="str">
        <f>IF(AS198="","",IFERROR(VLOOKUP(DATASHEET!BD184,lookup,2,FALSE)-$Q198,""))</f>
        <v/>
      </c>
      <c r="AS198" s="109">
        <f>IFERROR(INDEX(DATASHEET!$A$1:$CT$300,MATCH(PROGRESS!$A198,DATASHEET!$A$1:$A$300,0),MATCH(PROGRESS!AS$2,DATASHEET!$A$1:$CT$1,0)),"")</f>
        <v>0</v>
      </c>
      <c r="AT198" s="109" t="str">
        <f t="shared" si="67"/>
        <v/>
      </c>
      <c r="AU198" s="110" t="str">
        <f>IF(ISBLANK(DATASHEET!BE184),"",DATASHEET!BE184)</f>
        <v>ET</v>
      </c>
      <c r="AV198" s="111" t="str">
        <f>IF(ISBLANK(DATASHEET!BF184),"",DATASHEET!BF184)</f>
        <v>8N-GG-4</v>
      </c>
      <c r="AW198" s="108" t="str">
        <f>IF(AX198="","",IFERROR(VLOOKUP(DATASHEET!BH184,lookup,2,FALSE)-$Q198,""))</f>
        <v/>
      </c>
      <c r="AX198" s="109">
        <f>IFERROR(INDEX(DATASHEET!$A$1:$CT$300,MATCH(PROGRESS!$A198,DATASHEET!$A$1:$A$300,0),MATCH(PROGRESS!AX$2,DATASHEET!$A$1:$CT$1,0)),"")</f>
        <v>0</v>
      </c>
      <c r="AY198" s="109" t="str">
        <f t="shared" si="68"/>
        <v/>
      </c>
      <c r="AZ198" s="110" t="str">
        <f>IF(ISBLANK(DATASHEET!BI184),"",DATASHEET!BI184)</f>
        <v>ESH</v>
      </c>
      <c r="BA198" s="111" t="str">
        <f>IF(ISBLANK(DATASHEET!BJ184),"",DATASHEET!BJ184)</f>
        <v>8N-HI-4</v>
      </c>
      <c r="BB198" s="108" t="str">
        <f>IF(BC198="","",IFERROR(VLOOKUP(DATASHEET!BL184,lookup,2,FALSE)-$Q198,""))</f>
        <v/>
      </c>
      <c r="BC198" s="109">
        <f>IFERROR(INDEX(DATASHEET!$A$1:$CT$300,MATCH(PROGRESS!$A198,DATASHEET!$A$1:$A$300,0),MATCH(PROGRESS!BC$2,DATASHEET!$A$1:$CT$1,0)),"")</f>
        <v>0</v>
      </c>
      <c r="BD198" s="109" t="str">
        <f t="shared" si="69"/>
        <v/>
      </c>
      <c r="BE198" s="110" t="str">
        <f>IF(ISBLANK(DATASHEET!BM184),"",DATASHEET!BM184)</f>
        <v>RNI</v>
      </c>
      <c r="BF198" s="111" t="str">
        <f>IF(ISBLANK(DATASHEET!BN184),"",DATASHEET!BN184)</f>
        <v>8N-IT-4</v>
      </c>
      <c r="BG198" s="108" t="str">
        <f>IF(BH198="","",IFERROR(VLOOKUP(DATASHEET!BP184,lookup,2,FALSE)-$Q198,""))</f>
        <v/>
      </c>
      <c r="BH198" s="109">
        <f>IFERROR(INDEX(DATASHEET!$A$1:$CT$300,MATCH(PROGRESS!$A198,DATASHEET!$A$1:$A$300,0),MATCH(PROGRESS!BH$2,DATASHEET!$A$1:$CT$1,0)),"")</f>
        <v>0</v>
      </c>
      <c r="BI198" s="109" t="str">
        <f t="shared" si="70"/>
        <v/>
      </c>
      <c r="BJ198" s="110" t="str">
        <f>IF(ISBLANK(DATASHEET!BQ184),"",DATASHEET!BQ184)</f>
        <v>AB</v>
      </c>
      <c r="BK198" s="111" t="str">
        <f>IF(ISBLANK(DATASHEET!BR184),"",DATASHEET!BR184)</f>
        <v>8N-MA-3</v>
      </c>
      <c r="BL198" s="108" t="str">
        <f>IFERROR(VLOOKUP(DATASHEET!BT184,lookup,2,FALSE)-$Q198,"")</f>
        <v/>
      </c>
      <c r="BM198" s="109">
        <f>IFERROR(INDEX(DATASHEET!$A$1:$CT$300,MATCH(PROGRESS!$A198,DATASHEET!$A$1:$A$300,0),MATCH(PROGRESS!BM$2,DATASHEET!$A$1:$CT$1,0)),"")</f>
        <v>0</v>
      </c>
      <c r="BN198" s="109" t="str">
        <f t="shared" si="71"/>
        <v/>
      </c>
      <c r="BO198" s="110" t="str">
        <f>IF(ISBLANK(DATASHEET!BU184),"",DATASHEET!BU184)</f>
        <v>AW</v>
      </c>
      <c r="BP198" s="111" t="str">
        <f>IF(ISBLANK(DATASHEET!BV184),"",DATASHEET!BV184)</f>
        <v>8N-MU-4</v>
      </c>
      <c r="BQ198" s="108" t="str">
        <f>IFERROR(VLOOKUP(DATASHEET!BX184,lookup,2,FALSE)-$Q198,"")</f>
        <v/>
      </c>
      <c r="BR198" s="109">
        <f>IFERROR(INDEX(DATASHEET!$A$1:$CT$300,MATCH(PROGRESS!$A198,DATASHEET!$A$1:$A$300,0),MATCH(PROGRESS!BR$2,DATASHEET!$A$1:$CT$1,0)),"")</f>
        <v>0</v>
      </c>
      <c r="BS198" s="109" t="str">
        <f t="shared" si="72"/>
        <v/>
      </c>
      <c r="BT198" s="110" t="str">
        <f>IF(ISBLANK(DATASHEET!BY184),"",DATASHEET!BY184)</f>
        <v/>
      </c>
      <c r="BU198" s="111" t="str">
        <f>IF(ISBLANK(DATASHEET!BZ184),"",DATASHEET!BZ184)</f>
        <v/>
      </c>
      <c r="BV198" s="108" t="str">
        <f>IFERROR(VLOOKUP(DATASHEET!CB184,lookup,2,FALSE)-$Q198,"")</f>
        <v/>
      </c>
      <c r="BW198" s="109">
        <f>IFERROR(INDEX(DATASHEET!$A$1:$CT$300,MATCH(PROGRESS!$A198,DATASHEET!$A$1:$A$300,0),MATCH(PROGRESS!BW$2,DATASHEET!$A$1:$CT$1,0)),"")</f>
        <v>0</v>
      </c>
      <c r="BX198" s="109" t="str">
        <f t="shared" si="73"/>
        <v/>
      </c>
      <c r="BY198" s="110" t="str">
        <f>IF(ISBLANK(DATASHEET!CC184),"",DATASHEET!CC184)</f>
        <v>MAM</v>
      </c>
      <c r="BZ198" s="111" t="str">
        <f>IF(ISBLANK(DATASHEET!CD184),"",DATASHEET!CD184)</f>
        <v>8N-PE-4</v>
      </c>
      <c r="CA198" s="108" t="str">
        <f>IFERROR(VLOOKUP(DATASHEET!CF184,lookup,2,FALSE)-$Q198,"")</f>
        <v/>
      </c>
      <c r="CB198" s="109">
        <f>IFERROR(INDEX(DATASHEET!$A$1:$CT$300,MATCH(PROGRESS!$A198,DATASHEET!$A$1:$A$300,0),MATCH(PROGRESS!CB$2,DATASHEET!$A$1:$CT$1,0)),"")</f>
        <v>0</v>
      </c>
      <c r="CC198" s="109" t="str">
        <f t="shared" si="74"/>
        <v/>
      </c>
      <c r="CD198" s="110" t="str">
        <f>IF(ISBLANK(DATASHEET!CG184),"",DATASHEET!CG184)</f>
        <v>ZA</v>
      </c>
      <c r="CE198" s="111" t="str">
        <f>IF(ISBLANK(DATASHEET!CH184),"",DATASHEET!CH184)</f>
        <v>8N-RE-4</v>
      </c>
      <c r="CF198" s="108" t="str">
        <f>IFERROR(VLOOKUP(DATASHEET!CJ184,lookup,2,FALSE)-$Q198,"")</f>
        <v/>
      </c>
      <c r="CG198" s="109">
        <f>IFERROR(INDEX(DATASHEET!$A$1:$CT$300,MATCH(PROGRESS!$A198,DATASHEET!$A$1:$A$300,0),MATCH(PROGRESS!CG$2,DATASHEET!$A$1:$CT$1,0)),"")</f>
        <v>0</v>
      </c>
      <c r="CH198" s="109" t="str">
        <f t="shared" si="77"/>
        <v/>
      </c>
      <c r="CI198" s="110" t="str">
        <f>IF(ISBLANK(DATASHEET!CK184),"",DATASHEET!CK184)</f>
        <v>AGI</v>
      </c>
      <c r="CJ198" s="111" t="str">
        <f>IF(ISBLANK(DATASHEET!CL184),"",DATASHEET!CL184)</f>
        <v>8X-SC-5</v>
      </c>
      <c r="CK198" s="108" t="str">
        <f>IFERROR(VLOOKUP(DATASHEET!CN184,lookup,2,FALSE)-$Q198,"")</f>
        <v/>
      </c>
      <c r="CL198" s="109">
        <f>IFERROR(INDEX(DATASHEET!$A$1:$CT$300,MATCH(PROGRESS!$A198,DATASHEET!$A$1:$A$300,0),MATCH(PROGRESS!CL$2,DATASHEET!$A$1:$CT$1,0)),"")</f>
        <v>0</v>
      </c>
      <c r="CM198" s="109" t="str">
        <f t="shared" si="75"/>
        <v/>
      </c>
      <c r="CN198" s="110" t="str">
        <f>IF(ISBLANK(DATASHEET!CO184),"",DATASHEET!CO184)</f>
        <v>MBA</v>
      </c>
      <c r="CO198" s="110" t="str">
        <f>IF(ISBLANK(DATASHEET!CP184),"",DATASHEET!CP184)</f>
        <v>8N-SP-4</v>
      </c>
      <c r="FO198" s="282"/>
      <c r="FP198" s="282"/>
      <c r="FQ198" s="282"/>
      <c r="FR198" s="282"/>
      <c r="FS198" s="282"/>
      <c r="FT198" s="282"/>
      <c r="FU198" s="282"/>
      <c r="FV198" s="282"/>
      <c r="FW198" s="282"/>
      <c r="FX198" s="282"/>
      <c r="FY198" s="345"/>
      <c r="FZ198" s="282"/>
      <c r="GA198" s="282"/>
      <c r="GB198" s="282"/>
      <c r="GC198" s="282"/>
      <c r="GD198" s="282"/>
      <c r="GE198" s="282"/>
      <c r="GF198" s="282"/>
      <c r="GG198" s="282"/>
      <c r="GH198" s="282"/>
      <c r="GI198" s="282"/>
      <c r="GJ198" s="282"/>
      <c r="GK198" s="282"/>
      <c r="GL198" s="282"/>
      <c r="GM198" s="282"/>
      <c r="GN198" s="282"/>
      <c r="GO198" s="282"/>
      <c r="GP198" s="282"/>
      <c r="GQ198" s="282"/>
      <c r="GR198" s="282"/>
    </row>
    <row r="199" spans="1:200" ht="15.75" x14ac:dyDescent="0.25">
      <c r="A199" s="112">
        <f>DATASHEET!A185</f>
        <v>152754</v>
      </c>
      <c r="B199" s="113" t="str">
        <f>DATASHEET!B185</f>
        <v>THOMAS, Joshua</v>
      </c>
      <c r="C199" s="114" t="str">
        <f>DATASHEET!C185</f>
        <v>8KS</v>
      </c>
      <c r="D199" s="115" t="str">
        <f>DATASHEET!D185</f>
        <v>M</v>
      </c>
      <c r="E199" s="115" t="str">
        <f>DATASHEET!J185</f>
        <v>N</v>
      </c>
      <c r="F199" s="115" t="str">
        <f>DATASHEET!E185</f>
        <v>N</v>
      </c>
      <c r="G199" s="115" t="str">
        <f>DATASHEET!F185</f>
        <v>Indian</v>
      </c>
      <c r="H199" s="115" t="str">
        <f>DATASHEET!G185</f>
        <v>Y</v>
      </c>
      <c r="I199" s="115" t="str">
        <f>DATASHEET!H185</f>
        <v>N</v>
      </c>
      <c r="J199" s="115" t="str">
        <f>DATASHEET!I185</f>
        <v>N</v>
      </c>
      <c r="K199" s="116" t="str">
        <f>DATASHEET!M185</f>
        <v>H</v>
      </c>
      <c r="L199" s="117" t="str">
        <f t="shared" si="62"/>
        <v/>
      </c>
      <c r="M199" s="106" t="str">
        <f>IFERROR(SUM(COUNTIF($S199,"&gt;=0"),COUNTIF($AC199,"&gt;=0"),COUNTIF($AH199,"&gt;=0"),COUNTIF(#REF!,"&gt;=0"),COUNTIF($AM199,"&gt;=0"),COUNTIF($AR199,"&gt;=0"),COUNTIF($AW199,"&gt;=0"),COUNTIF($BB199,"&gt;=0"),COUNTIF($BG199,"&gt;=0"),COUNTIF($BL199,"&gt;=0"),COUNTIF($BV199,"&gt;=0"),COUNTIF($BQ199,"&gt;=0"),COUNTIF($CF199,"&gt;=0"),COUNTIF($CK199,"&gt;=0"),COUNTIF($X199,"&gt;=0"),COUNTIF($CA199,"&gt;=0"))/COUNT($S199,$AC199,$AH199,#REF!,$AM199,$AR199,$AW199,$BB199,$BG199,$BL199,$BV199,$CA199,$CF199,$CK199,$X199,$BQ199),"")</f>
        <v/>
      </c>
      <c r="N199" s="106" t="str">
        <f>IFERROR(SUM(COUNTIF($S199,"&lt;0"),COUNTIF($AC199,"&lt;0"),COUNTIF($AH199,"&lt;0"),COUNTIF(#REF!,"&lt;0"),COUNTIF($AM199,"&lt;0"),COUNTIF($AR199,"&lt;0"),COUNTIF($AW199,"&lt;0"),COUNTIF($BB199,"&lt;0"),COUNTIF($BG199,"&lt;0"),COUNTIF($BL199,"&lt;0"),COUNTIF($BV199,"&lt;0"),COUNTIF($BQ199,"&lt;0"),COUNTIF($CA199,"&lt;0"),COUNTIF($CF199,"&lt;0"),COUNTIF($CK199,"&lt;0"),COUNTIF($X199,"&lt;0"))/COUNT($S199,$AC199,$AH199,#REF!,$AM199,$AR199,$AW199,$BB199,$BG199,$BL199,$BV199,$CA199,$CF199,$CK199,$X199,$BQ199),"")</f>
        <v/>
      </c>
      <c r="O199" s="118" t="str">
        <f>IF(ISBLANK(DATASHEET!L185),"",DATASHEET!L185)</f>
        <v>7-8</v>
      </c>
      <c r="P199" s="119">
        <f>IFERROR(IF(VLOOKUP(DATASHEET!A185,[5]YEAR8!$A$2:$Z$226,18,FALSE)="","",VLOOKUP(DATASHEET!A185,[5]YEAR8!$A$2:$Z$226,18,FALSE)),"")</f>
        <v>74.828357999999994</v>
      </c>
      <c r="Q199" s="120">
        <f>IFERROR(IF(VLOOKUP(DATASHEET!A185,[5]YEAR8!$A$2:$AF$250,19,FALSE)="","",VLOOKUP(DATASHEET!A185,[5]YEAR8!$A$2:$AF$250,19,FALSE)),"")</f>
        <v>7.4828357999999993</v>
      </c>
      <c r="R199" s="121" t="str">
        <f>'P8 BREAKDOWN'!L187</f>
        <v/>
      </c>
      <c r="S199" s="108" t="str">
        <f>IF(T199="","",IFERROR(VLOOKUP(DATASHEET!AF185,lookup,2,FALSE)-$Q199,""))</f>
        <v/>
      </c>
      <c r="T199" s="109">
        <f>IFERROR(INDEX(DATASHEET!$A$1:$CT$300,MATCH(PROGRESS!$A199,DATASHEET!$A$1:$A$300,0),MATCH(PROGRESS!T$2,DATASHEET!$A$1:$CT$1,0)),"")</f>
        <v>0</v>
      </c>
      <c r="U199" s="109" t="str">
        <f t="shared" si="63"/>
        <v/>
      </c>
      <c r="V199" s="110" t="str">
        <f>IF(ISBLANK(DATASHEET!AG185),"",DATASHEET!AG185)</f>
        <v>BPE</v>
      </c>
      <c r="W199" s="111" t="str">
        <f>IF(ISBLANK(DATASHEET!AH185),"",DATASHEET!AH185)</f>
        <v>8S-AR-2</v>
      </c>
      <c r="X199" s="108" t="str">
        <f>IFERROR(VLOOKUP(DATASHEET!AJ185,lookup,2,FALSE)-$Q199,"")</f>
        <v/>
      </c>
      <c r="Y199" s="109">
        <f>IFERROR(INDEX(DATASHEET!$A$1:$CT$300,MATCH(PROGRESS!$A199,DATASHEET!$A$1:$A$300,0),MATCH(PROGRESS!Y$2,DATASHEET!$A$1:$CT$1,0)),"")</f>
        <v>0</v>
      </c>
      <c r="Z199" s="109" t="str">
        <f t="shared" si="76"/>
        <v/>
      </c>
      <c r="AA199" s="110" t="str">
        <f>IF(ISBLANK(DATASHEET!AK185),"",DATASHEET!AK185)</f>
        <v>MO</v>
      </c>
      <c r="AB199" s="111" t="str">
        <f>IF(ISBLANK(DATASHEET!AL185),"",DATASHEET!AL185)</f>
        <v>8S-DT-3</v>
      </c>
      <c r="AC199" s="108" t="str">
        <f>IF(AD199="","",IFERROR(VLOOKUP(DATASHEET!AN185,lookup,2,FALSE)-$Q199,""))</f>
        <v/>
      </c>
      <c r="AD199" s="109">
        <f>IFERROR(INDEX(DATASHEET!$A$1:$CT$300,MATCH(PROGRESS!$A199,DATASHEET!$A$1:$A$300,0),MATCH(PROGRESS!AD$2,DATASHEET!$A$1:$CT$1,0)),"")</f>
        <v>0</v>
      </c>
      <c r="AE199" s="109" t="str">
        <f t="shared" si="64"/>
        <v/>
      </c>
      <c r="AF199" s="110" t="str">
        <f>IF(ISBLANK(DATASHEET!AO185),"",DATASHEET!AO185)</f>
        <v>EC</v>
      </c>
      <c r="AG199" s="111" t="str">
        <f>IF(ISBLANK(DATASHEET!AP185),"",DATASHEET!AP185)</f>
        <v>8S-DR-2</v>
      </c>
      <c r="AH199" s="108" t="str">
        <f>IF(AI199="","",IFERROR(VLOOKUP(DATASHEET!AR185,lookup,2,FALSE)-$Q199,""))</f>
        <v/>
      </c>
      <c r="AI199" s="109">
        <f>IFERROR(INDEX(DATASHEET!$A$1:$CT$300,MATCH(PROGRESS!$A199,DATASHEET!$A$1:$A$300,0),MATCH(PROGRESS!AI$2,DATASHEET!$A$1:$CT$1,0)),"")</f>
        <v>0</v>
      </c>
      <c r="AJ199" s="109" t="str">
        <f t="shared" si="65"/>
        <v/>
      </c>
      <c r="AK199" s="110" t="str">
        <f>IF(ISBLANK(DATASHEET!AS185),"",DATASHEET!AS185)</f>
        <v>EP</v>
      </c>
      <c r="AL199" s="111" t="str">
        <f>IF(ISBLANK(DATASHEET!AT185),"",DATASHEET!AT185)</f>
        <v>8S-EN-1</v>
      </c>
      <c r="AM199" s="108" t="str">
        <f>IF(AN199="","",IFERROR(VLOOKUP(DATASHEET!AZ185,lookup,2,FALSE)-$Q199,""))</f>
        <v/>
      </c>
      <c r="AN199" s="109">
        <f>IFERROR(INDEX(DATASHEET!$A$1:$CT$300,MATCH(PROGRESS!$A199,DATASHEET!$A$1:$A$300,0),MATCH(PROGRESS!AN$2,DATASHEET!$A$1:$CT$1,0)),"")</f>
        <v>0</v>
      </c>
      <c r="AO199" s="109" t="str">
        <f t="shared" si="66"/>
        <v/>
      </c>
      <c r="AP199" s="110" t="str">
        <f>IF(ISBLANK(DATASHEET!BA185),"",DATASHEET!BA185)</f>
        <v>EGQ</v>
      </c>
      <c r="AQ199" s="111" t="str">
        <f>IF(ISBLANK(DATASHEET!BB185),"",DATASHEET!BB185)</f>
        <v>8S-FR-2</v>
      </c>
      <c r="AR199" s="108" t="str">
        <f>IF(AS199="","",IFERROR(VLOOKUP(DATASHEET!BD185,lookup,2,FALSE)-$Q199,""))</f>
        <v/>
      </c>
      <c r="AS199" s="109">
        <f>IFERROR(INDEX(DATASHEET!$A$1:$CT$300,MATCH(PROGRESS!$A199,DATASHEET!$A$1:$A$300,0),MATCH(PROGRESS!AS$2,DATASHEET!$A$1:$CT$1,0)),"")</f>
        <v>0</v>
      </c>
      <c r="AT199" s="109" t="str">
        <f t="shared" si="67"/>
        <v/>
      </c>
      <c r="AU199" s="110" t="str">
        <f>IF(ISBLANK(DATASHEET!BE185),"",DATASHEET!BE185)</f>
        <v>MPI</v>
      </c>
      <c r="AV199" s="111" t="str">
        <f>IF(ISBLANK(DATASHEET!BF185),"",DATASHEET!BF185)</f>
        <v>8S-GG-2</v>
      </c>
      <c r="AW199" s="108" t="str">
        <f>IF(AX199="","",IFERROR(VLOOKUP(DATASHEET!BH185,lookup,2,FALSE)-$Q199,""))</f>
        <v/>
      </c>
      <c r="AX199" s="109">
        <f>IFERROR(INDEX(DATASHEET!$A$1:$CT$300,MATCH(PROGRESS!$A199,DATASHEET!$A$1:$A$300,0),MATCH(PROGRESS!AX$2,DATASHEET!$A$1:$CT$1,0)),"")</f>
        <v>0</v>
      </c>
      <c r="AY199" s="109" t="str">
        <f t="shared" si="68"/>
        <v/>
      </c>
      <c r="AZ199" s="110" t="str">
        <f>IF(ISBLANK(DATASHEET!BI185),"",DATASHEET!BI185)</f>
        <v>HST</v>
      </c>
      <c r="BA199" s="111" t="str">
        <f>IF(ISBLANK(DATASHEET!BJ185),"",DATASHEET!BJ185)</f>
        <v>8S-HI-2</v>
      </c>
      <c r="BB199" s="108" t="str">
        <f>IF(BC199="","",IFERROR(VLOOKUP(DATASHEET!BL185,lookup,2,FALSE)-$Q199,""))</f>
        <v/>
      </c>
      <c r="BC199" s="109">
        <f>IFERROR(INDEX(DATASHEET!$A$1:$CT$300,MATCH(PROGRESS!$A199,DATASHEET!$A$1:$A$300,0),MATCH(PROGRESS!BC$2,DATASHEET!$A$1:$CT$1,0)),"")</f>
        <v>0</v>
      </c>
      <c r="BD199" s="109" t="str">
        <f t="shared" si="69"/>
        <v/>
      </c>
      <c r="BE199" s="110" t="str">
        <f>IF(ISBLANK(DATASHEET!BM185),"",DATASHEET!BM185)</f>
        <v>RNI</v>
      </c>
      <c r="BF199" s="111" t="str">
        <f>IF(ISBLANK(DATASHEET!BN185),"",DATASHEET!BN185)</f>
        <v>8S-IT-2</v>
      </c>
      <c r="BG199" s="108" t="str">
        <f>IF(BH199="","",IFERROR(VLOOKUP(DATASHEET!BP185,lookup,2,FALSE)-$Q199,""))</f>
        <v/>
      </c>
      <c r="BH199" s="109">
        <f>IFERROR(INDEX(DATASHEET!$A$1:$CT$300,MATCH(PROGRESS!$A199,DATASHEET!$A$1:$A$300,0),MATCH(PROGRESS!BH$2,DATASHEET!$A$1:$CT$1,0)),"")</f>
        <v>0</v>
      </c>
      <c r="BI199" s="109" t="str">
        <f t="shared" si="70"/>
        <v/>
      </c>
      <c r="BJ199" s="110" t="str">
        <f>IF(ISBLANK(DATASHEET!BQ185),"",DATASHEET!BQ185)</f>
        <v>MP</v>
      </c>
      <c r="BK199" s="111" t="str">
        <f>IF(ISBLANK(DATASHEET!BR185),"",DATASHEET!BR185)</f>
        <v>8S-MA-2</v>
      </c>
      <c r="BL199" s="108" t="str">
        <f>IFERROR(VLOOKUP(DATASHEET!BT185,lookup,2,FALSE)-$Q199,"")</f>
        <v/>
      </c>
      <c r="BM199" s="109">
        <f>IFERROR(INDEX(DATASHEET!$A$1:$CT$300,MATCH(PROGRESS!$A199,DATASHEET!$A$1:$A$300,0),MATCH(PROGRESS!BM$2,DATASHEET!$A$1:$CT$1,0)),"")</f>
        <v>0</v>
      </c>
      <c r="BN199" s="109" t="str">
        <f t="shared" si="71"/>
        <v/>
      </c>
      <c r="BO199" s="110" t="str">
        <f>IF(ISBLANK(DATASHEET!BU185),"",DATASHEET!BU185)</f>
        <v>RF</v>
      </c>
      <c r="BP199" s="111" t="str">
        <f>IF(ISBLANK(DATASHEET!BV185),"",DATASHEET!BV185)</f>
        <v>8S-MU-2</v>
      </c>
      <c r="BQ199" s="108" t="str">
        <f>IFERROR(VLOOKUP(DATASHEET!BX185,lookup,2,FALSE)-$Q199,"")</f>
        <v/>
      </c>
      <c r="BR199" s="109">
        <f>IFERROR(INDEX(DATASHEET!$A$1:$CT$300,MATCH(PROGRESS!$A199,DATASHEET!$A$1:$A$300,0),MATCH(PROGRESS!BR$2,DATASHEET!$A$1:$CT$1,0)),"")</f>
        <v>0</v>
      </c>
      <c r="BS199" s="109" t="str">
        <f t="shared" si="72"/>
        <v/>
      </c>
      <c r="BT199" s="110" t="str">
        <f>IF(ISBLANK(DATASHEET!BY185),"",DATASHEET!BY185)</f>
        <v/>
      </c>
      <c r="BU199" s="111" t="str">
        <f>IF(ISBLANK(DATASHEET!BZ185),"",DATASHEET!BZ185)</f>
        <v/>
      </c>
      <c r="BV199" s="108" t="str">
        <f>IFERROR(VLOOKUP(DATASHEET!CB185,lookup,2,FALSE)-$Q199,"")</f>
        <v/>
      </c>
      <c r="BW199" s="109">
        <f>IFERROR(INDEX(DATASHEET!$A$1:$CT$300,MATCH(PROGRESS!$A199,DATASHEET!$A$1:$A$300,0),MATCH(PROGRESS!BW$2,DATASHEET!$A$1:$CT$1,0)),"")</f>
        <v>0</v>
      </c>
      <c r="BX199" s="109" t="str">
        <f t="shared" si="73"/>
        <v/>
      </c>
      <c r="BY199" s="110" t="str">
        <f>IF(ISBLANK(DATASHEET!CC185),"",DATASHEET!CC185)</f>
        <v>JOS</v>
      </c>
      <c r="BZ199" s="111" t="str">
        <f>IF(ISBLANK(DATASHEET!CD185),"",DATASHEET!CD185)</f>
        <v>8S-PE-4</v>
      </c>
      <c r="CA199" s="108" t="str">
        <f>IFERROR(VLOOKUP(DATASHEET!CF185,lookup,2,FALSE)-$Q199,"")</f>
        <v/>
      </c>
      <c r="CB199" s="109">
        <f>IFERROR(INDEX(DATASHEET!$A$1:$CT$300,MATCH(PROGRESS!$A199,DATASHEET!$A$1:$A$300,0),MATCH(PROGRESS!CB$2,DATASHEET!$A$1:$CT$1,0)),"")</f>
        <v>0</v>
      </c>
      <c r="CC199" s="109" t="str">
        <f t="shared" si="74"/>
        <v/>
      </c>
      <c r="CD199" s="110" t="str">
        <f>IF(ISBLANK(DATASHEET!CG185),"",DATASHEET!CG185)</f>
        <v>GRY</v>
      </c>
      <c r="CE199" s="111" t="str">
        <f>IF(ISBLANK(DATASHEET!CH185),"",DATASHEET!CH185)</f>
        <v>8S-RE-2</v>
      </c>
      <c r="CF199" s="108" t="str">
        <f>IFERROR(VLOOKUP(DATASHEET!CJ185,lookup,2,FALSE)-$Q199,"")</f>
        <v/>
      </c>
      <c r="CG199" s="109">
        <f>IFERROR(INDEX(DATASHEET!$A$1:$CT$300,MATCH(PROGRESS!$A199,DATASHEET!$A$1:$A$300,0),MATCH(PROGRESS!CG$2,DATASHEET!$A$1:$CT$1,0)),"")</f>
        <v>0</v>
      </c>
      <c r="CH199" s="109" t="str">
        <f t="shared" si="77"/>
        <v/>
      </c>
      <c r="CI199" s="110" t="str">
        <f>IF(ISBLANK(DATASHEET!CK185),"",DATASHEET!CK185)</f>
        <v>AGI</v>
      </c>
      <c r="CJ199" s="111" t="str">
        <f>IF(ISBLANK(DATASHEET!CL185),"",DATASHEET!CL185)</f>
        <v>8X-SC-2</v>
      </c>
      <c r="CK199" s="108" t="str">
        <f>IFERROR(VLOOKUP(DATASHEET!CN185,lookup,2,FALSE)-$Q199,"")</f>
        <v/>
      </c>
      <c r="CL199" s="109">
        <f>IFERROR(INDEX(DATASHEET!$A$1:$CT$300,MATCH(PROGRESS!$A199,DATASHEET!$A$1:$A$300,0),MATCH(PROGRESS!CL$2,DATASHEET!$A$1:$CT$1,0)),"")</f>
        <v>0</v>
      </c>
      <c r="CM199" s="109" t="str">
        <f t="shared" si="75"/>
        <v/>
      </c>
      <c r="CN199" s="110" t="str">
        <f>IF(ISBLANK(DATASHEET!CO185),"",DATASHEET!CO185)</f>
        <v/>
      </c>
      <c r="CO199" s="110" t="str">
        <f>IF(ISBLANK(DATASHEET!CP185),"",DATASHEET!CP185)</f>
        <v/>
      </c>
      <c r="FO199" s="282"/>
      <c r="FP199" s="282"/>
      <c r="FQ199" s="282"/>
      <c r="FR199" s="282"/>
      <c r="FS199" s="282"/>
      <c r="FT199" s="282"/>
      <c r="FU199" s="282"/>
      <c r="FV199" s="282"/>
      <c r="FW199" s="282"/>
      <c r="FX199" s="282"/>
      <c r="FY199" s="345"/>
      <c r="FZ199" s="282"/>
      <c r="GA199" s="282"/>
      <c r="GB199" s="282"/>
      <c r="GC199" s="282"/>
      <c r="GD199" s="282"/>
      <c r="GE199" s="282"/>
      <c r="GF199" s="282"/>
      <c r="GG199" s="282"/>
      <c r="GH199" s="282"/>
      <c r="GI199" s="282"/>
      <c r="GJ199" s="282"/>
      <c r="GK199" s="282"/>
      <c r="GL199" s="282"/>
      <c r="GM199" s="282"/>
      <c r="GN199" s="282"/>
      <c r="GO199" s="282"/>
      <c r="GP199" s="282"/>
      <c r="GQ199" s="282"/>
      <c r="GR199" s="282"/>
    </row>
    <row r="200" spans="1:200" ht="15.75" x14ac:dyDescent="0.25">
      <c r="A200" s="112">
        <f>DATASHEET!A186</f>
        <v>152903</v>
      </c>
      <c r="B200" s="113" t="str">
        <f>DATASHEET!B186</f>
        <v>THOMAS, Maiya</v>
      </c>
      <c r="C200" s="114" t="str">
        <f>DATASHEET!C186</f>
        <v>8KS</v>
      </c>
      <c r="D200" s="115" t="str">
        <f>DATASHEET!D186</f>
        <v>F</v>
      </c>
      <c r="E200" s="115" t="str">
        <f>DATASHEET!J186</f>
        <v>N</v>
      </c>
      <c r="F200" s="115" t="str">
        <f>DATASHEET!E186</f>
        <v>Y</v>
      </c>
      <c r="G200" s="115" t="str">
        <f>DATASHEET!F186</f>
        <v>Other Mixed Background</v>
      </c>
      <c r="H200" s="115" t="str">
        <f>DATASHEET!G186</f>
        <v>N</v>
      </c>
      <c r="I200" s="115" t="str">
        <f>DATASHEET!H186</f>
        <v>Y</v>
      </c>
      <c r="J200" s="115" t="str">
        <f>DATASHEET!I186</f>
        <v>N</v>
      </c>
      <c r="K200" s="116" t="str">
        <f>DATASHEET!M186</f>
        <v>H</v>
      </c>
      <c r="L200" s="117" t="str">
        <f t="shared" si="62"/>
        <v/>
      </c>
      <c r="M200" s="106" t="str">
        <f>IFERROR(SUM(COUNTIF($S200,"&gt;=0"),COUNTIF($AC200,"&gt;=0"),COUNTIF($AH200,"&gt;=0"),COUNTIF(#REF!,"&gt;=0"),COUNTIF($AM200,"&gt;=0"),COUNTIF($AR200,"&gt;=0"),COUNTIF($AW200,"&gt;=0"),COUNTIF($BB200,"&gt;=0"),COUNTIF($BG200,"&gt;=0"),COUNTIF($BL200,"&gt;=0"),COUNTIF($BV200,"&gt;=0"),COUNTIF($BQ200,"&gt;=0"),COUNTIF($CF200,"&gt;=0"),COUNTIF($CK200,"&gt;=0"),COUNTIF($X200,"&gt;=0"),COUNTIF($CA200,"&gt;=0"))/COUNT($S200,$AC200,$AH200,#REF!,$AM200,$AR200,$AW200,$BB200,$BG200,$BL200,$BV200,$CA200,$CF200,$CK200,$X200,$BQ200),"")</f>
        <v/>
      </c>
      <c r="N200" s="106" t="str">
        <f>IFERROR(SUM(COUNTIF($S200,"&lt;0"),COUNTIF($AC200,"&lt;0"),COUNTIF($AH200,"&lt;0"),COUNTIF(#REF!,"&lt;0"),COUNTIF($AM200,"&lt;0"),COUNTIF($AR200,"&lt;0"),COUNTIF($AW200,"&lt;0"),COUNTIF($BB200,"&lt;0"),COUNTIF($BG200,"&lt;0"),COUNTIF($BL200,"&lt;0"),COUNTIF($BV200,"&lt;0"),COUNTIF($BQ200,"&lt;0"),COUNTIF($CA200,"&lt;0"),COUNTIF($CF200,"&lt;0"),COUNTIF($CK200,"&lt;0"),COUNTIF($X200,"&lt;0"))/COUNT($S200,$AC200,$AH200,#REF!,$AM200,$AR200,$AW200,$BB200,$BG200,$BL200,$BV200,$CA200,$CF200,$CK200,$X200,$BQ200),"")</f>
        <v/>
      </c>
      <c r="O200" s="118" t="str">
        <f>IF(ISBLANK(DATASHEET!L186),"",DATASHEET!L186)</f>
        <v>7-8</v>
      </c>
      <c r="P200" s="119">
        <f>IFERROR(IF(VLOOKUP(DATASHEET!A186,[5]YEAR8!$A$2:$Z$226,18,FALSE)="","",VLOOKUP(DATASHEET!A186,[5]YEAR8!$A$2:$Z$226,18,FALSE)),"")</f>
        <v>74.702128000000002</v>
      </c>
      <c r="Q200" s="120">
        <f>IFERROR(IF(VLOOKUP(DATASHEET!A186,[5]YEAR8!$A$2:$AF$250,19,FALSE)="","",VLOOKUP(DATASHEET!A186,[5]YEAR8!$A$2:$AF$250,19,FALSE)),"")</f>
        <v>7.4702128000000005</v>
      </c>
      <c r="R200" s="121" t="str">
        <f>'P8 BREAKDOWN'!L188</f>
        <v/>
      </c>
      <c r="S200" s="108" t="str">
        <f>IF(T200="","",IFERROR(VLOOKUP(DATASHEET!AF186,lookup,2,FALSE)-$Q200,""))</f>
        <v/>
      </c>
      <c r="T200" s="109">
        <f>IFERROR(INDEX(DATASHEET!$A$1:$CT$300,MATCH(PROGRESS!$A200,DATASHEET!$A$1:$A$300,0),MATCH(PROGRESS!T$2,DATASHEET!$A$1:$CT$1,0)),"")</f>
        <v>0</v>
      </c>
      <c r="U200" s="109" t="str">
        <f t="shared" si="63"/>
        <v/>
      </c>
      <c r="V200" s="110" t="str">
        <f>IF(ISBLANK(DATASHEET!AG186),"",DATASHEET!AG186)</f>
        <v>BPE</v>
      </c>
      <c r="W200" s="111" t="str">
        <f>IF(ISBLANK(DATASHEET!AH186),"",DATASHEET!AH186)</f>
        <v>8S-AR-2</v>
      </c>
      <c r="X200" s="108" t="str">
        <f>IFERROR(VLOOKUP(DATASHEET!AJ186,lookup,2,FALSE)-$Q200,"")</f>
        <v/>
      </c>
      <c r="Y200" s="109">
        <f>IFERROR(INDEX(DATASHEET!$A$1:$CT$300,MATCH(PROGRESS!$A200,DATASHEET!$A$1:$A$300,0),MATCH(PROGRESS!Y$2,DATASHEET!$A$1:$CT$1,0)),"")</f>
        <v>0</v>
      </c>
      <c r="Z200" s="109" t="str">
        <f t="shared" si="76"/>
        <v/>
      </c>
      <c r="AA200" s="110" t="str">
        <f>IF(ISBLANK(DATASHEET!AK186),"",DATASHEET!AK186)</f>
        <v>AWR</v>
      </c>
      <c r="AB200" s="111" t="str">
        <f>IF(ISBLANK(DATASHEET!AL186),"",DATASHEET!AL186)</f>
        <v>8S-DT-4</v>
      </c>
      <c r="AC200" s="108" t="str">
        <f>IF(AD200="","",IFERROR(VLOOKUP(DATASHEET!AN186,lookup,2,FALSE)-$Q200,""))</f>
        <v/>
      </c>
      <c r="AD200" s="109">
        <f>IFERROR(INDEX(DATASHEET!$A$1:$CT$300,MATCH(PROGRESS!$A200,DATASHEET!$A$1:$A$300,0),MATCH(PROGRESS!AD$2,DATASHEET!$A$1:$CT$1,0)),"")</f>
        <v>0</v>
      </c>
      <c r="AE200" s="109" t="str">
        <f t="shared" si="64"/>
        <v/>
      </c>
      <c r="AF200" s="110" t="str">
        <f>IF(ISBLANK(DATASHEET!AO186),"",DATASHEET!AO186)</f>
        <v>EC</v>
      </c>
      <c r="AG200" s="111" t="str">
        <f>IF(ISBLANK(DATASHEET!AP186),"",DATASHEET!AP186)</f>
        <v>8S-DR-2</v>
      </c>
      <c r="AH200" s="108" t="str">
        <f>IF(AI200="","",IFERROR(VLOOKUP(DATASHEET!AR186,lookup,2,FALSE)-$Q200,""))</f>
        <v/>
      </c>
      <c r="AI200" s="109">
        <f>IFERROR(INDEX(DATASHEET!$A$1:$CT$300,MATCH(PROGRESS!$A200,DATASHEET!$A$1:$A$300,0),MATCH(PROGRESS!AI$2,DATASHEET!$A$1:$CT$1,0)),"")</f>
        <v>0</v>
      </c>
      <c r="AJ200" s="109" t="str">
        <f t="shared" si="65"/>
        <v/>
      </c>
      <c r="AK200" s="110" t="str">
        <f>IF(ISBLANK(DATASHEET!AS186),"",DATASHEET!AS186)</f>
        <v>KC</v>
      </c>
      <c r="AL200" s="111" t="str">
        <f>IF(ISBLANK(DATASHEET!AT186),"",DATASHEET!AT186)</f>
        <v>8S-EN-3</v>
      </c>
      <c r="AM200" s="108" t="str">
        <f>IF(AN200="","",IFERROR(VLOOKUP(DATASHEET!AZ186,lookup,2,FALSE)-$Q200,""))</f>
        <v/>
      </c>
      <c r="AN200" s="109">
        <f>IFERROR(INDEX(DATASHEET!$A$1:$CT$300,MATCH(PROGRESS!$A200,DATASHEET!$A$1:$A$300,0),MATCH(PROGRESS!AN$2,DATASHEET!$A$1:$CT$1,0)),"")</f>
        <v>0</v>
      </c>
      <c r="AO200" s="109" t="str">
        <f t="shared" si="66"/>
        <v/>
      </c>
      <c r="AP200" s="110" t="str">
        <f>IF(ISBLANK(DATASHEET!BA186),"",DATASHEET!BA186)</f>
        <v>EGQ</v>
      </c>
      <c r="AQ200" s="111" t="str">
        <f>IF(ISBLANK(DATASHEET!BB186),"",DATASHEET!BB186)</f>
        <v>8S-FR-2</v>
      </c>
      <c r="AR200" s="108" t="str">
        <f>IF(AS200="","",IFERROR(VLOOKUP(DATASHEET!BD186,lookup,2,FALSE)-$Q200,""))</f>
        <v/>
      </c>
      <c r="AS200" s="109">
        <f>IFERROR(INDEX(DATASHEET!$A$1:$CT$300,MATCH(PROGRESS!$A200,DATASHEET!$A$1:$A$300,0),MATCH(PROGRESS!AS$2,DATASHEET!$A$1:$CT$1,0)),"")</f>
        <v>0</v>
      </c>
      <c r="AT200" s="109" t="str">
        <f t="shared" si="67"/>
        <v/>
      </c>
      <c r="AU200" s="110" t="str">
        <f>IF(ISBLANK(DATASHEET!BE186),"",DATASHEET!BE186)</f>
        <v>MPI</v>
      </c>
      <c r="AV200" s="111" t="str">
        <f>IF(ISBLANK(DATASHEET!BF186),"",DATASHEET!BF186)</f>
        <v>8S-GG-2</v>
      </c>
      <c r="AW200" s="108" t="str">
        <f>IF(AX200="","",IFERROR(VLOOKUP(DATASHEET!BH186,lookup,2,FALSE)-$Q200,""))</f>
        <v/>
      </c>
      <c r="AX200" s="109">
        <f>IFERROR(INDEX(DATASHEET!$A$1:$CT$300,MATCH(PROGRESS!$A200,DATASHEET!$A$1:$A$300,0),MATCH(PROGRESS!AX$2,DATASHEET!$A$1:$CT$1,0)),"")</f>
        <v>0</v>
      </c>
      <c r="AY200" s="109" t="str">
        <f t="shared" si="68"/>
        <v/>
      </c>
      <c r="AZ200" s="110" t="str">
        <f>IF(ISBLANK(DATASHEET!BI186),"",DATASHEET!BI186)</f>
        <v>HST</v>
      </c>
      <c r="BA200" s="111" t="str">
        <f>IF(ISBLANK(DATASHEET!BJ186),"",DATASHEET!BJ186)</f>
        <v>8S-HI-2</v>
      </c>
      <c r="BB200" s="108" t="str">
        <f>IF(BC200="","",IFERROR(VLOOKUP(DATASHEET!BL186,lookup,2,FALSE)-$Q200,""))</f>
        <v/>
      </c>
      <c r="BC200" s="109">
        <f>IFERROR(INDEX(DATASHEET!$A$1:$CT$300,MATCH(PROGRESS!$A200,DATASHEET!$A$1:$A$300,0),MATCH(PROGRESS!BC$2,DATASHEET!$A$1:$CT$1,0)),"")</f>
        <v>0</v>
      </c>
      <c r="BD200" s="109" t="str">
        <f t="shared" si="69"/>
        <v/>
      </c>
      <c r="BE200" s="110" t="str">
        <f>IF(ISBLANK(DATASHEET!BM186),"",DATASHEET!BM186)</f>
        <v>RNI</v>
      </c>
      <c r="BF200" s="111" t="str">
        <f>IF(ISBLANK(DATASHEET!BN186),"",DATASHEET!BN186)</f>
        <v>8S-IT-2</v>
      </c>
      <c r="BG200" s="108" t="str">
        <f>IF(BH200="","",IFERROR(VLOOKUP(DATASHEET!BP186,lookup,2,FALSE)-$Q200,""))</f>
        <v/>
      </c>
      <c r="BH200" s="109">
        <f>IFERROR(INDEX(DATASHEET!$A$1:$CT$300,MATCH(PROGRESS!$A200,DATASHEET!$A$1:$A$300,0),MATCH(PROGRESS!BH$2,DATASHEET!$A$1:$CT$1,0)),"")</f>
        <v>0</v>
      </c>
      <c r="BI200" s="109" t="str">
        <f t="shared" si="70"/>
        <v/>
      </c>
      <c r="BJ200" s="110" t="str">
        <f>IF(ISBLANK(DATASHEET!BQ186),"",DATASHEET!BQ186)</f>
        <v>WD</v>
      </c>
      <c r="BK200" s="111" t="str">
        <f>IF(ISBLANK(DATASHEET!BR186),"",DATASHEET!BR186)</f>
        <v>8S-MA-1</v>
      </c>
      <c r="BL200" s="108" t="str">
        <f>IFERROR(VLOOKUP(DATASHEET!BT186,lookup,2,FALSE)-$Q200,"")</f>
        <v/>
      </c>
      <c r="BM200" s="109">
        <f>IFERROR(INDEX(DATASHEET!$A$1:$CT$300,MATCH(PROGRESS!$A200,DATASHEET!$A$1:$A$300,0),MATCH(PROGRESS!BM$2,DATASHEET!$A$1:$CT$1,0)),"")</f>
        <v>0</v>
      </c>
      <c r="BN200" s="109" t="str">
        <f t="shared" si="71"/>
        <v/>
      </c>
      <c r="BO200" s="110" t="str">
        <f>IF(ISBLANK(DATASHEET!BU186),"",DATASHEET!BU186)</f>
        <v>RF</v>
      </c>
      <c r="BP200" s="111" t="str">
        <f>IF(ISBLANK(DATASHEET!BV186),"",DATASHEET!BV186)</f>
        <v>8S-MU-2</v>
      </c>
      <c r="BQ200" s="108" t="str">
        <f>IFERROR(VLOOKUP(DATASHEET!BX186,lookup,2,FALSE)-$Q200,"")</f>
        <v/>
      </c>
      <c r="BR200" s="109">
        <f>IFERROR(INDEX(DATASHEET!$A$1:$CT$300,MATCH(PROGRESS!$A200,DATASHEET!$A$1:$A$300,0),MATCH(PROGRESS!BR$2,DATASHEET!$A$1:$CT$1,0)),"")</f>
        <v>0</v>
      </c>
      <c r="BS200" s="109" t="str">
        <f t="shared" si="72"/>
        <v/>
      </c>
      <c r="BT200" s="110" t="str">
        <f>IF(ISBLANK(DATASHEET!BY186),"",DATASHEET!BY186)</f>
        <v/>
      </c>
      <c r="BU200" s="111" t="str">
        <f>IF(ISBLANK(DATASHEET!BZ186),"",DATASHEET!BZ186)</f>
        <v/>
      </c>
      <c r="BV200" s="108" t="str">
        <f>IFERROR(VLOOKUP(DATASHEET!CB186,lookup,2,FALSE)-$Q200,"")</f>
        <v/>
      </c>
      <c r="BW200" s="109">
        <f>IFERROR(INDEX(DATASHEET!$A$1:$CT$300,MATCH(PROGRESS!$A200,DATASHEET!$A$1:$A$300,0),MATCH(PROGRESS!BW$2,DATASHEET!$A$1:$CT$1,0)),"")</f>
        <v>0</v>
      </c>
      <c r="BX200" s="109" t="str">
        <f t="shared" si="73"/>
        <v/>
      </c>
      <c r="BY200" s="110" t="str">
        <f>IF(ISBLANK(DATASHEET!CC186),"",DATASHEET!CC186)</f>
        <v>JN</v>
      </c>
      <c r="BZ200" s="111" t="str">
        <f>IF(ISBLANK(DATASHEET!CD186),"",DATASHEET!CD186)</f>
        <v>8S-PE-1</v>
      </c>
      <c r="CA200" s="108" t="str">
        <f>IFERROR(VLOOKUP(DATASHEET!CF186,lookup,2,FALSE)-$Q200,"")</f>
        <v/>
      </c>
      <c r="CB200" s="109">
        <f>IFERROR(INDEX(DATASHEET!$A$1:$CT$300,MATCH(PROGRESS!$A200,DATASHEET!$A$1:$A$300,0),MATCH(PROGRESS!CB$2,DATASHEET!$A$1:$CT$1,0)),"")</f>
        <v>0</v>
      </c>
      <c r="CC200" s="109" t="str">
        <f t="shared" si="74"/>
        <v/>
      </c>
      <c r="CD200" s="110" t="str">
        <f>IF(ISBLANK(DATASHEET!CG186),"",DATASHEET!CG186)</f>
        <v>GRY</v>
      </c>
      <c r="CE200" s="111" t="str">
        <f>IF(ISBLANK(DATASHEET!CH186),"",DATASHEET!CH186)</f>
        <v>8S-RE-2</v>
      </c>
      <c r="CF200" s="108" t="str">
        <f>IFERROR(VLOOKUP(DATASHEET!CJ186,lookup,2,FALSE)-$Q200,"")</f>
        <v/>
      </c>
      <c r="CG200" s="109">
        <f>IFERROR(INDEX(DATASHEET!$A$1:$CT$300,MATCH(PROGRESS!$A200,DATASHEET!$A$1:$A$300,0),MATCH(PROGRESS!CG$2,DATASHEET!$A$1:$CT$1,0)),"")</f>
        <v>0</v>
      </c>
      <c r="CH200" s="109" t="str">
        <f t="shared" si="77"/>
        <v/>
      </c>
      <c r="CI200" s="110" t="str">
        <f>IF(ISBLANK(DATASHEET!CK186),"",DATASHEET!CK186)</f>
        <v>GN</v>
      </c>
      <c r="CJ200" s="111" t="str">
        <f>IF(ISBLANK(DATASHEET!CL186),"",DATASHEET!CL186)</f>
        <v>8X-SC-4</v>
      </c>
      <c r="CK200" s="108" t="str">
        <f>IFERROR(VLOOKUP(DATASHEET!CN186,lookup,2,FALSE)-$Q200,"")</f>
        <v/>
      </c>
      <c r="CL200" s="109">
        <f>IFERROR(INDEX(DATASHEET!$A$1:$CT$300,MATCH(PROGRESS!$A200,DATASHEET!$A$1:$A$300,0),MATCH(PROGRESS!CL$2,DATASHEET!$A$1:$CT$1,0)),"")</f>
        <v>0</v>
      </c>
      <c r="CM200" s="109" t="str">
        <f t="shared" si="75"/>
        <v/>
      </c>
      <c r="CN200" s="110" t="str">
        <f>IF(ISBLANK(DATASHEET!CO186),"",DATASHEET!CO186)</f>
        <v/>
      </c>
      <c r="CO200" s="110" t="str">
        <f>IF(ISBLANK(DATASHEET!CP186),"",DATASHEET!CP186)</f>
        <v/>
      </c>
      <c r="FO200" s="282"/>
      <c r="FP200" s="282"/>
      <c r="FQ200" s="282"/>
      <c r="FR200" s="282"/>
      <c r="FS200" s="282"/>
      <c r="FT200" s="282"/>
      <c r="FU200" s="282"/>
      <c r="FV200" s="282"/>
      <c r="FW200" s="282"/>
      <c r="FX200" s="282"/>
      <c r="FY200" s="345"/>
      <c r="FZ200" s="282"/>
      <c r="GA200" s="282"/>
      <c r="GB200" s="282"/>
      <c r="GC200" s="282"/>
      <c r="GD200" s="282"/>
      <c r="GE200" s="282"/>
      <c r="GF200" s="282"/>
      <c r="GG200" s="282"/>
      <c r="GH200" s="282"/>
      <c r="GI200" s="282"/>
      <c r="GJ200" s="282"/>
      <c r="GK200" s="282"/>
      <c r="GL200" s="282"/>
      <c r="GM200" s="282"/>
      <c r="GN200" s="282"/>
      <c r="GO200" s="282"/>
      <c r="GP200" s="282"/>
      <c r="GQ200" s="282"/>
      <c r="GR200" s="282"/>
    </row>
    <row r="201" spans="1:200" ht="15.75" x14ac:dyDescent="0.25">
      <c r="A201" s="112">
        <f>DATASHEET!A187</f>
        <v>152836</v>
      </c>
      <c r="B201" s="113" t="str">
        <f>DATASHEET!B187</f>
        <v>THOMPSON, Harvey</v>
      </c>
      <c r="C201" s="114" t="str">
        <f>DATASHEET!C187</f>
        <v>8TR</v>
      </c>
      <c r="D201" s="115" t="str">
        <f>DATASHEET!D187</f>
        <v>M</v>
      </c>
      <c r="E201" s="115" t="str">
        <f>DATASHEET!J187</f>
        <v>K</v>
      </c>
      <c r="F201" s="115" t="str">
        <f>DATASHEET!E187</f>
        <v>N</v>
      </c>
      <c r="G201" s="115" t="str">
        <f>DATASHEET!F187</f>
        <v>White - British</v>
      </c>
      <c r="H201" s="115" t="str">
        <f>DATASHEET!G187</f>
        <v>Y</v>
      </c>
      <c r="I201" s="115" t="str">
        <f>DATASHEET!H187</f>
        <v>N</v>
      </c>
      <c r="J201" s="115" t="str">
        <f>DATASHEET!I187</f>
        <v>N</v>
      </c>
      <c r="K201" s="116" t="str">
        <f>DATASHEET!M187</f>
        <v>M</v>
      </c>
      <c r="L201" s="117" t="str">
        <f t="shared" si="62"/>
        <v/>
      </c>
      <c r="M201" s="106" t="str">
        <f>IFERROR(SUM(COUNTIF($S201,"&gt;=0"),COUNTIF($AC201,"&gt;=0"),COUNTIF($AH201,"&gt;=0"),COUNTIF(#REF!,"&gt;=0"),COUNTIF($AM201,"&gt;=0"),COUNTIF($AR201,"&gt;=0"),COUNTIF($AW201,"&gt;=0"),COUNTIF($BB201,"&gt;=0"),COUNTIF($BG201,"&gt;=0"),COUNTIF($BL201,"&gt;=0"),COUNTIF($BV201,"&gt;=0"),COUNTIF($BQ201,"&gt;=0"),COUNTIF($CF201,"&gt;=0"),COUNTIF($CK201,"&gt;=0"),COUNTIF($X201,"&gt;=0"),COUNTIF($CA201,"&gt;=0"))/COUNT($S201,$AC201,$AH201,#REF!,$AM201,$AR201,$AW201,$BB201,$BG201,$BL201,$BV201,$CA201,$CF201,$CK201,$X201,$BQ201),"")</f>
        <v/>
      </c>
      <c r="N201" s="106" t="str">
        <f>IFERROR(SUM(COUNTIF($S201,"&lt;0"),COUNTIF($AC201,"&lt;0"),COUNTIF($AH201,"&lt;0"),COUNTIF(#REF!,"&lt;0"),COUNTIF($AM201,"&lt;0"),COUNTIF($AR201,"&lt;0"),COUNTIF($AW201,"&lt;0"),COUNTIF($BB201,"&lt;0"),COUNTIF($BG201,"&lt;0"),COUNTIF($BL201,"&lt;0"),COUNTIF($BV201,"&lt;0"),COUNTIF($BQ201,"&lt;0"),COUNTIF($CA201,"&lt;0"),COUNTIF($CF201,"&lt;0"),COUNTIF($CK201,"&lt;0"),COUNTIF($X201,"&lt;0"))/COUNT($S201,$AC201,$AH201,#REF!,$AM201,$AR201,$AW201,$BB201,$BG201,$BL201,$BV201,$CA201,$CF201,$CK201,$X201,$BQ201),"")</f>
        <v/>
      </c>
      <c r="O201" s="118" t="str">
        <f>IF(ISBLANK(DATASHEET!L187),"",DATASHEET!L187)</f>
        <v>2-3</v>
      </c>
      <c r="P201" s="119">
        <f>IFERROR(IF(VLOOKUP(DATASHEET!A187,[5]YEAR8!$A$2:$Z$226,18,FALSE)="","",VLOOKUP(DATASHEET!A187,[5]YEAR8!$A$2:$Z$226,18,FALSE)),"")</f>
        <v>27.803419000000002</v>
      </c>
      <c r="Q201" s="120">
        <f>IFERROR(IF(VLOOKUP(DATASHEET!A187,[5]YEAR8!$A$2:$AF$250,19,FALSE)="","",VLOOKUP(DATASHEET!A187,[5]YEAR8!$A$2:$AF$250,19,FALSE)),"")</f>
        <v>2.7803419000000003</v>
      </c>
      <c r="R201" s="121" t="str">
        <f>'P8 BREAKDOWN'!L189</f>
        <v/>
      </c>
      <c r="S201" s="108" t="str">
        <f>IF(T201="","",IFERROR(VLOOKUP(DATASHEET!AF187,lookup,2,FALSE)-$Q201,""))</f>
        <v/>
      </c>
      <c r="T201" s="109">
        <f>IFERROR(INDEX(DATASHEET!$A$1:$CT$300,MATCH(PROGRESS!$A201,DATASHEET!$A$1:$A$300,0),MATCH(PROGRESS!T$2,DATASHEET!$A$1:$CT$1,0)),"")</f>
        <v>0</v>
      </c>
      <c r="U201" s="109" t="str">
        <f t="shared" si="63"/>
        <v/>
      </c>
      <c r="V201" s="110" t="str">
        <f>IF(ISBLANK(DATASHEET!AG187),"",DATASHEET!AG187)</f>
        <v>PLE</v>
      </c>
      <c r="W201" s="111" t="str">
        <f>IF(ISBLANK(DATASHEET!AH187),"",DATASHEET!AH187)</f>
        <v>8S-AR-4</v>
      </c>
      <c r="X201" s="108" t="str">
        <f>IFERROR(VLOOKUP(DATASHEET!AJ187,lookup,2,FALSE)-$Q201,"")</f>
        <v/>
      </c>
      <c r="Y201" s="109">
        <f>IFERROR(INDEX(DATASHEET!$A$1:$CT$300,MATCH(PROGRESS!$A201,DATASHEET!$A$1:$A$300,0),MATCH(PROGRESS!Y$2,DATASHEET!$A$1:$CT$1,0)),"")</f>
        <v>0</v>
      </c>
      <c r="Z201" s="109" t="str">
        <f t="shared" si="76"/>
        <v/>
      </c>
      <c r="AA201" s="110" t="str">
        <f>IF(ISBLANK(DATASHEET!AK187),"",DATASHEET!AK187)</f>
        <v>RQ</v>
      </c>
      <c r="AB201" s="111" t="str">
        <f>IF(ISBLANK(DATASHEET!AL187),"",DATASHEET!AL187)</f>
        <v>8S-DT-1</v>
      </c>
      <c r="AC201" s="108" t="str">
        <f>IF(AD201="","",IFERROR(VLOOKUP(DATASHEET!AN187,lookup,2,FALSE)-$Q201,""))</f>
        <v/>
      </c>
      <c r="AD201" s="109">
        <f>IFERROR(INDEX(DATASHEET!$A$1:$CT$300,MATCH(PROGRESS!$A201,DATASHEET!$A$1:$A$300,0),MATCH(PROGRESS!AD$2,DATASHEET!$A$1:$CT$1,0)),"")</f>
        <v>0</v>
      </c>
      <c r="AE201" s="109" t="str">
        <f t="shared" si="64"/>
        <v/>
      </c>
      <c r="AF201" s="110" t="str">
        <f>IF(ISBLANK(DATASHEET!AO187),"",DATASHEET!AO187)</f>
        <v>EC</v>
      </c>
      <c r="AG201" s="111" t="str">
        <f>IF(ISBLANK(DATASHEET!AP187),"",DATASHEET!AP187)</f>
        <v>8S-DR-4</v>
      </c>
      <c r="AH201" s="108" t="str">
        <f>IF(AI201="","",IFERROR(VLOOKUP(DATASHEET!AR187,lookup,2,FALSE)-$Q201,""))</f>
        <v/>
      </c>
      <c r="AI201" s="109">
        <f>IFERROR(INDEX(DATASHEET!$A$1:$CT$300,MATCH(PROGRESS!$A201,DATASHEET!$A$1:$A$300,0),MATCH(PROGRESS!AI$2,DATASHEET!$A$1:$CT$1,0)),"")</f>
        <v>0</v>
      </c>
      <c r="AJ201" s="109" t="str">
        <f t="shared" si="65"/>
        <v/>
      </c>
      <c r="AK201" s="110" t="str">
        <f>IF(ISBLANK(DATASHEET!AS187),"",DATASHEET!AS187)</f>
        <v>AWH</v>
      </c>
      <c r="AL201" s="111" t="str">
        <f>IF(ISBLANK(DATASHEET!AT187),"",DATASHEET!AT187)</f>
        <v>8S-EN-5</v>
      </c>
      <c r="AM201" s="108" t="str">
        <f>IF(AN201="","",IFERROR(VLOOKUP(DATASHEET!AZ187,lookup,2,FALSE)-$Q201,""))</f>
        <v/>
      </c>
      <c r="AN201" s="109">
        <f>IFERROR(INDEX(DATASHEET!$A$1:$CT$300,MATCH(PROGRESS!$A201,DATASHEET!$A$1:$A$300,0),MATCH(PROGRESS!AN$2,DATASHEET!$A$1:$CT$1,0)),"")</f>
        <v>0</v>
      </c>
      <c r="AO201" s="109" t="str">
        <f t="shared" si="66"/>
        <v/>
      </c>
      <c r="AP201" s="110" t="str">
        <f>IF(ISBLANK(DATASHEET!BA187),"",DATASHEET!BA187)</f>
        <v>WE</v>
      </c>
      <c r="AQ201" s="111" t="str">
        <f>IF(ISBLANK(DATASHEET!BB187),"",DATASHEET!BB187)</f>
        <v>8S-FR-4</v>
      </c>
      <c r="AR201" s="108" t="str">
        <f>IF(AS201="","",IFERROR(VLOOKUP(DATASHEET!BD187,lookup,2,FALSE)-$Q201,""))</f>
        <v/>
      </c>
      <c r="AS201" s="109">
        <f>IFERROR(INDEX(DATASHEET!$A$1:$CT$300,MATCH(PROGRESS!$A201,DATASHEET!$A$1:$A$300,0),MATCH(PROGRESS!AS$2,DATASHEET!$A$1:$CT$1,0)),"")</f>
        <v>0</v>
      </c>
      <c r="AT201" s="109" t="str">
        <f t="shared" si="67"/>
        <v/>
      </c>
      <c r="AU201" s="110" t="str">
        <f>IF(ISBLANK(DATASHEET!BE187),"",DATASHEET!BE187)</f>
        <v>ET</v>
      </c>
      <c r="AV201" s="111" t="str">
        <f>IF(ISBLANK(DATASHEET!BF187),"",DATASHEET!BF187)</f>
        <v>8S-GG-4</v>
      </c>
      <c r="AW201" s="108" t="str">
        <f>IF(AX201="","",IFERROR(VLOOKUP(DATASHEET!BH187,lookup,2,FALSE)-$Q201,""))</f>
        <v/>
      </c>
      <c r="AX201" s="109">
        <f>IFERROR(INDEX(DATASHEET!$A$1:$CT$300,MATCH(PROGRESS!$A201,DATASHEET!$A$1:$A$300,0),MATCH(PROGRESS!AX$2,DATASHEET!$A$1:$CT$1,0)),"")</f>
        <v>0</v>
      </c>
      <c r="AY201" s="109" t="str">
        <f t="shared" si="68"/>
        <v/>
      </c>
      <c r="AZ201" s="110" t="str">
        <f>IF(ISBLANK(DATASHEET!BI187),"",DATASHEET!BI187)</f>
        <v>ESH</v>
      </c>
      <c r="BA201" s="111" t="str">
        <f>IF(ISBLANK(DATASHEET!BJ187),"",DATASHEET!BJ187)</f>
        <v>8S-HI-4</v>
      </c>
      <c r="BB201" s="108" t="str">
        <f>IF(BC201="","",IFERROR(VLOOKUP(DATASHEET!BL187,lookup,2,FALSE)-$Q201,""))</f>
        <v/>
      </c>
      <c r="BC201" s="109">
        <f>IFERROR(INDEX(DATASHEET!$A$1:$CT$300,MATCH(PROGRESS!$A201,DATASHEET!$A$1:$A$300,0),MATCH(PROGRESS!BC$2,DATASHEET!$A$1:$CT$1,0)),"")</f>
        <v>0</v>
      </c>
      <c r="BD201" s="109" t="str">
        <f t="shared" si="69"/>
        <v/>
      </c>
      <c r="BE201" s="110" t="str">
        <f>IF(ISBLANK(DATASHEET!BM187),"",DATASHEET!BM187)</f>
        <v>DCR</v>
      </c>
      <c r="BF201" s="111" t="str">
        <f>IF(ISBLANK(DATASHEET!BN187),"",DATASHEET!BN187)</f>
        <v>8S-IT-4</v>
      </c>
      <c r="BG201" s="108" t="str">
        <f>IF(BH201="","",IFERROR(VLOOKUP(DATASHEET!BP187,lookup,2,FALSE)-$Q201,""))</f>
        <v/>
      </c>
      <c r="BH201" s="109">
        <f>IFERROR(INDEX(DATASHEET!$A$1:$CT$300,MATCH(PROGRESS!$A201,DATASHEET!$A$1:$A$300,0),MATCH(PROGRESS!BH$2,DATASHEET!$A$1:$CT$1,0)),"")</f>
        <v>0</v>
      </c>
      <c r="BI201" s="109" t="str">
        <f t="shared" si="70"/>
        <v/>
      </c>
      <c r="BJ201" s="110" t="str">
        <f>IF(ISBLANK(DATASHEET!BQ187),"",DATASHEET!BQ187)</f>
        <v>ZI</v>
      </c>
      <c r="BK201" s="111" t="str">
        <f>IF(ISBLANK(DATASHEET!BR187),"",DATASHEET!BR187)</f>
        <v>8S-MA-5</v>
      </c>
      <c r="BL201" s="108" t="str">
        <f>IFERROR(VLOOKUP(DATASHEET!BT187,lookup,2,FALSE)-$Q201,"")</f>
        <v/>
      </c>
      <c r="BM201" s="109">
        <f>IFERROR(INDEX(DATASHEET!$A$1:$CT$300,MATCH(PROGRESS!$A201,DATASHEET!$A$1:$A$300,0),MATCH(PROGRESS!BM$2,DATASHEET!$A$1:$CT$1,0)),"")</f>
        <v>0</v>
      </c>
      <c r="BN201" s="109" t="str">
        <f t="shared" si="71"/>
        <v/>
      </c>
      <c r="BO201" s="110" t="str">
        <f>IF(ISBLANK(DATASHEET!BU187),"",DATASHEET!BU187)</f>
        <v>AW</v>
      </c>
      <c r="BP201" s="111" t="str">
        <f>IF(ISBLANK(DATASHEET!BV187),"",DATASHEET!BV187)</f>
        <v>8S-MU-4</v>
      </c>
      <c r="BQ201" s="108" t="str">
        <f>IFERROR(VLOOKUP(DATASHEET!BX187,lookup,2,FALSE)-$Q201,"")</f>
        <v/>
      </c>
      <c r="BR201" s="109">
        <f>IFERROR(INDEX(DATASHEET!$A$1:$CT$300,MATCH(PROGRESS!$A201,DATASHEET!$A$1:$A$300,0),MATCH(PROGRESS!BR$2,DATASHEET!$A$1:$CT$1,0)),"")</f>
        <v>0</v>
      </c>
      <c r="BS201" s="109" t="str">
        <f t="shared" si="72"/>
        <v/>
      </c>
      <c r="BT201" s="110" t="str">
        <f>IF(ISBLANK(DATASHEET!BY187),"",DATASHEET!BY187)</f>
        <v/>
      </c>
      <c r="BU201" s="111" t="str">
        <f>IF(ISBLANK(DATASHEET!BZ187),"",DATASHEET!BZ187)</f>
        <v/>
      </c>
      <c r="BV201" s="108" t="str">
        <f>IFERROR(VLOOKUP(DATASHEET!CB187,lookup,2,FALSE)-$Q201,"")</f>
        <v/>
      </c>
      <c r="BW201" s="109">
        <f>IFERROR(INDEX(DATASHEET!$A$1:$CT$300,MATCH(PROGRESS!$A201,DATASHEET!$A$1:$A$300,0),MATCH(PROGRESS!BW$2,DATASHEET!$A$1:$CT$1,0)),"")</f>
        <v>0</v>
      </c>
      <c r="BX201" s="109" t="str">
        <f t="shared" si="73"/>
        <v/>
      </c>
      <c r="BY201" s="110" t="str">
        <f>IF(ISBLANK(DATASHEET!CC187),"",DATASHEET!CC187)</f>
        <v>JOS</v>
      </c>
      <c r="BZ201" s="111" t="str">
        <f>IF(ISBLANK(DATASHEET!CD187),"",DATASHEET!CD187)</f>
        <v>8S-PE-4</v>
      </c>
      <c r="CA201" s="108" t="str">
        <f>IFERROR(VLOOKUP(DATASHEET!CF187,lookup,2,FALSE)-$Q201,"")</f>
        <v/>
      </c>
      <c r="CB201" s="109">
        <f>IFERROR(INDEX(DATASHEET!$A$1:$CT$300,MATCH(PROGRESS!$A201,DATASHEET!$A$1:$A$300,0),MATCH(PROGRESS!CB$2,DATASHEET!$A$1:$CT$1,0)),"")</f>
        <v>0</v>
      </c>
      <c r="CC201" s="109" t="str">
        <f t="shared" si="74"/>
        <v/>
      </c>
      <c r="CD201" s="110" t="str">
        <f>IF(ISBLANK(DATASHEET!CG187),"",DATASHEET!CG187)</f>
        <v>CW</v>
      </c>
      <c r="CE201" s="111" t="str">
        <f>IF(ISBLANK(DATASHEET!CH187),"",DATASHEET!CH187)</f>
        <v>8S-RE-4</v>
      </c>
      <c r="CF201" s="108" t="str">
        <f>IFERROR(VLOOKUP(DATASHEET!CJ187,lookup,2,FALSE)-$Q201,"")</f>
        <v/>
      </c>
      <c r="CG201" s="109">
        <f>IFERROR(INDEX(DATASHEET!$A$1:$CT$300,MATCH(PROGRESS!$A201,DATASHEET!$A$1:$A$300,0),MATCH(PROGRESS!CG$2,DATASHEET!$A$1:$CT$1,0)),"")</f>
        <v>0</v>
      </c>
      <c r="CH201" s="109" t="str">
        <f t="shared" si="77"/>
        <v/>
      </c>
      <c r="CI201" s="110" t="str">
        <f>IF(ISBLANK(DATASHEET!CK187),"",DATASHEET!CK187)</f>
        <v>KBW</v>
      </c>
      <c r="CJ201" s="111" t="str">
        <f>IF(ISBLANK(DATASHEET!CL187),"",DATASHEET!CL187)</f>
        <v>8X-SC-8</v>
      </c>
      <c r="CK201" s="108" t="str">
        <f>IFERROR(VLOOKUP(DATASHEET!CN187,lookup,2,FALSE)-$Q201,"")</f>
        <v/>
      </c>
      <c r="CL201" s="109">
        <f>IFERROR(INDEX(DATASHEET!$A$1:$CT$300,MATCH(PROGRESS!$A201,DATASHEET!$A$1:$A$300,0),MATCH(PROGRESS!CL$2,DATASHEET!$A$1:$CT$1,0)),"")</f>
        <v>0</v>
      </c>
      <c r="CM201" s="109" t="str">
        <f t="shared" si="75"/>
        <v/>
      </c>
      <c r="CN201" s="110" t="str">
        <f>IF(ISBLANK(DATASHEET!CO187),"",DATASHEET!CO187)</f>
        <v/>
      </c>
      <c r="CO201" s="110" t="str">
        <f>IF(ISBLANK(DATASHEET!CP187),"",DATASHEET!CP187)</f>
        <v/>
      </c>
      <c r="FO201" s="282"/>
      <c r="FP201" s="282"/>
      <c r="FQ201" s="282"/>
      <c r="FR201" s="282"/>
      <c r="FS201" s="282"/>
      <c r="FT201" s="282"/>
      <c r="FU201" s="282"/>
      <c r="FV201" s="282"/>
      <c r="FW201" s="282"/>
      <c r="FX201" s="282"/>
      <c r="FY201" s="345"/>
      <c r="FZ201" s="282"/>
      <c r="GA201" s="282"/>
      <c r="GB201" s="282"/>
      <c r="GC201" s="282"/>
      <c r="GD201" s="282"/>
      <c r="GE201" s="282"/>
      <c r="GF201" s="282"/>
      <c r="GG201" s="282"/>
      <c r="GH201" s="282"/>
      <c r="GI201" s="282"/>
      <c r="GJ201" s="282"/>
      <c r="GK201" s="282"/>
      <c r="GL201" s="282"/>
      <c r="GM201" s="282"/>
      <c r="GN201" s="282"/>
      <c r="GO201" s="282"/>
      <c r="GP201" s="282"/>
      <c r="GQ201" s="282"/>
      <c r="GR201" s="282"/>
    </row>
    <row r="202" spans="1:200" ht="15.75" x14ac:dyDescent="0.25">
      <c r="A202" s="112">
        <f>DATASHEET!A188</f>
        <v>152819</v>
      </c>
      <c r="B202" s="113" t="str">
        <f>DATASHEET!B188</f>
        <v>THOMPSON, Neriah</v>
      </c>
      <c r="C202" s="114" t="str">
        <f>DATASHEET!C188</f>
        <v>8AR</v>
      </c>
      <c r="D202" s="115" t="str">
        <f>DATASHEET!D188</f>
        <v>F</v>
      </c>
      <c r="E202" s="115" t="str">
        <f>DATASHEET!J188</f>
        <v>N</v>
      </c>
      <c r="F202" s="115" t="str">
        <f>DATASHEET!E188</f>
        <v>Y</v>
      </c>
      <c r="G202" s="115" t="str">
        <f>DATASHEET!F188</f>
        <v>White and Black Caribbean</v>
      </c>
      <c r="H202" s="115" t="str">
        <f>DATASHEET!G188</f>
        <v>N</v>
      </c>
      <c r="I202" s="115" t="str">
        <f>DATASHEET!H188</f>
        <v>Y</v>
      </c>
      <c r="J202" s="115" t="str">
        <f>DATASHEET!I188</f>
        <v>N</v>
      </c>
      <c r="K202" s="116" t="str">
        <f>DATASHEET!M188</f>
        <v>H</v>
      </c>
      <c r="L202" s="117" t="str">
        <f t="shared" si="62"/>
        <v/>
      </c>
      <c r="M202" s="106" t="str">
        <f>IFERROR(SUM(COUNTIF($S202,"&gt;=0"),COUNTIF($AC202,"&gt;=0"),COUNTIF($AH202,"&gt;=0"),COUNTIF(#REF!,"&gt;=0"),COUNTIF($AM202,"&gt;=0"),COUNTIF($AR202,"&gt;=0"),COUNTIF($AW202,"&gt;=0"),COUNTIF($BB202,"&gt;=0"),COUNTIF($BG202,"&gt;=0"),COUNTIF($BL202,"&gt;=0"),COUNTIF($BV202,"&gt;=0"),COUNTIF($BQ202,"&gt;=0"),COUNTIF($CF202,"&gt;=0"),COUNTIF($CK202,"&gt;=0"),COUNTIF($X202,"&gt;=0"),COUNTIF($CA202,"&gt;=0"))/COUNT($S202,$AC202,$AH202,#REF!,$AM202,$AR202,$AW202,$BB202,$BG202,$BL202,$BV202,$CA202,$CF202,$CK202,$X202,$BQ202),"")</f>
        <v/>
      </c>
      <c r="N202" s="106" t="str">
        <f>IFERROR(SUM(COUNTIF($S202,"&lt;0"),COUNTIF($AC202,"&lt;0"),COUNTIF($AH202,"&lt;0"),COUNTIF(#REF!,"&lt;0"),COUNTIF($AM202,"&lt;0"),COUNTIF($AR202,"&lt;0"),COUNTIF($AW202,"&lt;0"),COUNTIF($BB202,"&lt;0"),COUNTIF($BG202,"&lt;0"),COUNTIF($BL202,"&lt;0"),COUNTIF($BV202,"&lt;0"),COUNTIF($BQ202,"&lt;0"),COUNTIF($CA202,"&lt;0"),COUNTIF($CF202,"&lt;0"),COUNTIF($CK202,"&lt;0"),COUNTIF($X202,"&lt;0"))/COUNT($S202,$AC202,$AH202,#REF!,$AM202,$AR202,$AW202,$BB202,$BG202,$BL202,$BV202,$CA202,$CF202,$CK202,$X202,$BQ202),"")</f>
        <v/>
      </c>
      <c r="O202" s="118" t="str">
        <f>IF(ISBLANK(DATASHEET!L188),"",DATASHEET!L188)</f>
        <v>3-4</v>
      </c>
      <c r="P202" s="119" t="str">
        <f>IFERROR(IF(VLOOKUP(DATASHEET!A188,[5]YEAR8!$A$2:$Z$226,18,FALSE)="","",VLOOKUP(DATASHEET!A188,[5]YEAR8!$A$2:$Z$226,18,FALSE)),"")</f>
        <v/>
      </c>
      <c r="Q202" s="120" t="str">
        <f>IFERROR(IF(VLOOKUP(DATASHEET!A188,[5]YEAR8!$A$2:$AF$250,19,FALSE)="","",VLOOKUP(DATASHEET!A188,[5]YEAR8!$A$2:$AF$250,19,FALSE)),"")</f>
        <v/>
      </c>
      <c r="R202" s="121" t="str">
        <f>'P8 BREAKDOWN'!L190</f>
        <v/>
      </c>
      <c r="S202" s="108" t="str">
        <f>IF(T202="","",IFERROR(VLOOKUP(DATASHEET!AF188,lookup,2,FALSE)-$Q202,""))</f>
        <v/>
      </c>
      <c r="T202" s="109">
        <f>IFERROR(INDEX(DATASHEET!$A$1:$CT$300,MATCH(PROGRESS!$A202,DATASHEET!$A$1:$A$300,0),MATCH(PROGRESS!T$2,DATASHEET!$A$1:$CT$1,0)),"")</f>
        <v>0</v>
      </c>
      <c r="U202" s="109" t="str">
        <f t="shared" si="63"/>
        <v/>
      </c>
      <c r="V202" s="110" t="str">
        <f>IF(ISBLANK(DATASHEET!AG188),"",DATASHEET!AG188)</f>
        <v>SGO</v>
      </c>
      <c r="W202" s="111" t="str">
        <f>IF(ISBLANK(DATASHEET!AH188),"",DATASHEET!AH188)</f>
        <v>8S-AR-1</v>
      </c>
      <c r="X202" s="108" t="str">
        <f>IFERROR(VLOOKUP(DATASHEET!AJ188,lookup,2,FALSE)-$Q202,"")</f>
        <v/>
      </c>
      <c r="Y202" s="109">
        <f>IFERROR(INDEX(DATASHEET!$A$1:$CT$300,MATCH(PROGRESS!$A202,DATASHEET!$A$1:$A$300,0),MATCH(PROGRESS!Y$2,DATASHEET!$A$1:$CT$1,0)),"")</f>
        <v>0</v>
      </c>
      <c r="Z202" s="109" t="str">
        <f t="shared" si="76"/>
        <v/>
      </c>
      <c r="AA202" s="110" t="str">
        <f>IF(ISBLANK(DATASHEET!AK188),"",DATASHEET!AK188)</f>
        <v>KD</v>
      </c>
      <c r="AB202" s="111" t="str">
        <f>IF(ISBLANK(DATASHEET!AL188),"",DATASHEET!AL188)</f>
        <v>8S-DT-2</v>
      </c>
      <c r="AC202" s="108" t="str">
        <f>IF(AD202="","",IFERROR(VLOOKUP(DATASHEET!AN188,lookup,2,FALSE)-$Q202,""))</f>
        <v/>
      </c>
      <c r="AD202" s="109">
        <f>IFERROR(INDEX(DATASHEET!$A$1:$CT$300,MATCH(PROGRESS!$A202,DATASHEET!$A$1:$A$300,0),MATCH(PROGRESS!AD$2,DATASHEET!$A$1:$CT$1,0)),"")</f>
        <v>0</v>
      </c>
      <c r="AE202" s="109" t="str">
        <f t="shared" si="64"/>
        <v/>
      </c>
      <c r="AF202" s="110" t="str">
        <f>IF(ISBLANK(DATASHEET!AO188),"",DATASHEET!AO188)</f>
        <v>KC</v>
      </c>
      <c r="AG202" s="111" t="str">
        <f>IF(ISBLANK(DATASHEET!AP188),"",DATASHEET!AP188)</f>
        <v>8S-DR-1</v>
      </c>
      <c r="AH202" s="108" t="str">
        <f>IF(AI202="","",IFERROR(VLOOKUP(DATASHEET!AR188,lookup,2,FALSE)-$Q202,""))</f>
        <v/>
      </c>
      <c r="AI202" s="109">
        <f>IFERROR(INDEX(DATASHEET!$A$1:$CT$300,MATCH(PROGRESS!$A202,DATASHEET!$A$1:$A$300,0),MATCH(PROGRESS!AI$2,DATASHEET!$A$1:$CT$1,0)),"")</f>
        <v>0</v>
      </c>
      <c r="AJ202" s="109" t="str">
        <f t="shared" si="65"/>
        <v/>
      </c>
      <c r="AK202" s="110" t="str">
        <f>IF(ISBLANK(DATASHEET!AS188),"",DATASHEET!AS188)</f>
        <v>KC</v>
      </c>
      <c r="AL202" s="111" t="str">
        <f>IF(ISBLANK(DATASHEET!AT188),"",DATASHEET!AT188)</f>
        <v>8S-EN-3</v>
      </c>
      <c r="AM202" s="108" t="str">
        <f>IF(AN202="","",IFERROR(VLOOKUP(DATASHEET!AZ188,lookup,2,FALSE)-$Q202,""))</f>
        <v/>
      </c>
      <c r="AN202" s="109">
        <f>IFERROR(INDEX(DATASHEET!$A$1:$CT$300,MATCH(PROGRESS!$A202,DATASHEET!$A$1:$A$300,0),MATCH(PROGRESS!AN$2,DATASHEET!$A$1:$CT$1,0)),"")</f>
        <v>0</v>
      </c>
      <c r="AO202" s="109" t="str">
        <f t="shared" si="66"/>
        <v/>
      </c>
      <c r="AP202" s="110" t="str">
        <f>IF(ISBLANK(DATASHEET!BA188),"",DATASHEET!BA188)</f>
        <v>YP</v>
      </c>
      <c r="AQ202" s="111" t="str">
        <f>IF(ISBLANK(DATASHEET!BB188),"",DATASHEET!BB188)</f>
        <v>8S-FR-1</v>
      </c>
      <c r="AR202" s="108" t="str">
        <f>IF(AS202="","",IFERROR(VLOOKUP(DATASHEET!BD188,lookup,2,FALSE)-$Q202,""))</f>
        <v/>
      </c>
      <c r="AS202" s="109">
        <f>IFERROR(INDEX(DATASHEET!$A$1:$CT$300,MATCH(PROGRESS!$A202,DATASHEET!$A$1:$A$300,0),MATCH(PROGRESS!AS$2,DATASHEET!$A$1:$CT$1,0)),"")</f>
        <v>0</v>
      </c>
      <c r="AT202" s="109" t="str">
        <f t="shared" si="67"/>
        <v/>
      </c>
      <c r="AU202" s="110" t="str">
        <f>IF(ISBLANK(DATASHEET!BE188),"",DATASHEET!BE188)</f>
        <v>JJA</v>
      </c>
      <c r="AV202" s="111" t="str">
        <f>IF(ISBLANK(DATASHEET!BF188),"",DATASHEET!BF188)</f>
        <v>8S-GG-1</v>
      </c>
      <c r="AW202" s="108" t="str">
        <f>IF(AX202="","",IFERROR(VLOOKUP(DATASHEET!BH188,lookup,2,FALSE)-$Q202,""))</f>
        <v/>
      </c>
      <c r="AX202" s="109">
        <f>IFERROR(INDEX(DATASHEET!$A$1:$CT$300,MATCH(PROGRESS!$A202,DATASHEET!$A$1:$A$300,0),MATCH(PROGRESS!AX$2,DATASHEET!$A$1:$CT$1,0)),"")</f>
        <v>0</v>
      </c>
      <c r="AY202" s="109" t="str">
        <f t="shared" si="68"/>
        <v/>
      </c>
      <c r="AZ202" s="110" t="str">
        <f>IF(ISBLANK(DATASHEET!BI188),"",DATASHEET!BI188)</f>
        <v>MCO</v>
      </c>
      <c r="BA202" s="111" t="str">
        <f>IF(ISBLANK(DATASHEET!BJ188),"",DATASHEET!BJ188)</f>
        <v>8S-HI-1</v>
      </c>
      <c r="BB202" s="108" t="str">
        <f>IF(BC202="","",IFERROR(VLOOKUP(DATASHEET!BL188,lookup,2,FALSE)-$Q202,""))</f>
        <v/>
      </c>
      <c r="BC202" s="109">
        <f>IFERROR(INDEX(DATASHEET!$A$1:$CT$300,MATCH(PROGRESS!$A202,DATASHEET!$A$1:$A$300,0),MATCH(PROGRESS!BC$2,DATASHEET!$A$1:$CT$1,0)),"")</f>
        <v>0</v>
      </c>
      <c r="BD202" s="109" t="str">
        <f t="shared" si="69"/>
        <v/>
      </c>
      <c r="BE202" s="110" t="str">
        <f>IF(ISBLANK(DATASHEET!BM188),"",DATASHEET!BM188)</f>
        <v>RNI</v>
      </c>
      <c r="BF202" s="111" t="str">
        <f>IF(ISBLANK(DATASHEET!BN188),"",DATASHEET!BN188)</f>
        <v>8S-IT-1</v>
      </c>
      <c r="BG202" s="108" t="str">
        <f>IF(BH202="","",IFERROR(VLOOKUP(DATASHEET!BP188,lookup,2,FALSE)-$Q202,""))</f>
        <v/>
      </c>
      <c r="BH202" s="109">
        <f>IFERROR(INDEX(DATASHEET!$A$1:$CT$300,MATCH(PROGRESS!$A202,DATASHEET!$A$1:$A$300,0),MATCH(PROGRESS!BH$2,DATASHEET!$A$1:$CT$1,0)),"")</f>
        <v>0</v>
      </c>
      <c r="BI202" s="109" t="str">
        <f t="shared" si="70"/>
        <v/>
      </c>
      <c r="BJ202" s="110" t="str">
        <f>IF(ISBLANK(DATASHEET!BQ188),"",DATASHEET!BQ188)</f>
        <v>JQ</v>
      </c>
      <c r="BK202" s="111" t="str">
        <f>IF(ISBLANK(DATASHEET!BR188),"",DATASHEET!BR188)</f>
        <v>8S-MA-4</v>
      </c>
      <c r="BL202" s="108" t="str">
        <f>IFERROR(VLOOKUP(DATASHEET!BT188,lookup,2,FALSE)-$Q202,"")</f>
        <v/>
      </c>
      <c r="BM202" s="109">
        <f>IFERROR(INDEX(DATASHEET!$A$1:$CT$300,MATCH(PROGRESS!$A202,DATASHEET!$A$1:$A$300,0),MATCH(PROGRESS!BM$2,DATASHEET!$A$1:$CT$1,0)),"")</f>
        <v>0</v>
      </c>
      <c r="BN202" s="109" t="str">
        <f t="shared" si="71"/>
        <v/>
      </c>
      <c r="BO202" s="110" t="str">
        <f>IF(ISBLANK(DATASHEET!BU188),"",DATASHEET!BU188)</f>
        <v>RF</v>
      </c>
      <c r="BP202" s="111" t="str">
        <f>IF(ISBLANK(DATASHEET!BV188),"",DATASHEET!BV188)</f>
        <v>8S-MU-1</v>
      </c>
      <c r="BQ202" s="108" t="str">
        <f>IFERROR(VLOOKUP(DATASHEET!BX188,lookup,2,FALSE)-$Q202,"")</f>
        <v/>
      </c>
      <c r="BR202" s="109">
        <f>IFERROR(INDEX(DATASHEET!$A$1:$CT$300,MATCH(PROGRESS!$A202,DATASHEET!$A$1:$A$300,0),MATCH(PROGRESS!BR$2,DATASHEET!$A$1:$CT$1,0)),"")</f>
        <v>0</v>
      </c>
      <c r="BS202" s="109" t="str">
        <f t="shared" si="72"/>
        <v/>
      </c>
      <c r="BT202" s="110" t="str">
        <f>IF(ISBLANK(DATASHEET!BY188),"",DATASHEET!BY188)</f>
        <v/>
      </c>
      <c r="BU202" s="111" t="str">
        <f>IF(ISBLANK(DATASHEET!BZ188),"",DATASHEET!BZ188)</f>
        <v/>
      </c>
      <c r="BV202" s="108" t="str">
        <f>IFERROR(VLOOKUP(DATASHEET!CB188,lookup,2,FALSE)-$Q202,"")</f>
        <v/>
      </c>
      <c r="BW202" s="109">
        <f>IFERROR(INDEX(DATASHEET!$A$1:$CT$300,MATCH(PROGRESS!$A202,DATASHEET!$A$1:$A$300,0),MATCH(PROGRESS!BW$2,DATASHEET!$A$1:$CT$1,0)),"")</f>
        <v>0</v>
      </c>
      <c r="BX202" s="109" t="str">
        <f t="shared" si="73"/>
        <v/>
      </c>
      <c r="BY202" s="110" t="str">
        <f>IF(ISBLANK(DATASHEET!CC188),"",DATASHEET!CC188)</f>
        <v>CKA</v>
      </c>
      <c r="BZ202" s="111" t="str">
        <f>IF(ISBLANK(DATASHEET!CD188),"",DATASHEET!CD188)</f>
        <v>8S-PE-2</v>
      </c>
      <c r="CA202" s="108" t="str">
        <f>IFERROR(VLOOKUP(DATASHEET!CF188,lookup,2,FALSE)-$Q202,"")</f>
        <v/>
      </c>
      <c r="CB202" s="109">
        <f>IFERROR(INDEX(DATASHEET!$A$1:$CT$300,MATCH(PROGRESS!$A202,DATASHEET!$A$1:$A$300,0),MATCH(PROGRESS!CB$2,DATASHEET!$A$1:$CT$1,0)),"")</f>
        <v>0</v>
      </c>
      <c r="CC202" s="109" t="str">
        <f t="shared" si="74"/>
        <v/>
      </c>
      <c r="CD202" s="110" t="str">
        <f>IF(ISBLANK(DATASHEET!CG188),"",DATASHEET!CG188)</f>
        <v>MHA</v>
      </c>
      <c r="CE202" s="111" t="str">
        <f>IF(ISBLANK(DATASHEET!CH188),"",DATASHEET!CH188)</f>
        <v>8S-RE-1</v>
      </c>
      <c r="CF202" s="108" t="str">
        <f>IFERROR(VLOOKUP(DATASHEET!CJ188,lookup,2,FALSE)-$Q202,"")</f>
        <v/>
      </c>
      <c r="CG202" s="109">
        <f>IFERROR(INDEX(DATASHEET!$A$1:$CT$300,MATCH(PROGRESS!$A202,DATASHEET!$A$1:$A$300,0),MATCH(PROGRESS!CG$2,DATASHEET!$A$1:$CT$1,0)),"")</f>
        <v>0</v>
      </c>
      <c r="CH202" s="109" t="str">
        <f t="shared" si="77"/>
        <v/>
      </c>
      <c r="CI202" s="110" t="str">
        <f>IF(ISBLANK(DATASHEET!CK188),"",DATASHEET!CK188)</f>
        <v>KBW</v>
      </c>
      <c r="CJ202" s="111" t="str">
        <f>IF(ISBLANK(DATASHEET!CL188),"",DATASHEET!CL188)</f>
        <v>8X-SC-8</v>
      </c>
      <c r="CK202" s="108" t="str">
        <f>IFERROR(VLOOKUP(DATASHEET!CN188,lookup,2,FALSE)-$Q202,"")</f>
        <v/>
      </c>
      <c r="CL202" s="109">
        <f>IFERROR(INDEX(DATASHEET!$A$1:$CT$300,MATCH(PROGRESS!$A202,DATASHEET!$A$1:$A$300,0),MATCH(PROGRESS!CL$2,DATASHEET!$A$1:$CT$1,0)),"")</f>
        <v>0</v>
      </c>
      <c r="CM202" s="109" t="str">
        <f t="shared" si="75"/>
        <v/>
      </c>
      <c r="CN202" s="110" t="str">
        <f>IF(ISBLANK(DATASHEET!CO188),"",DATASHEET!CO188)</f>
        <v/>
      </c>
      <c r="CO202" s="110" t="str">
        <f>IF(ISBLANK(DATASHEET!CP188),"",DATASHEET!CP188)</f>
        <v/>
      </c>
      <c r="FO202" s="282"/>
      <c r="FP202" s="282"/>
      <c r="FQ202" s="282"/>
      <c r="FR202" s="282"/>
      <c r="FS202" s="282"/>
      <c r="FT202" s="282"/>
      <c r="FU202" s="282"/>
      <c r="FV202" s="282"/>
      <c r="FW202" s="282"/>
      <c r="FX202" s="282"/>
      <c r="FY202" s="345"/>
      <c r="FZ202" s="282"/>
      <c r="GA202" s="282"/>
      <c r="GB202" s="282"/>
      <c r="GC202" s="282"/>
      <c r="GD202" s="282"/>
      <c r="GE202" s="282"/>
      <c r="GF202" s="282"/>
      <c r="GG202" s="282"/>
      <c r="GH202" s="282"/>
      <c r="GI202" s="282"/>
      <c r="GJ202" s="282"/>
      <c r="GK202" s="282"/>
      <c r="GL202" s="282"/>
      <c r="GM202" s="282"/>
      <c r="GN202" s="282"/>
      <c r="GO202" s="282"/>
      <c r="GP202" s="282"/>
      <c r="GQ202" s="282"/>
      <c r="GR202" s="282"/>
    </row>
    <row r="203" spans="1:200" ht="15.75" x14ac:dyDescent="0.25">
      <c r="A203" s="112">
        <f>DATASHEET!A189</f>
        <v>152742</v>
      </c>
      <c r="B203" s="113" t="str">
        <f>DATASHEET!B189</f>
        <v>TIJO, Jayden</v>
      </c>
      <c r="C203" s="114" t="str">
        <f>DATASHEET!C189</f>
        <v>8JJ</v>
      </c>
      <c r="D203" s="115" t="str">
        <f>DATASHEET!D189</f>
        <v>M</v>
      </c>
      <c r="E203" s="115" t="str">
        <f>DATASHEET!J189</f>
        <v>N</v>
      </c>
      <c r="F203" s="115" t="str">
        <f>DATASHEET!E189</f>
        <v>N</v>
      </c>
      <c r="G203" s="115" t="str">
        <f>DATASHEET!F189</f>
        <v>Indian</v>
      </c>
      <c r="H203" s="115" t="str">
        <f>DATASHEET!G189</f>
        <v>Y</v>
      </c>
      <c r="I203" s="115" t="str">
        <f>DATASHEET!H189</f>
        <v>N</v>
      </c>
      <c r="J203" s="115" t="str">
        <f>DATASHEET!I189</f>
        <v>N</v>
      </c>
      <c r="K203" s="116" t="str">
        <f>DATASHEET!M189</f>
        <v>H</v>
      </c>
      <c r="L203" s="117" t="str">
        <f t="shared" si="62"/>
        <v/>
      </c>
      <c r="M203" s="106" t="str">
        <f>IFERROR(SUM(COUNTIF($S203,"&gt;=0"),COUNTIF($AC203,"&gt;=0"),COUNTIF($AH203,"&gt;=0"),COUNTIF(#REF!,"&gt;=0"),COUNTIF($AM203,"&gt;=0"),COUNTIF($AR203,"&gt;=0"),COUNTIF($AW203,"&gt;=0"),COUNTIF($BB203,"&gt;=0"),COUNTIF($BG203,"&gt;=0"),COUNTIF($BL203,"&gt;=0"),COUNTIF($BV203,"&gt;=0"),COUNTIF($BQ203,"&gt;=0"),COUNTIF($CF203,"&gt;=0"),COUNTIF($CK203,"&gt;=0"),COUNTIF($X203,"&gt;=0"),COUNTIF($CA203,"&gt;=0"))/COUNT($S203,$AC203,$AH203,#REF!,$AM203,$AR203,$AW203,$BB203,$BG203,$BL203,$BV203,$CA203,$CF203,$CK203,$X203,$BQ203),"")</f>
        <v/>
      </c>
      <c r="N203" s="106" t="str">
        <f>IFERROR(SUM(COUNTIF($S203,"&lt;0"),COUNTIF($AC203,"&lt;0"),COUNTIF($AH203,"&lt;0"),COUNTIF(#REF!,"&lt;0"),COUNTIF($AM203,"&lt;0"),COUNTIF($AR203,"&lt;0"),COUNTIF($AW203,"&lt;0"),COUNTIF($BB203,"&lt;0"),COUNTIF($BG203,"&lt;0"),COUNTIF($BL203,"&lt;0"),COUNTIF($BV203,"&lt;0"),COUNTIF($BQ203,"&lt;0"),COUNTIF($CA203,"&lt;0"),COUNTIF($CF203,"&lt;0"),COUNTIF($CK203,"&lt;0"),COUNTIF($X203,"&lt;0"))/COUNT($S203,$AC203,$AH203,#REF!,$AM203,$AR203,$AW203,$BB203,$BG203,$BL203,$BV203,$CA203,$CF203,$CK203,$X203,$BQ203),"")</f>
        <v/>
      </c>
      <c r="O203" s="118" t="str">
        <f>IF(ISBLANK(DATASHEET!L189),"",DATASHEET!L189)</f>
        <v>5-6</v>
      </c>
      <c r="P203" s="119">
        <f>IFERROR(IF(VLOOKUP(DATASHEET!A189,[5]YEAR8!$A$2:$Z$226,18,FALSE)="","",VLOOKUP(DATASHEET!A189,[5]YEAR8!$A$2:$Z$226,18,FALSE)),"")</f>
        <v>54.013157999999997</v>
      </c>
      <c r="Q203" s="120">
        <f>IFERROR(IF(VLOOKUP(DATASHEET!A189,[5]YEAR8!$A$2:$AF$250,19,FALSE)="","",VLOOKUP(DATASHEET!A189,[5]YEAR8!$A$2:$AF$250,19,FALSE)),"")</f>
        <v>5.4013157999999999</v>
      </c>
      <c r="R203" s="121" t="str">
        <f>'P8 BREAKDOWN'!L191</f>
        <v/>
      </c>
      <c r="S203" s="108" t="str">
        <f>IF(T203="","",IFERROR(VLOOKUP(DATASHEET!AF189,lookup,2,FALSE)-$Q203,""))</f>
        <v/>
      </c>
      <c r="T203" s="109">
        <f>IFERROR(INDEX(DATASHEET!$A$1:$CT$300,MATCH(PROGRESS!$A203,DATASHEET!$A$1:$A$300,0),MATCH(PROGRESS!T$2,DATASHEET!$A$1:$CT$1,0)),"")</f>
        <v>0</v>
      </c>
      <c r="U203" s="109" t="str">
        <f t="shared" si="63"/>
        <v/>
      </c>
      <c r="V203" s="110" t="str">
        <f>IF(ISBLANK(DATASHEET!AG189),"",DATASHEET!AG189)</f>
        <v>PLE</v>
      </c>
      <c r="W203" s="111" t="str">
        <f>IF(ISBLANK(DATASHEET!AH189),"",DATASHEET!AH189)</f>
        <v>8N-AR-3</v>
      </c>
      <c r="X203" s="108" t="str">
        <f>IFERROR(VLOOKUP(DATASHEET!AJ189,lookup,2,FALSE)-$Q203,"")</f>
        <v/>
      </c>
      <c r="Y203" s="109">
        <f>IFERROR(INDEX(DATASHEET!$A$1:$CT$300,MATCH(PROGRESS!$A203,DATASHEET!$A$1:$A$300,0),MATCH(PROGRESS!Y$2,DATASHEET!$A$1:$CT$1,0)),"")</f>
        <v>0</v>
      </c>
      <c r="Z203" s="109" t="str">
        <f t="shared" si="76"/>
        <v/>
      </c>
      <c r="AA203" s="110" t="str">
        <f>IF(ISBLANK(DATASHEET!AK189),"",DATASHEET!AK189)</f>
        <v>AWR</v>
      </c>
      <c r="AB203" s="111" t="str">
        <f>IF(ISBLANK(DATASHEET!AL189),"",DATASHEET!AL189)</f>
        <v>8N-DT-4</v>
      </c>
      <c r="AC203" s="108" t="str">
        <f>IF(AD203="","",IFERROR(VLOOKUP(DATASHEET!AN189,lookup,2,FALSE)-$Q203,""))</f>
        <v/>
      </c>
      <c r="AD203" s="109">
        <f>IFERROR(INDEX(DATASHEET!$A$1:$CT$300,MATCH(PROGRESS!$A203,DATASHEET!$A$1:$A$300,0),MATCH(PROGRESS!AD$2,DATASHEET!$A$1:$CT$1,0)),"")</f>
        <v>0</v>
      </c>
      <c r="AE203" s="109" t="str">
        <f t="shared" si="64"/>
        <v/>
      </c>
      <c r="AF203" s="110" t="str">
        <f>IF(ISBLANK(DATASHEET!AO189),"",DATASHEET!AO189)</f>
        <v>EC</v>
      </c>
      <c r="AG203" s="111" t="str">
        <f>IF(ISBLANK(DATASHEET!AP189),"",DATASHEET!AP189)</f>
        <v>8N-DR-3</v>
      </c>
      <c r="AH203" s="108" t="str">
        <f>IF(AI203="","",IFERROR(VLOOKUP(DATASHEET!AR189,lookup,2,FALSE)-$Q203,""))</f>
        <v/>
      </c>
      <c r="AI203" s="109">
        <f>IFERROR(INDEX(DATASHEET!$A$1:$CT$300,MATCH(PROGRESS!$A203,DATASHEET!$A$1:$A$300,0),MATCH(PROGRESS!AI$2,DATASHEET!$A$1:$CT$1,0)),"")</f>
        <v>0</v>
      </c>
      <c r="AJ203" s="109" t="str">
        <f t="shared" si="65"/>
        <v/>
      </c>
      <c r="AK203" s="110" t="str">
        <f>IF(ISBLANK(DATASHEET!AS189),"",DATASHEET!AS189)</f>
        <v>CMC</v>
      </c>
      <c r="AL203" s="111" t="str">
        <f>IF(ISBLANK(DATASHEET!AT189),"",DATASHEET!AT189)</f>
        <v>8N-EN-3</v>
      </c>
      <c r="AM203" s="108" t="str">
        <f>IF(AN203="","",IFERROR(VLOOKUP(DATASHEET!AZ189,lookup,2,FALSE)-$Q203,""))</f>
        <v/>
      </c>
      <c r="AN203" s="109">
        <f>IFERROR(INDEX(DATASHEET!$A$1:$CT$300,MATCH(PROGRESS!$A203,DATASHEET!$A$1:$A$300,0),MATCH(PROGRESS!AN$2,DATASHEET!$A$1:$CT$1,0)),"")</f>
        <v>0</v>
      </c>
      <c r="AO203" s="109" t="str">
        <f t="shared" si="66"/>
        <v/>
      </c>
      <c r="AP203" s="110" t="str">
        <f>IF(ISBLANK(DATASHEET!BA189),"",DATASHEET!BA189)</f>
        <v/>
      </c>
      <c r="AQ203" s="111" t="str">
        <f>IF(ISBLANK(DATASHEET!BB189),"",DATASHEET!BB189)</f>
        <v/>
      </c>
      <c r="AR203" s="108" t="str">
        <f>IF(AS203="","",IFERROR(VLOOKUP(DATASHEET!BD189,lookup,2,FALSE)-$Q203,""))</f>
        <v/>
      </c>
      <c r="AS203" s="109">
        <f>IFERROR(INDEX(DATASHEET!$A$1:$CT$300,MATCH(PROGRESS!$A203,DATASHEET!$A$1:$A$300,0),MATCH(PROGRESS!AS$2,DATASHEET!$A$1:$CT$1,0)),"")</f>
        <v>0</v>
      </c>
      <c r="AT203" s="109" t="str">
        <f t="shared" si="67"/>
        <v/>
      </c>
      <c r="AU203" s="110" t="str">
        <f>IF(ISBLANK(DATASHEET!BE189),"",DATASHEET!BE189)</f>
        <v>MPI</v>
      </c>
      <c r="AV203" s="111" t="str">
        <f>IF(ISBLANK(DATASHEET!BF189),"",DATASHEET!BF189)</f>
        <v>8N-GG-3</v>
      </c>
      <c r="AW203" s="108" t="str">
        <f>IF(AX203="","",IFERROR(VLOOKUP(DATASHEET!BH189,lookup,2,FALSE)-$Q203,""))</f>
        <v/>
      </c>
      <c r="AX203" s="109">
        <f>IFERROR(INDEX(DATASHEET!$A$1:$CT$300,MATCH(PROGRESS!$A203,DATASHEET!$A$1:$A$300,0),MATCH(PROGRESS!AX$2,DATASHEET!$A$1:$CT$1,0)),"")</f>
        <v>0</v>
      </c>
      <c r="AY203" s="109" t="str">
        <f t="shared" si="68"/>
        <v/>
      </c>
      <c r="AZ203" s="110" t="str">
        <f>IF(ISBLANK(DATASHEET!BI189),"",DATASHEET!BI189)</f>
        <v>MCO</v>
      </c>
      <c r="BA203" s="111" t="str">
        <f>IF(ISBLANK(DATASHEET!BJ189),"",DATASHEET!BJ189)</f>
        <v>8N-HI-3</v>
      </c>
      <c r="BB203" s="108" t="str">
        <f>IF(BC203="","",IFERROR(VLOOKUP(DATASHEET!BL189,lookup,2,FALSE)-$Q203,""))</f>
        <v/>
      </c>
      <c r="BC203" s="109">
        <f>IFERROR(INDEX(DATASHEET!$A$1:$CT$300,MATCH(PROGRESS!$A203,DATASHEET!$A$1:$A$300,0),MATCH(PROGRESS!BC$2,DATASHEET!$A$1:$CT$1,0)),"")</f>
        <v>0</v>
      </c>
      <c r="BD203" s="109" t="str">
        <f t="shared" si="69"/>
        <v/>
      </c>
      <c r="BE203" s="110" t="str">
        <f>IF(ISBLANK(DATASHEET!BM189),"",DATASHEET!BM189)</f>
        <v>RNI</v>
      </c>
      <c r="BF203" s="111" t="str">
        <f>IF(ISBLANK(DATASHEET!BN189),"",DATASHEET!BN189)</f>
        <v>8N-IT-3</v>
      </c>
      <c r="BG203" s="108" t="str">
        <f>IF(BH203="","",IFERROR(VLOOKUP(DATASHEET!BP189,lookup,2,FALSE)-$Q203,""))</f>
        <v/>
      </c>
      <c r="BH203" s="109">
        <f>IFERROR(INDEX(DATASHEET!$A$1:$CT$300,MATCH(PROGRESS!$A203,DATASHEET!$A$1:$A$300,0),MATCH(PROGRESS!BH$2,DATASHEET!$A$1:$CT$1,0)),"")</f>
        <v>0</v>
      </c>
      <c r="BI203" s="109" t="str">
        <f t="shared" si="70"/>
        <v/>
      </c>
      <c r="BJ203" s="110" t="str">
        <f>IF(ISBLANK(DATASHEET!BQ189),"",DATASHEET!BQ189)</f>
        <v>MP</v>
      </c>
      <c r="BK203" s="111" t="str">
        <f>IF(ISBLANK(DATASHEET!BR189),"",DATASHEET!BR189)</f>
        <v>8N-MA-2</v>
      </c>
      <c r="BL203" s="108" t="str">
        <f>IFERROR(VLOOKUP(DATASHEET!BT189,lookup,2,FALSE)-$Q203,"")</f>
        <v/>
      </c>
      <c r="BM203" s="109">
        <f>IFERROR(INDEX(DATASHEET!$A$1:$CT$300,MATCH(PROGRESS!$A203,DATASHEET!$A$1:$A$300,0),MATCH(PROGRESS!BM$2,DATASHEET!$A$1:$CT$1,0)),"")</f>
        <v>0</v>
      </c>
      <c r="BN203" s="109" t="str">
        <f t="shared" si="71"/>
        <v/>
      </c>
      <c r="BO203" s="110" t="str">
        <f>IF(ISBLANK(DATASHEET!BU189),"",DATASHEET!BU189)</f>
        <v>AW</v>
      </c>
      <c r="BP203" s="111" t="str">
        <f>IF(ISBLANK(DATASHEET!BV189),"",DATASHEET!BV189)</f>
        <v>8N-MU-3</v>
      </c>
      <c r="BQ203" s="108" t="str">
        <f>IFERROR(VLOOKUP(DATASHEET!BX189,lookup,2,FALSE)-$Q203,"")</f>
        <v/>
      </c>
      <c r="BR203" s="109">
        <f>IFERROR(INDEX(DATASHEET!$A$1:$CT$300,MATCH(PROGRESS!$A203,DATASHEET!$A$1:$A$300,0),MATCH(PROGRESS!BR$2,DATASHEET!$A$1:$CT$1,0)),"")</f>
        <v>0</v>
      </c>
      <c r="BS203" s="109" t="str">
        <f t="shared" si="72"/>
        <v/>
      </c>
      <c r="BT203" s="110" t="str">
        <f>IF(ISBLANK(DATASHEET!BY189),"",DATASHEET!BY189)</f>
        <v/>
      </c>
      <c r="BU203" s="111" t="str">
        <f>IF(ISBLANK(DATASHEET!BZ189),"",DATASHEET!BZ189)</f>
        <v/>
      </c>
      <c r="BV203" s="108" t="str">
        <f>IFERROR(VLOOKUP(DATASHEET!CB189,lookup,2,FALSE)-$Q203,"")</f>
        <v/>
      </c>
      <c r="BW203" s="109">
        <f>IFERROR(INDEX(DATASHEET!$A$1:$CT$300,MATCH(PROGRESS!$A203,DATASHEET!$A$1:$A$300,0),MATCH(PROGRESS!BW$2,DATASHEET!$A$1:$CT$1,0)),"")</f>
        <v>0</v>
      </c>
      <c r="BX203" s="109" t="str">
        <f t="shared" si="73"/>
        <v/>
      </c>
      <c r="BY203" s="110" t="str">
        <f>IF(ISBLANK(DATASHEET!CC189),"",DATASHEET!CC189)</f>
        <v>MAM</v>
      </c>
      <c r="BZ203" s="111" t="str">
        <f>IF(ISBLANK(DATASHEET!CD189),"",DATASHEET!CD189)</f>
        <v>8N-PE-4</v>
      </c>
      <c r="CA203" s="108" t="str">
        <f>IFERROR(VLOOKUP(DATASHEET!CF189,lookup,2,FALSE)-$Q203,"")</f>
        <v/>
      </c>
      <c r="CB203" s="109">
        <f>IFERROR(INDEX(DATASHEET!$A$1:$CT$300,MATCH(PROGRESS!$A203,DATASHEET!$A$1:$A$300,0),MATCH(PROGRESS!CB$2,DATASHEET!$A$1:$CT$1,0)),"")</f>
        <v>0</v>
      </c>
      <c r="CC203" s="109" t="str">
        <f t="shared" si="74"/>
        <v/>
      </c>
      <c r="CD203" s="110" t="str">
        <f>IF(ISBLANK(DATASHEET!CG189),"",DATASHEET!CG189)</f>
        <v>CR</v>
      </c>
      <c r="CE203" s="111" t="str">
        <f>IF(ISBLANK(DATASHEET!CH189),"",DATASHEET!CH189)</f>
        <v>8N-RE-3</v>
      </c>
      <c r="CF203" s="108" t="str">
        <f>IFERROR(VLOOKUP(DATASHEET!CJ189,lookup,2,FALSE)-$Q203,"")</f>
        <v/>
      </c>
      <c r="CG203" s="109">
        <f>IFERROR(INDEX(DATASHEET!$A$1:$CT$300,MATCH(PROGRESS!$A203,DATASHEET!$A$1:$A$300,0),MATCH(PROGRESS!CG$2,DATASHEET!$A$1:$CT$1,0)),"")</f>
        <v>0</v>
      </c>
      <c r="CH203" s="109" t="str">
        <f t="shared" si="77"/>
        <v/>
      </c>
      <c r="CI203" s="110" t="str">
        <f>IF(ISBLANK(DATASHEET!CK189),"",DATASHEET!CK189)</f>
        <v>AR</v>
      </c>
      <c r="CJ203" s="111" t="str">
        <f>IF(ISBLANK(DATASHEET!CL189),"",DATASHEET!CL189)</f>
        <v>8X-SC-7</v>
      </c>
      <c r="CK203" s="108" t="str">
        <f>IFERROR(VLOOKUP(DATASHEET!CN189,lookup,2,FALSE)-$Q203,"")</f>
        <v/>
      </c>
      <c r="CL203" s="109">
        <f>IFERROR(INDEX(DATASHEET!$A$1:$CT$300,MATCH(PROGRESS!$A203,DATASHEET!$A$1:$A$300,0),MATCH(PROGRESS!CL$2,DATASHEET!$A$1:$CT$1,0)),"")</f>
        <v>0</v>
      </c>
      <c r="CM203" s="109" t="str">
        <f t="shared" si="75"/>
        <v/>
      </c>
      <c r="CN203" s="110" t="str">
        <f>IF(ISBLANK(DATASHEET!CO189),"",DATASHEET!CO189)</f>
        <v>LMA</v>
      </c>
      <c r="CO203" s="110" t="str">
        <f>IF(ISBLANK(DATASHEET!CP189),"",DATASHEET!CP189)</f>
        <v>8N-SP-3</v>
      </c>
      <c r="FO203" s="282"/>
      <c r="FP203" s="282"/>
      <c r="FQ203" s="282"/>
      <c r="FR203" s="282"/>
      <c r="FS203" s="282"/>
      <c r="FT203" s="282"/>
      <c r="FU203" s="282"/>
      <c r="FV203" s="282"/>
      <c r="FW203" s="282"/>
      <c r="FX203" s="282"/>
      <c r="FY203" s="345"/>
      <c r="FZ203" s="282"/>
      <c r="GA203" s="282"/>
      <c r="GB203" s="282"/>
      <c r="GC203" s="282"/>
      <c r="GD203" s="282"/>
      <c r="GE203" s="282"/>
      <c r="GF203" s="282"/>
      <c r="GG203" s="282"/>
      <c r="GH203" s="282"/>
      <c r="GI203" s="282"/>
      <c r="GJ203" s="282"/>
      <c r="GK203" s="282"/>
      <c r="GL203" s="282"/>
      <c r="GM203" s="282"/>
      <c r="GN203" s="282"/>
      <c r="GO203" s="282"/>
      <c r="GP203" s="282"/>
      <c r="GQ203" s="282"/>
      <c r="GR203" s="282"/>
    </row>
    <row r="204" spans="1:200" ht="15.75" x14ac:dyDescent="0.25">
      <c r="A204" s="112">
        <f>DATASHEET!A190</f>
        <v>152866</v>
      </c>
      <c r="B204" s="113" t="str">
        <f>DATASHEET!B190</f>
        <v>TODD, Joseph</v>
      </c>
      <c r="C204" s="114" t="str">
        <f>DATASHEET!C190</f>
        <v>8KS</v>
      </c>
      <c r="D204" s="115" t="str">
        <f>DATASHEET!D190</f>
        <v>M</v>
      </c>
      <c r="E204" s="115" t="str">
        <f>DATASHEET!J190</f>
        <v>N</v>
      </c>
      <c r="F204" s="115" t="str">
        <f>DATASHEET!E190</f>
        <v>N</v>
      </c>
      <c r="G204" s="115" t="str">
        <f>DATASHEET!F190</f>
        <v>White - British</v>
      </c>
      <c r="H204" s="115" t="str">
        <f>DATASHEET!G190</f>
        <v>N</v>
      </c>
      <c r="I204" s="115" t="str">
        <f>DATASHEET!H190</f>
        <v>N</v>
      </c>
      <c r="J204" s="115" t="str">
        <f>DATASHEET!I190</f>
        <v>N</v>
      </c>
      <c r="K204" s="116" t="str">
        <f>DATASHEET!M190</f>
        <v>H</v>
      </c>
      <c r="L204" s="117" t="str">
        <f t="shared" si="62"/>
        <v/>
      </c>
      <c r="M204" s="106" t="str">
        <f>IFERROR(SUM(COUNTIF($S204,"&gt;=0"),COUNTIF($AC204,"&gt;=0"),COUNTIF($AH204,"&gt;=0"),COUNTIF(#REF!,"&gt;=0"),COUNTIF($AM204,"&gt;=0"),COUNTIF($AR204,"&gt;=0"),COUNTIF($AW204,"&gt;=0"),COUNTIF($BB204,"&gt;=0"),COUNTIF($BG204,"&gt;=0"),COUNTIF($BL204,"&gt;=0"),COUNTIF($BV204,"&gt;=0"),COUNTIF($BQ204,"&gt;=0"),COUNTIF($CF204,"&gt;=0"),COUNTIF($CK204,"&gt;=0"),COUNTIF($X204,"&gt;=0"),COUNTIF($CA204,"&gt;=0"))/COUNT($S204,$AC204,$AH204,#REF!,$AM204,$AR204,$AW204,$BB204,$BG204,$BL204,$BV204,$CA204,$CF204,$CK204,$X204,$BQ204),"")</f>
        <v/>
      </c>
      <c r="N204" s="106" t="str">
        <f>IFERROR(SUM(COUNTIF($S204,"&lt;0"),COUNTIF($AC204,"&lt;0"),COUNTIF($AH204,"&lt;0"),COUNTIF(#REF!,"&lt;0"),COUNTIF($AM204,"&lt;0"),COUNTIF($AR204,"&lt;0"),COUNTIF($AW204,"&lt;0"),COUNTIF($BB204,"&lt;0"),COUNTIF($BG204,"&lt;0"),COUNTIF($BL204,"&lt;0"),COUNTIF($BV204,"&lt;0"),COUNTIF($BQ204,"&lt;0"),COUNTIF($CA204,"&lt;0"),COUNTIF($CF204,"&lt;0"),COUNTIF($CK204,"&lt;0"),COUNTIF($X204,"&lt;0"))/COUNT($S204,$AC204,$AH204,#REF!,$AM204,$AR204,$AW204,$BB204,$BG204,$BL204,$BV204,$CA204,$CF204,$CK204,$X204,$BQ204),"")</f>
        <v/>
      </c>
      <c r="O204" s="118" t="str">
        <f>IF(ISBLANK(DATASHEET!L190),"",DATASHEET!L190)</f>
        <v>7-8</v>
      </c>
      <c r="P204" s="119">
        <f>IFERROR(IF(VLOOKUP(DATASHEET!A190,[5]YEAR8!$A$2:$Z$226,18,FALSE)="","",VLOOKUP(DATASHEET!A190,[5]YEAR8!$A$2:$Z$226,18,FALSE)),"")</f>
        <v>74.828357999999994</v>
      </c>
      <c r="Q204" s="120">
        <f>IFERROR(IF(VLOOKUP(DATASHEET!A190,[5]YEAR8!$A$2:$AF$250,19,FALSE)="","",VLOOKUP(DATASHEET!A190,[5]YEAR8!$A$2:$AF$250,19,FALSE)),"")</f>
        <v>7.4828357999999993</v>
      </c>
      <c r="R204" s="121" t="str">
        <f>'P8 BREAKDOWN'!L192</f>
        <v/>
      </c>
      <c r="S204" s="108" t="str">
        <f>IF(T204="","",IFERROR(VLOOKUP(DATASHEET!AF190,lookup,2,FALSE)-$Q204,""))</f>
        <v/>
      </c>
      <c r="T204" s="109">
        <f>IFERROR(INDEX(DATASHEET!$A$1:$CT$300,MATCH(PROGRESS!$A204,DATASHEET!$A$1:$A$300,0),MATCH(PROGRESS!T$2,DATASHEET!$A$1:$CT$1,0)),"")</f>
        <v>0</v>
      </c>
      <c r="U204" s="109" t="str">
        <f t="shared" si="63"/>
        <v/>
      </c>
      <c r="V204" s="110" t="str">
        <f>IF(ISBLANK(DATASHEET!AG190),"",DATASHEET!AG190)</f>
        <v>BPE</v>
      </c>
      <c r="W204" s="111" t="str">
        <f>IF(ISBLANK(DATASHEET!AH190),"",DATASHEET!AH190)</f>
        <v>8S-AR-2</v>
      </c>
      <c r="X204" s="108" t="str">
        <f>IFERROR(VLOOKUP(DATASHEET!AJ190,lookup,2,FALSE)-$Q204,"")</f>
        <v/>
      </c>
      <c r="Y204" s="109">
        <f>IFERROR(INDEX(DATASHEET!$A$1:$CT$300,MATCH(PROGRESS!$A204,DATASHEET!$A$1:$A$300,0),MATCH(PROGRESS!Y$2,DATASHEET!$A$1:$CT$1,0)),"")</f>
        <v>0</v>
      </c>
      <c r="Z204" s="109" t="str">
        <f t="shared" si="76"/>
        <v/>
      </c>
      <c r="AA204" s="110" t="str">
        <f>IF(ISBLANK(DATASHEET!AK190),"",DATASHEET!AK190)</f>
        <v/>
      </c>
      <c r="AB204" s="111" t="str">
        <f>IF(ISBLANK(DATASHEET!AL190),"",DATASHEET!AL190)</f>
        <v/>
      </c>
      <c r="AC204" s="108" t="str">
        <f>IF(AD204="","",IFERROR(VLOOKUP(DATASHEET!AN190,lookup,2,FALSE)-$Q204,""))</f>
        <v/>
      </c>
      <c r="AD204" s="109">
        <f>IFERROR(INDEX(DATASHEET!$A$1:$CT$300,MATCH(PROGRESS!$A204,DATASHEET!$A$1:$A$300,0),MATCH(PROGRESS!AD$2,DATASHEET!$A$1:$CT$1,0)),"")</f>
        <v>0</v>
      </c>
      <c r="AE204" s="109" t="str">
        <f t="shared" si="64"/>
        <v/>
      </c>
      <c r="AF204" s="110" t="str">
        <f>IF(ISBLANK(DATASHEET!AO190),"",DATASHEET!AO190)</f>
        <v>EC</v>
      </c>
      <c r="AG204" s="111" t="str">
        <f>IF(ISBLANK(DATASHEET!AP190),"",DATASHEET!AP190)</f>
        <v>8S-DR-2</v>
      </c>
      <c r="AH204" s="108" t="str">
        <f>IF(AI204="","",IFERROR(VLOOKUP(DATASHEET!AR190,lookup,2,FALSE)-$Q204,""))</f>
        <v/>
      </c>
      <c r="AI204" s="109">
        <f>IFERROR(INDEX(DATASHEET!$A$1:$CT$300,MATCH(PROGRESS!$A204,DATASHEET!$A$1:$A$300,0),MATCH(PROGRESS!AI$2,DATASHEET!$A$1:$CT$1,0)),"")</f>
        <v>0</v>
      </c>
      <c r="AJ204" s="109" t="str">
        <f t="shared" si="65"/>
        <v/>
      </c>
      <c r="AK204" s="110" t="str">
        <f>IF(ISBLANK(DATASHEET!AS190),"",DATASHEET!AS190)</f>
        <v>EP</v>
      </c>
      <c r="AL204" s="111" t="str">
        <f>IF(ISBLANK(DATASHEET!AT190),"",DATASHEET!AT190)</f>
        <v>8S-EN-1</v>
      </c>
      <c r="AM204" s="108" t="str">
        <f>IF(AN204="","",IFERROR(VLOOKUP(DATASHEET!AZ190,lookup,2,FALSE)-$Q204,""))</f>
        <v/>
      </c>
      <c r="AN204" s="109">
        <f>IFERROR(INDEX(DATASHEET!$A$1:$CT$300,MATCH(PROGRESS!$A204,DATASHEET!$A$1:$A$300,0),MATCH(PROGRESS!AN$2,DATASHEET!$A$1:$CT$1,0)),"")</f>
        <v>0</v>
      </c>
      <c r="AO204" s="109" t="str">
        <f t="shared" si="66"/>
        <v/>
      </c>
      <c r="AP204" s="110" t="str">
        <f>IF(ISBLANK(DATASHEET!BA190),"",DATASHEET!BA190)</f>
        <v>EGQ</v>
      </c>
      <c r="AQ204" s="111" t="str">
        <f>IF(ISBLANK(DATASHEET!BB190),"",DATASHEET!BB190)</f>
        <v>8S-FR-2</v>
      </c>
      <c r="AR204" s="108" t="str">
        <f>IF(AS204="","",IFERROR(VLOOKUP(DATASHEET!BD190,lookup,2,FALSE)-$Q204,""))</f>
        <v/>
      </c>
      <c r="AS204" s="109">
        <f>IFERROR(INDEX(DATASHEET!$A$1:$CT$300,MATCH(PROGRESS!$A204,DATASHEET!$A$1:$A$300,0),MATCH(PROGRESS!AS$2,DATASHEET!$A$1:$CT$1,0)),"")</f>
        <v>0</v>
      </c>
      <c r="AT204" s="109" t="str">
        <f t="shared" si="67"/>
        <v/>
      </c>
      <c r="AU204" s="110" t="str">
        <f>IF(ISBLANK(DATASHEET!BE190),"",DATASHEET!BE190)</f>
        <v>MPI</v>
      </c>
      <c r="AV204" s="111" t="str">
        <f>IF(ISBLANK(DATASHEET!BF190),"",DATASHEET!BF190)</f>
        <v>8S-GG-2</v>
      </c>
      <c r="AW204" s="108" t="str">
        <f>IF(AX204="","",IFERROR(VLOOKUP(DATASHEET!BH190,lookup,2,FALSE)-$Q204,""))</f>
        <v/>
      </c>
      <c r="AX204" s="109">
        <f>IFERROR(INDEX(DATASHEET!$A$1:$CT$300,MATCH(PROGRESS!$A204,DATASHEET!$A$1:$A$300,0),MATCH(PROGRESS!AX$2,DATASHEET!$A$1:$CT$1,0)),"")</f>
        <v>0</v>
      </c>
      <c r="AY204" s="109" t="str">
        <f t="shared" si="68"/>
        <v/>
      </c>
      <c r="AZ204" s="110" t="str">
        <f>IF(ISBLANK(DATASHEET!BI190),"",DATASHEET!BI190)</f>
        <v>HST</v>
      </c>
      <c r="BA204" s="111" t="str">
        <f>IF(ISBLANK(DATASHEET!BJ190),"",DATASHEET!BJ190)</f>
        <v>8S-HI-2</v>
      </c>
      <c r="BB204" s="108" t="str">
        <f>IF(BC204="","",IFERROR(VLOOKUP(DATASHEET!BL190,lookup,2,FALSE)-$Q204,""))</f>
        <v/>
      </c>
      <c r="BC204" s="109">
        <f>IFERROR(INDEX(DATASHEET!$A$1:$CT$300,MATCH(PROGRESS!$A204,DATASHEET!$A$1:$A$300,0),MATCH(PROGRESS!BC$2,DATASHEET!$A$1:$CT$1,0)),"")</f>
        <v>0</v>
      </c>
      <c r="BD204" s="109" t="str">
        <f t="shared" si="69"/>
        <v/>
      </c>
      <c r="BE204" s="110" t="str">
        <f>IF(ISBLANK(DATASHEET!BM190),"",DATASHEET!BM190)</f>
        <v>RNI</v>
      </c>
      <c r="BF204" s="111" t="str">
        <f>IF(ISBLANK(DATASHEET!BN190),"",DATASHEET!BN190)</f>
        <v>8S-IT-2</v>
      </c>
      <c r="BG204" s="108" t="str">
        <f>IF(BH204="","",IFERROR(VLOOKUP(DATASHEET!BP190,lookup,2,FALSE)-$Q204,""))</f>
        <v/>
      </c>
      <c r="BH204" s="109">
        <f>IFERROR(INDEX(DATASHEET!$A$1:$CT$300,MATCH(PROGRESS!$A204,DATASHEET!$A$1:$A$300,0),MATCH(PROGRESS!BH$2,DATASHEET!$A$1:$CT$1,0)),"")</f>
        <v>0</v>
      </c>
      <c r="BI204" s="109" t="str">
        <f t="shared" si="70"/>
        <v/>
      </c>
      <c r="BJ204" s="110" t="str">
        <f>IF(ISBLANK(DATASHEET!BQ190),"",DATASHEET!BQ190)</f>
        <v>WD</v>
      </c>
      <c r="BK204" s="111" t="str">
        <f>IF(ISBLANK(DATASHEET!BR190),"",DATASHEET!BR190)</f>
        <v>8S-MA-1</v>
      </c>
      <c r="BL204" s="108" t="str">
        <f>IFERROR(VLOOKUP(DATASHEET!BT190,lookup,2,FALSE)-$Q204,"")</f>
        <v/>
      </c>
      <c r="BM204" s="109">
        <f>IFERROR(INDEX(DATASHEET!$A$1:$CT$300,MATCH(PROGRESS!$A204,DATASHEET!$A$1:$A$300,0),MATCH(PROGRESS!BM$2,DATASHEET!$A$1:$CT$1,0)),"")</f>
        <v>0</v>
      </c>
      <c r="BN204" s="109" t="str">
        <f t="shared" si="71"/>
        <v/>
      </c>
      <c r="BO204" s="110" t="str">
        <f>IF(ISBLANK(DATASHEET!BU190),"",DATASHEET!BU190)</f>
        <v>RF</v>
      </c>
      <c r="BP204" s="111" t="str">
        <f>IF(ISBLANK(DATASHEET!BV190),"",DATASHEET!BV190)</f>
        <v>8S-MU-2</v>
      </c>
      <c r="BQ204" s="108" t="str">
        <f>IFERROR(VLOOKUP(DATASHEET!BX190,lookup,2,FALSE)-$Q204,"")</f>
        <v/>
      </c>
      <c r="BR204" s="109">
        <f>IFERROR(INDEX(DATASHEET!$A$1:$CT$300,MATCH(PROGRESS!$A204,DATASHEET!$A$1:$A$300,0),MATCH(PROGRESS!BR$2,DATASHEET!$A$1:$CT$1,0)),"")</f>
        <v>0</v>
      </c>
      <c r="BS204" s="109" t="str">
        <f t="shared" si="72"/>
        <v/>
      </c>
      <c r="BT204" s="110" t="str">
        <f>IF(ISBLANK(DATASHEET!BY190),"",DATASHEET!BY190)</f>
        <v>HST</v>
      </c>
      <c r="BU204" s="111" t="str">
        <f>IF(ISBLANK(DATASHEET!BZ190),"",DATASHEET!BZ190)</f>
        <v>8S-PS-5</v>
      </c>
      <c r="BV204" s="108" t="str">
        <f>IFERROR(VLOOKUP(DATASHEET!CB190,lookup,2,FALSE)-$Q204,"")</f>
        <v/>
      </c>
      <c r="BW204" s="109">
        <f>IFERROR(INDEX(DATASHEET!$A$1:$CT$300,MATCH(PROGRESS!$A204,DATASHEET!$A$1:$A$300,0),MATCH(PROGRESS!BW$2,DATASHEET!$A$1:$CT$1,0)),"")</f>
        <v>0</v>
      </c>
      <c r="BX204" s="109" t="str">
        <f t="shared" si="73"/>
        <v/>
      </c>
      <c r="BY204" s="110" t="str">
        <f>IF(ISBLANK(DATASHEET!CC190),"",DATASHEET!CC190)</f>
        <v>RDO</v>
      </c>
      <c r="BZ204" s="111" t="str">
        <f>IF(ISBLANK(DATASHEET!CD190),"",DATASHEET!CD190)</f>
        <v>8S-PE-3</v>
      </c>
      <c r="CA204" s="108" t="str">
        <f>IFERROR(VLOOKUP(DATASHEET!CF190,lookup,2,FALSE)-$Q204,"")</f>
        <v/>
      </c>
      <c r="CB204" s="109">
        <f>IFERROR(INDEX(DATASHEET!$A$1:$CT$300,MATCH(PROGRESS!$A204,DATASHEET!$A$1:$A$300,0),MATCH(PROGRESS!CB$2,DATASHEET!$A$1:$CT$1,0)),"")</f>
        <v>0</v>
      </c>
      <c r="CC204" s="109" t="str">
        <f t="shared" si="74"/>
        <v/>
      </c>
      <c r="CD204" s="110" t="str">
        <f>IF(ISBLANK(DATASHEET!CG190),"",DATASHEET!CG190)</f>
        <v>GRY</v>
      </c>
      <c r="CE204" s="111" t="str">
        <f>IF(ISBLANK(DATASHEET!CH190),"",DATASHEET!CH190)</f>
        <v>8S-RE-2</v>
      </c>
      <c r="CF204" s="108" t="str">
        <f>IFERROR(VLOOKUP(DATASHEET!CJ190,lookup,2,FALSE)-$Q204,"")</f>
        <v/>
      </c>
      <c r="CG204" s="109">
        <f>IFERROR(INDEX(DATASHEET!$A$1:$CT$300,MATCH(PROGRESS!$A204,DATASHEET!$A$1:$A$300,0),MATCH(PROGRESS!CG$2,DATASHEET!$A$1:$CT$1,0)),"")</f>
        <v>0</v>
      </c>
      <c r="CH204" s="109" t="str">
        <f t="shared" si="77"/>
        <v/>
      </c>
      <c r="CI204" s="110" t="str">
        <f>IF(ISBLANK(DATASHEET!CK190),"",DATASHEET!CK190)</f>
        <v>GN</v>
      </c>
      <c r="CJ204" s="111" t="str">
        <f>IF(ISBLANK(DATASHEET!CL190),"",DATASHEET!CL190)</f>
        <v>8X-SC-3</v>
      </c>
      <c r="CK204" s="108" t="str">
        <f>IFERROR(VLOOKUP(DATASHEET!CN190,lookup,2,FALSE)-$Q204,"")</f>
        <v/>
      </c>
      <c r="CL204" s="109">
        <f>IFERROR(INDEX(DATASHEET!$A$1:$CT$300,MATCH(PROGRESS!$A204,DATASHEET!$A$1:$A$300,0),MATCH(PROGRESS!CL$2,DATASHEET!$A$1:$CT$1,0)),"")</f>
        <v>0</v>
      </c>
      <c r="CM204" s="109" t="str">
        <f t="shared" si="75"/>
        <v/>
      </c>
      <c r="CN204" s="110" t="str">
        <f>IF(ISBLANK(DATASHEET!CO190),"",DATASHEET!CO190)</f>
        <v/>
      </c>
      <c r="CO204" s="110" t="str">
        <f>IF(ISBLANK(DATASHEET!CP190),"",DATASHEET!CP190)</f>
        <v/>
      </c>
      <c r="FO204" s="282"/>
      <c r="FP204" s="282"/>
      <c r="FQ204" s="282"/>
      <c r="FR204" s="282"/>
      <c r="FS204" s="282"/>
      <c r="FT204" s="282"/>
      <c r="FU204" s="282"/>
      <c r="FV204" s="282"/>
      <c r="FW204" s="282"/>
      <c r="FX204" s="282"/>
      <c r="FY204" s="345"/>
      <c r="FZ204" s="282"/>
      <c r="GA204" s="282"/>
      <c r="GB204" s="282"/>
      <c r="GC204" s="282"/>
      <c r="GD204" s="282"/>
      <c r="GE204" s="282"/>
      <c r="GF204" s="282"/>
      <c r="GG204" s="282"/>
      <c r="GH204" s="282"/>
      <c r="GI204" s="282"/>
      <c r="GJ204" s="282"/>
      <c r="GK204" s="282"/>
      <c r="GL204" s="282"/>
      <c r="GM204" s="282"/>
      <c r="GN204" s="282"/>
      <c r="GO204" s="282"/>
      <c r="GP204" s="282"/>
      <c r="GQ204" s="282"/>
      <c r="GR204" s="282"/>
    </row>
    <row r="205" spans="1:200" ht="15.75" x14ac:dyDescent="0.25">
      <c r="A205" s="112">
        <f>DATASHEET!A191</f>
        <v>152822</v>
      </c>
      <c r="B205" s="113" t="str">
        <f>DATASHEET!B191</f>
        <v>TOMAS-NEGASH, Yosan</v>
      </c>
      <c r="C205" s="114" t="str">
        <f>DATASHEET!C191</f>
        <v>8MH</v>
      </c>
      <c r="D205" s="115" t="str">
        <f>DATASHEET!D191</f>
        <v>F</v>
      </c>
      <c r="E205" s="115" t="str">
        <f>DATASHEET!J191</f>
        <v>N</v>
      </c>
      <c r="F205" s="115" t="str">
        <f>DATASHEET!E191</f>
        <v>N</v>
      </c>
      <c r="G205" s="115" t="str">
        <f>DATASHEET!F191</f>
        <v>Other Black African</v>
      </c>
      <c r="H205" s="115" t="str">
        <f>DATASHEET!G191</f>
        <v>Y</v>
      </c>
      <c r="I205" s="115" t="str">
        <f>DATASHEET!H191</f>
        <v>N</v>
      </c>
      <c r="J205" s="115" t="str">
        <f>DATASHEET!I191</f>
        <v>N</v>
      </c>
      <c r="K205" s="116" t="str">
        <f>DATASHEET!M191</f>
        <v>M</v>
      </c>
      <c r="L205" s="117" t="str">
        <f t="shared" si="62"/>
        <v/>
      </c>
      <c r="M205" s="106" t="str">
        <f>IFERROR(SUM(COUNTIF($S205,"&gt;=0"),COUNTIF($AC205,"&gt;=0"),COUNTIF($AH205,"&gt;=0"),COUNTIF(#REF!,"&gt;=0"),COUNTIF($AM205,"&gt;=0"),COUNTIF($AR205,"&gt;=0"),COUNTIF($AW205,"&gt;=0"),COUNTIF($BB205,"&gt;=0"),COUNTIF($BG205,"&gt;=0"),COUNTIF($BL205,"&gt;=0"),COUNTIF($BV205,"&gt;=0"),COUNTIF($BQ205,"&gt;=0"),COUNTIF($CF205,"&gt;=0"),COUNTIF($CK205,"&gt;=0"),COUNTIF($X205,"&gt;=0"),COUNTIF($CA205,"&gt;=0"))/COUNT($S205,$AC205,$AH205,#REF!,$AM205,$AR205,$AW205,$BB205,$BG205,$BL205,$BV205,$CA205,$CF205,$CK205,$X205,$BQ205),"")</f>
        <v/>
      </c>
      <c r="N205" s="106" t="str">
        <f>IFERROR(SUM(COUNTIF($S205,"&lt;0"),COUNTIF($AC205,"&lt;0"),COUNTIF($AH205,"&lt;0"),COUNTIF(#REF!,"&lt;0"),COUNTIF($AM205,"&lt;0"),COUNTIF($AR205,"&lt;0"),COUNTIF($AW205,"&lt;0"),COUNTIF($BB205,"&lt;0"),COUNTIF($BG205,"&lt;0"),COUNTIF($BL205,"&lt;0"),COUNTIF($BV205,"&lt;0"),COUNTIF($BQ205,"&lt;0"),COUNTIF($CA205,"&lt;0"),COUNTIF($CF205,"&lt;0"),COUNTIF($CK205,"&lt;0"),COUNTIF($X205,"&lt;0"))/COUNT($S205,$AC205,$AH205,#REF!,$AM205,$AR205,$AW205,$BB205,$BG205,$BL205,$BV205,$CA205,$CF205,$CK205,$X205,$BQ205),"")</f>
        <v/>
      </c>
      <c r="O205" s="118" t="str">
        <f>IF(ISBLANK(DATASHEET!L191),"",DATASHEET!L191)</f>
        <v>5-6</v>
      </c>
      <c r="P205" s="119">
        <f>IFERROR(IF(VLOOKUP(DATASHEET!A191,[5]YEAR8!$A$2:$Z$226,18,FALSE)="","",VLOOKUP(DATASHEET!A191,[5]YEAR8!$A$2:$Z$226,18,FALSE)),"")</f>
        <v>45.503675999999999</v>
      </c>
      <c r="Q205" s="120">
        <f>IFERROR(IF(VLOOKUP(DATASHEET!A191,[5]YEAR8!$A$2:$AF$250,19,FALSE)="","",VLOOKUP(DATASHEET!A191,[5]YEAR8!$A$2:$AF$250,19,FALSE)),"")</f>
        <v>4.5503675999999995</v>
      </c>
      <c r="R205" s="121" t="str">
        <f>'P8 BREAKDOWN'!L193</f>
        <v/>
      </c>
      <c r="S205" s="108" t="str">
        <f>IF(T205="","",IFERROR(VLOOKUP(DATASHEET!AF191,lookup,2,FALSE)-$Q205,""))</f>
        <v/>
      </c>
      <c r="T205" s="109">
        <f>IFERROR(INDEX(DATASHEET!$A$1:$CT$300,MATCH(PROGRESS!$A205,DATASHEET!$A$1:$A$300,0),MATCH(PROGRESS!T$2,DATASHEET!$A$1:$CT$1,0)),"")</f>
        <v>0</v>
      </c>
      <c r="U205" s="109" t="str">
        <f t="shared" si="63"/>
        <v/>
      </c>
      <c r="V205" s="110" t="str">
        <f>IF(ISBLANK(DATASHEET!AG191),"",DATASHEET!AG191)</f>
        <v>SGO</v>
      </c>
      <c r="W205" s="111" t="str">
        <f>IF(ISBLANK(DATASHEET!AH191),"",DATASHEET!AH191)</f>
        <v>8N-AR-2</v>
      </c>
      <c r="X205" s="108" t="str">
        <f>IFERROR(VLOOKUP(DATASHEET!AJ191,lookup,2,FALSE)-$Q205,"")</f>
        <v/>
      </c>
      <c r="Y205" s="109">
        <f>IFERROR(INDEX(DATASHEET!$A$1:$CT$300,MATCH(PROGRESS!$A205,DATASHEET!$A$1:$A$300,0),MATCH(PROGRESS!Y$2,DATASHEET!$A$1:$CT$1,0)),"")</f>
        <v>0</v>
      </c>
      <c r="Z205" s="109" t="str">
        <f t="shared" si="76"/>
        <v/>
      </c>
      <c r="AA205" s="110" t="str">
        <f>IF(ISBLANK(DATASHEET!AK191),"",DATASHEET!AK191)</f>
        <v/>
      </c>
      <c r="AB205" s="111" t="str">
        <f>IF(ISBLANK(DATASHEET!AL191),"",DATASHEET!AL191)</f>
        <v/>
      </c>
      <c r="AC205" s="108" t="str">
        <f>IF(AD205="","",IFERROR(VLOOKUP(DATASHEET!AN191,lookup,2,FALSE)-$Q205,""))</f>
        <v/>
      </c>
      <c r="AD205" s="109">
        <f>IFERROR(INDEX(DATASHEET!$A$1:$CT$300,MATCH(PROGRESS!$A205,DATASHEET!$A$1:$A$300,0),MATCH(PROGRESS!AD$2,DATASHEET!$A$1:$CT$1,0)),"")</f>
        <v>0</v>
      </c>
      <c r="AE205" s="109" t="str">
        <f t="shared" si="64"/>
        <v/>
      </c>
      <c r="AF205" s="110" t="str">
        <f>IF(ISBLANK(DATASHEET!AO191),"",DATASHEET!AO191)</f>
        <v>EC</v>
      </c>
      <c r="AG205" s="111" t="str">
        <f>IF(ISBLANK(DATASHEET!AP191),"",DATASHEET!AP191)</f>
        <v>8N-DR-2</v>
      </c>
      <c r="AH205" s="108" t="str">
        <f>IF(AI205="","",IFERROR(VLOOKUP(DATASHEET!AR191,lookup,2,FALSE)-$Q205,""))</f>
        <v/>
      </c>
      <c r="AI205" s="109">
        <f>IFERROR(INDEX(DATASHEET!$A$1:$CT$300,MATCH(PROGRESS!$A205,DATASHEET!$A$1:$A$300,0),MATCH(PROGRESS!AI$2,DATASHEET!$A$1:$CT$1,0)),"")</f>
        <v>0</v>
      </c>
      <c r="AJ205" s="109" t="str">
        <f t="shared" si="65"/>
        <v/>
      </c>
      <c r="AK205" s="110" t="str">
        <f>IF(ISBLANK(DATASHEET!AS191),"",DATASHEET!AS191)</f>
        <v>CMC</v>
      </c>
      <c r="AL205" s="111" t="str">
        <f>IF(ISBLANK(DATASHEET!AT191),"",DATASHEET!AT191)</f>
        <v>8N-EN-3</v>
      </c>
      <c r="AM205" s="108" t="str">
        <f>IF(AN205="","",IFERROR(VLOOKUP(DATASHEET!AZ191,lookup,2,FALSE)-$Q205,""))</f>
        <v/>
      </c>
      <c r="AN205" s="109">
        <f>IFERROR(INDEX(DATASHEET!$A$1:$CT$300,MATCH(PROGRESS!$A205,DATASHEET!$A$1:$A$300,0),MATCH(PROGRESS!AN$2,DATASHEET!$A$1:$CT$1,0)),"")</f>
        <v>0</v>
      </c>
      <c r="AO205" s="109" t="str">
        <f t="shared" si="66"/>
        <v/>
      </c>
      <c r="AP205" s="110" t="str">
        <f>IF(ISBLANK(DATASHEET!BA191),"",DATASHEET!BA191)</f>
        <v/>
      </c>
      <c r="AQ205" s="111" t="str">
        <f>IF(ISBLANK(DATASHEET!BB191),"",DATASHEET!BB191)</f>
        <v/>
      </c>
      <c r="AR205" s="108" t="str">
        <f>IF(AS205="","",IFERROR(VLOOKUP(DATASHEET!BD191,lookup,2,FALSE)-$Q205,""))</f>
        <v/>
      </c>
      <c r="AS205" s="109">
        <f>IFERROR(INDEX(DATASHEET!$A$1:$CT$300,MATCH(PROGRESS!$A205,DATASHEET!$A$1:$A$300,0),MATCH(PROGRESS!AS$2,DATASHEET!$A$1:$CT$1,0)),"")</f>
        <v>0</v>
      </c>
      <c r="AT205" s="109" t="str">
        <f t="shared" si="67"/>
        <v/>
      </c>
      <c r="AU205" s="110" t="str">
        <f>IF(ISBLANK(DATASHEET!BE191),"",DATASHEET!BE191)</f>
        <v>MPI</v>
      </c>
      <c r="AV205" s="111" t="str">
        <f>IF(ISBLANK(DATASHEET!BF191),"",DATASHEET!BF191)</f>
        <v>8N-GG-2</v>
      </c>
      <c r="AW205" s="108" t="str">
        <f>IF(AX205="","",IFERROR(VLOOKUP(DATASHEET!BH191,lookup,2,FALSE)-$Q205,""))</f>
        <v/>
      </c>
      <c r="AX205" s="109">
        <f>IFERROR(INDEX(DATASHEET!$A$1:$CT$300,MATCH(PROGRESS!$A205,DATASHEET!$A$1:$A$300,0),MATCH(PROGRESS!AX$2,DATASHEET!$A$1:$CT$1,0)),"")</f>
        <v>0</v>
      </c>
      <c r="AY205" s="109" t="str">
        <f t="shared" si="68"/>
        <v/>
      </c>
      <c r="AZ205" s="110" t="str">
        <f>IF(ISBLANK(DATASHEET!BI191),"",DATASHEET!BI191)</f>
        <v>HST</v>
      </c>
      <c r="BA205" s="111" t="str">
        <f>IF(ISBLANK(DATASHEET!BJ191),"",DATASHEET!BJ191)</f>
        <v>8N-HI-2</v>
      </c>
      <c r="BB205" s="108" t="str">
        <f>IF(BC205="","",IFERROR(VLOOKUP(DATASHEET!BL191,lookup,2,FALSE)-$Q205,""))</f>
        <v/>
      </c>
      <c r="BC205" s="109">
        <f>IFERROR(INDEX(DATASHEET!$A$1:$CT$300,MATCH(PROGRESS!$A205,DATASHEET!$A$1:$A$300,0),MATCH(PROGRESS!BC$2,DATASHEET!$A$1:$CT$1,0)),"")</f>
        <v>0</v>
      </c>
      <c r="BD205" s="109" t="str">
        <f t="shared" si="69"/>
        <v/>
      </c>
      <c r="BE205" s="110" t="str">
        <f>IF(ISBLANK(DATASHEET!BM191),"",DATASHEET!BM191)</f>
        <v>DCR</v>
      </c>
      <c r="BF205" s="111" t="str">
        <f>IF(ISBLANK(DATASHEET!BN191),"",DATASHEET!BN191)</f>
        <v>8N-IT-2</v>
      </c>
      <c r="BG205" s="108" t="str">
        <f>IF(BH205="","",IFERROR(VLOOKUP(DATASHEET!BP191,lookup,2,FALSE)-$Q205,""))</f>
        <v/>
      </c>
      <c r="BH205" s="109">
        <f>IFERROR(INDEX(DATASHEET!$A$1:$CT$300,MATCH(PROGRESS!$A205,DATASHEET!$A$1:$A$300,0),MATCH(PROGRESS!BH$2,DATASHEET!$A$1:$CT$1,0)),"")</f>
        <v>0</v>
      </c>
      <c r="BI205" s="109" t="str">
        <f t="shared" si="70"/>
        <v/>
      </c>
      <c r="BJ205" s="110" t="str">
        <f>IF(ISBLANK(DATASHEET!BQ191),"",DATASHEET!BQ191)</f>
        <v>WD</v>
      </c>
      <c r="BK205" s="111" t="str">
        <f>IF(ISBLANK(DATASHEET!BR191),"",DATASHEET!BR191)</f>
        <v>8N-MA-1</v>
      </c>
      <c r="BL205" s="108" t="str">
        <f>IFERROR(VLOOKUP(DATASHEET!BT191,lookup,2,FALSE)-$Q205,"")</f>
        <v/>
      </c>
      <c r="BM205" s="109">
        <f>IFERROR(INDEX(DATASHEET!$A$1:$CT$300,MATCH(PROGRESS!$A205,DATASHEET!$A$1:$A$300,0),MATCH(PROGRESS!BM$2,DATASHEET!$A$1:$CT$1,0)),"")</f>
        <v>0</v>
      </c>
      <c r="BN205" s="109" t="str">
        <f t="shared" si="71"/>
        <v/>
      </c>
      <c r="BO205" s="110" t="str">
        <f>IF(ISBLANK(DATASHEET!BU191),"",DATASHEET!BU191)</f>
        <v>AW</v>
      </c>
      <c r="BP205" s="111" t="str">
        <f>IF(ISBLANK(DATASHEET!BV191),"",DATASHEET!BV191)</f>
        <v>8N-MU-2</v>
      </c>
      <c r="BQ205" s="108" t="str">
        <f>IFERROR(VLOOKUP(DATASHEET!BX191,lookup,2,FALSE)-$Q205,"")</f>
        <v/>
      </c>
      <c r="BR205" s="109">
        <f>IFERROR(INDEX(DATASHEET!$A$1:$CT$300,MATCH(PROGRESS!$A205,DATASHEET!$A$1:$A$300,0),MATCH(PROGRESS!BR$2,DATASHEET!$A$1:$CT$1,0)),"")</f>
        <v>0</v>
      </c>
      <c r="BS205" s="109" t="str">
        <f t="shared" si="72"/>
        <v/>
      </c>
      <c r="BT205" s="110" t="str">
        <f>IF(ISBLANK(DATASHEET!BY191),"",DATASHEET!BY191)</f>
        <v>RNI</v>
      </c>
      <c r="BU205" s="111" t="str">
        <f>IF(ISBLANK(DATASHEET!BZ191),"",DATASHEET!BZ191)</f>
        <v>8N-PS-5</v>
      </c>
      <c r="BV205" s="108" t="str">
        <f>IFERROR(VLOOKUP(DATASHEET!CB191,lookup,2,FALSE)-$Q205,"")</f>
        <v/>
      </c>
      <c r="BW205" s="109">
        <f>IFERROR(INDEX(DATASHEET!$A$1:$CT$300,MATCH(PROGRESS!$A205,DATASHEET!$A$1:$A$300,0),MATCH(PROGRESS!BW$2,DATASHEET!$A$1:$CT$1,0)),"")</f>
        <v>0</v>
      </c>
      <c r="BX205" s="109" t="str">
        <f t="shared" si="73"/>
        <v/>
      </c>
      <c r="BY205" s="110" t="str">
        <f>IF(ISBLANK(DATASHEET!CC191),"",DATASHEET!CC191)</f>
        <v>LGI</v>
      </c>
      <c r="BZ205" s="111" t="str">
        <f>IF(ISBLANK(DATASHEET!CD191),"",DATASHEET!CD191)</f>
        <v>8N-PE-1</v>
      </c>
      <c r="CA205" s="108" t="str">
        <f>IFERROR(VLOOKUP(DATASHEET!CF191,lookup,2,FALSE)-$Q205,"")</f>
        <v/>
      </c>
      <c r="CB205" s="109">
        <f>IFERROR(INDEX(DATASHEET!$A$1:$CT$300,MATCH(PROGRESS!$A205,DATASHEET!$A$1:$A$300,0),MATCH(PROGRESS!CB$2,DATASHEET!$A$1:$CT$1,0)),"")</f>
        <v>0</v>
      </c>
      <c r="CC205" s="109" t="str">
        <f t="shared" si="74"/>
        <v/>
      </c>
      <c r="CD205" s="110" t="str">
        <f>IF(ISBLANK(DATASHEET!CG191),"",DATASHEET!CG191)</f>
        <v>PLO</v>
      </c>
      <c r="CE205" s="111" t="str">
        <f>IF(ISBLANK(DATASHEET!CH191),"",DATASHEET!CH191)</f>
        <v>8N-RE-2</v>
      </c>
      <c r="CF205" s="108" t="str">
        <f>IFERROR(VLOOKUP(DATASHEET!CJ191,lookup,2,FALSE)-$Q205,"")</f>
        <v/>
      </c>
      <c r="CG205" s="109">
        <f>IFERROR(INDEX(DATASHEET!$A$1:$CT$300,MATCH(PROGRESS!$A205,DATASHEET!$A$1:$A$300,0),MATCH(PROGRESS!CG$2,DATASHEET!$A$1:$CT$1,0)),"")</f>
        <v>0</v>
      </c>
      <c r="CH205" s="109" t="str">
        <f t="shared" si="77"/>
        <v/>
      </c>
      <c r="CI205" s="110" t="str">
        <f>IF(ISBLANK(DATASHEET!CK191),"",DATASHEET!CK191)</f>
        <v>AGI</v>
      </c>
      <c r="CJ205" s="111" t="str">
        <f>IF(ISBLANK(DATASHEET!CL191),"",DATASHEET!CL191)</f>
        <v>8X-SC-5</v>
      </c>
      <c r="CK205" s="108" t="str">
        <f>IFERROR(VLOOKUP(DATASHEET!CN191,lookup,2,FALSE)-$Q205,"")</f>
        <v/>
      </c>
      <c r="CL205" s="109">
        <f>IFERROR(INDEX(DATASHEET!$A$1:$CT$300,MATCH(PROGRESS!$A205,DATASHEET!$A$1:$A$300,0),MATCH(PROGRESS!CL$2,DATASHEET!$A$1:$CT$1,0)),"")</f>
        <v>0</v>
      </c>
      <c r="CM205" s="109" t="str">
        <f t="shared" si="75"/>
        <v/>
      </c>
      <c r="CN205" s="110" t="str">
        <f>IF(ISBLANK(DATASHEET!CO191),"",DATASHEET!CO191)</f>
        <v>YP</v>
      </c>
      <c r="CO205" s="110" t="str">
        <f>IF(ISBLANK(DATASHEET!CP191),"",DATASHEET!CP191)</f>
        <v>8N-SP-2</v>
      </c>
      <c r="FO205" s="282"/>
      <c r="FP205" s="282"/>
      <c r="FQ205" s="282"/>
      <c r="FR205" s="282"/>
      <c r="FS205" s="282"/>
      <c r="FT205" s="282"/>
      <c r="FU205" s="282"/>
      <c r="FV205" s="282"/>
      <c r="FW205" s="282"/>
      <c r="FX205" s="282"/>
      <c r="FY205" s="345"/>
      <c r="FZ205" s="282"/>
      <c r="GA205" s="282"/>
      <c r="GB205" s="282"/>
      <c r="GC205" s="282"/>
      <c r="GD205" s="282"/>
      <c r="GE205" s="282"/>
      <c r="GF205" s="282"/>
      <c r="GG205" s="282"/>
      <c r="GH205" s="282"/>
      <c r="GI205" s="282"/>
      <c r="GJ205" s="282"/>
      <c r="GK205" s="282"/>
      <c r="GL205" s="282"/>
      <c r="GM205" s="282"/>
      <c r="GN205" s="282"/>
      <c r="GO205" s="282"/>
      <c r="GP205" s="282"/>
      <c r="GQ205" s="282"/>
      <c r="GR205" s="282"/>
    </row>
    <row r="206" spans="1:200" ht="15.75" x14ac:dyDescent="0.25">
      <c r="A206" s="112">
        <f>DATASHEET!A192</f>
        <v>152933</v>
      </c>
      <c r="B206" s="113" t="str">
        <f>DATASHEET!B192</f>
        <v>TOMCZAK, Marta</v>
      </c>
      <c r="C206" s="114" t="str">
        <f>DATASHEET!C192</f>
        <v>8JJ</v>
      </c>
      <c r="D206" s="115" t="str">
        <f>DATASHEET!D192</f>
        <v>F</v>
      </c>
      <c r="E206" s="115" t="str">
        <f>DATASHEET!J192</f>
        <v>N</v>
      </c>
      <c r="F206" s="115" t="str">
        <f>DATASHEET!E192</f>
        <v>N</v>
      </c>
      <c r="G206" s="115" t="str">
        <f>DATASHEET!F192</f>
        <v>White Eastern European</v>
      </c>
      <c r="H206" s="115" t="str">
        <f>DATASHEET!G192</f>
        <v>Y</v>
      </c>
      <c r="I206" s="115" t="str">
        <f>DATASHEET!H192</f>
        <v>N</v>
      </c>
      <c r="J206" s="115" t="str">
        <f>DATASHEET!I192</f>
        <v>N</v>
      </c>
      <c r="K206" s="116" t="str">
        <f>DATASHEET!M192</f>
        <v>H</v>
      </c>
      <c r="L206" s="117" t="str">
        <f t="shared" si="62"/>
        <v/>
      </c>
      <c r="M206" s="106" t="str">
        <f>IFERROR(SUM(COUNTIF($S206,"&gt;=0"),COUNTIF($AC206,"&gt;=0"),COUNTIF($AH206,"&gt;=0"),COUNTIF(#REF!,"&gt;=0"),COUNTIF($AM206,"&gt;=0"),COUNTIF($AR206,"&gt;=0"),COUNTIF($AW206,"&gt;=0"),COUNTIF($BB206,"&gt;=0"),COUNTIF($BG206,"&gt;=0"),COUNTIF($BL206,"&gt;=0"),COUNTIF($BV206,"&gt;=0"),COUNTIF($BQ206,"&gt;=0"),COUNTIF($CF206,"&gt;=0"),COUNTIF($CK206,"&gt;=0"),COUNTIF($X206,"&gt;=0"),COUNTIF($CA206,"&gt;=0"))/COUNT($S206,$AC206,$AH206,#REF!,$AM206,$AR206,$AW206,$BB206,$BG206,$BL206,$BV206,$CA206,$CF206,$CK206,$X206,$BQ206),"")</f>
        <v/>
      </c>
      <c r="N206" s="106" t="str">
        <f>IFERROR(SUM(COUNTIF($S206,"&lt;0"),COUNTIF($AC206,"&lt;0"),COUNTIF($AH206,"&lt;0"),COUNTIF(#REF!,"&lt;0"),COUNTIF($AM206,"&lt;0"),COUNTIF($AR206,"&lt;0"),COUNTIF($AW206,"&lt;0"),COUNTIF($BB206,"&lt;0"),COUNTIF($BG206,"&lt;0"),COUNTIF($BL206,"&lt;0"),COUNTIF($BV206,"&lt;0"),COUNTIF($BQ206,"&lt;0"),COUNTIF($CA206,"&lt;0"),COUNTIF($CF206,"&lt;0"),COUNTIF($CK206,"&lt;0"),COUNTIF($X206,"&lt;0"))/COUNT($S206,$AC206,$AH206,#REF!,$AM206,$AR206,$AW206,$BB206,$BG206,$BL206,$BV206,$CA206,$CF206,$CK206,$X206,$BQ206),"")</f>
        <v/>
      </c>
      <c r="O206" s="118" t="str">
        <f>IF(ISBLANK(DATASHEET!L192),"",DATASHEET!L192)</f>
        <v>5-6</v>
      </c>
      <c r="P206" s="119">
        <f>IFERROR(IF(VLOOKUP(DATASHEET!A192,[5]YEAR8!$A$2:$Z$226,18,FALSE)="","",VLOOKUP(DATASHEET!A192,[5]YEAR8!$A$2:$Z$226,18,FALSE)),"")</f>
        <v>50.927548999999999</v>
      </c>
      <c r="Q206" s="120">
        <f>IFERROR(IF(VLOOKUP(DATASHEET!A192,[5]YEAR8!$A$2:$AF$250,19,FALSE)="","",VLOOKUP(DATASHEET!A192,[5]YEAR8!$A$2:$AF$250,19,FALSE)),"")</f>
        <v>5.0927549000000001</v>
      </c>
      <c r="R206" s="121" t="str">
        <f>'P8 BREAKDOWN'!L194</f>
        <v/>
      </c>
      <c r="S206" s="108" t="str">
        <f>IF(T206="","",IFERROR(VLOOKUP(DATASHEET!AF192,lookup,2,FALSE)-$Q206,""))</f>
        <v/>
      </c>
      <c r="T206" s="109">
        <f>IFERROR(INDEX(DATASHEET!$A$1:$CT$300,MATCH(PROGRESS!$A206,DATASHEET!$A$1:$A$300,0),MATCH(PROGRESS!T$2,DATASHEET!$A$1:$CT$1,0)),"")</f>
        <v>0</v>
      </c>
      <c r="U206" s="109" t="str">
        <f t="shared" si="63"/>
        <v/>
      </c>
      <c r="V206" s="110" t="str">
        <f>IF(ISBLANK(DATASHEET!AG192),"",DATASHEET!AG192)</f>
        <v>PLE</v>
      </c>
      <c r="W206" s="111" t="str">
        <f>IF(ISBLANK(DATASHEET!AH192),"",DATASHEET!AH192)</f>
        <v>8N-AR-3</v>
      </c>
      <c r="X206" s="108" t="str">
        <f>IFERROR(VLOOKUP(DATASHEET!AJ192,lookup,2,FALSE)-$Q206,"")</f>
        <v/>
      </c>
      <c r="Y206" s="109">
        <f>IFERROR(INDEX(DATASHEET!$A$1:$CT$300,MATCH(PROGRESS!$A206,DATASHEET!$A$1:$A$300,0),MATCH(PROGRESS!Y$2,DATASHEET!$A$1:$CT$1,0)),"")</f>
        <v>0</v>
      </c>
      <c r="Z206" s="109" t="str">
        <f t="shared" si="76"/>
        <v/>
      </c>
      <c r="AA206" s="110" t="str">
        <f>IF(ISBLANK(DATASHEET!AK192),"",DATASHEET!AK192)</f>
        <v/>
      </c>
      <c r="AB206" s="111" t="str">
        <f>IF(ISBLANK(DATASHEET!AL192),"",DATASHEET!AL192)</f>
        <v/>
      </c>
      <c r="AC206" s="108" t="str">
        <f>IF(AD206="","",IFERROR(VLOOKUP(DATASHEET!AN192,lookup,2,FALSE)-$Q206,""))</f>
        <v/>
      </c>
      <c r="AD206" s="109">
        <f>IFERROR(INDEX(DATASHEET!$A$1:$CT$300,MATCH(PROGRESS!$A206,DATASHEET!$A$1:$A$300,0),MATCH(PROGRESS!AD$2,DATASHEET!$A$1:$CT$1,0)),"")</f>
        <v>0</v>
      </c>
      <c r="AE206" s="109" t="str">
        <f t="shared" si="64"/>
        <v/>
      </c>
      <c r="AF206" s="110" t="str">
        <f>IF(ISBLANK(DATASHEET!AO192),"",DATASHEET!AO192)</f>
        <v>EC</v>
      </c>
      <c r="AG206" s="111" t="str">
        <f>IF(ISBLANK(DATASHEET!AP192),"",DATASHEET!AP192)</f>
        <v>8N-DR-3</v>
      </c>
      <c r="AH206" s="108" t="str">
        <f>IF(AI206="","",IFERROR(VLOOKUP(DATASHEET!AR192,lookup,2,FALSE)-$Q206,""))</f>
        <v/>
      </c>
      <c r="AI206" s="109">
        <f>IFERROR(INDEX(DATASHEET!$A$1:$CT$300,MATCH(PROGRESS!$A206,DATASHEET!$A$1:$A$300,0),MATCH(PROGRESS!AI$2,DATASHEET!$A$1:$CT$1,0)),"")</f>
        <v>0</v>
      </c>
      <c r="AJ206" s="109" t="str">
        <f t="shared" si="65"/>
        <v/>
      </c>
      <c r="AK206" s="110" t="str">
        <f>IF(ISBLANK(DATASHEET!AS192),"",DATASHEET!AS192)</f>
        <v>FB</v>
      </c>
      <c r="AL206" s="111" t="str">
        <f>IF(ISBLANK(DATASHEET!AT192),"",DATASHEET!AT192)</f>
        <v>8N-EN-2</v>
      </c>
      <c r="AM206" s="108" t="str">
        <f>IF(AN206="","",IFERROR(VLOOKUP(DATASHEET!AZ192,lookup,2,FALSE)-$Q206,""))</f>
        <v/>
      </c>
      <c r="AN206" s="109">
        <f>IFERROR(INDEX(DATASHEET!$A$1:$CT$300,MATCH(PROGRESS!$A206,DATASHEET!$A$1:$A$300,0),MATCH(PROGRESS!AN$2,DATASHEET!$A$1:$CT$1,0)),"")</f>
        <v>0</v>
      </c>
      <c r="AO206" s="109" t="str">
        <f t="shared" si="66"/>
        <v/>
      </c>
      <c r="AP206" s="110" t="str">
        <f>IF(ISBLANK(DATASHEET!BA192),"",DATASHEET!BA192)</f>
        <v/>
      </c>
      <c r="AQ206" s="111" t="str">
        <f>IF(ISBLANK(DATASHEET!BB192),"",DATASHEET!BB192)</f>
        <v/>
      </c>
      <c r="AR206" s="108" t="str">
        <f>IF(AS206="","",IFERROR(VLOOKUP(DATASHEET!BD192,lookup,2,FALSE)-$Q206,""))</f>
        <v/>
      </c>
      <c r="AS206" s="109">
        <f>IFERROR(INDEX(DATASHEET!$A$1:$CT$300,MATCH(PROGRESS!$A206,DATASHEET!$A$1:$A$300,0),MATCH(PROGRESS!AS$2,DATASHEET!$A$1:$CT$1,0)),"")</f>
        <v>0</v>
      </c>
      <c r="AT206" s="109" t="str">
        <f t="shared" si="67"/>
        <v/>
      </c>
      <c r="AU206" s="110" t="str">
        <f>IF(ISBLANK(DATASHEET!BE192),"",DATASHEET!BE192)</f>
        <v>MPI</v>
      </c>
      <c r="AV206" s="111" t="str">
        <f>IF(ISBLANK(DATASHEET!BF192),"",DATASHEET!BF192)</f>
        <v>8N-GG-3</v>
      </c>
      <c r="AW206" s="108" t="str">
        <f>IF(AX206="","",IFERROR(VLOOKUP(DATASHEET!BH192,lookup,2,FALSE)-$Q206,""))</f>
        <v/>
      </c>
      <c r="AX206" s="109">
        <f>IFERROR(INDEX(DATASHEET!$A$1:$CT$300,MATCH(PROGRESS!$A206,DATASHEET!$A$1:$A$300,0),MATCH(PROGRESS!AX$2,DATASHEET!$A$1:$CT$1,0)),"")</f>
        <v>0</v>
      </c>
      <c r="AY206" s="109" t="str">
        <f t="shared" si="68"/>
        <v/>
      </c>
      <c r="AZ206" s="110" t="str">
        <f>IF(ISBLANK(DATASHEET!BI192),"",DATASHEET!BI192)</f>
        <v>MCO</v>
      </c>
      <c r="BA206" s="111" t="str">
        <f>IF(ISBLANK(DATASHEET!BJ192),"",DATASHEET!BJ192)</f>
        <v>8N-HI-3</v>
      </c>
      <c r="BB206" s="108" t="str">
        <f>IF(BC206="","",IFERROR(VLOOKUP(DATASHEET!BL192,lookup,2,FALSE)-$Q206,""))</f>
        <v/>
      </c>
      <c r="BC206" s="109">
        <f>IFERROR(INDEX(DATASHEET!$A$1:$CT$300,MATCH(PROGRESS!$A206,DATASHEET!$A$1:$A$300,0),MATCH(PROGRESS!BC$2,DATASHEET!$A$1:$CT$1,0)),"")</f>
        <v>0</v>
      </c>
      <c r="BD206" s="109" t="str">
        <f t="shared" si="69"/>
        <v/>
      </c>
      <c r="BE206" s="110" t="str">
        <f>IF(ISBLANK(DATASHEET!BM192),"",DATASHEET!BM192)</f>
        <v>RNI</v>
      </c>
      <c r="BF206" s="111" t="str">
        <f>IF(ISBLANK(DATASHEET!BN192),"",DATASHEET!BN192)</f>
        <v>8N-IT-3</v>
      </c>
      <c r="BG206" s="108" t="str">
        <f>IF(BH206="","",IFERROR(VLOOKUP(DATASHEET!BP192,lookup,2,FALSE)-$Q206,""))</f>
        <v/>
      </c>
      <c r="BH206" s="109">
        <f>IFERROR(INDEX(DATASHEET!$A$1:$CT$300,MATCH(PROGRESS!$A206,DATASHEET!$A$1:$A$300,0),MATCH(PROGRESS!BH$2,DATASHEET!$A$1:$CT$1,0)),"")</f>
        <v>0</v>
      </c>
      <c r="BI206" s="109" t="str">
        <f t="shared" si="70"/>
        <v/>
      </c>
      <c r="BJ206" s="110" t="str">
        <f>IF(ISBLANK(DATASHEET!BQ192),"",DATASHEET!BQ192)</f>
        <v>AB</v>
      </c>
      <c r="BK206" s="111" t="str">
        <f>IF(ISBLANK(DATASHEET!BR192),"",DATASHEET!BR192)</f>
        <v>8N-MA-3</v>
      </c>
      <c r="BL206" s="108" t="str">
        <f>IFERROR(VLOOKUP(DATASHEET!BT192,lookup,2,FALSE)-$Q206,"")</f>
        <v/>
      </c>
      <c r="BM206" s="109">
        <f>IFERROR(INDEX(DATASHEET!$A$1:$CT$300,MATCH(PROGRESS!$A206,DATASHEET!$A$1:$A$300,0),MATCH(PROGRESS!BM$2,DATASHEET!$A$1:$CT$1,0)),"")</f>
        <v>0</v>
      </c>
      <c r="BN206" s="109" t="str">
        <f t="shared" si="71"/>
        <v/>
      </c>
      <c r="BO206" s="110" t="str">
        <f>IF(ISBLANK(DATASHEET!BU192),"",DATASHEET!BU192)</f>
        <v>AW</v>
      </c>
      <c r="BP206" s="111" t="str">
        <f>IF(ISBLANK(DATASHEET!BV192),"",DATASHEET!BV192)</f>
        <v>8N-MU-3</v>
      </c>
      <c r="BQ206" s="108" t="str">
        <f>IFERROR(VLOOKUP(DATASHEET!BX192,lookup,2,FALSE)-$Q206,"")</f>
        <v/>
      </c>
      <c r="BR206" s="109">
        <f>IFERROR(INDEX(DATASHEET!$A$1:$CT$300,MATCH(PROGRESS!$A206,DATASHEET!$A$1:$A$300,0),MATCH(PROGRESS!BR$2,DATASHEET!$A$1:$CT$1,0)),"")</f>
        <v>0</v>
      </c>
      <c r="BS206" s="109" t="str">
        <f t="shared" si="72"/>
        <v/>
      </c>
      <c r="BT206" s="110" t="str">
        <f>IF(ISBLANK(DATASHEET!BY192),"",DATASHEET!BY192)</f>
        <v>RNI</v>
      </c>
      <c r="BU206" s="111" t="str">
        <f>IF(ISBLANK(DATASHEET!BZ192),"",DATASHEET!BZ192)</f>
        <v>8N-PS-5</v>
      </c>
      <c r="BV206" s="108" t="str">
        <f>IFERROR(VLOOKUP(DATASHEET!CB192,lookup,2,FALSE)-$Q206,"")</f>
        <v/>
      </c>
      <c r="BW206" s="109">
        <f>IFERROR(INDEX(DATASHEET!$A$1:$CT$300,MATCH(PROGRESS!$A206,DATASHEET!$A$1:$A$300,0),MATCH(PROGRESS!BW$2,DATASHEET!$A$1:$CT$1,0)),"")</f>
        <v>0</v>
      </c>
      <c r="BX206" s="109" t="str">
        <f t="shared" si="73"/>
        <v/>
      </c>
      <c r="BY206" s="110" t="str">
        <f>IF(ISBLANK(DATASHEET!CC192),"",DATASHEET!CC192)</f>
        <v>CKA</v>
      </c>
      <c r="BZ206" s="111" t="str">
        <f>IF(ISBLANK(DATASHEET!CD192),"",DATASHEET!CD192)</f>
        <v>8N-PE-2</v>
      </c>
      <c r="CA206" s="108" t="str">
        <f>IFERROR(VLOOKUP(DATASHEET!CF192,lookup,2,FALSE)-$Q206,"")</f>
        <v/>
      </c>
      <c r="CB206" s="109">
        <f>IFERROR(INDEX(DATASHEET!$A$1:$CT$300,MATCH(PROGRESS!$A206,DATASHEET!$A$1:$A$300,0),MATCH(PROGRESS!CB$2,DATASHEET!$A$1:$CT$1,0)),"")</f>
        <v>0</v>
      </c>
      <c r="CC206" s="109" t="str">
        <f t="shared" si="74"/>
        <v/>
      </c>
      <c r="CD206" s="110" t="str">
        <f>IF(ISBLANK(DATASHEET!CG192),"",DATASHEET!CG192)</f>
        <v>CR</v>
      </c>
      <c r="CE206" s="111" t="str">
        <f>IF(ISBLANK(DATASHEET!CH192),"",DATASHEET!CH192)</f>
        <v>8N-RE-3</v>
      </c>
      <c r="CF206" s="108" t="str">
        <f>IFERROR(VLOOKUP(DATASHEET!CJ192,lookup,2,FALSE)-$Q206,"")</f>
        <v/>
      </c>
      <c r="CG206" s="109">
        <f>IFERROR(INDEX(DATASHEET!$A$1:$CT$300,MATCH(PROGRESS!$A206,DATASHEET!$A$1:$A$300,0),MATCH(PROGRESS!CG$2,DATASHEET!$A$1:$CT$1,0)),"")</f>
        <v>0</v>
      </c>
      <c r="CH206" s="109" t="str">
        <f t="shared" si="77"/>
        <v/>
      </c>
      <c r="CI206" s="110" t="str">
        <f>IF(ISBLANK(DATASHEET!CK192),"",DATASHEET!CK192)</f>
        <v>AGI</v>
      </c>
      <c r="CJ206" s="111" t="str">
        <f>IF(ISBLANK(DATASHEET!CL192),"",DATASHEET!CL192)</f>
        <v>8X-SC-2</v>
      </c>
      <c r="CK206" s="108" t="str">
        <f>IFERROR(VLOOKUP(DATASHEET!CN192,lookup,2,FALSE)-$Q206,"")</f>
        <v/>
      </c>
      <c r="CL206" s="109">
        <f>IFERROR(INDEX(DATASHEET!$A$1:$CT$300,MATCH(PROGRESS!$A206,DATASHEET!$A$1:$A$300,0),MATCH(PROGRESS!CL$2,DATASHEET!$A$1:$CT$1,0)),"")</f>
        <v>0</v>
      </c>
      <c r="CM206" s="109" t="str">
        <f t="shared" si="75"/>
        <v/>
      </c>
      <c r="CN206" s="110" t="str">
        <f>IF(ISBLANK(DATASHEET!CO192),"",DATASHEET!CO192)</f>
        <v>LMA</v>
      </c>
      <c r="CO206" s="110" t="str">
        <f>IF(ISBLANK(DATASHEET!CP192),"",DATASHEET!CP192)</f>
        <v>8N-SP-3</v>
      </c>
      <c r="FO206" s="282"/>
      <c r="FP206" s="282"/>
      <c r="FQ206" s="282"/>
      <c r="FR206" s="282"/>
      <c r="FS206" s="282"/>
      <c r="FT206" s="282"/>
      <c r="FU206" s="282"/>
      <c r="FV206" s="282"/>
      <c r="FW206" s="282"/>
      <c r="FX206" s="282"/>
      <c r="FY206" s="345"/>
      <c r="FZ206" s="282"/>
      <c r="GA206" s="282"/>
      <c r="GB206" s="282"/>
      <c r="GC206" s="282"/>
      <c r="GD206" s="282"/>
      <c r="GE206" s="282"/>
      <c r="GF206" s="282"/>
      <c r="GG206" s="282"/>
      <c r="GH206" s="282"/>
      <c r="GI206" s="282"/>
      <c r="GJ206" s="282"/>
      <c r="GK206" s="282"/>
      <c r="GL206" s="282"/>
      <c r="GM206" s="282"/>
      <c r="GN206" s="282"/>
      <c r="GO206" s="282"/>
      <c r="GP206" s="282"/>
      <c r="GQ206" s="282"/>
      <c r="GR206" s="282"/>
    </row>
    <row r="207" spans="1:200" ht="15.75" x14ac:dyDescent="0.25">
      <c r="A207" s="112">
        <f>DATASHEET!A193</f>
        <v>152778</v>
      </c>
      <c r="B207" s="113" t="str">
        <f>DATASHEET!B193</f>
        <v>TRIGUEIROS, Barbara</v>
      </c>
      <c r="C207" s="114" t="str">
        <f>DATASHEET!C193</f>
        <v>8AR</v>
      </c>
      <c r="D207" s="115" t="str">
        <f>DATASHEET!D193</f>
        <v>F</v>
      </c>
      <c r="E207" s="115" t="str">
        <f>DATASHEET!J193</f>
        <v>N</v>
      </c>
      <c r="F207" s="115" t="str">
        <f>DATASHEET!E193</f>
        <v>N</v>
      </c>
      <c r="G207" s="115" t="str">
        <f>DATASHEET!F193</f>
        <v>Black and Any Other Ethnic Group</v>
      </c>
      <c r="H207" s="115" t="str">
        <f>DATASHEET!G193</f>
        <v>Y</v>
      </c>
      <c r="I207" s="115" t="str">
        <f>DATASHEET!H193</f>
        <v>N</v>
      </c>
      <c r="J207" s="115" t="str">
        <f>DATASHEET!I193</f>
        <v>N</v>
      </c>
      <c r="K207" s="116" t="str">
        <f>DATASHEET!M193</f>
        <v>H</v>
      </c>
      <c r="L207" s="117" t="str">
        <f t="shared" si="62"/>
        <v/>
      </c>
      <c r="M207" s="106" t="str">
        <f>IFERROR(SUM(COUNTIF($S207,"&gt;=0"),COUNTIF($AC207,"&gt;=0"),COUNTIF($AH207,"&gt;=0"),COUNTIF(#REF!,"&gt;=0"),COUNTIF($AM207,"&gt;=0"),COUNTIF($AR207,"&gt;=0"),COUNTIF($AW207,"&gt;=0"),COUNTIF($BB207,"&gt;=0"),COUNTIF($BG207,"&gt;=0"),COUNTIF($BL207,"&gt;=0"),COUNTIF($BV207,"&gt;=0"),COUNTIF($BQ207,"&gt;=0"),COUNTIF($CF207,"&gt;=0"),COUNTIF($CK207,"&gt;=0"),COUNTIF($X207,"&gt;=0"),COUNTIF($CA207,"&gt;=0"))/COUNT($S207,$AC207,$AH207,#REF!,$AM207,$AR207,$AW207,$BB207,$BG207,$BL207,$BV207,$CA207,$CF207,$CK207,$X207,$BQ207),"")</f>
        <v/>
      </c>
      <c r="N207" s="106" t="str">
        <f>IFERROR(SUM(COUNTIF($S207,"&lt;0"),COUNTIF($AC207,"&lt;0"),COUNTIF($AH207,"&lt;0"),COUNTIF(#REF!,"&lt;0"),COUNTIF($AM207,"&lt;0"),COUNTIF($AR207,"&lt;0"),COUNTIF($AW207,"&lt;0"),COUNTIF($BB207,"&lt;0"),COUNTIF($BG207,"&lt;0"),COUNTIF($BL207,"&lt;0"),COUNTIF($BV207,"&lt;0"),COUNTIF($BQ207,"&lt;0"),COUNTIF($CA207,"&lt;0"),COUNTIF($CF207,"&lt;0"),COUNTIF($CK207,"&lt;0"),COUNTIF($X207,"&lt;0"))/COUNT($S207,$AC207,$AH207,#REF!,$AM207,$AR207,$AW207,$BB207,$BG207,$BL207,$BV207,$CA207,$CF207,$CK207,$X207,$BQ207),"")</f>
        <v/>
      </c>
      <c r="O207" s="118" t="str">
        <f>IF(ISBLANK(DATASHEET!L193),"",DATASHEET!L193)</f>
        <v>6-7</v>
      </c>
      <c r="P207" s="119">
        <f>IFERROR(IF(VLOOKUP(DATASHEET!A193,[5]YEAR8!$A$2:$Z$226,18,FALSE)="","",VLOOKUP(DATASHEET!A193,[5]YEAR8!$A$2:$Z$226,18,FALSE)),"")</f>
        <v>64.375</v>
      </c>
      <c r="Q207" s="120">
        <f>IFERROR(IF(VLOOKUP(DATASHEET!A193,[5]YEAR8!$A$2:$AF$250,19,FALSE)="","",VLOOKUP(DATASHEET!A193,[5]YEAR8!$A$2:$AF$250,19,FALSE)),"")</f>
        <v>6.4375</v>
      </c>
      <c r="R207" s="121" t="str">
        <f>'P8 BREAKDOWN'!L195</f>
        <v/>
      </c>
      <c r="S207" s="108" t="str">
        <f>IF(T207="","",IFERROR(VLOOKUP(DATASHEET!AF193,lookup,2,FALSE)-$Q207,""))</f>
        <v/>
      </c>
      <c r="T207" s="109">
        <f>IFERROR(INDEX(DATASHEET!$A$1:$CT$300,MATCH(PROGRESS!$A207,DATASHEET!$A$1:$A$300,0),MATCH(PROGRESS!T$2,DATASHEET!$A$1:$CT$1,0)),"")</f>
        <v>0</v>
      </c>
      <c r="U207" s="109" t="str">
        <f t="shared" si="63"/>
        <v/>
      </c>
      <c r="V207" s="110" t="str">
        <f>IF(ISBLANK(DATASHEET!AG193),"",DATASHEET!AG193)</f>
        <v>SGO</v>
      </c>
      <c r="W207" s="111" t="str">
        <f>IF(ISBLANK(DATASHEET!AH193),"",DATASHEET!AH193)</f>
        <v>8S-AR-1</v>
      </c>
      <c r="X207" s="108" t="str">
        <f>IFERROR(VLOOKUP(DATASHEET!AJ193,lookup,2,FALSE)-$Q207,"")</f>
        <v/>
      </c>
      <c r="Y207" s="109">
        <f>IFERROR(INDEX(DATASHEET!$A$1:$CT$300,MATCH(PROGRESS!$A207,DATASHEET!$A$1:$A$300,0),MATCH(PROGRESS!Y$2,DATASHEET!$A$1:$CT$1,0)),"")</f>
        <v>0</v>
      </c>
      <c r="Z207" s="109" t="str">
        <f t="shared" si="76"/>
        <v/>
      </c>
      <c r="AA207" s="110" t="str">
        <f>IF(ISBLANK(DATASHEET!AK193),"",DATASHEET!AK193)</f>
        <v>MO</v>
      </c>
      <c r="AB207" s="111" t="str">
        <f>IF(ISBLANK(DATASHEET!AL193),"",DATASHEET!AL193)</f>
        <v>8S-DT-3</v>
      </c>
      <c r="AC207" s="108" t="str">
        <f>IF(AD207="","",IFERROR(VLOOKUP(DATASHEET!AN193,lookup,2,FALSE)-$Q207,""))</f>
        <v/>
      </c>
      <c r="AD207" s="109">
        <f>IFERROR(INDEX(DATASHEET!$A$1:$CT$300,MATCH(PROGRESS!$A207,DATASHEET!$A$1:$A$300,0),MATCH(PROGRESS!AD$2,DATASHEET!$A$1:$CT$1,0)),"")</f>
        <v>0</v>
      </c>
      <c r="AE207" s="109" t="str">
        <f t="shared" si="64"/>
        <v/>
      </c>
      <c r="AF207" s="110" t="str">
        <f>IF(ISBLANK(DATASHEET!AO193),"",DATASHEET!AO193)</f>
        <v>KC</v>
      </c>
      <c r="AG207" s="111" t="str">
        <f>IF(ISBLANK(DATASHEET!AP193),"",DATASHEET!AP193)</f>
        <v>8S-DR-1</v>
      </c>
      <c r="AH207" s="108" t="str">
        <f>IF(AI207="","",IFERROR(VLOOKUP(DATASHEET!AR193,lookup,2,FALSE)-$Q207,""))</f>
        <v/>
      </c>
      <c r="AI207" s="109">
        <f>IFERROR(INDEX(DATASHEET!$A$1:$CT$300,MATCH(PROGRESS!$A207,DATASHEET!$A$1:$A$300,0),MATCH(PROGRESS!AI$2,DATASHEET!$A$1:$CT$1,0)),"")</f>
        <v>0</v>
      </c>
      <c r="AJ207" s="109" t="str">
        <f t="shared" si="65"/>
        <v/>
      </c>
      <c r="AK207" s="110" t="str">
        <f>IF(ISBLANK(DATASHEET!AS193),"",DATASHEET!AS193)</f>
        <v>EP</v>
      </c>
      <c r="AL207" s="111" t="str">
        <f>IF(ISBLANK(DATASHEET!AT193),"",DATASHEET!AT193)</f>
        <v>8S-EN-1</v>
      </c>
      <c r="AM207" s="108" t="str">
        <f>IF(AN207="","",IFERROR(VLOOKUP(DATASHEET!AZ193,lookup,2,FALSE)-$Q207,""))</f>
        <v/>
      </c>
      <c r="AN207" s="109">
        <f>IFERROR(INDEX(DATASHEET!$A$1:$CT$300,MATCH(PROGRESS!$A207,DATASHEET!$A$1:$A$300,0),MATCH(PROGRESS!AN$2,DATASHEET!$A$1:$CT$1,0)),"")</f>
        <v>0</v>
      </c>
      <c r="AO207" s="109" t="str">
        <f t="shared" si="66"/>
        <v/>
      </c>
      <c r="AP207" s="110" t="str">
        <f>IF(ISBLANK(DATASHEET!BA193),"",DATASHEET!BA193)</f>
        <v>YP</v>
      </c>
      <c r="AQ207" s="111" t="str">
        <f>IF(ISBLANK(DATASHEET!BB193),"",DATASHEET!BB193)</f>
        <v>8S-FR-1</v>
      </c>
      <c r="AR207" s="108" t="str">
        <f>IF(AS207="","",IFERROR(VLOOKUP(DATASHEET!BD193,lookup,2,FALSE)-$Q207,""))</f>
        <v/>
      </c>
      <c r="AS207" s="109">
        <f>IFERROR(INDEX(DATASHEET!$A$1:$CT$300,MATCH(PROGRESS!$A207,DATASHEET!$A$1:$A$300,0),MATCH(PROGRESS!AS$2,DATASHEET!$A$1:$CT$1,0)),"")</f>
        <v>0</v>
      </c>
      <c r="AT207" s="109" t="str">
        <f t="shared" si="67"/>
        <v/>
      </c>
      <c r="AU207" s="110" t="str">
        <f>IF(ISBLANK(DATASHEET!BE193),"",DATASHEET!BE193)</f>
        <v>JJA</v>
      </c>
      <c r="AV207" s="111" t="str">
        <f>IF(ISBLANK(DATASHEET!BF193),"",DATASHEET!BF193)</f>
        <v>8S-GG-1</v>
      </c>
      <c r="AW207" s="108" t="str">
        <f>IF(AX207="","",IFERROR(VLOOKUP(DATASHEET!BH193,lookup,2,FALSE)-$Q207,""))</f>
        <v/>
      </c>
      <c r="AX207" s="109">
        <f>IFERROR(INDEX(DATASHEET!$A$1:$CT$300,MATCH(PROGRESS!$A207,DATASHEET!$A$1:$A$300,0),MATCH(PROGRESS!AX$2,DATASHEET!$A$1:$CT$1,0)),"")</f>
        <v>0</v>
      </c>
      <c r="AY207" s="109" t="str">
        <f t="shared" si="68"/>
        <v/>
      </c>
      <c r="AZ207" s="110" t="str">
        <f>IF(ISBLANK(DATASHEET!BI193),"",DATASHEET!BI193)</f>
        <v>MCO</v>
      </c>
      <c r="BA207" s="111" t="str">
        <f>IF(ISBLANK(DATASHEET!BJ193),"",DATASHEET!BJ193)</f>
        <v>8S-HI-1</v>
      </c>
      <c r="BB207" s="108" t="str">
        <f>IF(BC207="","",IFERROR(VLOOKUP(DATASHEET!BL193,lookup,2,FALSE)-$Q207,""))</f>
        <v/>
      </c>
      <c r="BC207" s="109">
        <f>IFERROR(INDEX(DATASHEET!$A$1:$CT$300,MATCH(PROGRESS!$A207,DATASHEET!$A$1:$A$300,0),MATCH(PROGRESS!BC$2,DATASHEET!$A$1:$CT$1,0)),"")</f>
        <v>0</v>
      </c>
      <c r="BD207" s="109" t="str">
        <f t="shared" si="69"/>
        <v/>
      </c>
      <c r="BE207" s="110" t="str">
        <f>IF(ISBLANK(DATASHEET!BM193),"",DATASHEET!BM193)</f>
        <v>RNI</v>
      </c>
      <c r="BF207" s="111" t="str">
        <f>IF(ISBLANK(DATASHEET!BN193),"",DATASHEET!BN193)</f>
        <v>8S-IT-1</v>
      </c>
      <c r="BG207" s="108" t="str">
        <f>IF(BH207="","",IFERROR(VLOOKUP(DATASHEET!BP193,lookup,2,FALSE)-$Q207,""))</f>
        <v/>
      </c>
      <c r="BH207" s="109">
        <f>IFERROR(INDEX(DATASHEET!$A$1:$CT$300,MATCH(PROGRESS!$A207,DATASHEET!$A$1:$A$300,0),MATCH(PROGRESS!BH$2,DATASHEET!$A$1:$CT$1,0)),"")</f>
        <v>0</v>
      </c>
      <c r="BI207" s="109" t="str">
        <f t="shared" si="70"/>
        <v/>
      </c>
      <c r="BJ207" s="110" t="str">
        <f>IF(ISBLANK(DATASHEET!BQ193),"",DATASHEET!BQ193)</f>
        <v>AB</v>
      </c>
      <c r="BK207" s="111" t="str">
        <f>IF(ISBLANK(DATASHEET!BR193),"",DATASHEET!BR193)</f>
        <v>8S-MA-3</v>
      </c>
      <c r="BL207" s="108" t="str">
        <f>IFERROR(VLOOKUP(DATASHEET!BT193,lookup,2,FALSE)-$Q207,"")</f>
        <v/>
      </c>
      <c r="BM207" s="109">
        <f>IFERROR(INDEX(DATASHEET!$A$1:$CT$300,MATCH(PROGRESS!$A207,DATASHEET!$A$1:$A$300,0),MATCH(PROGRESS!BM$2,DATASHEET!$A$1:$CT$1,0)),"")</f>
        <v>0</v>
      </c>
      <c r="BN207" s="109" t="str">
        <f t="shared" si="71"/>
        <v/>
      </c>
      <c r="BO207" s="110" t="str">
        <f>IF(ISBLANK(DATASHEET!BU193),"",DATASHEET!BU193)</f>
        <v>RF</v>
      </c>
      <c r="BP207" s="111" t="str">
        <f>IF(ISBLANK(DATASHEET!BV193),"",DATASHEET!BV193)</f>
        <v>8S-MU-1</v>
      </c>
      <c r="BQ207" s="108" t="str">
        <f>IFERROR(VLOOKUP(DATASHEET!BX193,lookup,2,FALSE)-$Q207,"")</f>
        <v/>
      </c>
      <c r="BR207" s="109">
        <f>IFERROR(INDEX(DATASHEET!$A$1:$CT$300,MATCH(PROGRESS!$A207,DATASHEET!$A$1:$A$300,0),MATCH(PROGRESS!BR$2,DATASHEET!$A$1:$CT$1,0)),"")</f>
        <v>0</v>
      </c>
      <c r="BS207" s="109" t="str">
        <f t="shared" si="72"/>
        <v/>
      </c>
      <c r="BT207" s="110" t="str">
        <f>IF(ISBLANK(DATASHEET!BY193),"",DATASHEET!BY193)</f>
        <v/>
      </c>
      <c r="BU207" s="111" t="str">
        <f>IF(ISBLANK(DATASHEET!BZ193),"",DATASHEET!BZ193)</f>
        <v/>
      </c>
      <c r="BV207" s="108" t="str">
        <f>IFERROR(VLOOKUP(DATASHEET!CB193,lookup,2,FALSE)-$Q207,"")</f>
        <v/>
      </c>
      <c r="BW207" s="109">
        <f>IFERROR(INDEX(DATASHEET!$A$1:$CT$300,MATCH(PROGRESS!$A207,DATASHEET!$A$1:$A$300,0),MATCH(PROGRESS!BW$2,DATASHEET!$A$1:$CT$1,0)),"")</f>
        <v>0</v>
      </c>
      <c r="BX207" s="109" t="str">
        <f t="shared" si="73"/>
        <v/>
      </c>
      <c r="BY207" s="110" t="str">
        <f>IF(ISBLANK(DATASHEET!CC193),"",DATASHEET!CC193)</f>
        <v>CKA</v>
      </c>
      <c r="BZ207" s="111" t="str">
        <f>IF(ISBLANK(DATASHEET!CD193),"",DATASHEET!CD193)</f>
        <v>8S-PE-2</v>
      </c>
      <c r="CA207" s="108" t="str">
        <f>IFERROR(VLOOKUP(DATASHEET!CF193,lookup,2,FALSE)-$Q207,"")</f>
        <v/>
      </c>
      <c r="CB207" s="109">
        <f>IFERROR(INDEX(DATASHEET!$A$1:$CT$300,MATCH(PROGRESS!$A207,DATASHEET!$A$1:$A$300,0),MATCH(PROGRESS!CB$2,DATASHEET!$A$1:$CT$1,0)),"")</f>
        <v>0</v>
      </c>
      <c r="CC207" s="109" t="str">
        <f t="shared" si="74"/>
        <v/>
      </c>
      <c r="CD207" s="110" t="str">
        <f>IF(ISBLANK(DATASHEET!CG193),"",DATASHEET!CG193)</f>
        <v>MHA</v>
      </c>
      <c r="CE207" s="111" t="str">
        <f>IF(ISBLANK(DATASHEET!CH193),"",DATASHEET!CH193)</f>
        <v>8S-RE-1</v>
      </c>
      <c r="CF207" s="108" t="str">
        <f>IFERROR(VLOOKUP(DATASHEET!CJ193,lookup,2,FALSE)-$Q207,"")</f>
        <v/>
      </c>
      <c r="CG207" s="109">
        <f>IFERROR(INDEX(DATASHEET!$A$1:$CT$300,MATCH(PROGRESS!$A207,DATASHEET!$A$1:$A$300,0),MATCH(PROGRESS!CG$2,DATASHEET!$A$1:$CT$1,0)),"")</f>
        <v>0</v>
      </c>
      <c r="CH207" s="109" t="str">
        <f t="shared" si="77"/>
        <v/>
      </c>
      <c r="CI207" s="110" t="str">
        <f>IF(ISBLANK(DATASHEET!CK193),"",DATASHEET!CK193)</f>
        <v>AGI</v>
      </c>
      <c r="CJ207" s="111" t="str">
        <f>IF(ISBLANK(DATASHEET!CL193),"",DATASHEET!CL193)</f>
        <v>8X-SC-2</v>
      </c>
      <c r="CK207" s="108" t="str">
        <f>IFERROR(VLOOKUP(DATASHEET!CN193,lookup,2,FALSE)-$Q207,"")</f>
        <v/>
      </c>
      <c r="CL207" s="109">
        <f>IFERROR(INDEX(DATASHEET!$A$1:$CT$300,MATCH(PROGRESS!$A207,DATASHEET!$A$1:$A$300,0),MATCH(PROGRESS!CL$2,DATASHEET!$A$1:$CT$1,0)),"")</f>
        <v>0</v>
      </c>
      <c r="CM207" s="109" t="str">
        <f t="shared" si="75"/>
        <v/>
      </c>
      <c r="CN207" s="110" t="str">
        <f>IF(ISBLANK(DATASHEET!CO193),"",DATASHEET!CO193)</f>
        <v/>
      </c>
      <c r="CO207" s="110" t="str">
        <f>IF(ISBLANK(DATASHEET!CP193),"",DATASHEET!CP193)</f>
        <v/>
      </c>
      <c r="FO207" s="282"/>
      <c r="FP207" s="282"/>
      <c r="FQ207" s="282"/>
      <c r="FR207" s="282"/>
      <c r="FS207" s="282"/>
      <c r="FT207" s="282"/>
      <c r="FU207" s="282"/>
      <c r="FV207" s="282"/>
      <c r="FW207" s="282"/>
      <c r="FX207" s="282"/>
      <c r="FY207" s="345"/>
      <c r="FZ207" s="282"/>
      <c r="GA207" s="282"/>
      <c r="GB207" s="282"/>
      <c r="GC207" s="282"/>
      <c r="GD207" s="282"/>
      <c r="GE207" s="282"/>
      <c r="GF207" s="282"/>
      <c r="GG207" s="282"/>
      <c r="GH207" s="282"/>
      <c r="GI207" s="282"/>
      <c r="GJ207" s="282"/>
      <c r="GK207" s="282"/>
      <c r="GL207" s="282"/>
      <c r="GM207" s="282"/>
      <c r="GN207" s="282"/>
      <c r="GO207" s="282"/>
      <c r="GP207" s="282"/>
      <c r="GQ207" s="282"/>
      <c r="GR207" s="282"/>
    </row>
    <row r="208" spans="1:200" ht="15.75" x14ac:dyDescent="0.25">
      <c r="A208" s="112">
        <f>DATASHEET!A194</f>
        <v>152781</v>
      </c>
      <c r="B208" s="113" t="str">
        <f>DATASHEET!B194</f>
        <v>TSANG, Bobbie</v>
      </c>
      <c r="C208" s="114" t="str">
        <f>DATASHEET!C194</f>
        <v>8KS</v>
      </c>
      <c r="D208" s="115" t="str">
        <f>DATASHEET!D194</f>
        <v>F</v>
      </c>
      <c r="E208" s="115" t="str">
        <f>DATASHEET!J194</f>
        <v>N</v>
      </c>
      <c r="F208" s="115" t="str">
        <f>DATASHEET!E194</f>
        <v>N</v>
      </c>
      <c r="G208" s="115" t="str">
        <f>DATASHEET!F194</f>
        <v>White and Any Other Asian Background</v>
      </c>
      <c r="H208" s="115" t="str">
        <f>DATASHEET!G194</f>
        <v>N</v>
      </c>
      <c r="I208" s="115" t="str">
        <f>DATASHEET!H194</f>
        <v>Y</v>
      </c>
      <c r="J208" s="115" t="str">
        <f>DATASHEET!I194</f>
        <v>N</v>
      </c>
      <c r="K208" s="116" t="str">
        <f>DATASHEET!M194</f>
        <v>H</v>
      </c>
      <c r="L208" s="117" t="str">
        <f t="shared" ref="L208:L223" si="78">IFERROR(VLOOKUP(A208,prioratt,5,FALSE),"")</f>
        <v/>
      </c>
      <c r="M208" s="106" t="str">
        <f>IFERROR(SUM(COUNTIF($S208,"&gt;=0"),COUNTIF($AC208,"&gt;=0"),COUNTIF($AH208,"&gt;=0"),COUNTIF(#REF!,"&gt;=0"),COUNTIF($AM208,"&gt;=0"),COUNTIF($AR208,"&gt;=0"),COUNTIF($AW208,"&gt;=0"),COUNTIF($BB208,"&gt;=0"),COUNTIF($BG208,"&gt;=0"),COUNTIF($BL208,"&gt;=0"),COUNTIF($BV208,"&gt;=0"),COUNTIF($BQ208,"&gt;=0"),COUNTIF($CF208,"&gt;=0"),COUNTIF($CK208,"&gt;=0"),COUNTIF($X208,"&gt;=0"),COUNTIF($CA208,"&gt;=0"))/COUNT($S208,$AC208,$AH208,#REF!,$AM208,$AR208,$AW208,$BB208,$BG208,$BL208,$BV208,$CA208,$CF208,$CK208,$X208,$BQ208),"")</f>
        <v/>
      </c>
      <c r="N208" s="106" t="str">
        <f>IFERROR(SUM(COUNTIF($S208,"&lt;0"),COUNTIF($AC208,"&lt;0"),COUNTIF($AH208,"&lt;0"),COUNTIF(#REF!,"&lt;0"),COUNTIF($AM208,"&lt;0"),COUNTIF($AR208,"&lt;0"),COUNTIF($AW208,"&lt;0"),COUNTIF($BB208,"&lt;0"),COUNTIF($BG208,"&lt;0"),COUNTIF($BL208,"&lt;0"),COUNTIF($BV208,"&lt;0"),COUNTIF($BQ208,"&lt;0"),COUNTIF($CA208,"&lt;0"),COUNTIF($CF208,"&lt;0"),COUNTIF($CK208,"&lt;0"),COUNTIF($X208,"&lt;0"))/COUNT($S208,$AC208,$AH208,#REF!,$AM208,$AR208,$AW208,$BB208,$BG208,$BL208,$BV208,$CA208,$CF208,$CK208,$X208,$BQ208),"")</f>
        <v/>
      </c>
      <c r="O208" s="118" t="str">
        <f>IF(ISBLANK(DATASHEET!L194),"",DATASHEET!L194)</f>
        <v>6-7</v>
      </c>
      <c r="P208" s="119">
        <f>IFERROR(IF(VLOOKUP(DATASHEET!A194,[5]YEAR8!$A$2:$Z$226,18,FALSE)="","",VLOOKUP(DATASHEET!A194,[5]YEAR8!$A$2:$Z$226,18,FALSE)),"")</f>
        <v>64.375</v>
      </c>
      <c r="Q208" s="120">
        <f>IFERROR(IF(VLOOKUP(DATASHEET!A194,[5]YEAR8!$A$2:$AF$250,19,FALSE)="","",VLOOKUP(DATASHEET!A194,[5]YEAR8!$A$2:$AF$250,19,FALSE)),"")</f>
        <v>6.4375</v>
      </c>
      <c r="R208" s="121" t="str">
        <f>'P8 BREAKDOWN'!L196</f>
        <v/>
      </c>
      <c r="S208" s="108" t="str">
        <f>IF(T208="","",IFERROR(VLOOKUP(DATASHEET!AF194,lookup,2,FALSE)-$Q208,""))</f>
        <v/>
      </c>
      <c r="T208" s="109">
        <f>IFERROR(INDEX(DATASHEET!$A$1:$CT$300,MATCH(PROGRESS!$A208,DATASHEET!$A$1:$A$300,0),MATCH(PROGRESS!T$2,DATASHEET!$A$1:$CT$1,0)),"")</f>
        <v>0</v>
      </c>
      <c r="U208" s="109" t="str">
        <f t="shared" ref="U208:U224" si="79">IFERROR(VLOOKUP(T208,lookup,2,FALSE),"")</f>
        <v/>
      </c>
      <c r="V208" s="110" t="str">
        <f>IF(ISBLANK(DATASHEET!AG194),"",DATASHEET!AG194)</f>
        <v>BPE</v>
      </c>
      <c r="W208" s="111" t="str">
        <f>IF(ISBLANK(DATASHEET!AH194),"",DATASHEET!AH194)</f>
        <v>8S-AR-2</v>
      </c>
      <c r="X208" s="108" t="str">
        <f>IFERROR(VLOOKUP(DATASHEET!AJ194,lookup,2,FALSE)-$Q208,"")</f>
        <v/>
      </c>
      <c r="Y208" s="109">
        <f>IFERROR(INDEX(DATASHEET!$A$1:$CT$300,MATCH(PROGRESS!$A208,DATASHEET!$A$1:$A$300,0),MATCH(PROGRESS!Y$2,DATASHEET!$A$1:$CT$1,0)),"")</f>
        <v>0</v>
      </c>
      <c r="Z208" s="109" t="str">
        <f t="shared" si="76"/>
        <v/>
      </c>
      <c r="AA208" s="110" t="str">
        <f>IF(ISBLANK(DATASHEET!AK194),"",DATASHEET!AK194)</f>
        <v>RQ</v>
      </c>
      <c r="AB208" s="111" t="str">
        <f>IF(ISBLANK(DATASHEET!AL194),"",DATASHEET!AL194)</f>
        <v>8S-DT-1</v>
      </c>
      <c r="AC208" s="108" t="str">
        <f>IF(AD208="","",IFERROR(VLOOKUP(DATASHEET!AN194,lookup,2,FALSE)-$Q208,""))</f>
        <v/>
      </c>
      <c r="AD208" s="109">
        <f>IFERROR(INDEX(DATASHEET!$A$1:$CT$300,MATCH(PROGRESS!$A208,DATASHEET!$A$1:$A$300,0),MATCH(PROGRESS!AD$2,DATASHEET!$A$1:$CT$1,0)),"")</f>
        <v>0</v>
      </c>
      <c r="AE208" s="109" t="str">
        <f t="shared" ref="AE208:AE224" si="80">IFERROR(VLOOKUP(AD208,lookup,2,FALSE),"")</f>
        <v/>
      </c>
      <c r="AF208" s="110" t="str">
        <f>IF(ISBLANK(DATASHEET!AO194),"",DATASHEET!AO194)</f>
        <v>EC</v>
      </c>
      <c r="AG208" s="111" t="str">
        <f>IF(ISBLANK(DATASHEET!AP194),"",DATASHEET!AP194)</f>
        <v>8S-DR-2</v>
      </c>
      <c r="AH208" s="108" t="str">
        <f>IF(AI208="","",IFERROR(VLOOKUP(DATASHEET!AR194,lookup,2,FALSE)-$Q208,""))</f>
        <v/>
      </c>
      <c r="AI208" s="109">
        <f>IFERROR(INDEX(DATASHEET!$A$1:$CT$300,MATCH(PROGRESS!$A208,DATASHEET!$A$1:$A$300,0),MATCH(PROGRESS!AI$2,DATASHEET!$A$1:$CT$1,0)),"")</f>
        <v>0</v>
      </c>
      <c r="AJ208" s="109" t="str">
        <f t="shared" ref="AJ208:AJ224" si="81">IFERROR(VLOOKUP(AI208,lookup,2,FALSE),"")</f>
        <v/>
      </c>
      <c r="AK208" s="110" t="str">
        <f>IF(ISBLANK(DATASHEET!AS194),"",DATASHEET!AS194)</f>
        <v>BH</v>
      </c>
      <c r="AL208" s="111" t="str">
        <f>IF(ISBLANK(DATASHEET!AT194),"",DATASHEET!AT194)</f>
        <v>8S-EN-2</v>
      </c>
      <c r="AM208" s="108" t="str">
        <f>IF(AN208="","",IFERROR(VLOOKUP(DATASHEET!AZ194,lookup,2,FALSE)-$Q208,""))</f>
        <v/>
      </c>
      <c r="AN208" s="109">
        <f>IFERROR(INDEX(DATASHEET!$A$1:$CT$300,MATCH(PROGRESS!$A208,DATASHEET!$A$1:$A$300,0),MATCH(PROGRESS!AN$2,DATASHEET!$A$1:$CT$1,0)),"")</f>
        <v>0</v>
      </c>
      <c r="AO208" s="109" t="str">
        <f t="shared" ref="AO208:AO245" si="82">IFERROR(VLOOKUP(AN208,lookup,2,FALSE),"")</f>
        <v/>
      </c>
      <c r="AP208" s="110" t="str">
        <f>IF(ISBLANK(DATASHEET!BA194),"",DATASHEET!BA194)</f>
        <v>EGQ</v>
      </c>
      <c r="AQ208" s="111" t="str">
        <f>IF(ISBLANK(DATASHEET!BB194),"",DATASHEET!BB194)</f>
        <v>8S-FR-2</v>
      </c>
      <c r="AR208" s="108" t="str">
        <f>IF(AS208="","",IFERROR(VLOOKUP(DATASHEET!BD194,lookup,2,FALSE)-$Q208,""))</f>
        <v/>
      </c>
      <c r="AS208" s="109">
        <f>IFERROR(INDEX(DATASHEET!$A$1:$CT$300,MATCH(PROGRESS!$A208,DATASHEET!$A$1:$A$300,0),MATCH(PROGRESS!AS$2,DATASHEET!$A$1:$CT$1,0)),"")</f>
        <v>0</v>
      </c>
      <c r="AT208" s="109" t="str">
        <f t="shared" ref="AT208:AT224" si="83">IFERROR(VLOOKUP(AS208,lookup,2,FALSE),"")</f>
        <v/>
      </c>
      <c r="AU208" s="110" t="str">
        <f>IF(ISBLANK(DATASHEET!BE194),"",DATASHEET!BE194)</f>
        <v>MPI</v>
      </c>
      <c r="AV208" s="111" t="str">
        <f>IF(ISBLANK(DATASHEET!BF194),"",DATASHEET!BF194)</f>
        <v>8S-GG-2</v>
      </c>
      <c r="AW208" s="108" t="str">
        <f>IF(AX208="","",IFERROR(VLOOKUP(DATASHEET!BH194,lookup,2,FALSE)-$Q208,""))</f>
        <v/>
      </c>
      <c r="AX208" s="109">
        <f>IFERROR(INDEX(DATASHEET!$A$1:$CT$300,MATCH(PROGRESS!$A208,DATASHEET!$A$1:$A$300,0),MATCH(PROGRESS!AX$2,DATASHEET!$A$1:$CT$1,0)),"")</f>
        <v>0</v>
      </c>
      <c r="AY208" s="109" t="str">
        <f t="shared" ref="AY208:AY224" si="84">IFERROR(VLOOKUP(AX208,lookup,2,FALSE),"")</f>
        <v/>
      </c>
      <c r="AZ208" s="110" t="str">
        <f>IF(ISBLANK(DATASHEET!BI194),"",DATASHEET!BI194)</f>
        <v>HST</v>
      </c>
      <c r="BA208" s="111" t="str">
        <f>IF(ISBLANK(DATASHEET!BJ194),"",DATASHEET!BJ194)</f>
        <v>8S-HI-2</v>
      </c>
      <c r="BB208" s="108" t="str">
        <f>IF(BC208="","",IFERROR(VLOOKUP(DATASHEET!BL194,lookup,2,FALSE)-$Q208,""))</f>
        <v/>
      </c>
      <c r="BC208" s="109">
        <f>IFERROR(INDEX(DATASHEET!$A$1:$CT$300,MATCH(PROGRESS!$A208,DATASHEET!$A$1:$A$300,0),MATCH(PROGRESS!BC$2,DATASHEET!$A$1:$CT$1,0)),"")</f>
        <v>0</v>
      </c>
      <c r="BD208" s="109" t="str">
        <f t="shared" ref="BD208:BD224" si="85">IFERROR(VLOOKUP(BC208,lookup,2,FALSE),"")</f>
        <v/>
      </c>
      <c r="BE208" s="110" t="str">
        <f>IF(ISBLANK(DATASHEET!BM194),"",DATASHEET!BM194)</f>
        <v>RNI</v>
      </c>
      <c r="BF208" s="111" t="str">
        <f>IF(ISBLANK(DATASHEET!BN194),"",DATASHEET!BN194)</f>
        <v>8S-IT-2</v>
      </c>
      <c r="BG208" s="108" t="str">
        <f>IF(BH208="","",IFERROR(VLOOKUP(DATASHEET!BP194,lookup,2,FALSE)-$Q208,""))</f>
        <v/>
      </c>
      <c r="BH208" s="109">
        <f>IFERROR(INDEX(DATASHEET!$A$1:$CT$300,MATCH(PROGRESS!$A208,DATASHEET!$A$1:$A$300,0),MATCH(PROGRESS!BH$2,DATASHEET!$A$1:$CT$1,0)),"")</f>
        <v>0</v>
      </c>
      <c r="BI208" s="109" t="str">
        <f t="shared" ref="BI208:BI224" si="86">IFERROR(VLOOKUP(BH208,lookup,2,FALSE),"")</f>
        <v/>
      </c>
      <c r="BJ208" s="110" t="str">
        <f>IF(ISBLANK(DATASHEET!BQ194),"",DATASHEET!BQ194)</f>
        <v>MP</v>
      </c>
      <c r="BK208" s="111" t="str">
        <f>IF(ISBLANK(DATASHEET!BR194),"",DATASHEET!BR194)</f>
        <v>8S-MA-2</v>
      </c>
      <c r="BL208" s="108" t="str">
        <f>IFERROR(VLOOKUP(DATASHEET!BT194,lookup,2,FALSE)-$Q208,"")</f>
        <v/>
      </c>
      <c r="BM208" s="109">
        <f>IFERROR(INDEX(DATASHEET!$A$1:$CT$300,MATCH(PROGRESS!$A208,DATASHEET!$A$1:$A$300,0),MATCH(PROGRESS!BM$2,DATASHEET!$A$1:$CT$1,0)),"")</f>
        <v>0</v>
      </c>
      <c r="BN208" s="109" t="str">
        <f t="shared" ref="BN208:BN224" si="87">IFERROR(VLOOKUP(BM208,lookup,2,FALSE),"")</f>
        <v/>
      </c>
      <c r="BO208" s="110" t="str">
        <f>IF(ISBLANK(DATASHEET!BU194),"",DATASHEET!BU194)</f>
        <v>RF</v>
      </c>
      <c r="BP208" s="111" t="str">
        <f>IF(ISBLANK(DATASHEET!BV194),"",DATASHEET!BV194)</f>
        <v>8S-MU-2</v>
      </c>
      <c r="BQ208" s="108" t="str">
        <f>IFERROR(VLOOKUP(DATASHEET!BX194,lookup,2,FALSE)-$Q208,"")</f>
        <v/>
      </c>
      <c r="BR208" s="109">
        <f>IFERROR(INDEX(DATASHEET!$A$1:$CT$300,MATCH(PROGRESS!$A208,DATASHEET!$A$1:$A$300,0),MATCH(PROGRESS!BR$2,DATASHEET!$A$1:$CT$1,0)),"")</f>
        <v>0</v>
      </c>
      <c r="BS208" s="109" t="str">
        <f t="shared" ref="BS208:BS245" si="88">IFERROR(VLOOKUP(BR208,lookup,2,FALSE),"")</f>
        <v/>
      </c>
      <c r="BT208" s="110" t="str">
        <f>IF(ISBLANK(DATASHEET!BY194),"",DATASHEET!BY194)</f>
        <v/>
      </c>
      <c r="BU208" s="111" t="str">
        <f>IF(ISBLANK(DATASHEET!BZ194),"",DATASHEET!BZ194)</f>
        <v/>
      </c>
      <c r="BV208" s="108" t="str">
        <f>IFERROR(VLOOKUP(DATASHEET!CB194,lookup,2,FALSE)-$Q208,"")</f>
        <v/>
      </c>
      <c r="BW208" s="109">
        <f>IFERROR(INDEX(DATASHEET!$A$1:$CT$300,MATCH(PROGRESS!$A208,DATASHEET!$A$1:$A$300,0),MATCH(PROGRESS!BW$2,DATASHEET!$A$1:$CT$1,0)),"")</f>
        <v>0</v>
      </c>
      <c r="BX208" s="109" t="str">
        <f t="shared" ref="BX208:BX224" si="89">IFERROR(VLOOKUP(BW208,lookup,2,FALSE),"")</f>
        <v/>
      </c>
      <c r="BY208" s="110" t="str">
        <f>IF(ISBLANK(DATASHEET!CC194),"",DATASHEET!CC194)</f>
        <v>JN</v>
      </c>
      <c r="BZ208" s="111" t="str">
        <f>IF(ISBLANK(DATASHEET!CD194),"",DATASHEET!CD194)</f>
        <v>8S-PE-1</v>
      </c>
      <c r="CA208" s="108" t="str">
        <f>IFERROR(VLOOKUP(DATASHEET!CF194,lookup,2,FALSE)-$Q208,"")</f>
        <v/>
      </c>
      <c r="CB208" s="109">
        <f>IFERROR(INDEX(DATASHEET!$A$1:$CT$300,MATCH(PROGRESS!$A208,DATASHEET!$A$1:$A$300,0),MATCH(PROGRESS!CB$2,DATASHEET!$A$1:$CT$1,0)),"")</f>
        <v>0</v>
      </c>
      <c r="CC208" s="109" t="str">
        <f t="shared" ref="CC208:CC245" si="90">IFERROR(VLOOKUP(CB208,lookup,2,FALSE),"")</f>
        <v/>
      </c>
      <c r="CD208" s="110" t="str">
        <f>IF(ISBLANK(DATASHEET!CG194),"",DATASHEET!CG194)</f>
        <v>GRY</v>
      </c>
      <c r="CE208" s="111" t="str">
        <f>IF(ISBLANK(DATASHEET!CH194),"",DATASHEET!CH194)</f>
        <v>8S-RE-2</v>
      </c>
      <c r="CF208" s="108" t="str">
        <f>IFERROR(VLOOKUP(DATASHEET!CJ194,lookup,2,FALSE)-$Q208,"")</f>
        <v/>
      </c>
      <c r="CG208" s="109">
        <f>IFERROR(INDEX(DATASHEET!$A$1:$CT$300,MATCH(PROGRESS!$A208,DATASHEET!$A$1:$A$300,0),MATCH(PROGRESS!CG$2,DATASHEET!$A$1:$CT$1,0)),"")</f>
        <v>0</v>
      </c>
      <c r="CH208" s="109" t="str">
        <f t="shared" si="77"/>
        <v/>
      </c>
      <c r="CI208" s="110" t="str">
        <f>IF(ISBLANK(DATASHEET!CK194),"",DATASHEET!CK194)</f>
        <v>AGI</v>
      </c>
      <c r="CJ208" s="111" t="str">
        <f>IF(ISBLANK(DATASHEET!CL194),"",DATASHEET!CL194)</f>
        <v>8X-SC-5</v>
      </c>
      <c r="CK208" s="108" t="str">
        <f>IFERROR(VLOOKUP(DATASHEET!CN194,lookup,2,FALSE)-$Q208,"")</f>
        <v/>
      </c>
      <c r="CL208" s="109">
        <f>IFERROR(INDEX(DATASHEET!$A$1:$CT$300,MATCH(PROGRESS!$A208,DATASHEET!$A$1:$A$300,0),MATCH(PROGRESS!CL$2,DATASHEET!$A$1:$CT$1,0)),"")</f>
        <v>0</v>
      </c>
      <c r="CM208" s="109" t="str">
        <f t="shared" ref="CM208:CM245" si="91">IFERROR(VLOOKUP(CL208,lookup,2,FALSE),"")</f>
        <v/>
      </c>
      <c r="CN208" s="110" t="str">
        <f>IF(ISBLANK(DATASHEET!CO194),"",DATASHEET!CO194)</f>
        <v/>
      </c>
      <c r="CO208" s="110" t="str">
        <f>IF(ISBLANK(DATASHEET!CP194),"",DATASHEET!CP194)</f>
        <v/>
      </c>
      <c r="FO208" s="282"/>
      <c r="FP208" s="282"/>
      <c r="FQ208" s="282"/>
      <c r="FR208" s="282"/>
      <c r="FS208" s="282"/>
      <c r="FT208" s="282"/>
      <c r="FU208" s="282"/>
      <c r="FV208" s="282"/>
      <c r="FW208" s="282"/>
      <c r="FX208" s="282"/>
      <c r="FY208" s="345"/>
      <c r="FZ208" s="282"/>
      <c r="GA208" s="282"/>
      <c r="GB208" s="282"/>
      <c r="GC208" s="282"/>
      <c r="GD208" s="282"/>
      <c r="GE208" s="282"/>
      <c r="GF208" s="282"/>
      <c r="GG208" s="282"/>
      <c r="GH208" s="282"/>
      <c r="GI208" s="282"/>
      <c r="GJ208" s="282"/>
      <c r="GK208" s="282"/>
      <c r="GL208" s="282"/>
      <c r="GM208" s="282"/>
      <c r="GN208" s="282"/>
      <c r="GO208" s="282"/>
      <c r="GP208" s="282"/>
      <c r="GQ208" s="282"/>
      <c r="GR208" s="282"/>
    </row>
    <row r="209" spans="1:200" ht="15.75" x14ac:dyDescent="0.25">
      <c r="A209" s="112">
        <f>DATASHEET!A195</f>
        <v>152937</v>
      </c>
      <c r="B209" s="113" t="str">
        <f>DATASHEET!B195</f>
        <v>TURNER, Isaac</v>
      </c>
      <c r="C209" s="114" t="str">
        <f>DATASHEET!C195</f>
        <v>8MH</v>
      </c>
      <c r="D209" s="115" t="str">
        <f>DATASHEET!D195</f>
        <v>M</v>
      </c>
      <c r="E209" s="115" t="str">
        <f>DATASHEET!J195</f>
        <v>N</v>
      </c>
      <c r="F209" s="115" t="str">
        <f>DATASHEET!E195</f>
        <v>N</v>
      </c>
      <c r="G209" s="115" t="str">
        <f>DATASHEET!F195</f>
        <v>White - British</v>
      </c>
      <c r="H209" s="115" t="str">
        <f>DATASHEET!G195</f>
        <v>N</v>
      </c>
      <c r="I209" s="115" t="str">
        <f>DATASHEET!H195</f>
        <v>N</v>
      </c>
      <c r="J209" s="115" t="str">
        <f>DATASHEET!I195</f>
        <v>N</v>
      </c>
      <c r="K209" s="116" t="str">
        <f>DATASHEET!M195</f>
        <v>M</v>
      </c>
      <c r="L209" s="117" t="str">
        <f t="shared" si="78"/>
        <v/>
      </c>
      <c r="M209" s="106" t="str">
        <f>IFERROR(SUM(COUNTIF($S209,"&gt;=0"),COUNTIF($AC209,"&gt;=0"),COUNTIF($AH209,"&gt;=0"),COUNTIF(#REF!,"&gt;=0"),COUNTIF($AM209,"&gt;=0"),COUNTIF($AR209,"&gt;=0"),COUNTIF($AW209,"&gt;=0"),COUNTIF($BB209,"&gt;=0"),COUNTIF($BG209,"&gt;=0"),COUNTIF($BL209,"&gt;=0"),COUNTIF($BV209,"&gt;=0"),COUNTIF($BQ209,"&gt;=0"),COUNTIF($CF209,"&gt;=0"),COUNTIF($CK209,"&gt;=0"),COUNTIF($X209,"&gt;=0"),COUNTIF($CA209,"&gt;=0"))/COUNT($S209,$AC209,$AH209,#REF!,$AM209,$AR209,$AW209,$BB209,$BG209,$BL209,$BV209,$CA209,$CF209,$CK209,$X209,$BQ209),"")</f>
        <v/>
      </c>
      <c r="N209" s="106" t="str">
        <f>IFERROR(SUM(COUNTIF($S209,"&lt;0"),COUNTIF($AC209,"&lt;0"),COUNTIF($AH209,"&lt;0"),COUNTIF(#REF!,"&lt;0"),COUNTIF($AM209,"&lt;0"),COUNTIF($AR209,"&lt;0"),COUNTIF($AW209,"&lt;0"),COUNTIF($BB209,"&lt;0"),COUNTIF($BG209,"&lt;0"),COUNTIF($BL209,"&lt;0"),COUNTIF($BV209,"&lt;0"),COUNTIF($BQ209,"&lt;0"),COUNTIF($CA209,"&lt;0"),COUNTIF($CF209,"&lt;0"),COUNTIF($CK209,"&lt;0"),COUNTIF($X209,"&lt;0"))/COUNT($S209,$AC209,$AH209,#REF!,$AM209,$AR209,$AW209,$BB209,$BG209,$BL209,$BV209,$CA209,$CF209,$CK209,$X209,$BQ209),"")</f>
        <v/>
      </c>
      <c r="O209" s="118" t="str">
        <f>IF(ISBLANK(DATASHEET!L195),"",DATASHEET!L195)</f>
        <v>4-5</v>
      </c>
      <c r="P209" s="119">
        <f>IFERROR(IF(VLOOKUP(DATASHEET!A195,[5]YEAR8!$A$2:$Z$226,18,FALSE)="","",VLOOKUP(DATASHEET!A195,[5]YEAR8!$A$2:$Z$226,18,FALSE)),"")</f>
        <v>41.109434</v>
      </c>
      <c r="Q209" s="120">
        <f>IFERROR(IF(VLOOKUP(DATASHEET!A195,[5]YEAR8!$A$2:$AF$250,19,FALSE)="","",VLOOKUP(DATASHEET!A195,[5]YEAR8!$A$2:$AF$250,19,FALSE)),"")</f>
        <v>4.1109434</v>
      </c>
      <c r="R209" s="121" t="str">
        <f>'P8 BREAKDOWN'!L197</f>
        <v/>
      </c>
      <c r="S209" s="108" t="str">
        <f>IF(T209="","",IFERROR(VLOOKUP(DATASHEET!AF195,lookup,2,FALSE)-$Q209,""))</f>
        <v/>
      </c>
      <c r="T209" s="109">
        <f>IFERROR(INDEX(DATASHEET!$A$1:$CT$300,MATCH(PROGRESS!$A209,DATASHEET!$A$1:$A$300,0),MATCH(PROGRESS!T$2,DATASHEET!$A$1:$CT$1,0)),"")</f>
        <v>0</v>
      </c>
      <c r="U209" s="109" t="str">
        <f t="shared" si="79"/>
        <v/>
      </c>
      <c r="V209" s="110" t="str">
        <f>IF(ISBLANK(DATASHEET!AG195),"",DATASHEET!AG195)</f>
        <v>SGO</v>
      </c>
      <c r="W209" s="111" t="str">
        <f>IF(ISBLANK(DATASHEET!AH195),"",DATASHEET!AH195)</f>
        <v>8N-AR-2</v>
      </c>
      <c r="X209" s="108" t="str">
        <f>IFERROR(VLOOKUP(DATASHEET!AJ195,lookup,2,FALSE)-$Q209,"")</f>
        <v/>
      </c>
      <c r="Y209" s="109">
        <f>IFERROR(INDEX(DATASHEET!$A$1:$CT$300,MATCH(PROGRESS!$A209,DATASHEET!$A$1:$A$300,0),MATCH(PROGRESS!Y$2,DATASHEET!$A$1:$CT$1,0)),"")</f>
        <v>0</v>
      </c>
      <c r="Z209" s="109" t="str">
        <f t="shared" ref="Z209:Z245" si="92">IFERROR(VLOOKUP(Y209,lookup,2,FALSE),"")</f>
        <v/>
      </c>
      <c r="AA209" s="110" t="str">
        <f>IF(ISBLANK(DATASHEET!AK195),"",DATASHEET!AK195)</f>
        <v>RQ</v>
      </c>
      <c r="AB209" s="111" t="str">
        <f>IF(ISBLANK(DATASHEET!AL195),"",DATASHEET!AL195)</f>
        <v>8N-DT-1</v>
      </c>
      <c r="AC209" s="108" t="str">
        <f>IF(AD209="","",IFERROR(VLOOKUP(DATASHEET!AN195,lookup,2,FALSE)-$Q209,""))</f>
        <v/>
      </c>
      <c r="AD209" s="109">
        <f>IFERROR(INDEX(DATASHEET!$A$1:$CT$300,MATCH(PROGRESS!$A209,DATASHEET!$A$1:$A$300,0),MATCH(PROGRESS!AD$2,DATASHEET!$A$1:$CT$1,0)),"")</f>
        <v>0</v>
      </c>
      <c r="AE209" s="109" t="str">
        <f t="shared" si="80"/>
        <v/>
      </c>
      <c r="AF209" s="110" t="str">
        <f>IF(ISBLANK(DATASHEET!AO195),"",DATASHEET!AO195)</f>
        <v>EC</v>
      </c>
      <c r="AG209" s="111" t="str">
        <f>IF(ISBLANK(DATASHEET!AP195),"",DATASHEET!AP195)</f>
        <v>8N-DR-2</v>
      </c>
      <c r="AH209" s="108" t="str">
        <f>IF(AI209="","",IFERROR(VLOOKUP(DATASHEET!AR195,lookup,2,FALSE)-$Q209,""))</f>
        <v/>
      </c>
      <c r="AI209" s="109">
        <f>IFERROR(INDEX(DATASHEET!$A$1:$CT$300,MATCH(PROGRESS!$A209,DATASHEET!$A$1:$A$300,0),MATCH(PROGRESS!AI$2,DATASHEET!$A$1:$CT$1,0)),"")</f>
        <v>0</v>
      </c>
      <c r="AJ209" s="109" t="str">
        <f t="shared" si="81"/>
        <v/>
      </c>
      <c r="AK209" s="110" t="str">
        <f>IF(ISBLANK(DATASHEET!AS195),"",DATASHEET!AS195)</f>
        <v>CMC</v>
      </c>
      <c r="AL209" s="111" t="str">
        <f>IF(ISBLANK(DATASHEET!AT195),"",DATASHEET!AT195)</f>
        <v>8N-EN-3</v>
      </c>
      <c r="AM209" s="108" t="str">
        <f>IF(AN209="","",IFERROR(VLOOKUP(DATASHEET!AZ195,lookup,2,FALSE)-$Q209,""))</f>
        <v/>
      </c>
      <c r="AN209" s="109">
        <f>IFERROR(INDEX(DATASHEET!$A$1:$CT$300,MATCH(PROGRESS!$A209,DATASHEET!$A$1:$A$300,0),MATCH(PROGRESS!AN$2,DATASHEET!$A$1:$CT$1,0)),"")</f>
        <v>0</v>
      </c>
      <c r="AO209" s="109" t="str">
        <f t="shared" si="82"/>
        <v/>
      </c>
      <c r="AP209" s="110" t="str">
        <f>IF(ISBLANK(DATASHEET!BA195),"",DATASHEET!BA195)</f>
        <v/>
      </c>
      <c r="AQ209" s="111" t="str">
        <f>IF(ISBLANK(DATASHEET!BB195),"",DATASHEET!BB195)</f>
        <v/>
      </c>
      <c r="AR209" s="108" t="str">
        <f>IF(AS209="","",IFERROR(VLOOKUP(DATASHEET!BD195,lookup,2,FALSE)-$Q209,""))</f>
        <v/>
      </c>
      <c r="AS209" s="109">
        <f>IFERROR(INDEX(DATASHEET!$A$1:$CT$300,MATCH(PROGRESS!$A209,DATASHEET!$A$1:$A$300,0),MATCH(PROGRESS!AS$2,DATASHEET!$A$1:$CT$1,0)),"")</f>
        <v>0</v>
      </c>
      <c r="AT209" s="109" t="str">
        <f t="shared" si="83"/>
        <v/>
      </c>
      <c r="AU209" s="110" t="str">
        <f>IF(ISBLANK(DATASHEET!BE195),"",DATASHEET!BE195)</f>
        <v>MPI</v>
      </c>
      <c r="AV209" s="111" t="str">
        <f>IF(ISBLANK(DATASHEET!BF195),"",DATASHEET!BF195)</f>
        <v>8N-GG-2</v>
      </c>
      <c r="AW209" s="108" t="str">
        <f>IF(AX209="","",IFERROR(VLOOKUP(DATASHEET!BH195,lookup,2,FALSE)-$Q209,""))</f>
        <v/>
      </c>
      <c r="AX209" s="109">
        <f>IFERROR(INDEX(DATASHEET!$A$1:$CT$300,MATCH(PROGRESS!$A209,DATASHEET!$A$1:$A$300,0),MATCH(PROGRESS!AX$2,DATASHEET!$A$1:$CT$1,0)),"")</f>
        <v>0</v>
      </c>
      <c r="AY209" s="109" t="str">
        <f t="shared" si="84"/>
        <v/>
      </c>
      <c r="AZ209" s="110" t="str">
        <f>IF(ISBLANK(DATASHEET!BI195),"",DATASHEET!BI195)</f>
        <v>HST</v>
      </c>
      <c r="BA209" s="111" t="str">
        <f>IF(ISBLANK(DATASHEET!BJ195),"",DATASHEET!BJ195)</f>
        <v>8N-HI-2</v>
      </c>
      <c r="BB209" s="108" t="str">
        <f>IF(BC209="","",IFERROR(VLOOKUP(DATASHEET!BL195,lookup,2,FALSE)-$Q209,""))</f>
        <v/>
      </c>
      <c r="BC209" s="109">
        <f>IFERROR(INDEX(DATASHEET!$A$1:$CT$300,MATCH(PROGRESS!$A209,DATASHEET!$A$1:$A$300,0),MATCH(PROGRESS!BC$2,DATASHEET!$A$1:$CT$1,0)),"")</f>
        <v>0</v>
      </c>
      <c r="BD209" s="109" t="str">
        <f t="shared" si="85"/>
        <v/>
      </c>
      <c r="BE209" s="110" t="str">
        <f>IF(ISBLANK(DATASHEET!BM195),"",DATASHEET!BM195)</f>
        <v>DCR</v>
      </c>
      <c r="BF209" s="111" t="str">
        <f>IF(ISBLANK(DATASHEET!BN195),"",DATASHEET!BN195)</f>
        <v>8N-IT-2</v>
      </c>
      <c r="BG209" s="108" t="str">
        <f>IF(BH209="","",IFERROR(VLOOKUP(DATASHEET!BP195,lookup,2,FALSE)-$Q209,""))</f>
        <v/>
      </c>
      <c r="BH209" s="109">
        <f>IFERROR(INDEX(DATASHEET!$A$1:$CT$300,MATCH(PROGRESS!$A209,DATASHEET!$A$1:$A$300,0),MATCH(PROGRESS!BH$2,DATASHEET!$A$1:$CT$1,0)),"")</f>
        <v>0</v>
      </c>
      <c r="BI209" s="109" t="str">
        <f t="shared" si="86"/>
        <v/>
      </c>
      <c r="BJ209" s="110" t="str">
        <f>IF(ISBLANK(DATASHEET!BQ195),"",DATASHEET!BQ195)</f>
        <v>AB</v>
      </c>
      <c r="BK209" s="111" t="str">
        <f>IF(ISBLANK(DATASHEET!BR195),"",DATASHEET!BR195)</f>
        <v>8N-MA-3</v>
      </c>
      <c r="BL209" s="108" t="str">
        <f>IFERROR(VLOOKUP(DATASHEET!BT195,lookup,2,FALSE)-$Q209,"")</f>
        <v/>
      </c>
      <c r="BM209" s="109">
        <f>IFERROR(INDEX(DATASHEET!$A$1:$CT$300,MATCH(PROGRESS!$A209,DATASHEET!$A$1:$A$300,0),MATCH(PROGRESS!BM$2,DATASHEET!$A$1:$CT$1,0)),"")</f>
        <v>0</v>
      </c>
      <c r="BN209" s="109" t="str">
        <f t="shared" si="87"/>
        <v/>
      </c>
      <c r="BO209" s="110" t="str">
        <f>IF(ISBLANK(DATASHEET!BU195),"",DATASHEET!BU195)</f>
        <v>AW</v>
      </c>
      <c r="BP209" s="111" t="str">
        <f>IF(ISBLANK(DATASHEET!BV195),"",DATASHEET!BV195)</f>
        <v>8N-MU-2</v>
      </c>
      <c r="BQ209" s="108" t="str">
        <f>IFERROR(VLOOKUP(DATASHEET!BX195,lookup,2,FALSE)-$Q209,"")</f>
        <v/>
      </c>
      <c r="BR209" s="109">
        <f>IFERROR(INDEX(DATASHEET!$A$1:$CT$300,MATCH(PROGRESS!$A209,DATASHEET!$A$1:$A$300,0),MATCH(PROGRESS!BR$2,DATASHEET!$A$1:$CT$1,0)),"")</f>
        <v>0</v>
      </c>
      <c r="BS209" s="109" t="str">
        <f t="shared" si="88"/>
        <v/>
      </c>
      <c r="BT209" s="110" t="str">
        <f>IF(ISBLANK(DATASHEET!BY195),"",DATASHEET!BY195)</f>
        <v/>
      </c>
      <c r="BU209" s="111" t="str">
        <f>IF(ISBLANK(DATASHEET!BZ195),"",DATASHEET!BZ195)</f>
        <v/>
      </c>
      <c r="BV209" s="108" t="str">
        <f>IFERROR(VLOOKUP(DATASHEET!CB195,lookup,2,FALSE)-$Q209,"")</f>
        <v/>
      </c>
      <c r="BW209" s="109">
        <f>IFERROR(INDEX(DATASHEET!$A$1:$CT$300,MATCH(PROGRESS!$A209,DATASHEET!$A$1:$A$300,0),MATCH(PROGRESS!BW$2,DATASHEET!$A$1:$CT$1,0)),"")</f>
        <v>0</v>
      </c>
      <c r="BX209" s="109" t="str">
        <f t="shared" si="89"/>
        <v/>
      </c>
      <c r="BY209" s="110" t="str">
        <f>IF(ISBLANK(DATASHEET!CC195),"",DATASHEET!CC195)</f>
        <v>JOS</v>
      </c>
      <c r="BZ209" s="111" t="str">
        <f>IF(ISBLANK(DATASHEET!CD195),"",DATASHEET!CD195)</f>
        <v>8N-PE-3</v>
      </c>
      <c r="CA209" s="108" t="str">
        <f>IFERROR(VLOOKUP(DATASHEET!CF195,lookup,2,FALSE)-$Q209,"")</f>
        <v/>
      </c>
      <c r="CB209" s="109">
        <f>IFERROR(INDEX(DATASHEET!$A$1:$CT$300,MATCH(PROGRESS!$A209,DATASHEET!$A$1:$A$300,0),MATCH(PROGRESS!CB$2,DATASHEET!$A$1:$CT$1,0)),"")</f>
        <v>0</v>
      </c>
      <c r="CC209" s="109" t="str">
        <f t="shared" si="90"/>
        <v/>
      </c>
      <c r="CD209" s="110" t="str">
        <f>IF(ISBLANK(DATASHEET!CG195),"",DATASHEET!CG195)</f>
        <v>PLO</v>
      </c>
      <c r="CE209" s="111" t="str">
        <f>IF(ISBLANK(DATASHEET!CH195),"",DATASHEET!CH195)</f>
        <v>8N-RE-2</v>
      </c>
      <c r="CF209" s="108" t="str">
        <f>IFERROR(VLOOKUP(DATASHEET!CJ195,lookup,2,FALSE)-$Q209,"")</f>
        <v/>
      </c>
      <c r="CG209" s="109">
        <f>IFERROR(INDEX(DATASHEET!$A$1:$CT$300,MATCH(PROGRESS!$A209,DATASHEET!$A$1:$A$300,0),MATCH(PROGRESS!CG$2,DATASHEET!$A$1:$CT$1,0)),"")</f>
        <v>0</v>
      </c>
      <c r="CH209" s="109" t="str">
        <f t="shared" ref="CH209:CH245" si="93">IFERROR(VLOOKUP(CG209,lookup,2,FALSE),"")</f>
        <v/>
      </c>
      <c r="CI209" s="110" t="str">
        <f>IF(ISBLANK(DATASHEET!CK195),"",DATASHEET!CK195)</f>
        <v>KBW</v>
      </c>
      <c r="CJ209" s="111" t="str">
        <f>IF(ISBLANK(DATASHEET!CL195),"",DATASHEET!CL195)</f>
        <v>8X-SC-8</v>
      </c>
      <c r="CK209" s="108" t="str">
        <f>IFERROR(VLOOKUP(DATASHEET!CN195,lookup,2,FALSE)-$Q209,"")</f>
        <v/>
      </c>
      <c r="CL209" s="109">
        <f>IFERROR(INDEX(DATASHEET!$A$1:$CT$300,MATCH(PROGRESS!$A209,DATASHEET!$A$1:$A$300,0),MATCH(PROGRESS!CL$2,DATASHEET!$A$1:$CT$1,0)),"")</f>
        <v>0</v>
      </c>
      <c r="CM209" s="109" t="str">
        <f t="shared" si="91"/>
        <v/>
      </c>
      <c r="CN209" s="110" t="str">
        <f>IF(ISBLANK(DATASHEET!CO195),"",DATASHEET!CO195)</f>
        <v>YP</v>
      </c>
      <c r="CO209" s="110" t="str">
        <f>IF(ISBLANK(DATASHEET!CP195),"",DATASHEET!CP195)</f>
        <v>8N-SP-2</v>
      </c>
      <c r="FO209" s="282"/>
      <c r="FP209" s="282"/>
      <c r="FQ209" s="282"/>
      <c r="FR209" s="282"/>
      <c r="FS209" s="282"/>
      <c r="FT209" s="282"/>
      <c r="FU209" s="282"/>
      <c r="FV209" s="282"/>
      <c r="FW209" s="282"/>
      <c r="FX209" s="282"/>
      <c r="FY209" s="345"/>
      <c r="FZ209" s="282"/>
      <c r="GA209" s="282"/>
      <c r="GB209" s="282"/>
      <c r="GC209" s="282"/>
      <c r="GD209" s="282"/>
      <c r="GE209" s="282"/>
      <c r="GF209" s="282"/>
      <c r="GG209" s="282"/>
      <c r="GH209" s="282"/>
      <c r="GI209" s="282"/>
      <c r="GJ209" s="282"/>
      <c r="GK209" s="282"/>
      <c r="GL209" s="282"/>
      <c r="GM209" s="282"/>
      <c r="GN209" s="282"/>
      <c r="GO209" s="282"/>
      <c r="GP209" s="282"/>
      <c r="GQ209" s="282"/>
      <c r="GR209" s="282"/>
    </row>
    <row r="210" spans="1:200" ht="15.75" x14ac:dyDescent="0.25">
      <c r="A210" s="112">
        <f>DATASHEET!A196</f>
        <v>152877</v>
      </c>
      <c r="B210" s="113" t="str">
        <f>DATASHEET!B196</f>
        <v>UFONDU, Kenechukwu</v>
      </c>
      <c r="C210" s="114" t="str">
        <f>DATASHEET!C196</f>
        <v>8JJ</v>
      </c>
      <c r="D210" s="115" t="str">
        <f>DATASHEET!D196</f>
        <v>M</v>
      </c>
      <c r="E210" s="115" t="str">
        <f>DATASHEET!J196</f>
        <v>N</v>
      </c>
      <c r="F210" s="115" t="str">
        <f>DATASHEET!E196</f>
        <v>N</v>
      </c>
      <c r="G210" s="115" t="str">
        <f>DATASHEET!F196</f>
        <v>Other Black African</v>
      </c>
      <c r="H210" s="115" t="str">
        <f>DATASHEET!G196</f>
        <v>N</v>
      </c>
      <c r="I210" s="115" t="str">
        <f>DATASHEET!H196</f>
        <v>N</v>
      </c>
      <c r="J210" s="115" t="str">
        <f>DATASHEET!I196</f>
        <v>N</v>
      </c>
      <c r="K210" s="116" t="str">
        <f>DATASHEET!M196</f>
        <v>H</v>
      </c>
      <c r="L210" s="117" t="str">
        <f t="shared" si="78"/>
        <v/>
      </c>
      <c r="M210" s="106" t="str">
        <f>IFERROR(SUM(COUNTIF($S210,"&gt;=0"),COUNTIF($AC210,"&gt;=0"),COUNTIF($AH210,"&gt;=0"),COUNTIF(#REF!,"&gt;=0"),COUNTIF($AM210,"&gt;=0"),COUNTIF($AR210,"&gt;=0"),COUNTIF($AW210,"&gt;=0"),COUNTIF($BB210,"&gt;=0"),COUNTIF($BG210,"&gt;=0"),COUNTIF($BL210,"&gt;=0"),COUNTIF($BV210,"&gt;=0"),COUNTIF($BQ210,"&gt;=0"),COUNTIF($CF210,"&gt;=0"),COUNTIF($CK210,"&gt;=0"),COUNTIF($X210,"&gt;=0"),COUNTIF($CA210,"&gt;=0"))/COUNT($S210,$AC210,$AH210,#REF!,$AM210,$AR210,$AW210,$BB210,$BG210,$BL210,$BV210,$CA210,$CF210,$CK210,$X210,$BQ210),"")</f>
        <v/>
      </c>
      <c r="N210" s="106" t="str">
        <f>IFERROR(SUM(COUNTIF($S210,"&lt;0"),COUNTIF($AC210,"&lt;0"),COUNTIF($AH210,"&lt;0"),COUNTIF(#REF!,"&lt;0"),COUNTIF($AM210,"&lt;0"),COUNTIF($AR210,"&lt;0"),COUNTIF($AW210,"&lt;0"),COUNTIF($BB210,"&lt;0"),COUNTIF($BG210,"&lt;0"),COUNTIF($BL210,"&lt;0"),COUNTIF($BV210,"&lt;0"),COUNTIF($BQ210,"&lt;0"),COUNTIF($CA210,"&lt;0"),COUNTIF($CF210,"&lt;0"),COUNTIF($CK210,"&lt;0"),COUNTIF($X210,"&lt;0"))/COUNT($S210,$AC210,$AH210,#REF!,$AM210,$AR210,$AW210,$BB210,$BG210,$BL210,$BV210,$CA210,$CF210,$CK210,$X210,$BQ210),"")</f>
        <v/>
      </c>
      <c r="O210" s="118" t="str">
        <f>IF(ISBLANK(DATASHEET!L196),"",DATASHEET!L196)</f>
        <v>5-6</v>
      </c>
      <c r="P210" s="119">
        <f>IFERROR(IF(VLOOKUP(DATASHEET!A196,[5]YEAR8!$A$2:$Z$226,18,FALSE)="","",VLOOKUP(DATASHEET!A196,[5]YEAR8!$A$2:$Z$226,18,FALSE)),"")</f>
        <v>49.024999999999999</v>
      </c>
      <c r="Q210" s="120">
        <f>IFERROR(IF(VLOOKUP(DATASHEET!A196,[5]YEAR8!$A$2:$AF$250,19,FALSE)="","",VLOOKUP(DATASHEET!A196,[5]YEAR8!$A$2:$AF$250,19,FALSE)),"")</f>
        <v>4.9024999999999999</v>
      </c>
      <c r="R210" s="121" t="str">
        <f>'P8 BREAKDOWN'!L198</f>
        <v/>
      </c>
      <c r="S210" s="108" t="str">
        <f>IF(T210="","",IFERROR(VLOOKUP(DATASHEET!AF196,lookup,2,FALSE)-$Q210,""))</f>
        <v/>
      </c>
      <c r="T210" s="109">
        <f>IFERROR(INDEX(DATASHEET!$A$1:$CT$300,MATCH(PROGRESS!$A210,DATASHEET!$A$1:$A$300,0),MATCH(PROGRESS!T$2,DATASHEET!$A$1:$CT$1,0)),"")</f>
        <v>0</v>
      </c>
      <c r="U210" s="109" t="str">
        <f t="shared" si="79"/>
        <v/>
      </c>
      <c r="V210" s="110" t="str">
        <f>IF(ISBLANK(DATASHEET!AG196),"",DATASHEET!AG196)</f>
        <v>PLE</v>
      </c>
      <c r="W210" s="111" t="str">
        <f>IF(ISBLANK(DATASHEET!AH196),"",DATASHEET!AH196)</f>
        <v>8N-AR-3</v>
      </c>
      <c r="X210" s="108" t="str">
        <f>IFERROR(VLOOKUP(DATASHEET!AJ196,lookup,2,FALSE)-$Q210,"")</f>
        <v/>
      </c>
      <c r="Y210" s="109">
        <f>IFERROR(INDEX(DATASHEET!$A$1:$CT$300,MATCH(PROGRESS!$A210,DATASHEET!$A$1:$A$300,0),MATCH(PROGRESS!Y$2,DATASHEET!$A$1:$CT$1,0)),"")</f>
        <v>0</v>
      </c>
      <c r="Z210" s="109" t="str">
        <f t="shared" si="92"/>
        <v/>
      </c>
      <c r="AA210" s="110" t="str">
        <f>IF(ISBLANK(DATASHEET!AK196),"",DATASHEET!AK196)</f>
        <v>RQ</v>
      </c>
      <c r="AB210" s="111" t="str">
        <f>IF(ISBLANK(DATASHEET!AL196),"",DATASHEET!AL196)</f>
        <v>8N-DT-1</v>
      </c>
      <c r="AC210" s="108" t="str">
        <f>IF(AD210="","",IFERROR(VLOOKUP(DATASHEET!AN196,lookup,2,FALSE)-$Q210,""))</f>
        <v/>
      </c>
      <c r="AD210" s="109">
        <f>IFERROR(INDEX(DATASHEET!$A$1:$CT$300,MATCH(PROGRESS!$A210,DATASHEET!$A$1:$A$300,0),MATCH(PROGRESS!AD$2,DATASHEET!$A$1:$CT$1,0)),"")</f>
        <v>0</v>
      </c>
      <c r="AE210" s="109" t="str">
        <f t="shared" si="80"/>
        <v/>
      </c>
      <c r="AF210" s="110" t="str">
        <f>IF(ISBLANK(DATASHEET!AO196),"",DATASHEET!AO196)</f>
        <v>EC</v>
      </c>
      <c r="AG210" s="111" t="str">
        <f>IF(ISBLANK(DATASHEET!AP196),"",DATASHEET!AP196)</f>
        <v>8N-DR-3</v>
      </c>
      <c r="AH210" s="108" t="str">
        <f>IF(AI210="","",IFERROR(VLOOKUP(DATASHEET!AR196,lookup,2,FALSE)-$Q210,""))</f>
        <v/>
      </c>
      <c r="AI210" s="109">
        <f>IFERROR(INDEX(DATASHEET!$A$1:$CT$300,MATCH(PROGRESS!$A210,DATASHEET!$A$1:$A$300,0),MATCH(PROGRESS!AI$2,DATASHEET!$A$1:$CT$1,0)),"")</f>
        <v>0</v>
      </c>
      <c r="AJ210" s="109" t="str">
        <f t="shared" si="81"/>
        <v/>
      </c>
      <c r="AK210" s="110" t="str">
        <f>IF(ISBLANK(DATASHEET!AS196),"",DATASHEET!AS196)</f>
        <v>AWH</v>
      </c>
      <c r="AL210" s="111" t="str">
        <f>IF(ISBLANK(DATASHEET!AT196),"",DATASHEET!AT196)</f>
        <v>8N-EN-1</v>
      </c>
      <c r="AM210" s="108" t="str">
        <f>IF(AN210="","",IFERROR(VLOOKUP(DATASHEET!AZ196,lookup,2,FALSE)-$Q210,""))</f>
        <v/>
      </c>
      <c r="AN210" s="109">
        <f>IFERROR(INDEX(DATASHEET!$A$1:$CT$300,MATCH(PROGRESS!$A210,DATASHEET!$A$1:$A$300,0),MATCH(PROGRESS!AN$2,DATASHEET!$A$1:$CT$1,0)),"")</f>
        <v>0</v>
      </c>
      <c r="AO210" s="109" t="str">
        <f t="shared" si="82"/>
        <v/>
      </c>
      <c r="AP210" s="110" t="str">
        <f>IF(ISBLANK(DATASHEET!BA196),"",DATASHEET!BA196)</f>
        <v/>
      </c>
      <c r="AQ210" s="111" t="str">
        <f>IF(ISBLANK(DATASHEET!BB196),"",DATASHEET!BB196)</f>
        <v/>
      </c>
      <c r="AR210" s="108" t="str">
        <f>IF(AS210="","",IFERROR(VLOOKUP(DATASHEET!BD196,lookup,2,FALSE)-$Q210,""))</f>
        <v/>
      </c>
      <c r="AS210" s="109">
        <f>IFERROR(INDEX(DATASHEET!$A$1:$CT$300,MATCH(PROGRESS!$A210,DATASHEET!$A$1:$A$300,0),MATCH(PROGRESS!AS$2,DATASHEET!$A$1:$CT$1,0)),"")</f>
        <v>0</v>
      </c>
      <c r="AT210" s="109" t="str">
        <f t="shared" si="83"/>
        <v/>
      </c>
      <c r="AU210" s="110" t="str">
        <f>IF(ISBLANK(DATASHEET!BE196),"",DATASHEET!BE196)</f>
        <v>MPI</v>
      </c>
      <c r="AV210" s="111" t="str">
        <f>IF(ISBLANK(DATASHEET!BF196),"",DATASHEET!BF196)</f>
        <v>8N-GG-3</v>
      </c>
      <c r="AW210" s="108" t="str">
        <f>IF(AX210="","",IFERROR(VLOOKUP(DATASHEET!BH196,lookup,2,FALSE)-$Q210,""))</f>
        <v/>
      </c>
      <c r="AX210" s="109">
        <f>IFERROR(INDEX(DATASHEET!$A$1:$CT$300,MATCH(PROGRESS!$A210,DATASHEET!$A$1:$A$300,0),MATCH(PROGRESS!AX$2,DATASHEET!$A$1:$CT$1,0)),"")</f>
        <v>0</v>
      </c>
      <c r="AY210" s="109" t="str">
        <f t="shared" si="84"/>
        <v/>
      </c>
      <c r="AZ210" s="110" t="str">
        <f>IF(ISBLANK(DATASHEET!BI196),"",DATASHEET!BI196)</f>
        <v>MCO</v>
      </c>
      <c r="BA210" s="111" t="str">
        <f>IF(ISBLANK(DATASHEET!BJ196),"",DATASHEET!BJ196)</f>
        <v>8N-HI-3</v>
      </c>
      <c r="BB210" s="108" t="str">
        <f>IF(BC210="","",IFERROR(VLOOKUP(DATASHEET!BL196,lookup,2,FALSE)-$Q210,""))</f>
        <v/>
      </c>
      <c r="BC210" s="109">
        <f>IFERROR(INDEX(DATASHEET!$A$1:$CT$300,MATCH(PROGRESS!$A210,DATASHEET!$A$1:$A$300,0),MATCH(PROGRESS!BC$2,DATASHEET!$A$1:$CT$1,0)),"")</f>
        <v>0</v>
      </c>
      <c r="BD210" s="109" t="str">
        <f t="shared" si="85"/>
        <v/>
      </c>
      <c r="BE210" s="110" t="str">
        <f>IF(ISBLANK(DATASHEET!BM196),"",DATASHEET!BM196)</f>
        <v>RNI</v>
      </c>
      <c r="BF210" s="111" t="str">
        <f>IF(ISBLANK(DATASHEET!BN196),"",DATASHEET!BN196)</f>
        <v>8N-IT-3</v>
      </c>
      <c r="BG210" s="108" t="str">
        <f>IF(BH210="","",IFERROR(VLOOKUP(DATASHEET!BP196,lookup,2,FALSE)-$Q210,""))</f>
        <v/>
      </c>
      <c r="BH210" s="109">
        <f>IFERROR(INDEX(DATASHEET!$A$1:$CT$300,MATCH(PROGRESS!$A210,DATASHEET!$A$1:$A$300,0),MATCH(PROGRESS!BH$2,DATASHEET!$A$1:$CT$1,0)),"")</f>
        <v>0</v>
      </c>
      <c r="BI210" s="109" t="str">
        <f t="shared" si="86"/>
        <v/>
      </c>
      <c r="BJ210" s="110" t="str">
        <f>IF(ISBLANK(DATASHEET!BQ196),"",DATASHEET!BQ196)</f>
        <v>AB</v>
      </c>
      <c r="BK210" s="111" t="str">
        <f>IF(ISBLANK(DATASHEET!BR196),"",DATASHEET!BR196)</f>
        <v>8N-MA-3</v>
      </c>
      <c r="BL210" s="108" t="str">
        <f>IFERROR(VLOOKUP(DATASHEET!BT196,lookup,2,FALSE)-$Q210,"")</f>
        <v/>
      </c>
      <c r="BM210" s="109">
        <f>IFERROR(INDEX(DATASHEET!$A$1:$CT$300,MATCH(PROGRESS!$A210,DATASHEET!$A$1:$A$300,0),MATCH(PROGRESS!BM$2,DATASHEET!$A$1:$CT$1,0)),"")</f>
        <v>0</v>
      </c>
      <c r="BN210" s="109" t="str">
        <f t="shared" si="87"/>
        <v/>
      </c>
      <c r="BO210" s="110" t="str">
        <f>IF(ISBLANK(DATASHEET!BU196),"",DATASHEET!BU196)</f>
        <v>AW</v>
      </c>
      <c r="BP210" s="111" t="str">
        <f>IF(ISBLANK(DATASHEET!BV196),"",DATASHEET!BV196)</f>
        <v>8N-MU-3</v>
      </c>
      <c r="BQ210" s="108" t="str">
        <f>IFERROR(VLOOKUP(DATASHEET!BX196,lookup,2,FALSE)-$Q210,"")</f>
        <v/>
      </c>
      <c r="BR210" s="109">
        <f>IFERROR(INDEX(DATASHEET!$A$1:$CT$300,MATCH(PROGRESS!$A210,DATASHEET!$A$1:$A$300,0),MATCH(PROGRESS!BR$2,DATASHEET!$A$1:$CT$1,0)),"")</f>
        <v>0</v>
      </c>
      <c r="BS210" s="109" t="str">
        <f t="shared" si="88"/>
        <v/>
      </c>
      <c r="BT210" s="110" t="str">
        <f>IF(ISBLANK(DATASHEET!BY196),"",DATASHEET!BY196)</f>
        <v/>
      </c>
      <c r="BU210" s="111" t="str">
        <f>IF(ISBLANK(DATASHEET!BZ196),"",DATASHEET!BZ196)</f>
        <v/>
      </c>
      <c r="BV210" s="108" t="str">
        <f>IFERROR(VLOOKUP(DATASHEET!CB196,lookup,2,FALSE)-$Q210,"")</f>
        <v/>
      </c>
      <c r="BW210" s="109">
        <f>IFERROR(INDEX(DATASHEET!$A$1:$CT$300,MATCH(PROGRESS!$A210,DATASHEET!$A$1:$A$300,0),MATCH(PROGRESS!BW$2,DATASHEET!$A$1:$CT$1,0)),"")</f>
        <v>0</v>
      </c>
      <c r="BX210" s="109" t="str">
        <f t="shared" si="89"/>
        <v/>
      </c>
      <c r="BY210" s="110" t="str">
        <f>IF(ISBLANK(DATASHEET!CC196),"",DATASHEET!CC196)</f>
        <v>JOS</v>
      </c>
      <c r="BZ210" s="111" t="str">
        <f>IF(ISBLANK(DATASHEET!CD196),"",DATASHEET!CD196)</f>
        <v>8N-PE-3</v>
      </c>
      <c r="CA210" s="108" t="str">
        <f>IFERROR(VLOOKUP(DATASHEET!CF196,lookup,2,FALSE)-$Q210,"")</f>
        <v/>
      </c>
      <c r="CB210" s="109">
        <f>IFERROR(INDEX(DATASHEET!$A$1:$CT$300,MATCH(PROGRESS!$A210,DATASHEET!$A$1:$A$300,0),MATCH(PROGRESS!CB$2,DATASHEET!$A$1:$CT$1,0)),"")</f>
        <v>0</v>
      </c>
      <c r="CC210" s="109" t="str">
        <f t="shared" si="90"/>
        <v/>
      </c>
      <c r="CD210" s="110" t="str">
        <f>IF(ISBLANK(DATASHEET!CG196),"",DATASHEET!CG196)</f>
        <v>CR</v>
      </c>
      <c r="CE210" s="111" t="str">
        <f>IF(ISBLANK(DATASHEET!CH196),"",DATASHEET!CH196)</f>
        <v>8N-RE-3</v>
      </c>
      <c r="CF210" s="108" t="str">
        <f>IFERROR(VLOOKUP(DATASHEET!CJ196,lookup,2,FALSE)-$Q210,"")</f>
        <v/>
      </c>
      <c r="CG210" s="109">
        <f>IFERROR(INDEX(DATASHEET!$A$1:$CT$300,MATCH(PROGRESS!$A210,DATASHEET!$A$1:$A$300,0),MATCH(PROGRESS!CG$2,DATASHEET!$A$1:$CT$1,0)),"")</f>
        <v>0</v>
      </c>
      <c r="CH210" s="109" t="str">
        <f t="shared" si="93"/>
        <v/>
      </c>
      <c r="CI210" s="110" t="str">
        <f>IF(ISBLANK(DATASHEET!CK196),"",DATASHEET!CK196)</f>
        <v>RA</v>
      </c>
      <c r="CJ210" s="111" t="str">
        <f>IF(ISBLANK(DATASHEET!CL196),"",DATASHEET!CL196)</f>
        <v>8X-SC-6</v>
      </c>
      <c r="CK210" s="108" t="str">
        <f>IFERROR(VLOOKUP(DATASHEET!CN196,lookup,2,FALSE)-$Q210,"")</f>
        <v/>
      </c>
      <c r="CL210" s="109">
        <f>IFERROR(INDEX(DATASHEET!$A$1:$CT$300,MATCH(PROGRESS!$A210,DATASHEET!$A$1:$A$300,0),MATCH(PROGRESS!CL$2,DATASHEET!$A$1:$CT$1,0)),"")</f>
        <v>0</v>
      </c>
      <c r="CM210" s="109" t="str">
        <f t="shared" si="91"/>
        <v/>
      </c>
      <c r="CN210" s="110" t="str">
        <f>IF(ISBLANK(DATASHEET!CO196),"",DATASHEET!CO196)</f>
        <v>LMA</v>
      </c>
      <c r="CO210" s="110" t="str">
        <f>IF(ISBLANK(DATASHEET!CP196),"",DATASHEET!CP196)</f>
        <v>8N-SP-3</v>
      </c>
      <c r="FO210" s="282"/>
      <c r="FP210" s="282"/>
      <c r="FQ210" s="282"/>
      <c r="FR210" s="282"/>
      <c r="FS210" s="282"/>
      <c r="FT210" s="282"/>
      <c r="FU210" s="282"/>
      <c r="FV210" s="282"/>
      <c r="FW210" s="282"/>
      <c r="FX210" s="282"/>
      <c r="FY210" s="345"/>
      <c r="FZ210" s="282"/>
      <c r="GA210" s="282"/>
      <c r="GB210" s="282"/>
      <c r="GC210" s="282"/>
      <c r="GD210" s="282"/>
      <c r="GE210" s="282"/>
      <c r="GF210" s="282"/>
      <c r="GG210" s="282"/>
      <c r="GH210" s="282"/>
      <c r="GI210" s="282"/>
      <c r="GJ210" s="282"/>
      <c r="GK210" s="282"/>
      <c r="GL210" s="282"/>
      <c r="GM210" s="282"/>
      <c r="GN210" s="282"/>
      <c r="GO210" s="282"/>
      <c r="GP210" s="282"/>
      <c r="GQ210" s="282"/>
      <c r="GR210" s="282"/>
    </row>
    <row r="211" spans="1:200" ht="15.75" x14ac:dyDescent="0.25">
      <c r="A211" s="112">
        <f>DATASHEET!A197</f>
        <v>160004</v>
      </c>
      <c r="B211" s="113" t="str">
        <f>DATASHEET!B197</f>
        <v>UGONNA, Toben</v>
      </c>
      <c r="C211" s="114" t="str">
        <f>DATASHEET!C197</f>
        <v>8KC</v>
      </c>
      <c r="D211" s="115" t="str">
        <f>DATASHEET!D197</f>
        <v>M</v>
      </c>
      <c r="E211" s="115" t="str">
        <f>DATASHEET!J197</f>
        <v>N</v>
      </c>
      <c r="F211" s="115" t="str">
        <f>DATASHEET!E197</f>
        <v>N</v>
      </c>
      <c r="G211" s="115" t="str">
        <f>DATASHEET!F197</f>
        <v>White and Black African</v>
      </c>
      <c r="H211" s="115" t="str">
        <f>DATASHEET!G197</f>
        <v>N</v>
      </c>
      <c r="I211" s="115" t="str">
        <f>DATASHEET!H197</f>
        <v>N</v>
      </c>
      <c r="J211" s="115" t="str">
        <f>DATASHEET!I197</f>
        <v>N</v>
      </c>
      <c r="K211" s="116" t="str">
        <f>DATASHEET!M197</f>
        <v>H</v>
      </c>
      <c r="L211" s="117" t="str">
        <f t="shared" si="78"/>
        <v/>
      </c>
      <c r="M211" s="106" t="str">
        <f>IFERROR(SUM(COUNTIF($S211,"&gt;=0"),COUNTIF($AC211,"&gt;=0"),COUNTIF($AH211,"&gt;=0"),COUNTIF(#REF!,"&gt;=0"),COUNTIF($AM211,"&gt;=0"),COUNTIF($AR211,"&gt;=0"),COUNTIF($AW211,"&gt;=0"),COUNTIF($BB211,"&gt;=0"),COUNTIF($BG211,"&gt;=0"),COUNTIF($BL211,"&gt;=0"),COUNTIF($BV211,"&gt;=0"),COUNTIF($BQ211,"&gt;=0"),COUNTIF($CF211,"&gt;=0"),COUNTIF($CK211,"&gt;=0"),COUNTIF($X211,"&gt;=0"),COUNTIF($CA211,"&gt;=0"))/COUNT($S211,$AC211,$AH211,#REF!,$AM211,$AR211,$AW211,$BB211,$BG211,$BL211,$BV211,$CA211,$CF211,$CK211,$X211,$BQ211),"")</f>
        <v/>
      </c>
      <c r="N211" s="106" t="str">
        <f>IFERROR(SUM(COUNTIF($S211,"&lt;0"),COUNTIF($AC211,"&lt;0"),COUNTIF($AH211,"&lt;0"),COUNTIF(#REF!,"&lt;0"),COUNTIF($AM211,"&lt;0"),COUNTIF($AR211,"&lt;0"),COUNTIF($AW211,"&lt;0"),COUNTIF($BB211,"&lt;0"),COUNTIF($BG211,"&lt;0"),COUNTIF($BL211,"&lt;0"),COUNTIF($BV211,"&lt;0"),COUNTIF($BQ211,"&lt;0"),COUNTIF($CA211,"&lt;0"),COUNTIF($CF211,"&lt;0"),COUNTIF($CK211,"&lt;0"),COUNTIF($X211,"&lt;0"))/COUNT($S211,$AC211,$AH211,#REF!,$AM211,$AR211,$AW211,$BB211,$BG211,$BL211,$BV211,$CA211,$CF211,$CK211,$X211,$BQ211),"")</f>
        <v/>
      </c>
      <c r="O211" s="118" t="str">
        <f>IF(ISBLANK(DATASHEET!L197),"",DATASHEET!L197)</f>
        <v>8-9</v>
      </c>
      <c r="P211" s="119">
        <f>IFERROR(IF(VLOOKUP(DATASHEET!A197,[5]YEAR8!$A$2:$Z$226,18,FALSE)="","",VLOOKUP(DATASHEET!A197,[5]YEAR8!$A$2:$Z$226,18,FALSE)),"")</f>
        <v>80.05</v>
      </c>
      <c r="Q211" s="120">
        <f>IFERROR(IF(VLOOKUP(DATASHEET!A197,[5]YEAR8!$A$2:$AF$250,19,FALSE)="","",VLOOKUP(DATASHEET!A197,[5]YEAR8!$A$2:$AF$250,19,FALSE)),"")</f>
        <v>8.004999999999999</v>
      </c>
      <c r="R211" s="121" t="str">
        <f>'P8 BREAKDOWN'!L199</f>
        <v/>
      </c>
      <c r="S211" s="108" t="str">
        <f>IF(T211="","",IFERROR(VLOOKUP(DATASHEET!AF197,lookup,2,FALSE)-$Q211,""))</f>
        <v/>
      </c>
      <c r="T211" s="109">
        <f>IFERROR(INDEX(DATASHEET!$A$1:$CT$300,MATCH(PROGRESS!$A211,DATASHEET!$A$1:$A$300,0),MATCH(PROGRESS!T$2,DATASHEET!$A$1:$CT$1,0)),"")</f>
        <v>0</v>
      </c>
      <c r="U211" s="109" t="str">
        <f t="shared" si="79"/>
        <v/>
      </c>
      <c r="V211" s="110" t="str">
        <f>IF(ISBLANK(DATASHEET!AG197),"",DATASHEET!AG197)</f>
        <v>SGO</v>
      </c>
      <c r="W211" s="111" t="str">
        <f>IF(ISBLANK(DATASHEET!AH197),"",DATASHEET!AH197)</f>
        <v>8N-AR-4</v>
      </c>
      <c r="X211" s="108" t="str">
        <f>IFERROR(VLOOKUP(DATASHEET!AJ197,lookup,2,FALSE)-$Q211,"")</f>
        <v/>
      </c>
      <c r="Y211" s="109">
        <f>IFERROR(INDEX(DATASHEET!$A$1:$CT$300,MATCH(PROGRESS!$A211,DATASHEET!$A$1:$A$300,0),MATCH(PROGRESS!Y$2,DATASHEET!$A$1:$CT$1,0)),"")</f>
        <v>0</v>
      </c>
      <c r="Z211" s="109" t="str">
        <f t="shared" si="92"/>
        <v/>
      </c>
      <c r="AA211" s="110" t="str">
        <f>IF(ISBLANK(DATASHEET!AK197),"",DATASHEET!AK197)</f>
        <v>KD</v>
      </c>
      <c r="AB211" s="111" t="str">
        <f>IF(ISBLANK(DATASHEET!AL197),"",DATASHEET!AL197)</f>
        <v>8N-DT-2</v>
      </c>
      <c r="AC211" s="108" t="str">
        <f>IF(AD211="","",IFERROR(VLOOKUP(DATASHEET!AN197,lookup,2,FALSE)-$Q211,""))</f>
        <v/>
      </c>
      <c r="AD211" s="109">
        <f>IFERROR(INDEX(DATASHEET!$A$1:$CT$300,MATCH(PROGRESS!$A211,DATASHEET!$A$1:$A$300,0),MATCH(PROGRESS!AD$2,DATASHEET!$A$1:$CT$1,0)),"")</f>
        <v>0</v>
      </c>
      <c r="AE211" s="109" t="str">
        <f t="shared" si="80"/>
        <v/>
      </c>
      <c r="AF211" s="110" t="str">
        <f>IF(ISBLANK(DATASHEET!AO197),"",DATASHEET!AO197)</f>
        <v>KC</v>
      </c>
      <c r="AG211" s="111" t="str">
        <f>IF(ISBLANK(DATASHEET!AP197),"",DATASHEET!AP197)</f>
        <v>8N-DR-4</v>
      </c>
      <c r="AH211" s="108" t="str">
        <f>IF(AI211="","",IFERROR(VLOOKUP(DATASHEET!AR197,lookup,2,FALSE)-$Q211,""))</f>
        <v/>
      </c>
      <c r="AI211" s="109">
        <f>IFERROR(INDEX(DATASHEET!$A$1:$CT$300,MATCH(PROGRESS!$A211,DATASHEET!$A$1:$A$300,0),MATCH(PROGRESS!AI$2,DATASHEET!$A$1:$CT$1,0)),"")</f>
        <v>0</v>
      </c>
      <c r="AJ211" s="109" t="str">
        <f t="shared" si="81"/>
        <v/>
      </c>
      <c r="AK211" s="110" t="str">
        <f>IF(ISBLANK(DATASHEET!AS197),"",DATASHEET!AS197)</f>
        <v>AWH</v>
      </c>
      <c r="AL211" s="111" t="str">
        <f>IF(ISBLANK(DATASHEET!AT197),"",DATASHEET!AT197)</f>
        <v>8N-EN-1</v>
      </c>
      <c r="AM211" s="108" t="str">
        <f>IF(AN211="","",IFERROR(VLOOKUP(DATASHEET!AZ197,lookup,2,FALSE)-$Q211,""))</f>
        <v/>
      </c>
      <c r="AN211" s="109">
        <f>IFERROR(INDEX(DATASHEET!$A$1:$CT$300,MATCH(PROGRESS!$A211,DATASHEET!$A$1:$A$300,0),MATCH(PROGRESS!AN$2,DATASHEET!$A$1:$CT$1,0)),"")</f>
        <v>0</v>
      </c>
      <c r="AO211" s="109" t="str">
        <f t="shared" si="82"/>
        <v/>
      </c>
      <c r="AP211" s="110" t="str">
        <f>IF(ISBLANK(DATASHEET!BA197),"",DATASHEET!BA197)</f>
        <v/>
      </c>
      <c r="AQ211" s="111" t="str">
        <f>IF(ISBLANK(DATASHEET!BB197),"",DATASHEET!BB197)</f>
        <v/>
      </c>
      <c r="AR211" s="108" t="str">
        <f>IF(AS211="","",IFERROR(VLOOKUP(DATASHEET!BD197,lookup,2,FALSE)-$Q211,""))</f>
        <v/>
      </c>
      <c r="AS211" s="109">
        <f>IFERROR(INDEX(DATASHEET!$A$1:$CT$300,MATCH(PROGRESS!$A211,DATASHEET!$A$1:$A$300,0),MATCH(PROGRESS!AS$2,DATASHEET!$A$1:$CT$1,0)),"")</f>
        <v>0</v>
      </c>
      <c r="AT211" s="109" t="str">
        <f t="shared" si="83"/>
        <v/>
      </c>
      <c r="AU211" s="110" t="str">
        <f>IF(ISBLANK(DATASHEET!BE197),"",DATASHEET!BE197)</f>
        <v>ET</v>
      </c>
      <c r="AV211" s="111" t="str">
        <f>IF(ISBLANK(DATASHEET!BF197),"",DATASHEET!BF197)</f>
        <v>8N-GG-4</v>
      </c>
      <c r="AW211" s="108" t="str">
        <f>IF(AX211="","",IFERROR(VLOOKUP(DATASHEET!BH197,lookup,2,FALSE)-$Q211,""))</f>
        <v/>
      </c>
      <c r="AX211" s="109">
        <f>IFERROR(INDEX(DATASHEET!$A$1:$CT$300,MATCH(PROGRESS!$A211,DATASHEET!$A$1:$A$300,0),MATCH(PROGRESS!AX$2,DATASHEET!$A$1:$CT$1,0)),"")</f>
        <v>0</v>
      </c>
      <c r="AY211" s="109" t="str">
        <f t="shared" si="84"/>
        <v/>
      </c>
      <c r="AZ211" s="110" t="str">
        <f>IF(ISBLANK(DATASHEET!BI197),"",DATASHEET!BI197)</f>
        <v>ESH</v>
      </c>
      <c r="BA211" s="111" t="str">
        <f>IF(ISBLANK(DATASHEET!BJ197),"",DATASHEET!BJ197)</f>
        <v>8N-HI-4</v>
      </c>
      <c r="BB211" s="108" t="str">
        <f>IF(BC211="","",IFERROR(VLOOKUP(DATASHEET!BL197,lookup,2,FALSE)-$Q211,""))</f>
        <v/>
      </c>
      <c r="BC211" s="109">
        <f>IFERROR(INDEX(DATASHEET!$A$1:$CT$300,MATCH(PROGRESS!$A211,DATASHEET!$A$1:$A$300,0),MATCH(PROGRESS!BC$2,DATASHEET!$A$1:$CT$1,0)),"")</f>
        <v>0</v>
      </c>
      <c r="BD211" s="109" t="str">
        <f t="shared" si="85"/>
        <v/>
      </c>
      <c r="BE211" s="110" t="str">
        <f>IF(ISBLANK(DATASHEET!BM197),"",DATASHEET!BM197)</f>
        <v>RNI</v>
      </c>
      <c r="BF211" s="111" t="str">
        <f>IF(ISBLANK(DATASHEET!BN197),"",DATASHEET!BN197)</f>
        <v>8N-IT-4</v>
      </c>
      <c r="BG211" s="108" t="str">
        <f>IF(BH211="","",IFERROR(VLOOKUP(DATASHEET!BP197,lookup,2,FALSE)-$Q211,""))</f>
        <v/>
      </c>
      <c r="BH211" s="109">
        <f>IFERROR(INDEX(DATASHEET!$A$1:$CT$300,MATCH(PROGRESS!$A211,DATASHEET!$A$1:$A$300,0),MATCH(PROGRESS!BH$2,DATASHEET!$A$1:$CT$1,0)),"")</f>
        <v>0</v>
      </c>
      <c r="BI211" s="109" t="str">
        <f t="shared" si="86"/>
        <v/>
      </c>
      <c r="BJ211" s="110" t="str">
        <f>IF(ISBLANK(DATASHEET!BQ197),"",DATASHEET!BQ197)</f>
        <v>WD</v>
      </c>
      <c r="BK211" s="111" t="str">
        <f>IF(ISBLANK(DATASHEET!BR197),"",DATASHEET!BR197)</f>
        <v>8N-MA-1</v>
      </c>
      <c r="BL211" s="108" t="str">
        <f>IFERROR(VLOOKUP(DATASHEET!BT197,lookup,2,FALSE)-$Q211,"")</f>
        <v/>
      </c>
      <c r="BM211" s="109">
        <f>IFERROR(INDEX(DATASHEET!$A$1:$CT$300,MATCH(PROGRESS!$A211,DATASHEET!$A$1:$A$300,0),MATCH(PROGRESS!BM$2,DATASHEET!$A$1:$CT$1,0)),"")</f>
        <v>0</v>
      </c>
      <c r="BN211" s="109" t="str">
        <f t="shared" si="87"/>
        <v/>
      </c>
      <c r="BO211" s="110" t="str">
        <f>IF(ISBLANK(DATASHEET!BU197),"",DATASHEET!BU197)</f>
        <v>AW</v>
      </c>
      <c r="BP211" s="111" t="str">
        <f>IF(ISBLANK(DATASHEET!BV197),"",DATASHEET!BV197)</f>
        <v>8N-MU-4</v>
      </c>
      <c r="BQ211" s="108" t="str">
        <f>IFERROR(VLOOKUP(DATASHEET!BX197,lookup,2,FALSE)-$Q211,"")</f>
        <v/>
      </c>
      <c r="BR211" s="109">
        <f>IFERROR(INDEX(DATASHEET!$A$1:$CT$300,MATCH(PROGRESS!$A211,DATASHEET!$A$1:$A$300,0),MATCH(PROGRESS!BR$2,DATASHEET!$A$1:$CT$1,0)),"")</f>
        <v>0</v>
      </c>
      <c r="BS211" s="109" t="str">
        <f t="shared" si="88"/>
        <v/>
      </c>
      <c r="BT211" s="110" t="str">
        <f>IF(ISBLANK(DATASHEET!BY197),"",DATASHEET!BY197)</f>
        <v/>
      </c>
      <c r="BU211" s="111" t="str">
        <f>IF(ISBLANK(DATASHEET!BZ197),"",DATASHEET!BZ197)</f>
        <v/>
      </c>
      <c r="BV211" s="108" t="str">
        <f>IFERROR(VLOOKUP(DATASHEET!CB197,lookup,2,FALSE)-$Q211,"")</f>
        <v/>
      </c>
      <c r="BW211" s="109">
        <f>IFERROR(INDEX(DATASHEET!$A$1:$CT$300,MATCH(PROGRESS!$A211,DATASHEET!$A$1:$A$300,0),MATCH(PROGRESS!BW$2,DATASHEET!$A$1:$CT$1,0)),"")</f>
        <v>0</v>
      </c>
      <c r="BX211" s="109" t="str">
        <f t="shared" si="89"/>
        <v/>
      </c>
      <c r="BY211" s="110" t="str">
        <f>IF(ISBLANK(DATASHEET!CC197),"",DATASHEET!CC197)</f>
        <v>JOS</v>
      </c>
      <c r="BZ211" s="111" t="str">
        <f>IF(ISBLANK(DATASHEET!CD197),"",DATASHEET!CD197)</f>
        <v>8N-PE-3</v>
      </c>
      <c r="CA211" s="108" t="str">
        <f>IFERROR(VLOOKUP(DATASHEET!CF197,lookup,2,FALSE)-$Q211,"")</f>
        <v/>
      </c>
      <c r="CB211" s="109">
        <f>IFERROR(INDEX(DATASHEET!$A$1:$CT$300,MATCH(PROGRESS!$A211,DATASHEET!$A$1:$A$300,0),MATCH(PROGRESS!CB$2,DATASHEET!$A$1:$CT$1,0)),"")</f>
        <v>0</v>
      </c>
      <c r="CC211" s="109" t="str">
        <f t="shared" si="90"/>
        <v/>
      </c>
      <c r="CD211" s="110" t="str">
        <f>IF(ISBLANK(DATASHEET!CG197),"",DATASHEET!CG197)</f>
        <v>ZA</v>
      </c>
      <c r="CE211" s="111" t="str">
        <f>IF(ISBLANK(DATASHEET!CH197),"",DATASHEET!CH197)</f>
        <v>8N-RE-4</v>
      </c>
      <c r="CF211" s="108" t="str">
        <f>IFERROR(VLOOKUP(DATASHEET!CJ197,lookup,2,FALSE)-$Q211,"")</f>
        <v/>
      </c>
      <c r="CG211" s="109">
        <f>IFERROR(INDEX(DATASHEET!$A$1:$CT$300,MATCH(PROGRESS!$A211,DATASHEET!$A$1:$A$300,0),MATCH(PROGRESS!CG$2,DATASHEET!$A$1:$CT$1,0)),"")</f>
        <v>0</v>
      </c>
      <c r="CH211" s="109" t="str">
        <f t="shared" si="93"/>
        <v/>
      </c>
      <c r="CI211" s="110" t="str">
        <f>IF(ISBLANK(DATASHEET!CK197),"",DATASHEET!CK197)</f>
        <v>GN</v>
      </c>
      <c r="CJ211" s="111" t="str">
        <f>IF(ISBLANK(DATASHEET!CL197),"",DATASHEET!CL197)</f>
        <v>8X-SC-3</v>
      </c>
      <c r="CK211" s="108" t="str">
        <f>IFERROR(VLOOKUP(DATASHEET!CN197,lookup,2,FALSE)-$Q211,"")</f>
        <v/>
      </c>
      <c r="CL211" s="109">
        <f>IFERROR(INDEX(DATASHEET!$A$1:$CT$300,MATCH(PROGRESS!$A211,DATASHEET!$A$1:$A$300,0),MATCH(PROGRESS!CL$2,DATASHEET!$A$1:$CT$1,0)),"")</f>
        <v>0</v>
      </c>
      <c r="CM211" s="109" t="str">
        <f t="shared" si="91"/>
        <v/>
      </c>
      <c r="CN211" s="110" t="str">
        <f>IF(ISBLANK(DATASHEET!CO197),"",DATASHEET!CO197)</f>
        <v>MBA</v>
      </c>
      <c r="CO211" s="110" t="str">
        <f>IF(ISBLANK(DATASHEET!CP197),"",DATASHEET!CP197)</f>
        <v>8N-SP-4</v>
      </c>
      <c r="FO211" s="282"/>
      <c r="FP211" s="282"/>
      <c r="FQ211" s="282"/>
      <c r="FR211" s="282"/>
      <c r="FS211" s="282"/>
      <c r="FT211" s="282"/>
      <c r="FU211" s="282"/>
      <c r="FV211" s="282"/>
      <c r="FW211" s="282"/>
      <c r="FX211" s="282"/>
      <c r="FY211" s="345"/>
      <c r="FZ211" s="282"/>
      <c r="GA211" s="282"/>
      <c r="GB211" s="282"/>
      <c r="GC211" s="282"/>
      <c r="GD211" s="282"/>
      <c r="GE211" s="282"/>
      <c r="GF211" s="282"/>
      <c r="GG211" s="282"/>
      <c r="GH211" s="282"/>
      <c r="GI211" s="282"/>
      <c r="GJ211" s="282"/>
      <c r="GK211" s="282"/>
      <c r="GL211" s="282"/>
      <c r="GM211" s="282"/>
      <c r="GN211" s="282"/>
      <c r="GO211" s="282"/>
      <c r="GP211" s="282"/>
      <c r="GQ211" s="282"/>
      <c r="GR211" s="282"/>
    </row>
    <row r="212" spans="1:200" ht="15.75" x14ac:dyDescent="0.25">
      <c r="A212" s="112">
        <f>DATASHEET!A198</f>
        <v>152945</v>
      </c>
      <c r="B212" s="113" t="str">
        <f>DATASHEET!B198</f>
        <v>UKANGA, Semaekediong</v>
      </c>
      <c r="C212" s="114" t="str">
        <f>DATASHEET!C198</f>
        <v>8PH</v>
      </c>
      <c r="D212" s="115" t="str">
        <f>DATASHEET!D198</f>
        <v>M</v>
      </c>
      <c r="E212" s="115" t="str">
        <f>DATASHEET!J198</f>
        <v>N</v>
      </c>
      <c r="F212" s="115" t="str">
        <f>DATASHEET!E198</f>
        <v>N</v>
      </c>
      <c r="G212" s="115" t="str">
        <f>DATASHEET!F198</f>
        <v>Other Black African</v>
      </c>
      <c r="H212" s="115" t="str">
        <f>DATASHEET!G198</f>
        <v>N</v>
      </c>
      <c r="I212" s="115" t="str">
        <f>DATASHEET!H198</f>
        <v>N</v>
      </c>
      <c r="J212" s="115" t="str">
        <f>DATASHEET!I198</f>
        <v>N</v>
      </c>
      <c r="K212" s="116" t="str">
        <f>DATASHEET!M198</f>
        <v>H</v>
      </c>
      <c r="L212" s="117" t="str">
        <f t="shared" si="78"/>
        <v/>
      </c>
      <c r="M212" s="106" t="str">
        <f>IFERROR(SUM(COUNTIF($S212,"&gt;=0"),COUNTIF($AC212,"&gt;=0"),COUNTIF($AH212,"&gt;=0"),COUNTIF(#REF!,"&gt;=0"),COUNTIF($AM212,"&gt;=0"),COUNTIF($AR212,"&gt;=0"),COUNTIF($AW212,"&gt;=0"),COUNTIF($BB212,"&gt;=0"),COUNTIF($BG212,"&gt;=0"),COUNTIF($BL212,"&gt;=0"),COUNTIF($BV212,"&gt;=0"),COUNTIF($BQ212,"&gt;=0"),COUNTIF($CF212,"&gt;=0"),COUNTIF($CK212,"&gt;=0"),COUNTIF($X212,"&gt;=0"),COUNTIF($CA212,"&gt;=0"))/COUNT($S212,$AC212,$AH212,#REF!,$AM212,$AR212,$AW212,$BB212,$BG212,$BL212,$BV212,$CA212,$CF212,$CK212,$X212,$BQ212),"")</f>
        <v/>
      </c>
      <c r="N212" s="106" t="str">
        <f>IFERROR(SUM(COUNTIF($S212,"&lt;0"),COUNTIF($AC212,"&lt;0"),COUNTIF($AH212,"&lt;0"),COUNTIF(#REF!,"&lt;0"),COUNTIF($AM212,"&lt;0"),COUNTIF($AR212,"&lt;0"),COUNTIF($AW212,"&lt;0"),COUNTIF($BB212,"&lt;0"),COUNTIF($BG212,"&lt;0"),COUNTIF($BL212,"&lt;0"),COUNTIF($BV212,"&lt;0"),COUNTIF($BQ212,"&lt;0"),COUNTIF($CA212,"&lt;0"),COUNTIF($CF212,"&lt;0"),COUNTIF($CK212,"&lt;0"),COUNTIF($X212,"&lt;0"))/COUNT($S212,$AC212,$AH212,#REF!,$AM212,$AR212,$AW212,$BB212,$BG212,$BL212,$BV212,$CA212,$CF212,$CK212,$X212,$BQ212),"")</f>
        <v/>
      </c>
      <c r="O212" s="118" t="str">
        <f>IF(ISBLANK(DATASHEET!L198),"",DATASHEET!L198)</f>
        <v>6-7</v>
      </c>
      <c r="P212" s="119">
        <f>IFERROR(IF(VLOOKUP(DATASHEET!A198,[5]YEAR8!$A$2:$Z$226,18,FALSE)="","",VLOOKUP(DATASHEET!A198,[5]YEAR8!$A$2:$Z$226,18,FALSE)),"")</f>
        <v>65.541015999999999</v>
      </c>
      <c r="Q212" s="120">
        <f>IFERROR(IF(VLOOKUP(DATASHEET!A198,[5]YEAR8!$A$2:$AF$250,19,FALSE)="","",VLOOKUP(DATASHEET!A198,[5]YEAR8!$A$2:$AF$250,19,FALSE)),"")</f>
        <v>6.5541016000000001</v>
      </c>
      <c r="R212" s="121" t="str">
        <f>'P8 BREAKDOWN'!L200</f>
        <v/>
      </c>
      <c r="S212" s="108" t="str">
        <f>IF(T212="","",IFERROR(VLOOKUP(DATASHEET!AF198,lookup,2,FALSE)-$Q212,""))</f>
        <v/>
      </c>
      <c r="T212" s="109">
        <f>IFERROR(INDEX(DATASHEET!$A$1:$CT$300,MATCH(PROGRESS!$A212,DATASHEET!$A$1:$A$300,0),MATCH(PROGRESS!T$2,DATASHEET!$A$1:$CT$1,0)),"")</f>
        <v>0</v>
      </c>
      <c r="U212" s="109" t="str">
        <f t="shared" si="79"/>
        <v/>
      </c>
      <c r="V212" s="110" t="str">
        <f>IF(ISBLANK(DATASHEET!AG198),"",DATASHEET!AG198)</f>
        <v>PLE</v>
      </c>
      <c r="W212" s="111" t="str">
        <f>IF(ISBLANK(DATASHEET!AH198),"",DATASHEET!AH198)</f>
        <v>8S-AR-3</v>
      </c>
      <c r="X212" s="108" t="str">
        <f>IFERROR(VLOOKUP(DATASHEET!AJ198,lookup,2,FALSE)-$Q212,"")</f>
        <v/>
      </c>
      <c r="Y212" s="109">
        <f>IFERROR(INDEX(DATASHEET!$A$1:$CT$300,MATCH(PROGRESS!$A212,DATASHEET!$A$1:$A$300,0),MATCH(PROGRESS!Y$2,DATASHEET!$A$1:$CT$1,0)),"")</f>
        <v>0</v>
      </c>
      <c r="Z212" s="109" t="str">
        <f t="shared" si="92"/>
        <v/>
      </c>
      <c r="AA212" s="110" t="str">
        <f>IF(ISBLANK(DATASHEET!AK198),"",DATASHEET!AK198)</f>
        <v>MO</v>
      </c>
      <c r="AB212" s="111" t="str">
        <f>IF(ISBLANK(DATASHEET!AL198),"",DATASHEET!AL198)</f>
        <v>8S-DT-3</v>
      </c>
      <c r="AC212" s="108" t="str">
        <f>IF(AD212="","",IFERROR(VLOOKUP(DATASHEET!AN198,lookup,2,FALSE)-$Q212,""))</f>
        <v/>
      </c>
      <c r="AD212" s="109">
        <f>IFERROR(INDEX(DATASHEET!$A$1:$CT$300,MATCH(PROGRESS!$A212,DATASHEET!$A$1:$A$300,0),MATCH(PROGRESS!AD$2,DATASHEET!$A$1:$CT$1,0)),"")</f>
        <v>0</v>
      </c>
      <c r="AE212" s="109" t="str">
        <f t="shared" si="80"/>
        <v/>
      </c>
      <c r="AF212" s="110" t="str">
        <f>IF(ISBLANK(DATASHEET!AO198),"",DATASHEET!AO198)</f>
        <v>EC</v>
      </c>
      <c r="AG212" s="111" t="str">
        <f>IF(ISBLANK(DATASHEET!AP198),"",DATASHEET!AP198)</f>
        <v>8S-DR-3</v>
      </c>
      <c r="AH212" s="108" t="str">
        <f>IF(AI212="","",IFERROR(VLOOKUP(DATASHEET!AR198,lookup,2,FALSE)-$Q212,""))</f>
        <v/>
      </c>
      <c r="AI212" s="109">
        <f>IFERROR(INDEX(DATASHEET!$A$1:$CT$300,MATCH(PROGRESS!$A212,DATASHEET!$A$1:$A$300,0),MATCH(PROGRESS!AI$2,DATASHEET!$A$1:$CT$1,0)),"")</f>
        <v>0</v>
      </c>
      <c r="AJ212" s="109" t="str">
        <f t="shared" si="81"/>
        <v/>
      </c>
      <c r="AK212" s="110" t="str">
        <f>IF(ISBLANK(DATASHEET!AS198),"",DATASHEET!AS198)</f>
        <v>BH</v>
      </c>
      <c r="AL212" s="111" t="str">
        <f>IF(ISBLANK(DATASHEET!AT198),"",DATASHEET!AT198)</f>
        <v>8S-EN-2</v>
      </c>
      <c r="AM212" s="108" t="str">
        <f>IF(AN212="","",IFERROR(VLOOKUP(DATASHEET!AZ198,lookup,2,FALSE)-$Q212,""))</f>
        <v/>
      </c>
      <c r="AN212" s="109">
        <f>IFERROR(INDEX(DATASHEET!$A$1:$CT$300,MATCH(PROGRESS!$A212,DATASHEET!$A$1:$A$300,0),MATCH(PROGRESS!AN$2,DATASHEET!$A$1:$CT$1,0)),"")</f>
        <v>0</v>
      </c>
      <c r="AO212" s="109" t="str">
        <f t="shared" si="82"/>
        <v/>
      </c>
      <c r="AP212" s="110" t="str">
        <f>IF(ISBLANK(DATASHEET!BA198),"",DATASHEET!BA198)</f>
        <v>DCH</v>
      </c>
      <c r="AQ212" s="111" t="str">
        <f>IF(ISBLANK(DATASHEET!BB198),"",DATASHEET!BB198)</f>
        <v>8S-FR-3</v>
      </c>
      <c r="AR212" s="108" t="str">
        <f>IF(AS212="","",IFERROR(VLOOKUP(DATASHEET!BD198,lookup,2,FALSE)-$Q212,""))</f>
        <v/>
      </c>
      <c r="AS212" s="109">
        <f>IFERROR(INDEX(DATASHEET!$A$1:$CT$300,MATCH(PROGRESS!$A212,DATASHEET!$A$1:$A$300,0),MATCH(PROGRESS!AS$2,DATASHEET!$A$1:$CT$1,0)),"")</f>
        <v>0</v>
      </c>
      <c r="AT212" s="109" t="str">
        <f t="shared" si="83"/>
        <v/>
      </c>
      <c r="AU212" s="110" t="str">
        <f>IF(ISBLANK(DATASHEET!BE198),"",DATASHEET!BE198)</f>
        <v>NH</v>
      </c>
      <c r="AV212" s="111" t="str">
        <f>IF(ISBLANK(DATASHEET!BF198),"",DATASHEET!BF198)</f>
        <v>8S-GG-3</v>
      </c>
      <c r="AW212" s="108" t="str">
        <f>IF(AX212="","",IFERROR(VLOOKUP(DATASHEET!BH198,lookup,2,FALSE)-$Q212,""))</f>
        <v/>
      </c>
      <c r="AX212" s="109">
        <f>IFERROR(INDEX(DATASHEET!$A$1:$CT$300,MATCH(PROGRESS!$A212,DATASHEET!$A$1:$A$300,0),MATCH(PROGRESS!AX$2,DATASHEET!$A$1:$CT$1,0)),"")</f>
        <v>0</v>
      </c>
      <c r="AY212" s="109" t="str">
        <f t="shared" si="84"/>
        <v/>
      </c>
      <c r="AZ212" s="110" t="str">
        <f>IF(ISBLANK(DATASHEET!BI198),"",DATASHEET!BI198)</f>
        <v>MCO</v>
      </c>
      <c r="BA212" s="111" t="str">
        <f>IF(ISBLANK(DATASHEET!BJ198),"",DATASHEET!BJ198)</f>
        <v>8S-HI-3</v>
      </c>
      <c r="BB212" s="108" t="str">
        <f>IF(BC212="","",IFERROR(VLOOKUP(DATASHEET!BL198,lookup,2,FALSE)-$Q212,""))</f>
        <v/>
      </c>
      <c r="BC212" s="109">
        <f>IFERROR(INDEX(DATASHEET!$A$1:$CT$300,MATCH(PROGRESS!$A212,DATASHEET!$A$1:$A$300,0),MATCH(PROGRESS!BC$2,DATASHEET!$A$1:$CT$1,0)),"")</f>
        <v>0</v>
      </c>
      <c r="BD212" s="109" t="str">
        <f t="shared" si="85"/>
        <v/>
      </c>
      <c r="BE212" s="110" t="str">
        <f>IF(ISBLANK(DATASHEET!BM198),"",DATASHEET!BM198)</f>
        <v>RNI</v>
      </c>
      <c r="BF212" s="111" t="str">
        <f>IF(ISBLANK(DATASHEET!BN198),"",DATASHEET!BN198)</f>
        <v>8S-IT-3</v>
      </c>
      <c r="BG212" s="108" t="str">
        <f>IF(BH212="","",IFERROR(VLOOKUP(DATASHEET!BP198,lookup,2,FALSE)-$Q212,""))</f>
        <v/>
      </c>
      <c r="BH212" s="109">
        <f>IFERROR(INDEX(DATASHEET!$A$1:$CT$300,MATCH(PROGRESS!$A212,DATASHEET!$A$1:$A$300,0),MATCH(PROGRESS!BH$2,DATASHEET!$A$1:$CT$1,0)),"")</f>
        <v>0</v>
      </c>
      <c r="BI212" s="109" t="str">
        <f t="shared" si="86"/>
        <v/>
      </c>
      <c r="BJ212" s="110" t="str">
        <f>IF(ISBLANK(DATASHEET!BQ198),"",DATASHEET!BQ198)</f>
        <v>MP</v>
      </c>
      <c r="BK212" s="111" t="str">
        <f>IF(ISBLANK(DATASHEET!BR198),"",DATASHEET!BR198)</f>
        <v>8S-MA-2</v>
      </c>
      <c r="BL212" s="108" t="str">
        <f>IFERROR(VLOOKUP(DATASHEET!BT198,lookup,2,FALSE)-$Q212,"")</f>
        <v/>
      </c>
      <c r="BM212" s="109">
        <f>IFERROR(INDEX(DATASHEET!$A$1:$CT$300,MATCH(PROGRESS!$A212,DATASHEET!$A$1:$A$300,0),MATCH(PROGRESS!BM$2,DATASHEET!$A$1:$CT$1,0)),"")</f>
        <v>0</v>
      </c>
      <c r="BN212" s="109" t="str">
        <f t="shared" si="87"/>
        <v/>
      </c>
      <c r="BO212" s="110" t="str">
        <f>IF(ISBLANK(DATASHEET!BU198),"",DATASHEET!BU198)</f>
        <v>AW</v>
      </c>
      <c r="BP212" s="111" t="str">
        <f>IF(ISBLANK(DATASHEET!BV198),"",DATASHEET!BV198)</f>
        <v>8S-MU-3</v>
      </c>
      <c r="BQ212" s="108" t="str">
        <f>IFERROR(VLOOKUP(DATASHEET!BX198,lookup,2,FALSE)-$Q212,"")</f>
        <v/>
      </c>
      <c r="BR212" s="109">
        <f>IFERROR(INDEX(DATASHEET!$A$1:$CT$300,MATCH(PROGRESS!$A212,DATASHEET!$A$1:$A$300,0),MATCH(PROGRESS!BR$2,DATASHEET!$A$1:$CT$1,0)),"")</f>
        <v>0</v>
      </c>
      <c r="BS212" s="109" t="str">
        <f t="shared" si="88"/>
        <v/>
      </c>
      <c r="BT212" s="110" t="str">
        <f>IF(ISBLANK(DATASHEET!BY198),"",DATASHEET!BY198)</f>
        <v/>
      </c>
      <c r="BU212" s="111" t="str">
        <f>IF(ISBLANK(DATASHEET!BZ198),"",DATASHEET!BZ198)</f>
        <v/>
      </c>
      <c r="BV212" s="108" t="str">
        <f>IFERROR(VLOOKUP(DATASHEET!CB198,lookup,2,FALSE)-$Q212,"")</f>
        <v/>
      </c>
      <c r="BW212" s="109">
        <f>IFERROR(INDEX(DATASHEET!$A$1:$CT$300,MATCH(PROGRESS!$A212,DATASHEET!$A$1:$A$300,0),MATCH(PROGRESS!BW$2,DATASHEET!$A$1:$CT$1,0)),"")</f>
        <v>0</v>
      </c>
      <c r="BX212" s="109" t="str">
        <f t="shared" si="89"/>
        <v/>
      </c>
      <c r="BY212" s="110" t="str">
        <f>IF(ISBLANK(DATASHEET!CC198),"",DATASHEET!CC198)</f>
        <v>RDO</v>
      </c>
      <c r="BZ212" s="111" t="str">
        <f>IF(ISBLANK(DATASHEET!CD198),"",DATASHEET!CD198)</f>
        <v>8S-PE-3</v>
      </c>
      <c r="CA212" s="108" t="str">
        <f>IFERROR(VLOOKUP(DATASHEET!CF198,lookup,2,FALSE)-$Q212,"")</f>
        <v/>
      </c>
      <c r="CB212" s="109">
        <f>IFERROR(INDEX(DATASHEET!$A$1:$CT$300,MATCH(PROGRESS!$A212,DATASHEET!$A$1:$A$300,0),MATCH(PROGRESS!CB$2,DATASHEET!$A$1:$CT$1,0)),"")</f>
        <v>0</v>
      </c>
      <c r="CC212" s="109" t="str">
        <f t="shared" si="90"/>
        <v/>
      </c>
      <c r="CD212" s="110" t="str">
        <f>IF(ISBLANK(DATASHEET!CG198),"",DATASHEET!CG198)</f>
        <v>FG</v>
      </c>
      <c r="CE212" s="111" t="str">
        <f>IF(ISBLANK(DATASHEET!CH198),"",DATASHEET!CH198)</f>
        <v>8S-RE-3</v>
      </c>
      <c r="CF212" s="108" t="str">
        <f>IFERROR(VLOOKUP(DATASHEET!CJ198,lookup,2,FALSE)-$Q212,"")</f>
        <v/>
      </c>
      <c r="CG212" s="109">
        <f>IFERROR(INDEX(DATASHEET!$A$1:$CT$300,MATCH(PROGRESS!$A212,DATASHEET!$A$1:$A$300,0),MATCH(PROGRESS!CG$2,DATASHEET!$A$1:$CT$1,0)),"")</f>
        <v>0</v>
      </c>
      <c r="CH212" s="109" t="str">
        <f t="shared" si="93"/>
        <v/>
      </c>
      <c r="CI212" s="110" t="str">
        <f>IF(ISBLANK(DATASHEET!CK198),"",DATASHEET!CK198)</f>
        <v>GN</v>
      </c>
      <c r="CJ212" s="111" t="str">
        <f>IF(ISBLANK(DATASHEET!CL198),"",DATASHEET!CL198)</f>
        <v>8X-SC-3</v>
      </c>
      <c r="CK212" s="108" t="str">
        <f>IFERROR(VLOOKUP(DATASHEET!CN198,lookup,2,FALSE)-$Q212,"")</f>
        <v/>
      </c>
      <c r="CL212" s="109">
        <f>IFERROR(INDEX(DATASHEET!$A$1:$CT$300,MATCH(PROGRESS!$A212,DATASHEET!$A$1:$A$300,0),MATCH(PROGRESS!CL$2,DATASHEET!$A$1:$CT$1,0)),"")</f>
        <v>0</v>
      </c>
      <c r="CM212" s="109" t="str">
        <f t="shared" si="91"/>
        <v/>
      </c>
      <c r="CN212" s="110" t="str">
        <f>IF(ISBLANK(DATASHEET!CO198),"",DATASHEET!CO198)</f>
        <v/>
      </c>
      <c r="CO212" s="110" t="str">
        <f>IF(ISBLANK(DATASHEET!CP198),"",DATASHEET!CP198)</f>
        <v/>
      </c>
      <c r="FO212" s="282"/>
      <c r="FP212" s="282"/>
      <c r="FQ212" s="282"/>
      <c r="FR212" s="282"/>
      <c r="FS212" s="282"/>
      <c r="FT212" s="282"/>
      <c r="FU212" s="282"/>
      <c r="FV212" s="282"/>
      <c r="FW212" s="282"/>
      <c r="FX212" s="282"/>
      <c r="FY212" s="345"/>
      <c r="FZ212" s="282"/>
      <c r="GA212" s="282"/>
      <c r="GB212" s="282"/>
      <c r="GC212" s="282"/>
      <c r="GD212" s="282"/>
      <c r="GE212" s="282"/>
      <c r="GF212" s="282"/>
      <c r="GG212" s="282"/>
      <c r="GH212" s="282"/>
      <c r="GI212" s="282"/>
      <c r="GJ212" s="282"/>
      <c r="GK212" s="282"/>
      <c r="GL212" s="282"/>
      <c r="GM212" s="282"/>
      <c r="GN212" s="282"/>
      <c r="GO212" s="282"/>
      <c r="GP212" s="282"/>
      <c r="GQ212" s="282"/>
      <c r="GR212" s="282"/>
    </row>
    <row r="213" spans="1:200" ht="15.75" x14ac:dyDescent="0.25">
      <c r="A213" s="112">
        <f>DATASHEET!A199</f>
        <v>152765</v>
      </c>
      <c r="B213" s="113" t="str">
        <f>DATASHEET!B199</f>
        <v>ULHAQ, Haris</v>
      </c>
      <c r="C213" s="114" t="str">
        <f>DATASHEET!C199</f>
        <v>8JJ</v>
      </c>
      <c r="D213" s="115" t="str">
        <f>DATASHEET!D199</f>
        <v>M</v>
      </c>
      <c r="E213" s="115" t="str">
        <f>DATASHEET!J199</f>
        <v>N</v>
      </c>
      <c r="F213" s="115" t="str">
        <f>DATASHEET!E199</f>
        <v>N</v>
      </c>
      <c r="G213" s="115" t="str">
        <f>DATASHEET!F199</f>
        <v>Pakistani</v>
      </c>
      <c r="H213" s="115" t="str">
        <f>DATASHEET!G199</f>
        <v>Y</v>
      </c>
      <c r="I213" s="115" t="str">
        <f>DATASHEET!H199</f>
        <v>N</v>
      </c>
      <c r="J213" s="115" t="str">
        <f>DATASHEET!I199</f>
        <v>N</v>
      </c>
      <c r="K213" s="116" t="str">
        <f>DATASHEET!M199</f>
        <v>H</v>
      </c>
      <c r="L213" s="117" t="str">
        <f t="shared" si="78"/>
        <v/>
      </c>
      <c r="M213" s="106" t="str">
        <f>IFERROR(SUM(COUNTIF($S213,"&gt;=0"),COUNTIF($AC213,"&gt;=0"),COUNTIF($AH213,"&gt;=0"),COUNTIF(#REF!,"&gt;=0"),COUNTIF($AM213,"&gt;=0"),COUNTIF($AR213,"&gt;=0"),COUNTIF($AW213,"&gt;=0"),COUNTIF($BB213,"&gt;=0"),COUNTIF($BG213,"&gt;=0"),COUNTIF($BL213,"&gt;=0"),COUNTIF($BV213,"&gt;=0"),COUNTIF($BQ213,"&gt;=0"),COUNTIF($CF213,"&gt;=0"),COUNTIF($CK213,"&gt;=0"),COUNTIF($X213,"&gt;=0"),COUNTIF($CA213,"&gt;=0"))/COUNT($S213,$AC213,$AH213,#REF!,$AM213,$AR213,$AW213,$BB213,$BG213,$BL213,$BV213,$CA213,$CF213,$CK213,$X213,$BQ213),"")</f>
        <v/>
      </c>
      <c r="N213" s="106" t="str">
        <f>IFERROR(SUM(COUNTIF($S213,"&lt;0"),COUNTIF($AC213,"&lt;0"),COUNTIF($AH213,"&lt;0"),COUNTIF(#REF!,"&lt;0"),COUNTIF($AM213,"&lt;0"),COUNTIF($AR213,"&lt;0"),COUNTIF($AW213,"&lt;0"),COUNTIF($BB213,"&lt;0"),COUNTIF($BG213,"&lt;0"),COUNTIF($BL213,"&lt;0"),COUNTIF($BV213,"&lt;0"),COUNTIF($BQ213,"&lt;0"),COUNTIF($CA213,"&lt;0"),COUNTIF($CF213,"&lt;0"),COUNTIF($CK213,"&lt;0"),COUNTIF($X213,"&lt;0"))/COUNT($S213,$AC213,$AH213,#REF!,$AM213,$AR213,$AW213,$BB213,$BG213,$BL213,$BV213,$CA213,$CF213,$CK213,$X213,$BQ213),"")</f>
        <v/>
      </c>
      <c r="O213" s="118" t="str">
        <f>IF(ISBLANK(DATASHEET!L199),"",DATASHEET!L199)</f>
        <v>6-7</v>
      </c>
      <c r="P213" s="119">
        <f>IFERROR(IF(VLOOKUP(DATASHEET!A199,[5]YEAR8!$A$2:$Z$226,18,FALSE)="","",VLOOKUP(DATASHEET!A199,[5]YEAR8!$A$2:$Z$226,18,FALSE)),"")</f>
        <v>59.353448</v>
      </c>
      <c r="Q213" s="120">
        <f>IFERROR(IF(VLOOKUP(DATASHEET!A199,[5]YEAR8!$A$2:$AF$250,19,FALSE)="","",VLOOKUP(DATASHEET!A199,[5]YEAR8!$A$2:$AF$250,19,FALSE)),"")</f>
        <v>5.9353448000000002</v>
      </c>
      <c r="R213" s="121" t="str">
        <f>'P8 BREAKDOWN'!L201</f>
        <v/>
      </c>
      <c r="S213" s="108" t="str">
        <f>IF(T213="","",IFERROR(VLOOKUP(DATASHEET!AF199,lookup,2,FALSE)-$Q213,""))</f>
        <v/>
      </c>
      <c r="T213" s="109">
        <f>IFERROR(INDEX(DATASHEET!$A$1:$CT$300,MATCH(PROGRESS!$A213,DATASHEET!$A$1:$A$300,0),MATCH(PROGRESS!T$2,DATASHEET!$A$1:$CT$1,0)),"")</f>
        <v>0</v>
      </c>
      <c r="U213" s="109" t="str">
        <f t="shared" si="79"/>
        <v/>
      </c>
      <c r="V213" s="110" t="str">
        <f>IF(ISBLANK(DATASHEET!AG199),"",DATASHEET!AG199)</f>
        <v>PLE</v>
      </c>
      <c r="W213" s="111" t="str">
        <f>IF(ISBLANK(DATASHEET!AH199),"",DATASHEET!AH199)</f>
        <v>8N-AR-3</v>
      </c>
      <c r="X213" s="108" t="str">
        <f>IFERROR(VLOOKUP(DATASHEET!AJ199,lookup,2,FALSE)-$Q213,"")</f>
        <v/>
      </c>
      <c r="Y213" s="109">
        <f>IFERROR(INDEX(DATASHEET!$A$1:$CT$300,MATCH(PROGRESS!$A213,DATASHEET!$A$1:$A$300,0),MATCH(PROGRESS!Y$2,DATASHEET!$A$1:$CT$1,0)),"")</f>
        <v>0</v>
      </c>
      <c r="Z213" s="109" t="str">
        <f t="shared" si="92"/>
        <v/>
      </c>
      <c r="AA213" s="110" t="str">
        <f>IF(ISBLANK(DATASHEET!AK199),"",DATASHEET!AK199)</f>
        <v>KD</v>
      </c>
      <c r="AB213" s="111" t="str">
        <f>IF(ISBLANK(DATASHEET!AL199),"",DATASHEET!AL199)</f>
        <v>8N-DT-2</v>
      </c>
      <c r="AC213" s="108" t="str">
        <f>IF(AD213="","",IFERROR(VLOOKUP(DATASHEET!AN199,lookup,2,FALSE)-$Q213,""))</f>
        <v/>
      </c>
      <c r="AD213" s="109">
        <f>IFERROR(INDEX(DATASHEET!$A$1:$CT$300,MATCH(PROGRESS!$A213,DATASHEET!$A$1:$A$300,0),MATCH(PROGRESS!AD$2,DATASHEET!$A$1:$CT$1,0)),"")</f>
        <v>0</v>
      </c>
      <c r="AE213" s="109" t="str">
        <f t="shared" si="80"/>
        <v/>
      </c>
      <c r="AF213" s="110" t="str">
        <f>IF(ISBLANK(DATASHEET!AO199),"",DATASHEET!AO199)</f>
        <v>EC</v>
      </c>
      <c r="AG213" s="111" t="str">
        <f>IF(ISBLANK(DATASHEET!AP199),"",DATASHEET!AP199)</f>
        <v>8N-DR-3</v>
      </c>
      <c r="AH213" s="108" t="str">
        <f>IF(AI213="","",IFERROR(VLOOKUP(DATASHEET!AR199,lookup,2,FALSE)-$Q213,""))</f>
        <v/>
      </c>
      <c r="AI213" s="109">
        <f>IFERROR(INDEX(DATASHEET!$A$1:$CT$300,MATCH(PROGRESS!$A213,DATASHEET!$A$1:$A$300,0),MATCH(PROGRESS!AI$2,DATASHEET!$A$1:$CT$1,0)),"")</f>
        <v>0</v>
      </c>
      <c r="AJ213" s="109" t="str">
        <f t="shared" si="81"/>
        <v/>
      </c>
      <c r="AK213" s="110" t="str">
        <f>IF(ISBLANK(DATASHEET!AS199),"",DATASHEET!AS199)</f>
        <v>FB</v>
      </c>
      <c r="AL213" s="111" t="str">
        <f>IF(ISBLANK(DATASHEET!AT199),"",DATASHEET!AT199)</f>
        <v>8N-EN-2</v>
      </c>
      <c r="AM213" s="108" t="str">
        <f>IF(AN213="","",IFERROR(VLOOKUP(DATASHEET!AZ199,lookup,2,FALSE)-$Q213,""))</f>
        <v/>
      </c>
      <c r="AN213" s="109">
        <f>IFERROR(INDEX(DATASHEET!$A$1:$CT$300,MATCH(PROGRESS!$A213,DATASHEET!$A$1:$A$300,0),MATCH(PROGRESS!AN$2,DATASHEET!$A$1:$CT$1,0)),"")</f>
        <v>0</v>
      </c>
      <c r="AO213" s="109" t="str">
        <f t="shared" si="82"/>
        <v/>
      </c>
      <c r="AP213" s="110" t="str">
        <f>IF(ISBLANK(DATASHEET!BA199),"",DATASHEET!BA199)</f>
        <v/>
      </c>
      <c r="AQ213" s="111" t="str">
        <f>IF(ISBLANK(DATASHEET!BB199),"",DATASHEET!BB199)</f>
        <v/>
      </c>
      <c r="AR213" s="108" t="str">
        <f>IF(AS213="","",IFERROR(VLOOKUP(DATASHEET!BD199,lookup,2,FALSE)-$Q213,""))</f>
        <v/>
      </c>
      <c r="AS213" s="109">
        <f>IFERROR(INDEX(DATASHEET!$A$1:$CT$300,MATCH(PROGRESS!$A213,DATASHEET!$A$1:$A$300,0),MATCH(PROGRESS!AS$2,DATASHEET!$A$1:$CT$1,0)),"")</f>
        <v>0</v>
      </c>
      <c r="AT213" s="109" t="str">
        <f t="shared" si="83"/>
        <v/>
      </c>
      <c r="AU213" s="110" t="str">
        <f>IF(ISBLANK(DATASHEET!BE199),"",DATASHEET!BE199)</f>
        <v>MPI</v>
      </c>
      <c r="AV213" s="111" t="str">
        <f>IF(ISBLANK(DATASHEET!BF199),"",DATASHEET!BF199)</f>
        <v>8N-GG-3</v>
      </c>
      <c r="AW213" s="108" t="str">
        <f>IF(AX213="","",IFERROR(VLOOKUP(DATASHEET!BH199,lookup,2,FALSE)-$Q213,""))</f>
        <v/>
      </c>
      <c r="AX213" s="109">
        <f>IFERROR(INDEX(DATASHEET!$A$1:$CT$300,MATCH(PROGRESS!$A213,DATASHEET!$A$1:$A$300,0),MATCH(PROGRESS!AX$2,DATASHEET!$A$1:$CT$1,0)),"")</f>
        <v>0</v>
      </c>
      <c r="AY213" s="109" t="str">
        <f t="shared" si="84"/>
        <v/>
      </c>
      <c r="AZ213" s="110" t="str">
        <f>IF(ISBLANK(DATASHEET!BI199),"",DATASHEET!BI199)</f>
        <v>MCO</v>
      </c>
      <c r="BA213" s="111" t="str">
        <f>IF(ISBLANK(DATASHEET!BJ199),"",DATASHEET!BJ199)</f>
        <v>8N-HI-3</v>
      </c>
      <c r="BB213" s="108" t="str">
        <f>IF(BC213="","",IFERROR(VLOOKUP(DATASHEET!BL199,lookup,2,FALSE)-$Q213,""))</f>
        <v/>
      </c>
      <c r="BC213" s="109">
        <f>IFERROR(INDEX(DATASHEET!$A$1:$CT$300,MATCH(PROGRESS!$A213,DATASHEET!$A$1:$A$300,0),MATCH(PROGRESS!BC$2,DATASHEET!$A$1:$CT$1,0)),"")</f>
        <v>0</v>
      </c>
      <c r="BD213" s="109" t="str">
        <f t="shared" si="85"/>
        <v/>
      </c>
      <c r="BE213" s="110" t="str">
        <f>IF(ISBLANK(DATASHEET!BM199),"",DATASHEET!BM199)</f>
        <v>RNI</v>
      </c>
      <c r="BF213" s="111" t="str">
        <f>IF(ISBLANK(DATASHEET!BN199),"",DATASHEET!BN199)</f>
        <v>8N-IT-3</v>
      </c>
      <c r="BG213" s="108" t="str">
        <f>IF(BH213="","",IFERROR(VLOOKUP(DATASHEET!BP199,lookup,2,FALSE)-$Q213,""))</f>
        <v/>
      </c>
      <c r="BH213" s="109">
        <f>IFERROR(INDEX(DATASHEET!$A$1:$CT$300,MATCH(PROGRESS!$A213,DATASHEET!$A$1:$A$300,0),MATCH(PROGRESS!BH$2,DATASHEET!$A$1:$CT$1,0)),"")</f>
        <v>0</v>
      </c>
      <c r="BI213" s="109" t="str">
        <f t="shared" si="86"/>
        <v/>
      </c>
      <c r="BJ213" s="110" t="str">
        <f>IF(ISBLANK(DATASHEET!BQ199),"",DATASHEET!BQ199)</f>
        <v>AB</v>
      </c>
      <c r="BK213" s="111" t="str">
        <f>IF(ISBLANK(DATASHEET!BR199),"",DATASHEET!BR199)</f>
        <v>8N-MA-3</v>
      </c>
      <c r="BL213" s="108" t="str">
        <f>IFERROR(VLOOKUP(DATASHEET!BT199,lookup,2,FALSE)-$Q213,"")</f>
        <v/>
      </c>
      <c r="BM213" s="109">
        <f>IFERROR(INDEX(DATASHEET!$A$1:$CT$300,MATCH(PROGRESS!$A213,DATASHEET!$A$1:$A$300,0),MATCH(PROGRESS!BM$2,DATASHEET!$A$1:$CT$1,0)),"")</f>
        <v>0</v>
      </c>
      <c r="BN213" s="109" t="str">
        <f t="shared" si="87"/>
        <v/>
      </c>
      <c r="BO213" s="110" t="str">
        <f>IF(ISBLANK(DATASHEET!BU199),"",DATASHEET!BU199)</f>
        <v>AW</v>
      </c>
      <c r="BP213" s="111" t="str">
        <f>IF(ISBLANK(DATASHEET!BV199),"",DATASHEET!BV199)</f>
        <v>8N-MU-3</v>
      </c>
      <c r="BQ213" s="108" t="str">
        <f>IFERROR(VLOOKUP(DATASHEET!BX199,lookup,2,FALSE)-$Q213,"")</f>
        <v/>
      </c>
      <c r="BR213" s="109">
        <f>IFERROR(INDEX(DATASHEET!$A$1:$CT$300,MATCH(PROGRESS!$A213,DATASHEET!$A$1:$A$300,0),MATCH(PROGRESS!BR$2,DATASHEET!$A$1:$CT$1,0)),"")</f>
        <v>0</v>
      </c>
      <c r="BS213" s="109" t="str">
        <f t="shared" si="88"/>
        <v/>
      </c>
      <c r="BT213" s="110" t="str">
        <f>IF(ISBLANK(DATASHEET!BY199),"",DATASHEET!BY199)</f>
        <v/>
      </c>
      <c r="BU213" s="111" t="str">
        <f>IF(ISBLANK(DATASHEET!BZ199),"",DATASHEET!BZ199)</f>
        <v/>
      </c>
      <c r="BV213" s="108" t="str">
        <f>IFERROR(VLOOKUP(DATASHEET!CB199,lookup,2,FALSE)-$Q213,"")</f>
        <v/>
      </c>
      <c r="BW213" s="109">
        <f>IFERROR(INDEX(DATASHEET!$A$1:$CT$300,MATCH(PROGRESS!$A213,DATASHEET!$A$1:$A$300,0),MATCH(PROGRESS!BW$2,DATASHEET!$A$1:$CT$1,0)),"")</f>
        <v>0</v>
      </c>
      <c r="BX213" s="109" t="str">
        <f t="shared" si="89"/>
        <v/>
      </c>
      <c r="BY213" s="110" t="str">
        <f>IF(ISBLANK(DATASHEET!CC199),"",DATASHEET!CC199)</f>
        <v>MAM</v>
      </c>
      <c r="BZ213" s="111" t="str">
        <f>IF(ISBLANK(DATASHEET!CD199),"",DATASHEET!CD199)</f>
        <v>8N-PE-4</v>
      </c>
      <c r="CA213" s="108" t="str">
        <f>IFERROR(VLOOKUP(DATASHEET!CF199,lookup,2,FALSE)-$Q213,"")</f>
        <v/>
      </c>
      <c r="CB213" s="109">
        <f>IFERROR(INDEX(DATASHEET!$A$1:$CT$300,MATCH(PROGRESS!$A213,DATASHEET!$A$1:$A$300,0),MATCH(PROGRESS!CB$2,DATASHEET!$A$1:$CT$1,0)),"")</f>
        <v>0</v>
      </c>
      <c r="CC213" s="109" t="str">
        <f t="shared" si="90"/>
        <v/>
      </c>
      <c r="CD213" s="110" t="str">
        <f>IF(ISBLANK(DATASHEET!CG199),"",DATASHEET!CG199)</f>
        <v>CR</v>
      </c>
      <c r="CE213" s="111" t="str">
        <f>IF(ISBLANK(DATASHEET!CH199),"",DATASHEET!CH199)</f>
        <v>8N-RE-3</v>
      </c>
      <c r="CF213" s="108" t="str">
        <f>IFERROR(VLOOKUP(DATASHEET!CJ199,lookup,2,FALSE)-$Q213,"")</f>
        <v/>
      </c>
      <c r="CG213" s="109">
        <f>IFERROR(INDEX(DATASHEET!$A$1:$CT$300,MATCH(PROGRESS!$A213,DATASHEET!$A$1:$A$300,0),MATCH(PROGRESS!CG$2,DATASHEET!$A$1:$CT$1,0)),"")</f>
        <v>0</v>
      </c>
      <c r="CH213" s="109" t="str">
        <f t="shared" si="93"/>
        <v/>
      </c>
      <c r="CI213" s="110" t="str">
        <f>IF(ISBLANK(DATASHEET!CK199),"",DATASHEET!CK199)</f>
        <v>DWA</v>
      </c>
      <c r="CJ213" s="111" t="str">
        <f>IF(ISBLANK(DATASHEET!CL199),"",DATASHEET!CL199)</f>
        <v>8X-SC-1</v>
      </c>
      <c r="CK213" s="108" t="str">
        <f>IFERROR(VLOOKUP(DATASHEET!CN199,lookup,2,FALSE)-$Q213,"")</f>
        <v/>
      </c>
      <c r="CL213" s="109">
        <f>IFERROR(INDEX(DATASHEET!$A$1:$CT$300,MATCH(PROGRESS!$A213,DATASHEET!$A$1:$A$300,0),MATCH(PROGRESS!CL$2,DATASHEET!$A$1:$CT$1,0)),"")</f>
        <v>0</v>
      </c>
      <c r="CM213" s="109" t="str">
        <f t="shared" si="91"/>
        <v/>
      </c>
      <c r="CN213" s="110" t="str">
        <f>IF(ISBLANK(DATASHEET!CO199),"",DATASHEET!CO199)</f>
        <v>LMA</v>
      </c>
      <c r="CO213" s="110" t="str">
        <f>IF(ISBLANK(DATASHEET!CP199),"",DATASHEET!CP199)</f>
        <v>8N-SP-3</v>
      </c>
      <c r="FO213" s="282"/>
      <c r="FP213" s="282"/>
      <c r="FQ213" s="282"/>
      <c r="FR213" s="282"/>
      <c r="FS213" s="282"/>
      <c r="FT213" s="282"/>
      <c r="FU213" s="282"/>
      <c r="FV213" s="282"/>
      <c r="FW213" s="282"/>
      <c r="FX213" s="282"/>
      <c r="FY213" s="345"/>
      <c r="FZ213" s="282"/>
      <c r="GA213" s="282"/>
      <c r="GB213" s="282"/>
      <c r="GC213" s="282"/>
      <c r="GD213" s="282"/>
      <c r="GE213" s="282"/>
      <c r="GF213" s="282"/>
      <c r="GG213" s="282"/>
      <c r="GH213" s="282"/>
      <c r="GI213" s="282"/>
      <c r="GJ213" s="282"/>
      <c r="GK213" s="282"/>
      <c r="GL213" s="282"/>
      <c r="GM213" s="282"/>
      <c r="GN213" s="282"/>
      <c r="GO213" s="282"/>
      <c r="GP213" s="282"/>
      <c r="GQ213" s="282"/>
      <c r="GR213" s="282"/>
    </row>
    <row r="214" spans="1:200" ht="15.75" x14ac:dyDescent="0.25">
      <c r="A214" s="112">
        <f>DATASHEET!A200</f>
        <v>152899</v>
      </c>
      <c r="B214" s="113" t="str">
        <f>DATASHEET!B200</f>
        <v>UWAOMA, Chidera</v>
      </c>
      <c r="C214" s="114" t="str">
        <f>DATASHEET!C200</f>
        <v>8KS</v>
      </c>
      <c r="D214" s="115" t="str">
        <f>DATASHEET!D200</f>
        <v>F</v>
      </c>
      <c r="E214" s="115" t="str">
        <f>DATASHEET!J200</f>
        <v>N</v>
      </c>
      <c r="F214" s="115" t="str">
        <f>DATASHEET!E200</f>
        <v>N</v>
      </c>
      <c r="G214" s="115" t="str">
        <f>DATASHEET!F200</f>
        <v>Other Black African</v>
      </c>
      <c r="H214" s="115" t="str">
        <f>DATASHEET!G200</f>
        <v>Y</v>
      </c>
      <c r="I214" s="115" t="str">
        <f>DATASHEET!H200</f>
        <v>N</v>
      </c>
      <c r="J214" s="115" t="str">
        <f>DATASHEET!I200</f>
        <v>N</v>
      </c>
      <c r="K214" s="116" t="str">
        <f>DATASHEET!M200</f>
        <v>H</v>
      </c>
      <c r="L214" s="117" t="str">
        <f t="shared" si="78"/>
        <v/>
      </c>
      <c r="M214" s="106" t="str">
        <f>IFERROR(SUM(COUNTIF($S214,"&gt;=0"),COUNTIF($AC214,"&gt;=0"),COUNTIF($AH214,"&gt;=0"),COUNTIF(#REF!,"&gt;=0"),COUNTIF($AM214,"&gt;=0"),COUNTIF($AR214,"&gt;=0"),COUNTIF($AW214,"&gt;=0"),COUNTIF($BB214,"&gt;=0"),COUNTIF($BG214,"&gt;=0"),COUNTIF($BL214,"&gt;=0"),COUNTIF($BV214,"&gt;=0"),COUNTIF($BQ214,"&gt;=0"),COUNTIF($CF214,"&gt;=0"),COUNTIF($CK214,"&gt;=0"),COUNTIF($X214,"&gt;=0"),COUNTIF($CA214,"&gt;=0"))/COUNT($S214,$AC214,$AH214,#REF!,$AM214,$AR214,$AW214,$BB214,$BG214,$BL214,$BV214,$CA214,$CF214,$CK214,$X214,$BQ214),"")</f>
        <v/>
      </c>
      <c r="N214" s="106" t="str">
        <f>IFERROR(SUM(COUNTIF($S214,"&lt;0"),COUNTIF($AC214,"&lt;0"),COUNTIF($AH214,"&lt;0"),COUNTIF(#REF!,"&lt;0"),COUNTIF($AM214,"&lt;0"),COUNTIF($AR214,"&lt;0"),COUNTIF($AW214,"&lt;0"),COUNTIF($BB214,"&lt;0"),COUNTIF($BG214,"&lt;0"),COUNTIF($BL214,"&lt;0"),COUNTIF($BV214,"&lt;0"),COUNTIF($BQ214,"&lt;0"),COUNTIF($CA214,"&lt;0"),COUNTIF($CF214,"&lt;0"),COUNTIF($CK214,"&lt;0"),COUNTIF($X214,"&lt;0"))/COUNT($S214,$AC214,$AH214,#REF!,$AM214,$AR214,$AW214,$BB214,$BG214,$BL214,$BV214,$CA214,$CF214,$CK214,$X214,$BQ214),"")</f>
        <v/>
      </c>
      <c r="O214" s="118" t="str">
        <f>IF(ISBLANK(DATASHEET!L200),"",DATASHEET!L200)</f>
        <v>6-7</v>
      </c>
      <c r="P214" s="119">
        <f>IFERROR(IF(VLOOKUP(DATASHEET!A200,[5]YEAR8!$A$2:$Z$226,18,FALSE)="","",VLOOKUP(DATASHEET!A200,[5]YEAR8!$A$2:$Z$226,18,FALSE)),"")</f>
        <v>61.896647999999999</v>
      </c>
      <c r="Q214" s="120">
        <f>IFERROR(IF(VLOOKUP(DATASHEET!A200,[5]YEAR8!$A$2:$AF$250,19,FALSE)="","",VLOOKUP(DATASHEET!A200,[5]YEAR8!$A$2:$AF$250,19,FALSE)),"")</f>
        <v>6.1896648000000001</v>
      </c>
      <c r="R214" s="121" t="str">
        <f>'P8 BREAKDOWN'!L202</f>
        <v/>
      </c>
      <c r="S214" s="108" t="str">
        <f>IF(T214="","",IFERROR(VLOOKUP(DATASHEET!AF200,lookup,2,FALSE)-$Q214,""))</f>
        <v/>
      </c>
      <c r="T214" s="109">
        <f>IFERROR(INDEX(DATASHEET!$A$1:$CT$300,MATCH(PROGRESS!$A214,DATASHEET!$A$1:$A$300,0),MATCH(PROGRESS!T$2,DATASHEET!$A$1:$CT$1,0)),"")</f>
        <v>0</v>
      </c>
      <c r="U214" s="109" t="str">
        <f t="shared" si="79"/>
        <v/>
      </c>
      <c r="V214" s="110" t="str">
        <f>IF(ISBLANK(DATASHEET!AG200),"",DATASHEET!AG200)</f>
        <v>BPE</v>
      </c>
      <c r="W214" s="111" t="str">
        <f>IF(ISBLANK(DATASHEET!AH200),"",DATASHEET!AH200)</f>
        <v>8S-AR-2</v>
      </c>
      <c r="X214" s="108" t="str">
        <f>IFERROR(VLOOKUP(DATASHEET!AJ200,lookup,2,FALSE)-$Q214,"")</f>
        <v/>
      </c>
      <c r="Y214" s="109">
        <f>IFERROR(INDEX(DATASHEET!$A$1:$CT$300,MATCH(PROGRESS!$A214,DATASHEET!$A$1:$A$300,0),MATCH(PROGRESS!Y$2,DATASHEET!$A$1:$CT$1,0)),"")</f>
        <v>0</v>
      </c>
      <c r="Z214" s="109" t="str">
        <f t="shared" si="92"/>
        <v/>
      </c>
      <c r="AA214" s="110" t="str">
        <f>IF(ISBLANK(DATASHEET!AK200),"",DATASHEET!AK200)</f>
        <v>KD</v>
      </c>
      <c r="AB214" s="111" t="str">
        <f>IF(ISBLANK(DATASHEET!AL200),"",DATASHEET!AL200)</f>
        <v>8S-DT-2</v>
      </c>
      <c r="AC214" s="108" t="str">
        <f>IF(AD214="","",IFERROR(VLOOKUP(DATASHEET!AN200,lookup,2,FALSE)-$Q214,""))</f>
        <v/>
      </c>
      <c r="AD214" s="109">
        <f>IFERROR(INDEX(DATASHEET!$A$1:$CT$300,MATCH(PROGRESS!$A214,DATASHEET!$A$1:$A$300,0),MATCH(PROGRESS!AD$2,DATASHEET!$A$1:$CT$1,0)),"")</f>
        <v>0</v>
      </c>
      <c r="AE214" s="109" t="str">
        <f t="shared" si="80"/>
        <v/>
      </c>
      <c r="AF214" s="110" t="str">
        <f>IF(ISBLANK(DATASHEET!AO200),"",DATASHEET!AO200)</f>
        <v>EC</v>
      </c>
      <c r="AG214" s="111" t="str">
        <f>IF(ISBLANK(DATASHEET!AP200),"",DATASHEET!AP200)</f>
        <v>8S-DR-2</v>
      </c>
      <c r="AH214" s="108" t="str">
        <f>IF(AI214="","",IFERROR(VLOOKUP(DATASHEET!AR200,lookup,2,FALSE)-$Q214,""))</f>
        <v/>
      </c>
      <c r="AI214" s="109">
        <f>IFERROR(INDEX(DATASHEET!$A$1:$CT$300,MATCH(PROGRESS!$A214,DATASHEET!$A$1:$A$300,0),MATCH(PROGRESS!AI$2,DATASHEET!$A$1:$CT$1,0)),"")</f>
        <v>0</v>
      </c>
      <c r="AJ214" s="109" t="str">
        <f t="shared" si="81"/>
        <v/>
      </c>
      <c r="AK214" s="110" t="str">
        <f>IF(ISBLANK(DATASHEET!AS200),"",DATASHEET!AS200)</f>
        <v>EP</v>
      </c>
      <c r="AL214" s="111" t="str">
        <f>IF(ISBLANK(DATASHEET!AT200),"",DATASHEET!AT200)</f>
        <v>8S-EN-1</v>
      </c>
      <c r="AM214" s="108" t="str">
        <f>IF(AN214="","",IFERROR(VLOOKUP(DATASHEET!AZ200,lookup,2,FALSE)-$Q214,""))</f>
        <v/>
      </c>
      <c r="AN214" s="109">
        <f>IFERROR(INDEX(DATASHEET!$A$1:$CT$300,MATCH(PROGRESS!$A214,DATASHEET!$A$1:$A$300,0),MATCH(PROGRESS!AN$2,DATASHEET!$A$1:$CT$1,0)),"")</f>
        <v>0</v>
      </c>
      <c r="AO214" s="109" t="str">
        <f t="shared" si="82"/>
        <v/>
      </c>
      <c r="AP214" s="110" t="str">
        <f>IF(ISBLANK(DATASHEET!BA200),"",DATASHEET!BA200)</f>
        <v>EGQ</v>
      </c>
      <c r="AQ214" s="111" t="str">
        <f>IF(ISBLANK(DATASHEET!BB200),"",DATASHEET!BB200)</f>
        <v>8S-FR-2</v>
      </c>
      <c r="AR214" s="108" t="str">
        <f>IF(AS214="","",IFERROR(VLOOKUP(DATASHEET!BD200,lookup,2,FALSE)-$Q214,""))</f>
        <v/>
      </c>
      <c r="AS214" s="109">
        <f>IFERROR(INDEX(DATASHEET!$A$1:$CT$300,MATCH(PROGRESS!$A214,DATASHEET!$A$1:$A$300,0),MATCH(PROGRESS!AS$2,DATASHEET!$A$1:$CT$1,0)),"")</f>
        <v>0</v>
      </c>
      <c r="AT214" s="109" t="str">
        <f t="shared" si="83"/>
        <v/>
      </c>
      <c r="AU214" s="110" t="str">
        <f>IF(ISBLANK(DATASHEET!BE200),"",DATASHEET!BE200)</f>
        <v>MPI</v>
      </c>
      <c r="AV214" s="111" t="str">
        <f>IF(ISBLANK(DATASHEET!BF200),"",DATASHEET!BF200)</f>
        <v>8S-GG-2</v>
      </c>
      <c r="AW214" s="108" t="str">
        <f>IF(AX214="","",IFERROR(VLOOKUP(DATASHEET!BH200,lookup,2,FALSE)-$Q214,""))</f>
        <v/>
      </c>
      <c r="AX214" s="109">
        <f>IFERROR(INDEX(DATASHEET!$A$1:$CT$300,MATCH(PROGRESS!$A214,DATASHEET!$A$1:$A$300,0),MATCH(PROGRESS!AX$2,DATASHEET!$A$1:$CT$1,0)),"")</f>
        <v>0</v>
      </c>
      <c r="AY214" s="109" t="str">
        <f t="shared" si="84"/>
        <v/>
      </c>
      <c r="AZ214" s="110" t="str">
        <f>IF(ISBLANK(DATASHEET!BI200),"",DATASHEET!BI200)</f>
        <v>HST</v>
      </c>
      <c r="BA214" s="111" t="str">
        <f>IF(ISBLANK(DATASHEET!BJ200),"",DATASHEET!BJ200)</f>
        <v>8S-HI-2</v>
      </c>
      <c r="BB214" s="108" t="str">
        <f>IF(BC214="","",IFERROR(VLOOKUP(DATASHEET!BL200,lookup,2,FALSE)-$Q214,""))</f>
        <v/>
      </c>
      <c r="BC214" s="109">
        <f>IFERROR(INDEX(DATASHEET!$A$1:$CT$300,MATCH(PROGRESS!$A214,DATASHEET!$A$1:$A$300,0),MATCH(PROGRESS!BC$2,DATASHEET!$A$1:$CT$1,0)),"")</f>
        <v>0</v>
      </c>
      <c r="BD214" s="109" t="str">
        <f t="shared" si="85"/>
        <v/>
      </c>
      <c r="BE214" s="110" t="str">
        <f>IF(ISBLANK(DATASHEET!BM200),"",DATASHEET!BM200)</f>
        <v>RNI</v>
      </c>
      <c r="BF214" s="111" t="str">
        <f>IF(ISBLANK(DATASHEET!BN200),"",DATASHEET!BN200)</f>
        <v>8S-IT-2</v>
      </c>
      <c r="BG214" s="108" t="str">
        <f>IF(BH214="","",IFERROR(VLOOKUP(DATASHEET!BP200,lookup,2,FALSE)-$Q214,""))</f>
        <v/>
      </c>
      <c r="BH214" s="109">
        <f>IFERROR(INDEX(DATASHEET!$A$1:$CT$300,MATCH(PROGRESS!$A214,DATASHEET!$A$1:$A$300,0),MATCH(PROGRESS!BH$2,DATASHEET!$A$1:$CT$1,0)),"")</f>
        <v>0</v>
      </c>
      <c r="BI214" s="109" t="str">
        <f t="shared" si="86"/>
        <v/>
      </c>
      <c r="BJ214" s="110" t="str">
        <f>IF(ISBLANK(DATASHEET!BQ200),"",DATASHEET!BQ200)</f>
        <v>WD</v>
      </c>
      <c r="BK214" s="111" t="str">
        <f>IF(ISBLANK(DATASHEET!BR200),"",DATASHEET!BR200)</f>
        <v>8S-MA-1</v>
      </c>
      <c r="BL214" s="108" t="str">
        <f>IFERROR(VLOOKUP(DATASHEET!BT200,lookup,2,FALSE)-$Q214,"")</f>
        <v/>
      </c>
      <c r="BM214" s="109">
        <f>IFERROR(INDEX(DATASHEET!$A$1:$CT$300,MATCH(PROGRESS!$A214,DATASHEET!$A$1:$A$300,0),MATCH(PROGRESS!BM$2,DATASHEET!$A$1:$CT$1,0)),"")</f>
        <v>0</v>
      </c>
      <c r="BN214" s="109" t="str">
        <f t="shared" si="87"/>
        <v/>
      </c>
      <c r="BO214" s="110" t="str">
        <f>IF(ISBLANK(DATASHEET!BU200),"",DATASHEET!BU200)</f>
        <v>RF</v>
      </c>
      <c r="BP214" s="111" t="str">
        <f>IF(ISBLANK(DATASHEET!BV200),"",DATASHEET!BV200)</f>
        <v>8S-MU-2</v>
      </c>
      <c r="BQ214" s="108" t="str">
        <f>IFERROR(VLOOKUP(DATASHEET!BX200,lookup,2,FALSE)-$Q214,"")</f>
        <v/>
      </c>
      <c r="BR214" s="109">
        <f>IFERROR(INDEX(DATASHEET!$A$1:$CT$300,MATCH(PROGRESS!$A214,DATASHEET!$A$1:$A$300,0),MATCH(PROGRESS!BR$2,DATASHEET!$A$1:$CT$1,0)),"")</f>
        <v>0</v>
      </c>
      <c r="BS214" s="109" t="str">
        <f t="shared" si="88"/>
        <v/>
      </c>
      <c r="BT214" s="110" t="str">
        <f>IF(ISBLANK(DATASHEET!BY200),"",DATASHEET!BY200)</f>
        <v/>
      </c>
      <c r="BU214" s="111" t="str">
        <f>IF(ISBLANK(DATASHEET!BZ200),"",DATASHEET!BZ200)</f>
        <v/>
      </c>
      <c r="BV214" s="108" t="str">
        <f>IFERROR(VLOOKUP(DATASHEET!CB200,lookup,2,FALSE)-$Q214,"")</f>
        <v/>
      </c>
      <c r="BW214" s="109">
        <f>IFERROR(INDEX(DATASHEET!$A$1:$CT$300,MATCH(PROGRESS!$A214,DATASHEET!$A$1:$A$300,0),MATCH(PROGRESS!BW$2,DATASHEET!$A$1:$CT$1,0)),"")</f>
        <v>0</v>
      </c>
      <c r="BX214" s="109" t="str">
        <f t="shared" si="89"/>
        <v/>
      </c>
      <c r="BY214" s="110" t="str">
        <f>IF(ISBLANK(DATASHEET!CC200),"",DATASHEET!CC200)</f>
        <v>JN</v>
      </c>
      <c r="BZ214" s="111" t="str">
        <f>IF(ISBLANK(DATASHEET!CD200),"",DATASHEET!CD200)</f>
        <v>8S-PE-1</v>
      </c>
      <c r="CA214" s="108" t="str">
        <f>IFERROR(VLOOKUP(DATASHEET!CF200,lookup,2,FALSE)-$Q214,"")</f>
        <v/>
      </c>
      <c r="CB214" s="109">
        <f>IFERROR(INDEX(DATASHEET!$A$1:$CT$300,MATCH(PROGRESS!$A214,DATASHEET!$A$1:$A$300,0),MATCH(PROGRESS!CB$2,DATASHEET!$A$1:$CT$1,0)),"")</f>
        <v>0</v>
      </c>
      <c r="CC214" s="109" t="str">
        <f t="shared" si="90"/>
        <v/>
      </c>
      <c r="CD214" s="110" t="str">
        <f>IF(ISBLANK(DATASHEET!CG200),"",DATASHEET!CG200)</f>
        <v>GRY</v>
      </c>
      <c r="CE214" s="111" t="str">
        <f>IF(ISBLANK(DATASHEET!CH200),"",DATASHEET!CH200)</f>
        <v>8S-RE-2</v>
      </c>
      <c r="CF214" s="108" t="str">
        <f>IFERROR(VLOOKUP(DATASHEET!CJ200,lookup,2,FALSE)-$Q214,"")</f>
        <v/>
      </c>
      <c r="CG214" s="109">
        <f>IFERROR(INDEX(DATASHEET!$A$1:$CT$300,MATCH(PROGRESS!$A214,DATASHEET!$A$1:$A$300,0),MATCH(PROGRESS!CG$2,DATASHEET!$A$1:$CT$1,0)),"")</f>
        <v>0</v>
      </c>
      <c r="CH214" s="109" t="str">
        <f t="shared" si="93"/>
        <v/>
      </c>
      <c r="CI214" s="110" t="str">
        <f>IF(ISBLANK(DATASHEET!CK200),"",DATASHEET!CK200)</f>
        <v>DWA</v>
      </c>
      <c r="CJ214" s="111" t="str">
        <f>IF(ISBLANK(DATASHEET!CL200),"",DATASHEET!CL200)</f>
        <v>8X-SC-1</v>
      </c>
      <c r="CK214" s="108" t="str">
        <f>IFERROR(VLOOKUP(DATASHEET!CN200,lookup,2,FALSE)-$Q214,"")</f>
        <v/>
      </c>
      <c r="CL214" s="109">
        <f>IFERROR(INDEX(DATASHEET!$A$1:$CT$300,MATCH(PROGRESS!$A214,DATASHEET!$A$1:$A$300,0),MATCH(PROGRESS!CL$2,DATASHEET!$A$1:$CT$1,0)),"")</f>
        <v>0</v>
      </c>
      <c r="CM214" s="109" t="str">
        <f t="shared" si="91"/>
        <v/>
      </c>
      <c r="CN214" s="110" t="str">
        <f>IF(ISBLANK(DATASHEET!CO200),"",DATASHEET!CO200)</f>
        <v/>
      </c>
      <c r="CO214" s="110" t="str">
        <f>IF(ISBLANK(DATASHEET!CP200),"",DATASHEET!CP200)</f>
        <v/>
      </c>
      <c r="FO214" s="282"/>
      <c r="FP214" s="282"/>
      <c r="FQ214" s="282"/>
      <c r="FR214" s="282"/>
      <c r="FS214" s="282"/>
      <c r="FT214" s="282"/>
      <c r="FU214" s="282"/>
      <c r="FV214" s="282"/>
      <c r="FW214" s="282"/>
      <c r="FX214" s="282"/>
      <c r="FY214" s="345"/>
      <c r="FZ214" s="282"/>
      <c r="GA214" s="282"/>
      <c r="GB214" s="282"/>
      <c r="GC214" s="282"/>
      <c r="GD214" s="282"/>
      <c r="GE214" s="282"/>
      <c r="GF214" s="282"/>
      <c r="GG214" s="282"/>
      <c r="GH214" s="282"/>
      <c r="GI214" s="282"/>
      <c r="GJ214" s="282"/>
      <c r="GK214" s="282"/>
      <c r="GL214" s="282"/>
      <c r="GM214" s="282"/>
      <c r="GN214" s="282"/>
      <c r="GO214" s="282"/>
      <c r="GP214" s="282"/>
      <c r="GQ214" s="282"/>
      <c r="GR214" s="282"/>
    </row>
    <row r="215" spans="1:200" ht="15.75" x14ac:dyDescent="0.25">
      <c r="A215" s="112">
        <f>DATASHEET!A201</f>
        <v>152824</v>
      </c>
      <c r="B215" s="113" t="str">
        <f>DATASHEET!B201</f>
        <v>WADHIO, Bakhtawar</v>
      </c>
      <c r="C215" s="114" t="str">
        <f>DATASHEET!C201</f>
        <v>8AR</v>
      </c>
      <c r="D215" s="115" t="str">
        <f>DATASHEET!D201</f>
        <v>F</v>
      </c>
      <c r="E215" s="115" t="str">
        <f>DATASHEET!J201</f>
        <v>N</v>
      </c>
      <c r="F215" s="115" t="str">
        <f>DATASHEET!E201</f>
        <v>N</v>
      </c>
      <c r="G215" s="115" t="str">
        <f>DATASHEET!F201</f>
        <v>Pakistani</v>
      </c>
      <c r="H215" s="115" t="str">
        <f>DATASHEET!G201</f>
        <v>Y</v>
      </c>
      <c r="I215" s="115" t="str">
        <f>DATASHEET!H201</f>
        <v>Y</v>
      </c>
      <c r="J215" s="115" t="str">
        <f>DATASHEET!I201</f>
        <v>N</v>
      </c>
      <c r="K215" s="116" t="str">
        <f>DATASHEET!M201</f>
        <v>H</v>
      </c>
      <c r="L215" s="117" t="str">
        <f t="shared" si="78"/>
        <v/>
      </c>
      <c r="M215" s="106" t="str">
        <f>IFERROR(SUM(COUNTIF($S215,"&gt;=0"),COUNTIF($AC215,"&gt;=0"),COUNTIF($AH215,"&gt;=0"),COUNTIF(#REF!,"&gt;=0"),COUNTIF($AM215,"&gt;=0"),COUNTIF($AR215,"&gt;=0"),COUNTIF($AW215,"&gt;=0"),COUNTIF($BB215,"&gt;=0"),COUNTIF($BG215,"&gt;=0"),COUNTIF($BL215,"&gt;=0"),COUNTIF($BV215,"&gt;=0"),COUNTIF($BQ215,"&gt;=0"),COUNTIF($CF215,"&gt;=0"),COUNTIF($CK215,"&gt;=0"),COUNTIF($X215,"&gt;=0"),COUNTIF($CA215,"&gt;=0"))/COUNT($S215,$AC215,$AH215,#REF!,$AM215,$AR215,$AW215,$BB215,$BG215,$BL215,$BV215,$CA215,$CF215,$CK215,$X215,$BQ215),"")</f>
        <v/>
      </c>
      <c r="N215" s="106" t="str">
        <f>IFERROR(SUM(COUNTIF($S215,"&lt;0"),COUNTIF($AC215,"&lt;0"),COUNTIF($AH215,"&lt;0"),COUNTIF(#REF!,"&lt;0"),COUNTIF($AM215,"&lt;0"),COUNTIF($AR215,"&lt;0"),COUNTIF($AW215,"&lt;0"),COUNTIF($BB215,"&lt;0"),COUNTIF($BG215,"&lt;0"),COUNTIF($BL215,"&lt;0"),COUNTIF($BV215,"&lt;0"),COUNTIF($BQ215,"&lt;0"),COUNTIF($CA215,"&lt;0"),COUNTIF($CF215,"&lt;0"),COUNTIF($CK215,"&lt;0"),COUNTIF($X215,"&lt;0"))/COUNT($S215,$AC215,$AH215,#REF!,$AM215,$AR215,$AW215,$BB215,$BG215,$BL215,$BV215,$CA215,$CF215,$CK215,$X215,$BQ215),"")</f>
        <v/>
      </c>
      <c r="O215" s="118" t="str">
        <f>IF(ISBLANK(DATASHEET!L201),"",DATASHEET!L201)</f>
        <v>4-5</v>
      </c>
      <c r="P215" s="119">
        <f>IFERROR(IF(VLOOKUP(DATASHEET!A201,[5]YEAR8!$A$2:$Z$226,18,FALSE)="","",VLOOKUP(DATASHEET!A201,[5]YEAR8!$A$2:$Z$226,18,FALSE)),"")</f>
        <v>49.024999999999999</v>
      </c>
      <c r="Q215" s="120">
        <f>IFERROR(IF(VLOOKUP(DATASHEET!A201,[5]YEAR8!$A$2:$AF$250,19,FALSE)="","",VLOOKUP(DATASHEET!A201,[5]YEAR8!$A$2:$AF$250,19,FALSE)),"")</f>
        <v>4.9024999999999999</v>
      </c>
      <c r="R215" s="121" t="str">
        <f>'P8 BREAKDOWN'!L203</f>
        <v/>
      </c>
      <c r="S215" s="108" t="str">
        <f>IF(T215="","",IFERROR(VLOOKUP(DATASHEET!AF201,lookup,2,FALSE)-$Q215,""))</f>
        <v/>
      </c>
      <c r="T215" s="109">
        <f>IFERROR(INDEX(DATASHEET!$A$1:$CT$300,MATCH(PROGRESS!$A215,DATASHEET!$A$1:$A$300,0),MATCH(PROGRESS!T$2,DATASHEET!$A$1:$CT$1,0)),"")</f>
        <v>0</v>
      </c>
      <c r="U215" s="109" t="str">
        <f t="shared" si="79"/>
        <v/>
      </c>
      <c r="V215" s="110" t="str">
        <f>IF(ISBLANK(DATASHEET!AG201),"",DATASHEET!AG201)</f>
        <v>SGO</v>
      </c>
      <c r="W215" s="111" t="str">
        <f>IF(ISBLANK(DATASHEET!AH201),"",DATASHEET!AH201)</f>
        <v>8S-AR-1</v>
      </c>
      <c r="X215" s="108" t="str">
        <f>IFERROR(VLOOKUP(DATASHEET!AJ201,lookup,2,FALSE)-$Q215,"")</f>
        <v/>
      </c>
      <c r="Y215" s="109">
        <f>IFERROR(INDEX(DATASHEET!$A$1:$CT$300,MATCH(PROGRESS!$A215,DATASHEET!$A$1:$A$300,0),MATCH(PROGRESS!Y$2,DATASHEET!$A$1:$CT$1,0)),"")</f>
        <v>0</v>
      </c>
      <c r="Z215" s="109" t="str">
        <f t="shared" si="92"/>
        <v/>
      </c>
      <c r="AA215" s="110" t="str">
        <f>IF(ISBLANK(DATASHEET!AK201),"",DATASHEET!AK201)</f>
        <v>AWR</v>
      </c>
      <c r="AB215" s="111" t="str">
        <f>IF(ISBLANK(DATASHEET!AL201),"",DATASHEET!AL201)</f>
        <v>8S-DT-4</v>
      </c>
      <c r="AC215" s="108" t="str">
        <f>IF(AD215="","",IFERROR(VLOOKUP(DATASHEET!AN201,lookup,2,FALSE)-$Q215,""))</f>
        <v/>
      </c>
      <c r="AD215" s="109">
        <f>IFERROR(INDEX(DATASHEET!$A$1:$CT$300,MATCH(PROGRESS!$A215,DATASHEET!$A$1:$A$300,0),MATCH(PROGRESS!AD$2,DATASHEET!$A$1:$CT$1,0)),"")</f>
        <v>0</v>
      </c>
      <c r="AE215" s="109" t="str">
        <f t="shared" si="80"/>
        <v/>
      </c>
      <c r="AF215" s="110" t="str">
        <f>IF(ISBLANK(DATASHEET!AO201),"",DATASHEET!AO201)</f>
        <v>KC</v>
      </c>
      <c r="AG215" s="111" t="str">
        <f>IF(ISBLANK(DATASHEET!AP201),"",DATASHEET!AP201)</f>
        <v>8S-DR-1</v>
      </c>
      <c r="AH215" s="108" t="str">
        <f>IF(AI215="","",IFERROR(VLOOKUP(DATASHEET!AR201,lookup,2,FALSE)-$Q215,""))</f>
        <v/>
      </c>
      <c r="AI215" s="109">
        <f>IFERROR(INDEX(DATASHEET!$A$1:$CT$300,MATCH(PROGRESS!$A215,DATASHEET!$A$1:$A$300,0),MATCH(PROGRESS!AI$2,DATASHEET!$A$1:$CT$1,0)),"")</f>
        <v>0</v>
      </c>
      <c r="AJ215" s="109" t="str">
        <f t="shared" si="81"/>
        <v/>
      </c>
      <c r="AK215" s="110" t="str">
        <f>IF(ISBLANK(DATASHEET!AS201),"",DATASHEET!AS201)</f>
        <v>KC</v>
      </c>
      <c r="AL215" s="111" t="str">
        <f>IF(ISBLANK(DATASHEET!AT201),"",DATASHEET!AT201)</f>
        <v>8S-EN-3</v>
      </c>
      <c r="AM215" s="108" t="str">
        <f>IF(AN215="","",IFERROR(VLOOKUP(DATASHEET!AZ201,lookup,2,FALSE)-$Q215,""))</f>
        <v/>
      </c>
      <c r="AN215" s="109">
        <f>IFERROR(INDEX(DATASHEET!$A$1:$CT$300,MATCH(PROGRESS!$A215,DATASHEET!$A$1:$A$300,0),MATCH(PROGRESS!AN$2,DATASHEET!$A$1:$CT$1,0)),"")</f>
        <v>0</v>
      </c>
      <c r="AO215" s="109" t="str">
        <f t="shared" si="82"/>
        <v/>
      </c>
      <c r="AP215" s="110" t="str">
        <f>IF(ISBLANK(DATASHEET!BA201),"",DATASHEET!BA201)</f>
        <v>YP</v>
      </c>
      <c r="AQ215" s="111" t="str">
        <f>IF(ISBLANK(DATASHEET!BB201),"",DATASHEET!BB201)</f>
        <v>8S-FR-1</v>
      </c>
      <c r="AR215" s="108" t="str">
        <f>IF(AS215="","",IFERROR(VLOOKUP(DATASHEET!BD201,lookup,2,FALSE)-$Q215,""))</f>
        <v/>
      </c>
      <c r="AS215" s="109">
        <f>IFERROR(INDEX(DATASHEET!$A$1:$CT$300,MATCH(PROGRESS!$A215,DATASHEET!$A$1:$A$300,0),MATCH(PROGRESS!AS$2,DATASHEET!$A$1:$CT$1,0)),"")</f>
        <v>0</v>
      </c>
      <c r="AT215" s="109" t="str">
        <f t="shared" si="83"/>
        <v/>
      </c>
      <c r="AU215" s="110" t="str">
        <f>IF(ISBLANK(DATASHEET!BE201),"",DATASHEET!BE201)</f>
        <v>JJA</v>
      </c>
      <c r="AV215" s="111" t="str">
        <f>IF(ISBLANK(DATASHEET!BF201),"",DATASHEET!BF201)</f>
        <v>8S-GG-1</v>
      </c>
      <c r="AW215" s="108" t="str">
        <f>IF(AX215="","",IFERROR(VLOOKUP(DATASHEET!BH201,lookup,2,FALSE)-$Q215,""))</f>
        <v/>
      </c>
      <c r="AX215" s="109">
        <f>IFERROR(INDEX(DATASHEET!$A$1:$CT$300,MATCH(PROGRESS!$A215,DATASHEET!$A$1:$A$300,0),MATCH(PROGRESS!AX$2,DATASHEET!$A$1:$CT$1,0)),"")</f>
        <v>0</v>
      </c>
      <c r="AY215" s="109" t="str">
        <f t="shared" si="84"/>
        <v/>
      </c>
      <c r="AZ215" s="110" t="str">
        <f>IF(ISBLANK(DATASHEET!BI201),"",DATASHEET!BI201)</f>
        <v>MCO</v>
      </c>
      <c r="BA215" s="111" t="str">
        <f>IF(ISBLANK(DATASHEET!BJ201),"",DATASHEET!BJ201)</f>
        <v>8S-HI-1</v>
      </c>
      <c r="BB215" s="108" t="str">
        <f>IF(BC215="","",IFERROR(VLOOKUP(DATASHEET!BL201,lookup,2,FALSE)-$Q215,""))</f>
        <v/>
      </c>
      <c r="BC215" s="109">
        <f>IFERROR(INDEX(DATASHEET!$A$1:$CT$300,MATCH(PROGRESS!$A215,DATASHEET!$A$1:$A$300,0),MATCH(PROGRESS!BC$2,DATASHEET!$A$1:$CT$1,0)),"")</f>
        <v>0</v>
      </c>
      <c r="BD215" s="109" t="str">
        <f t="shared" si="85"/>
        <v/>
      </c>
      <c r="BE215" s="110" t="str">
        <f>IF(ISBLANK(DATASHEET!BM201),"",DATASHEET!BM201)</f>
        <v>RNI</v>
      </c>
      <c r="BF215" s="111" t="str">
        <f>IF(ISBLANK(DATASHEET!BN201),"",DATASHEET!BN201)</f>
        <v>8S-IT-1</v>
      </c>
      <c r="BG215" s="108" t="str">
        <f>IF(BH215="","",IFERROR(VLOOKUP(DATASHEET!BP201,lookup,2,FALSE)-$Q215,""))</f>
        <v/>
      </c>
      <c r="BH215" s="109">
        <f>IFERROR(INDEX(DATASHEET!$A$1:$CT$300,MATCH(PROGRESS!$A215,DATASHEET!$A$1:$A$300,0),MATCH(PROGRESS!BH$2,DATASHEET!$A$1:$CT$1,0)),"")</f>
        <v>0</v>
      </c>
      <c r="BI215" s="109" t="str">
        <f t="shared" si="86"/>
        <v/>
      </c>
      <c r="BJ215" s="110" t="str">
        <f>IF(ISBLANK(DATASHEET!BQ201),"",DATASHEET!BQ201)</f>
        <v>JQ</v>
      </c>
      <c r="BK215" s="111" t="str">
        <f>IF(ISBLANK(DATASHEET!BR201),"",DATASHEET!BR201)</f>
        <v>8S-MA-4</v>
      </c>
      <c r="BL215" s="108" t="str">
        <f>IFERROR(VLOOKUP(DATASHEET!BT201,lookup,2,FALSE)-$Q215,"")</f>
        <v/>
      </c>
      <c r="BM215" s="109">
        <f>IFERROR(INDEX(DATASHEET!$A$1:$CT$300,MATCH(PROGRESS!$A215,DATASHEET!$A$1:$A$300,0),MATCH(PROGRESS!BM$2,DATASHEET!$A$1:$CT$1,0)),"")</f>
        <v>0</v>
      </c>
      <c r="BN215" s="109" t="str">
        <f t="shared" si="87"/>
        <v/>
      </c>
      <c r="BO215" s="110" t="str">
        <f>IF(ISBLANK(DATASHEET!BU201),"",DATASHEET!BU201)</f>
        <v>RF</v>
      </c>
      <c r="BP215" s="111" t="str">
        <f>IF(ISBLANK(DATASHEET!BV201),"",DATASHEET!BV201)</f>
        <v>8S-MU-1</v>
      </c>
      <c r="BQ215" s="108" t="str">
        <f>IFERROR(VLOOKUP(DATASHEET!BX201,lookup,2,FALSE)-$Q215,"")</f>
        <v/>
      </c>
      <c r="BR215" s="109">
        <f>IFERROR(INDEX(DATASHEET!$A$1:$CT$300,MATCH(PROGRESS!$A215,DATASHEET!$A$1:$A$300,0),MATCH(PROGRESS!BR$2,DATASHEET!$A$1:$CT$1,0)),"")</f>
        <v>0</v>
      </c>
      <c r="BS215" s="109" t="str">
        <f t="shared" si="88"/>
        <v/>
      </c>
      <c r="BT215" s="110" t="str">
        <f>IF(ISBLANK(DATASHEET!BY201),"",DATASHEET!BY201)</f>
        <v/>
      </c>
      <c r="BU215" s="111" t="str">
        <f>IF(ISBLANK(DATASHEET!BZ201),"",DATASHEET!BZ201)</f>
        <v/>
      </c>
      <c r="BV215" s="108" t="str">
        <f>IFERROR(VLOOKUP(DATASHEET!CB201,lookup,2,FALSE)-$Q215,"")</f>
        <v/>
      </c>
      <c r="BW215" s="109">
        <f>IFERROR(INDEX(DATASHEET!$A$1:$CT$300,MATCH(PROGRESS!$A215,DATASHEET!$A$1:$A$300,0),MATCH(PROGRESS!BW$2,DATASHEET!$A$1:$CT$1,0)),"")</f>
        <v>0</v>
      </c>
      <c r="BX215" s="109" t="str">
        <f t="shared" si="89"/>
        <v/>
      </c>
      <c r="BY215" s="110" t="str">
        <f>IF(ISBLANK(DATASHEET!CC201),"",DATASHEET!CC201)</f>
        <v>CKA</v>
      </c>
      <c r="BZ215" s="111" t="str">
        <f>IF(ISBLANK(DATASHEET!CD201),"",DATASHEET!CD201)</f>
        <v>8S-PE-2</v>
      </c>
      <c r="CA215" s="108" t="str">
        <f>IFERROR(VLOOKUP(DATASHEET!CF201,lookup,2,FALSE)-$Q215,"")</f>
        <v/>
      </c>
      <c r="CB215" s="109">
        <f>IFERROR(INDEX(DATASHEET!$A$1:$CT$300,MATCH(PROGRESS!$A215,DATASHEET!$A$1:$A$300,0),MATCH(PROGRESS!CB$2,DATASHEET!$A$1:$CT$1,0)),"")</f>
        <v>0</v>
      </c>
      <c r="CC215" s="109" t="str">
        <f t="shared" si="90"/>
        <v/>
      </c>
      <c r="CD215" s="110" t="str">
        <f>IF(ISBLANK(DATASHEET!CG201),"",DATASHEET!CG201)</f>
        <v>MHA</v>
      </c>
      <c r="CE215" s="111" t="str">
        <f>IF(ISBLANK(DATASHEET!CH201),"",DATASHEET!CH201)</f>
        <v>8S-RE-1</v>
      </c>
      <c r="CF215" s="108" t="str">
        <f>IFERROR(VLOOKUP(DATASHEET!CJ201,lookup,2,FALSE)-$Q215,"")</f>
        <v/>
      </c>
      <c r="CG215" s="109">
        <f>IFERROR(INDEX(DATASHEET!$A$1:$CT$300,MATCH(PROGRESS!$A215,DATASHEET!$A$1:$A$300,0),MATCH(PROGRESS!CG$2,DATASHEET!$A$1:$CT$1,0)),"")</f>
        <v>0</v>
      </c>
      <c r="CH215" s="109" t="str">
        <f t="shared" si="93"/>
        <v/>
      </c>
      <c r="CI215" s="110" t="str">
        <f>IF(ISBLANK(DATASHEET!CK201),"",DATASHEET!CK201)</f>
        <v>KBW</v>
      </c>
      <c r="CJ215" s="111" t="str">
        <f>IF(ISBLANK(DATASHEET!CL201),"",DATASHEET!CL201)</f>
        <v>8X-SC-8</v>
      </c>
      <c r="CK215" s="108" t="str">
        <f>IFERROR(VLOOKUP(DATASHEET!CN201,lookup,2,FALSE)-$Q215,"")</f>
        <v/>
      </c>
      <c r="CL215" s="109">
        <f>IFERROR(INDEX(DATASHEET!$A$1:$CT$300,MATCH(PROGRESS!$A215,DATASHEET!$A$1:$A$300,0),MATCH(PROGRESS!CL$2,DATASHEET!$A$1:$CT$1,0)),"")</f>
        <v>0</v>
      </c>
      <c r="CM215" s="109" t="str">
        <f t="shared" si="91"/>
        <v/>
      </c>
      <c r="CN215" s="110" t="str">
        <f>IF(ISBLANK(DATASHEET!CO201),"",DATASHEET!CO201)</f>
        <v/>
      </c>
      <c r="CO215" s="110" t="str">
        <f>IF(ISBLANK(DATASHEET!CP201),"",DATASHEET!CP201)</f>
        <v/>
      </c>
      <c r="FO215" s="282"/>
      <c r="FP215" s="282"/>
      <c r="FQ215" s="282"/>
      <c r="FR215" s="282"/>
      <c r="FS215" s="282"/>
      <c r="FT215" s="282"/>
      <c r="FU215" s="282"/>
      <c r="FV215" s="282"/>
      <c r="FW215" s="282"/>
      <c r="FX215" s="282"/>
      <c r="FY215" s="345"/>
      <c r="FZ215" s="282"/>
      <c r="GA215" s="282"/>
      <c r="GB215" s="282"/>
      <c r="GC215" s="282"/>
      <c r="GD215" s="282"/>
      <c r="GE215" s="282"/>
      <c r="GF215" s="282"/>
      <c r="GG215" s="282"/>
      <c r="GH215" s="282"/>
      <c r="GI215" s="282"/>
      <c r="GJ215" s="282"/>
      <c r="GK215" s="282"/>
      <c r="GL215" s="282"/>
      <c r="GM215" s="282"/>
      <c r="GN215" s="282"/>
      <c r="GO215" s="282"/>
      <c r="GP215" s="282"/>
      <c r="GQ215" s="282"/>
      <c r="GR215" s="282"/>
    </row>
    <row r="216" spans="1:200" ht="15.75" x14ac:dyDescent="0.25">
      <c r="A216" s="112">
        <f>DATASHEET!A202</f>
        <v>152833</v>
      </c>
      <c r="B216" s="113" t="str">
        <f>DATASHEET!B202</f>
        <v>WALLER, Lilly</v>
      </c>
      <c r="C216" s="114" t="str">
        <f>DATASHEET!C202</f>
        <v>8TR</v>
      </c>
      <c r="D216" s="115" t="str">
        <f>DATASHEET!D202</f>
        <v>F</v>
      </c>
      <c r="E216" s="115" t="str">
        <f>DATASHEET!J202</f>
        <v>N</v>
      </c>
      <c r="F216" s="115" t="str">
        <f>DATASHEET!E202</f>
        <v>N</v>
      </c>
      <c r="G216" s="115" t="str">
        <f>DATASHEET!F202</f>
        <v>White - British</v>
      </c>
      <c r="H216" s="115" t="str">
        <f>DATASHEET!G202</f>
        <v>N</v>
      </c>
      <c r="I216" s="115" t="str">
        <f>DATASHEET!H202</f>
        <v>N</v>
      </c>
      <c r="J216" s="115" t="str">
        <f>DATASHEET!I202</f>
        <v>N</v>
      </c>
      <c r="K216" s="114" t="str">
        <f>DATASHEET!M202</f>
        <v>M</v>
      </c>
      <c r="L216" s="123" t="str">
        <f t="shared" si="78"/>
        <v/>
      </c>
      <c r="M216" s="106" t="str">
        <f>IFERROR(SUM(COUNTIF($S216,"&gt;=0"),COUNTIF($AC216,"&gt;=0"),COUNTIF($AH216,"&gt;=0"),COUNTIF(#REF!,"&gt;=0"),COUNTIF($AM216,"&gt;=0"),COUNTIF($AR216,"&gt;=0"),COUNTIF($AW216,"&gt;=0"),COUNTIF($BB216,"&gt;=0"),COUNTIF($BG216,"&gt;=0"),COUNTIF($BL216,"&gt;=0"),COUNTIF($BV216,"&gt;=0"),COUNTIF($BQ216,"&gt;=0"),COUNTIF($CF216,"&gt;=0"),COUNTIF($CK216,"&gt;=0"),COUNTIF($X216,"&gt;=0"),COUNTIF($CA216,"&gt;=0"))/COUNT($S216,$AC216,$AH216,#REF!,$AM216,$AR216,$AW216,$BB216,$BG216,$BL216,$BV216,$CA216,$CF216,$CK216,$X216,$BQ216),"")</f>
        <v/>
      </c>
      <c r="N216" s="106" t="str">
        <f>IFERROR(SUM(COUNTIF($S216,"&lt;0"),COUNTIF($AC216,"&lt;0"),COUNTIF($AH216,"&lt;0"),COUNTIF(#REF!,"&lt;0"),COUNTIF($AM216,"&lt;0"),COUNTIF($AR216,"&lt;0"),COUNTIF($AW216,"&lt;0"),COUNTIF($BB216,"&lt;0"),COUNTIF($BG216,"&lt;0"),COUNTIF($BL216,"&lt;0"),COUNTIF($BV216,"&lt;0"),COUNTIF($BQ216,"&lt;0"),COUNTIF($CA216,"&lt;0"),COUNTIF($CF216,"&lt;0"),COUNTIF($CK216,"&lt;0"),COUNTIF($X216,"&lt;0"))/COUNT($S216,$AC216,$AH216,#REF!,$AM216,$AR216,$AW216,$BB216,$BG216,$BL216,$BV216,$CA216,$CF216,$CK216,$X216,$BQ216),"")</f>
        <v/>
      </c>
      <c r="O216" s="118" t="str">
        <f>IF(ISBLANK(DATASHEET!L202),"",DATASHEET!L202)</f>
        <v>3-4</v>
      </c>
      <c r="P216" s="119">
        <f>IFERROR(IF(VLOOKUP(DATASHEET!A202,[5]YEAR8!$A$2:$Z$226,18,FALSE)="","",VLOOKUP(DATASHEET!A202,[5]YEAR8!$A$2:$Z$226,18,FALSE)),"")</f>
        <v>36.912934999999997</v>
      </c>
      <c r="Q216" s="120">
        <f>IFERROR(IF(VLOOKUP(DATASHEET!A202,[5]YEAR8!$A$2:$AF$250,19,FALSE)="","",VLOOKUP(DATASHEET!A202,[5]YEAR8!$A$2:$AF$250,19,FALSE)),"")</f>
        <v>3.6912934999999996</v>
      </c>
      <c r="R216" s="121" t="str">
        <f>'P8 BREAKDOWN'!L204</f>
        <v/>
      </c>
      <c r="S216" s="108" t="str">
        <f>IF(T216="","",IFERROR(VLOOKUP(DATASHEET!AF202,lookup,2,FALSE)-$Q216,""))</f>
        <v/>
      </c>
      <c r="T216" s="109">
        <f>IFERROR(INDEX(DATASHEET!$A$1:$CT$300,MATCH(PROGRESS!$A216,DATASHEET!$A$1:$A$300,0),MATCH(PROGRESS!T$2,DATASHEET!$A$1:$CT$1,0)),"")</f>
        <v>0</v>
      </c>
      <c r="U216" s="109" t="str">
        <f t="shared" si="79"/>
        <v/>
      </c>
      <c r="V216" s="110" t="str">
        <f>IF(ISBLANK(DATASHEET!AG202),"",DATASHEET!AG202)</f>
        <v>PLE</v>
      </c>
      <c r="W216" s="111" t="str">
        <f>IF(ISBLANK(DATASHEET!AH202),"",DATASHEET!AH202)</f>
        <v>8S-AR-4</v>
      </c>
      <c r="X216" s="108" t="str">
        <f>IFERROR(VLOOKUP(DATASHEET!AJ202,lookup,2,FALSE)-$Q216,"")</f>
        <v/>
      </c>
      <c r="Y216" s="109">
        <f>IFERROR(INDEX(DATASHEET!$A$1:$CT$300,MATCH(PROGRESS!$A216,DATASHEET!$A$1:$A$300,0),MATCH(PROGRESS!Y$2,DATASHEET!$A$1:$CT$1,0)),"")</f>
        <v>0</v>
      </c>
      <c r="Z216" s="109" t="str">
        <f t="shared" si="92"/>
        <v/>
      </c>
      <c r="AA216" s="110" t="str">
        <f>IF(ISBLANK(DATASHEET!AK202),"",DATASHEET!AK202)</f>
        <v>KD</v>
      </c>
      <c r="AB216" s="111" t="str">
        <f>IF(ISBLANK(DATASHEET!AL202),"",DATASHEET!AL202)</f>
        <v>8S-DT-2</v>
      </c>
      <c r="AC216" s="108" t="str">
        <f>IF(AD216="","",IFERROR(VLOOKUP(DATASHEET!AN202,lookup,2,FALSE)-$Q216,""))</f>
        <v/>
      </c>
      <c r="AD216" s="109">
        <f>IFERROR(INDEX(DATASHEET!$A$1:$CT$300,MATCH(PROGRESS!$A216,DATASHEET!$A$1:$A$300,0),MATCH(PROGRESS!AD$2,DATASHEET!$A$1:$CT$1,0)),"")</f>
        <v>0</v>
      </c>
      <c r="AE216" s="109" t="str">
        <f t="shared" si="80"/>
        <v/>
      </c>
      <c r="AF216" s="110" t="str">
        <f>IF(ISBLANK(DATASHEET!AO202),"",DATASHEET!AO202)</f>
        <v>EC</v>
      </c>
      <c r="AG216" s="111" t="str">
        <f>IF(ISBLANK(DATASHEET!AP202),"",DATASHEET!AP202)</f>
        <v>8S-DR-4</v>
      </c>
      <c r="AH216" s="108" t="str">
        <f>IF(AI216="","",IFERROR(VLOOKUP(DATASHEET!AR202,lookup,2,FALSE)-$Q216,""))</f>
        <v/>
      </c>
      <c r="AI216" s="109">
        <f>IFERROR(INDEX(DATASHEET!$A$1:$CT$300,MATCH(PROGRESS!$A216,DATASHEET!$A$1:$A$300,0),MATCH(PROGRESS!AI$2,DATASHEET!$A$1:$CT$1,0)),"")</f>
        <v>0</v>
      </c>
      <c r="AJ216" s="109" t="str">
        <f t="shared" si="81"/>
        <v/>
      </c>
      <c r="AK216" s="110" t="str">
        <f>IF(ISBLANK(DATASHEET!AS202),"",DATASHEET!AS202)</f>
        <v>EW</v>
      </c>
      <c r="AL216" s="111" t="str">
        <f>IF(ISBLANK(DATASHEET!AT202),"",DATASHEET!AT202)</f>
        <v>8S-EN-4</v>
      </c>
      <c r="AM216" s="108" t="str">
        <f>IF(AN216="","",IFERROR(VLOOKUP(DATASHEET!AZ202,lookup,2,FALSE)-$Q216,""))</f>
        <v/>
      </c>
      <c r="AN216" s="109">
        <f>IFERROR(INDEX(DATASHEET!$A$1:$CT$300,MATCH(PROGRESS!$A216,DATASHEET!$A$1:$A$300,0),MATCH(PROGRESS!AN$2,DATASHEET!$A$1:$CT$1,0)),"")</f>
        <v>0</v>
      </c>
      <c r="AO216" s="109" t="str">
        <f t="shared" si="82"/>
        <v/>
      </c>
      <c r="AP216" s="110" t="str">
        <f>IF(ISBLANK(DATASHEET!BA202),"",DATASHEET!BA202)</f>
        <v>WE</v>
      </c>
      <c r="AQ216" s="111" t="str">
        <f>IF(ISBLANK(DATASHEET!BB202),"",DATASHEET!BB202)</f>
        <v>8S-FR-4</v>
      </c>
      <c r="AR216" s="108" t="str">
        <f>IF(AS216="","",IFERROR(VLOOKUP(DATASHEET!BD202,lookup,2,FALSE)-$Q216,""))</f>
        <v/>
      </c>
      <c r="AS216" s="109">
        <f>IFERROR(INDEX(DATASHEET!$A$1:$CT$300,MATCH(PROGRESS!$A216,DATASHEET!$A$1:$A$300,0),MATCH(PROGRESS!AS$2,DATASHEET!$A$1:$CT$1,0)),"")</f>
        <v>0</v>
      </c>
      <c r="AT216" s="109" t="str">
        <f t="shared" si="83"/>
        <v/>
      </c>
      <c r="AU216" s="110" t="str">
        <f>IF(ISBLANK(DATASHEET!BE202),"",DATASHEET!BE202)</f>
        <v>ET</v>
      </c>
      <c r="AV216" s="111" t="str">
        <f>IF(ISBLANK(DATASHEET!BF202),"",DATASHEET!BF202)</f>
        <v>8S-GG-4</v>
      </c>
      <c r="AW216" s="108" t="str">
        <f>IF(AX216="","",IFERROR(VLOOKUP(DATASHEET!BH202,lookup,2,FALSE)-$Q216,""))</f>
        <v/>
      </c>
      <c r="AX216" s="109">
        <f>IFERROR(INDEX(DATASHEET!$A$1:$CT$300,MATCH(PROGRESS!$A216,DATASHEET!$A$1:$A$300,0),MATCH(PROGRESS!AX$2,DATASHEET!$A$1:$CT$1,0)),"")</f>
        <v>0</v>
      </c>
      <c r="AY216" s="109" t="str">
        <f t="shared" si="84"/>
        <v/>
      </c>
      <c r="AZ216" s="110" t="str">
        <f>IF(ISBLANK(DATASHEET!BI202),"",DATASHEET!BI202)</f>
        <v>ESH</v>
      </c>
      <c r="BA216" s="111" t="str">
        <f>IF(ISBLANK(DATASHEET!BJ202),"",DATASHEET!BJ202)</f>
        <v>8S-HI-4</v>
      </c>
      <c r="BB216" s="108" t="str">
        <f>IF(BC216="","",IFERROR(VLOOKUP(DATASHEET!BL202,lookup,2,FALSE)-$Q216,""))</f>
        <v/>
      </c>
      <c r="BC216" s="109">
        <f>IFERROR(INDEX(DATASHEET!$A$1:$CT$300,MATCH(PROGRESS!$A216,DATASHEET!$A$1:$A$300,0),MATCH(PROGRESS!BC$2,DATASHEET!$A$1:$CT$1,0)),"")</f>
        <v>0</v>
      </c>
      <c r="BD216" s="109" t="str">
        <f t="shared" si="85"/>
        <v/>
      </c>
      <c r="BE216" s="110" t="str">
        <f>IF(ISBLANK(DATASHEET!BM202),"",DATASHEET!BM202)</f>
        <v>DCR</v>
      </c>
      <c r="BF216" s="111" t="str">
        <f>IF(ISBLANK(DATASHEET!BN202),"",DATASHEET!BN202)</f>
        <v>8S-IT-4</v>
      </c>
      <c r="BG216" s="108" t="str">
        <f>IF(BH216="","",IFERROR(VLOOKUP(DATASHEET!BP202,lookup,2,FALSE)-$Q216,""))</f>
        <v/>
      </c>
      <c r="BH216" s="109">
        <f>IFERROR(INDEX(DATASHEET!$A$1:$CT$300,MATCH(PROGRESS!$A216,DATASHEET!$A$1:$A$300,0),MATCH(PROGRESS!BH$2,DATASHEET!$A$1:$CT$1,0)),"")</f>
        <v>0</v>
      </c>
      <c r="BI216" s="109" t="str">
        <f t="shared" si="86"/>
        <v/>
      </c>
      <c r="BJ216" s="110" t="str">
        <f>IF(ISBLANK(DATASHEET!BQ202),"",DATASHEET!BQ202)</f>
        <v>AB</v>
      </c>
      <c r="BK216" s="111" t="str">
        <f>IF(ISBLANK(DATASHEET!BR202),"",DATASHEET!BR202)</f>
        <v>8S-MA-3</v>
      </c>
      <c r="BL216" s="108" t="str">
        <f>IFERROR(VLOOKUP(DATASHEET!BT202,lookup,2,FALSE)-$Q216,"")</f>
        <v/>
      </c>
      <c r="BM216" s="109">
        <f>IFERROR(INDEX(DATASHEET!$A$1:$CT$300,MATCH(PROGRESS!$A216,DATASHEET!$A$1:$A$300,0),MATCH(PROGRESS!BM$2,DATASHEET!$A$1:$CT$1,0)),"")</f>
        <v>0</v>
      </c>
      <c r="BN216" s="109" t="str">
        <f t="shared" si="87"/>
        <v/>
      </c>
      <c r="BO216" s="110" t="str">
        <f>IF(ISBLANK(DATASHEET!BU202),"",DATASHEET!BU202)</f>
        <v>AW</v>
      </c>
      <c r="BP216" s="111" t="str">
        <f>IF(ISBLANK(DATASHEET!BV202),"",DATASHEET!BV202)</f>
        <v>8S-MU-4</v>
      </c>
      <c r="BQ216" s="108" t="str">
        <f>IFERROR(VLOOKUP(DATASHEET!BX202,lookup,2,FALSE)-$Q216,"")</f>
        <v/>
      </c>
      <c r="BR216" s="109">
        <f>IFERROR(INDEX(DATASHEET!$A$1:$CT$300,MATCH(PROGRESS!$A216,DATASHEET!$A$1:$A$300,0),MATCH(PROGRESS!BR$2,DATASHEET!$A$1:$CT$1,0)),"")</f>
        <v>0</v>
      </c>
      <c r="BS216" s="109" t="str">
        <f t="shared" si="88"/>
        <v/>
      </c>
      <c r="BT216" s="110" t="str">
        <f>IF(ISBLANK(DATASHEET!BY202),"",DATASHEET!BY202)</f>
        <v/>
      </c>
      <c r="BU216" s="111" t="str">
        <f>IF(ISBLANK(DATASHEET!BZ202),"",DATASHEET!BZ202)</f>
        <v/>
      </c>
      <c r="BV216" s="108" t="str">
        <f>IFERROR(VLOOKUP(DATASHEET!CB202,lookup,2,FALSE)-$Q216,"")</f>
        <v/>
      </c>
      <c r="BW216" s="109">
        <f>IFERROR(INDEX(DATASHEET!$A$1:$CT$300,MATCH(PROGRESS!$A216,DATASHEET!$A$1:$A$300,0),MATCH(PROGRESS!BW$2,DATASHEET!$A$1:$CT$1,0)),"")</f>
        <v>0</v>
      </c>
      <c r="BX216" s="109" t="str">
        <f t="shared" si="89"/>
        <v/>
      </c>
      <c r="BY216" s="110" t="str">
        <f>IF(ISBLANK(DATASHEET!CC202),"",DATASHEET!CC202)</f>
        <v>JN</v>
      </c>
      <c r="BZ216" s="111" t="str">
        <f>IF(ISBLANK(DATASHEET!CD202),"",DATASHEET!CD202)</f>
        <v>8S-PE-1</v>
      </c>
      <c r="CA216" s="108" t="str">
        <f>IFERROR(VLOOKUP(DATASHEET!CF202,lookup,2,FALSE)-$Q216,"")</f>
        <v/>
      </c>
      <c r="CB216" s="109">
        <f>IFERROR(INDEX(DATASHEET!$A$1:$CT$300,MATCH(PROGRESS!$A216,DATASHEET!$A$1:$A$300,0),MATCH(PROGRESS!CB$2,DATASHEET!$A$1:$CT$1,0)),"")</f>
        <v>0</v>
      </c>
      <c r="CC216" s="109" t="str">
        <f t="shared" si="90"/>
        <v/>
      </c>
      <c r="CD216" s="110" t="str">
        <f>IF(ISBLANK(DATASHEET!CG202),"",DATASHEET!CG202)</f>
        <v>CW</v>
      </c>
      <c r="CE216" s="111" t="str">
        <f>IF(ISBLANK(DATASHEET!CH202),"",DATASHEET!CH202)</f>
        <v>8S-RE-4</v>
      </c>
      <c r="CF216" s="108" t="str">
        <f>IFERROR(VLOOKUP(DATASHEET!CJ202,lookup,2,FALSE)-$Q216,"")</f>
        <v/>
      </c>
      <c r="CG216" s="109">
        <f>IFERROR(INDEX(DATASHEET!$A$1:$CT$300,MATCH(PROGRESS!$A216,DATASHEET!$A$1:$A$300,0),MATCH(PROGRESS!CG$2,DATASHEET!$A$1:$CT$1,0)),"")</f>
        <v>0</v>
      </c>
      <c r="CH216" s="109" t="str">
        <f t="shared" si="93"/>
        <v/>
      </c>
      <c r="CI216" s="110" t="str">
        <f>IF(ISBLANK(DATASHEET!CK202),"",DATASHEET!CK202)</f>
        <v>AGI</v>
      </c>
      <c r="CJ216" s="111" t="str">
        <f>IF(ISBLANK(DATASHEET!CL202),"",DATASHEET!CL202)</f>
        <v>8X-SC-5</v>
      </c>
      <c r="CK216" s="108" t="str">
        <f>IFERROR(VLOOKUP(DATASHEET!CN202,lookup,2,FALSE)-$Q216,"")</f>
        <v/>
      </c>
      <c r="CL216" s="109">
        <f>IFERROR(INDEX(DATASHEET!$A$1:$CT$300,MATCH(PROGRESS!$A216,DATASHEET!$A$1:$A$300,0),MATCH(PROGRESS!CL$2,DATASHEET!$A$1:$CT$1,0)),"")</f>
        <v>0</v>
      </c>
      <c r="CM216" s="109" t="str">
        <f t="shared" si="91"/>
        <v/>
      </c>
      <c r="CN216" s="110" t="str">
        <f>IF(ISBLANK(DATASHEET!CO202),"",DATASHEET!CO202)</f>
        <v/>
      </c>
      <c r="CO216" s="110" t="str">
        <f>IF(ISBLANK(DATASHEET!CP202),"",DATASHEET!CP202)</f>
        <v/>
      </c>
      <c r="FO216" s="282"/>
      <c r="FP216" s="282"/>
      <c r="FQ216" s="282"/>
      <c r="FR216" s="282"/>
      <c r="FS216" s="282"/>
      <c r="FT216" s="282"/>
      <c r="FU216" s="282"/>
      <c r="FV216" s="282"/>
      <c r="FW216" s="282"/>
      <c r="FX216" s="282"/>
      <c r="FY216" s="345"/>
      <c r="FZ216" s="282"/>
      <c r="GA216" s="282"/>
      <c r="GB216" s="282"/>
      <c r="GC216" s="282"/>
      <c r="GD216" s="282"/>
      <c r="GE216" s="282"/>
      <c r="GF216" s="282"/>
      <c r="GG216" s="282"/>
      <c r="GH216" s="282"/>
      <c r="GI216" s="282"/>
      <c r="GJ216" s="282"/>
      <c r="GK216" s="282"/>
      <c r="GL216" s="282"/>
      <c r="GM216" s="282"/>
      <c r="GN216" s="282"/>
      <c r="GO216" s="282"/>
      <c r="GP216" s="282"/>
      <c r="GQ216" s="282"/>
      <c r="GR216" s="282"/>
    </row>
    <row r="217" spans="1:200" ht="15.75" x14ac:dyDescent="0.25">
      <c r="A217" s="112">
        <f>DATASHEET!A203</f>
        <v>152870</v>
      </c>
      <c r="B217" s="113" t="str">
        <f>DATASHEET!B203</f>
        <v>WATSON, George</v>
      </c>
      <c r="C217" s="124" t="str">
        <f>DATASHEET!C203</f>
        <v>8TR</v>
      </c>
      <c r="D217" s="115" t="str">
        <f>DATASHEET!D203</f>
        <v>M</v>
      </c>
      <c r="E217" s="115" t="str">
        <f>DATASHEET!J203</f>
        <v>N</v>
      </c>
      <c r="F217" s="115" t="str">
        <f>DATASHEET!E203</f>
        <v>N</v>
      </c>
      <c r="G217" s="115" t="str">
        <f>DATASHEET!F203</f>
        <v>White - British</v>
      </c>
      <c r="H217" s="115" t="str">
        <f>DATASHEET!G203</f>
        <v>N</v>
      </c>
      <c r="I217" s="115" t="str">
        <f>DATASHEET!H203</f>
        <v>N</v>
      </c>
      <c r="J217" s="115" t="str">
        <f>DATASHEET!I203</f>
        <v>N</v>
      </c>
      <c r="K217" s="114" t="str">
        <f>DATASHEET!M203</f>
        <v>H</v>
      </c>
      <c r="L217" s="123" t="str">
        <f t="shared" si="78"/>
        <v/>
      </c>
      <c r="M217" s="106" t="str">
        <f>IFERROR(SUM(COUNTIF($S217,"&gt;=0"),COUNTIF($AC217,"&gt;=0"),COUNTIF($AH217,"&gt;=0"),COUNTIF(#REF!,"&gt;=0"),COUNTIF($AM217,"&gt;=0"),COUNTIF($AR217,"&gt;=0"),COUNTIF($AW217,"&gt;=0"),COUNTIF($BB217,"&gt;=0"),COUNTIF($BG217,"&gt;=0"),COUNTIF($BL217,"&gt;=0"),COUNTIF($BV217,"&gt;=0"),COUNTIF($BQ217,"&gt;=0"),COUNTIF($CF217,"&gt;=0"),COUNTIF($CK217,"&gt;=0"),COUNTIF($X217,"&gt;=0"),COUNTIF($CA217,"&gt;=0"))/COUNT($S217,$AC217,$AH217,#REF!,$AM217,$AR217,$AW217,$BB217,$BG217,$BL217,$BV217,$CA217,$CF217,$CK217,$X217,$BQ217),"")</f>
        <v/>
      </c>
      <c r="N217" s="106" t="str">
        <f>IFERROR(SUM(COUNTIF($S217,"&lt;0"),COUNTIF($AC217,"&lt;0"),COUNTIF($AH217,"&lt;0"),COUNTIF(#REF!,"&lt;0"),COUNTIF($AM217,"&lt;0"),COUNTIF($AR217,"&lt;0"),COUNTIF($AW217,"&lt;0"),COUNTIF($BB217,"&lt;0"),COUNTIF($BG217,"&lt;0"),COUNTIF($BL217,"&lt;0"),COUNTIF($BV217,"&lt;0"),COUNTIF($BQ217,"&lt;0"),COUNTIF($CA217,"&lt;0"),COUNTIF($CF217,"&lt;0"),COUNTIF($CK217,"&lt;0"),COUNTIF($X217,"&lt;0"))/COUNT($S217,$AC217,$AH217,#REF!,$AM217,$AR217,$AW217,$BB217,$BG217,$BL217,$BV217,$CA217,$CF217,$CK217,$X217,$BQ217),"")</f>
        <v/>
      </c>
      <c r="O217" s="118" t="str">
        <f>IF(ISBLANK(DATASHEET!L203),"",DATASHEET!L203)</f>
        <v>6-7</v>
      </c>
      <c r="P217" s="119">
        <f>IFERROR(IF(VLOOKUP(DATASHEET!A203,[5]YEAR8!$A$2:$Z$226,18,FALSE)="","",VLOOKUP(DATASHEET!A203,[5]YEAR8!$A$2:$Z$226,18,FALSE)),"")</f>
        <v>64.375</v>
      </c>
      <c r="Q217" s="120">
        <f>IFERROR(IF(VLOOKUP(DATASHEET!A203,[5]YEAR8!$A$2:$AF$250,19,FALSE)="","",VLOOKUP(DATASHEET!A203,[5]YEAR8!$A$2:$AF$250,19,FALSE)),"")</f>
        <v>6.4375</v>
      </c>
      <c r="R217" s="121" t="str">
        <f>'P8 BREAKDOWN'!L205</f>
        <v/>
      </c>
      <c r="S217" s="108" t="str">
        <f>IF(T217="","",IFERROR(VLOOKUP(DATASHEET!AF203,lookup,2,FALSE)-$Q217,""))</f>
        <v/>
      </c>
      <c r="T217" s="109">
        <f>IFERROR(INDEX(DATASHEET!$A$1:$CT$300,MATCH(PROGRESS!$A217,DATASHEET!$A$1:$A$300,0),MATCH(PROGRESS!T$2,DATASHEET!$A$1:$CT$1,0)),"")</f>
        <v>0</v>
      </c>
      <c r="U217" s="109" t="str">
        <f t="shared" si="79"/>
        <v/>
      </c>
      <c r="V217" s="110" t="str">
        <f>IF(ISBLANK(DATASHEET!AG203),"",DATASHEET!AG203)</f>
        <v>PLE</v>
      </c>
      <c r="W217" s="111" t="str">
        <f>IF(ISBLANK(DATASHEET!AH203),"",DATASHEET!AH203)</f>
        <v>8S-AR-4</v>
      </c>
      <c r="X217" s="108" t="str">
        <f>IFERROR(VLOOKUP(DATASHEET!AJ203,lookup,2,FALSE)-$Q217,"")</f>
        <v/>
      </c>
      <c r="Y217" s="109">
        <f>IFERROR(INDEX(DATASHEET!$A$1:$CT$300,MATCH(PROGRESS!$A217,DATASHEET!$A$1:$A$300,0),MATCH(PROGRESS!Y$2,DATASHEET!$A$1:$CT$1,0)),"")</f>
        <v>0</v>
      </c>
      <c r="Z217" s="109" t="str">
        <f t="shared" si="92"/>
        <v/>
      </c>
      <c r="AA217" s="110" t="str">
        <f>IF(ISBLANK(DATASHEET!AK203),"",DATASHEET!AK203)</f>
        <v>MO</v>
      </c>
      <c r="AB217" s="111" t="str">
        <f>IF(ISBLANK(DATASHEET!AL203),"",DATASHEET!AL203)</f>
        <v>8S-DT-3</v>
      </c>
      <c r="AC217" s="108" t="str">
        <f>IF(AD217="","",IFERROR(VLOOKUP(DATASHEET!AN203,lookup,2,FALSE)-$Q217,""))</f>
        <v/>
      </c>
      <c r="AD217" s="109">
        <f>IFERROR(INDEX(DATASHEET!$A$1:$CT$300,MATCH(PROGRESS!$A217,DATASHEET!$A$1:$A$300,0),MATCH(PROGRESS!AD$2,DATASHEET!$A$1:$CT$1,0)),"")</f>
        <v>0</v>
      </c>
      <c r="AE217" s="109" t="str">
        <f t="shared" si="80"/>
        <v/>
      </c>
      <c r="AF217" s="110" t="str">
        <f>IF(ISBLANK(DATASHEET!AO203),"",DATASHEET!AO203)</f>
        <v>EC</v>
      </c>
      <c r="AG217" s="111" t="str">
        <f>IF(ISBLANK(DATASHEET!AP203),"",DATASHEET!AP203)</f>
        <v>8S-DR-4</v>
      </c>
      <c r="AH217" s="108" t="str">
        <f>IF(AI217="","",IFERROR(VLOOKUP(DATASHEET!AR203,lookup,2,FALSE)-$Q217,""))</f>
        <v/>
      </c>
      <c r="AI217" s="109">
        <f>IFERROR(INDEX(DATASHEET!$A$1:$CT$300,MATCH(PROGRESS!$A217,DATASHEET!$A$1:$A$300,0),MATCH(PROGRESS!AI$2,DATASHEET!$A$1:$CT$1,0)),"")</f>
        <v>0</v>
      </c>
      <c r="AJ217" s="109" t="str">
        <f t="shared" si="81"/>
        <v/>
      </c>
      <c r="AK217" s="110" t="str">
        <f>IF(ISBLANK(DATASHEET!AS203),"",DATASHEET!AS203)</f>
        <v>BH</v>
      </c>
      <c r="AL217" s="111" t="str">
        <f>IF(ISBLANK(DATASHEET!AT203),"",DATASHEET!AT203)</f>
        <v>8S-EN-2</v>
      </c>
      <c r="AM217" s="108" t="str">
        <f>IF(AN217="","",IFERROR(VLOOKUP(DATASHEET!AZ203,lookup,2,FALSE)-$Q217,""))</f>
        <v/>
      </c>
      <c r="AN217" s="109">
        <f>IFERROR(INDEX(DATASHEET!$A$1:$CT$300,MATCH(PROGRESS!$A217,DATASHEET!$A$1:$A$300,0),MATCH(PROGRESS!AN$2,DATASHEET!$A$1:$CT$1,0)),"")</f>
        <v>0</v>
      </c>
      <c r="AO217" s="109" t="str">
        <f t="shared" si="82"/>
        <v/>
      </c>
      <c r="AP217" s="110" t="str">
        <f>IF(ISBLANK(DATASHEET!BA203),"",DATASHEET!BA203)</f>
        <v>WE</v>
      </c>
      <c r="AQ217" s="111" t="str">
        <f>IF(ISBLANK(DATASHEET!BB203),"",DATASHEET!BB203)</f>
        <v>8S-FR-4</v>
      </c>
      <c r="AR217" s="108" t="str">
        <f>IF(AS217="","",IFERROR(VLOOKUP(DATASHEET!BD203,lookup,2,FALSE)-$Q217,""))</f>
        <v/>
      </c>
      <c r="AS217" s="109">
        <f>IFERROR(INDEX(DATASHEET!$A$1:$CT$300,MATCH(PROGRESS!$A217,DATASHEET!$A$1:$A$300,0),MATCH(PROGRESS!AS$2,DATASHEET!$A$1:$CT$1,0)),"")</f>
        <v>0</v>
      </c>
      <c r="AT217" s="109" t="str">
        <f t="shared" si="83"/>
        <v/>
      </c>
      <c r="AU217" s="110" t="str">
        <f>IF(ISBLANK(DATASHEET!BE203),"",DATASHEET!BE203)</f>
        <v>ET</v>
      </c>
      <c r="AV217" s="111" t="str">
        <f>IF(ISBLANK(DATASHEET!BF203),"",DATASHEET!BF203)</f>
        <v>8S-GG-4</v>
      </c>
      <c r="AW217" s="108" t="str">
        <f>IF(AX217="","",IFERROR(VLOOKUP(DATASHEET!BH203,lookup,2,FALSE)-$Q217,""))</f>
        <v/>
      </c>
      <c r="AX217" s="109">
        <f>IFERROR(INDEX(DATASHEET!$A$1:$CT$300,MATCH(PROGRESS!$A217,DATASHEET!$A$1:$A$300,0),MATCH(PROGRESS!AX$2,DATASHEET!$A$1:$CT$1,0)),"")</f>
        <v>0</v>
      </c>
      <c r="AY217" s="109" t="str">
        <f t="shared" si="84"/>
        <v/>
      </c>
      <c r="AZ217" s="110" t="str">
        <f>IF(ISBLANK(DATASHEET!BI203),"",DATASHEET!BI203)</f>
        <v>ESH</v>
      </c>
      <c r="BA217" s="111" t="str">
        <f>IF(ISBLANK(DATASHEET!BJ203),"",DATASHEET!BJ203)</f>
        <v>8S-HI-4</v>
      </c>
      <c r="BB217" s="108" t="str">
        <f>IF(BC217="","",IFERROR(VLOOKUP(DATASHEET!BL203,lookup,2,FALSE)-$Q217,""))</f>
        <v/>
      </c>
      <c r="BC217" s="109">
        <f>IFERROR(INDEX(DATASHEET!$A$1:$CT$300,MATCH(PROGRESS!$A217,DATASHEET!$A$1:$A$300,0),MATCH(PROGRESS!BC$2,DATASHEET!$A$1:$CT$1,0)),"")</f>
        <v>0</v>
      </c>
      <c r="BD217" s="109" t="str">
        <f t="shared" si="85"/>
        <v/>
      </c>
      <c r="BE217" s="110" t="str">
        <f>IF(ISBLANK(DATASHEET!BM203),"",DATASHEET!BM203)</f>
        <v>DCR</v>
      </c>
      <c r="BF217" s="111" t="str">
        <f>IF(ISBLANK(DATASHEET!BN203),"",DATASHEET!BN203)</f>
        <v>8S-IT-4</v>
      </c>
      <c r="BG217" s="108" t="str">
        <f>IF(BH217="","",IFERROR(VLOOKUP(DATASHEET!BP203,lookup,2,FALSE)-$Q217,""))</f>
        <v/>
      </c>
      <c r="BH217" s="109">
        <f>IFERROR(INDEX(DATASHEET!$A$1:$CT$300,MATCH(PROGRESS!$A217,DATASHEET!$A$1:$A$300,0),MATCH(PROGRESS!BH$2,DATASHEET!$A$1:$CT$1,0)),"")</f>
        <v>0</v>
      </c>
      <c r="BI217" s="109" t="str">
        <f t="shared" si="86"/>
        <v/>
      </c>
      <c r="BJ217" s="110" t="str">
        <f>IF(ISBLANK(DATASHEET!BQ203),"",DATASHEET!BQ203)</f>
        <v>MP</v>
      </c>
      <c r="BK217" s="111" t="str">
        <f>IF(ISBLANK(DATASHEET!BR203),"",DATASHEET!BR203)</f>
        <v>8S-MA-2</v>
      </c>
      <c r="BL217" s="108" t="str">
        <f>IFERROR(VLOOKUP(DATASHEET!BT203,lookup,2,FALSE)-$Q217,"")</f>
        <v/>
      </c>
      <c r="BM217" s="109">
        <f>IFERROR(INDEX(DATASHEET!$A$1:$CT$300,MATCH(PROGRESS!$A217,DATASHEET!$A$1:$A$300,0),MATCH(PROGRESS!BM$2,DATASHEET!$A$1:$CT$1,0)),"")</f>
        <v>0</v>
      </c>
      <c r="BN217" s="109" t="str">
        <f t="shared" si="87"/>
        <v/>
      </c>
      <c r="BO217" s="110" t="str">
        <f>IF(ISBLANK(DATASHEET!BU203),"",DATASHEET!BU203)</f>
        <v>AW</v>
      </c>
      <c r="BP217" s="111" t="str">
        <f>IF(ISBLANK(DATASHEET!BV203),"",DATASHEET!BV203)</f>
        <v>8S-MU-4</v>
      </c>
      <c r="BQ217" s="108" t="str">
        <f>IFERROR(VLOOKUP(DATASHEET!BX203,lookup,2,FALSE)-$Q217,"")</f>
        <v/>
      </c>
      <c r="BR217" s="109">
        <f>IFERROR(INDEX(DATASHEET!$A$1:$CT$300,MATCH(PROGRESS!$A217,DATASHEET!$A$1:$A$300,0),MATCH(PROGRESS!BR$2,DATASHEET!$A$1:$CT$1,0)),"")</f>
        <v>0</v>
      </c>
      <c r="BS217" s="109" t="str">
        <f t="shared" si="88"/>
        <v/>
      </c>
      <c r="BT217" s="110" t="str">
        <f>IF(ISBLANK(DATASHEET!BY203),"",DATASHEET!BY203)</f>
        <v/>
      </c>
      <c r="BU217" s="111" t="str">
        <f>IF(ISBLANK(DATASHEET!BZ203),"",DATASHEET!BZ203)</f>
        <v/>
      </c>
      <c r="BV217" s="108" t="str">
        <f>IFERROR(VLOOKUP(DATASHEET!CB203,lookup,2,FALSE)-$Q217,"")</f>
        <v/>
      </c>
      <c r="BW217" s="109">
        <f>IFERROR(INDEX(DATASHEET!$A$1:$CT$300,MATCH(PROGRESS!$A217,DATASHEET!$A$1:$A$300,0),MATCH(PROGRESS!BW$2,DATASHEET!$A$1:$CT$1,0)),"")</f>
        <v>0</v>
      </c>
      <c r="BX217" s="109" t="str">
        <f t="shared" si="89"/>
        <v/>
      </c>
      <c r="BY217" s="110" t="str">
        <f>IF(ISBLANK(DATASHEET!CC203),"",DATASHEET!CC203)</f>
        <v>RDO</v>
      </c>
      <c r="BZ217" s="111" t="str">
        <f>IF(ISBLANK(DATASHEET!CD203),"",DATASHEET!CD203)</f>
        <v>8S-PE-3</v>
      </c>
      <c r="CA217" s="108" t="str">
        <f>IFERROR(VLOOKUP(DATASHEET!CF203,lookup,2,FALSE)-$Q217,"")</f>
        <v/>
      </c>
      <c r="CB217" s="109">
        <f>IFERROR(INDEX(DATASHEET!$A$1:$CT$300,MATCH(PROGRESS!$A217,DATASHEET!$A$1:$A$300,0),MATCH(PROGRESS!CB$2,DATASHEET!$A$1:$CT$1,0)),"")</f>
        <v>0</v>
      </c>
      <c r="CC217" s="109" t="str">
        <f t="shared" si="90"/>
        <v/>
      </c>
      <c r="CD217" s="110" t="str">
        <f>IF(ISBLANK(DATASHEET!CG203),"",DATASHEET!CG203)</f>
        <v>CW</v>
      </c>
      <c r="CE217" s="111" t="str">
        <f>IF(ISBLANK(DATASHEET!CH203),"",DATASHEET!CH203)</f>
        <v>8S-RE-4</v>
      </c>
      <c r="CF217" s="108" t="str">
        <f>IFERROR(VLOOKUP(DATASHEET!CJ203,lookup,2,FALSE)-$Q217,"")</f>
        <v/>
      </c>
      <c r="CG217" s="109">
        <f>IFERROR(INDEX(DATASHEET!$A$1:$CT$300,MATCH(PROGRESS!$A217,DATASHEET!$A$1:$A$300,0),MATCH(PROGRESS!CG$2,DATASHEET!$A$1:$CT$1,0)),"")</f>
        <v>0</v>
      </c>
      <c r="CH217" s="109" t="str">
        <f t="shared" si="93"/>
        <v/>
      </c>
      <c r="CI217" s="110" t="str">
        <f>IF(ISBLANK(DATASHEET!CK203),"",DATASHEET!CK203)</f>
        <v>GN</v>
      </c>
      <c r="CJ217" s="111" t="str">
        <f>IF(ISBLANK(DATASHEET!CL203),"",DATASHEET!CL203)</f>
        <v>8X-SC-4</v>
      </c>
      <c r="CK217" s="108" t="str">
        <f>IFERROR(VLOOKUP(DATASHEET!CN203,lookup,2,FALSE)-$Q217,"")</f>
        <v/>
      </c>
      <c r="CL217" s="109">
        <f>IFERROR(INDEX(DATASHEET!$A$1:$CT$300,MATCH(PROGRESS!$A217,DATASHEET!$A$1:$A$300,0),MATCH(PROGRESS!CL$2,DATASHEET!$A$1:$CT$1,0)),"")</f>
        <v>0</v>
      </c>
      <c r="CM217" s="109" t="str">
        <f t="shared" si="91"/>
        <v/>
      </c>
      <c r="CN217" s="110" t="str">
        <f>IF(ISBLANK(DATASHEET!CO203),"",DATASHEET!CO203)</f>
        <v/>
      </c>
      <c r="CO217" s="110" t="str">
        <f>IF(ISBLANK(DATASHEET!CP203),"",DATASHEET!CP203)</f>
        <v/>
      </c>
      <c r="FO217" s="282"/>
      <c r="FP217" s="282"/>
      <c r="FQ217" s="282"/>
      <c r="FR217" s="282"/>
      <c r="FS217" s="282"/>
      <c r="FT217" s="282"/>
      <c r="FU217" s="282"/>
      <c r="FV217" s="282"/>
      <c r="FW217" s="282"/>
      <c r="FX217" s="282"/>
      <c r="FY217" s="345"/>
      <c r="FZ217" s="282"/>
      <c r="GA217" s="282"/>
      <c r="GB217" s="282"/>
      <c r="GC217" s="282"/>
      <c r="GD217" s="282"/>
      <c r="GE217" s="282"/>
      <c r="GF217" s="282"/>
      <c r="GG217" s="282"/>
      <c r="GH217" s="282"/>
      <c r="GI217" s="282"/>
      <c r="GJ217" s="282"/>
      <c r="GK217" s="282"/>
      <c r="GL217" s="282"/>
      <c r="GM217" s="282"/>
      <c r="GN217" s="282"/>
      <c r="GO217" s="282"/>
      <c r="GP217" s="282"/>
      <c r="GQ217" s="282"/>
      <c r="GR217" s="282"/>
    </row>
    <row r="218" spans="1:200" ht="15.75" x14ac:dyDescent="0.25">
      <c r="A218" s="112">
        <f>DATASHEET!A204</f>
        <v>152944</v>
      </c>
      <c r="B218" s="113" t="str">
        <f>DATASHEET!B204</f>
        <v>WATSON, Thomas</v>
      </c>
      <c r="C218" s="124" t="str">
        <f>DATASHEET!C204</f>
        <v>8AB</v>
      </c>
      <c r="D218" s="115" t="str">
        <f>DATASHEET!D204</f>
        <v>M</v>
      </c>
      <c r="E218" s="115" t="str">
        <f>DATASHEET!J204</f>
        <v>N</v>
      </c>
      <c r="F218" s="115" t="str">
        <f>DATASHEET!E204</f>
        <v>N</v>
      </c>
      <c r="G218" s="115" t="str">
        <f>DATASHEET!F204</f>
        <v>White - British</v>
      </c>
      <c r="H218" s="115" t="str">
        <f>DATASHEET!G204</f>
        <v>Y</v>
      </c>
      <c r="I218" s="115" t="str">
        <f>DATASHEET!H204</f>
        <v>N</v>
      </c>
      <c r="J218" s="115" t="str">
        <f>DATASHEET!I204</f>
        <v>N</v>
      </c>
      <c r="K218" s="116" t="str">
        <f>DATASHEET!M204</f>
        <v>M</v>
      </c>
      <c r="L218" s="117" t="str">
        <f t="shared" si="78"/>
        <v/>
      </c>
      <c r="M218" s="106" t="str">
        <f>IFERROR(SUM(COUNTIF($S218,"&gt;=0"),COUNTIF($AC218,"&gt;=0"),COUNTIF($AH218,"&gt;=0"),COUNTIF(#REF!,"&gt;=0"),COUNTIF($AM218,"&gt;=0"),COUNTIF($AR218,"&gt;=0"),COUNTIF($AW218,"&gt;=0"),COUNTIF($BB218,"&gt;=0"),COUNTIF($BG218,"&gt;=0"),COUNTIF($BL218,"&gt;=0"),COUNTIF($BV218,"&gt;=0"),COUNTIF($BQ218,"&gt;=0"),COUNTIF($CF218,"&gt;=0"),COUNTIF($CK218,"&gt;=0"),COUNTIF($X218,"&gt;=0"),COUNTIF($CA218,"&gt;=0"))/COUNT($S218,$AC218,$AH218,#REF!,$AM218,$AR218,$AW218,$BB218,$BG218,$BL218,$BV218,$CA218,$CF218,$CK218,$X218,$BQ218),"")</f>
        <v/>
      </c>
      <c r="N218" s="106" t="str">
        <f>IFERROR(SUM(COUNTIF($S218,"&lt;0"),COUNTIF($AC218,"&lt;0"),COUNTIF($AH218,"&lt;0"),COUNTIF(#REF!,"&lt;0"),COUNTIF($AM218,"&lt;0"),COUNTIF($AR218,"&lt;0"),COUNTIF($AW218,"&lt;0"),COUNTIF($BB218,"&lt;0"),COUNTIF($BG218,"&lt;0"),COUNTIF($BL218,"&lt;0"),COUNTIF($BV218,"&lt;0"),COUNTIF($BQ218,"&lt;0"),COUNTIF($CA218,"&lt;0"),COUNTIF($CF218,"&lt;0"),COUNTIF($CK218,"&lt;0"),COUNTIF($X218,"&lt;0"))/COUNT($S218,$AC218,$AH218,#REF!,$AM218,$AR218,$AW218,$BB218,$BG218,$BL218,$BV218,$CA218,$CF218,$CK218,$X218,$BQ218),"")</f>
        <v/>
      </c>
      <c r="O218" s="118" t="str">
        <f>IF(ISBLANK(DATASHEET!L204),"",DATASHEET!L204)</f>
        <v>2-3</v>
      </c>
      <c r="P218" s="119">
        <f>IFERROR(IF(VLOOKUP(DATASHEET!A204,[5]YEAR8!$A$2:$Z$226,18,FALSE)="","",VLOOKUP(DATASHEET!A204,[5]YEAR8!$A$2:$Z$226,18,FALSE)),"")</f>
        <v>25.671512</v>
      </c>
      <c r="Q218" s="120">
        <f>IFERROR(IF(VLOOKUP(DATASHEET!A204,[5]YEAR8!$A$2:$AF$250,19,FALSE)="","",VLOOKUP(DATASHEET!A204,[5]YEAR8!$A$2:$AF$250,19,FALSE)),"")</f>
        <v>2.5671512000000001</v>
      </c>
      <c r="R218" s="121" t="str">
        <f>'P8 BREAKDOWN'!L206</f>
        <v/>
      </c>
      <c r="S218" s="108" t="str">
        <f>IF(T218="","",IFERROR(VLOOKUP(DATASHEET!AF204,lookup,2,FALSE)-$Q218,""))</f>
        <v/>
      </c>
      <c r="T218" s="109">
        <f>IFERROR(INDEX(DATASHEET!$A$1:$CT$300,MATCH(PROGRESS!$A218,DATASHEET!$A$1:$A$300,0),MATCH(PROGRESS!T$2,DATASHEET!$A$1:$CT$1,0)),"")</f>
        <v>0</v>
      </c>
      <c r="U218" s="109" t="str">
        <f t="shared" si="79"/>
        <v/>
      </c>
      <c r="V218" s="110" t="str">
        <f>IF(ISBLANK(DATASHEET!AG204),"",DATASHEET!AG204)</f>
        <v>SGO</v>
      </c>
      <c r="W218" s="111" t="str">
        <f>IF(ISBLANK(DATASHEET!AH204),"",DATASHEET!AH204)</f>
        <v>8N-AR-1</v>
      </c>
      <c r="X218" s="108" t="str">
        <f>IFERROR(VLOOKUP(DATASHEET!AJ204,lookup,2,FALSE)-$Q218,"")</f>
        <v/>
      </c>
      <c r="Y218" s="109">
        <f>IFERROR(INDEX(DATASHEET!$A$1:$CT$300,MATCH(PROGRESS!$A218,DATASHEET!$A$1:$A$300,0),MATCH(PROGRESS!Y$2,DATASHEET!$A$1:$CT$1,0)),"")</f>
        <v>0</v>
      </c>
      <c r="Z218" s="109" t="str">
        <f t="shared" si="92"/>
        <v/>
      </c>
      <c r="AA218" s="110" t="str">
        <f>IF(ISBLANK(DATASHEET!AK204),"",DATASHEET!AK204)</f>
        <v/>
      </c>
      <c r="AB218" s="111" t="str">
        <f>IF(ISBLANK(DATASHEET!AL204),"",DATASHEET!AL204)</f>
        <v/>
      </c>
      <c r="AC218" s="108" t="str">
        <f>IF(AD218="","",IFERROR(VLOOKUP(DATASHEET!AN204,lookup,2,FALSE)-$Q218,""))</f>
        <v/>
      </c>
      <c r="AD218" s="109">
        <f>IFERROR(INDEX(DATASHEET!$A$1:$CT$300,MATCH(PROGRESS!$A218,DATASHEET!$A$1:$A$300,0),MATCH(PROGRESS!AD$2,DATASHEET!$A$1:$CT$1,0)),"")</f>
        <v>0</v>
      </c>
      <c r="AE218" s="109" t="str">
        <f t="shared" si="80"/>
        <v/>
      </c>
      <c r="AF218" s="110" t="str">
        <f>IF(ISBLANK(DATASHEET!AO204),"",DATASHEET!AO204)</f>
        <v>EC</v>
      </c>
      <c r="AG218" s="111" t="str">
        <f>IF(ISBLANK(DATASHEET!AP204),"",DATASHEET!AP204)</f>
        <v>8N-DR-1</v>
      </c>
      <c r="AH218" s="108" t="str">
        <f>IF(AI218="","",IFERROR(VLOOKUP(DATASHEET!AR204,lookup,2,FALSE)-$Q218,""))</f>
        <v/>
      </c>
      <c r="AI218" s="109">
        <f>IFERROR(INDEX(DATASHEET!$A$1:$CT$300,MATCH(PROGRESS!$A218,DATASHEET!$A$1:$A$300,0),MATCH(PROGRESS!AI$2,DATASHEET!$A$1:$CT$1,0)),"")</f>
        <v>0</v>
      </c>
      <c r="AJ218" s="109" t="str">
        <f t="shared" si="81"/>
        <v/>
      </c>
      <c r="AK218" s="110" t="str">
        <f>IF(ISBLANK(DATASHEET!AS204),"",DATASHEET!AS204)</f>
        <v>EP</v>
      </c>
      <c r="AL218" s="111" t="str">
        <f>IF(ISBLANK(DATASHEET!AT204),"",DATASHEET!AT204)</f>
        <v>8N-EN-4</v>
      </c>
      <c r="AM218" s="108" t="str">
        <f>IF(AN218="","",IFERROR(VLOOKUP(DATASHEET!AZ204,lookup,2,FALSE)-$Q218,""))</f>
        <v/>
      </c>
      <c r="AN218" s="109">
        <f>IFERROR(INDEX(DATASHEET!$A$1:$CT$300,MATCH(PROGRESS!$A218,DATASHEET!$A$1:$A$300,0),MATCH(PROGRESS!AN$2,DATASHEET!$A$1:$CT$1,0)),"")</f>
        <v>0</v>
      </c>
      <c r="AO218" s="109" t="str">
        <f t="shared" si="82"/>
        <v/>
      </c>
      <c r="AP218" s="110" t="str">
        <f>IF(ISBLANK(DATASHEET!BA204),"",DATASHEET!BA204)</f>
        <v/>
      </c>
      <c r="AQ218" s="111" t="str">
        <f>IF(ISBLANK(DATASHEET!BB204),"",DATASHEET!BB204)</f>
        <v/>
      </c>
      <c r="AR218" s="108" t="str">
        <f>IF(AS218="","",IFERROR(VLOOKUP(DATASHEET!BD204,lookup,2,FALSE)-$Q218,""))</f>
        <v/>
      </c>
      <c r="AS218" s="109">
        <f>IFERROR(INDEX(DATASHEET!$A$1:$CT$300,MATCH(PROGRESS!$A218,DATASHEET!$A$1:$A$300,0),MATCH(PROGRESS!AS$2,DATASHEET!$A$1:$CT$1,0)),"")</f>
        <v>0</v>
      </c>
      <c r="AT218" s="109" t="str">
        <f t="shared" si="83"/>
        <v/>
      </c>
      <c r="AU218" s="110" t="str">
        <f>IF(ISBLANK(DATASHEET!BE204),"",DATASHEET!BE204)</f>
        <v>MPI</v>
      </c>
      <c r="AV218" s="111" t="str">
        <f>IF(ISBLANK(DATASHEET!BF204),"",DATASHEET!BF204)</f>
        <v>8N-GG-1</v>
      </c>
      <c r="AW218" s="108" t="str">
        <f>IF(AX218="","",IFERROR(VLOOKUP(DATASHEET!BH204,lookup,2,FALSE)-$Q218,""))</f>
        <v/>
      </c>
      <c r="AX218" s="109">
        <f>IFERROR(INDEX(DATASHEET!$A$1:$CT$300,MATCH(PROGRESS!$A218,DATASHEET!$A$1:$A$300,0),MATCH(PROGRESS!AX$2,DATASHEET!$A$1:$CT$1,0)),"")</f>
        <v>0</v>
      </c>
      <c r="AY218" s="109" t="str">
        <f t="shared" si="84"/>
        <v/>
      </c>
      <c r="AZ218" s="110" t="str">
        <f>IF(ISBLANK(DATASHEET!BI204),"",DATASHEET!BI204)</f>
        <v>HST</v>
      </c>
      <c r="BA218" s="111" t="str">
        <f>IF(ISBLANK(DATASHEET!BJ204),"",DATASHEET!BJ204)</f>
        <v>8N-HI-1</v>
      </c>
      <c r="BB218" s="108" t="str">
        <f>IF(BC218="","",IFERROR(VLOOKUP(DATASHEET!BL204,lookup,2,FALSE)-$Q218,""))</f>
        <v/>
      </c>
      <c r="BC218" s="109">
        <f>IFERROR(INDEX(DATASHEET!$A$1:$CT$300,MATCH(PROGRESS!$A218,DATASHEET!$A$1:$A$300,0),MATCH(PROGRESS!BC$2,DATASHEET!$A$1:$CT$1,0)),"")</f>
        <v>0</v>
      </c>
      <c r="BD218" s="109" t="str">
        <f t="shared" si="85"/>
        <v/>
      </c>
      <c r="BE218" s="110" t="str">
        <f>IF(ISBLANK(DATASHEET!BM204),"",DATASHEET!BM204)</f>
        <v>FS</v>
      </c>
      <c r="BF218" s="111" t="str">
        <f>IF(ISBLANK(DATASHEET!BN204),"",DATASHEET!BN204)</f>
        <v>8N-IT-1</v>
      </c>
      <c r="BG218" s="108" t="str">
        <f>IF(BH218="","",IFERROR(VLOOKUP(DATASHEET!BP204,lookup,2,FALSE)-$Q218,""))</f>
        <v/>
      </c>
      <c r="BH218" s="109">
        <f>IFERROR(INDEX(DATASHEET!$A$1:$CT$300,MATCH(PROGRESS!$A218,DATASHEET!$A$1:$A$300,0),MATCH(PROGRESS!BH$2,DATASHEET!$A$1:$CT$1,0)),"")</f>
        <v>0</v>
      </c>
      <c r="BI218" s="109" t="str">
        <f t="shared" si="86"/>
        <v/>
      </c>
      <c r="BJ218" s="110" t="str">
        <f>IF(ISBLANK(DATASHEET!BQ204),"",DATASHEET!BQ204)</f>
        <v>ZI</v>
      </c>
      <c r="BK218" s="111" t="str">
        <f>IF(ISBLANK(DATASHEET!BR204),"",DATASHEET!BR204)</f>
        <v>8N-MA-5</v>
      </c>
      <c r="BL218" s="108" t="str">
        <f>IFERROR(VLOOKUP(DATASHEET!BT204,lookup,2,FALSE)-$Q218,"")</f>
        <v/>
      </c>
      <c r="BM218" s="109">
        <f>IFERROR(INDEX(DATASHEET!$A$1:$CT$300,MATCH(PROGRESS!$A218,DATASHEET!$A$1:$A$300,0),MATCH(PROGRESS!BM$2,DATASHEET!$A$1:$CT$1,0)),"")</f>
        <v>0</v>
      </c>
      <c r="BN218" s="109" t="str">
        <f t="shared" si="87"/>
        <v/>
      </c>
      <c r="BO218" s="110" t="str">
        <f>IF(ISBLANK(DATASHEET!BU204),"",DATASHEET!BU204)</f>
        <v>AW</v>
      </c>
      <c r="BP218" s="111" t="str">
        <f>IF(ISBLANK(DATASHEET!BV204),"",DATASHEET!BV204)</f>
        <v>8N-MU-1</v>
      </c>
      <c r="BQ218" s="108" t="str">
        <f>IFERROR(VLOOKUP(DATASHEET!BX204,lookup,2,FALSE)-$Q218,"")</f>
        <v/>
      </c>
      <c r="BR218" s="109">
        <f>IFERROR(INDEX(DATASHEET!$A$1:$CT$300,MATCH(PROGRESS!$A218,DATASHEET!$A$1:$A$300,0),MATCH(PROGRESS!BR$2,DATASHEET!$A$1:$CT$1,0)),"")</f>
        <v>0</v>
      </c>
      <c r="BS218" s="109" t="str">
        <f t="shared" si="88"/>
        <v/>
      </c>
      <c r="BT218" s="110" t="str">
        <f>IF(ISBLANK(DATASHEET!BY204),"",DATASHEET!BY204)</f>
        <v>RNI</v>
      </c>
      <c r="BU218" s="111" t="str">
        <f>IF(ISBLANK(DATASHEET!BZ204),"",DATASHEET!BZ204)</f>
        <v>8N-PS-5</v>
      </c>
      <c r="BV218" s="108" t="str">
        <f>IFERROR(VLOOKUP(DATASHEET!CB204,lookup,2,FALSE)-$Q218,"")</f>
        <v/>
      </c>
      <c r="BW218" s="109">
        <f>IFERROR(INDEX(DATASHEET!$A$1:$CT$300,MATCH(PROGRESS!$A218,DATASHEET!$A$1:$A$300,0),MATCH(PROGRESS!BW$2,DATASHEET!$A$1:$CT$1,0)),"")</f>
        <v>0</v>
      </c>
      <c r="BX218" s="109" t="str">
        <f t="shared" si="89"/>
        <v/>
      </c>
      <c r="BY218" s="110" t="str">
        <f>IF(ISBLANK(DATASHEET!CC204),"",DATASHEET!CC204)</f>
        <v>MAM</v>
      </c>
      <c r="BZ218" s="111" t="str">
        <f>IF(ISBLANK(DATASHEET!CD204),"",DATASHEET!CD204)</f>
        <v>8N-PE-4</v>
      </c>
      <c r="CA218" s="108" t="str">
        <f>IFERROR(VLOOKUP(DATASHEET!CF204,lookup,2,FALSE)-$Q218,"")</f>
        <v/>
      </c>
      <c r="CB218" s="109">
        <f>IFERROR(INDEX(DATASHEET!$A$1:$CT$300,MATCH(PROGRESS!$A218,DATASHEET!$A$1:$A$300,0),MATCH(PROGRESS!CB$2,DATASHEET!$A$1:$CT$1,0)),"")</f>
        <v>0</v>
      </c>
      <c r="CC218" s="109" t="str">
        <f t="shared" si="90"/>
        <v/>
      </c>
      <c r="CD218" s="110" t="str">
        <f>IF(ISBLANK(DATASHEET!CG204),"",DATASHEET!CG204)</f>
        <v>PLO</v>
      </c>
      <c r="CE218" s="111" t="str">
        <f>IF(ISBLANK(DATASHEET!CH204),"",DATASHEET!CH204)</f>
        <v>8N-RE-1</v>
      </c>
      <c r="CF218" s="108" t="str">
        <f>IFERROR(VLOOKUP(DATASHEET!CJ204,lookup,2,FALSE)-$Q218,"")</f>
        <v/>
      </c>
      <c r="CG218" s="109">
        <f>IFERROR(INDEX(DATASHEET!$A$1:$CT$300,MATCH(PROGRESS!$A218,DATASHEET!$A$1:$A$300,0),MATCH(PROGRESS!CG$2,DATASHEET!$A$1:$CT$1,0)),"")</f>
        <v>0</v>
      </c>
      <c r="CH218" s="109" t="str">
        <f t="shared" si="93"/>
        <v/>
      </c>
      <c r="CI218" s="110" t="str">
        <f>IF(ISBLANK(DATASHEET!CK204),"",DATASHEET!CK204)</f>
        <v>KBW</v>
      </c>
      <c r="CJ218" s="111" t="str">
        <f>IF(ISBLANK(DATASHEET!CL204),"",DATASHEET!CL204)</f>
        <v>8X-SC-8</v>
      </c>
      <c r="CK218" s="108" t="str">
        <f>IFERROR(VLOOKUP(DATASHEET!CN204,lookup,2,FALSE)-$Q218,"")</f>
        <v/>
      </c>
      <c r="CL218" s="109">
        <f>IFERROR(INDEX(DATASHEET!$A$1:$CT$300,MATCH(PROGRESS!$A218,DATASHEET!$A$1:$A$300,0),MATCH(PROGRESS!CL$2,DATASHEET!$A$1:$CT$1,0)),"")</f>
        <v>0</v>
      </c>
      <c r="CM218" s="109" t="str">
        <f t="shared" si="91"/>
        <v/>
      </c>
      <c r="CN218" s="110" t="str">
        <f>IF(ISBLANK(DATASHEET!CO204),"",DATASHEET!CO204)</f>
        <v>DCH</v>
      </c>
      <c r="CO218" s="110" t="str">
        <f>IF(ISBLANK(DATASHEET!CP204),"",DATASHEET!CP204)</f>
        <v>8N-SP-1</v>
      </c>
      <c r="FO218" s="282"/>
      <c r="FP218" s="282"/>
      <c r="FQ218" s="282"/>
      <c r="FR218" s="282"/>
      <c r="FS218" s="282"/>
      <c r="FT218" s="282"/>
      <c r="FU218" s="282"/>
      <c r="FV218" s="282"/>
      <c r="FW218" s="282"/>
      <c r="FX218" s="282"/>
      <c r="FY218" s="345"/>
      <c r="FZ218" s="282"/>
      <c r="GA218" s="282"/>
      <c r="GB218" s="282"/>
      <c r="GC218" s="282"/>
      <c r="GD218" s="282"/>
      <c r="GE218" s="282"/>
      <c r="GF218" s="282"/>
      <c r="GG218" s="282"/>
      <c r="GH218" s="282"/>
      <c r="GI218" s="282"/>
      <c r="GJ218" s="282"/>
      <c r="GK218" s="282"/>
      <c r="GL218" s="282"/>
      <c r="GM218" s="282"/>
      <c r="GN218" s="282"/>
      <c r="GO218" s="282"/>
      <c r="GP218" s="282"/>
      <c r="GQ218" s="282"/>
      <c r="GR218" s="282"/>
    </row>
    <row r="219" spans="1:200" ht="15.75" x14ac:dyDescent="0.25">
      <c r="A219" s="112">
        <f>DATASHEET!A205</f>
        <v>152806</v>
      </c>
      <c r="B219" s="113" t="str">
        <f>DATASHEET!B205</f>
        <v>WILKINS, Lilly</v>
      </c>
      <c r="C219" s="124" t="str">
        <f>DATASHEET!C205</f>
        <v>8JJ</v>
      </c>
      <c r="D219" s="115" t="str">
        <f>DATASHEET!D205</f>
        <v>F</v>
      </c>
      <c r="E219" s="115" t="str">
        <f>DATASHEET!J205</f>
        <v>K</v>
      </c>
      <c r="F219" s="115" t="str">
        <f>DATASHEET!E205</f>
        <v>N</v>
      </c>
      <c r="G219" s="115" t="str">
        <f>DATASHEET!F205</f>
        <v>White - British</v>
      </c>
      <c r="H219" s="115" t="str">
        <f>DATASHEET!G205</f>
        <v>N</v>
      </c>
      <c r="I219" s="115" t="str">
        <f>DATASHEET!H205</f>
        <v>Y</v>
      </c>
      <c r="J219" s="115" t="str">
        <f>DATASHEET!I205</f>
        <v>N</v>
      </c>
      <c r="K219" s="114" t="str">
        <f>DATASHEET!M205</f>
        <v>H</v>
      </c>
      <c r="L219" s="123" t="str">
        <f t="shared" si="78"/>
        <v/>
      </c>
      <c r="M219" s="106" t="str">
        <f>IFERROR(SUM(COUNTIF($S219,"&gt;=0"),COUNTIF($AC219,"&gt;=0"),COUNTIF($AH219,"&gt;=0"),COUNTIF(#REF!,"&gt;=0"),COUNTIF($AM219,"&gt;=0"),COUNTIF($AR219,"&gt;=0"),COUNTIF($AW219,"&gt;=0"),COUNTIF($BB219,"&gt;=0"),COUNTIF($BG219,"&gt;=0"),COUNTIF($BL219,"&gt;=0"),COUNTIF($BV219,"&gt;=0"),COUNTIF($BQ219,"&gt;=0"),COUNTIF($CF219,"&gt;=0"),COUNTIF($CK219,"&gt;=0"),COUNTIF($X219,"&gt;=0"),COUNTIF($CA219,"&gt;=0"))/COUNT($S219,$AC219,$AH219,#REF!,$AM219,$AR219,$AW219,$BB219,$BG219,$BL219,$BV219,$CA219,$CF219,$CK219,$X219,$BQ219),"")</f>
        <v/>
      </c>
      <c r="N219" s="106" t="str">
        <f>IFERROR(SUM(COUNTIF($S219,"&lt;0"),COUNTIF($AC219,"&lt;0"),COUNTIF($AH219,"&lt;0"),COUNTIF(#REF!,"&lt;0"),COUNTIF($AM219,"&lt;0"),COUNTIF($AR219,"&lt;0"),COUNTIF($AW219,"&lt;0"),COUNTIF($BB219,"&lt;0"),COUNTIF($BG219,"&lt;0"),COUNTIF($BL219,"&lt;0"),COUNTIF($BV219,"&lt;0"),COUNTIF($BQ219,"&lt;0"),COUNTIF($CA219,"&lt;0"),COUNTIF($CF219,"&lt;0"),COUNTIF($CK219,"&lt;0"),COUNTIF($X219,"&lt;0"))/COUNT($S219,$AC219,$AH219,#REF!,$AM219,$AR219,$AW219,$BB219,$BG219,$BL219,$BV219,$CA219,$CF219,$CK219,$X219,$BQ219),"")</f>
        <v/>
      </c>
      <c r="O219" s="118" t="str">
        <f>IF(ISBLANK(DATASHEET!L205),"",DATASHEET!L205)</f>
        <v>2-3</v>
      </c>
      <c r="P219" s="119" t="str">
        <f>IFERROR(IF(VLOOKUP(DATASHEET!A205,[5]YEAR8!$A$2:$Z$226,18,FALSE)="","",VLOOKUP(DATASHEET!A205,[5]YEAR8!$A$2:$Z$226,18,FALSE)),"")</f>
        <v/>
      </c>
      <c r="Q219" s="120" t="str">
        <f>IFERROR(IF(VLOOKUP(DATASHEET!A205,[5]YEAR8!$A$2:$AF$250,19,FALSE)="","",VLOOKUP(DATASHEET!A205,[5]YEAR8!$A$2:$AF$250,19,FALSE)),"")</f>
        <v/>
      </c>
      <c r="R219" s="121" t="str">
        <f>'P8 BREAKDOWN'!L207</f>
        <v/>
      </c>
      <c r="S219" s="108" t="str">
        <f>IF(T219="","",IFERROR(VLOOKUP(DATASHEET!AF205,lookup,2,FALSE)-$Q219,""))</f>
        <v/>
      </c>
      <c r="T219" s="109">
        <f>IFERROR(INDEX(DATASHEET!$A$1:$CT$300,MATCH(PROGRESS!$A219,DATASHEET!$A$1:$A$300,0),MATCH(PROGRESS!T$2,DATASHEET!$A$1:$CT$1,0)),"")</f>
        <v>0</v>
      </c>
      <c r="U219" s="109" t="str">
        <f t="shared" si="79"/>
        <v/>
      </c>
      <c r="V219" s="110" t="str">
        <f>IF(ISBLANK(DATASHEET!AG205),"",DATASHEET!AG205)</f>
        <v>PLE</v>
      </c>
      <c r="W219" s="111" t="str">
        <f>IF(ISBLANK(DATASHEET!AH205),"",DATASHEET!AH205)</f>
        <v>8N-AR-3</v>
      </c>
      <c r="X219" s="108" t="str">
        <f>IFERROR(VLOOKUP(DATASHEET!AJ205,lookup,2,FALSE)-$Q219,"")</f>
        <v/>
      </c>
      <c r="Y219" s="109">
        <f>IFERROR(INDEX(DATASHEET!$A$1:$CT$300,MATCH(PROGRESS!$A219,DATASHEET!$A$1:$A$300,0),MATCH(PROGRESS!Y$2,DATASHEET!$A$1:$CT$1,0)),"")</f>
        <v>0</v>
      </c>
      <c r="Z219" s="109" t="str">
        <f t="shared" si="92"/>
        <v/>
      </c>
      <c r="AA219" s="110" t="str">
        <f>IF(ISBLANK(DATASHEET!AK205),"",DATASHEET!AK205)</f>
        <v>MO</v>
      </c>
      <c r="AB219" s="111" t="str">
        <f>IF(ISBLANK(DATASHEET!AL205),"",DATASHEET!AL205)</f>
        <v>8N-DT-3</v>
      </c>
      <c r="AC219" s="108" t="str">
        <f>IF(AD219="","",IFERROR(VLOOKUP(DATASHEET!AN205,lookup,2,FALSE)-$Q219,""))</f>
        <v/>
      </c>
      <c r="AD219" s="109">
        <f>IFERROR(INDEX(DATASHEET!$A$1:$CT$300,MATCH(PROGRESS!$A219,DATASHEET!$A$1:$A$300,0),MATCH(PROGRESS!AD$2,DATASHEET!$A$1:$CT$1,0)),"")</f>
        <v>0</v>
      </c>
      <c r="AE219" s="109" t="str">
        <f t="shared" si="80"/>
        <v/>
      </c>
      <c r="AF219" s="110" t="str">
        <f>IF(ISBLANK(DATASHEET!AO205),"",DATASHEET!AO205)</f>
        <v>EC</v>
      </c>
      <c r="AG219" s="111" t="str">
        <f>IF(ISBLANK(DATASHEET!AP205),"",DATASHEET!AP205)</f>
        <v>8N-DR-3</v>
      </c>
      <c r="AH219" s="108" t="str">
        <f>IF(AI219="","",IFERROR(VLOOKUP(DATASHEET!AR205,lookup,2,FALSE)-$Q219,""))</f>
        <v/>
      </c>
      <c r="AI219" s="109">
        <f>IFERROR(INDEX(DATASHEET!$A$1:$CT$300,MATCH(PROGRESS!$A219,DATASHEET!$A$1:$A$300,0),MATCH(PROGRESS!AI$2,DATASHEET!$A$1:$CT$1,0)),"")</f>
        <v>0</v>
      </c>
      <c r="AJ219" s="109" t="str">
        <f t="shared" si="81"/>
        <v/>
      </c>
      <c r="AK219" s="110" t="str">
        <f>IF(ISBLANK(DATASHEET!AS205),"",DATASHEET!AS205)</f>
        <v>EP</v>
      </c>
      <c r="AL219" s="111" t="str">
        <f>IF(ISBLANK(DATASHEET!AT205),"",DATASHEET!AT205)</f>
        <v>8N-EN-4</v>
      </c>
      <c r="AM219" s="108" t="str">
        <f>IF(AN219="","",IFERROR(VLOOKUP(DATASHEET!AZ205,lookup,2,FALSE)-$Q219,""))</f>
        <v/>
      </c>
      <c r="AN219" s="109">
        <f>IFERROR(INDEX(DATASHEET!$A$1:$CT$300,MATCH(PROGRESS!$A219,DATASHEET!$A$1:$A$300,0),MATCH(PROGRESS!AN$2,DATASHEET!$A$1:$CT$1,0)),"")</f>
        <v>0</v>
      </c>
      <c r="AO219" s="109" t="str">
        <f t="shared" si="82"/>
        <v/>
      </c>
      <c r="AP219" s="110" t="str">
        <f>IF(ISBLANK(DATASHEET!BA205),"",DATASHEET!BA205)</f>
        <v/>
      </c>
      <c r="AQ219" s="111" t="str">
        <f>IF(ISBLANK(DATASHEET!BB205),"",DATASHEET!BB205)</f>
        <v/>
      </c>
      <c r="AR219" s="108" t="str">
        <f>IF(AS219="","",IFERROR(VLOOKUP(DATASHEET!BD205,lookup,2,FALSE)-$Q219,""))</f>
        <v/>
      </c>
      <c r="AS219" s="109">
        <f>IFERROR(INDEX(DATASHEET!$A$1:$CT$300,MATCH(PROGRESS!$A219,DATASHEET!$A$1:$A$300,0),MATCH(PROGRESS!AS$2,DATASHEET!$A$1:$CT$1,0)),"")</f>
        <v>0</v>
      </c>
      <c r="AT219" s="109" t="str">
        <f t="shared" si="83"/>
        <v/>
      </c>
      <c r="AU219" s="110" t="str">
        <f>IF(ISBLANK(DATASHEET!BE205),"",DATASHEET!BE205)</f>
        <v>MPI</v>
      </c>
      <c r="AV219" s="111" t="str">
        <f>IF(ISBLANK(DATASHEET!BF205),"",DATASHEET!BF205)</f>
        <v>8N-GG-3</v>
      </c>
      <c r="AW219" s="108" t="str">
        <f>IF(AX219="","",IFERROR(VLOOKUP(DATASHEET!BH205,lookup,2,FALSE)-$Q219,""))</f>
        <v/>
      </c>
      <c r="AX219" s="109">
        <f>IFERROR(INDEX(DATASHEET!$A$1:$CT$300,MATCH(PROGRESS!$A219,DATASHEET!$A$1:$A$300,0),MATCH(PROGRESS!AX$2,DATASHEET!$A$1:$CT$1,0)),"")</f>
        <v>0</v>
      </c>
      <c r="AY219" s="109" t="str">
        <f t="shared" si="84"/>
        <v/>
      </c>
      <c r="AZ219" s="110" t="str">
        <f>IF(ISBLANK(DATASHEET!BI205),"",DATASHEET!BI205)</f>
        <v>MCO</v>
      </c>
      <c r="BA219" s="111" t="str">
        <f>IF(ISBLANK(DATASHEET!BJ205),"",DATASHEET!BJ205)</f>
        <v>8N-HI-3</v>
      </c>
      <c r="BB219" s="108" t="str">
        <f>IF(BC219="","",IFERROR(VLOOKUP(DATASHEET!BL205,lookup,2,FALSE)-$Q219,""))</f>
        <v/>
      </c>
      <c r="BC219" s="109">
        <f>IFERROR(INDEX(DATASHEET!$A$1:$CT$300,MATCH(PROGRESS!$A219,DATASHEET!$A$1:$A$300,0),MATCH(PROGRESS!BC$2,DATASHEET!$A$1:$CT$1,0)),"")</f>
        <v>0</v>
      </c>
      <c r="BD219" s="109" t="str">
        <f t="shared" si="85"/>
        <v/>
      </c>
      <c r="BE219" s="110" t="str">
        <f>IF(ISBLANK(DATASHEET!BM205),"",DATASHEET!BM205)</f>
        <v>RNI</v>
      </c>
      <c r="BF219" s="111" t="str">
        <f>IF(ISBLANK(DATASHEET!BN205),"",DATASHEET!BN205)</f>
        <v>8N-IT-3</v>
      </c>
      <c r="BG219" s="108" t="str">
        <f>IF(BH219="","",IFERROR(VLOOKUP(DATASHEET!BP205,lookup,2,FALSE)-$Q219,""))</f>
        <v/>
      </c>
      <c r="BH219" s="109">
        <f>IFERROR(INDEX(DATASHEET!$A$1:$CT$300,MATCH(PROGRESS!$A219,DATASHEET!$A$1:$A$300,0),MATCH(PROGRESS!BH$2,DATASHEET!$A$1:$CT$1,0)),"")</f>
        <v>0</v>
      </c>
      <c r="BI219" s="109" t="str">
        <f t="shared" si="86"/>
        <v/>
      </c>
      <c r="BJ219" s="110" t="str">
        <f>IF(ISBLANK(DATASHEET!BQ205),"",DATASHEET!BQ205)</f>
        <v>ZI</v>
      </c>
      <c r="BK219" s="111" t="str">
        <f>IF(ISBLANK(DATASHEET!BR205),"",DATASHEET!BR205)</f>
        <v>8N-MA-5</v>
      </c>
      <c r="BL219" s="108" t="str">
        <f>IFERROR(VLOOKUP(DATASHEET!BT205,lookup,2,FALSE)-$Q219,"")</f>
        <v/>
      </c>
      <c r="BM219" s="109">
        <f>IFERROR(INDEX(DATASHEET!$A$1:$CT$300,MATCH(PROGRESS!$A219,DATASHEET!$A$1:$A$300,0),MATCH(PROGRESS!BM$2,DATASHEET!$A$1:$CT$1,0)),"")</f>
        <v>0</v>
      </c>
      <c r="BN219" s="109" t="str">
        <f t="shared" si="87"/>
        <v/>
      </c>
      <c r="BO219" s="110" t="str">
        <f>IF(ISBLANK(DATASHEET!BU205),"",DATASHEET!BU205)</f>
        <v>AW</v>
      </c>
      <c r="BP219" s="111" t="str">
        <f>IF(ISBLANK(DATASHEET!BV205),"",DATASHEET!BV205)</f>
        <v>8N-MU-3</v>
      </c>
      <c r="BQ219" s="108" t="str">
        <f>IFERROR(VLOOKUP(DATASHEET!BX205,lookup,2,FALSE)-$Q219,"")</f>
        <v/>
      </c>
      <c r="BR219" s="109">
        <f>IFERROR(INDEX(DATASHEET!$A$1:$CT$300,MATCH(PROGRESS!$A219,DATASHEET!$A$1:$A$300,0),MATCH(PROGRESS!BR$2,DATASHEET!$A$1:$CT$1,0)),"")</f>
        <v>0</v>
      </c>
      <c r="BS219" s="109" t="str">
        <f t="shared" si="88"/>
        <v/>
      </c>
      <c r="BT219" s="110" t="str">
        <f>IF(ISBLANK(DATASHEET!BY205),"",DATASHEET!BY205)</f>
        <v/>
      </c>
      <c r="BU219" s="111" t="str">
        <f>IF(ISBLANK(DATASHEET!BZ205),"",DATASHEET!BZ205)</f>
        <v/>
      </c>
      <c r="BV219" s="108" t="str">
        <f>IFERROR(VLOOKUP(DATASHEET!CB205,lookup,2,FALSE)-$Q219,"")</f>
        <v/>
      </c>
      <c r="BW219" s="109">
        <f>IFERROR(INDEX(DATASHEET!$A$1:$CT$300,MATCH(PROGRESS!$A219,DATASHEET!$A$1:$A$300,0),MATCH(PROGRESS!BW$2,DATASHEET!$A$1:$CT$1,0)),"")</f>
        <v>0</v>
      </c>
      <c r="BX219" s="109" t="str">
        <f t="shared" si="89"/>
        <v/>
      </c>
      <c r="BY219" s="110" t="str">
        <f>IF(ISBLANK(DATASHEET!CC205),"",DATASHEET!CC205)</f>
        <v>CKA</v>
      </c>
      <c r="BZ219" s="111" t="str">
        <f>IF(ISBLANK(DATASHEET!CD205),"",DATASHEET!CD205)</f>
        <v>8N-PE-2</v>
      </c>
      <c r="CA219" s="108" t="str">
        <f>IFERROR(VLOOKUP(DATASHEET!CF205,lookup,2,FALSE)-$Q219,"")</f>
        <v/>
      </c>
      <c r="CB219" s="109">
        <f>IFERROR(INDEX(DATASHEET!$A$1:$CT$300,MATCH(PROGRESS!$A219,DATASHEET!$A$1:$A$300,0),MATCH(PROGRESS!CB$2,DATASHEET!$A$1:$CT$1,0)),"")</f>
        <v>0</v>
      </c>
      <c r="CC219" s="109" t="str">
        <f t="shared" si="90"/>
        <v/>
      </c>
      <c r="CD219" s="110" t="str">
        <f>IF(ISBLANK(DATASHEET!CG205),"",DATASHEET!CG205)</f>
        <v>CR</v>
      </c>
      <c r="CE219" s="111" t="str">
        <f>IF(ISBLANK(DATASHEET!CH205),"",DATASHEET!CH205)</f>
        <v>8N-RE-3</v>
      </c>
      <c r="CF219" s="108" t="str">
        <f>IFERROR(VLOOKUP(DATASHEET!CJ205,lookup,2,FALSE)-$Q219,"")</f>
        <v/>
      </c>
      <c r="CG219" s="109">
        <f>IFERROR(INDEX(DATASHEET!$A$1:$CT$300,MATCH(PROGRESS!$A219,DATASHEET!$A$1:$A$300,0),MATCH(PROGRESS!CG$2,DATASHEET!$A$1:$CT$1,0)),"")</f>
        <v>0</v>
      </c>
      <c r="CH219" s="109" t="str">
        <f t="shared" si="93"/>
        <v/>
      </c>
      <c r="CI219" s="110" t="str">
        <f>IF(ISBLANK(DATASHEET!CK205),"",DATASHEET!CK205)</f>
        <v>KBW</v>
      </c>
      <c r="CJ219" s="111" t="str">
        <f>IF(ISBLANK(DATASHEET!CL205),"",DATASHEET!CL205)</f>
        <v>8X-SC-8</v>
      </c>
      <c r="CK219" s="108" t="str">
        <f>IFERROR(VLOOKUP(DATASHEET!CN205,lookup,2,FALSE)-$Q219,"")</f>
        <v/>
      </c>
      <c r="CL219" s="109">
        <f>IFERROR(INDEX(DATASHEET!$A$1:$CT$300,MATCH(PROGRESS!$A219,DATASHEET!$A$1:$A$300,0),MATCH(PROGRESS!CL$2,DATASHEET!$A$1:$CT$1,0)),"")</f>
        <v>0</v>
      </c>
      <c r="CM219" s="109" t="str">
        <f t="shared" si="91"/>
        <v/>
      </c>
      <c r="CN219" s="110" t="str">
        <f>IF(ISBLANK(DATASHEET!CO205),"",DATASHEET!CO205)</f>
        <v>LMA</v>
      </c>
      <c r="CO219" s="110" t="str">
        <f>IF(ISBLANK(DATASHEET!CP205),"",DATASHEET!CP205)</f>
        <v>8N-SP-3</v>
      </c>
      <c r="FO219" s="282"/>
      <c r="FP219" s="282"/>
      <c r="FQ219" s="282"/>
      <c r="FR219" s="282"/>
      <c r="FS219" s="282"/>
      <c r="FT219" s="282"/>
      <c r="FU219" s="282"/>
      <c r="FV219" s="282"/>
      <c r="FW219" s="282"/>
      <c r="FX219" s="282"/>
      <c r="FY219" s="345"/>
      <c r="FZ219" s="282"/>
      <c r="GA219" s="282"/>
      <c r="GB219" s="282"/>
      <c r="GC219" s="282"/>
      <c r="GD219" s="282"/>
      <c r="GE219" s="282"/>
      <c r="GF219" s="282"/>
      <c r="GG219" s="282"/>
      <c r="GH219" s="282"/>
      <c r="GI219" s="282"/>
      <c r="GJ219" s="282"/>
      <c r="GK219" s="282"/>
      <c r="GL219" s="282"/>
      <c r="GM219" s="282"/>
      <c r="GN219" s="282"/>
      <c r="GO219" s="282"/>
      <c r="GP219" s="282"/>
      <c r="GQ219" s="282"/>
      <c r="GR219" s="282"/>
    </row>
    <row r="220" spans="1:200" ht="15.75" x14ac:dyDescent="0.25">
      <c r="A220" s="112">
        <f>DATASHEET!A206</f>
        <v>152942</v>
      </c>
      <c r="B220" s="113" t="str">
        <f>DATASHEET!B206</f>
        <v>WILLIAMS, Zach</v>
      </c>
      <c r="C220" s="124" t="str">
        <f>DATASHEET!C206</f>
        <v>8JJ</v>
      </c>
      <c r="D220" s="115" t="str">
        <f>DATASHEET!D206</f>
        <v>M</v>
      </c>
      <c r="E220" s="115" t="str">
        <f>DATASHEET!J206</f>
        <v>N</v>
      </c>
      <c r="F220" s="115" t="str">
        <f>DATASHEET!E206</f>
        <v>Y</v>
      </c>
      <c r="G220" s="115" t="str">
        <f>DATASHEET!F206</f>
        <v>White - British</v>
      </c>
      <c r="H220" s="115" t="str">
        <f>DATASHEET!G206</f>
        <v>N</v>
      </c>
      <c r="I220" s="115" t="str">
        <f>DATASHEET!H206</f>
        <v>Y</v>
      </c>
      <c r="J220" s="115" t="str">
        <f>DATASHEET!I206</f>
        <v>N</v>
      </c>
      <c r="K220" s="114" t="str">
        <f>DATASHEET!M206</f>
        <v>H</v>
      </c>
      <c r="L220" s="123" t="str">
        <f t="shared" si="78"/>
        <v/>
      </c>
      <c r="M220" s="106" t="str">
        <f>IFERROR(SUM(COUNTIF($S220,"&gt;=0"),COUNTIF($AC220,"&gt;=0"),COUNTIF($AH220,"&gt;=0"),COUNTIF(#REF!,"&gt;=0"),COUNTIF($AM220,"&gt;=0"),COUNTIF($AR220,"&gt;=0"),COUNTIF($AW220,"&gt;=0"),COUNTIF($BB220,"&gt;=0"),COUNTIF($BG220,"&gt;=0"),COUNTIF($BL220,"&gt;=0"),COUNTIF($BV220,"&gt;=0"),COUNTIF($BQ220,"&gt;=0"),COUNTIF($CF220,"&gt;=0"),COUNTIF($CK220,"&gt;=0"),COUNTIF($X220,"&gt;=0"),COUNTIF($CA220,"&gt;=0"))/COUNT($S220,$AC220,$AH220,#REF!,$AM220,$AR220,$AW220,$BB220,$BG220,$BL220,$BV220,$CA220,$CF220,$CK220,$X220,$BQ220),"")</f>
        <v/>
      </c>
      <c r="N220" s="106" t="str">
        <f>IFERROR(SUM(COUNTIF($S220,"&lt;0"),COUNTIF($AC220,"&lt;0"),COUNTIF($AH220,"&lt;0"),COUNTIF(#REF!,"&lt;0"),COUNTIF($AM220,"&lt;0"),COUNTIF($AR220,"&lt;0"),COUNTIF($AW220,"&lt;0"),COUNTIF($BB220,"&lt;0"),COUNTIF($BG220,"&lt;0"),COUNTIF($BL220,"&lt;0"),COUNTIF($BV220,"&lt;0"),COUNTIF($BQ220,"&lt;0"),COUNTIF($CA220,"&lt;0"),COUNTIF($CF220,"&lt;0"),COUNTIF($CK220,"&lt;0"),COUNTIF($X220,"&lt;0"))/COUNT($S220,$AC220,$AH220,#REF!,$AM220,$AR220,$AW220,$BB220,$BG220,$BL220,$BV220,$CA220,$CF220,$CK220,$X220,$BQ220),"")</f>
        <v/>
      </c>
      <c r="O220" s="118" t="str">
        <f>IF(ISBLANK(DATASHEET!L206),"",DATASHEET!L206)</f>
        <v>5-6</v>
      </c>
      <c r="P220" s="119">
        <f>IFERROR(IF(VLOOKUP(DATASHEET!A206,[5]YEAR8!$A$2:$Z$226,18,FALSE)="","",VLOOKUP(DATASHEET!A206,[5]YEAR8!$A$2:$Z$226,18,FALSE)),"")</f>
        <v>50.927548999999999</v>
      </c>
      <c r="Q220" s="120">
        <f>IFERROR(IF(VLOOKUP(DATASHEET!A206,[5]YEAR8!$A$2:$AF$250,19,FALSE)="","",VLOOKUP(DATASHEET!A206,[5]YEAR8!$A$2:$AF$250,19,FALSE)),"")</f>
        <v>5.0927549000000001</v>
      </c>
      <c r="R220" s="121" t="str">
        <f>'P8 BREAKDOWN'!L208</f>
        <v/>
      </c>
      <c r="S220" s="108" t="str">
        <f>IF(T220="","",IFERROR(VLOOKUP(DATASHEET!AF206,lookup,2,FALSE)-$Q220,""))</f>
        <v/>
      </c>
      <c r="T220" s="109">
        <f>IFERROR(INDEX(DATASHEET!$A$1:$CT$300,MATCH(PROGRESS!$A220,DATASHEET!$A$1:$A$300,0),MATCH(PROGRESS!T$2,DATASHEET!$A$1:$CT$1,0)),"")</f>
        <v>0</v>
      </c>
      <c r="U220" s="109" t="str">
        <f t="shared" si="79"/>
        <v/>
      </c>
      <c r="V220" s="110" t="str">
        <f>IF(ISBLANK(DATASHEET!AG206),"",DATASHEET!AG206)</f>
        <v>PLE</v>
      </c>
      <c r="W220" s="111" t="str">
        <f>IF(ISBLANK(DATASHEET!AH206),"",DATASHEET!AH206)</f>
        <v>8N-AR-3</v>
      </c>
      <c r="X220" s="108" t="str">
        <f>IFERROR(VLOOKUP(DATASHEET!AJ206,lookup,2,FALSE)-$Q220,"")</f>
        <v/>
      </c>
      <c r="Y220" s="109">
        <f>IFERROR(INDEX(DATASHEET!$A$1:$CT$300,MATCH(PROGRESS!$A220,DATASHEET!$A$1:$A$300,0),MATCH(PROGRESS!Y$2,DATASHEET!$A$1:$CT$1,0)),"")</f>
        <v>0</v>
      </c>
      <c r="Z220" s="109" t="str">
        <f t="shared" si="92"/>
        <v/>
      </c>
      <c r="AA220" s="110" t="str">
        <f>IF(ISBLANK(DATASHEET!AK206),"",DATASHEET!AK206)</f>
        <v>AWR</v>
      </c>
      <c r="AB220" s="111" t="str">
        <f>IF(ISBLANK(DATASHEET!AL206),"",DATASHEET!AL206)</f>
        <v>8N-DT-4</v>
      </c>
      <c r="AC220" s="108" t="str">
        <f>IF(AD220="","",IFERROR(VLOOKUP(DATASHEET!AN206,lookup,2,FALSE)-$Q220,""))</f>
        <v/>
      </c>
      <c r="AD220" s="109">
        <f>IFERROR(INDEX(DATASHEET!$A$1:$CT$300,MATCH(PROGRESS!$A220,DATASHEET!$A$1:$A$300,0),MATCH(PROGRESS!AD$2,DATASHEET!$A$1:$CT$1,0)),"")</f>
        <v>0</v>
      </c>
      <c r="AE220" s="109" t="str">
        <f t="shared" si="80"/>
        <v/>
      </c>
      <c r="AF220" s="110" t="str">
        <f>IF(ISBLANK(DATASHEET!AO206),"",DATASHEET!AO206)</f>
        <v>EC</v>
      </c>
      <c r="AG220" s="111" t="str">
        <f>IF(ISBLANK(DATASHEET!AP206),"",DATASHEET!AP206)</f>
        <v>8N-DR-3</v>
      </c>
      <c r="AH220" s="108" t="str">
        <f>IF(AI220="","",IFERROR(VLOOKUP(DATASHEET!AR206,lookup,2,FALSE)-$Q220,""))</f>
        <v/>
      </c>
      <c r="AI220" s="109">
        <f>IFERROR(INDEX(DATASHEET!$A$1:$CT$300,MATCH(PROGRESS!$A220,DATASHEET!$A$1:$A$300,0),MATCH(PROGRESS!AI$2,DATASHEET!$A$1:$CT$1,0)),"")</f>
        <v>0</v>
      </c>
      <c r="AJ220" s="109" t="str">
        <f t="shared" si="81"/>
        <v/>
      </c>
      <c r="AK220" s="110" t="str">
        <f>IF(ISBLANK(DATASHEET!AS206),"",DATASHEET!AS206)</f>
        <v>CMC</v>
      </c>
      <c r="AL220" s="111" t="str">
        <f>IF(ISBLANK(DATASHEET!AT206),"",DATASHEET!AT206)</f>
        <v>8N-EN-3</v>
      </c>
      <c r="AM220" s="108" t="str">
        <f>IF(AN220="","",IFERROR(VLOOKUP(DATASHEET!AZ206,lookup,2,FALSE)-$Q220,""))</f>
        <v/>
      </c>
      <c r="AN220" s="109">
        <f>IFERROR(INDEX(DATASHEET!$A$1:$CT$300,MATCH(PROGRESS!$A220,DATASHEET!$A$1:$A$300,0),MATCH(PROGRESS!AN$2,DATASHEET!$A$1:$CT$1,0)),"")</f>
        <v>0</v>
      </c>
      <c r="AO220" s="109" t="str">
        <f t="shared" si="82"/>
        <v/>
      </c>
      <c r="AP220" s="110" t="str">
        <f>IF(ISBLANK(DATASHEET!BA206),"",DATASHEET!BA206)</f>
        <v/>
      </c>
      <c r="AQ220" s="111" t="str">
        <f>IF(ISBLANK(DATASHEET!BB206),"",DATASHEET!BB206)</f>
        <v/>
      </c>
      <c r="AR220" s="108" t="str">
        <f>IF(AS220="","",IFERROR(VLOOKUP(DATASHEET!BD206,lookup,2,FALSE)-$Q220,""))</f>
        <v/>
      </c>
      <c r="AS220" s="109">
        <f>IFERROR(INDEX(DATASHEET!$A$1:$CT$300,MATCH(PROGRESS!$A220,DATASHEET!$A$1:$A$300,0),MATCH(PROGRESS!AS$2,DATASHEET!$A$1:$CT$1,0)),"")</f>
        <v>0</v>
      </c>
      <c r="AT220" s="109" t="str">
        <f t="shared" si="83"/>
        <v/>
      </c>
      <c r="AU220" s="110" t="str">
        <f>IF(ISBLANK(DATASHEET!BE206),"",DATASHEET!BE206)</f>
        <v>MPI</v>
      </c>
      <c r="AV220" s="111" t="str">
        <f>IF(ISBLANK(DATASHEET!BF206),"",DATASHEET!BF206)</f>
        <v>8N-GG-3</v>
      </c>
      <c r="AW220" s="108" t="str">
        <f>IF(AX220="","",IFERROR(VLOOKUP(DATASHEET!BH206,lookup,2,FALSE)-$Q220,""))</f>
        <v/>
      </c>
      <c r="AX220" s="109">
        <f>IFERROR(INDEX(DATASHEET!$A$1:$CT$300,MATCH(PROGRESS!$A220,DATASHEET!$A$1:$A$300,0),MATCH(PROGRESS!AX$2,DATASHEET!$A$1:$CT$1,0)),"")</f>
        <v>0</v>
      </c>
      <c r="AY220" s="109" t="str">
        <f t="shared" si="84"/>
        <v/>
      </c>
      <c r="AZ220" s="110" t="str">
        <f>IF(ISBLANK(DATASHEET!BI206),"",DATASHEET!BI206)</f>
        <v>MCO</v>
      </c>
      <c r="BA220" s="111" t="str">
        <f>IF(ISBLANK(DATASHEET!BJ206),"",DATASHEET!BJ206)</f>
        <v>8N-HI-3</v>
      </c>
      <c r="BB220" s="108" t="str">
        <f>IF(BC220="","",IFERROR(VLOOKUP(DATASHEET!BL206,lookup,2,FALSE)-$Q220,""))</f>
        <v/>
      </c>
      <c r="BC220" s="109">
        <f>IFERROR(INDEX(DATASHEET!$A$1:$CT$300,MATCH(PROGRESS!$A220,DATASHEET!$A$1:$A$300,0),MATCH(PROGRESS!BC$2,DATASHEET!$A$1:$CT$1,0)),"")</f>
        <v>0</v>
      </c>
      <c r="BD220" s="109" t="str">
        <f t="shared" si="85"/>
        <v/>
      </c>
      <c r="BE220" s="110" t="str">
        <f>IF(ISBLANK(DATASHEET!BM206),"",DATASHEET!BM206)</f>
        <v>RNI</v>
      </c>
      <c r="BF220" s="111" t="str">
        <f>IF(ISBLANK(DATASHEET!BN206),"",DATASHEET!BN206)</f>
        <v>8N-IT-3</v>
      </c>
      <c r="BG220" s="108" t="str">
        <f>IF(BH220="","",IFERROR(VLOOKUP(DATASHEET!BP206,lookup,2,FALSE)-$Q220,""))</f>
        <v/>
      </c>
      <c r="BH220" s="109">
        <f>IFERROR(INDEX(DATASHEET!$A$1:$CT$300,MATCH(PROGRESS!$A220,DATASHEET!$A$1:$A$300,0),MATCH(PROGRESS!BH$2,DATASHEET!$A$1:$CT$1,0)),"")</f>
        <v>0</v>
      </c>
      <c r="BI220" s="109" t="str">
        <f t="shared" si="86"/>
        <v/>
      </c>
      <c r="BJ220" s="110" t="str">
        <f>IF(ISBLANK(DATASHEET!BQ206),"",DATASHEET!BQ206)</f>
        <v>MP</v>
      </c>
      <c r="BK220" s="111" t="str">
        <f>IF(ISBLANK(DATASHEET!BR206),"",DATASHEET!BR206)</f>
        <v>8N-MA-2</v>
      </c>
      <c r="BL220" s="108" t="str">
        <f>IFERROR(VLOOKUP(DATASHEET!BT206,lookup,2,FALSE)-$Q220,"")</f>
        <v/>
      </c>
      <c r="BM220" s="109">
        <f>IFERROR(INDEX(DATASHEET!$A$1:$CT$300,MATCH(PROGRESS!$A220,DATASHEET!$A$1:$A$300,0),MATCH(PROGRESS!BM$2,DATASHEET!$A$1:$CT$1,0)),"")</f>
        <v>0</v>
      </c>
      <c r="BN220" s="109" t="str">
        <f t="shared" si="87"/>
        <v/>
      </c>
      <c r="BO220" s="110" t="str">
        <f>IF(ISBLANK(DATASHEET!BU206),"",DATASHEET!BU206)</f>
        <v>AW</v>
      </c>
      <c r="BP220" s="111" t="str">
        <f>IF(ISBLANK(DATASHEET!BV206),"",DATASHEET!BV206)</f>
        <v>8N-MU-3</v>
      </c>
      <c r="BQ220" s="108" t="str">
        <f>IFERROR(VLOOKUP(DATASHEET!BX206,lookup,2,FALSE)-$Q220,"")</f>
        <v/>
      </c>
      <c r="BR220" s="109">
        <f>IFERROR(INDEX(DATASHEET!$A$1:$CT$300,MATCH(PROGRESS!$A220,DATASHEET!$A$1:$A$300,0),MATCH(PROGRESS!BR$2,DATASHEET!$A$1:$CT$1,0)),"")</f>
        <v>0</v>
      </c>
      <c r="BS220" s="109" t="str">
        <f t="shared" si="88"/>
        <v/>
      </c>
      <c r="BT220" s="110" t="str">
        <f>IF(ISBLANK(DATASHEET!BY206),"",DATASHEET!BY206)</f>
        <v/>
      </c>
      <c r="BU220" s="111" t="str">
        <f>IF(ISBLANK(DATASHEET!BZ206),"",DATASHEET!BZ206)</f>
        <v/>
      </c>
      <c r="BV220" s="108" t="str">
        <f>IFERROR(VLOOKUP(DATASHEET!CB206,lookup,2,FALSE)-$Q220,"")</f>
        <v/>
      </c>
      <c r="BW220" s="109">
        <f>IFERROR(INDEX(DATASHEET!$A$1:$CT$300,MATCH(PROGRESS!$A220,DATASHEET!$A$1:$A$300,0),MATCH(PROGRESS!BW$2,DATASHEET!$A$1:$CT$1,0)),"")</f>
        <v>0</v>
      </c>
      <c r="BX220" s="109" t="str">
        <f t="shared" si="89"/>
        <v/>
      </c>
      <c r="BY220" s="110" t="str">
        <f>IF(ISBLANK(DATASHEET!CC206),"",DATASHEET!CC206)</f>
        <v>MAM</v>
      </c>
      <c r="BZ220" s="111" t="str">
        <f>IF(ISBLANK(DATASHEET!CD206),"",DATASHEET!CD206)</f>
        <v>8N-PE-4</v>
      </c>
      <c r="CA220" s="108" t="str">
        <f>IFERROR(VLOOKUP(DATASHEET!CF206,lookup,2,FALSE)-$Q220,"")</f>
        <v/>
      </c>
      <c r="CB220" s="109">
        <f>IFERROR(INDEX(DATASHEET!$A$1:$CT$300,MATCH(PROGRESS!$A220,DATASHEET!$A$1:$A$300,0),MATCH(PROGRESS!CB$2,DATASHEET!$A$1:$CT$1,0)),"")</f>
        <v>0</v>
      </c>
      <c r="CC220" s="109" t="str">
        <f t="shared" si="90"/>
        <v/>
      </c>
      <c r="CD220" s="110" t="str">
        <f>IF(ISBLANK(DATASHEET!CG206),"",DATASHEET!CG206)</f>
        <v>CR</v>
      </c>
      <c r="CE220" s="111" t="str">
        <f>IF(ISBLANK(DATASHEET!CH206),"",DATASHEET!CH206)</f>
        <v>8N-RE-3</v>
      </c>
      <c r="CF220" s="108" t="str">
        <f>IFERROR(VLOOKUP(DATASHEET!CJ206,lookup,2,FALSE)-$Q220,"")</f>
        <v/>
      </c>
      <c r="CG220" s="109">
        <f>IFERROR(INDEX(DATASHEET!$A$1:$CT$300,MATCH(PROGRESS!$A220,DATASHEET!$A$1:$A$300,0),MATCH(PROGRESS!CG$2,DATASHEET!$A$1:$CT$1,0)),"")</f>
        <v>0</v>
      </c>
      <c r="CH220" s="109" t="str">
        <f t="shared" si="93"/>
        <v/>
      </c>
      <c r="CI220" s="110" t="str">
        <f>IF(ISBLANK(DATASHEET!CK206),"",DATASHEET!CK206)</f>
        <v>RA</v>
      </c>
      <c r="CJ220" s="111" t="str">
        <f>IF(ISBLANK(DATASHEET!CL206),"",DATASHEET!CL206)</f>
        <v>8X-SC-6</v>
      </c>
      <c r="CK220" s="108" t="str">
        <f>IFERROR(VLOOKUP(DATASHEET!CN206,lookup,2,FALSE)-$Q220,"")</f>
        <v/>
      </c>
      <c r="CL220" s="109">
        <f>IFERROR(INDEX(DATASHEET!$A$1:$CT$300,MATCH(PROGRESS!$A220,DATASHEET!$A$1:$A$300,0),MATCH(PROGRESS!CL$2,DATASHEET!$A$1:$CT$1,0)),"")</f>
        <v>0</v>
      </c>
      <c r="CM220" s="109" t="str">
        <f t="shared" si="91"/>
        <v/>
      </c>
      <c r="CN220" s="110" t="str">
        <f>IF(ISBLANK(DATASHEET!CO206),"",DATASHEET!CO206)</f>
        <v>LMA</v>
      </c>
      <c r="CO220" s="110" t="str">
        <f>IF(ISBLANK(DATASHEET!CP206),"",DATASHEET!CP206)</f>
        <v>8N-SP-3</v>
      </c>
      <c r="FO220" s="282"/>
      <c r="FP220" s="282"/>
      <c r="FQ220" s="282"/>
      <c r="FR220" s="282"/>
      <c r="FS220" s="282"/>
      <c r="FT220" s="282"/>
      <c r="FU220" s="282"/>
      <c r="FV220" s="282"/>
      <c r="FW220" s="282"/>
      <c r="FX220" s="282"/>
      <c r="FY220" s="345"/>
      <c r="FZ220" s="282"/>
      <c r="GA220" s="282"/>
      <c r="GB220" s="282"/>
      <c r="GC220" s="282"/>
      <c r="GD220" s="282"/>
      <c r="GE220" s="282"/>
      <c r="GF220" s="282"/>
      <c r="GG220" s="282"/>
      <c r="GH220" s="282"/>
      <c r="GI220" s="282"/>
      <c r="GJ220" s="282"/>
      <c r="GK220" s="282"/>
      <c r="GL220" s="282"/>
      <c r="GM220" s="282"/>
      <c r="GN220" s="282"/>
      <c r="GO220" s="282"/>
      <c r="GP220" s="282"/>
      <c r="GQ220" s="282"/>
      <c r="GR220" s="282"/>
    </row>
    <row r="221" spans="1:200" ht="15.75" x14ac:dyDescent="0.25">
      <c r="A221" s="112">
        <f>DATASHEET!A207</f>
        <v>152828</v>
      </c>
      <c r="B221" s="113" t="str">
        <f>DATASHEET!B207</f>
        <v>WILSON, Jake</v>
      </c>
      <c r="C221" s="124" t="str">
        <f>DATASHEET!C207</f>
        <v>8KS</v>
      </c>
      <c r="D221" s="115" t="str">
        <f>DATASHEET!D207</f>
        <v>M</v>
      </c>
      <c r="E221" s="115" t="str">
        <f>DATASHEET!J207</f>
        <v>K</v>
      </c>
      <c r="F221" s="115" t="str">
        <f>DATASHEET!E207</f>
        <v>N</v>
      </c>
      <c r="G221" s="115" t="str">
        <f>DATASHEET!F207</f>
        <v>White - British</v>
      </c>
      <c r="H221" s="115" t="str">
        <f>DATASHEET!G207</f>
        <v>Y</v>
      </c>
      <c r="I221" s="115" t="str">
        <f>DATASHEET!H207</f>
        <v>Y</v>
      </c>
      <c r="J221" s="115" t="str">
        <f>DATASHEET!I207</f>
        <v>N</v>
      </c>
      <c r="K221" s="116" t="str">
        <f>DATASHEET!M207</f>
        <v>M</v>
      </c>
      <c r="L221" s="117" t="str">
        <f t="shared" si="78"/>
        <v/>
      </c>
      <c r="M221" s="106" t="str">
        <f>IFERROR(SUM(COUNTIF($S221,"&gt;=0"),COUNTIF($AC221,"&gt;=0"),COUNTIF($AH221,"&gt;=0"),COUNTIF(#REF!,"&gt;=0"),COUNTIF($AM221,"&gt;=0"),COUNTIF($AR221,"&gt;=0"),COUNTIF($AW221,"&gt;=0"),COUNTIF($BB221,"&gt;=0"),COUNTIF($BG221,"&gt;=0"),COUNTIF($BL221,"&gt;=0"),COUNTIF($BV221,"&gt;=0"),COUNTIF($BQ221,"&gt;=0"),COUNTIF($CF221,"&gt;=0"),COUNTIF($CK221,"&gt;=0"),COUNTIF($X221,"&gt;=0"),COUNTIF($CA221,"&gt;=0"))/COUNT($S221,$AC221,$AH221,#REF!,$AM221,$AR221,$AW221,$BB221,$BG221,$BL221,$BV221,$CA221,$CF221,$CK221,$X221,$BQ221),"")</f>
        <v/>
      </c>
      <c r="N221" s="106" t="str">
        <f>IFERROR(SUM(COUNTIF($S221,"&lt;0"),COUNTIF($AC221,"&lt;0"),COUNTIF($AH221,"&lt;0"),COUNTIF(#REF!,"&lt;0"),COUNTIF($AM221,"&lt;0"),COUNTIF($AR221,"&lt;0"),COUNTIF($AW221,"&lt;0"),COUNTIF($BB221,"&lt;0"),COUNTIF($BG221,"&lt;0"),COUNTIF($BL221,"&lt;0"),COUNTIF($BV221,"&lt;0"),COUNTIF($BQ221,"&lt;0"),COUNTIF($CA221,"&lt;0"),COUNTIF($CF221,"&lt;0"),COUNTIF($CK221,"&lt;0"),COUNTIF($X221,"&lt;0"))/COUNT($S221,$AC221,$AH221,#REF!,$AM221,$AR221,$AW221,$BB221,$BG221,$BL221,$BV221,$CA221,$CF221,$CK221,$X221,$BQ221),"")</f>
        <v/>
      </c>
      <c r="O221" s="118" t="str">
        <f>IF(ISBLANK(DATASHEET!L207),"",DATASHEET!L207)</f>
        <v>3-4</v>
      </c>
      <c r="P221" s="119">
        <f>IFERROR(IF(VLOOKUP(DATASHEET!A207,[5]YEAR8!$A$2:$Z$226,18,FALSE)="","",VLOOKUP(DATASHEET!A207,[5]YEAR8!$A$2:$Z$226,18,FALSE)),"")</f>
        <v>38.909638999999999</v>
      </c>
      <c r="Q221" s="120">
        <f>IFERROR(IF(VLOOKUP(DATASHEET!A207,[5]YEAR8!$A$2:$AF$250,19,FALSE)="","",VLOOKUP(DATASHEET!A207,[5]YEAR8!$A$2:$AF$250,19,FALSE)),"")</f>
        <v>3.8909639</v>
      </c>
      <c r="R221" s="121" t="str">
        <f>'P8 BREAKDOWN'!L209</f>
        <v/>
      </c>
      <c r="S221" s="108" t="str">
        <f>IF(T221="","",IFERROR(VLOOKUP(DATASHEET!AF207,lookup,2,FALSE)-$Q221,""))</f>
        <v/>
      </c>
      <c r="T221" s="109">
        <f>IFERROR(INDEX(DATASHEET!$A$1:$CT$300,MATCH(PROGRESS!$A221,DATASHEET!$A$1:$A$300,0),MATCH(PROGRESS!T$2,DATASHEET!$A$1:$CT$1,0)),"")</f>
        <v>0</v>
      </c>
      <c r="U221" s="109" t="str">
        <f t="shared" si="79"/>
        <v/>
      </c>
      <c r="V221" s="110" t="str">
        <f>IF(ISBLANK(DATASHEET!AG207),"",DATASHEET!AG207)</f>
        <v>BPE</v>
      </c>
      <c r="W221" s="111" t="str">
        <f>IF(ISBLANK(DATASHEET!AH207),"",DATASHEET!AH207)</f>
        <v>8S-AR-2</v>
      </c>
      <c r="X221" s="108" t="str">
        <f>IFERROR(VLOOKUP(DATASHEET!AJ207,lookup,2,FALSE)-$Q221,"")</f>
        <v/>
      </c>
      <c r="Y221" s="109">
        <f>IFERROR(INDEX(DATASHEET!$A$1:$CT$300,MATCH(PROGRESS!$A221,DATASHEET!$A$1:$A$300,0),MATCH(PROGRESS!Y$2,DATASHEET!$A$1:$CT$1,0)),"")</f>
        <v>0</v>
      </c>
      <c r="Z221" s="109" t="str">
        <f t="shared" si="92"/>
        <v/>
      </c>
      <c r="AA221" s="110" t="str">
        <f>IF(ISBLANK(DATASHEET!AK207),"",DATASHEET!AK207)</f>
        <v>MO</v>
      </c>
      <c r="AB221" s="111" t="str">
        <f>IF(ISBLANK(DATASHEET!AL207),"",DATASHEET!AL207)</f>
        <v>8S-DT-3</v>
      </c>
      <c r="AC221" s="108" t="str">
        <f>IF(AD221="","",IFERROR(VLOOKUP(DATASHEET!AN207,lookup,2,FALSE)-$Q221,""))</f>
        <v/>
      </c>
      <c r="AD221" s="109">
        <f>IFERROR(INDEX(DATASHEET!$A$1:$CT$300,MATCH(PROGRESS!$A221,DATASHEET!$A$1:$A$300,0),MATCH(PROGRESS!AD$2,DATASHEET!$A$1:$CT$1,0)),"")</f>
        <v>0</v>
      </c>
      <c r="AE221" s="109" t="str">
        <f t="shared" si="80"/>
        <v/>
      </c>
      <c r="AF221" s="110" t="str">
        <f>IF(ISBLANK(DATASHEET!AO207),"",DATASHEET!AO207)</f>
        <v>EC</v>
      </c>
      <c r="AG221" s="111" t="str">
        <f>IF(ISBLANK(DATASHEET!AP207),"",DATASHEET!AP207)</f>
        <v>8S-DR-2</v>
      </c>
      <c r="AH221" s="108" t="str">
        <f>IF(AI221="","",IFERROR(VLOOKUP(DATASHEET!AR207,lookup,2,FALSE)-$Q221,""))</f>
        <v/>
      </c>
      <c r="AI221" s="109">
        <f>IFERROR(INDEX(DATASHEET!$A$1:$CT$300,MATCH(PROGRESS!$A221,DATASHEET!$A$1:$A$300,0),MATCH(PROGRESS!AI$2,DATASHEET!$A$1:$CT$1,0)),"")</f>
        <v>0</v>
      </c>
      <c r="AJ221" s="109" t="str">
        <f t="shared" si="81"/>
        <v/>
      </c>
      <c r="AK221" s="110" t="str">
        <f>IF(ISBLANK(DATASHEET!AS207),"",DATASHEET!AS207)</f>
        <v>EW</v>
      </c>
      <c r="AL221" s="111" t="str">
        <f>IF(ISBLANK(DATASHEET!AT207),"",DATASHEET!AT207)</f>
        <v>8S-EN-4</v>
      </c>
      <c r="AM221" s="108" t="str">
        <f>IF(AN221="","",IFERROR(VLOOKUP(DATASHEET!AZ207,lookup,2,FALSE)-$Q221,""))</f>
        <v/>
      </c>
      <c r="AN221" s="109">
        <f>IFERROR(INDEX(DATASHEET!$A$1:$CT$300,MATCH(PROGRESS!$A221,DATASHEET!$A$1:$A$300,0),MATCH(PROGRESS!AN$2,DATASHEET!$A$1:$CT$1,0)),"")</f>
        <v>0</v>
      </c>
      <c r="AO221" s="109" t="str">
        <f t="shared" si="82"/>
        <v/>
      </c>
      <c r="AP221" s="110" t="str">
        <f>IF(ISBLANK(DATASHEET!BA207),"",DATASHEET!BA207)</f>
        <v>EGQ</v>
      </c>
      <c r="AQ221" s="111" t="str">
        <f>IF(ISBLANK(DATASHEET!BB207),"",DATASHEET!BB207)</f>
        <v>8S-FR-2</v>
      </c>
      <c r="AR221" s="108" t="str">
        <f>IF(AS221="","",IFERROR(VLOOKUP(DATASHEET!BD207,lookup,2,FALSE)-$Q221,""))</f>
        <v/>
      </c>
      <c r="AS221" s="109">
        <f>IFERROR(INDEX(DATASHEET!$A$1:$CT$300,MATCH(PROGRESS!$A221,DATASHEET!$A$1:$A$300,0),MATCH(PROGRESS!AS$2,DATASHEET!$A$1:$CT$1,0)),"")</f>
        <v>0</v>
      </c>
      <c r="AT221" s="109" t="str">
        <f t="shared" si="83"/>
        <v/>
      </c>
      <c r="AU221" s="110" t="str">
        <f>IF(ISBLANK(DATASHEET!BE207),"",DATASHEET!BE207)</f>
        <v>MPI</v>
      </c>
      <c r="AV221" s="111" t="str">
        <f>IF(ISBLANK(DATASHEET!BF207),"",DATASHEET!BF207)</f>
        <v>8S-GG-2</v>
      </c>
      <c r="AW221" s="108" t="str">
        <f>IF(AX221="","",IFERROR(VLOOKUP(DATASHEET!BH207,lookup,2,FALSE)-$Q221,""))</f>
        <v/>
      </c>
      <c r="AX221" s="109">
        <f>IFERROR(INDEX(DATASHEET!$A$1:$CT$300,MATCH(PROGRESS!$A221,DATASHEET!$A$1:$A$300,0),MATCH(PROGRESS!AX$2,DATASHEET!$A$1:$CT$1,0)),"")</f>
        <v>0</v>
      </c>
      <c r="AY221" s="109" t="str">
        <f t="shared" si="84"/>
        <v/>
      </c>
      <c r="AZ221" s="110" t="str">
        <f>IF(ISBLANK(DATASHEET!BI207),"",DATASHEET!BI207)</f>
        <v>HST</v>
      </c>
      <c r="BA221" s="111" t="str">
        <f>IF(ISBLANK(DATASHEET!BJ207),"",DATASHEET!BJ207)</f>
        <v>8S-HI-2</v>
      </c>
      <c r="BB221" s="108" t="str">
        <f>IF(BC221="","",IFERROR(VLOOKUP(DATASHEET!BL207,lookup,2,FALSE)-$Q221,""))</f>
        <v/>
      </c>
      <c r="BC221" s="109">
        <f>IFERROR(INDEX(DATASHEET!$A$1:$CT$300,MATCH(PROGRESS!$A221,DATASHEET!$A$1:$A$300,0),MATCH(PROGRESS!BC$2,DATASHEET!$A$1:$CT$1,0)),"")</f>
        <v>0</v>
      </c>
      <c r="BD221" s="109" t="str">
        <f t="shared" si="85"/>
        <v/>
      </c>
      <c r="BE221" s="110" t="str">
        <f>IF(ISBLANK(DATASHEET!BM207),"",DATASHEET!BM207)</f>
        <v>RNI</v>
      </c>
      <c r="BF221" s="111" t="str">
        <f>IF(ISBLANK(DATASHEET!BN207),"",DATASHEET!BN207)</f>
        <v>8S-IT-2</v>
      </c>
      <c r="BG221" s="108" t="str">
        <f>IF(BH221="","",IFERROR(VLOOKUP(DATASHEET!BP207,lookup,2,FALSE)-$Q221,""))</f>
        <v/>
      </c>
      <c r="BH221" s="109">
        <f>IFERROR(INDEX(DATASHEET!$A$1:$CT$300,MATCH(PROGRESS!$A221,DATASHEET!$A$1:$A$300,0),MATCH(PROGRESS!BH$2,DATASHEET!$A$1:$CT$1,0)),"")</f>
        <v>0</v>
      </c>
      <c r="BI221" s="109" t="str">
        <f t="shared" si="86"/>
        <v/>
      </c>
      <c r="BJ221" s="110" t="str">
        <f>IF(ISBLANK(DATASHEET!BQ207),"",DATASHEET!BQ207)</f>
        <v>JQ</v>
      </c>
      <c r="BK221" s="111" t="str">
        <f>IF(ISBLANK(DATASHEET!BR207),"",DATASHEET!BR207)</f>
        <v>8S-MA-4</v>
      </c>
      <c r="BL221" s="108" t="str">
        <f>IFERROR(VLOOKUP(DATASHEET!BT207,lookup,2,FALSE)-$Q221,"")</f>
        <v/>
      </c>
      <c r="BM221" s="109">
        <f>IFERROR(INDEX(DATASHEET!$A$1:$CT$300,MATCH(PROGRESS!$A221,DATASHEET!$A$1:$A$300,0),MATCH(PROGRESS!BM$2,DATASHEET!$A$1:$CT$1,0)),"")</f>
        <v>0</v>
      </c>
      <c r="BN221" s="109" t="str">
        <f t="shared" si="87"/>
        <v/>
      </c>
      <c r="BO221" s="110" t="str">
        <f>IF(ISBLANK(DATASHEET!BU207),"",DATASHEET!BU207)</f>
        <v>RF</v>
      </c>
      <c r="BP221" s="111" t="str">
        <f>IF(ISBLANK(DATASHEET!BV207),"",DATASHEET!BV207)</f>
        <v>8S-MU-2</v>
      </c>
      <c r="BQ221" s="108" t="str">
        <f>IFERROR(VLOOKUP(DATASHEET!BX207,lookup,2,FALSE)-$Q221,"")</f>
        <v/>
      </c>
      <c r="BR221" s="109">
        <f>IFERROR(INDEX(DATASHEET!$A$1:$CT$300,MATCH(PROGRESS!$A221,DATASHEET!$A$1:$A$300,0),MATCH(PROGRESS!BR$2,DATASHEET!$A$1:$CT$1,0)),"")</f>
        <v>0</v>
      </c>
      <c r="BS221" s="109" t="str">
        <f t="shared" si="88"/>
        <v/>
      </c>
      <c r="BT221" s="110" t="str">
        <f>IF(ISBLANK(DATASHEET!BY207),"",DATASHEET!BY207)</f>
        <v/>
      </c>
      <c r="BU221" s="111" t="str">
        <f>IF(ISBLANK(DATASHEET!BZ207),"",DATASHEET!BZ207)</f>
        <v/>
      </c>
      <c r="BV221" s="108" t="str">
        <f>IFERROR(VLOOKUP(DATASHEET!CB207,lookup,2,FALSE)-$Q221,"")</f>
        <v/>
      </c>
      <c r="BW221" s="109">
        <f>IFERROR(INDEX(DATASHEET!$A$1:$CT$300,MATCH(PROGRESS!$A221,DATASHEET!$A$1:$A$300,0),MATCH(PROGRESS!BW$2,DATASHEET!$A$1:$CT$1,0)),"")</f>
        <v>0</v>
      </c>
      <c r="BX221" s="109" t="str">
        <f t="shared" si="89"/>
        <v/>
      </c>
      <c r="BY221" s="110" t="str">
        <f>IF(ISBLANK(DATASHEET!CC207),"",DATASHEET!CC207)</f>
        <v>JOS</v>
      </c>
      <c r="BZ221" s="111" t="str">
        <f>IF(ISBLANK(DATASHEET!CD207),"",DATASHEET!CD207)</f>
        <v>8S-PE-4</v>
      </c>
      <c r="CA221" s="108" t="str">
        <f>IFERROR(VLOOKUP(DATASHEET!CF207,lookup,2,FALSE)-$Q221,"")</f>
        <v/>
      </c>
      <c r="CB221" s="109">
        <f>IFERROR(INDEX(DATASHEET!$A$1:$CT$300,MATCH(PROGRESS!$A221,DATASHEET!$A$1:$A$300,0),MATCH(PROGRESS!CB$2,DATASHEET!$A$1:$CT$1,0)),"")</f>
        <v>0</v>
      </c>
      <c r="CC221" s="109" t="str">
        <f t="shared" si="90"/>
        <v/>
      </c>
      <c r="CD221" s="110" t="str">
        <f>IF(ISBLANK(DATASHEET!CG207),"",DATASHEET!CG207)</f>
        <v>GRY</v>
      </c>
      <c r="CE221" s="111" t="str">
        <f>IF(ISBLANK(DATASHEET!CH207),"",DATASHEET!CH207)</f>
        <v>8S-RE-2</v>
      </c>
      <c r="CF221" s="108" t="str">
        <f>IFERROR(VLOOKUP(DATASHEET!CJ207,lookup,2,FALSE)-$Q221,"")</f>
        <v/>
      </c>
      <c r="CG221" s="109">
        <f>IFERROR(INDEX(DATASHEET!$A$1:$CT$300,MATCH(PROGRESS!$A221,DATASHEET!$A$1:$A$300,0),MATCH(PROGRESS!CG$2,DATASHEET!$A$1:$CT$1,0)),"")</f>
        <v>0</v>
      </c>
      <c r="CH221" s="109" t="str">
        <f t="shared" si="93"/>
        <v/>
      </c>
      <c r="CI221" s="110" t="str">
        <f>IF(ISBLANK(DATASHEET!CK207),"",DATASHEET!CK207)</f>
        <v>RA</v>
      </c>
      <c r="CJ221" s="111" t="str">
        <f>IF(ISBLANK(DATASHEET!CL207),"",DATASHEET!CL207)</f>
        <v>8X-SC-6</v>
      </c>
      <c r="CK221" s="108" t="str">
        <f>IFERROR(VLOOKUP(DATASHEET!CN207,lookup,2,FALSE)-$Q221,"")</f>
        <v/>
      </c>
      <c r="CL221" s="109">
        <f>IFERROR(INDEX(DATASHEET!$A$1:$CT$300,MATCH(PROGRESS!$A221,DATASHEET!$A$1:$A$300,0),MATCH(PROGRESS!CL$2,DATASHEET!$A$1:$CT$1,0)),"")</f>
        <v>0</v>
      </c>
      <c r="CM221" s="109" t="str">
        <f t="shared" si="91"/>
        <v/>
      </c>
      <c r="CN221" s="110" t="str">
        <f>IF(ISBLANK(DATASHEET!CO207),"",DATASHEET!CO207)</f>
        <v/>
      </c>
      <c r="CO221" s="110" t="str">
        <f>IF(ISBLANK(DATASHEET!CP207),"",DATASHEET!CP207)</f>
        <v/>
      </c>
      <c r="FO221" s="282"/>
      <c r="FP221" s="282"/>
      <c r="FQ221" s="282"/>
      <c r="FR221" s="282"/>
      <c r="FS221" s="282"/>
      <c r="FT221" s="282"/>
      <c r="FU221" s="282"/>
      <c r="FV221" s="282"/>
      <c r="FW221" s="282"/>
      <c r="FX221" s="282"/>
      <c r="FY221" s="345"/>
      <c r="FZ221" s="282"/>
      <c r="GA221" s="282"/>
      <c r="GB221" s="282"/>
      <c r="GC221" s="282"/>
      <c r="GD221" s="282"/>
      <c r="GE221" s="282"/>
      <c r="GF221" s="282"/>
      <c r="GG221" s="282"/>
      <c r="GH221" s="282"/>
      <c r="GI221" s="282"/>
      <c r="GJ221" s="282"/>
      <c r="GK221" s="282"/>
      <c r="GL221" s="282"/>
      <c r="GM221" s="282"/>
      <c r="GN221" s="282"/>
      <c r="GO221" s="282"/>
      <c r="GP221" s="282"/>
      <c r="GQ221" s="282"/>
      <c r="GR221" s="282"/>
    </row>
    <row r="222" spans="1:200" ht="15.75" x14ac:dyDescent="0.25">
      <c r="A222" s="112">
        <f>DATASHEET!A208</f>
        <v>152951</v>
      </c>
      <c r="B222" s="113" t="str">
        <f>DATASHEET!B208</f>
        <v>WOODCOCK, Sam</v>
      </c>
      <c r="C222" s="124" t="str">
        <f>DATASHEET!C208</f>
        <v>8JJ</v>
      </c>
      <c r="D222" s="115" t="str">
        <f>DATASHEET!D208</f>
        <v>M</v>
      </c>
      <c r="E222" s="115" t="str">
        <f>DATASHEET!J208</f>
        <v>N</v>
      </c>
      <c r="F222" s="115" t="str">
        <f>DATASHEET!E208</f>
        <v>N</v>
      </c>
      <c r="G222" s="115" t="str">
        <f>DATASHEET!F208</f>
        <v>White - British</v>
      </c>
      <c r="H222" s="115" t="str">
        <f>DATASHEET!G208</f>
        <v>N</v>
      </c>
      <c r="I222" s="115" t="str">
        <f>DATASHEET!H208</f>
        <v>N</v>
      </c>
      <c r="J222" s="115" t="str">
        <f>DATASHEET!I208</f>
        <v>N</v>
      </c>
      <c r="K222" s="114" t="str">
        <f>DATASHEET!M208</f>
        <v>H</v>
      </c>
      <c r="L222" s="123" t="str">
        <f t="shared" si="78"/>
        <v/>
      </c>
      <c r="M222" s="106" t="str">
        <f>IFERROR(SUM(COUNTIF($S222,"&gt;=0"),COUNTIF($AC222,"&gt;=0"),COUNTIF($AH222,"&gt;=0"),COUNTIF(#REF!,"&gt;=0"),COUNTIF($AM222,"&gt;=0"),COUNTIF($AR222,"&gt;=0"),COUNTIF($AW222,"&gt;=0"),COUNTIF($BB222,"&gt;=0"),COUNTIF($BG222,"&gt;=0"),COUNTIF($BL222,"&gt;=0"),COUNTIF($BV222,"&gt;=0"),COUNTIF($BQ222,"&gt;=0"),COUNTIF($CF222,"&gt;=0"),COUNTIF($CK222,"&gt;=0"),COUNTIF($X222,"&gt;=0"),COUNTIF($CA222,"&gt;=0"))/COUNT($S222,$AC222,$AH222,#REF!,$AM222,$AR222,$AW222,$BB222,$BG222,$BL222,$BV222,$CA222,$CF222,$CK222,$X222,$BQ222),"")</f>
        <v/>
      </c>
      <c r="N222" s="106" t="str">
        <f>IFERROR(SUM(COUNTIF($S222,"&lt;0"),COUNTIF($AC222,"&lt;0"),COUNTIF($AH222,"&lt;0"),COUNTIF(#REF!,"&lt;0"),COUNTIF($AM222,"&lt;0"),COUNTIF($AR222,"&lt;0"),COUNTIF($AW222,"&lt;0"),COUNTIF($BB222,"&lt;0"),COUNTIF($BG222,"&lt;0"),COUNTIF($BL222,"&lt;0"),COUNTIF($BV222,"&lt;0"),COUNTIF($BQ222,"&lt;0"),COUNTIF($CA222,"&lt;0"),COUNTIF($CF222,"&lt;0"),COUNTIF($CK222,"&lt;0"),COUNTIF($X222,"&lt;0"))/COUNT($S222,$AC222,$AH222,#REF!,$AM222,$AR222,$AW222,$BB222,$BG222,$BL222,$BV222,$CA222,$CF222,$CK222,$X222,$BQ222),"")</f>
        <v/>
      </c>
      <c r="O222" s="118" t="str">
        <f>IF(ISBLANK(DATASHEET!L208),"",DATASHEET!L208)</f>
        <v>7-8</v>
      </c>
      <c r="P222" s="119">
        <f>IFERROR(IF(VLOOKUP(DATASHEET!A208,[5]YEAR8!$A$2:$Z$226,18,FALSE)="","",VLOOKUP(DATASHEET!A208,[5]YEAR8!$A$2:$Z$226,18,FALSE)),"")</f>
        <v>74.828357999999994</v>
      </c>
      <c r="Q222" s="120">
        <f>IFERROR(IF(VLOOKUP(DATASHEET!A208,[5]YEAR8!$A$2:$AF$250,19,FALSE)="","",VLOOKUP(DATASHEET!A208,[5]YEAR8!$A$2:$AF$250,19,FALSE)),"")</f>
        <v>7.4828357999999993</v>
      </c>
      <c r="R222" s="121" t="str">
        <f>'P8 BREAKDOWN'!L210</f>
        <v/>
      </c>
      <c r="S222" s="108" t="str">
        <f>IF(T222="","",IFERROR(VLOOKUP(DATASHEET!AF208,lookup,2,FALSE)-$Q222,""))</f>
        <v/>
      </c>
      <c r="T222" s="109">
        <f>IFERROR(INDEX(DATASHEET!$A$1:$CT$300,MATCH(PROGRESS!$A222,DATASHEET!$A$1:$A$300,0),MATCH(PROGRESS!T$2,DATASHEET!$A$1:$CT$1,0)),"")</f>
        <v>0</v>
      </c>
      <c r="U222" s="109" t="str">
        <f t="shared" si="79"/>
        <v/>
      </c>
      <c r="V222" s="110" t="str">
        <f>IF(ISBLANK(DATASHEET!AG208),"",DATASHEET!AG208)</f>
        <v>PLE</v>
      </c>
      <c r="W222" s="111" t="str">
        <f>IF(ISBLANK(DATASHEET!AH208),"",DATASHEET!AH208)</f>
        <v>8N-AR-3</v>
      </c>
      <c r="X222" s="108" t="str">
        <f>IFERROR(VLOOKUP(DATASHEET!AJ208,lookup,2,FALSE)-$Q222,"")</f>
        <v/>
      </c>
      <c r="Y222" s="109">
        <f>IFERROR(INDEX(DATASHEET!$A$1:$CT$300,MATCH(PROGRESS!$A222,DATASHEET!$A$1:$A$300,0),MATCH(PROGRESS!Y$2,DATASHEET!$A$1:$CT$1,0)),"")</f>
        <v>0</v>
      </c>
      <c r="Z222" s="109" t="str">
        <f t="shared" si="92"/>
        <v/>
      </c>
      <c r="AA222" s="110" t="str">
        <f>IF(ISBLANK(DATASHEET!AK208),"",DATASHEET!AK208)</f>
        <v/>
      </c>
      <c r="AB222" s="111" t="str">
        <f>IF(ISBLANK(DATASHEET!AL208),"",DATASHEET!AL208)</f>
        <v/>
      </c>
      <c r="AC222" s="108" t="str">
        <f>IF(AD222="","",IFERROR(VLOOKUP(DATASHEET!AN208,lookup,2,FALSE)-$Q222,""))</f>
        <v/>
      </c>
      <c r="AD222" s="109">
        <f>IFERROR(INDEX(DATASHEET!$A$1:$CT$300,MATCH(PROGRESS!$A222,DATASHEET!$A$1:$A$300,0),MATCH(PROGRESS!AD$2,DATASHEET!$A$1:$CT$1,0)),"")</f>
        <v>0</v>
      </c>
      <c r="AE222" s="109" t="str">
        <f t="shared" si="80"/>
        <v/>
      </c>
      <c r="AF222" s="110" t="str">
        <f>IF(ISBLANK(DATASHEET!AO208),"",DATASHEET!AO208)</f>
        <v>EC</v>
      </c>
      <c r="AG222" s="111" t="str">
        <f>IF(ISBLANK(DATASHEET!AP208),"",DATASHEET!AP208)</f>
        <v>8N-DR-3</v>
      </c>
      <c r="AH222" s="108" t="str">
        <f>IF(AI222="","",IFERROR(VLOOKUP(DATASHEET!AR208,lookup,2,FALSE)-$Q222,""))</f>
        <v/>
      </c>
      <c r="AI222" s="109">
        <f>IFERROR(INDEX(DATASHEET!$A$1:$CT$300,MATCH(PROGRESS!$A222,DATASHEET!$A$1:$A$300,0),MATCH(PROGRESS!AI$2,DATASHEET!$A$1:$CT$1,0)),"")</f>
        <v>0</v>
      </c>
      <c r="AJ222" s="109" t="str">
        <f t="shared" si="81"/>
        <v/>
      </c>
      <c r="AK222" s="110" t="str">
        <f>IF(ISBLANK(DATASHEET!AS208),"",DATASHEET!AS208)</f>
        <v>AWH</v>
      </c>
      <c r="AL222" s="111" t="str">
        <f>IF(ISBLANK(DATASHEET!AT208),"",DATASHEET!AT208)</f>
        <v>8N-EN-1</v>
      </c>
      <c r="AM222" s="108" t="str">
        <f>IF(AN222="","",IFERROR(VLOOKUP(DATASHEET!AZ208,lookup,2,FALSE)-$Q222,""))</f>
        <v/>
      </c>
      <c r="AN222" s="109">
        <f>IFERROR(INDEX(DATASHEET!$A$1:$CT$300,MATCH(PROGRESS!$A222,DATASHEET!$A$1:$A$300,0),MATCH(PROGRESS!AN$2,DATASHEET!$A$1:$CT$1,0)),"")</f>
        <v>0</v>
      </c>
      <c r="AO222" s="109" t="str">
        <f t="shared" si="82"/>
        <v/>
      </c>
      <c r="AP222" s="110" t="str">
        <f>IF(ISBLANK(DATASHEET!BA208),"",DATASHEET!BA208)</f>
        <v/>
      </c>
      <c r="AQ222" s="111" t="str">
        <f>IF(ISBLANK(DATASHEET!BB208),"",DATASHEET!BB208)</f>
        <v/>
      </c>
      <c r="AR222" s="108" t="str">
        <f>IF(AS222="","",IFERROR(VLOOKUP(DATASHEET!BD208,lookup,2,FALSE)-$Q222,""))</f>
        <v/>
      </c>
      <c r="AS222" s="109">
        <f>IFERROR(INDEX(DATASHEET!$A$1:$CT$300,MATCH(PROGRESS!$A222,DATASHEET!$A$1:$A$300,0),MATCH(PROGRESS!AS$2,DATASHEET!$A$1:$CT$1,0)),"")</f>
        <v>0</v>
      </c>
      <c r="AT222" s="109" t="str">
        <f t="shared" si="83"/>
        <v/>
      </c>
      <c r="AU222" s="110" t="str">
        <f>IF(ISBLANK(DATASHEET!BE208),"",DATASHEET!BE208)</f>
        <v>MPI</v>
      </c>
      <c r="AV222" s="111" t="str">
        <f>IF(ISBLANK(DATASHEET!BF208),"",DATASHEET!BF208)</f>
        <v>8N-GG-3</v>
      </c>
      <c r="AW222" s="108" t="str">
        <f>IF(AX222="","",IFERROR(VLOOKUP(DATASHEET!BH208,lookup,2,FALSE)-$Q222,""))</f>
        <v/>
      </c>
      <c r="AX222" s="109">
        <f>IFERROR(INDEX(DATASHEET!$A$1:$CT$300,MATCH(PROGRESS!$A222,DATASHEET!$A$1:$A$300,0),MATCH(PROGRESS!AX$2,DATASHEET!$A$1:$CT$1,0)),"")</f>
        <v>0</v>
      </c>
      <c r="AY222" s="109" t="str">
        <f t="shared" si="84"/>
        <v/>
      </c>
      <c r="AZ222" s="110" t="str">
        <f>IF(ISBLANK(DATASHEET!BI208),"",DATASHEET!BI208)</f>
        <v>MCO</v>
      </c>
      <c r="BA222" s="111" t="str">
        <f>IF(ISBLANK(DATASHEET!BJ208),"",DATASHEET!BJ208)</f>
        <v>8N-HI-3</v>
      </c>
      <c r="BB222" s="108" t="str">
        <f>IF(BC222="","",IFERROR(VLOOKUP(DATASHEET!BL208,lookup,2,FALSE)-$Q222,""))</f>
        <v/>
      </c>
      <c r="BC222" s="109">
        <f>IFERROR(INDEX(DATASHEET!$A$1:$CT$300,MATCH(PROGRESS!$A222,DATASHEET!$A$1:$A$300,0),MATCH(PROGRESS!BC$2,DATASHEET!$A$1:$CT$1,0)),"")</f>
        <v>0</v>
      </c>
      <c r="BD222" s="109" t="str">
        <f t="shared" si="85"/>
        <v/>
      </c>
      <c r="BE222" s="110" t="str">
        <f>IF(ISBLANK(DATASHEET!BM208),"",DATASHEET!BM208)</f>
        <v>RNI</v>
      </c>
      <c r="BF222" s="111" t="str">
        <f>IF(ISBLANK(DATASHEET!BN208),"",DATASHEET!BN208)</f>
        <v>8N-IT-3</v>
      </c>
      <c r="BG222" s="108" t="str">
        <f>IF(BH222="","",IFERROR(VLOOKUP(DATASHEET!BP208,lookup,2,FALSE)-$Q222,""))</f>
        <v/>
      </c>
      <c r="BH222" s="109">
        <f>IFERROR(INDEX(DATASHEET!$A$1:$CT$300,MATCH(PROGRESS!$A222,DATASHEET!$A$1:$A$300,0),MATCH(PROGRESS!BH$2,DATASHEET!$A$1:$CT$1,0)),"")</f>
        <v>0</v>
      </c>
      <c r="BI222" s="109" t="str">
        <f t="shared" si="86"/>
        <v/>
      </c>
      <c r="BJ222" s="110" t="str">
        <f>IF(ISBLANK(DATASHEET!BQ208),"",DATASHEET!BQ208)</f>
        <v>WD</v>
      </c>
      <c r="BK222" s="111" t="str">
        <f>IF(ISBLANK(DATASHEET!BR208),"",DATASHEET!BR208)</f>
        <v>8N-MA-1</v>
      </c>
      <c r="BL222" s="108" t="str">
        <f>IFERROR(VLOOKUP(DATASHEET!BT208,lookup,2,FALSE)-$Q222,"")</f>
        <v/>
      </c>
      <c r="BM222" s="109">
        <f>IFERROR(INDEX(DATASHEET!$A$1:$CT$300,MATCH(PROGRESS!$A222,DATASHEET!$A$1:$A$300,0),MATCH(PROGRESS!BM$2,DATASHEET!$A$1:$CT$1,0)),"")</f>
        <v>0</v>
      </c>
      <c r="BN222" s="109" t="str">
        <f t="shared" si="87"/>
        <v/>
      </c>
      <c r="BO222" s="110" t="str">
        <f>IF(ISBLANK(DATASHEET!BU208),"",DATASHEET!BU208)</f>
        <v>AW</v>
      </c>
      <c r="BP222" s="111" t="str">
        <f>IF(ISBLANK(DATASHEET!BV208),"",DATASHEET!BV208)</f>
        <v>8N-MU-3</v>
      </c>
      <c r="BQ222" s="108" t="str">
        <f>IFERROR(VLOOKUP(DATASHEET!BX208,lookup,2,FALSE)-$Q222,"")</f>
        <v/>
      </c>
      <c r="BR222" s="109">
        <f>IFERROR(INDEX(DATASHEET!$A$1:$CT$300,MATCH(PROGRESS!$A222,DATASHEET!$A$1:$A$300,0),MATCH(PROGRESS!BR$2,DATASHEET!$A$1:$CT$1,0)),"")</f>
        <v>0</v>
      </c>
      <c r="BS222" s="109" t="str">
        <f t="shared" si="88"/>
        <v/>
      </c>
      <c r="BT222" s="110" t="str">
        <f>IF(ISBLANK(DATASHEET!BY208),"",DATASHEET!BY208)</f>
        <v>RNI</v>
      </c>
      <c r="BU222" s="111" t="str">
        <f>IF(ISBLANK(DATASHEET!BZ208),"",DATASHEET!BZ208)</f>
        <v>8N-PS-5</v>
      </c>
      <c r="BV222" s="108" t="str">
        <f>IFERROR(VLOOKUP(DATASHEET!CB208,lookup,2,FALSE)-$Q222,"")</f>
        <v/>
      </c>
      <c r="BW222" s="109">
        <f>IFERROR(INDEX(DATASHEET!$A$1:$CT$300,MATCH(PROGRESS!$A222,DATASHEET!$A$1:$A$300,0),MATCH(PROGRESS!BW$2,DATASHEET!$A$1:$CT$1,0)),"")</f>
        <v>0</v>
      </c>
      <c r="BX222" s="109" t="str">
        <f t="shared" si="89"/>
        <v/>
      </c>
      <c r="BY222" s="110" t="str">
        <f>IF(ISBLANK(DATASHEET!CC208),"",DATASHEET!CC208)</f>
        <v>JOS</v>
      </c>
      <c r="BZ222" s="111" t="str">
        <f>IF(ISBLANK(DATASHEET!CD208),"",DATASHEET!CD208)</f>
        <v>8N-PE-3</v>
      </c>
      <c r="CA222" s="108" t="str">
        <f>IFERROR(VLOOKUP(DATASHEET!CF208,lookup,2,FALSE)-$Q222,"")</f>
        <v/>
      </c>
      <c r="CB222" s="109">
        <f>IFERROR(INDEX(DATASHEET!$A$1:$CT$300,MATCH(PROGRESS!$A222,DATASHEET!$A$1:$A$300,0),MATCH(PROGRESS!CB$2,DATASHEET!$A$1:$CT$1,0)),"")</f>
        <v>0</v>
      </c>
      <c r="CC222" s="109" t="str">
        <f t="shared" si="90"/>
        <v/>
      </c>
      <c r="CD222" s="110" t="str">
        <f>IF(ISBLANK(DATASHEET!CG208),"",DATASHEET!CG208)</f>
        <v>CR</v>
      </c>
      <c r="CE222" s="111" t="str">
        <f>IF(ISBLANK(DATASHEET!CH208),"",DATASHEET!CH208)</f>
        <v>8N-RE-3</v>
      </c>
      <c r="CF222" s="108" t="str">
        <f>IFERROR(VLOOKUP(DATASHEET!CJ208,lookup,2,FALSE)-$Q222,"")</f>
        <v/>
      </c>
      <c r="CG222" s="109">
        <f>IFERROR(INDEX(DATASHEET!$A$1:$CT$300,MATCH(PROGRESS!$A222,DATASHEET!$A$1:$A$300,0),MATCH(PROGRESS!CG$2,DATASHEET!$A$1:$CT$1,0)),"")</f>
        <v>0</v>
      </c>
      <c r="CH222" s="109" t="str">
        <f t="shared" si="93"/>
        <v/>
      </c>
      <c r="CI222" s="110" t="str">
        <f>IF(ISBLANK(DATASHEET!CK208),"",DATASHEET!CK208)</f>
        <v>AGI</v>
      </c>
      <c r="CJ222" s="111" t="str">
        <f>IF(ISBLANK(DATASHEET!CL208),"",DATASHEET!CL208)</f>
        <v>8X-SC-2</v>
      </c>
      <c r="CK222" s="108" t="str">
        <f>IFERROR(VLOOKUP(DATASHEET!CN208,lookup,2,FALSE)-$Q222,"")</f>
        <v/>
      </c>
      <c r="CL222" s="109">
        <f>IFERROR(INDEX(DATASHEET!$A$1:$CT$300,MATCH(PROGRESS!$A222,DATASHEET!$A$1:$A$300,0),MATCH(PROGRESS!CL$2,DATASHEET!$A$1:$CT$1,0)),"")</f>
        <v>0</v>
      </c>
      <c r="CM222" s="109" t="str">
        <f t="shared" si="91"/>
        <v/>
      </c>
      <c r="CN222" s="110" t="str">
        <f>IF(ISBLANK(DATASHEET!CO208),"",DATASHEET!CO208)</f>
        <v>LMA</v>
      </c>
      <c r="CO222" s="110" t="str">
        <f>IF(ISBLANK(DATASHEET!CP208),"",DATASHEET!CP208)</f>
        <v>8N-SP-3</v>
      </c>
      <c r="FO222" s="282"/>
      <c r="FP222" s="282"/>
      <c r="FQ222" s="282"/>
      <c r="FR222" s="282"/>
      <c r="FS222" s="282"/>
      <c r="FT222" s="282"/>
      <c r="FU222" s="282"/>
      <c r="FV222" s="282"/>
      <c r="FW222" s="282"/>
      <c r="FX222" s="282"/>
      <c r="FY222" s="345"/>
      <c r="FZ222" s="282"/>
      <c r="GA222" s="282"/>
      <c r="GB222" s="282"/>
      <c r="GC222" s="282"/>
      <c r="GD222" s="282"/>
      <c r="GE222" s="282"/>
      <c r="GF222" s="282"/>
      <c r="GG222" s="282"/>
      <c r="GH222" s="282"/>
      <c r="GI222" s="282"/>
      <c r="GJ222" s="282"/>
      <c r="GK222" s="282"/>
      <c r="GL222" s="282"/>
      <c r="GM222" s="282"/>
      <c r="GN222" s="282"/>
      <c r="GO222" s="282"/>
      <c r="GP222" s="282"/>
      <c r="GQ222" s="282"/>
      <c r="GR222" s="282"/>
    </row>
    <row r="223" spans="1:200" ht="15.75" x14ac:dyDescent="0.25">
      <c r="A223" s="112">
        <f>DATASHEET!A209</f>
        <v>152752</v>
      </c>
      <c r="B223" s="113" t="str">
        <f>DATASHEET!B209</f>
        <v>WOOD-WILLOUGHBY, Jack</v>
      </c>
      <c r="C223" s="124" t="str">
        <f>DATASHEET!C209</f>
        <v>8AB</v>
      </c>
      <c r="D223" s="115" t="str">
        <f>DATASHEET!D209</f>
        <v>M</v>
      </c>
      <c r="E223" s="115" t="str">
        <f>DATASHEET!J209</f>
        <v>E</v>
      </c>
      <c r="F223" s="115" t="str">
        <f>DATASHEET!E209</f>
        <v>N</v>
      </c>
      <c r="G223" s="115" t="str">
        <f>DATASHEET!F209</f>
        <v>White - British</v>
      </c>
      <c r="H223" s="115" t="str">
        <f>DATASHEET!G209</f>
        <v>Y</v>
      </c>
      <c r="I223" s="115" t="str">
        <f>DATASHEET!H209</f>
        <v>N</v>
      </c>
      <c r="J223" s="115" t="str">
        <f>DATASHEET!I209</f>
        <v>N</v>
      </c>
      <c r="K223" s="114" t="str">
        <f>DATASHEET!M209</f>
        <v>M</v>
      </c>
      <c r="L223" s="123" t="str">
        <f t="shared" si="78"/>
        <v/>
      </c>
      <c r="M223" s="106" t="str">
        <f>IFERROR(SUM(COUNTIF($S223,"&gt;=0"),COUNTIF($AC223,"&gt;=0"),COUNTIF($AH223,"&gt;=0"),COUNTIF(#REF!,"&gt;=0"),COUNTIF($AM223,"&gt;=0"),COUNTIF($AR223,"&gt;=0"),COUNTIF($AW223,"&gt;=0"),COUNTIF($BB223,"&gt;=0"),COUNTIF($BG223,"&gt;=0"),COUNTIF($BL223,"&gt;=0"),COUNTIF($BV223,"&gt;=0"),COUNTIF($BQ223,"&gt;=0"),COUNTIF($CF223,"&gt;=0"),COUNTIF($CK223,"&gt;=0"),COUNTIF($X223,"&gt;=0"),COUNTIF($CA223,"&gt;=0"))/COUNT($S223,$AC223,$AH223,#REF!,$AM223,$AR223,$AW223,$BB223,$BG223,$BL223,$BV223,$CA223,$CF223,$CK223,$X223,$BQ223),"")</f>
        <v/>
      </c>
      <c r="N223" s="106" t="str">
        <f>IFERROR(SUM(COUNTIF($S223,"&lt;0"),COUNTIF($AC223,"&lt;0"),COUNTIF($AH223,"&lt;0"),COUNTIF(#REF!,"&lt;0"),COUNTIF($AM223,"&lt;0"),COUNTIF($AR223,"&lt;0"),COUNTIF($AW223,"&lt;0"),COUNTIF($BB223,"&lt;0"),COUNTIF($BG223,"&lt;0"),COUNTIF($BL223,"&lt;0"),COUNTIF($BV223,"&lt;0"),COUNTIF($BQ223,"&lt;0"),COUNTIF($CA223,"&lt;0"),COUNTIF($CF223,"&lt;0"),COUNTIF($CK223,"&lt;0"),COUNTIF($X223,"&lt;0"))/COUNT($S223,$AC223,$AH223,#REF!,$AM223,$AR223,$AW223,$BB223,$BG223,$BL223,$BV223,$CA223,$CF223,$CK223,$X223,$BQ223),"")</f>
        <v/>
      </c>
      <c r="O223" s="118" t="str">
        <f>IF(ISBLANK(DATASHEET!L209),"",DATASHEET!L209)</f>
        <v>1-2</v>
      </c>
      <c r="P223" s="119">
        <f>IFERROR(IF(VLOOKUP(DATASHEET!A209,[5]YEAR8!$A$2:$Z$226,18,FALSE)="","",VLOOKUP(DATASHEET!A209,[5]YEAR8!$A$2:$Z$226,18,FALSE)),"")</f>
        <v>25.671512</v>
      </c>
      <c r="Q223" s="120">
        <f>IFERROR(IF(VLOOKUP(DATASHEET!A209,[5]YEAR8!$A$2:$AF$250,19,FALSE)="","",VLOOKUP(DATASHEET!A209,[5]YEAR8!$A$2:$AF$250,19,FALSE)),"")</f>
        <v>2.5671512000000001</v>
      </c>
      <c r="R223" s="121" t="str">
        <f>'P8 BREAKDOWN'!L211</f>
        <v/>
      </c>
      <c r="S223" s="108" t="str">
        <f>IF(T223="","",IFERROR(VLOOKUP(DATASHEET!AF209,lookup,2,FALSE)-$Q223,""))</f>
        <v/>
      </c>
      <c r="T223" s="109">
        <f>IFERROR(INDEX(DATASHEET!$A$1:$CT$300,MATCH(PROGRESS!$A223,DATASHEET!$A$1:$A$300,0),MATCH(PROGRESS!T$2,DATASHEET!$A$1:$CT$1,0)),"")</f>
        <v>0</v>
      </c>
      <c r="U223" s="109" t="str">
        <f t="shared" si="79"/>
        <v/>
      </c>
      <c r="V223" s="110" t="str">
        <f>IF(ISBLANK(DATASHEET!AG209),"",DATASHEET!AG209)</f>
        <v>SGO</v>
      </c>
      <c r="W223" s="111" t="str">
        <f>IF(ISBLANK(DATASHEET!AH209),"",DATASHEET!AH209)</f>
        <v>8N-AR-1</v>
      </c>
      <c r="X223" s="108" t="str">
        <f>IFERROR(VLOOKUP(DATASHEET!AJ209,lookup,2,FALSE)-$Q223,"")</f>
        <v/>
      </c>
      <c r="Y223" s="109">
        <f>IFERROR(INDEX(DATASHEET!$A$1:$CT$300,MATCH(PROGRESS!$A223,DATASHEET!$A$1:$A$300,0),MATCH(PROGRESS!Y$2,DATASHEET!$A$1:$CT$1,0)),"")</f>
        <v>0</v>
      </c>
      <c r="Z223" s="109" t="str">
        <f t="shared" si="92"/>
        <v/>
      </c>
      <c r="AA223" s="110" t="str">
        <f>IF(ISBLANK(DATASHEET!AK209),"",DATASHEET!AK209)</f>
        <v>RQ</v>
      </c>
      <c r="AB223" s="111" t="str">
        <f>IF(ISBLANK(DATASHEET!AL209),"",DATASHEET!AL209)</f>
        <v>8N-DT-1</v>
      </c>
      <c r="AC223" s="108" t="str">
        <f>IF(AD223="","",IFERROR(VLOOKUP(DATASHEET!AN209,lookup,2,FALSE)-$Q223,""))</f>
        <v/>
      </c>
      <c r="AD223" s="109">
        <f>IFERROR(INDEX(DATASHEET!$A$1:$CT$300,MATCH(PROGRESS!$A223,DATASHEET!$A$1:$A$300,0),MATCH(PROGRESS!AD$2,DATASHEET!$A$1:$CT$1,0)),"")</f>
        <v>0</v>
      </c>
      <c r="AE223" s="109" t="str">
        <f t="shared" si="80"/>
        <v/>
      </c>
      <c r="AF223" s="110" t="str">
        <f>IF(ISBLANK(DATASHEET!AO209),"",DATASHEET!AO209)</f>
        <v>EC</v>
      </c>
      <c r="AG223" s="111" t="str">
        <f>IF(ISBLANK(DATASHEET!AP209),"",DATASHEET!AP209)</f>
        <v>8N-DR-1</v>
      </c>
      <c r="AH223" s="108" t="str">
        <f>IF(AI223="","",IFERROR(VLOOKUP(DATASHEET!AR209,lookup,2,FALSE)-$Q223,""))</f>
        <v/>
      </c>
      <c r="AI223" s="109">
        <f>IFERROR(INDEX(DATASHEET!$A$1:$CT$300,MATCH(PROGRESS!$A223,DATASHEET!$A$1:$A$300,0),MATCH(PROGRESS!AI$2,DATASHEET!$A$1:$CT$1,0)),"")</f>
        <v>0</v>
      </c>
      <c r="AJ223" s="109" t="str">
        <f t="shared" si="81"/>
        <v/>
      </c>
      <c r="AK223" s="110" t="str">
        <f>IF(ISBLANK(DATASHEET!AS209),"",DATASHEET!AS209)</f>
        <v>CGO</v>
      </c>
      <c r="AL223" s="111" t="str">
        <f>IF(ISBLANK(DATASHEET!AT209),"",DATASHEET!AT209)</f>
        <v>8N-EN-5</v>
      </c>
      <c r="AM223" s="108" t="str">
        <f>IF(AN223="","",IFERROR(VLOOKUP(DATASHEET!AZ209,lookup,2,FALSE)-$Q223,""))</f>
        <v/>
      </c>
      <c r="AN223" s="109">
        <f>IFERROR(INDEX(DATASHEET!$A$1:$CT$300,MATCH(PROGRESS!$A223,DATASHEET!$A$1:$A$300,0),MATCH(PROGRESS!AN$2,DATASHEET!$A$1:$CT$1,0)),"")</f>
        <v>0</v>
      </c>
      <c r="AO223" s="109" t="str">
        <f t="shared" si="82"/>
        <v/>
      </c>
      <c r="AP223" s="110" t="str">
        <f>IF(ISBLANK(DATASHEET!BA209),"",DATASHEET!BA209)</f>
        <v/>
      </c>
      <c r="AQ223" s="111" t="str">
        <f>IF(ISBLANK(DATASHEET!BB209),"",DATASHEET!BB209)</f>
        <v/>
      </c>
      <c r="AR223" s="108" t="str">
        <f>IF(AS223="","",IFERROR(VLOOKUP(DATASHEET!BD209,lookup,2,FALSE)-$Q223,""))</f>
        <v/>
      </c>
      <c r="AS223" s="109">
        <f>IFERROR(INDEX(DATASHEET!$A$1:$CT$300,MATCH(PROGRESS!$A223,DATASHEET!$A$1:$A$300,0),MATCH(PROGRESS!AS$2,DATASHEET!$A$1:$CT$1,0)),"")</f>
        <v>0</v>
      </c>
      <c r="AT223" s="109" t="str">
        <f t="shared" si="83"/>
        <v/>
      </c>
      <c r="AU223" s="110" t="str">
        <f>IF(ISBLANK(DATASHEET!BE209),"",DATASHEET!BE209)</f>
        <v>MPI</v>
      </c>
      <c r="AV223" s="111" t="str">
        <f>IF(ISBLANK(DATASHEET!BF209),"",DATASHEET!BF209)</f>
        <v>8N-GG-1</v>
      </c>
      <c r="AW223" s="108" t="str">
        <f>IF(AX223="","",IFERROR(VLOOKUP(DATASHEET!BH209,lookup,2,FALSE)-$Q223,""))</f>
        <v/>
      </c>
      <c r="AX223" s="109">
        <f>IFERROR(INDEX(DATASHEET!$A$1:$CT$300,MATCH(PROGRESS!$A223,DATASHEET!$A$1:$A$300,0),MATCH(PROGRESS!AX$2,DATASHEET!$A$1:$CT$1,0)),"")</f>
        <v>0</v>
      </c>
      <c r="AY223" s="109" t="str">
        <f t="shared" si="84"/>
        <v/>
      </c>
      <c r="AZ223" s="110" t="str">
        <f>IF(ISBLANK(DATASHEET!BI209),"",DATASHEET!BI209)</f>
        <v>HST</v>
      </c>
      <c r="BA223" s="111" t="str">
        <f>IF(ISBLANK(DATASHEET!BJ209),"",DATASHEET!BJ209)</f>
        <v>8N-HI-1</v>
      </c>
      <c r="BB223" s="108" t="str">
        <f>IF(BC223="","",IFERROR(VLOOKUP(DATASHEET!BL209,lookup,2,FALSE)-$Q223,""))</f>
        <v/>
      </c>
      <c r="BC223" s="109">
        <f>IFERROR(INDEX(DATASHEET!$A$1:$CT$300,MATCH(PROGRESS!$A223,DATASHEET!$A$1:$A$300,0),MATCH(PROGRESS!BC$2,DATASHEET!$A$1:$CT$1,0)),"")</f>
        <v>0</v>
      </c>
      <c r="BD223" s="109" t="str">
        <f t="shared" si="85"/>
        <v/>
      </c>
      <c r="BE223" s="110" t="str">
        <f>IF(ISBLANK(DATASHEET!BM209),"",DATASHEET!BM209)</f>
        <v>FS</v>
      </c>
      <c r="BF223" s="111" t="str">
        <f>IF(ISBLANK(DATASHEET!BN209),"",DATASHEET!BN209)</f>
        <v>8N-IT-1</v>
      </c>
      <c r="BG223" s="108" t="str">
        <f>IF(BH223="","",IFERROR(VLOOKUP(DATASHEET!BP209,lookup,2,FALSE)-$Q223,""))</f>
        <v/>
      </c>
      <c r="BH223" s="109">
        <f>IFERROR(INDEX(DATASHEET!$A$1:$CT$300,MATCH(PROGRESS!$A223,DATASHEET!$A$1:$A$300,0),MATCH(PROGRESS!BH$2,DATASHEET!$A$1:$CT$1,0)),"")</f>
        <v>0</v>
      </c>
      <c r="BI223" s="109" t="str">
        <f t="shared" si="86"/>
        <v/>
      </c>
      <c r="BJ223" s="110" t="str">
        <f>IF(ISBLANK(DATASHEET!BQ209),"",DATASHEET!BQ209)</f>
        <v>ZI</v>
      </c>
      <c r="BK223" s="111" t="str">
        <f>IF(ISBLANK(DATASHEET!BR209),"",DATASHEET!BR209)</f>
        <v>8N-MA-5</v>
      </c>
      <c r="BL223" s="108" t="str">
        <f>IFERROR(VLOOKUP(DATASHEET!BT209,lookup,2,FALSE)-$Q223,"")</f>
        <v/>
      </c>
      <c r="BM223" s="109">
        <f>IFERROR(INDEX(DATASHEET!$A$1:$CT$300,MATCH(PROGRESS!$A223,DATASHEET!$A$1:$A$300,0),MATCH(PROGRESS!BM$2,DATASHEET!$A$1:$CT$1,0)),"")</f>
        <v>0</v>
      </c>
      <c r="BN223" s="109" t="str">
        <f t="shared" si="87"/>
        <v/>
      </c>
      <c r="BO223" s="110" t="str">
        <f>IF(ISBLANK(DATASHEET!BU209),"",DATASHEET!BU209)</f>
        <v>AW</v>
      </c>
      <c r="BP223" s="111" t="str">
        <f>IF(ISBLANK(DATASHEET!BV209),"",DATASHEET!BV209)</f>
        <v>8N-MU-1</v>
      </c>
      <c r="BQ223" s="108" t="str">
        <f>IFERROR(VLOOKUP(DATASHEET!BX209,lookup,2,FALSE)-$Q223,"")</f>
        <v/>
      </c>
      <c r="BR223" s="109">
        <f>IFERROR(INDEX(DATASHEET!$A$1:$CT$300,MATCH(PROGRESS!$A223,DATASHEET!$A$1:$A$300,0),MATCH(PROGRESS!BR$2,DATASHEET!$A$1:$CT$1,0)),"")</f>
        <v>0</v>
      </c>
      <c r="BS223" s="109" t="str">
        <f t="shared" si="88"/>
        <v/>
      </c>
      <c r="BT223" s="110" t="str">
        <f>IF(ISBLANK(DATASHEET!BY209),"",DATASHEET!BY209)</f>
        <v/>
      </c>
      <c r="BU223" s="111" t="str">
        <f>IF(ISBLANK(DATASHEET!BZ209),"",DATASHEET!BZ209)</f>
        <v/>
      </c>
      <c r="BV223" s="108" t="str">
        <f>IFERROR(VLOOKUP(DATASHEET!CB209,lookup,2,FALSE)-$Q223,"")</f>
        <v/>
      </c>
      <c r="BW223" s="109">
        <f>IFERROR(INDEX(DATASHEET!$A$1:$CT$300,MATCH(PROGRESS!$A223,DATASHEET!$A$1:$A$300,0),MATCH(PROGRESS!BW$2,DATASHEET!$A$1:$CT$1,0)),"")</f>
        <v>0</v>
      </c>
      <c r="BX223" s="109" t="str">
        <f t="shared" si="89"/>
        <v/>
      </c>
      <c r="BY223" s="110" t="str">
        <f>IF(ISBLANK(DATASHEET!CC209),"",DATASHEET!CC209)</f>
        <v>MAM</v>
      </c>
      <c r="BZ223" s="111" t="str">
        <f>IF(ISBLANK(DATASHEET!CD209),"",DATASHEET!CD209)</f>
        <v>8N-PE-4</v>
      </c>
      <c r="CA223" s="108" t="str">
        <f>IFERROR(VLOOKUP(DATASHEET!CF209,lookup,2,FALSE)-$Q223,"")</f>
        <v/>
      </c>
      <c r="CB223" s="109">
        <f>IFERROR(INDEX(DATASHEET!$A$1:$CT$300,MATCH(PROGRESS!$A223,DATASHEET!$A$1:$A$300,0),MATCH(PROGRESS!CB$2,DATASHEET!$A$1:$CT$1,0)),"")</f>
        <v>0</v>
      </c>
      <c r="CC223" s="109" t="str">
        <f t="shared" si="90"/>
        <v/>
      </c>
      <c r="CD223" s="110" t="str">
        <f>IF(ISBLANK(DATASHEET!CG209),"",DATASHEET!CG209)</f>
        <v>PLO</v>
      </c>
      <c r="CE223" s="111" t="str">
        <f>IF(ISBLANK(DATASHEET!CH209),"",DATASHEET!CH209)</f>
        <v>8N-RE-1</v>
      </c>
      <c r="CF223" s="108" t="str">
        <f>IFERROR(VLOOKUP(DATASHEET!CJ209,lookup,2,FALSE)-$Q223,"")</f>
        <v/>
      </c>
      <c r="CG223" s="109">
        <f>IFERROR(INDEX(DATASHEET!$A$1:$CT$300,MATCH(PROGRESS!$A223,DATASHEET!$A$1:$A$300,0),MATCH(PROGRESS!CG$2,DATASHEET!$A$1:$CT$1,0)),"")</f>
        <v>0</v>
      </c>
      <c r="CH223" s="109" t="str">
        <f t="shared" si="93"/>
        <v/>
      </c>
      <c r="CI223" s="110" t="str">
        <f>IF(ISBLANK(DATASHEET!CK209),"",DATASHEET!CK209)</f>
        <v>GN</v>
      </c>
      <c r="CJ223" s="111" t="str">
        <f>IF(ISBLANK(DATASHEET!CL209),"",DATASHEET!CL209)</f>
        <v>8X-SC-9</v>
      </c>
      <c r="CK223" s="108" t="str">
        <f>IFERROR(VLOOKUP(DATASHEET!CN209,lookup,2,FALSE)-$Q223,"")</f>
        <v/>
      </c>
      <c r="CL223" s="109">
        <f>IFERROR(INDEX(DATASHEET!$A$1:$CT$300,MATCH(PROGRESS!$A223,DATASHEET!$A$1:$A$300,0),MATCH(PROGRESS!CL$2,DATASHEET!$A$1:$CT$1,0)),"")</f>
        <v>0</v>
      </c>
      <c r="CM223" s="109" t="str">
        <f t="shared" si="91"/>
        <v/>
      </c>
      <c r="CN223" s="110" t="str">
        <f>IF(ISBLANK(DATASHEET!CO209),"",DATASHEET!CO209)</f>
        <v>DCH</v>
      </c>
      <c r="CO223" s="110" t="str">
        <f>IF(ISBLANK(DATASHEET!CP209),"",DATASHEET!CP209)</f>
        <v>8N-SP-1</v>
      </c>
      <c r="FO223" s="282"/>
      <c r="FP223" s="282"/>
      <c r="FQ223" s="282"/>
      <c r="FR223" s="282"/>
      <c r="FS223" s="282"/>
      <c r="FT223" s="282"/>
      <c r="FU223" s="282"/>
      <c r="FV223" s="282"/>
      <c r="FW223" s="282"/>
      <c r="FX223" s="282"/>
      <c r="FY223" s="345"/>
      <c r="FZ223" s="282"/>
      <c r="GA223" s="282"/>
      <c r="GB223" s="282"/>
      <c r="GC223" s="282"/>
      <c r="GD223" s="282"/>
      <c r="GE223" s="282"/>
      <c r="GF223" s="282"/>
      <c r="GG223" s="282"/>
      <c r="GH223" s="282"/>
      <c r="GI223" s="282"/>
      <c r="GJ223" s="282"/>
      <c r="GK223" s="282"/>
      <c r="GL223" s="282"/>
      <c r="GM223" s="282"/>
      <c r="GN223" s="282"/>
      <c r="GO223" s="282"/>
      <c r="GP223" s="282"/>
      <c r="GQ223" s="282"/>
      <c r="GR223" s="282"/>
    </row>
    <row r="224" spans="1:200" ht="15.75" x14ac:dyDescent="0.25">
      <c r="A224" s="112">
        <f>DATASHEET!A210</f>
        <v>152950</v>
      </c>
      <c r="B224" s="113" t="str">
        <f>DATASHEET!B210</f>
        <v>WU, Yuxiang</v>
      </c>
      <c r="C224" s="124" t="str">
        <f>DATASHEET!C210</f>
        <v>8KS</v>
      </c>
      <c r="D224" s="115" t="str">
        <f>DATASHEET!D210</f>
        <v>M</v>
      </c>
      <c r="E224" s="115" t="str">
        <f>DATASHEET!J210</f>
        <v>N</v>
      </c>
      <c r="F224" s="115" t="str">
        <f>DATASHEET!E210</f>
        <v>N</v>
      </c>
      <c r="G224" s="115" t="str">
        <f>DATASHEET!F210</f>
        <v>Chinese</v>
      </c>
      <c r="H224" s="115" t="str">
        <f>DATASHEET!G210</f>
        <v>Y</v>
      </c>
      <c r="I224" s="115" t="str">
        <f>DATASHEET!H210</f>
        <v>N</v>
      </c>
      <c r="J224" s="115" t="str">
        <f>DATASHEET!I210</f>
        <v>N</v>
      </c>
      <c r="K224" s="114" t="str">
        <f>DATASHEET!M210</f>
        <v>H</v>
      </c>
      <c r="L224" s="123" t="str">
        <f t="shared" ref="L224" si="94">IFERROR(VLOOKUP(A224,prioratt,5,FALSE),"")</f>
        <v/>
      </c>
      <c r="M224" s="106" t="str">
        <f>IFERROR(SUM(COUNTIF($S224,"&gt;=0"),COUNTIF($AC224,"&gt;=0"),COUNTIF($AH224,"&gt;=0"),COUNTIF(#REF!,"&gt;=0"),COUNTIF($AM224,"&gt;=0"),COUNTIF($AR224,"&gt;=0"),COUNTIF($AW224,"&gt;=0"),COUNTIF($BB224,"&gt;=0"),COUNTIF($BG224,"&gt;=0"),COUNTIF($BL224,"&gt;=0"),COUNTIF($BV224,"&gt;=0"),COUNTIF($BQ224,"&gt;=0"),COUNTIF($CF224,"&gt;=0"),COUNTIF($CK224,"&gt;=0"),COUNTIF($X224,"&gt;=0"),COUNTIF($CA224,"&gt;=0"))/COUNT($S224,$AC224,$AH224,#REF!,$AM224,$AR224,$AW224,$BB224,$BG224,$BL224,$BV224,$CA224,$CF224,$CK224,$X224,$BQ224),"")</f>
        <v/>
      </c>
      <c r="N224" s="106" t="str">
        <f>IFERROR(SUM(COUNTIF($S224,"&lt;0"),COUNTIF($AC224,"&lt;0"),COUNTIF($AH224,"&lt;0"),COUNTIF(#REF!,"&lt;0"),COUNTIF($AM224,"&lt;0"),COUNTIF($AR224,"&lt;0"),COUNTIF($AW224,"&lt;0"),COUNTIF($BB224,"&lt;0"),COUNTIF($BG224,"&lt;0"),COUNTIF($BL224,"&lt;0"),COUNTIF($BV224,"&lt;0"),COUNTIF($BQ224,"&lt;0"),COUNTIF($CA224,"&lt;0"),COUNTIF($CF224,"&lt;0"),COUNTIF($CK224,"&lt;0"),COUNTIF($X224,"&lt;0"))/COUNT($S224,$AC224,$AH224,#REF!,$AM224,$AR224,$AW224,$BB224,$BG224,$BL224,$BV224,$CA224,$CF224,$CK224,$X224,$BQ224),"")</f>
        <v/>
      </c>
      <c r="O224" s="118" t="str">
        <f>IF(ISBLANK(DATASHEET!L210),"",DATASHEET!L210)</f>
        <v>6-7</v>
      </c>
      <c r="P224" s="119">
        <f>IFERROR(IF(VLOOKUP(DATASHEET!A210,[5]YEAR8!$A$2:$Z$226,18,FALSE)="","",VLOOKUP(DATASHEET!A210,[5]YEAR8!$A$2:$Z$226,18,FALSE)),"")</f>
        <v>68.411214999999999</v>
      </c>
      <c r="Q224" s="120">
        <f>IFERROR(IF(VLOOKUP(DATASHEET!A210,[5]YEAR8!$A$2:$AF$250,19,FALSE)="","",VLOOKUP(DATASHEET!A210,[5]YEAR8!$A$2:$AF$250,19,FALSE)),"")</f>
        <v>6.8411214999999999</v>
      </c>
      <c r="R224" s="121" t="str">
        <f>'P8 BREAKDOWN'!L212</f>
        <v/>
      </c>
      <c r="S224" s="108" t="str">
        <f>IF(T224="","",IFERROR(VLOOKUP(DATASHEET!AF210,lookup,2,FALSE)-$Q224,""))</f>
        <v/>
      </c>
      <c r="T224" s="109">
        <f>IFERROR(INDEX(DATASHEET!$A$1:$CT$300,MATCH(PROGRESS!$A224,DATASHEET!$A$1:$A$300,0),MATCH(PROGRESS!T$2,DATASHEET!$A$1:$CT$1,0)),"")</f>
        <v>0</v>
      </c>
      <c r="U224" s="109" t="str">
        <f t="shared" si="79"/>
        <v/>
      </c>
      <c r="V224" s="110" t="str">
        <f>IF(ISBLANK(DATASHEET!AG210),"",DATASHEET!AG210)</f>
        <v>BPE</v>
      </c>
      <c r="W224" s="111" t="str">
        <f>IF(ISBLANK(DATASHEET!AH210),"",DATASHEET!AH210)</f>
        <v>8S-AR-2</v>
      </c>
      <c r="X224" s="108" t="str">
        <f>IFERROR(VLOOKUP(DATASHEET!AJ210,lookup,2,FALSE)-$Q224,"")</f>
        <v/>
      </c>
      <c r="Y224" s="109">
        <f>IFERROR(INDEX(DATASHEET!$A$1:$CT$300,MATCH(PROGRESS!$A224,DATASHEET!$A$1:$A$300,0),MATCH(PROGRESS!Y$2,DATASHEET!$A$1:$CT$1,0)),"")</f>
        <v>0</v>
      </c>
      <c r="Z224" s="109" t="str">
        <f t="shared" si="92"/>
        <v/>
      </c>
      <c r="AA224" s="110" t="str">
        <f>IF(ISBLANK(DATASHEET!AK210),"",DATASHEET!AK210)</f>
        <v>AWR</v>
      </c>
      <c r="AB224" s="111" t="str">
        <f>IF(ISBLANK(DATASHEET!AL210),"",DATASHEET!AL210)</f>
        <v>8S-DT-4</v>
      </c>
      <c r="AC224" s="108" t="str">
        <f>IF(AD224="","",IFERROR(VLOOKUP(DATASHEET!AN210,lookup,2,FALSE)-$Q224,""))</f>
        <v/>
      </c>
      <c r="AD224" s="109">
        <f>IFERROR(INDEX(DATASHEET!$A$1:$CT$300,MATCH(PROGRESS!$A224,DATASHEET!$A$1:$A$300,0),MATCH(PROGRESS!AD$2,DATASHEET!$A$1:$CT$1,0)),"")</f>
        <v>0</v>
      </c>
      <c r="AE224" s="109" t="str">
        <f t="shared" si="80"/>
        <v/>
      </c>
      <c r="AF224" s="110" t="str">
        <f>IF(ISBLANK(DATASHEET!AO210),"",DATASHEET!AO210)</f>
        <v>EC</v>
      </c>
      <c r="AG224" s="111" t="str">
        <f>IF(ISBLANK(DATASHEET!AP210),"",DATASHEET!AP210)</f>
        <v>8S-DR-2</v>
      </c>
      <c r="AH224" s="108" t="str">
        <f>IF(AI224="","",IFERROR(VLOOKUP(DATASHEET!AR210,lookup,2,FALSE)-$Q224,""))</f>
        <v/>
      </c>
      <c r="AI224" s="109">
        <f>IFERROR(INDEX(DATASHEET!$A$1:$CT$300,MATCH(PROGRESS!$A224,DATASHEET!$A$1:$A$300,0),MATCH(PROGRESS!AI$2,DATASHEET!$A$1:$CT$1,0)),"")</f>
        <v>0</v>
      </c>
      <c r="AJ224" s="109" t="str">
        <f t="shared" si="81"/>
        <v/>
      </c>
      <c r="AK224" s="110" t="str">
        <f>IF(ISBLANK(DATASHEET!AS210),"",DATASHEET!AS210)</f>
        <v>BH</v>
      </c>
      <c r="AL224" s="111" t="str">
        <f>IF(ISBLANK(DATASHEET!AT210),"",DATASHEET!AT210)</f>
        <v>8S-EN-2</v>
      </c>
      <c r="AM224" s="108" t="str">
        <f>IF(AN224="","",IFERROR(VLOOKUP(DATASHEET!AZ210,lookup,2,FALSE)-$Q224,""))</f>
        <v/>
      </c>
      <c r="AN224" s="109">
        <f>IFERROR(INDEX(DATASHEET!$A$1:$CT$300,MATCH(PROGRESS!$A224,DATASHEET!$A$1:$A$300,0),MATCH(PROGRESS!AN$2,DATASHEET!$A$1:$CT$1,0)),"")</f>
        <v>0</v>
      </c>
      <c r="AO224" s="109" t="str">
        <f t="shared" si="82"/>
        <v/>
      </c>
      <c r="AP224" s="110" t="str">
        <f>IF(ISBLANK(DATASHEET!BA210),"",DATASHEET!BA210)</f>
        <v>EGQ</v>
      </c>
      <c r="AQ224" s="111" t="str">
        <f>IF(ISBLANK(DATASHEET!BB210),"",DATASHEET!BB210)</f>
        <v>8S-FR-2</v>
      </c>
      <c r="AR224" s="108" t="str">
        <f>IF(AS224="","",IFERROR(VLOOKUP(DATASHEET!BD210,lookup,2,FALSE)-$Q224,""))</f>
        <v/>
      </c>
      <c r="AS224" s="109">
        <f>IFERROR(INDEX(DATASHEET!$A$1:$CT$300,MATCH(PROGRESS!$A224,DATASHEET!$A$1:$A$300,0),MATCH(PROGRESS!AS$2,DATASHEET!$A$1:$CT$1,0)),"")</f>
        <v>0</v>
      </c>
      <c r="AT224" s="109" t="str">
        <f t="shared" si="83"/>
        <v/>
      </c>
      <c r="AU224" s="110" t="str">
        <f>IF(ISBLANK(DATASHEET!BE210),"",DATASHEET!BE210)</f>
        <v>MPI</v>
      </c>
      <c r="AV224" s="111" t="str">
        <f>IF(ISBLANK(DATASHEET!BF210),"",DATASHEET!BF210)</f>
        <v>8S-GG-2</v>
      </c>
      <c r="AW224" s="108" t="str">
        <f>IF(AX224="","",IFERROR(VLOOKUP(DATASHEET!BH210,lookup,2,FALSE)-$Q224,""))</f>
        <v/>
      </c>
      <c r="AX224" s="109">
        <f>IFERROR(INDEX(DATASHEET!$A$1:$CT$300,MATCH(PROGRESS!$A224,DATASHEET!$A$1:$A$300,0),MATCH(PROGRESS!AX$2,DATASHEET!$A$1:$CT$1,0)),"")</f>
        <v>0</v>
      </c>
      <c r="AY224" s="109" t="str">
        <f t="shared" si="84"/>
        <v/>
      </c>
      <c r="AZ224" s="110" t="str">
        <f>IF(ISBLANK(DATASHEET!BI210),"",DATASHEET!BI210)</f>
        <v>HST</v>
      </c>
      <c r="BA224" s="111" t="str">
        <f>IF(ISBLANK(DATASHEET!BJ210),"",DATASHEET!BJ210)</f>
        <v>8S-HI-2</v>
      </c>
      <c r="BB224" s="108" t="str">
        <f>IF(BC224="","",IFERROR(VLOOKUP(DATASHEET!BL210,lookup,2,FALSE)-$Q224,""))</f>
        <v/>
      </c>
      <c r="BC224" s="109">
        <f>IFERROR(INDEX(DATASHEET!$A$1:$CT$300,MATCH(PROGRESS!$A224,DATASHEET!$A$1:$A$300,0),MATCH(PROGRESS!BC$2,DATASHEET!$A$1:$CT$1,0)),"")</f>
        <v>0</v>
      </c>
      <c r="BD224" s="109" t="str">
        <f t="shared" si="85"/>
        <v/>
      </c>
      <c r="BE224" s="110" t="str">
        <f>IF(ISBLANK(DATASHEET!BM210),"",DATASHEET!BM210)</f>
        <v>RNI</v>
      </c>
      <c r="BF224" s="111" t="str">
        <f>IF(ISBLANK(DATASHEET!BN210),"",DATASHEET!BN210)</f>
        <v>8S-IT-2</v>
      </c>
      <c r="BG224" s="108" t="str">
        <f>IF(BH224="","",IFERROR(VLOOKUP(DATASHEET!BP210,lookup,2,FALSE)-$Q224,""))</f>
        <v/>
      </c>
      <c r="BH224" s="109">
        <f>IFERROR(INDEX(DATASHEET!$A$1:$CT$300,MATCH(PROGRESS!$A224,DATASHEET!$A$1:$A$300,0),MATCH(PROGRESS!BH$2,DATASHEET!$A$1:$CT$1,0)),"")</f>
        <v>0</v>
      </c>
      <c r="BI224" s="109" t="str">
        <f t="shared" si="86"/>
        <v/>
      </c>
      <c r="BJ224" s="110" t="str">
        <f>IF(ISBLANK(DATASHEET!BQ210),"",DATASHEET!BQ210)</f>
        <v>MP</v>
      </c>
      <c r="BK224" s="111" t="str">
        <f>IF(ISBLANK(DATASHEET!BR210),"",DATASHEET!BR210)</f>
        <v>8S-MA-2</v>
      </c>
      <c r="BL224" s="108" t="str">
        <f>IFERROR(VLOOKUP(DATASHEET!BT210,lookup,2,FALSE)-$Q224,"")</f>
        <v/>
      </c>
      <c r="BM224" s="109">
        <f>IFERROR(INDEX(DATASHEET!$A$1:$CT$300,MATCH(PROGRESS!$A224,DATASHEET!$A$1:$A$300,0),MATCH(PROGRESS!BM$2,DATASHEET!$A$1:$CT$1,0)),"")</f>
        <v>0</v>
      </c>
      <c r="BN224" s="109" t="str">
        <f t="shared" si="87"/>
        <v/>
      </c>
      <c r="BO224" s="110" t="str">
        <f>IF(ISBLANK(DATASHEET!BU210),"",DATASHEET!BU210)</f>
        <v>RF</v>
      </c>
      <c r="BP224" s="111" t="str">
        <f>IF(ISBLANK(DATASHEET!BV210),"",DATASHEET!BV210)</f>
        <v>8S-MU-2</v>
      </c>
      <c r="BQ224" s="108" t="str">
        <f>IFERROR(VLOOKUP(DATASHEET!BX210,lookup,2,FALSE)-$Q224,"")</f>
        <v/>
      </c>
      <c r="BR224" s="109">
        <f>IFERROR(INDEX(DATASHEET!$A$1:$CT$300,MATCH(PROGRESS!$A224,DATASHEET!$A$1:$A$300,0),MATCH(PROGRESS!BR$2,DATASHEET!$A$1:$CT$1,0)),"")</f>
        <v>0</v>
      </c>
      <c r="BS224" s="109" t="str">
        <f t="shared" si="88"/>
        <v/>
      </c>
      <c r="BT224" s="110" t="str">
        <f>IF(ISBLANK(DATASHEET!BY210),"",DATASHEET!BY210)</f>
        <v/>
      </c>
      <c r="BU224" s="111" t="str">
        <f>IF(ISBLANK(DATASHEET!BZ210),"",DATASHEET!BZ210)</f>
        <v/>
      </c>
      <c r="BV224" s="108" t="str">
        <f>IFERROR(VLOOKUP(DATASHEET!CB210,lookup,2,FALSE)-$Q224,"")</f>
        <v/>
      </c>
      <c r="BW224" s="109">
        <f>IFERROR(INDEX(DATASHEET!$A$1:$CT$300,MATCH(PROGRESS!$A224,DATASHEET!$A$1:$A$300,0),MATCH(PROGRESS!BW$2,DATASHEET!$A$1:$CT$1,0)),"")</f>
        <v>0</v>
      </c>
      <c r="BX224" s="109" t="str">
        <f t="shared" si="89"/>
        <v/>
      </c>
      <c r="BY224" s="110" t="str">
        <f>IF(ISBLANK(DATASHEET!CC210),"",DATASHEET!CC210)</f>
        <v>JOS</v>
      </c>
      <c r="BZ224" s="111" t="str">
        <f>IF(ISBLANK(DATASHEET!CD210),"",DATASHEET!CD210)</f>
        <v>8S-PE-4</v>
      </c>
      <c r="CA224" s="108" t="str">
        <f>IFERROR(VLOOKUP(DATASHEET!CF210,lookup,2,FALSE)-$Q224,"")</f>
        <v/>
      </c>
      <c r="CB224" s="109">
        <f>IFERROR(INDEX(DATASHEET!$A$1:$CT$300,MATCH(PROGRESS!$A224,DATASHEET!$A$1:$A$300,0),MATCH(PROGRESS!CB$2,DATASHEET!$A$1:$CT$1,0)),"")</f>
        <v>0</v>
      </c>
      <c r="CC224" s="109" t="str">
        <f t="shared" si="90"/>
        <v/>
      </c>
      <c r="CD224" s="110" t="str">
        <f>IF(ISBLANK(DATASHEET!CG210),"",DATASHEET!CG210)</f>
        <v>GRY</v>
      </c>
      <c r="CE224" s="111" t="str">
        <f>IF(ISBLANK(DATASHEET!CH210),"",DATASHEET!CH210)</f>
        <v>8S-RE-2</v>
      </c>
      <c r="CF224" s="108" t="str">
        <f>IFERROR(VLOOKUP(DATASHEET!CJ210,lookup,2,FALSE)-$Q224,"")</f>
        <v/>
      </c>
      <c r="CG224" s="109">
        <f>IFERROR(INDEX(DATASHEET!$A$1:$CT$300,MATCH(PROGRESS!$A224,DATASHEET!$A$1:$A$300,0),MATCH(PROGRESS!CG$2,DATASHEET!$A$1:$CT$1,0)),"")</f>
        <v>0</v>
      </c>
      <c r="CH224" s="109" t="str">
        <f t="shared" si="93"/>
        <v/>
      </c>
      <c r="CI224" s="110" t="str">
        <f>IF(ISBLANK(DATASHEET!CK210),"",DATASHEET!CK210)</f>
        <v>AGI</v>
      </c>
      <c r="CJ224" s="111" t="str">
        <f>IF(ISBLANK(DATASHEET!CL210),"",DATASHEET!CL210)</f>
        <v>8X-SC-2</v>
      </c>
      <c r="CK224" s="108" t="str">
        <f>IFERROR(VLOOKUP(DATASHEET!CN210,lookup,2,FALSE)-$Q224,"")</f>
        <v/>
      </c>
      <c r="CL224" s="109">
        <f>IFERROR(INDEX(DATASHEET!$A$1:$CT$300,MATCH(PROGRESS!$A224,DATASHEET!$A$1:$A$300,0),MATCH(PROGRESS!CL$2,DATASHEET!$A$1:$CT$1,0)),"")</f>
        <v>0</v>
      </c>
      <c r="CM224" s="109" t="str">
        <f t="shared" si="91"/>
        <v/>
      </c>
      <c r="CN224" s="110" t="str">
        <f>IF(ISBLANK(DATASHEET!CO210),"",DATASHEET!CO210)</f>
        <v/>
      </c>
      <c r="CO224" s="110" t="str">
        <f>IF(ISBLANK(DATASHEET!CP210),"",DATASHEET!CP210)</f>
        <v/>
      </c>
      <c r="FO224" s="282"/>
      <c r="FP224" s="282"/>
      <c r="FQ224" s="282"/>
      <c r="FR224" s="282"/>
      <c r="FS224" s="282"/>
      <c r="FT224" s="282"/>
      <c r="FU224" s="282"/>
      <c r="FV224" s="282"/>
      <c r="FW224" s="282"/>
      <c r="FX224" s="282"/>
      <c r="FY224" s="345"/>
      <c r="FZ224" s="282"/>
      <c r="GA224" s="282"/>
      <c r="GB224" s="282"/>
      <c r="GC224" s="282"/>
      <c r="GD224" s="282"/>
      <c r="GE224" s="282"/>
      <c r="GF224" s="282"/>
      <c r="GG224" s="282"/>
      <c r="GH224" s="282"/>
      <c r="GI224" s="282"/>
      <c r="GJ224" s="282"/>
      <c r="GK224" s="282"/>
      <c r="GL224" s="282"/>
      <c r="GM224" s="282"/>
      <c r="GN224" s="282"/>
      <c r="GO224" s="282"/>
      <c r="GP224" s="282"/>
      <c r="GQ224" s="282"/>
      <c r="GR224" s="282"/>
    </row>
    <row r="225" spans="1:200" ht="15.75" x14ac:dyDescent="0.25">
      <c r="A225" s="112">
        <f>DATASHEET!A211</f>
        <v>152820</v>
      </c>
      <c r="B225" s="113" t="str">
        <f>DATASHEET!B211</f>
        <v>YAQOOB, Yusuf</v>
      </c>
      <c r="C225" s="124" t="str">
        <f>DATASHEET!C211</f>
        <v>8KS</v>
      </c>
      <c r="D225" s="115" t="str">
        <f>DATASHEET!D211</f>
        <v>M</v>
      </c>
      <c r="E225" s="115" t="str">
        <f>DATASHEET!J211</f>
        <v>N</v>
      </c>
      <c r="F225" s="115" t="str">
        <f>DATASHEET!E211</f>
        <v>Y</v>
      </c>
      <c r="G225" s="115" t="str">
        <f>DATASHEET!F211</f>
        <v>Pakistani</v>
      </c>
      <c r="H225" s="115" t="str">
        <f>DATASHEET!G211</f>
        <v>N</v>
      </c>
      <c r="I225" s="115" t="str">
        <f>DATASHEET!H211</f>
        <v>Y</v>
      </c>
      <c r="J225" s="115" t="str">
        <f>DATASHEET!I211</f>
        <v>N</v>
      </c>
      <c r="K225" s="114" t="str">
        <f>DATASHEET!M211</f>
        <v>M</v>
      </c>
      <c r="L225" s="123" t="str">
        <f t="shared" ref="L225:L245" si="95">IFERROR(VLOOKUP(A225,prioratt,5,FALSE),"")</f>
        <v/>
      </c>
      <c r="M225" s="106" t="str">
        <f>IFERROR(SUM(COUNTIF($S225,"&gt;=0"),COUNTIF($AC225,"&gt;=0"),COUNTIF($AH225,"&gt;=0"),COUNTIF(#REF!,"&gt;=0"),COUNTIF($AM225,"&gt;=0"),COUNTIF($AR225,"&gt;=0"),COUNTIF($AW225,"&gt;=0"),COUNTIF($BB225,"&gt;=0"),COUNTIF($BG225,"&gt;=0"),COUNTIF($BL225,"&gt;=0"),COUNTIF($BV225,"&gt;=0"),COUNTIF($BQ225,"&gt;=0"),COUNTIF($CF225,"&gt;=0"),COUNTIF($CK225,"&gt;=0"),COUNTIF($X225,"&gt;=0"),COUNTIF($CA225,"&gt;=0"))/COUNT($S225,$AC225,$AH225,#REF!,$AM225,$AR225,$AW225,$BB225,$BG225,$BL225,$BV225,$CA225,$CF225,$CK225,$X225,$BQ225),"")</f>
        <v/>
      </c>
      <c r="N225" s="106" t="str">
        <f>IFERROR(SUM(COUNTIF($S225,"&lt;0"),COUNTIF($AC225,"&lt;0"),COUNTIF($AH225,"&lt;0"),COUNTIF(#REF!,"&lt;0"),COUNTIF($AM225,"&lt;0"),COUNTIF($AR225,"&lt;0"),COUNTIF($AW225,"&lt;0"),COUNTIF($BB225,"&lt;0"),COUNTIF($BG225,"&lt;0"),COUNTIF($BL225,"&lt;0"),COUNTIF($BV225,"&lt;0"),COUNTIF($BQ225,"&lt;0"),COUNTIF($CA225,"&lt;0"),COUNTIF($CF225,"&lt;0"),COUNTIF($CK225,"&lt;0"),COUNTIF($X225,"&lt;0"))/COUNT($S225,$AC225,$AH225,#REF!,$AM225,$AR225,$AW225,$BB225,$BG225,$BL225,$BV225,$CA225,$CF225,$CK225,$X225,$BQ225),"")</f>
        <v/>
      </c>
      <c r="O225" s="118" t="str">
        <f>IF(ISBLANK(DATASHEET!L211),"",DATASHEET!L211)</f>
        <v>4-5</v>
      </c>
      <c r="P225" s="119">
        <f>IFERROR(IF(VLOOKUP(DATASHEET!A211,[5]YEAR8!$A$2:$Z$226,18,FALSE)="","",VLOOKUP(DATASHEET!A211,[5]YEAR8!$A$2:$Z$226,18,FALSE)),"")</f>
        <v>36.912934999999997</v>
      </c>
      <c r="Q225" s="120">
        <f>IFERROR(IF(VLOOKUP(DATASHEET!A211,[5]YEAR8!$A$2:$AF$250,19,FALSE)="","",VLOOKUP(DATASHEET!A211,[5]YEAR8!$A$2:$AF$250,19,FALSE)),"")</f>
        <v>3.6912934999999996</v>
      </c>
      <c r="R225" s="121" t="str">
        <f>'P8 BREAKDOWN'!L213</f>
        <v/>
      </c>
      <c r="S225" s="108" t="str">
        <f>IF(T225="","",IFERROR(VLOOKUP(DATASHEET!AF211,lookup,2,FALSE)-$Q225,""))</f>
        <v/>
      </c>
      <c r="T225" s="109">
        <f>IFERROR(INDEX(DATASHEET!$A$1:$CT$300,MATCH(PROGRESS!$A225,DATASHEET!$A$1:$A$300,0),MATCH(PROGRESS!T$2,DATASHEET!$A$1:$CT$1,0)),"")</f>
        <v>0</v>
      </c>
      <c r="U225" s="109" t="str">
        <f t="shared" ref="U225:U245" si="96">IFERROR(VLOOKUP(T225,lookup,2,FALSE),"")</f>
        <v/>
      </c>
      <c r="V225" s="110" t="str">
        <f>IF(ISBLANK(DATASHEET!AG211),"",DATASHEET!AG211)</f>
        <v>BPE</v>
      </c>
      <c r="W225" s="111" t="str">
        <f>IF(ISBLANK(DATASHEET!AH211),"",DATASHEET!AH211)</f>
        <v>8S-AR-2</v>
      </c>
      <c r="X225" s="108" t="str">
        <f>IFERROR(VLOOKUP(DATASHEET!AJ211,lookup,2,FALSE)-$Q225,"")</f>
        <v/>
      </c>
      <c r="Y225" s="109">
        <f>IFERROR(INDEX(DATASHEET!$A$1:$CT$300,MATCH(PROGRESS!$A225,DATASHEET!$A$1:$A$300,0),MATCH(PROGRESS!Y$2,DATASHEET!$A$1:$CT$1,0)),"")</f>
        <v>0</v>
      </c>
      <c r="Z225" s="109" t="str">
        <f t="shared" si="92"/>
        <v/>
      </c>
      <c r="AA225" s="110" t="str">
        <f>IF(ISBLANK(DATASHEET!AK211),"",DATASHEET!AK211)</f>
        <v/>
      </c>
      <c r="AB225" s="111" t="str">
        <f>IF(ISBLANK(DATASHEET!AL211),"",DATASHEET!AL211)</f>
        <v/>
      </c>
      <c r="AC225" s="108" t="str">
        <f>IF(AD225="","",IFERROR(VLOOKUP(DATASHEET!AN211,lookup,2,FALSE)-$Q225,""))</f>
        <v/>
      </c>
      <c r="AD225" s="109">
        <f>IFERROR(INDEX(DATASHEET!$A$1:$CT$300,MATCH(PROGRESS!$A225,DATASHEET!$A$1:$A$300,0),MATCH(PROGRESS!AD$2,DATASHEET!$A$1:$CT$1,0)),"")</f>
        <v>0</v>
      </c>
      <c r="AE225" s="109" t="str">
        <f t="shared" ref="AE225:AE245" si="97">IFERROR(VLOOKUP(AD225,lookup,2,FALSE),"")</f>
        <v/>
      </c>
      <c r="AF225" s="110" t="str">
        <f>IF(ISBLANK(DATASHEET!AO211),"",DATASHEET!AO211)</f>
        <v>EC</v>
      </c>
      <c r="AG225" s="111" t="str">
        <f>IF(ISBLANK(DATASHEET!AP211),"",DATASHEET!AP211)</f>
        <v>8S-DR-2</v>
      </c>
      <c r="AH225" s="108" t="str">
        <f>IF(AI225="","",IFERROR(VLOOKUP(DATASHEET!AR211,lookup,2,FALSE)-$Q225,""))</f>
        <v/>
      </c>
      <c r="AI225" s="109">
        <f>IFERROR(INDEX(DATASHEET!$A$1:$CT$300,MATCH(PROGRESS!$A225,DATASHEET!$A$1:$A$300,0),MATCH(PROGRESS!AI$2,DATASHEET!$A$1:$CT$1,0)),"")</f>
        <v>0</v>
      </c>
      <c r="AJ225" s="109" t="str">
        <f t="shared" ref="AJ225:AJ245" si="98">IFERROR(VLOOKUP(AI225,lookup,2,FALSE),"")</f>
        <v/>
      </c>
      <c r="AK225" s="110" t="str">
        <f>IF(ISBLANK(DATASHEET!AS211),"",DATASHEET!AS211)</f>
        <v>EW</v>
      </c>
      <c r="AL225" s="111" t="str">
        <f>IF(ISBLANK(DATASHEET!AT211),"",DATASHEET!AT211)</f>
        <v>8S-EN-4</v>
      </c>
      <c r="AM225" s="108" t="str">
        <f>IF(AN225="","",IFERROR(VLOOKUP(DATASHEET!AZ211,lookup,2,FALSE)-$Q225,""))</f>
        <v/>
      </c>
      <c r="AN225" s="109">
        <f>IFERROR(INDEX(DATASHEET!$A$1:$CT$300,MATCH(PROGRESS!$A225,DATASHEET!$A$1:$A$300,0),MATCH(PROGRESS!AN$2,DATASHEET!$A$1:$CT$1,0)),"")</f>
        <v>0</v>
      </c>
      <c r="AO225" s="109" t="str">
        <f t="shared" si="82"/>
        <v/>
      </c>
      <c r="AP225" s="110" t="str">
        <f>IF(ISBLANK(DATASHEET!BA211),"",DATASHEET!BA211)</f>
        <v>EGQ</v>
      </c>
      <c r="AQ225" s="111" t="str">
        <f>IF(ISBLANK(DATASHEET!BB211),"",DATASHEET!BB211)</f>
        <v>8S-FR-2</v>
      </c>
      <c r="AR225" s="108" t="str">
        <f>IF(AS225="","",IFERROR(VLOOKUP(DATASHEET!BD211,lookup,2,FALSE)-$Q225,""))</f>
        <v/>
      </c>
      <c r="AS225" s="109">
        <f>IFERROR(INDEX(DATASHEET!$A$1:$CT$300,MATCH(PROGRESS!$A225,DATASHEET!$A$1:$A$300,0),MATCH(PROGRESS!AS$2,DATASHEET!$A$1:$CT$1,0)),"")</f>
        <v>0</v>
      </c>
      <c r="AT225" s="109" t="str">
        <f t="shared" ref="AT225:AT245" si="99">IFERROR(VLOOKUP(AS225,lookup,2,FALSE),"")</f>
        <v/>
      </c>
      <c r="AU225" s="110" t="str">
        <f>IF(ISBLANK(DATASHEET!BE211),"",DATASHEET!BE211)</f>
        <v>MPI</v>
      </c>
      <c r="AV225" s="111" t="str">
        <f>IF(ISBLANK(DATASHEET!BF211),"",DATASHEET!BF211)</f>
        <v>8S-GG-2</v>
      </c>
      <c r="AW225" s="108" t="str">
        <f>IF(AX225="","",IFERROR(VLOOKUP(DATASHEET!BH211,lookup,2,FALSE)-$Q225,""))</f>
        <v/>
      </c>
      <c r="AX225" s="109">
        <f>IFERROR(INDEX(DATASHEET!$A$1:$CT$300,MATCH(PROGRESS!$A225,DATASHEET!$A$1:$A$300,0),MATCH(PROGRESS!AX$2,DATASHEET!$A$1:$CT$1,0)),"")</f>
        <v>0</v>
      </c>
      <c r="AY225" s="109" t="str">
        <f t="shared" ref="AY225:AY245" si="100">IFERROR(VLOOKUP(AX225,lookup,2,FALSE),"")</f>
        <v/>
      </c>
      <c r="AZ225" s="110" t="str">
        <f>IF(ISBLANK(DATASHEET!BI211),"",DATASHEET!BI211)</f>
        <v>HST</v>
      </c>
      <c r="BA225" s="111" t="str">
        <f>IF(ISBLANK(DATASHEET!BJ211),"",DATASHEET!BJ211)</f>
        <v>8S-HI-2</v>
      </c>
      <c r="BB225" s="108" t="str">
        <f>IF(BC225="","",IFERROR(VLOOKUP(DATASHEET!BL211,lookup,2,FALSE)-$Q225,""))</f>
        <v/>
      </c>
      <c r="BC225" s="109">
        <f>IFERROR(INDEX(DATASHEET!$A$1:$CT$300,MATCH(PROGRESS!$A225,DATASHEET!$A$1:$A$300,0),MATCH(PROGRESS!BC$2,DATASHEET!$A$1:$CT$1,0)),"")</f>
        <v>0</v>
      </c>
      <c r="BD225" s="109" t="str">
        <f t="shared" ref="BD225:BD245" si="101">IFERROR(VLOOKUP(BC225,lookup,2,FALSE),"")</f>
        <v/>
      </c>
      <c r="BE225" s="110" t="str">
        <f>IF(ISBLANK(DATASHEET!BM211),"",DATASHEET!BM211)</f>
        <v>RNI</v>
      </c>
      <c r="BF225" s="111" t="str">
        <f>IF(ISBLANK(DATASHEET!BN211),"",DATASHEET!BN211)</f>
        <v>8S-IT-2</v>
      </c>
      <c r="BG225" s="108" t="str">
        <f>IF(BH225="","",IFERROR(VLOOKUP(DATASHEET!BP211,lookup,2,FALSE)-$Q225,""))</f>
        <v/>
      </c>
      <c r="BH225" s="109">
        <f>IFERROR(INDEX(DATASHEET!$A$1:$CT$300,MATCH(PROGRESS!$A225,DATASHEET!$A$1:$A$300,0),MATCH(PROGRESS!BH$2,DATASHEET!$A$1:$CT$1,0)),"")</f>
        <v>0</v>
      </c>
      <c r="BI225" s="109" t="str">
        <f t="shared" ref="BI225:BI245" si="102">IFERROR(VLOOKUP(BH225,lookup,2,FALSE),"")</f>
        <v/>
      </c>
      <c r="BJ225" s="110" t="str">
        <f>IF(ISBLANK(DATASHEET!BQ211),"",DATASHEET!BQ211)</f>
        <v>MP</v>
      </c>
      <c r="BK225" s="111" t="str">
        <f>IF(ISBLANK(DATASHEET!BR211),"",DATASHEET!BR211)</f>
        <v>8S-MA-2</v>
      </c>
      <c r="BL225" s="108" t="str">
        <f>IFERROR(VLOOKUP(DATASHEET!BT211,lookup,2,FALSE)-$Q225,"")</f>
        <v/>
      </c>
      <c r="BM225" s="109">
        <f>IFERROR(INDEX(DATASHEET!$A$1:$CT$300,MATCH(PROGRESS!$A225,DATASHEET!$A$1:$A$300,0),MATCH(PROGRESS!BM$2,DATASHEET!$A$1:$CT$1,0)),"")</f>
        <v>0</v>
      </c>
      <c r="BN225" s="109" t="str">
        <f t="shared" ref="BN225:BN245" si="103">IFERROR(VLOOKUP(BM225,lookup,2,FALSE),"")</f>
        <v/>
      </c>
      <c r="BO225" s="110" t="str">
        <f>IF(ISBLANK(DATASHEET!BU211),"",DATASHEET!BU211)</f>
        <v>RF</v>
      </c>
      <c r="BP225" s="111" t="str">
        <f>IF(ISBLANK(DATASHEET!BV211),"",DATASHEET!BV211)</f>
        <v>8S-MU-2</v>
      </c>
      <c r="BQ225" s="108" t="str">
        <f>IFERROR(VLOOKUP(DATASHEET!BX211,lookup,2,FALSE)-$Q225,"")</f>
        <v/>
      </c>
      <c r="BR225" s="109">
        <f>IFERROR(INDEX(DATASHEET!$A$1:$CT$300,MATCH(PROGRESS!$A225,DATASHEET!$A$1:$A$300,0),MATCH(PROGRESS!BR$2,DATASHEET!$A$1:$CT$1,0)),"")</f>
        <v>0</v>
      </c>
      <c r="BS225" s="109" t="str">
        <f t="shared" si="88"/>
        <v/>
      </c>
      <c r="BT225" s="110" t="str">
        <f>IF(ISBLANK(DATASHEET!BY211),"",DATASHEET!BY211)</f>
        <v>HST</v>
      </c>
      <c r="BU225" s="111" t="str">
        <f>IF(ISBLANK(DATASHEET!BZ211),"",DATASHEET!BZ211)</f>
        <v>8S-PS-5</v>
      </c>
      <c r="BV225" s="108" t="str">
        <f>IFERROR(VLOOKUP(DATASHEET!CB211,lookup,2,FALSE)-$Q225,"")</f>
        <v/>
      </c>
      <c r="BW225" s="109">
        <f>IFERROR(INDEX(DATASHEET!$A$1:$CT$300,MATCH(PROGRESS!$A225,DATASHEET!$A$1:$A$300,0),MATCH(PROGRESS!BW$2,DATASHEET!$A$1:$CT$1,0)),"")</f>
        <v>0</v>
      </c>
      <c r="BX225" s="109" t="str">
        <f t="shared" ref="BX225:BX245" si="104">IFERROR(VLOOKUP(BW225,lookup,2,FALSE),"")</f>
        <v/>
      </c>
      <c r="BY225" s="110" t="str">
        <f>IF(ISBLANK(DATASHEET!CC211),"",DATASHEET!CC211)</f>
        <v>RDO</v>
      </c>
      <c r="BZ225" s="111" t="str">
        <f>IF(ISBLANK(DATASHEET!CD211),"",DATASHEET!CD211)</f>
        <v>8S-PE-3</v>
      </c>
      <c r="CA225" s="108" t="str">
        <f>IFERROR(VLOOKUP(DATASHEET!CF211,lookup,2,FALSE)-$Q225,"")</f>
        <v/>
      </c>
      <c r="CB225" s="109">
        <f>IFERROR(INDEX(DATASHEET!$A$1:$CT$300,MATCH(PROGRESS!$A225,DATASHEET!$A$1:$A$300,0),MATCH(PROGRESS!CB$2,DATASHEET!$A$1:$CT$1,0)),"")</f>
        <v>0</v>
      </c>
      <c r="CC225" s="109" t="str">
        <f t="shared" si="90"/>
        <v/>
      </c>
      <c r="CD225" s="110" t="str">
        <f>IF(ISBLANK(DATASHEET!CG211),"",DATASHEET!CG211)</f>
        <v>GRY</v>
      </c>
      <c r="CE225" s="111" t="str">
        <f>IF(ISBLANK(DATASHEET!CH211),"",DATASHEET!CH211)</f>
        <v>8S-RE-2</v>
      </c>
      <c r="CF225" s="108" t="str">
        <f>IFERROR(VLOOKUP(DATASHEET!CJ211,lookup,2,FALSE)-$Q225,"")</f>
        <v/>
      </c>
      <c r="CG225" s="109">
        <f>IFERROR(INDEX(DATASHEET!$A$1:$CT$300,MATCH(PROGRESS!$A225,DATASHEET!$A$1:$A$300,0),MATCH(PROGRESS!CG$2,DATASHEET!$A$1:$CT$1,0)),"")</f>
        <v>0</v>
      </c>
      <c r="CH225" s="109" t="str">
        <f t="shared" si="93"/>
        <v/>
      </c>
      <c r="CI225" s="110" t="str">
        <f>IF(ISBLANK(DATASHEET!CK211),"",DATASHEET!CK211)</f>
        <v>AR</v>
      </c>
      <c r="CJ225" s="111" t="str">
        <f>IF(ISBLANK(DATASHEET!CL211),"",DATASHEET!CL211)</f>
        <v>8X-SC-7</v>
      </c>
      <c r="CK225" s="108" t="str">
        <f>IFERROR(VLOOKUP(DATASHEET!CN211,lookup,2,FALSE)-$Q225,"")</f>
        <v/>
      </c>
      <c r="CL225" s="109">
        <f>IFERROR(INDEX(DATASHEET!$A$1:$CT$300,MATCH(PROGRESS!$A225,DATASHEET!$A$1:$A$300,0),MATCH(PROGRESS!CL$2,DATASHEET!$A$1:$CT$1,0)),"")</f>
        <v>0</v>
      </c>
      <c r="CM225" s="109" t="str">
        <f t="shared" si="91"/>
        <v/>
      </c>
      <c r="CN225" s="110" t="str">
        <f>IF(ISBLANK(DATASHEET!CO211),"",DATASHEET!CO211)</f>
        <v/>
      </c>
      <c r="CO225" s="110" t="str">
        <f>IF(ISBLANK(DATASHEET!CP211),"",DATASHEET!CP211)</f>
        <v/>
      </c>
      <c r="FO225" s="282"/>
      <c r="FP225" s="282"/>
      <c r="FQ225" s="282"/>
      <c r="FR225" s="282"/>
      <c r="FS225" s="282"/>
      <c r="FT225" s="282"/>
      <c r="FU225" s="282"/>
      <c r="FV225" s="282"/>
      <c r="FW225" s="282"/>
      <c r="FX225" s="282"/>
      <c r="FY225" s="345"/>
      <c r="FZ225" s="282"/>
      <c r="GA225" s="282"/>
      <c r="GB225" s="282"/>
      <c r="GC225" s="282"/>
      <c r="GD225" s="282"/>
      <c r="GE225" s="282"/>
      <c r="GF225" s="282"/>
      <c r="GG225" s="282"/>
      <c r="GH225" s="282"/>
      <c r="GI225" s="282"/>
      <c r="GJ225" s="282"/>
      <c r="GK225" s="282"/>
      <c r="GL225" s="282"/>
      <c r="GM225" s="282"/>
      <c r="GN225" s="282"/>
      <c r="GO225" s="282"/>
      <c r="GP225" s="282"/>
      <c r="GQ225" s="282"/>
      <c r="GR225" s="282"/>
    </row>
    <row r="226" spans="1:200" ht="15.75" x14ac:dyDescent="0.25">
      <c r="A226" s="112">
        <f>DATASHEET!A212</f>
        <v>152917</v>
      </c>
      <c r="B226" s="113" t="str">
        <f>DATASHEET!B212</f>
        <v>YEBOAH, Quincy</v>
      </c>
      <c r="C226" s="124" t="str">
        <f>DATASHEET!C212</f>
        <v>8PH</v>
      </c>
      <c r="D226" s="115" t="str">
        <f>DATASHEET!D212</f>
        <v>M</v>
      </c>
      <c r="E226" s="115" t="str">
        <f>DATASHEET!J212</f>
        <v>N</v>
      </c>
      <c r="F226" s="115" t="str">
        <f>DATASHEET!E212</f>
        <v>N</v>
      </c>
      <c r="G226" s="115" t="str">
        <f>DATASHEET!F212</f>
        <v>Other Black African</v>
      </c>
      <c r="H226" s="115" t="str">
        <f>DATASHEET!G212</f>
        <v>N</v>
      </c>
      <c r="I226" s="115" t="str">
        <f>DATASHEET!H212</f>
        <v>N</v>
      </c>
      <c r="J226" s="115" t="str">
        <f>DATASHEET!I212</f>
        <v>N</v>
      </c>
      <c r="K226" s="114" t="str">
        <f>DATASHEET!M212</f>
        <v>M</v>
      </c>
      <c r="L226" s="123" t="str">
        <f t="shared" si="95"/>
        <v/>
      </c>
      <c r="M226" s="106" t="str">
        <f>IFERROR(SUM(COUNTIF($S226,"&gt;=0"),COUNTIF($AC226,"&gt;=0"),COUNTIF($AH226,"&gt;=0"),COUNTIF(#REF!,"&gt;=0"),COUNTIF($AM226,"&gt;=0"),COUNTIF($AR226,"&gt;=0"),COUNTIF($AW226,"&gt;=0"),COUNTIF($BB226,"&gt;=0"),COUNTIF($BG226,"&gt;=0"),COUNTIF($BL226,"&gt;=0"),COUNTIF($BV226,"&gt;=0"),COUNTIF($BQ226,"&gt;=0"),COUNTIF($CF226,"&gt;=0"),COUNTIF($CK226,"&gt;=0"),COUNTIF($X226,"&gt;=0"),COUNTIF($CA226,"&gt;=0"))/COUNT($S226,$AC226,$AH226,#REF!,$AM226,$AR226,$AW226,$BB226,$BG226,$BL226,$BV226,$CA226,$CF226,$CK226,$X226,$BQ226),"")</f>
        <v/>
      </c>
      <c r="N226" s="106" t="str">
        <f>IFERROR(SUM(COUNTIF($S226,"&lt;0"),COUNTIF($AC226,"&lt;0"),COUNTIF($AH226,"&lt;0"),COUNTIF(#REF!,"&lt;0"),COUNTIF($AM226,"&lt;0"),COUNTIF($AR226,"&lt;0"),COUNTIF($AW226,"&lt;0"),COUNTIF($BB226,"&lt;0"),COUNTIF($BG226,"&lt;0"),COUNTIF($BL226,"&lt;0"),COUNTIF($BV226,"&lt;0"),COUNTIF($BQ226,"&lt;0"),COUNTIF($CA226,"&lt;0"),COUNTIF($CF226,"&lt;0"),COUNTIF($CK226,"&lt;0"),COUNTIF($X226,"&lt;0"))/COUNT($S226,$AC226,$AH226,#REF!,$AM226,$AR226,$AW226,$BB226,$BG226,$BL226,$BV226,$CA226,$CF226,$CK226,$X226,$BQ226),"")</f>
        <v/>
      </c>
      <c r="O226" s="118" t="str">
        <f>IF(ISBLANK(DATASHEET!L212),"",DATASHEET!L212)</f>
        <v>4-5</v>
      </c>
      <c r="P226" s="119">
        <f>IFERROR(IF(VLOOKUP(DATASHEET!A212,[5]YEAR8!$A$2:$Z$226,18,FALSE)="","",VLOOKUP(DATASHEET!A212,[5]YEAR8!$A$2:$Z$226,18,FALSE)),"")</f>
        <v>41.109434</v>
      </c>
      <c r="Q226" s="120">
        <f>IFERROR(IF(VLOOKUP(DATASHEET!A212,[5]YEAR8!$A$2:$AF$250,19,FALSE)="","",VLOOKUP(DATASHEET!A212,[5]YEAR8!$A$2:$AF$250,19,FALSE)),"")</f>
        <v>4.1109434</v>
      </c>
      <c r="R226" s="121" t="str">
        <f>'P8 BREAKDOWN'!L214</f>
        <v/>
      </c>
      <c r="S226" s="108" t="str">
        <f>IF(T226="","",IFERROR(VLOOKUP(DATASHEET!AF212,lookup,2,FALSE)-$Q226,""))</f>
        <v/>
      </c>
      <c r="T226" s="109">
        <f>IFERROR(INDEX(DATASHEET!$A$1:$CT$300,MATCH(PROGRESS!$A226,DATASHEET!$A$1:$A$300,0),MATCH(PROGRESS!T$2,DATASHEET!$A$1:$CT$1,0)),"")</f>
        <v>0</v>
      </c>
      <c r="U226" s="109" t="str">
        <f t="shared" si="96"/>
        <v/>
      </c>
      <c r="V226" s="110" t="str">
        <f>IF(ISBLANK(DATASHEET!AG212),"",DATASHEET!AG212)</f>
        <v>PLE</v>
      </c>
      <c r="W226" s="111" t="str">
        <f>IF(ISBLANK(DATASHEET!AH212),"",DATASHEET!AH212)</f>
        <v>8S-AR-3</v>
      </c>
      <c r="X226" s="108" t="str">
        <f>IFERROR(VLOOKUP(DATASHEET!AJ212,lookup,2,FALSE)-$Q226,"")</f>
        <v/>
      </c>
      <c r="Y226" s="109">
        <f>IFERROR(INDEX(DATASHEET!$A$1:$CT$300,MATCH(PROGRESS!$A226,DATASHEET!$A$1:$A$300,0),MATCH(PROGRESS!Y$2,DATASHEET!$A$1:$CT$1,0)),"")</f>
        <v>0</v>
      </c>
      <c r="Z226" s="109" t="str">
        <f t="shared" si="92"/>
        <v/>
      </c>
      <c r="AA226" s="110" t="str">
        <f>IF(ISBLANK(DATASHEET!AK212),"",DATASHEET!AK212)</f>
        <v>AWR</v>
      </c>
      <c r="AB226" s="111" t="str">
        <f>IF(ISBLANK(DATASHEET!AL212),"",DATASHEET!AL212)</f>
        <v>8S-DT-4</v>
      </c>
      <c r="AC226" s="108" t="str">
        <f>IF(AD226="","",IFERROR(VLOOKUP(DATASHEET!AN212,lookup,2,FALSE)-$Q226,""))</f>
        <v/>
      </c>
      <c r="AD226" s="109">
        <f>IFERROR(INDEX(DATASHEET!$A$1:$CT$300,MATCH(PROGRESS!$A226,DATASHEET!$A$1:$A$300,0),MATCH(PROGRESS!AD$2,DATASHEET!$A$1:$CT$1,0)),"")</f>
        <v>0</v>
      </c>
      <c r="AE226" s="109" t="str">
        <f t="shared" si="97"/>
        <v/>
      </c>
      <c r="AF226" s="110" t="str">
        <f>IF(ISBLANK(DATASHEET!AO212),"",DATASHEET!AO212)</f>
        <v>EC</v>
      </c>
      <c r="AG226" s="111" t="str">
        <f>IF(ISBLANK(DATASHEET!AP212),"",DATASHEET!AP212)</f>
        <v>8S-DR-3</v>
      </c>
      <c r="AH226" s="108" t="str">
        <f>IF(AI226="","",IFERROR(VLOOKUP(DATASHEET!AR212,lookup,2,FALSE)-$Q226,""))</f>
        <v/>
      </c>
      <c r="AI226" s="109">
        <f>IFERROR(INDEX(DATASHEET!$A$1:$CT$300,MATCH(PROGRESS!$A226,DATASHEET!$A$1:$A$300,0),MATCH(PROGRESS!AI$2,DATASHEET!$A$1:$CT$1,0)),"")</f>
        <v>0</v>
      </c>
      <c r="AJ226" s="109" t="str">
        <f t="shared" si="98"/>
        <v/>
      </c>
      <c r="AK226" s="110" t="str">
        <f>IF(ISBLANK(DATASHEET!AS212),"",DATASHEET!AS212)</f>
        <v>KC</v>
      </c>
      <c r="AL226" s="111" t="str">
        <f>IF(ISBLANK(DATASHEET!AT212),"",DATASHEET!AT212)</f>
        <v>8S-EN-3</v>
      </c>
      <c r="AM226" s="108" t="str">
        <f>IF(AN226="","",IFERROR(VLOOKUP(DATASHEET!AZ212,lookup,2,FALSE)-$Q226,""))</f>
        <v/>
      </c>
      <c r="AN226" s="109">
        <f>IFERROR(INDEX(DATASHEET!$A$1:$CT$300,MATCH(PROGRESS!$A226,DATASHEET!$A$1:$A$300,0),MATCH(PROGRESS!AN$2,DATASHEET!$A$1:$CT$1,0)),"")</f>
        <v>0</v>
      </c>
      <c r="AO226" s="109" t="str">
        <f t="shared" si="82"/>
        <v/>
      </c>
      <c r="AP226" s="110" t="str">
        <f>IF(ISBLANK(DATASHEET!BA212),"",DATASHEET!BA212)</f>
        <v>DCH</v>
      </c>
      <c r="AQ226" s="111" t="str">
        <f>IF(ISBLANK(DATASHEET!BB212),"",DATASHEET!BB212)</f>
        <v>8S-FR-3</v>
      </c>
      <c r="AR226" s="108" t="str">
        <f>IF(AS226="","",IFERROR(VLOOKUP(DATASHEET!BD212,lookup,2,FALSE)-$Q226,""))</f>
        <v/>
      </c>
      <c r="AS226" s="109">
        <f>IFERROR(INDEX(DATASHEET!$A$1:$CT$300,MATCH(PROGRESS!$A226,DATASHEET!$A$1:$A$300,0),MATCH(PROGRESS!AS$2,DATASHEET!$A$1:$CT$1,0)),"")</f>
        <v>0</v>
      </c>
      <c r="AT226" s="109" t="str">
        <f t="shared" si="99"/>
        <v/>
      </c>
      <c r="AU226" s="110" t="str">
        <f>IF(ISBLANK(DATASHEET!BE212),"",DATASHEET!BE212)</f>
        <v>NH</v>
      </c>
      <c r="AV226" s="111" t="str">
        <f>IF(ISBLANK(DATASHEET!BF212),"",DATASHEET!BF212)</f>
        <v>8S-GG-3</v>
      </c>
      <c r="AW226" s="108" t="str">
        <f>IF(AX226="","",IFERROR(VLOOKUP(DATASHEET!BH212,lookup,2,FALSE)-$Q226,""))</f>
        <v/>
      </c>
      <c r="AX226" s="109">
        <f>IFERROR(INDEX(DATASHEET!$A$1:$CT$300,MATCH(PROGRESS!$A226,DATASHEET!$A$1:$A$300,0),MATCH(PROGRESS!AX$2,DATASHEET!$A$1:$CT$1,0)),"")</f>
        <v>0</v>
      </c>
      <c r="AY226" s="109" t="str">
        <f t="shared" si="100"/>
        <v/>
      </c>
      <c r="AZ226" s="110" t="str">
        <f>IF(ISBLANK(DATASHEET!BI212),"",DATASHEET!BI212)</f>
        <v>MCO</v>
      </c>
      <c r="BA226" s="111" t="str">
        <f>IF(ISBLANK(DATASHEET!BJ212),"",DATASHEET!BJ212)</f>
        <v>8S-HI-3</v>
      </c>
      <c r="BB226" s="108" t="str">
        <f>IF(BC226="","",IFERROR(VLOOKUP(DATASHEET!BL212,lookup,2,FALSE)-$Q226,""))</f>
        <v/>
      </c>
      <c r="BC226" s="109">
        <f>IFERROR(INDEX(DATASHEET!$A$1:$CT$300,MATCH(PROGRESS!$A226,DATASHEET!$A$1:$A$300,0),MATCH(PROGRESS!BC$2,DATASHEET!$A$1:$CT$1,0)),"")</f>
        <v>0</v>
      </c>
      <c r="BD226" s="109" t="str">
        <f t="shared" si="101"/>
        <v/>
      </c>
      <c r="BE226" s="110" t="str">
        <f>IF(ISBLANK(DATASHEET!BM212),"",DATASHEET!BM212)</f>
        <v>RNI</v>
      </c>
      <c r="BF226" s="111" t="str">
        <f>IF(ISBLANK(DATASHEET!BN212),"",DATASHEET!BN212)</f>
        <v>8S-IT-3</v>
      </c>
      <c r="BG226" s="108" t="str">
        <f>IF(BH226="","",IFERROR(VLOOKUP(DATASHEET!BP212,lookup,2,FALSE)-$Q226,""))</f>
        <v/>
      </c>
      <c r="BH226" s="109">
        <f>IFERROR(INDEX(DATASHEET!$A$1:$CT$300,MATCH(PROGRESS!$A226,DATASHEET!$A$1:$A$300,0),MATCH(PROGRESS!BH$2,DATASHEET!$A$1:$CT$1,0)),"")</f>
        <v>0</v>
      </c>
      <c r="BI226" s="109" t="str">
        <f t="shared" si="102"/>
        <v/>
      </c>
      <c r="BJ226" s="110" t="str">
        <f>IF(ISBLANK(DATASHEET!BQ212),"",DATASHEET!BQ212)</f>
        <v>MP</v>
      </c>
      <c r="BK226" s="111" t="str">
        <f>IF(ISBLANK(DATASHEET!BR212),"",DATASHEET!BR212)</f>
        <v>8S-MA-2</v>
      </c>
      <c r="BL226" s="108" t="str">
        <f>IFERROR(VLOOKUP(DATASHEET!BT212,lookup,2,FALSE)-$Q226,"")</f>
        <v/>
      </c>
      <c r="BM226" s="109">
        <f>IFERROR(INDEX(DATASHEET!$A$1:$CT$300,MATCH(PROGRESS!$A226,DATASHEET!$A$1:$A$300,0),MATCH(PROGRESS!BM$2,DATASHEET!$A$1:$CT$1,0)),"")</f>
        <v>0</v>
      </c>
      <c r="BN226" s="109" t="str">
        <f t="shared" si="103"/>
        <v/>
      </c>
      <c r="BO226" s="110" t="str">
        <f>IF(ISBLANK(DATASHEET!BU212),"",DATASHEET!BU212)</f>
        <v>AW</v>
      </c>
      <c r="BP226" s="111" t="str">
        <f>IF(ISBLANK(DATASHEET!BV212),"",DATASHEET!BV212)</f>
        <v>8S-MU-3</v>
      </c>
      <c r="BQ226" s="108" t="str">
        <f>IFERROR(VLOOKUP(DATASHEET!BX212,lookup,2,FALSE)-$Q226,"")</f>
        <v/>
      </c>
      <c r="BR226" s="109">
        <f>IFERROR(INDEX(DATASHEET!$A$1:$CT$300,MATCH(PROGRESS!$A226,DATASHEET!$A$1:$A$300,0),MATCH(PROGRESS!BR$2,DATASHEET!$A$1:$CT$1,0)),"")</f>
        <v>0</v>
      </c>
      <c r="BS226" s="109" t="str">
        <f t="shared" si="88"/>
        <v/>
      </c>
      <c r="BT226" s="110" t="str">
        <f>IF(ISBLANK(DATASHEET!BY212),"",DATASHEET!BY212)</f>
        <v/>
      </c>
      <c r="BU226" s="111" t="str">
        <f>IF(ISBLANK(DATASHEET!BZ212),"",DATASHEET!BZ212)</f>
        <v/>
      </c>
      <c r="BV226" s="108" t="str">
        <f>IFERROR(VLOOKUP(DATASHEET!CB212,lookup,2,FALSE)-$Q226,"")</f>
        <v/>
      </c>
      <c r="BW226" s="109">
        <f>IFERROR(INDEX(DATASHEET!$A$1:$CT$300,MATCH(PROGRESS!$A226,DATASHEET!$A$1:$A$300,0),MATCH(PROGRESS!BW$2,DATASHEET!$A$1:$CT$1,0)),"")</f>
        <v>0</v>
      </c>
      <c r="BX226" s="109" t="str">
        <f t="shared" si="104"/>
        <v/>
      </c>
      <c r="BY226" s="110" t="str">
        <f>IF(ISBLANK(DATASHEET!CC212),"",DATASHEET!CC212)</f>
        <v>RDO</v>
      </c>
      <c r="BZ226" s="111" t="str">
        <f>IF(ISBLANK(DATASHEET!CD212),"",DATASHEET!CD212)</f>
        <v>8S-PE-3</v>
      </c>
      <c r="CA226" s="108" t="str">
        <f>IFERROR(VLOOKUP(DATASHEET!CF212,lookup,2,FALSE)-$Q226,"")</f>
        <v/>
      </c>
      <c r="CB226" s="109">
        <f>IFERROR(INDEX(DATASHEET!$A$1:$CT$300,MATCH(PROGRESS!$A226,DATASHEET!$A$1:$A$300,0),MATCH(PROGRESS!CB$2,DATASHEET!$A$1:$CT$1,0)),"")</f>
        <v>0</v>
      </c>
      <c r="CC226" s="109" t="str">
        <f t="shared" si="90"/>
        <v/>
      </c>
      <c r="CD226" s="110" t="str">
        <f>IF(ISBLANK(DATASHEET!CG212),"",DATASHEET!CG212)</f>
        <v>FG</v>
      </c>
      <c r="CE226" s="111" t="str">
        <f>IF(ISBLANK(DATASHEET!CH212),"",DATASHEET!CH212)</f>
        <v>8S-RE-3</v>
      </c>
      <c r="CF226" s="108" t="str">
        <f>IFERROR(VLOOKUP(DATASHEET!CJ212,lookup,2,FALSE)-$Q226,"")</f>
        <v/>
      </c>
      <c r="CG226" s="109">
        <f>IFERROR(INDEX(DATASHEET!$A$1:$CT$300,MATCH(PROGRESS!$A226,DATASHEET!$A$1:$A$300,0),MATCH(PROGRESS!CG$2,DATASHEET!$A$1:$CT$1,0)),"")</f>
        <v>0</v>
      </c>
      <c r="CH226" s="109" t="str">
        <f t="shared" si="93"/>
        <v/>
      </c>
      <c r="CI226" s="110" t="str">
        <f>IF(ISBLANK(DATASHEET!CK212),"",DATASHEET!CK212)</f>
        <v>AGI</v>
      </c>
      <c r="CJ226" s="111" t="str">
        <f>IF(ISBLANK(DATASHEET!CL212),"",DATASHEET!CL212)</f>
        <v>8X-SC-5</v>
      </c>
      <c r="CK226" s="108" t="str">
        <f>IFERROR(VLOOKUP(DATASHEET!CN212,lookup,2,FALSE)-$Q226,"")</f>
        <v/>
      </c>
      <c r="CL226" s="109">
        <f>IFERROR(INDEX(DATASHEET!$A$1:$CT$300,MATCH(PROGRESS!$A226,DATASHEET!$A$1:$A$300,0),MATCH(PROGRESS!CL$2,DATASHEET!$A$1:$CT$1,0)),"")</f>
        <v>0</v>
      </c>
      <c r="CM226" s="109" t="str">
        <f t="shared" si="91"/>
        <v/>
      </c>
      <c r="CN226" s="110" t="str">
        <f>IF(ISBLANK(DATASHEET!CO212),"",DATASHEET!CO212)</f>
        <v/>
      </c>
      <c r="CO226" s="110" t="str">
        <f>IF(ISBLANK(DATASHEET!CP212),"",DATASHEET!CP212)</f>
        <v/>
      </c>
      <c r="FO226" s="282"/>
      <c r="FP226" s="282"/>
      <c r="FQ226" s="282"/>
      <c r="FR226" s="282"/>
      <c r="FS226" s="282"/>
      <c r="FT226" s="282"/>
      <c r="FU226" s="282"/>
      <c r="FV226" s="282"/>
      <c r="FW226" s="282"/>
      <c r="FX226" s="282"/>
      <c r="FY226" s="345"/>
      <c r="FZ226" s="282"/>
      <c r="GA226" s="282"/>
      <c r="GB226" s="282"/>
      <c r="GC226" s="282"/>
      <c r="GD226" s="282"/>
      <c r="GE226" s="282"/>
      <c r="GF226" s="282"/>
      <c r="GG226" s="282"/>
      <c r="GH226" s="282"/>
      <c r="GI226" s="282"/>
      <c r="GJ226" s="282"/>
      <c r="GK226" s="282"/>
      <c r="GL226" s="282"/>
      <c r="GM226" s="282"/>
      <c r="GN226" s="282"/>
      <c r="GO226" s="282"/>
      <c r="GP226" s="282"/>
      <c r="GQ226" s="282"/>
      <c r="GR226" s="282"/>
    </row>
    <row r="227" spans="1:200" ht="15.75" x14ac:dyDescent="0.25">
      <c r="A227" s="112">
        <f>DATASHEET!A213</f>
        <v>152868</v>
      </c>
      <c r="B227" s="113" t="str">
        <f>DATASHEET!B213</f>
        <v>YOHANNES, Leah</v>
      </c>
      <c r="C227" s="124" t="str">
        <f>DATASHEET!C213</f>
        <v>8MH</v>
      </c>
      <c r="D227" s="115" t="str">
        <f>DATASHEET!D213</f>
        <v>F</v>
      </c>
      <c r="E227" s="115" t="str">
        <f>DATASHEET!J213</f>
        <v>N</v>
      </c>
      <c r="F227" s="115" t="str">
        <f>DATASHEET!E213</f>
        <v>Y</v>
      </c>
      <c r="G227" s="115" t="str">
        <f>DATASHEET!F213</f>
        <v>Other Black African</v>
      </c>
      <c r="H227" s="115" t="str">
        <f>DATASHEET!G213</f>
        <v>N</v>
      </c>
      <c r="I227" s="115" t="str">
        <f>DATASHEET!H213</f>
        <v>Y</v>
      </c>
      <c r="J227" s="115" t="str">
        <f>DATASHEET!I213</f>
        <v>N</v>
      </c>
      <c r="K227" s="114" t="str">
        <f>DATASHEET!M213</f>
        <v>H</v>
      </c>
      <c r="L227" s="123" t="str">
        <f t="shared" si="95"/>
        <v/>
      </c>
      <c r="M227" s="106" t="str">
        <f>IFERROR(SUM(COUNTIF($S227,"&gt;=0"),COUNTIF($AC227,"&gt;=0"),COUNTIF($AH227,"&gt;=0"),COUNTIF(#REF!,"&gt;=0"),COUNTIF($AM227,"&gt;=0"),COUNTIF($AR227,"&gt;=0"),COUNTIF($AW227,"&gt;=0"),COUNTIF($BB227,"&gt;=0"),COUNTIF($BG227,"&gt;=0"),COUNTIF($BL227,"&gt;=0"),COUNTIF($BV227,"&gt;=0"),COUNTIF($BQ227,"&gt;=0"),COUNTIF($CF227,"&gt;=0"),COUNTIF($CK227,"&gt;=0"),COUNTIF($X227,"&gt;=0"),COUNTIF($CA227,"&gt;=0"))/COUNT($S227,$AC227,$AH227,#REF!,$AM227,$AR227,$AW227,$BB227,$BG227,$BL227,$BV227,$CA227,$CF227,$CK227,$X227,$BQ227),"")</f>
        <v/>
      </c>
      <c r="N227" s="106" t="str">
        <f>IFERROR(SUM(COUNTIF($S227,"&lt;0"),COUNTIF($AC227,"&lt;0"),COUNTIF($AH227,"&lt;0"),COUNTIF(#REF!,"&lt;0"),COUNTIF($AM227,"&lt;0"),COUNTIF($AR227,"&lt;0"),COUNTIF($AW227,"&lt;0"),COUNTIF($BB227,"&lt;0"),COUNTIF($BG227,"&lt;0"),COUNTIF($BL227,"&lt;0"),COUNTIF($BV227,"&lt;0"),COUNTIF($BQ227,"&lt;0"),COUNTIF($CA227,"&lt;0"),COUNTIF($CF227,"&lt;0"),COUNTIF($CK227,"&lt;0"),COUNTIF($X227,"&lt;0"))/COUNT($S227,$AC227,$AH227,#REF!,$AM227,$AR227,$AW227,$BB227,$BG227,$BL227,$BV227,$CA227,$CF227,$CK227,$X227,$BQ227),"")</f>
        <v/>
      </c>
      <c r="O227" s="118" t="str">
        <f>IF(ISBLANK(DATASHEET!L213),"",DATASHEET!L213)</f>
        <v>7-8</v>
      </c>
      <c r="P227" s="119">
        <f>IFERROR(IF(VLOOKUP(DATASHEET!A213,[5]YEAR8!$A$2:$Z$226,18,FALSE)="","",VLOOKUP(DATASHEET!A213,[5]YEAR8!$A$2:$Z$226,18,FALSE)),"")</f>
        <v>68.411214999999999</v>
      </c>
      <c r="Q227" s="120">
        <f>IFERROR(IF(VLOOKUP(DATASHEET!A213,[5]YEAR8!$A$2:$AF$250,19,FALSE)="","",VLOOKUP(DATASHEET!A213,[5]YEAR8!$A$2:$AF$250,19,FALSE)),"")</f>
        <v>6.8411214999999999</v>
      </c>
      <c r="R227" s="121" t="str">
        <f>'P8 BREAKDOWN'!L215</f>
        <v/>
      </c>
      <c r="S227" s="108" t="str">
        <f>IF(T227="","",IFERROR(VLOOKUP(DATASHEET!AF213,lookup,2,FALSE)-$Q227,""))</f>
        <v/>
      </c>
      <c r="T227" s="109">
        <f>IFERROR(INDEX(DATASHEET!$A$1:$CT$300,MATCH(PROGRESS!$A227,DATASHEET!$A$1:$A$300,0),MATCH(PROGRESS!T$2,DATASHEET!$A$1:$CT$1,0)),"")</f>
        <v>0</v>
      </c>
      <c r="U227" s="109" t="str">
        <f t="shared" si="96"/>
        <v/>
      </c>
      <c r="V227" s="110" t="str">
        <f>IF(ISBLANK(DATASHEET!AG213),"",DATASHEET!AG213)</f>
        <v>SGO</v>
      </c>
      <c r="W227" s="111" t="str">
        <f>IF(ISBLANK(DATASHEET!AH213),"",DATASHEET!AH213)</f>
        <v>8N-AR-2</v>
      </c>
      <c r="X227" s="108" t="str">
        <f>IFERROR(VLOOKUP(DATASHEET!AJ213,lookup,2,FALSE)-$Q227,"")</f>
        <v/>
      </c>
      <c r="Y227" s="109">
        <f>IFERROR(INDEX(DATASHEET!$A$1:$CT$300,MATCH(PROGRESS!$A227,DATASHEET!$A$1:$A$300,0),MATCH(PROGRESS!Y$2,DATASHEET!$A$1:$CT$1,0)),"")</f>
        <v>0</v>
      </c>
      <c r="Z227" s="109" t="str">
        <f t="shared" si="92"/>
        <v/>
      </c>
      <c r="AA227" s="110" t="str">
        <f>IF(ISBLANK(DATASHEET!AK213),"",DATASHEET!AK213)</f>
        <v>RQ</v>
      </c>
      <c r="AB227" s="111" t="str">
        <f>IF(ISBLANK(DATASHEET!AL213),"",DATASHEET!AL213)</f>
        <v>8N-DT-1</v>
      </c>
      <c r="AC227" s="108" t="str">
        <f>IF(AD227="","",IFERROR(VLOOKUP(DATASHEET!AN213,lookup,2,FALSE)-$Q227,""))</f>
        <v/>
      </c>
      <c r="AD227" s="109">
        <f>IFERROR(INDEX(DATASHEET!$A$1:$CT$300,MATCH(PROGRESS!$A227,DATASHEET!$A$1:$A$300,0),MATCH(PROGRESS!AD$2,DATASHEET!$A$1:$CT$1,0)),"")</f>
        <v>0</v>
      </c>
      <c r="AE227" s="109" t="str">
        <f t="shared" si="97"/>
        <v/>
      </c>
      <c r="AF227" s="110" t="str">
        <f>IF(ISBLANK(DATASHEET!AO213),"",DATASHEET!AO213)</f>
        <v>EC</v>
      </c>
      <c r="AG227" s="111" t="str">
        <f>IF(ISBLANK(DATASHEET!AP213),"",DATASHEET!AP213)</f>
        <v>8N-DR-2</v>
      </c>
      <c r="AH227" s="108" t="str">
        <f>IF(AI227="","",IFERROR(VLOOKUP(DATASHEET!AR213,lookup,2,FALSE)-$Q227,""))</f>
        <v/>
      </c>
      <c r="AI227" s="109">
        <f>IFERROR(INDEX(DATASHEET!$A$1:$CT$300,MATCH(PROGRESS!$A227,DATASHEET!$A$1:$A$300,0),MATCH(PROGRESS!AI$2,DATASHEET!$A$1:$CT$1,0)),"")</f>
        <v>0</v>
      </c>
      <c r="AJ227" s="109" t="str">
        <f t="shared" si="98"/>
        <v/>
      </c>
      <c r="AK227" s="110" t="str">
        <f>IF(ISBLANK(DATASHEET!AS213),"",DATASHEET!AS213)</f>
        <v>FB</v>
      </c>
      <c r="AL227" s="111" t="str">
        <f>IF(ISBLANK(DATASHEET!AT213),"",DATASHEET!AT213)</f>
        <v>8N-EN-2</v>
      </c>
      <c r="AM227" s="108" t="str">
        <f>IF(AN227="","",IFERROR(VLOOKUP(DATASHEET!AZ213,lookup,2,FALSE)-$Q227,""))</f>
        <v/>
      </c>
      <c r="AN227" s="109">
        <f>IFERROR(INDEX(DATASHEET!$A$1:$CT$300,MATCH(PROGRESS!$A227,DATASHEET!$A$1:$A$300,0),MATCH(PROGRESS!AN$2,DATASHEET!$A$1:$CT$1,0)),"")</f>
        <v>0</v>
      </c>
      <c r="AO227" s="109" t="str">
        <f t="shared" si="82"/>
        <v/>
      </c>
      <c r="AP227" s="110" t="str">
        <f>IF(ISBLANK(DATASHEET!BA213),"",DATASHEET!BA213)</f>
        <v/>
      </c>
      <c r="AQ227" s="111" t="str">
        <f>IF(ISBLANK(DATASHEET!BB213),"",DATASHEET!BB213)</f>
        <v/>
      </c>
      <c r="AR227" s="108" t="str">
        <f>IF(AS227="","",IFERROR(VLOOKUP(DATASHEET!BD213,lookup,2,FALSE)-$Q227,""))</f>
        <v/>
      </c>
      <c r="AS227" s="109">
        <f>IFERROR(INDEX(DATASHEET!$A$1:$CT$300,MATCH(PROGRESS!$A227,DATASHEET!$A$1:$A$300,0),MATCH(PROGRESS!AS$2,DATASHEET!$A$1:$CT$1,0)),"")</f>
        <v>0</v>
      </c>
      <c r="AT227" s="109" t="str">
        <f t="shared" si="99"/>
        <v/>
      </c>
      <c r="AU227" s="110" t="str">
        <f>IF(ISBLANK(DATASHEET!BE213),"",DATASHEET!BE213)</f>
        <v>MPI</v>
      </c>
      <c r="AV227" s="111" t="str">
        <f>IF(ISBLANK(DATASHEET!BF213),"",DATASHEET!BF213)</f>
        <v>8N-GG-2</v>
      </c>
      <c r="AW227" s="108" t="str">
        <f>IF(AX227="","",IFERROR(VLOOKUP(DATASHEET!BH213,lookup,2,FALSE)-$Q227,""))</f>
        <v/>
      </c>
      <c r="AX227" s="109">
        <f>IFERROR(INDEX(DATASHEET!$A$1:$CT$300,MATCH(PROGRESS!$A227,DATASHEET!$A$1:$A$300,0),MATCH(PROGRESS!AX$2,DATASHEET!$A$1:$CT$1,0)),"")</f>
        <v>0</v>
      </c>
      <c r="AY227" s="109" t="str">
        <f t="shared" si="100"/>
        <v/>
      </c>
      <c r="AZ227" s="110" t="str">
        <f>IF(ISBLANK(DATASHEET!BI213),"",DATASHEET!BI213)</f>
        <v>HST</v>
      </c>
      <c r="BA227" s="111" t="str">
        <f>IF(ISBLANK(DATASHEET!BJ213),"",DATASHEET!BJ213)</f>
        <v>8N-HI-2</v>
      </c>
      <c r="BB227" s="108" t="str">
        <f>IF(BC227="","",IFERROR(VLOOKUP(DATASHEET!BL213,lookup,2,FALSE)-$Q227,""))</f>
        <v/>
      </c>
      <c r="BC227" s="109">
        <f>IFERROR(INDEX(DATASHEET!$A$1:$CT$300,MATCH(PROGRESS!$A227,DATASHEET!$A$1:$A$300,0),MATCH(PROGRESS!BC$2,DATASHEET!$A$1:$CT$1,0)),"")</f>
        <v>0</v>
      </c>
      <c r="BD227" s="109" t="str">
        <f t="shared" si="101"/>
        <v/>
      </c>
      <c r="BE227" s="110" t="str">
        <f>IF(ISBLANK(DATASHEET!BM213),"",DATASHEET!BM213)</f>
        <v>DCR</v>
      </c>
      <c r="BF227" s="111" t="str">
        <f>IF(ISBLANK(DATASHEET!BN213),"",DATASHEET!BN213)</f>
        <v>8N-IT-2</v>
      </c>
      <c r="BG227" s="108" t="str">
        <f>IF(BH227="","",IFERROR(VLOOKUP(DATASHEET!BP213,lookup,2,FALSE)-$Q227,""))</f>
        <v/>
      </c>
      <c r="BH227" s="109">
        <f>IFERROR(INDEX(DATASHEET!$A$1:$CT$300,MATCH(PROGRESS!$A227,DATASHEET!$A$1:$A$300,0),MATCH(PROGRESS!BH$2,DATASHEET!$A$1:$CT$1,0)),"")</f>
        <v>0</v>
      </c>
      <c r="BI227" s="109" t="str">
        <f t="shared" si="102"/>
        <v/>
      </c>
      <c r="BJ227" s="110" t="str">
        <f>IF(ISBLANK(DATASHEET!BQ213),"",DATASHEET!BQ213)</f>
        <v>WD</v>
      </c>
      <c r="BK227" s="111" t="str">
        <f>IF(ISBLANK(DATASHEET!BR213),"",DATASHEET!BR213)</f>
        <v>8N-MA-1</v>
      </c>
      <c r="BL227" s="108" t="str">
        <f>IFERROR(VLOOKUP(DATASHEET!BT213,lookup,2,FALSE)-$Q227,"")</f>
        <v/>
      </c>
      <c r="BM227" s="109">
        <f>IFERROR(INDEX(DATASHEET!$A$1:$CT$300,MATCH(PROGRESS!$A227,DATASHEET!$A$1:$A$300,0),MATCH(PROGRESS!BM$2,DATASHEET!$A$1:$CT$1,0)),"")</f>
        <v>0</v>
      </c>
      <c r="BN227" s="109" t="str">
        <f t="shared" si="103"/>
        <v/>
      </c>
      <c r="BO227" s="110" t="str">
        <f>IF(ISBLANK(DATASHEET!BU213),"",DATASHEET!BU213)</f>
        <v>AW</v>
      </c>
      <c r="BP227" s="111" t="str">
        <f>IF(ISBLANK(DATASHEET!BV213),"",DATASHEET!BV213)</f>
        <v>8N-MU-2</v>
      </c>
      <c r="BQ227" s="108" t="str">
        <f>IFERROR(VLOOKUP(DATASHEET!BX213,lookup,2,FALSE)-$Q227,"")</f>
        <v/>
      </c>
      <c r="BR227" s="109">
        <f>IFERROR(INDEX(DATASHEET!$A$1:$CT$300,MATCH(PROGRESS!$A227,DATASHEET!$A$1:$A$300,0),MATCH(PROGRESS!BR$2,DATASHEET!$A$1:$CT$1,0)),"")</f>
        <v>0</v>
      </c>
      <c r="BS227" s="109" t="str">
        <f t="shared" si="88"/>
        <v/>
      </c>
      <c r="BT227" s="110" t="str">
        <f>IF(ISBLANK(DATASHEET!BY213),"",DATASHEET!BY213)</f>
        <v/>
      </c>
      <c r="BU227" s="111" t="str">
        <f>IF(ISBLANK(DATASHEET!BZ213),"",DATASHEET!BZ213)</f>
        <v/>
      </c>
      <c r="BV227" s="108" t="str">
        <f>IFERROR(VLOOKUP(DATASHEET!CB213,lookup,2,FALSE)-$Q227,"")</f>
        <v/>
      </c>
      <c r="BW227" s="109">
        <f>IFERROR(INDEX(DATASHEET!$A$1:$CT$300,MATCH(PROGRESS!$A227,DATASHEET!$A$1:$A$300,0),MATCH(PROGRESS!BW$2,DATASHEET!$A$1:$CT$1,0)),"")</f>
        <v>0</v>
      </c>
      <c r="BX227" s="109" t="str">
        <f t="shared" si="104"/>
        <v/>
      </c>
      <c r="BY227" s="110" t="str">
        <f>IF(ISBLANK(DATASHEET!CC213),"",DATASHEET!CC213)</f>
        <v>LGI</v>
      </c>
      <c r="BZ227" s="111" t="str">
        <f>IF(ISBLANK(DATASHEET!CD213),"",DATASHEET!CD213)</f>
        <v>8N-PE-1</v>
      </c>
      <c r="CA227" s="108" t="str">
        <f>IFERROR(VLOOKUP(DATASHEET!CF213,lookup,2,FALSE)-$Q227,"")</f>
        <v/>
      </c>
      <c r="CB227" s="109">
        <f>IFERROR(INDEX(DATASHEET!$A$1:$CT$300,MATCH(PROGRESS!$A227,DATASHEET!$A$1:$A$300,0),MATCH(PROGRESS!CB$2,DATASHEET!$A$1:$CT$1,0)),"")</f>
        <v>0</v>
      </c>
      <c r="CC227" s="109" t="str">
        <f t="shared" si="90"/>
        <v/>
      </c>
      <c r="CD227" s="110" t="str">
        <f>IF(ISBLANK(DATASHEET!CG213),"",DATASHEET!CG213)</f>
        <v>PLO</v>
      </c>
      <c r="CE227" s="111" t="str">
        <f>IF(ISBLANK(DATASHEET!CH213),"",DATASHEET!CH213)</f>
        <v>8N-RE-2</v>
      </c>
      <c r="CF227" s="108" t="str">
        <f>IFERROR(VLOOKUP(DATASHEET!CJ213,lookup,2,FALSE)-$Q227,"")</f>
        <v/>
      </c>
      <c r="CG227" s="109">
        <f>IFERROR(INDEX(DATASHEET!$A$1:$CT$300,MATCH(PROGRESS!$A227,DATASHEET!$A$1:$A$300,0),MATCH(PROGRESS!CG$2,DATASHEET!$A$1:$CT$1,0)),"")</f>
        <v>0</v>
      </c>
      <c r="CH227" s="109" t="str">
        <f t="shared" si="93"/>
        <v/>
      </c>
      <c r="CI227" s="110" t="str">
        <f>IF(ISBLANK(DATASHEET!CK213),"",DATASHEET!CK213)</f>
        <v>DWA</v>
      </c>
      <c r="CJ227" s="111" t="str">
        <f>IF(ISBLANK(DATASHEET!CL213),"",DATASHEET!CL213)</f>
        <v>8X-SC-1</v>
      </c>
      <c r="CK227" s="108" t="str">
        <f>IFERROR(VLOOKUP(DATASHEET!CN213,lookup,2,FALSE)-$Q227,"")</f>
        <v/>
      </c>
      <c r="CL227" s="109">
        <f>IFERROR(INDEX(DATASHEET!$A$1:$CT$300,MATCH(PROGRESS!$A227,DATASHEET!$A$1:$A$300,0),MATCH(PROGRESS!CL$2,DATASHEET!$A$1:$CT$1,0)),"")</f>
        <v>0</v>
      </c>
      <c r="CM227" s="109" t="str">
        <f t="shared" si="91"/>
        <v/>
      </c>
      <c r="CN227" s="110" t="str">
        <f>IF(ISBLANK(DATASHEET!CO213),"",DATASHEET!CO213)</f>
        <v>YP</v>
      </c>
      <c r="CO227" s="110" t="str">
        <f>IF(ISBLANK(DATASHEET!CP213),"",DATASHEET!CP213)</f>
        <v>8N-SP-2</v>
      </c>
      <c r="FO227" s="282"/>
      <c r="FP227" s="282"/>
      <c r="FQ227" s="282"/>
      <c r="FR227" s="282"/>
      <c r="FS227" s="282"/>
      <c r="FT227" s="282"/>
      <c r="FU227" s="282"/>
      <c r="FV227" s="282"/>
      <c r="FW227" s="282"/>
      <c r="FX227" s="282"/>
      <c r="FY227" s="345"/>
      <c r="FZ227" s="282"/>
      <c r="GA227" s="282"/>
      <c r="GB227" s="282"/>
      <c r="GC227" s="282"/>
      <c r="GD227" s="282"/>
      <c r="GE227" s="282"/>
      <c r="GF227" s="282"/>
      <c r="GG227" s="282"/>
      <c r="GH227" s="282"/>
      <c r="GI227" s="282"/>
      <c r="GJ227" s="282"/>
      <c r="GK227" s="282"/>
      <c r="GL227" s="282"/>
      <c r="GM227" s="282"/>
      <c r="GN227" s="282"/>
      <c r="GO227" s="282"/>
      <c r="GP227" s="282"/>
      <c r="GQ227" s="282"/>
      <c r="GR227" s="282"/>
    </row>
    <row r="228" spans="1:200" ht="15.75" x14ac:dyDescent="0.25">
      <c r="A228" s="112">
        <f>DATASHEET!A214</f>
        <v>152767</v>
      </c>
      <c r="B228" s="113" t="str">
        <f>DATASHEET!B214</f>
        <v>YULE, Ruby-anne</v>
      </c>
      <c r="C228" s="124" t="str">
        <f>DATASHEET!C214</f>
        <v>8TR</v>
      </c>
      <c r="D228" s="115" t="str">
        <f>DATASHEET!D214</f>
        <v>F</v>
      </c>
      <c r="E228" s="115" t="str">
        <f>DATASHEET!J214</f>
        <v>N</v>
      </c>
      <c r="F228" s="115" t="str">
        <f>DATASHEET!E214</f>
        <v>N</v>
      </c>
      <c r="G228" s="115" t="str">
        <f>DATASHEET!F214</f>
        <v>White - British</v>
      </c>
      <c r="H228" s="115" t="str">
        <f>DATASHEET!G214</f>
        <v>N</v>
      </c>
      <c r="I228" s="115" t="str">
        <f>DATASHEET!H214</f>
        <v>N</v>
      </c>
      <c r="J228" s="115" t="str">
        <f>DATASHEET!I214</f>
        <v>N</v>
      </c>
      <c r="K228" s="114" t="str">
        <f>DATASHEET!M214</f>
        <v>M</v>
      </c>
      <c r="L228" s="123" t="str">
        <f t="shared" si="95"/>
        <v/>
      </c>
      <c r="M228" s="106" t="str">
        <f>IFERROR(SUM(COUNTIF($S228,"&gt;=0"),COUNTIF($AC228,"&gt;=0"),COUNTIF($AH228,"&gt;=0"),COUNTIF(#REF!,"&gt;=0"),COUNTIF($AM228,"&gt;=0"),COUNTIF($AR228,"&gt;=0"),COUNTIF($AW228,"&gt;=0"),COUNTIF($BB228,"&gt;=0"),COUNTIF($BG228,"&gt;=0"),COUNTIF($BL228,"&gt;=0"),COUNTIF($BV228,"&gt;=0"),COUNTIF($BQ228,"&gt;=0"),COUNTIF($CF228,"&gt;=0"),COUNTIF($CK228,"&gt;=0"),COUNTIF($X228,"&gt;=0"),COUNTIF($CA228,"&gt;=0"))/COUNT($S228,$AC228,$AH228,#REF!,$AM228,$AR228,$AW228,$BB228,$BG228,$BL228,$BV228,$CA228,$CF228,$CK228,$X228,$BQ228),"")</f>
        <v/>
      </c>
      <c r="N228" s="106" t="str">
        <f>IFERROR(SUM(COUNTIF($S228,"&lt;0"),COUNTIF($AC228,"&lt;0"),COUNTIF($AH228,"&lt;0"),COUNTIF(#REF!,"&lt;0"),COUNTIF($AM228,"&lt;0"),COUNTIF($AR228,"&lt;0"),COUNTIF($AW228,"&lt;0"),COUNTIF($BB228,"&lt;0"),COUNTIF($BG228,"&lt;0"),COUNTIF($BL228,"&lt;0"),COUNTIF($BV228,"&lt;0"),COUNTIF($BQ228,"&lt;0"),COUNTIF($CA228,"&lt;0"),COUNTIF($CF228,"&lt;0"),COUNTIF($CK228,"&lt;0"),COUNTIF($X228,"&lt;0"))/COUNT($S228,$AC228,$AH228,#REF!,$AM228,$AR228,$AW228,$BB228,$BG228,$BL228,$BV228,$CA228,$CF228,$CK228,$X228,$BQ228),"")</f>
        <v/>
      </c>
      <c r="O228" s="118" t="str">
        <f>IF(ISBLANK(DATASHEET!L214),"",DATASHEET!L214)</f>
        <v>2-3</v>
      </c>
      <c r="P228" s="119">
        <f>IFERROR(IF(VLOOKUP(DATASHEET!A214,[5]YEAR8!$A$2:$Z$226,18,FALSE)="","",VLOOKUP(DATASHEET!A214,[5]YEAR8!$A$2:$Z$226,18,FALSE)),"")</f>
        <v>25.671512</v>
      </c>
      <c r="Q228" s="120">
        <f>IFERROR(IF(VLOOKUP(DATASHEET!A214,[5]YEAR8!$A$2:$AF$250,19,FALSE)="","",VLOOKUP(DATASHEET!A214,[5]YEAR8!$A$2:$AF$250,19,FALSE)),"")</f>
        <v>2.5671512000000001</v>
      </c>
      <c r="R228" s="121" t="str">
        <f>'P8 BREAKDOWN'!L216</f>
        <v/>
      </c>
      <c r="S228" s="108" t="str">
        <f>IF(T228="","",IFERROR(VLOOKUP(DATASHEET!AF214,lookup,2,FALSE)-$Q228,""))</f>
        <v/>
      </c>
      <c r="T228" s="109">
        <f>IFERROR(INDEX(DATASHEET!$A$1:$CT$300,MATCH(PROGRESS!$A228,DATASHEET!$A$1:$A$300,0),MATCH(PROGRESS!T$2,DATASHEET!$A$1:$CT$1,0)),"")</f>
        <v>0</v>
      </c>
      <c r="U228" s="109" t="str">
        <f t="shared" si="96"/>
        <v/>
      </c>
      <c r="V228" s="110" t="str">
        <f>IF(ISBLANK(DATASHEET!AG214),"",DATASHEET!AG214)</f>
        <v>PLE</v>
      </c>
      <c r="W228" s="111" t="str">
        <f>IF(ISBLANK(DATASHEET!AH214),"",DATASHEET!AH214)</f>
        <v>8S-AR-4</v>
      </c>
      <c r="X228" s="108" t="str">
        <f>IFERROR(VLOOKUP(DATASHEET!AJ214,lookup,2,FALSE)-$Q228,"")</f>
        <v/>
      </c>
      <c r="Y228" s="109">
        <f>IFERROR(INDEX(DATASHEET!$A$1:$CT$300,MATCH(PROGRESS!$A228,DATASHEET!$A$1:$A$300,0),MATCH(PROGRESS!Y$2,DATASHEET!$A$1:$CT$1,0)),"")</f>
        <v>0</v>
      </c>
      <c r="Z228" s="109" t="str">
        <f t="shared" si="92"/>
        <v/>
      </c>
      <c r="AA228" s="110" t="str">
        <f>IF(ISBLANK(DATASHEET!AK214),"",DATASHEET!AK214)</f>
        <v>AWR</v>
      </c>
      <c r="AB228" s="111" t="str">
        <f>IF(ISBLANK(DATASHEET!AL214),"",DATASHEET!AL214)</f>
        <v>8S-DT-4</v>
      </c>
      <c r="AC228" s="108" t="str">
        <f>IF(AD228="","",IFERROR(VLOOKUP(DATASHEET!AN214,lookup,2,FALSE)-$Q228,""))</f>
        <v/>
      </c>
      <c r="AD228" s="109">
        <f>IFERROR(INDEX(DATASHEET!$A$1:$CT$300,MATCH(PROGRESS!$A228,DATASHEET!$A$1:$A$300,0),MATCH(PROGRESS!AD$2,DATASHEET!$A$1:$CT$1,0)),"")</f>
        <v>0</v>
      </c>
      <c r="AE228" s="109" t="str">
        <f t="shared" si="97"/>
        <v/>
      </c>
      <c r="AF228" s="110" t="str">
        <f>IF(ISBLANK(DATASHEET!AO214),"",DATASHEET!AO214)</f>
        <v>EC</v>
      </c>
      <c r="AG228" s="111" t="str">
        <f>IF(ISBLANK(DATASHEET!AP214),"",DATASHEET!AP214)</f>
        <v>8S-DR-4</v>
      </c>
      <c r="AH228" s="108" t="str">
        <f>IF(AI228="","",IFERROR(VLOOKUP(DATASHEET!AR214,lookup,2,FALSE)-$Q228,""))</f>
        <v/>
      </c>
      <c r="AI228" s="109">
        <f>IFERROR(INDEX(DATASHEET!$A$1:$CT$300,MATCH(PROGRESS!$A228,DATASHEET!$A$1:$A$300,0),MATCH(PROGRESS!AI$2,DATASHEET!$A$1:$CT$1,0)),"")</f>
        <v>0</v>
      </c>
      <c r="AJ228" s="109" t="str">
        <f t="shared" si="98"/>
        <v/>
      </c>
      <c r="AK228" s="110" t="str">
        <f>IF(ISBLANK(DATASHEET!AS214),"",DATASHEET!AS214)</f>
        <v>AWH</v>
      </c>
      <c r="AL228" s="111" t="str">
        <f>IF(ISBLANK(DATASHEET!AT214),"",DATASHEET!AT214)</f>
        <v>8S-EN-5</v>
      </c>
      <c r="AM228" s="108" t="str">
        <f>IF(AN228="","",IFERROR(VLOOKUP(DATASHEET!AZ214,lookup,2,FALSE)-$Q228,""))</f>
        <v/>
      </c>
      <c r="AN228" s="109">
        <f>IFERROR(INDEX(DATASHEET!$A$1:$CT$300,MATCH(PROGRESS!$A228,DATASHEET!$A$1:$A$300,0),MATCH(PROGRESS!AN$2,DATASHEET!$A$1:$CT$1,0)),"")</f>
        <v>0</v>
      </c>
      <c r="AO228" s="109" t="str">
        <f t="shared" si="82"/>
        <v/>
      </c>
      <c r="AP228" s="110" t="str">
        <f>IF(ISBLANK(DATASHEET!BA214),"",DATASHEET!BA214)</f>
        <v>WE</v>
      </c>
      <c r="AQ228" s="111" t="str">
        <f>IF(ISBLANK(DATASHEET!BB214),"",DATASHEET!BB214)</f>
        <v>8S-FR-4</v>
      </c>
      <c r="AR228" s="108" t="str">
        <f>IF(AS228="","",IFERROR(VLOOKUP(DATASHEET!BD214,lookup,2,FALSE)-$Q228,""))</f>
        <v/>
      </c>
      <c r="AS228" s="109">
        <f>IFERROR(INDEX(DATASHEET!$A$1:$CT$300,MATCH(PROGRESS!$A228,DATASHEET!$A$1:$A$300,0),MATCH(PROGRESS!AS$2,DATASHEET!$A$1:$CT$1,0)),"")</f>
        <v>0</v>
      </c>
      <c r="AT228" s="109" t="str">
        <f t="shared" si="99"/>
        <v/>
      </c>
      <c r="AU228" s="110" t="str">
        <f>IF(ISBLANK(DATASHEET!BE214),"",DATASHEET!BE214)</f>
        <v>ET</v>
      </c>
      <c r="AV228" s="111" t="str">
        <f>IF(ISBLANK(DATASHEET!BF214),"",DATASHEET!BF214)</f>
        <v>8S-GG-4</v>
      </c>
      <c r="AW228" s="108" t="str">
        <f>IF(AX228="","",IFERROR(VLOOKUP(DATASHEET!BH214,lookup,2,FALSE)-$Q228,""))</f>
        <v/>
      </c>
      <c r="AX228" s="109">
        <f>IFERROR(INDEX(DATASHEET!$A$1:$CT$300,MATCH(PROGRESS!$A228,DATASHEET!$A$1:$A$300,0),MATCH(PROGRESS!AX$2,DATASHEET!$A$1:$CT$1,0)),"")</f>
        <v>0</v>
      </c>
      <c r="AY228" s="109" t="str">
        <f t="shared" si="100"/>
        <v/>
      </c>
      <c r="AZ228" s="110" t="str">
        <f>IF(ISBLANK(DATASHEET!BI214),"",DATASHEET!BI214)</f>
        <v>ESH</v>
      </c>
      <c r="BA228" s="111" t="str">
        <f>IF(ISBLANK(DATASHEET!BJ214),"",DATASHEET!BJ214)</f>
        <v>8S-HI-4</v>
      </c>
      <c r="BB228" s="108" t="str">
        <f>IF(BC228="","",IFERROR(VLOOKUP(DATASHEET!BL214,lookup,2,FALSE)-$Q228,""))</f>
        <v/>
      </c>
      <c r="BC228" s="109">
        <f>IFERROR(INDEX(DATASHEET!$A$1:$CT$300,MATCH(PROGRESS!$A228,DATASHEET!$A$1:$A$300,0),MATCH(PROGRESS!BC$2,DATASHEET!$A$1:$CT$1,0)),"")</f>
        <v>0</v>
      </c>
      <c r="BD228" s="109" t="str">
        <f t="shared" si="101"/>
        <v/>
      </c>
      <c r="BE228" s="110" t="str">
        <f>IF(ISBLANK(DATASHEET!BM214),"",DATASHEET!BM214)</f>
        <v>DCR</v>
      </c>
      <c r="BF228" s="111" t="str">
        <f>IF(ISBLANK(DATASHEET!BN214),"",DATASHEET!BN214)</f>
        <v>8S-IT-4</v>
      </c>
      <c r="BG228" s="108" t="str">
        <f>IF(BH228="","",IFERROR(VLOOKUP(DATASHEET!BP214,lookup,2,FALSE)-$Q228,""))</f>
        <v/>
      </c>
      <c r="BH228" s="109">
        <f>IFERROR(INDEX(DATASHEET!$A$1:$CT$300,MATCH(PROGRESS!$A228,DATASHEET!$A$1:$A$300,0),MATCH(PROGRESS!BH$2,DATASHEET!$A$1:$CT$1,0)),"")</f>
        <v>0</v>
      </c>
      <c r="BI228" s="109" t="str">
        <f t="shared" si="102"/>
        <v/>
      </c>
      <c r="BJ228" s="110" t="str">
        <f>IF(ISBLANK(DATASHEET!BQ214),"",DATASHEET!BQ214)</f>
        <v>JQ</v>
      </c>
      <c r="BK228" s="111" t="str">
        <f>IF(ISBLANK(DATASHEET!BR214),"",DATASHEET!BR214)</f>
        <v>8S-MA-4</v>
      </c>
      <c r="BL228" s="108" t="str">
        <f>IFERROR(VLOOKUP(DATASHEET!BT214,lookup,2,FALSE)-$Q228,"")</f>
        <v/>
      </c>
      <c r="BM228" s="109">
        <f>IFERROR(INDEX(DATASHEET!$A$1:$CT$300,MATCH(PROGRESS!$A228,DATASHEET!$A$1:$A$300,0),MATCH(PROGRESS!BM$2,DATASHEET!$A$1:$CT$1,0)),"")</f>
        <v>0</v>
      </c>
      <c r="BN228" s="109" t="str">
        <f t="shared" si="103"/>
        <v/>
      </c>
      <c r="BO228" s="110" t="str">
        <f>IF(ISBLANK(DATASHEET!BU214),"",DATASHEET!BU214)</f>
        <v>AW</v>
      </c>
      <c r="BP228" s="111" t="str">
        <f>IF(ISBLANK(DATASHEET!BV214),"",DATASHEET!BV214)</f>
        <v>8S-MU-4</v>
      </c>
      <c r="BQ228" s="108" t="str">
        <f>IFERROR(VLOOKUP(DATASHEET!BX214,lookup,2,FALSE)-$Q228,"")</f>
        <v/>
      </c>
      <c r="BR228" s="109">
        <f>IFERROR(INDEX(DATASHEET!$A$1:$CT$300,MATCH(PROGRESS!$A228,DATASHEET!$A$1:$A$300,0),MATCH(PROGRESS!BR$2,DATASHEET!$A$1:$CT$1,0)),"")</f>
        <v>0</v>
      </c>
      <c r="BS228" s="109" t="str">
        <f t="shared" si="88"/>
        <v/>
      </c>
      <c r="BT228" s="110" t="str">
        <f>IF(ISBLANK(DATASHEET!BY214),"",DATASHEET!BY214)</f>
        <v/>
      </c>
      <c r="BU228" s="111" t="str">
        <f>IF(ISBLANK(DATASHEET!BZ214),"",DATASHEET!BZ214)</f>
        <v/>
      </c>
      <c r="BV228" s="108" t="str">
        <f>IFERROR(VLOOKUP(DATASHEET!CB214,lookup,2,FALSE)-$Q228,"")</f>
        <v/>
      </c>
      <c r="BW228" s="109">
        <f>IFERROR(INDEX(DATASHEET!$A$1:$CT$300,MATCH(PROGRESS!$A228,DATASHEET!$A$1:$A$300,0),MATCH(PROGRESS!BW$2,DATASHEET!$A$1:$CT$1,0)),"")</f>
        <v>0</v>
      </c>
      <c r="BX228" s="109" t="str">
        <f t="shared" si="104"/>
        <v/>
      </c>
      <c r="BY228" s="110" t="str">
        <f>IF(ISBLANK(DATASHEET!CC214),"",DATASHEET!CC214)</f>
        <v>CKA</v>
      </c>
      <c r="BZ228" s="111" t="str">
        <f>IF(ISBLANK(DATASHEET!CD214),"",DATASHEET!CD214)</f>
        <v>8S-PE-2</v>
      </c>
      <c r="CA228" s="108" t="str">
        <f>IFERROR(VLOOKUP(DATASHEET!CF214,lookup,2,FALSE)-$Q228,"")</f>
        <v/>
      </c>
      <c r="CB228" s="109">
        <f>IFERROR(INDEX(DATASHEET!$A$1:$CT$300,MATCH(PROGRESS!$A228,DATASHEET!$A$1:$A$300,0),MATCH(PROGRESS!CB$2,DATASHEET!$A$1:$CT$1,0)),"")</f>
        <v>0</v>
      </c>
      <c r="CC228" s="109" t="str">
        <f t="shared" si="90"/>
        <v/>
      </c>
      <c r="CD228" s="110" t="str">
        <f>IF(ISBLANK(DATASHEET!CG214),"",DATASHEET!CG214)</f>
        <v>CW</v>
      </c>
      <c r="CE228" s="111" t="str">
        <f>IF(ISBLANK(DATASHEET!CH214),"",DATASHEET!CH214)</f>
        <v>8S-RE-4</v>
      </c>
      <c r="CF228" s="108" t="str">
        <f>IFERROR(VLOOKUP(DATASHEET!CJ214,lookup,2,FALSE)-$Q228,"")</f>
        <v/>
      </c>
      <c r="CG228" s="109">
        <f>IFERROR(INDEX(DATASHEET!$A$1:$CT$300,MATCH(PROGRESS!$A228,DATASHEET!$A$1:$A$300,0),MATCH(PROGRESS!CG$2,DATASHEET!$A$1:$CT$1,0)),"")</f>
        <v>0</v>
      </c>
      <c r="CH228" s="109" t="str">
        <f t="shared" si="93"/>
        <v/>
      </c>
      <c r="CI228" s="110" t="str">
        <f>IF(ISBLANK(DATASHEET!CK214),"",DATASHEET!CK214)</f>
        <v>KBW</v>
      </c>
      <c r="CJ228" s="111" t="str">
        <f>IF(ISBLANK(DATASHEET!CL214),"",DATASHEET!CL214)</f>
        <v>8X-SC-8</v>
      </c>
      <c r="CK228" s="108" t="str">
        <f>IFERROR(VLOOKUP(DATASHEET!CN214,lookup,2,FALSE)-$Q228,"")</f>
        <v/>
      </c>
      <c r="CL228" s="109">
        <f>IFERROR(INDEX(DATASHEET!$A$1:$CT$300,MATCH(PROGRESS!$A228,DATASHEET!$A$1:$A$300,0),MATCH(PROGRESS!CL$2,DATASHEET!$A$1:$CT$1,0)),"")</f>
        <v>0</v>
      </c>
      <c r="CM228" s="109" t="str">
        <f t="shared" si="91"/>
        <v/>
      </c>
      <c r="CN228" s="110" t="str">
        <f>IF(ISBLANK(DATASHEET!CO214),"",DATASHEET!CO214)</f>
        <v/>
      </c>
      <c r="CO228" s="110" t="str">
        <f>IF(ISBLANK(DATASHEET!CP214),"",DATASHEET!CP214)</f>
        <v/>
      </c>
      <c r="FO228" s="282"/>
      <c r="FP228" s="282"/>
      <c r="FQ228" s="282"/>
      <c r="FR228" s="282"/>
      <c r="FS228" s="282"/>
      <c r="FT228" s="282"/>
      <c r="FU228" s="282"/>
      <c r="FV228" s="282"/>
      <c r="FW228" s="282"/>
      <c r="FX228" s="282"/>
      <c r="FY228" s="345"/>
      <c r="FZ228" s="282"/>
      <c r="GA228" s="282"/>
      <c r="GB228" s="282"/>
      <c r="GC228" s="282"/>
      <c r="GD228" s="282"/>
      <c r="GE228" s="282"/>
      <c r="GF228" s="282"/>
      <c r="GG228" s="282"/>
      <c r="GH228" s="282"/>
      <c r="GI228" s="282"/>
      <c r="GJ228" s="282"/>
      <c r="GK228" s="282"/>
      <c r="GL228" s="282"/>
      <c r="GM228" s="282"/>
      <c r="GN228" s="282"/>
      <c r="GO228" s="282"/>
      <c r="GP228" s="282"/>
      <c r="GQ228" s="282"/>
      <c r="GR228" s="282"/>
    </row>
    <row r="229" spans="1:200" ht="15.75" x14ac:dyDescent="0.25">
      <c r="A229" s="112">
        <f>DATASHEET!A215</f>
        <v>152906</v>
      </c>
      <c r="B229" s="113" t="str">
        <f>DATASHEET!B215</f>
        <v>ZAHEER, Areeb</v>
      </c>
      <c r="C229" s="124" t="str">
        <f>DATASHEET!C215</f>
        <v>8KS</v>
      </c>
      <c r="D229" s="115" t="str">
        <f>DATASHEET!D215</f>
        <v>M</v>
      </c>
      <c r="E229" s="115" t="str">
        <f>DATASHEET!J215</f>
        <v>N</v>
      </c>
      <c r="F229" s="115" t="str">
        <f>DATASHEET!E215</f>
        <v>N</v>
      </c>
      <c r="G229" s="115" t="str">
        <f>DATASHEET!F215</f>
        <v>Pakistani</v>
      </c>
      <c r="H229" s="115" t="str">
        <f>DATASHEET!G215</f>
        <v>N</v>
      </c>
      <c r="I229" s="115" t="str">
        <f>DATASHEET!H215</f>
        <v>N</v>
      </c>
      <c r="J229" s="115" t="str">
        <f>DATASHEET!I215</f>
        <v>N</v>
      </c>
      <c r="K229" s="114" t="str">
        <f>DATASHEET!M215</f>
        <v>H</v>
      </c>
      <c r="L229" s="123" t="str">
        <f t="shared" si="95"/>
        <v/>
      </c>
      <c r="M229" s="106" t="str">
        <f>IFERROR(SUM(COUNTIF($S229,"&gt;=0"),COUNTIF($AC229,"&gt;=0"),COUNTIF($AH229,"&gt;=0"),COUNTIF(#REF!,"&gt;=0"),COUNTIF($AM229,"&gt;=0"),COUNTIF($AR229,"&gt;=0"),COUNTIF($AW229,"&gt;=0"),COUNTIF($BB229,"&gt;=0"),COUNTIF($BG229,"&gt;=0"),COUNTIF($BL229,"&gt;=0"),COUNTIF($BV229,"&gt;=0"),COUNTIF($BQ229,"&gt;=0"),COUNTIF($CF229,"&gt;=0"),COUNTIF($CK229,"&gt;=0"),COUNTIF($X229,"&gt;=0"),COUNTIF($CA229,"&gt;=0"))/COUNT($S229,$AC229,$AH229,#REF!,$AM229,$AR229,$AW229,$BB229,$BG229,$BL229,$BV229,$CA229,$CF229,$CK229,$X229,$BQ229),"")</f>
        <v/>
      </c>
      <c r="N229" s="106" t="str">
        <f>IFERROR(SUM(COUNTIF($S229,"&lt;0"),COUNTIF($AC229,"&lt;0"),COUNTIF($AH229,"&lt;0"),COUNTIF(#REF!,"&lt;0"),COUNTIF($AM229,"&lt;0"),COUNTIF($AR229,"&lt;0"),COUNTIF($AW229,"&lt;0"),COUNTIF($BB229,"&lt;0"),COUNTIF($BG229,"&lt;0"),COUNTIF($BL229,"&lt;0"),COUNTIF($BV229,"&lt;0"),COUNTIF($BQ229,"&lt;0"),COUNTIF($CA229,"&lt;0"),COUNTIF($CF229,"&lt;0"),COUNTIF($CK229,"&lt;0"),COUNTIF($X229,"&lt;0"))/COUNT($S229,$AC229,$AH229,#REF!,$AM229,$AR229,$AW229,$BB229,$BG229,$BL229,$BV229,$CA229,$CF229,$CK229,$X229,$BQ229),"")</f>
        <v/>
      </c>
      <c r="O229" s="118" t="str">
        <f>IF(ISBLANK(DATASHEET!L215),"",DATASHEET!L215)</f>
        <v>2-3</v>
      </c>
      <c r="P229" s="119" t="str">
        <f>IFERROR(IF(VLOOKUP(DATASHEET!A215,[5]YEAR8!$A$2:$Z$226,18,FALSE)="","",VLOOKUP(DATASHEET!A215,[5]YEAR8!$A$2:$Z$226,18,FALSE)),"")</f>
        <v/>
      </c>
      <c r="Q229" s="120" t="str">
        <f>IFERROR(IF(VLOOKUP(DATASHEET!A215,[5]YEAR8!$A$2:$AF$250,19,FALSE)="","",VLOOKUP(DATASHEET!A215,[5]YEAR8!$A$2:$AF$250,19,FALSE)),"")</f>
        <v/>
      </c>
      <c r="R229" s="121" t="str">
        <f>'P8 BREAKDOWN'!L217</f>
        <v/>
      </c>
      <c r="S229" s="108" t="str">
        <f>IF(T229="","",IFERROR(VLOOKUP(DATASHEET!AF215,lookup,2,FALSE)-$Q229,""))</f>
        <v/>
      </c>
      <c r="T229" s="109">
        <f>IFERROR(INDEX(DATASHEET!$A$1:$CT$300,MATCH(PROGRESS!$A229,DATASHEET!$A$1:$A$300,0),MATCH(PROGRESS!T$2,DATASHEET!$A$1:$CT$1,0)),"")</f>
        <v>0</v>
      </c>
      <c r="U229" s="109" t="str">
        <f t="shared" si="96"/>
        <v/>
      </c>
      <c r="V229" s="110" t="str">
        <f>IF(ISBLANK(DATASHEET!AG215),"",DATASHEET!AG215)</f>
        <v>BPE</v>
      </c>
      <c r="W229" s="111" t="str">
        <f>IF(ISBLANK(DATASHEET!AH215),"",DATASHEET!AH215)</f>
        <v>8S-AR-2</v>
      </c>
      <c r="X229" s="108" t="str">
        <f>IFERROR(VLOOKUP(DATASHEET!AJ215,lookup,2,FALSE)-$Q229,"")</f>
        <v/>
      </c>
      <c r="Y229" s="109">
        <f>IFERROR(INDEX(DATASHEET!$A$1:$CT$300,MATCH(PROGRESS!$A229,DATASHEET!$A$1:$A$300,0),MATCH(PROGRESS!Y$2,DATASHEET!$A$1:$CT$1,0)),"")</f>
        <v>0</v>
      </c>
      <c r="Z229" s="109" t="str">
        <f t="shared" si="92"/>
        <v/>
      </c>
      <c r="AA229" s="110" t="str">
        <f>IF(ISBLANK(DATASHEET!AK215),"",DATASHEET!AK215)</f>
        <v>RQ</v>
      </c>
      <c r="AB229" s="111" t="str">
        <f>IF(ISBLANK(DATASHEET!AL215),"",DATASHEET!AL215)</f>
        <v>8S-DT-1</v>
      </c>
      <c r="AC229" s="108" t="str">
        <f>IF(AD229="","",IFERROR(VLOOKUP(DATASHEET!AN215,lookup,2,FALSE)-$Q229,""))</f>
        <v/>
      </c>
      <c r="AD229" s="109">
        <f>IFERROR(INDEX(DATASHEET!$A$1:$CT$300,MATCH(PROGRESS!$A229,DATASHEET!$A$1:$A$300,0),MATCH(PROGRESS!AD$2,DATASHEET!$A$1:$CT$1,0)),"")</f>
        <v>0</v>
      </c>
      <c r="AE229" s="109" t="str">
        <f t="shared" si="97"/>
        <v/>
      </c>
      <c r="AF229" s="110" t="str">
        <f>IF(ISBLANK(DATASHEET!AO215),"",DATASHEET!AO215)</f>
        <v>EC</v>
      </c>
      <c r="AG229" s="111" t="str">
        <f>IF(ISBLANK(DATASHEET!AP215),"",DATASHEET!AP215)</f>
        <v>8S-DR-2</v>
      </c>
      <c r="AH229" s="108" t="str">
        <f>IF(AI229="","",IFERROR(VLOOKUP(DATASHEET!AR215,lookup,2,FALSE)-$Q229,""))</f>
        <v/>
      </c>
      <c r="AI229" s="109">
        <f>IFERROR(INDEX(DATASHEET!$A$1:$CT$300,MATCH(PROGRESS!$A229,DATASHEET!$A$1:$A$300,0),MATCH(PROGRESS!AI$2,DATASHEET!$A$1:$CT$1,0)),"")</f>
        <v>0</v>
      </c>
      <c r="AJ229" s="109" t="str">
        <f t="shared" si="98"/>
        <v/>
      </c>
      <c r="AK229" s="110" t="str">
        <f>IF(ISBLANK(DATASHEET!AS215),"",DATASHEET!AS215)</f>
        <v>EW</v>
      </c>
      <c r="AL229" s="111" t="str">
        <f>IF(ISBLANK(DATASHEET!AT215),"",DATASHEET!AT215)</f>
        <v>8S-EN-4</v>
      </c>
      <c r="AM229" s="108" t="str">
        <f>IF(AN229="","",IFERROR(VLOOKUP(DATASHEET!AZ215,lookup,2,FALSE)-$Q229,""))</f>
        <v/>
      </c>
      <c r="AN229" s="109">
        <f>IFERROR(INDEX(DATASHEET!$A$1:$CT$300,MATCH(PROGRESS!$A229,DATASHEET!$A$1:$A$300,0),MATCH(PROGRESS!AN$2,DATASHEET!$A$1:$CT$1,0)),"")</f>
        <v>0</v>
      </c>
      <c r="AO229" s="109" t="str">
        <f t="shared" si="82"/>
        <v/>
      </c>
      <c r="AP229" s="110" t="str">
        <f>IF(ISBLANK(DATASHEET!BA215),"",DATASHEET!BA215)</f>
        <v>EGQ</v>
      </c>
      <c r="AQ229" s="111" t="str">
        <f>IF(ISBLANK(DATASHEET!BB215),"",DATASHEET!BB215)</f>
        <v>8S-FR-2</v>
      </c>
      <c r="AR229" s="108" t="str">
        <f>IF(AS229="","",IFERROR(VLOOKUP(DATASHEET!BD215,lookup,2,FALSE)-$Q229,""))</f>
        <v/>
      </c>
      <c r="AS229" s="109">
        <f>IFERROR(INDEX(DATASHEET!$A$1:$CT$300,MATCH(PROGRESS!$A229,DATASHEET!$A$1:$A$300,0),MATCH(PROGRESS!AS$2,DATASHEET!$A$1:$CT$1,0)),"")</f>
        <v>0</v>
      </c>
      <c r="AT229" s="109" t="str">
        <f t="shared" si="99"/>
        <v/>
      </c>
      <c r="AU229" s="110" t="str">
        <f>IF(ISBLANK(DATASHEET!BE215),"",DATASHEET!BE215)</f>
        <v>MPI</v>
      </c>
      <c r="AV229" s="111" t="str">
        <f>IF(ISBLANK(DATASHEET!BF215),"",DATASHEET!BF215)</f>
        <v>8S-GG-2</v>
      </c>
      <c r="AW229" s="108" t="str">
        <f>IF(AX229="","",IFERROR(VLOOKUP(DATASHEET!BH215,lookup,2,FALSE)-$Q229,""))</f>
        <v/>
      </c>
      <c r="AX229" s="109">
        <f>IFERROR(INDEX(DATASHEET!$A$1:$CT$300,MATCH(PROGRESS!$A229,DATASHEET!$A$1:$A$300,0),MATCH(PROGRESS!AX$2,DATASHEET!$A$1:$CT$1,0)),"")</f>
        <v>0</v>
      </c>
      <c r="AY229" s="109" t="str">
        <f t="shared" si="100"/>
        <v/>
      </c>
      <c r="AZ229" s="110" t="str">
        <f>IF(ISBLANK(DATASHEET!BI215),"",DATASHEET!BI215)</f>
        <v>HST</v>
      </c>
      <c r="BA229" s="111" t="str">
        <f>IF(ISBLANK(DATASHEET!BJ215),"",DATASHEET!BJ215)</f>
        <v>8S-HI-2</v>
      </c>
      <c r="BB229" s="108" t="str">
        <f>IF(BC229="","",IFERROR(VLOOKUP(DATASHEET!BL215,lookup,2,FALSE)-$Q229,""))</f>
        <v/>
      </c>
      <c r="BC229" s="109">
        <f>IFERROR(INDEX(DATASHEET!$A$1:$CT$300,MATCH(PROGRESS!$A229,DATASHEET!$A$1:$A$300,0),MATCH(PROGRESS!BC$2,DATASHEET!$A$1:$CT$1,0)),"")</f>
        <v>0</v>
      </c>
      <c r="BD229" s="109" t="str">
        <f t="shared" si="101"/>
        <v/>
      </c>
      <c r="BE229" s="110" t="str">
        <f>IF(ISBLANK(DATASHEET!BM215),"",DATASHEET!BM215)</f>
        <v>RNI</v>
      </c>
      <c r="BF229" s="111" t="str">
        <f>IF(ISBLANK(DATASHEET!BN215),"",DATASHEET!BN215)</f>
        <v>8S-IT-2</v>
      </c>
      <c r="BG229" s="108" t="str">
        <f>IF(BH229="","",IFERROR(VLOOKUP(DATASHEET!BP215,lookup,2,FALSE)-$Q229,""))</f>
        <v/>
      </c>
      <c r="BH229" s="109">
        <f>IFERROR(INDEX(DATASHEET!$A$1:$CT$300,MATCH(PROGRESS!$A229,DATASHEET!$A$1:$A$300,0),MATCH(PROGRESS!BH$2,DATASHEET!$A$1:$CT$1,0)),"")</f>
        <v>0</v>
      </c>
      <c r="BI229" s="109" t="str">
        <f t="shared" si="102"/>
        <v/>
      </c>
      <c r="BJ229" s="110" t="str">
        <f>IF(ISBLANK(DATASHEET!BQ215),"",DATASHEET!BQ215)</f>
        <v>JQ</v>
      </c>
      <c r="BK229" s="111" t="str">
        <f>IF(ISBLANK(DATASHEET!BR215),"",DATASHEET!BR215)</f>
        <v>8S-MA-4</v>
      </c>
      <c r="BL229" s="108" t="str">
        <f>IFERROR(VLOOKUP(DATASHEET!BT215,lookup,2,FALSE)-$Q229,"")</f>
        <v/>
      </c>
      <c r="BM229" s="109">
        <f>IFERROR(INDEX(DATASHEET!$A$1:$CT$300,MATCH(PROGRESS!$A229,DATASHEET!$A$1:$A$300,0),MATCH(PROGRESS!BM$2,DATASHEET!$A$1:$CT$1,0)),"")</f>
        <v>0</v>
      </c>
      <c r="BN229" s="109" t="str">
        <f t="shared" si="103"/>
        <v/>
      </c>
      <c r="BO229" s="110" t="str">
        <f>IF(ISBLANK(DATASHEET!BU215),"",DATASHEET!BU215)</f>
        <v>RF</v>
      </c>
      <c r="BP229" s="111" t="str">
        <f>IF(ISBLANK(DATASHEET!BV215),"",DATASHEET!BV215)</f>
        <v>8S-MU-2</v>
      </c>
      <c r="BQ229" s="108" t="str">
        <f>IFERROR(VLOOKUP(DATASHEET!BX215,lookup,2,FALSE)-$Q229,"")</f>
        <v/>
      </c>
      <c r="BR229" s="109">
        <f>IFERROR(INDEX(DATASHEET!$A$1:$CT$300,MATCH(PROGRESS!$A229,DATASHEET!$A$1:$A$300,0),MATCH(PROGRESS!BR$2,DATASHEET!$A$1:$CT$1,0)),"")</f>
        <v>0</v>
      </c>
      <c r="BS229" s="109" t="str">
        <f t="shared" si="88"/>
        <v/>
      </c>
      <c r="BT229" s="110" t="str">
        <f>IF(ISBLANK(DATASHEET!BY215),"",DATASHEET!BY215)</f>
        <v/>
      </c>
      <c r="BU229" s="111" t="str">
        <f>IF(ISBLANK(DATASHEET!BZ215),"",DATASHEET!BZ215)</f>
        <v/>
      </c>
      <c r="BV229" s="108" t="str">
        <f>IFERROR(VLOOKUP(DATASHEET!CB215,lookup,2,FALSE)-$Q229,"")</f>
        <v/>
      </c>
      <c r="BW229" s="109">
        <f>IFERROR(INDEX(DATASHEET!$A$1:$CT$300,MATCH(PROGRESS!$A229,DATASHEET!$A$1:$A$300,0),MATCH(PROGRESS!BW$2,DATASHEET!$A$1:$CT$1,0)),"")</f>
        <v>0</v>
      </c>
      <c r="BX229" s="109" t="str">
        <f t="shared" si="104"/>
        <v/>
      </c>
      <c r="BY229" s="110" t="str">
        <f>IF(ISBLANK(DATASHEET!CC215),"",DATASHEET!CC215)</f>
        <v>JOS</v>
      </c>
      <c r="BZ229" s="111" t="str">
        <f>IF(ISBLANK(DATASHEET!CD215),"",DATASHEET!CD215)</f>
        <v>8S-PE-4</v>
      </c>
      <c r="CA229" s="108" t="str">
        <f>IFERROR(VLOOKUP(DATASHEET!CF215,lookup,2,FALSE)-$Q229,"")</f>
        <v/>
      </c>
      <c r="CB229" s="109">
        <f>IFERROR(INDEX(DATASHEET!$A$1:$CT$300,MATCH(PROGRESS!$A229,DATASHEET!$A$1:$A$300,0),MATCH(PROGRESS!CB$2,DATASHEET!$A$1:$CT$1,0)),"")</f>
        <v>0</v>
      </c>
      <c r="CC229" s="109" t="str">
        <f t="shared" si="90"/>
        <v/>
      </c>
      <c r="CD229" s="110" t="str">
        <f>IF(ISBLANK(DATASHEET!CG215),"",DATASHEET!CG215)</f>
        <v>GRY</v>
      </c>
      <c r="CE229" s="111" t="str">
        <f>IF(ISBLANK(DATASHEET!CH215),"",DATASHEET!CH215)</f>
        <v>8S-RE-2</v>
      </c>
      <c r="CF229" s="108" t="str">
        <f>IFERROR(VLOOKUP(DATASHEET!CJ215,lookup,2,FALSE)-$Q229,"")</f>
        <v/>
      </c>
      <c r="CG229" s="109">
        <f>IFERROR(INDEX(DATASHEET!$A$1:$CT$300,MATCH(PROGRESS!$A229,DATASHEET!$A$1:$A$300,0),MATCH(PROGRESS!CG$2,DATASHEET!$A$1:$CT$1,0)),"")</f>
        <v>0</v>
      </c>
      <c r="CH229" s="109" t="str">
        <f t="shared" si="93"/>
        <v/>
      </c>
      <c r="CI229" s="110" t="str">
        <f>IF(ISBLANK(DATASHEET!CK215),"",DATASHEET!CK215)</f>
        <v>AGI</v>
      </c>
      <c r="CJ229" s="111" t="str">
        <f>IF(ISBLANK(DATASHEET!CL215),"",DATASHEET!CL215)</f>
        <v>8X-SC-5</v>
      </c>
      <c r="CK229" s="108" t="str">
        <f>IFERROR(VLOOKUP(DATASHEET!CN215,lookup,2,FALSE)-$Q229,"")</f>
        <v/>
      </c>
      <c r="CL229" s="109">
        <f>IFERROR(INDEX(DATASHEET!$A$1:$CT$300,MATCH(PROGRESS!$A229,DATASHEET!$A$1:$A$300,0),MATCH(PROGRESS!CL$2,DATASHEET!$A$1:$CT$1,0)),"")</f>
        <v>0</v>
      </c>
      <c r="CM229" s="109" t="str">
        <f t="shared" si="91"/>
        <v/>
      </c>
      <c r="CN229" s="110" t="str">
        <f>IF(ISBLANK(DATASHEET!CO215),"",DATASHEET!CO215)</f>
        <v/>
      </c>
      <c r="CO229" s="110" t="str">
        <f>IF(ISBLANK(DATASHEET!CP215),"",DATASHEET!CP215)</f>
        <v/>
      </c>
      <c r="FO229" s="282"/>
      <c r="FP229" s="282"/>
      <c r="FQ229" s="282"/>
      <c r="FR229" s="282"/>
      <c r="FS229" s="282"/>
      <c r="FT229" s="282"/>
      <c r="FU229" s="282"/>
      <c r="FV229" s="282"/>
      <c r="FW229" s="282"/>
      <c r="FX229" s="282"/>
      <c r="FY229" s="345"/>
      <c r="FZ229" s="282"/>
      <c r="GA229" s="282"/>
      <c r="GB229" s="282"/>
      <c r="GC229" s="282"/>
      <c r="GD229" s="282"/>
      <c r="GE229" s="282"/>
      <c r="GF229" s="282"/>
      <c r="GG229" s="282"/>
      <c r="GH229" s="282"/>
      <c r="GI229" s="282"/>
      <c r="GJ229" s="282"/>
      <c r="GK229" s="282"/>
      <c r="GL229" s="282"/>
      <c r="GM229" s="282"/>
      <c r="GN229" s="282"/>
      <c r="GO229" s="282"/>
      <c r="GP229" s="282"/>
      <c r="GQ229" s="282"/>
      <c r="GR229" s="282"/>
    </row>
    <row r="230" spans="1:200" ht="15.75" x14ac:dyDescent="0.25">
      <c r="A230" s="112">
        <f>DATASHEET!A216</f>
        <v>152844</v>
      </c>
      <c r="B230" s="113" t="str">
        <f>DATASHEET!B216</f>
        <v>ZORMPAS, Loukas</v>
      </c>
      <c r="C230" s="124" t="str">
        <f>DATASHEET!C216</f>
        <v>8KC</v>
      </c>
      <c r="D230" s="115" t="str">
        <f>DATASHEET!D216</f>
        <v>M</v>
      </c>
      <c r="E230" s="115" t="str">
        <f>DATASHEET!J216</f>
        <v>N</v>
      </c>
      <c r="F230" s="115" t="str">
        <f>DATASHEET!E216</f>
        <v>N</v>
      </c>
      <c r="G230" s="115" t="str">
        <f>DATASHEET!F216</f>
        <v>Other Mixed Background</v>
      </c>
      <c r="H230" s="115" t="str">
        <f>DATASHEET!G216</f>
        <v>N</v>
      </c>
      <c r="I230" s="115" t="str">
        <f>DATASHEET!H216</f>
        <v>N</v>
      </c>
      <c r="J230" s="115" t="str">
        <f>DATASHEET!I216</f>
        <v>N</v>
      </c>
      <c r="K230" s="114" t="str">
        <f>DATASHEET!M216</f>
        <v>H</v>
      </c>
      <c r="L230" s="123" t="str">
        <f t="shared" si="95"/>
        <v/>
      </c>
      <c r="M230" s="106" t="str">
        <f>IFERROR(SUM(COUNTIF($S230,"&gt;=0"),COUNTIF($AC230,"&gt;=0"),COUNTIF($AH230,"&gt;=0"),COUNTIF(#REF!,"&gt;=0"),COUNTIF($AM230,"&gt;=0"),COUNTIF($AR230,"&gt;=0"),COUNTIF($AW230,"&gt;=0"),COUNTIF($BB230,"&gt;=0"),COUNTIF($BG230,"&gt;=0"),COUNTIF($BL230,"&gt;=0"),COUNTIF($BV230,"&gt;=0"),COUNTIF($BQ230,"&gt;=0"),COUNTIF($CF230,"&gt;=0"),COUNTIF($CK230,"&gt;=0"),COUNTIF($X230,"&gt;=0"),COUNTIF($CA230,"&gt;=0"))/COUNT($S230,$AC230,$AH230,#REF!,$AM230,$AR230,$AW230,$BB230,$BG230,$BL230,$BV230,$CA230,$CF230,$CK230,$X230,$BQ230),"")</f>
        <v/>
      </c>
      <c r="N230" s="106" t="str">
        <f>IFERROR(SUM(COUNTIF($S230,"&lt;0"),COUNTIF($AC230,"&lt;0"),COUNTIF($AH230,"&lt;0"),COUNTIF(#REF!,"&lt;0"),COUNTIF($AM230,"&lt;0"),COUNTIF($AR230,"&lt;0"),COUNTIF($AW230,"&lt;0"),COUNTIF($BB230,"&lt;0"),COUNTIF($BG230,"&lt;0"),COUNTIF($BL230,"&lt;0"),COUNTIF($BV230,"&lt;0"),COUNTIF($BQ230,"&lt;0"),COUNTIF($CA230,"&lt;0"),COUNTIF($CF230,"&lt;0"),COUNTIF($CK230,"&lt;0"),COUNTIF($X230,"&lt;0"))/COUNT($S230,$AC230,$AH230,#REF!,$AM230,$AR230,$AW230,$BB230,$BG230,$BL230,$BV230,$CA230,$CF230,$CK230,$X230,$BQ230),"")</f>
        <v/>
      </c>
      <c r="O230" s="118" t="str">
        <f>IF(ISBLANK(DATASHEET!L216),"",DATASHEET!L216)</f>
        <v>5-6</v>
      </c>
      <c r="P230" s="119">
        <f>IFERROR(IF(VLOOKUP(DATASHEET!A216,[5]YEAR8!$A$2:$Z$226,18,FALSE)="","",VLOOKUP(DATASHEET!A216,[5]YEAR8!$A$2:$Z$226,18,FALSE)),"")</f>
        <v>54.013157999999997</v>
      </c>
      <c r="Q230" s="120">
        <f>IFERROR(IF(VLOOKUP(DATASHEET!A216,[5]YEAR8!$A$2:$AF$250,19,FALSE)="","",VLOOKUP(DATASHEET!A216,[5]YEAR8!$A$2:$AF$250,19,FALSE)),"")</f>
        <v>5.4013157999999999</v>
      </c>
      <c r="R230" s="121" t="str">
        <f>'P8 BREAKDOWN'!L218</f>
        <v/>
      </c>
      <c r="S230" s="108" t="str">
        <f>IF(T230="","",IFERROR(VLOOKUP(DATASHEET!AF216,lookup,2,FALSE)-$Q230,""))</f>
        <v/>
      </c>
      <c r="T230" s="109">
        <f>IFERROR(INDEX(DATASHEET!$A$1:$CT$300,MATCH(PROGRESS!$A230,DATASHEET!$A$1:$A$300,0),MATCH(PROGRESS!T$2,DATASHEET!$A$1:$CT$1,0)),"")</f>
        <v>0</v>
      </c>
      <c r="U230" s="109" t="str">
        <f t="shared" si="96"/>
        <v/>
      </c>
      <c r="V230" s="110" t="str">
        <f>IF(ISBLANK(DATASHEET!AG216),"",DATASHEET!AG216)</f>
        <v>SGO</v>
      </c>
      <c r="W230" s="111" t="str">
        <f>IF(ISBLANK(DATASHEET!AH216),"",DATASHEET!AH216)</f>
        <v>8N-AR-4</v>
      </c>
      <c r="X230" s="108" t="str">
        <f>IFERROR(VLOOKUP(DATASHEET!AJ216,lookup,2,FALSE)-$Q230,"")</f>
        <v/>
      </c>
      <c r="Y230" s="109">
        <f>IFERROR(INDEX(DATASHEET!$A$1:$CT$300,MATCH(PROGRESS!$A230,DATASHEET!$A$1:$A$300,0),MATCH(PROGRESS!Y$2,DATASHEET!$A$1:$CT$1,0)),"")</f>
        <v>0</v>
      </c>
      <c r="Z230" s="109" t="str">
        <f t="shared" si="92"/>
        <v/>
      </c>
      <c r="AA230" s="110" t="str">
        <f>IF(ISBLANK(DATASHEET!AK216),"",DATASHEET!AK216)</f>
        <v>MO</v>
      </c>
      <c r="AB230" s="111" t="str">
        <f>IF(ISBLANK(DATASHEET!AL216),"",DATASHEET!AL216)</f>
        <v>8N-DT-3</v>
      </c>
      <c r="AC230" s="108" t="str">
        <f>IF(AD230="","",IFERROR(VLOOKUP(DATASHEET!AN216,lookup,2,FALSE)-$Q230,""))</f>
        <v/>
      </c>
      <c r="AD230" s="109">
        <f>IFERROR(INDEX(DATASHEET!$A$1:$CT$300,MATCH(PROGRESS!$A230,DATASHEET!$A$1:$A$300,0),MATCH(PROGRESS!AD$2,DATASHEET!$A$1:$CT$1,0)),"")</f>
        <v>0</v>
      </c>
      <c r="AE230" s="109" t="str">
        <f t="shared" si="97"/>
        <v/>
      </c>
      <c r="AF230" s="110" t="str">
        <f>IF(ISBLANK(DATASHEET!AO216),"",DATASHEET!AO216)</f>
        <v>KC</v>
      </c>
      <c r="AG230" s="111" t="str">
        <f>IF(ISBLANK(DATASHEET!AP216),"",DATASHEET!AP216)</f>
        <v>8N-DR-4</v>
      </c>
      <c r="AH230" s="108" t="str">
        <f>IF(AI230="","",IFERROR(VLOOKUP(DATASHEET!AR216,lookup,2,FALSE)-$Q230,""))</f>
        <v/>
      </c>
      <c r="AI230" s="109">
        <f>IFERROR(INDEX(DATASHEET!$A$1:$CT$300,MATCH(PROGRESS!$A230,DATASHEET!$A$1:$A$300,0),MATCH(PROGRESS!AI$2,DATASHEET!$A$1:$CT$1,0)),"")</f>
        <v>0</v>
      </c>
      <c r="AJ230" s="109" t="str">
        <f t="shared" si="98"/>
        <v/>
      </c>
      <c r="AK230" s="110" t="str">
        <f>IF(ISBLANK(DATASHEET!AS216),"",DATASHEET!AS216)</f>
        <v>CMC</v>
      </c>
      <c r="AL230" s="111" t="str">
        <f>IF(ISBLANK(DATASHEET!AT216),"",DATASHEET!AT216)</f>
        <v>8N-EN-3</v>
      </c>
      <c r="AM230" s="108" t="str">
        <f>IF(AN230="","",IFERROR(VLOOKUP(DATASHEET!AZ216,lookup,2,FALSE)-$Q230,""))</f>
        <v/>
      </c>
      <c r="AN230" s="109">
        <f>IFERROR(INDEX(DATASHEET!$A$1:$CT$300,MATCH(PROGRESS!$A230,DATASHEET!$A$1:$A$300,0),MATCH(PROGRESS!AN$2,DATASHEET!$A$1:$CT$1,0)),"")</f>
        <v>0</v>
      </c>
      <c r="AO230" s="109" t="str">
        <f t="shared" si="82"/>
        <v/>
      </c>
      <c r="AP230" s="110" t="str">
        <f>IF(ISBLANK(DATASHEET!BA216),"",DATASHEET!BA216)</f>
        <v/>
      </c>
      <c r="AQ230" s="111" t="str">
        <f>IF(ISBLANK(DATASHEET!BB216),"",DATASHEET!BB216)</f>
        <v/>
      </c>
      <c r="AR230" s="108" t="str">
        <f>IF(AS230="","",IFERROR(VLOOKUP(DATASHEET!BD216,lookup,2,FALSE)-$Q230,""))</f>
        <v/>
      </c>
      <c r="AS230" s="109">
        <f>IFERROR(INDEX(DATASHEET!$A$1:$CT$300,MATCH(PROGRESS!$A230,DATASHEET!$A$1:$A$300,0),MATCH(PROGRESS!AS$2,DATASHEET!$A$1:$CT$1,0)),"")</f>
        <v>0</v>
      </c>
      <c r="AT230" s="109" t="str">
        <f t="shared" si="99"/>
        <v/>
      </c>
      <c r="AU230" s="110" t="str">
        <f>IF(ISBLANK(DATASHEET!BE216),"",DATASHEET!BE216)</f>
        <v>ET</v>
      </c>
      <c r="AV230" s="111" t="str">
        <f>IF(ISBLANK(DATASHEET!BF216),"",DATASHEET!BF216)</f>
        <v>8N-GG-4</v>
      </c>
      <c r="AW230" s="108" t="str">
        <f>IF(AX230="","",IFERROR(VLOOKUP(DATASHEET!BH216,lookup,2,FALSE)-$Q230,""))</f>
        <v/>
      </c>
      <c r="AX230" s="109">
        <f>IFERROR(INDEX(DATASHEET!$A$1:$CT$300,MATCH(PROGRESS!$A230,DATASHEET!$A$1:$A$300,0),MATCH(PROGRESS!AX$2,DATASHEET!$A$1:$CT$1,0)),"")</f>
        <v>0</v>
      </c>
      <c r="AY230" s="109" t="str">
        <f t="shared" si="100"/>
        <v/>
      </c>
      <c r="AZ230" s="110" t="str">
        <f>IF(ISBLANK(DATASHEET!BI216),"",DATASHEET!BI216)</f>
        <v>ESH</v>
      </c>
      <c r="BA230" s="111" t="str">
        <f>IF(ISBLANK(DATASHEET!BJ216),"",DATASHEET!BJ216)</f>
        <v>8N-HI-4</v>
      </c>
      <c r="BB230" s="108" t="str">
        <f>IF(BC230="","",IFERROR(VLOOKUP(DATASHEET!BL216,lookup,2,FALSE)-$Q230,""))</f>
        <v/>
      </c>
      <c r="BC230" s="109">
        <f>IFERROR(INDEX(DATASHEET!$A$1:$CT$300,MATCH(PROGRESS!$A230,DATASHEET!$A$1:$A$300,0),MATCH(PROGRESS!BC$2,DATASHEET!$A$1:$CT$1,0)),"")</f>
        <v>0</v>
      </c>
      <c r="BD230" s="109" t="str">
        <f t="shared" si="101"/>
        <v/>
      </c>
      <c r="BE230" s="110" t="str">
        <f>IF(ISBLANK(DATASHEET!BM216),"",DATASHEET!BM216)</f>
        <v>RNI</v>
      </c>
      <c r="BF230" s="111" t="str">
        <f>IF(ISBLANK(DATASHEET!BN216),"",DATASHEET!BN216)</f>
        <v>8N-IT-4</v>
      </c>
      <c r="BG230" s="108" t="str">
        <f>IF(BH230="","",IFERROR(VLOOKUP(DATASHEET!BP216,lookup,2,FALSE)-$Q230,""))</f>
        <v/>
      </c>
      <c r="BH230" s="109">
        <f>IFERROR(INDEX(DATASHEET!$A$1:$CT$300,MATCH(PROGRESS!$A230,DATASHEET!$A$1:$A$300,0),MATCH(PROGRESS!BH$2,DATASHEET!$A$1:$CT$1,0)),"")</f>
        <v>0</v>
      </c>
      <c r="BI230" s="109" t="str">
        <f t="shared" si="102"/>
        <v/>
      </c>
      <c r="BJ230" s="110" t="str">
        <f>IF(ISBLANK(DATASHEET!BQ216),"",DATASHEET!BQ216)</f>
        <v>MP</v>
      </c>
      <c r="BK230" s="111" t="str">
        <f>IF(ISBLANK(DATASHEET!BR216),"",DATASHEET!BR216)</f>
        <v>8N-MA-2</v>
      </c>
      <c r="BL230" s="108" t="str">
        <f>IFERROR(VLOOKUP(DATASHEET!BT216,lookup,2,FALSE)-$Q230,"")</f>
        <v/>
      </c>
      <c r="BM230" s="109">
        <f>IFERROR(INDEX(DATASHEET!$A$1:$CT$300,MATCH(PROGRESS!$A230,DATASHEET!$A$1:$A$300,0),MATCH(PROGRESS!BM$2,DATASHEET!$A$1:$CT$1,0)),"")</f>
        <v>0</v>
      </c>
      <c r="BN230" s="109" t="str">
        <f t="shared" si="103"/>
        <v/>
      </c>
      <c r="BO230" s="110" t="str">
        <f>IF(ISBLANK(DATASHEET!BU216),"",DATASHEET!BU216)</f>
        <v>AW</v>
      </c>
      <c r="BP230" s="111" t="str">
        <f>IF(ISBLANK(DATASHEET!BV216),"",DATASHEET!BV216)</f>
        <v>8N-MU-4</v>
      </c>
      <c r="BQ230" s="108" t="str">
        <f>IFERROR(VLOOKUP(DATASHEET!BX216,lookup,2,FALSE)-$Q230,"")</f>
        <v/>
      </c>
      <c r="BR230" s="109">
        <f>IFERROR(INDEX(DATASHEET!$A$1:$CT$300,MATCH(PROGRESS!$A230,DATASHEET!$A$1:$A$300,0),MATCH(PROGRESS!BR$2,DATASHEET!$A$1:$CT$1,0)),"")</f>
        <v>0</v>
      </c>
      <c r="BS230" s="109" t="str">
        <f t="shared" si="88"/>
        <v/>
      </c>
      <c r="BT230" s="110" t="str">
        <f>IF(ISBLANK(DATASHEET!BY216),"",DATASHEET!BY216)</f>
        <v/>
      </c>
      <c r="BU230" s="111" t="str">
        <f>IF(ISBLANK(DATASHEET!BZ216),"",DATASHEET!BZ216)</f>
        <v/>
      </c>
      <c r="BV230" s="108" t="str">
        <f>IFERROR(VLOOKUP(DATASHEET!CB216,lookup,2,FALSE)-$Q230,"")</f>
        <v/>
      </c>
      <c r="BW230" s="109">
        <f>IFERROR(INDEX(DATASHEET!$A$1:$CT$300,MATCH(PROGRESS!$A230,DATASHEET!$A$1:$A$300,0),MATCH(PROGRESS!BW$2,DATASHEET!$A$1:$CT$1,0)),"")</f>
        <v>0</v>
      </c>
      <c r="BX230" s="109" t="str">
        <f t="shared" si="104"/>
        <v/>
      </c>
      <c r="BY230" s="110" t="str">
        <f>IF(ISBLANK(DATASHEET!CC216),"",DATASHEET!CC216)</f>
        <v>MAM</v>
      </c>
      <c r="BZ230" s="111" t="str">
        <f>IF(ISBLANK(DATASHEET!CD216),"",DATASHEET!CD216)</f>
        <v>8N-PE-4</v>
      </c>
      <c r="CA230" s="108" t="str">
        <f>IFERROR(VLOOKUP(DATASHEET!CF216,lookup,2,FALSE)-$Q230,"")</f>
        <v/>
      </c>
      <c r="CB230" s="109">
        <f>IFERROR(INDEX(DATASHEET!$A$1:$CT$300,MATCH(PROGRESS!$A230,DATASHEET!$A$1:$A$300,0),MATCH(PROGRESS!CB$2,DATASHEET!$A$1:$CT$1,0)),"")</f>
        <v>0</v>
      </c>
      <c r="CC230" s="109" t="str">
        <f t="shared" si="90"/>
        <v/>
      </c>
      <c r="CD230" s="110" t="str">
        <f>IF(ISBLANK(DATASHEET!CG216),"",DATASHEET!CG216)</f>
        <v>ZA</v>
      </c>
      <c r="CE230" s="111" t="str">
        <f>IF(ISBLANK(DATASHEET!CH216),"",DATASHEET!CH216)</f>
        <v>8N-RE-4</v>
      </c>
      <c r="CF230" s="108" t="str">
        <f>IFERROR(VLOOKUP(DATASHEET!CJ216,lookup,2,FALSE)-$Q230,"")</f>
        <v/>
      </c>
      <c r="CG230" s="109">
        <f>IFERROR(INDEX(DATASHEET!$A$1:$CT$300,MATCH(PROGRESS!$A230,DATASHEET!$A$1:$A$300,0),MATCH(PROGRESS!CG$2,DATASHEET!$A$1:$CT$1,0)),"")</f>
        <v>0</v>
      </c>
      <c r="CH230" s="109" t="str">
        <f t="shared" si="93"/>
        <v/>
      </c>
      <c r="CI230" s="110" t="str">
        <f>IF(ISBLANK(DATASHEET!CK216),"",DATASHEET!CK216)</f>
        <v>DWA</v>
      </c>
      <c r="CJ230" s="111" t="str">
        <f>IF(ISBLANK(DATASHEET!CL216),"",DATASHEET!CL216)</f>
        <v>8X-SC-1</v>
      </c>
      <c r="CK230" s="108" t="str">
        <f>IFERROR(VLOOKUP(DATASHEET!CN216,lookup,2,FALSE)-$Q230,"")</f>
        <v/>
      </c>
      <c r="CL230" s="109">
        <f>IFERROR(INDEX(DATASHEET!$A$1:$CT$300,MATCH(PROGRESS!$A230,DATASHEET!$A$1:$A$300,0),MATCH(PROGRESS!CL$2,DATASHEET!$A$1:$CT$1,0)),"")</f>
        <v>0</v>
      </c>
      <c r="CM230" s="109" t="str">
        <f t="shared" si="91"/>
        <v/>
      </c>
      <c r="CN230" s="110" t="str">
        <f>IF(ISBLANK(DATASHEET!CO216),"",DATASHEET!CO216)</f>
        <v>MBA</v>
      </c>
      <c r="CO230" s="110" t="str">
        <f>IF(ISBLANK(DATASHEET!CP216),"",DATASHEET!CP216)</f>
        <v>8N-SP-4</v>
      </c>
      <c r="FO230" s="282"/>
      <c r="FP230" s="282"/>
      <c r="FQ230" s="282"/>
      <c r="FR230" s="282"/>
      <c r="FS230" s="282"/>
      <c r="FT230" s="282"/>
      <c r="FU230" s="282"/>
      <c r="FV230" s="282"/>
      <c r="FW230" s="282"/>
      <c r="FX230" s="282"/>
      <c r="FY230" s="345"/>
      <c r="FZ230" s="282"/>
      <c r="GA230" s="282"/>
      <c r="GB230" s="282"/>
      <c r="GC230" s="282"/>
      <c r="GD230" s="282"/>
      <c r="GE230" s="282"/>
      <c r="GF230" s="282"/>
      <c r="GG230" s="282"/>
      <c r="GH230" s="282"/>
      <c r="GI230" s="282"/>
      <c r="GJ230" s="282"/>
      <c r="GK230" s="282"/>
      <c r="GL230" s="282"/>
      <c r="GM230" s="282"/>
      <c r="GN230" s="282"/>
      <c r="GO230" s="282"/>
      <c r="GP230" s="282"/>
      <c r="GQ230" s="282"/>
      <c r="GR230" s="282"/>
    </row>
    <row r="231" spans="1:200" ht="15.75" x14ac:dyDescent="0.25">
      <c r="A231" s="112">
        <f>DATASHEET!A217</f>
        <v>0</v>
      </c>
      <c r="B231" s="113">
        <f>DATASHEET!B217</f>
        <v>0</v>
      </c>
      <c r="C231" s="124">
        <f>DATASHEET!C217</f>
        <v>0</v>
      </c>
      <c r="D231" s="115">
        <f>DATASHEET!D217</f>
        <v>0</v>
      </c>
      <c r="E231" s="115">
        <f>DATASHEET!J217</f>
        <v>0</v>
      </c>
      <c r="F231" s="115">
        <f>DATASHEET!E217</f>
        <v>0</v>
      </c>
      <c r="G231" s="115">
        <f>DATASHEET!F217</f>
        <v>0</v>
      </c>
      <c r="H231" s="115">
        <f>DATASHEET!G217</f>
        <v>0</v>
      </c>
      <c r="I231" s="115">
        <f>DATASHEET!H217</f>
        <v>0</v>
      </c>
      <c r="J231" s="115">
        <f>DATASHEET!I217</f>
        <v>0</v>
      </c>
      <c r="K231" s="114" t="str">
        <f>DATASHEET!M217</f>
        <v/>
      </c>
      <c r="L231" s="123" t="str">
        <f t="shared" si="95"/>
        <v/>
      </c>
      <c r="M231" s="106" t="str">
        <f>IFERROR(SUM(COUNTIF($S231,"&gt;=0"),COUNTIF($AC231,"&gt;=0"),COUNTIF($AH231,"&gt;=0"),COUNTIF(#REF!,"&gt;=0"),COUNTIF($AM231,"&gt;=0"),COUNTIF($AR231,"&gt;=0"),COUNTIF($AW231,"&gt;=0"),COUNTIF($BB231,"&gt;=0"),COUNTIF($BG231,"&gt;=0"),COUNTIF($BL231,"&gt;=0"),COUNTIF($BV231,"&gt;=0"),COUNTIF($BQ231,"&gt;=0"),COUNTIF($CF231,"&gt;=0"),COUNTIF($CK231,"&gt;=0"),COUNTIF($X231,"&gt;=0"),COUNTIF($CA231,"&gt;=0"))/COUNT($S231,$AC231,$AH231,#REF!,$AM231,$AR231,$AW231,$BB231,$BG231,$BL231,$BV231,$CA231,$CF231,$CK231,$X231,$BQ231),"")</f>
        <v/>
      </c>
      <c r="N231" s="106" t="str">
        <f>IFERROR(SUM(COUNTIF($S231,"&lt;0"),COUNTIF($AC231,"&lt;0"),COUNTIF($AH231,"&lt;0"),COUNTIF(#REF!,"&lt;0"),COUNTIF($AM231,"&lt;0"),COUNTIF($AR231,"&lt;0"),COUNTIF($AW231,"&lt;0"),COUNTIF($BB231,"&lt;0"),COUNTIF($BG231,"&lt;0"),COUNTIF($BL231,"&lt;0"),COUNTIF($BV231,"&lt;0"),COUNTIF($BQ231,"&lt;0"),COUNTIF($CA231,"&lt;0"),COUNTIF($CF231,"&lt;0"),COUNTIF($CK231,"&lt;0"),COUNTIF($X231,"&lt;0"))/COUNT($S231,$AC231,$AH231,#REF!,$AM231,$AR231,$AW231,$BB231,$BG231,$BL231,$BV231,$CA231,$CF231,$CK231,$X231,$BQ231),"")</f>
        <v/>
      </c>
      <c r="O231" s="118" t="str">
        <f>IF(ISBLANK(DATASHEET!L217),"",DATASHEET!L217)</f>
        <v/>
      </c>
      <c r="P231" s="119" t="str">
        <f>IFERROR(IF(VLOOKUP(DATASHEET!A217,[5]YEAR8!$A$2:$Z$226,18,FALSE)="","",VLOOKUP(DATASHEET!A217,[5]YEAR8!$A$2:$Z$226,18,FALSE)),"")</f>
        <v/>
      </c>
      <c r="Q231" s="120" t="str">
        <f>IFERROR(IF(VLOOKUP(DATASHEET!A217,[5]YEAR8!$A$2:$AF$250,19,FALSE)="","",VLOOKUP(DATASHEET!A217,[5]YEAR8!$A$2:$AF$250,19,FALSE)),"")</f>
        <v/>
      </c>
      <c r="R231" s="121" t="str">
        <f>'P8 BREAKDOWN'!L219</f>
        <v/>
      </c>
      <c r="S231" s="108" t="str">
        <f>IF(T231="","",IFERROR(VLOOKUP(DATASHEET!AF217,lookup,2,FALSE)-$Q231,""))</f>
        <v/>
      </c>
      <c r="T231" s="109" t="str">
        <f>IFERROR(INDEX(DATASHEET!$A$1:$CT$300,MATCH(PROGRESS!$A231,DATASHEET!$A$1:$A$300,0),MATCH(PROGRESS!T$2,DATASHEET!$A$1:$CT$1,0)),"")</f>
        <v/>
      </c>
      <c r="U231" s="109" t="str">
        <f t="shared" si="96"/>
        <v/>
      </c>
      <c r="V231" s="110" t="str">
        <f>IF(ISBLANK(DATASHEET!AG217),"",DATASHEET!AG217)</f>
        <v/>
      </c>
      <c r="W231" s="111" t="str">
        <f>IF(ISBLANK(DATASHEET!AH217),"",DATASHEET!AH217)</f>
        <v/>
      </c>
      <c r="X231" s="108" t="str">
        <f>IFERROR(VLOOKUP(DATASHEET!AJ217,lookup,2,FALSE)-$Q231,"")</f>
        <v/>
      </c>
      <c r="Y231" s="109" t="str">
        <f>IFERROR(INDEX(DATASHEET!$A$1:$CT$300,MATCH(PROGRESS!$A231,DATASHEET!$A$1:$A$300,0),MATCH(PROGRESS!Y$2,DATASHEET!$A$1:$CT$1,0)),"")</f>
        <v/>
      </c>
      <c r="Z231" s="109" t="str">
        <f t="shared" si="92"/>
        <v/>
      </c>
      <c r="AA231" s="110" t="str">
        <f>IF(ISBLANK(DATASHEET!AK217),"",DATASHEET!AK217)</f>
        <v/>
      </c>
      <c r="AB231" s="111" t="str">
        <f>IF(ISBLANK(DATASHEET!AL217),"",DATASHEET!AL217)</f>
        <v/>
      </c>
      <c r="AC231" s="108" t="str">
        <f>IF(AD231="","",IFERROR(VLOOKUP(DATASHEET!AN217,lookup,2,FALSE)-$Q231,""))</f>
        <v/>
      </c>
      <c r="AD231" s="109" t="str">
        <f>IFERROR(INDEX(DATASHEET!$A$1:$CT$300,MATCH(PROGRESS!$A231,DATASHEET!$A$1:$A$300,0),MATCH(PROGRESS!AD$2,DATASHEET!$A$1:$CT$1,0)),"")</f>
        <v/>
      </c>
      <c r="AE231" s="109" t="str">
        <f t="shared" si="97"/>
        <v/>
      </c>
      <c r="AF231" s="110" t="str">
        <f>IF(ISBLANK(DATASHEET!AO217),"",DATASHEET!AO217)</f>
        <v/>
      </c>
      <c r="AG231" s="111" t="str">
        <f>IF(ISBLANK(DATASHEET!AP217),"",DATASHEET!AP217)</f>
        <v/>
      </c>
      <c r="AH231" s="108" t="str">
        <f>IF(AI231="","",IFERROR(VLOOKUP(DATASHEET!AR217,lookup,2,FALSE)-$Q231,""))</f>
        <v/>
      </c>
      <c r="AI231" s="109" t="str">
        <f>IFERROR(INDEX(DATASHEET!$A$1:$CT$300,MATCH(PROGRESS!$A231,DATASHEET!$A$1:$A$300,0),MATCH(PROGRESS!AI$2,DATASHEET!$A$1:$CT$1,0)),"")</f>
        <v/>
      </c>
      <c r="AJ231" s="109" t="str">
        <f t="shared" si="98"/>
        <v/>
      </c>
      <c r="AK231" s="110" t="str">
        <f>IF(ISBLANK(DATASHEET!AS217),"",DATASHEET!AS217)</f>
        <v/>
      </c>
      <c r="AL231" s="111" t="str">
        <f>IF(ISBLANK(DATASHEET!AT217),"",DATASHEET!AT217)</f>
        <v/>
      </c>
      <c r="AM231" s="108" t="str">
        <f>IF(AN231="","",IFERROR(VLOOKUP(DATASHEET!AZ217,lookup,2,FALSE)-$Q231,""))</f>
        <v/>
      </c>
      <c r="AN231" s="109" t="str">
        <f>IFERROR(INDEX(DATASHEET!$A$1:$CT$300,MATCH(PROGRESS!$A231,DATASHEET!$A$1:$A$300,0),MATCH(PROGRESS!AN$2,DATASHEET!$A$1:$CT$1,0)),"")</f>
        <v/>
      </c>
      <c r="AO231" s="109" t="str">
        <f t="shared" si="82"/>
        <v/>
      </c>
      <c r="AP231" s="110" t="str">
        <f>IF(ISBLANK(DATASHEET!BA217),"",DATASHEET!BA217)</f>
        <v/>
      </c>
      <c r="AQ231" s="111" t="str">
        <f>IF(ISBLANK(DATASHEET!BB217),"",DATASHEET!BB217)</f>
        <v/>
      </c>
      <c r="AR231" s="108" t="str">
        <f>IF(AS231="","",IFERROR(VLOOKUP(DATASHEET!BD217,lookup,2,FALSE)-$Q231,""))</f>
        <v/>
      </c>
      <c r="AS231" s="109" t="str">
        <f>IFERROR(INDEX(DATASHEET!$A$1:$CT$300,MATCH(PROGRESS!$A231,DATASHEET!$A$1:$A$300,0),MATCH(PROGRESS!AS$2,DATASHEET!$A$1:$CT$1,0)),"")</f>
        <v/>
      </c>
      <c r="AT231" s="109" t="str">
        <f t="shared" si="99"/>
        <v/>
      </c>
      <c r="AU231" s="110" t="str">
        <f>IF(ISBLANK(DATASHEET!BE217),"",DATASHEET!BE217)</f>
        <v/>
      </c>
      <c r="AV231" s="111" t="str">
        <f>IF(ISBLANK(DATASHEET!BF217),"",DATASHEET!BF217)</f>
        <v/>
      </c>
      <c r="AW231" s="108" t="str">
        <f>IF(AX231="","",IFERROR(VLOOKUP(DATASHEET!BH217,lookup,2,FALSE)-$Q231,""))</f>
        <v/>
      </c>
      <c r="AX231" s="109" t="str">
        <f>IFERROR(INDEX(DATASHEET!$A$1:$CT$300,MATCH(PROGRESS!$A231,DATASHEET!$A$1:$A$300,0),MATCH(PROGRESS!AX$2,DATASHEET!$A$1:$CT$1,0)),"")</f>
        <v/>
      </c>
      <c r="AY231" s="109" t="str">
        <f t="shared" si="100"/>
        <v/>
      </c>
      <c r="AZ231" s="110" t="str">
        <f>IF(ISBLANK(DATASHEET!BI217),"",DATASHEET!BI217)</f>
        <v/>
      </c>
      <c r="BA231" s="111" t="str">
        <f>IF(ISBLANK(DATASHEET!BJ217),"",DATASHEET!BJ217)</f>
        <v/>
      </c>
      <c r="BB231" s="108" t="str">
        <f>IF(BC231="","",IFERROR(VLOOKUP(DATASHEET!BL217,lookup,2,FALSE)-$Q231,""))</f>
        <v/>
      </c>
      <c r="BC231" s="109" t="str">
        <f>IFERROR(INDEX(DATASHEET!$A$1:$CT$300,MATCH(PROGRESS!$A231,DATASHEET!$A$1:$A$300,0),MATCH(PROGRESS!BC$2,DATASHEET!$A$1:$CT$1,0)),"")</f>
        <v/>
      </c>
      <c r="BD231" s="109" t="str">
        <f t="shared" si="101"/>
        <v/>
      </c>
      <c r="BE231" s="110" t="str">
        <f>IF(ISBLANK(DATASHEET!BM217),"",DATASHEET!BM217)</f>
        <v/>
      </c>
      <c r="BF231" s="111" t="str">
        <f>IF(ISBLANK(DATASHEET!BN217),"",DATASHEET!BN217)</f>
        <v/>
      </c>
      <c r="BG231" s="108" t="str">
        <f>IF(BH231="","",IFERROR(VLOOKUP(DATASHEET!BP217,lookup,2,FALSE)-$Q231,""))</f>
        <v/>
      </c>
      <c r="BH231" s="109" t="str">
        <f>IFERROR(INDEX(DATASHEET!$A$1:$CT$300,MATCH(PROGRESS!$A231,DATASHEET!$A$1:$A$300,0),MATCH(PROGRESS!BH$2,DATASHEET!$A$1:$CT$1,0)),"")</f>
        <v/>
      </c>
      <c r="BI231" s="109" t="str">
        <f t="shared" si="102"/>
        <v/>
      </c>
      <c r="BJ231" s="110" t="str">
        <f>IF(ISBLANK(DATASHEET!BQ217),"",DATASHEET!BQ217)</f>
        <v/>
      </c>
      <c r="BK231" s="111" t="str">
        <f>IF(ISBLANK(DATASHEET!BR217),"",DATASHEET!BR217)</f>
        <v/>
      </c>
      <c r="BL231" s="108" t="str">
        <f>IFERROR(VLOOKUP(DATASHEET!BT217,lookup,2,FALSE)-$Q231,"")</f>
        <v/>
      </c>
      <c r="BM231" s="109" t="str">
        <f>IFERROR(INDEX(DATASHEET!$A$1:$CT$300,MATCH(PROGRESS!$A231,DATASHEET!$A$1:$A$300,0),MATCH(PROGRESS!BM$2,DATASHEET!$A$1:$CT$1,0)),"")</f>
        <v/>
      </c>
      <c r="BN231" s="109" t="str">
        <f t="shared" si="103"/>
        <v/>
      </c>
      <c r="BO231" s="110" t="str">
        <f>IF(ISBLANK(DATASHEET!BU217),"",DATASHEET!BU217)</f>
        <v/>
      </c>
      <c r="BP231" s="111" t="str">
        <f>IF(ISBLANK(DATASHEET!BV217),"",DATASHEET!BV217)</f>
        <v/>
      </c>
      <c r="BQ231" s="108" t="str">
        <f>IFERROR(VLOOKUP(DATASHEET!BX217,lookup,2,FALSE)-$Q231,"")</f>
        <v/>
      </c>
      <c r="BR231" s="109" t="str">
        <f>IFERROR(INDEX(DATASHEET!$A$1:$CT$300,MATCH(PROGRESS!$A231,DATASHEET!$A$1:$A$300,0),MATCH(PROGRESS!BR$2,DATASHEET!$A$1:$CT$1,0)),"")</f>
        <v/>
      </c>
      <c r="BS231" s="109" t="str">
        <f t="shared" si="88"/>
        <v/>
      </c>
      <c r="BT231" s="110" t="str">
        <f>IF(ISBLANK(DATASHEET!BY217),"",DATASHEET!BY217)</f>
        <v/>
      </c>
      <c r="BU231" s="111" t="str">
        <f>IF(ISBLANK(DATASHEET!BZ217),"",DATASHEET!BZ217)</f>
        <v/>
      </c>
      <c r="BV231" s="108" t="str">
        <f>IFERROR(VLOOKUP(DATASHEET!CB217,lookup,2,FALSE)-$Q231,"")</f>
        <v/>
      </c>
      <c r="BW231" s="109" t="str">
        <f>IFERROR(INDEX(DATASHEET!$A$1:$CT$300,MATCH(PROGRESS!$A231,DATASHEET!$A$1:$A$300,0),MATCH(PROGRESS!BW$2,DATASHEET!$A$1:$CT$1,0)),"")</f>
        <v/>
      </c>
      <c r="BX231" s="109" t="str">
        <f t="shared" si="104"/>
        <v/>
      </c>
      <c r="BY231" s="110" t="str">
        <f>IF(ISBLANK(DATASHEET!CC217),"",DATASHEET!CC217)</f>
        <v/>
      </c>
      <c r="BZ231" s="111" t="str">
        <f>IF(ISBLANK(DATASHEET!CD217),"",DATASHEET!CD217)</f>
        <v/>
      </c>
      <c r="CA231" s="108" t="str">
        <f>IFERROR(VLOOKUP(DATASHEET!CF217,lookup,2,FALSE)-$Q231,"")</f>
        <v/>
      </c>
      <c r="CB231" s="109" t="str">
        <f>IFERROR(INDEX(DATASHEET!$A$1:$CT$300,MATCH(PROGRESS!$A231,DATASHEET!$A$1:$A$300,0),MATCH(PROGRESS!CB$2,DATASHEET!$A$1:$CT$1,0)),"")</f>
        <v/>
      </c>
      <c r="CC231" s="109" t="str">
        <f t="shared" si="90"/>
        <v/>
      </c>
      <c r="CD231" s="110" t="str">
        <f>IF(ISBLANK(DATASHEET!CG217),"",DATASHEET!CG217)</f>
        <v/>
      </c>
      <c r="CE231" s="111" t="str">
        <f>IF(ISBLANK(DATASHEET!CH217),"",DATASHEET!CH217)</f>
        <v/>
      </c>
      <c r="CF231" s="108" t="str">
        <f>IFERROR(VLOOKUP(DATASHEET!CJ217,lookup,2,FALSE)-$Q231,"")</f>
        <v/>
      </c>
      <c r="CG231" s="109" t="str">
        <f>IFERROR(INDEX(DATASHEET!$A$1:$CT$300,MATCH(PROGRESS!$A231,DATASHEET!$A$1:$A$300,0),MATCH(PROGRESS!CG$2,DATASHEET!$A$1:$CT$1,0)),"")</f>
        <v/>
      </c>
      <c r="CH231" s="109" t="str">
        <f t="shared" si="93"/>
        <v/>
      </c>
      <c r="CI231" s="110" t="str">
        <f>IF(ISBLANK(DATASHEET!CK217),"",DATASHEET!CK217)</f>
        <v/>
      </c>
      <c r="CJ231" s="111" t="str">
        <f>IF(ISBLANK(DATASHEET!CL217),"",DATASHEET!CL217)</f>
        <v/>
      </c>
      <c r="CK231" s="108" t="str">
        <f>IFERROR(VLOOKUP(DATASHEET!CN217,lookup,2,FALSE)-$Q231,"")</f>
        <v/>
      </c>
      <c r="CL231" s="109" t="str">
        <f>IFERROR(INDEX(DATASHEET!$A$1:$CT$300,MATCH(PROGRESS!$A231,DATASHEET!$A$1:$A$300,0),MATCH(PROGRESS!CL$2,DATASHEET!$A$1:$CT$1,0)),"")</f>
        <v/>
      </c>
      <c r="CM231" s="109" t="str">
        <f t="shared" si="91"/>
        <v/>
      </c>
      <c r="CN231" s="110" t="str">
        <f>IF(ISBLANK(DATASHEET!CO217),"",DATASHEET!CO217)</f>
        <v/>
      </c>
      <c r="CO231" s="110" t="str">
        <f>IF(ISBLANK(DATASHEET!CP217),"",DATASHEET!CP217)</f>
        <v/>
      </c>
      <c r="FO231" s="282"/>
      <c r="FP231" s="282"/>
      <c r="FQ231" s="282"/>
      <c r="FR231" s="282"/>
      <c r="FS231" s="282"/>
      <c r="FT231" s="282"/>
      <c r="FU231" s="282"/>
      <c r="FV231" s="282"/>
      <c r="FW231" s="282"/>
      <c r="FX231" s="282"/>
      <c r="FY231" s="345"/>
      <c r="FZ231" s="282"/>
      <c r="GA231" s="282"/>
      <c r="GB231" s="282"/>
      <c r="GC231" s="282"/>
      <c r="GD231" s="282"/>
      <c r="GE231" s="282"/>
      <c r="GF231" s="282"/>
      <c r="GG231" s="282"/>
      <c r="GH231" s="282"/>
      <c r="GI231" s="282"/>
      <c r="GJ231" s="282"/>
      <c r="GK231" s="282"/>
      <c r="GL231" s="282"/>
      <c r="GM231" s="282"/>
      <c r="GN231" s="282"/>
      <c r="GO231" s="282"/>
      <c r="GP231" s="282"/>
      <c r="GQ231" s="282"/>
      <c r="GR231" s="282"/>
    </row>
    <row r="232" spans="1:200" x14ac:dyDescent="0.25">
      <c r="A232" s="112">
        <f>DATASHEET!A218</f>
        <v>0</v>
      </c>
      <c r="B232" s="113">
        <f>DATASHEET!B218</f>
        <v>0</v>
      </c>
      <c r="C232" s="124">
        <f>DATASHEET!C218</f>
        <v>0</v>
      </c>
      <c r="D232" s="115">
        <f>DATASHEET!D218</f>
        <v>0</v>
      </c>
      <c r="E232" s="115">
        <f>DATASHEET!J218</f>
        <v>0</v>
      </c>
      <c r="F232" s="115">
        <f>DATASHEET!E218</f>
        <v>0</v>
      </c>
      <c r="G232" s="115">
        <f>DATASHEET!F218</f>
        <v>0</v>
      </c>
      <c r="H232" s="115">
        <f>DATASHEET!G218</f>
        <v>0</v>
      </c>
      <c r="I232" s="115">
        <f>DATASHEET!H218</f>
        <v>0</v>
      </c>
      <c r="J232" s="115">
        <f>DATASHEET!I218</f>
        <v>0</v>
      </c>
      <c r="K232" s="114" t="str">
        <f>DATASHEET!M218</f>
        <v/>
      </c>
      <c r="L232" s="123" t="str">
        <f t="shared" si="95"/>
        <v/>
      </c>
      <c r="M232" s="106" t="str">
        <f>IFERROR(SUM(COUNTIF($S232,"&gt;=0"),COUNTIF($AC232,"&gt;=0"),COUNTIF($AH232,"&gt;=0"),COUNTIF(#REF!,"&gt;=0"),COUNTIF($AM232,"&gt;=0"),COUNTIF($AR232,"&gt;=0"),COUNTIF($AW232,"&gt;=0"),COUNTIF($BB232,"&gt;=0"),COUNTIF($BG232,"&gt;=0"),COUNTIF($BL232,"&gt;=0"),COUNTIF($BV232,"&gt;=0"),COUNTIF($BQ232,"&gt;=0"),COUNTIF($CF232,"&gt;=0"),COUNTIF($CK232,"&gt;=0"),COUNTIF($X232,"&gt;=0"),COUNTIF($CA232,"&gt;=0"))/COUNT($S232,$AC232,$AH232,#REF!,$AM232,$AR232,$AW232,$BB232,$BG232,$BL232,$BV232,$CA232,$CF232,$CK232,$X232,$BQ232),"")</f>
        <v/>
      </c>
      <c r="N232" s="106" t="str">
        <f>IFERROR(SUM(COUNTIF($S232,"&lt;0"),COUNTIF($AC232,"&lt;0"),COUNTIF($AH232,"&lt;0"),COUNTIF(#REF!,"&lt;0"),COUNTIF($AM232,"&lt;0"),COUNTIF($AR232,"&lt;0"),COUNTIF($AW232,"&lt;0"),COUNTIF($BB232,"&lt;0"),COUNTIF($BG232,"&lt;0"),COUNTIF($BL232,"&lt;0"),COUNTIF($BV232,"&lt;0"),COUNTIF($BQ232,"&lt;0"),COUNTIF($CA232,"&lt;0"),COUNTIF($CF232,"&lt;0"),COUNTIF($CK232,"&lt;0"),COUNTIF($X232,"&lt;0"))/COUNT($S232,$AC232,$AH232,#REF!,$AM232,$AR232,$AW232,$BB232,$BG232,$BL232,$BV232,$CA232,$CF232,$CK232,$X232,$BQ232),"")</f>
        <v/>
      </c>
      <c r="O232" s="118" t="str">
        <f>IF(ISBLANK(DATASHEET!L218),"",DATASHEET!L218)</f>
        <v/>
      </c>
      <c r="P232" s="119" t="str">
        <f>IFERROR(IF(VLOOKUP(DATASHEET!A218,[5]YEAR8!$A$2:$Z$226,18,FALSE)="","",VLOOKUP(DATASHEET!A218,[5]YEAR8!$A$2:$Z$226,18,FALSE)),"")</f>
        <v/>
      </c>
      <c r="Q232" s="120" t="str">
        <f>IFERROR(IF(VLOOKUP(DATASHEET!A218,[5]YEAR8!$A$2:$AF$250,19,FALSE)="","",VLOOKUP(DATASHEET!A218,[5]YEAR8!$A$2:$AF$250,19,FALSE)),"")</f>
        <v/>
      </c>
      <c r="R232" s="121" t="str">
        <f>'P8 BREAKDOWN'!L220</f>
        <v/>
      </c>
      <c r="S232" s="108" t="str">
        <f>IF(T232="","",IFERROR(VLOOKUP(DATASHEET!AF218,lookup,2,FALSE)-$Q232,""))</f>
        <v/>
      </c>
      <c r="T232" s="109" t="str">
        <f>IFERROR(INDEX(DATASHEET!$A$1:$CT$300,MATCH(PROGRESS!$A232,DATASHEET!$A$1:$A$300,0),MATCH(PROGRESS!T$2,DATASHEET!$A$1:$CT$1,0)),"")</f>
        <v/>
      </c>
      <c r="U232" s="109" t="str">
        <f t="shared" si="96"/>
        <v/>
      </c>
      <c r="V232" s="110" t="str">
        <f>IF(ISBLANK(DATASHEET!AG218),"",DATASHEET!AG218)</f>
        <v/>
      </c>
      <c r="W232" s="111" t="str">
        <f>IF(ISBLANK(DATASHEET!AH218),"",DATASHEET!AH218)</f>
        <v/>
      </c>
      <c r="X232" s="108" t="str">
        <f>IFERROR(VLOOKUP(DATASHEET!AJ218,lookup,2,FALSE)-$Q232,"")</f>
        <v/>
      </c>
      <c r="Y232" s="109" t="str">
        <f>IFERROR(INDEX(DATASHEET!$A$1:$CT$300,MATCH(PROGRESS!$A232,DATASHEET!$A$1:$A$300,0),MATCH(PROGRESS!Y$2,DATASHEET!$A$1:$CT$1,0)),"")</f>
        <v/>
      </c>
      <c r="Z232" s="109" t="str">
        <f t="shared" si="92"/>
        <v/>
      </c>
      <c r="AA232" s="110" t="str">
        <f>IF(ISBLANK(DATASHEET!AK218),"",DATASHEET!AK218)</f>
        <v/>
      </c>
      <c r="AB232" s="111" t="str">
        <f>IF(ISBLANK(DATASHEET!AL218),"",DATASHEET!AL218)</f>
        <v/>
      </c>
      <c r="AC232" s="108" t="str">
        <f>IF(AD232="","",IFERROR(VLOOKUP(DATASHEET!AN218,lookup,2,FALSE)-$Q232,""))</f>
        <v/>
      </c>
      <c r="AD232" s="109" t="str">
        <f>IFERROR(INDEX(DATASHEET!$A$1:$CT$300,MATCH(PROGRESS!$A232,DATASHEET!$A$1:$A$300,0),MATCH(PROGRESS!AD$2,DATASHEET!$A$1:$CT$1,0)),"")</f>
        <v/>
      </c>
      <c r="AE232" s="109" t="str">
        <f t="shared" si="97"/>
        <v/>
      </c>
      <c r="AF232" s="110" t="str">
        <f>IF(ISBLANK(DATASHEET!AO218),"",DATASHEET!AO218)</f>
        <v/>
      </c>
      <c r="AG232" s="111" t="str">
        <f>IF(ISBLANK(DATASHEET!AP218),"",DATASHEET!AP218)</f>
        <v/>
      </c>
      <c r="AH232" s="108" t="str">
        <f>IF(AI232="","",IFERROR(VLOOKUP(DATASHEET!AR218,lookup,2,FALSE)-$Q232,""))</f>
        <v/>
      </c>
      <c r="AI232" s="109" t="str">
        <f>IFERROR(INDEX(DATASHEET!$A$1:$CT$300,MATCH(PROGRESS!$A232,DATASHEET!$A$1:$A$300,0),MATCH(PROGRESS!AI$2,DATASHEET!$A$1:$CT$1,0)),"")</f>
        <v/>
      </c>
      <c r="AJ232" s="109" t="str">
        <f t="shared" si="98"/>
        <v/>
      </c>
      <c r="AK232" s="110" t="str">
        <f>IF(ISBLANK(DATASHEET!AS218),"",DATASHEET!AS218)</f>
        <v/>
      </c>
      <c r="AL232" s="111" t="str">
        <f>IF(ISBLANK(DATASHEET!AT218),"",DATASHEET!AT218)</f>
        <v/>
      </c>
      <c r="AM232" s="108" t="str">
        <f>IF(AN232="","",IFERROR(VLOOKUP(DATASHEET!AZ218,lookup,2,FALSE)-$Q232,""))</f>
        <v/>
      </c>
      <c r="AN232" s="109" t="str">
        <f>IFERROR(INDEX(DATASHEET!$A$1:$CT$300,MATCH(PROGRESS!$A232,DATASHEET!$A$1:$A$300,0),MATCH(PROGRESS!AN$2,DATASHEET!$A$1:$CT$1,0)),"")</f>
        <v/>
      </c>
      <c r="AO232" s="109" t="str">
        <f t="shared" si="82"/>
        <v/>
      </c>
      <c r="AP232" s="110" t="str">
        <f>IF(ISBLANK(DATASHEET!BA218),"",DATASHEET!BA218)</f>
        <v/>
      </c>
      <c r="AQ232" s="111" t="str">
        <f>IF(ISBLANK(DATASHEET!BB218),"",DATASHEET!BB218)</f>
        <v/>
      </c>
      <c r="AR232" s="108" t="str">
        <f>IF(AS232="","",IFERROR(VLOOKUP(DATASHEET!BD218,lookup,2,FALSE)-$Q232,""))</f>
        <v/>
      </c>
      <c r="AS232" s="109" t="str">
        <f>IFERROR(INDEX(DATASHEET!$A$1:$CT$300,MATCH(PROGRESS!$A232,DATASHEET!$A$1:$A$300,0),MATCH(PROGRESS!AS$2,DATASHEET!$A$1:$CT$1,0)),"")</f>
        <v/>
      </c>
      <c r="AT232" s="109" t="str">
        <f t="shared" si="99"/>
        <v/>
      </c>
      <c r="AU232" s="110" t="str">
        <f>IF(ISBLANK(DATASHEET!BE218),"",DATASHEET!BE218)</f>
        <v/>
      </c>
      <c r="AV232" s="111" t="str">
        <f>IF(ISBLANK(DATASHEET!BF218),"",DATASHEET!BF218)</f>
        <v/>
      </c>
      <c r="AW232" s="108" t="str">
        <f>IF(AX232="","",IFERROR(VLOOKUP(DATASHEET!BH218,lookup,2,FALSE)-$Q232,""))</f>
        <v/>
      </c>
      <c r="AX232" s="109" t="str">
        <f>IFERROR(INDEX(DATASHEET!$A$1:$CT$300,MATCH(PROGRESS!$A232,DATASHEET!$A$1:$A$300,0),MATCH(PROGRESS!AX$2,DATASHEET!$A$1:$CT$1,0)),"")</f>
        <v/>
      </c>
      <c r="AY232" s="109" t="str">
        <f t="shared" si="100"/>
        <v/>
      </c>
      <c r="AZ232" s="110" t="str">
        <f>IF(ISBLANK(DATASHEET!BI218),"",DATASHEET!BI218)</f>
        <v/>
      </c>
      <c r="BA232" s="111" t="str">
        <f>IF(ISBLANK(DATASHEET!BJ218),"",DATASHEET!BJ218)</f>
        <v/>
      </c>
      <c r="BB232" s="108" t="str">
        <f>IF(BC232="","",IFERROR(VLOOKUP(DATASHEET!BL218,lookup,2,FALSE)-$Q232,""))</f>
        <v/>
      </c>
      <c r="BC232" s="109" t="str">
        <f>IFERROR(INDEX(DATASHEET!$A$1:$CT$300,MATCH(PROGRESS!$A232,DATASHEET!$A$1:$A$300,0),MATCH(PROGRESS!BC$2,DATASHEET!$A$1:$CT$1,0)),"")</f>
        <v/>
      </c>
      <c r="BD232" s="109" t="str">
        <f t="shared" si="101"/>
        <v/>
      </c>
      <c r="BE232" s="110" t="str">
        <f>IF(ISBLANK(DATASHEET!BM218),"",DATASHEET!BM218)</f>
        <v/>
      </c>
      <c r="BF232" s="111" t="str">
        <f>IF(ISBLANK(DATASHEET!BN218),"",DATASHEET!BN218)</f>
        <v/>
      </c>
      <c r="BG232" s="108" t="str">
        <f>IF(BH232="","",IFERROR(VLOOKUP(DATASHEET!BP218,lookup,2,FALSE)-$Q232,""))</f>
        <v/>
      </c>
      <c r="BH232" s="109" t="str">
        <f>IFERROR(INDEX(DATASHEET!$A$1:$CT$300,MATCH(PROGRESS!$A232,DATASHEET!$A$1:$A$300,0),MATCH(PROGRESS!BH$2,DATASHEET!$A$1:$CT$1,0)),"")</f>
        <v/>
      </c>
      <c r="BI232" s="109" t="str">
        <f t="shared" si="102"/>
        <v/>
      </c>
      <c r="BJ232" s="110" t="str">
        <f>IF(ISBLANK(DATASHEET!BQ218),"",DATASHEET!BQ218)</f>
        <v/>
      </c>
      <c r="BK232" s="111" t="str">
        <f>IF(ISBLANK(DATASHEET!BR218),"",DATASHEET!BR218)</f>
        <v/>
      </c>
      <c r="BL232" s="108" t="str">
        <f>IFERROR(VLOOKUP(DATASHEET!BT218,lookup,2,FALSE)-$Q232,"")</f>
        <v/>
      </c>
      <c r="BM232" s="109" t="str">
        <f>IFERROR(INDEX(DATASHEET!$A$1:$CT$300,MATCH(PROGRESS!$A232,DATASHEET!$A$1:$A$300,0),MATCH(PROGRESS!BM$2,DATASHEET!$A$1:$CT$1,0)),"")</f>
        <v/>
      </c>
      <c r="BN232" s="109" t="str">
        <f t="shared" si="103"/>
        <v/>
      </c>
      <c r="BO232" s="110" t="str">
        <f>IF(ISBLANK(DATASHEET!BU218),"",DATASHEET!BU218)</f>
        <v/>
      </c>
      <c r="BP232" s="111" t="str">
        <f>IF(ISBLANK(DATASHEET!BV218),"",DATASHEET!BV218)</f>
        <v/>
      </c>
      <c r="BQ232" s="108" t="str">
        <f>IFERROR(VLOOKUP(DATASHEET!BX218,lookup,2,FALSE)-$Q232,"")</f>
        <v/>
      </c>
      <c r="BR232" s="109" t="str">
        <f>IFERROR(INDEX(DATASHEET!$A$1:$CT$300,MATCH(PROGRESS!$A232,DATASHEET!$A$1:$A$300,0),MATCH(PROGRESS!BR$2,DATASHEET!$A$1:$CT$1,0)),"")</f>
        <v/>
      </c>
      <c r="BS232" s="109" t="str">
        <f t="shared" si="88"/>
        <v/>
      </c>
      <c r="BT232" s="110" t="str">
        <f>IF(ISBLANK(DATASHEET!BY218),"",DATASHEET!BY218)</f>
        <v/>
      </c>
      <c r="BU232" s="111" t="str">
        <f>IF(ISBLANK(DATASHEET!BZ218),"",DATASHEET!BZ218)</f>
        <v/>
      </c>
      <c r="BV232" s="108" t="str">
        <f>IFERROR(VLOOKUP(DATASHEET!CB218,lookup,2,FALSE)-$Q232,"")</f>
        <v/>
      </c>
      <c r="BW232" s="109" t="str">
        <f>IFERROR(INDEX(DATASHEET!$A$1:$CT$300,MATCH(PROGRESS!$A232,DATASHEET!$A$1:$A$300,0),MATCH(PROGRESS!BW$2,DATASHEET!$A$1:$CT$1,0)),"")</f>
        <v/>
      </c>
      <c r="BX232" s="109" t="str">
        <f t="shared" si="104"/>
        <v/>
      </c>
      <c r="BY232" s="110" t="str">
        <f>IF(ISBLANK(DATASHEET!CC218),"",DATASHEET!CC218)</f>
        <v/>
      </c>
      <c r="BZ232" s="111" t="str">
        <f>IF(ISBLANK(DATASHEET!CD218),"",DATASHEET!CD218)</f>
        <v/>
      </c>
      <c r="CA232" s="108" t="str">
        <f>IFERROR(VLOOKUP(DATASHEET!CF218,lookup,2,FALSE)-$Q232,"")</f>
        <v/>
      </c>
      <c r="CB232" s="109" t="str">
        <f>IFERROR(INDEX(DATASHEET!$A$1:$CT$300,MATCH(PROGRESS!$A232,DATASHEET!$A$1:$A$300,0),MATCH(PROGRESS!CB$2,DATASHEET!$A$1:$CT$1,0)),"")</f>
        <v/>
      </c>
      <c r="CC232" s="109" t="str">
        <f t="shared" si="90"/>
        <v/>
      </c>
      <c r="CD232" s="110" t="str">
        <f>IF(ISBLANK(DATASHEET!CG218),"",DATASHEET!CG218)</f>
        <v/>
      </c>
      <c r="CE232" s="111" t="str">
        <f>IF(ISBLANK(DATASHEET!CH218),"",DATASHEET!CH218)</f>
        <v/>
      </c>
      <c r="CF232" s="108" t="str">
        <f>IFERROR(VLOOKUP(DATASHEET!CJ218,lookup,2,FALSE)-$Q232,"")</f>
        <v/>
      </c>
      <c r="CG232" s="109" t="str">
        <f>IFERROR(INDEX(DATASHEET!$A$1:$CT$300,MATCH(PROGRESS!$A232,DATASHEET!$A$1:$A$300,0),MATCH(PROGRESS!CG$2,DATASHEET!$A$1:$CT$1,0)),"")</f>
        <v/>
      </c>
      <c r="CH232" s="109" t="str">
        <f t="shared" si="93"/>
        <v/>
      </c>
      <c r="CI232" s="110" t="str">
        <f>IF(ISBLANK(DATASHEET!CK218),"",DATASHEET!CK218)</f>
        <v/>
      </c>
      <c r="CJ232" s="111" t="str">
        <f>IF(ISBLANK(DATASHEET!CL218),"",DATASHEET!CL218)</f>
        <v/>
      </c>
      <c r="CK232" s="108" t="str">
        <f>IFERROR(VLOOKUP(DATASHEET!CN218,lookup,2,FALSE)-$Q232,"")</f>
        <v/>
      </c>
      <c r="CL232" s="109" t="str">
        <f>IFERROR(INDEX(DATASHEET!$A$1:$CT$300,MATCH(PROGRESS!$A232,DATASHEET!$A$1:$A$300,0),MATCH(PROGRESS!CL$2,DATASHEET!$A$1:$CT$1,0)),"")</f>
        <v/>
      </c>
      <c r="CM232" s="109" t="str">
        <f t="shared" si="91"/>
        <v/>
      </c>
      <c r="CN232" s="110" t="str">
        <f>IF(ISBLANK(DATASHEET!CO218),"",DATASHEET!CO218)</f>
        <v/>
      </c>
      <c r="CO232" s="110" t="str">
        <f>IF(ISBLANK(DATASHEET!CP218),"",DATASHEET!CP218)</f>
        <v/>
      </c>
    </row>
    <row r="233" spans="1:200" x14ac:dyDescent="0.25">
      <c r="A233" s="112">
        <f>DATASHEET!A219</f>
        <v>0</v>
      </c>
      <c r="B233" s="113">
        <f>DATASHEET!B219</f>
        <v>0</v>
      </c>
      <c r="C233" s="124">
        <f>DATASHEET!C219</f>
        <v>0</v>
      </c>
      <c r="D233" s="115">
        <f>DATASHEET!D219</f>
        <v>0</v>
      </c>
      <c r="E233" s="115">
        <f>DATASHEET!J219</f>
        <v>0</v>
      </c>
      <c r="F233" s="115">
        <f>DATASHEET!E219</f>
        <v>0</v>
      </c>
      <c r="G233" s="115">
        <f>DATASHEET!F219</f>
        <v>0</v>
      </c>
      <c r="H233" s="115">
        <f>DATASHEET!G219</f>
        <v>0</v>
      </c>
      <c r="I233" s="115">
        <f>DATASHEET!H219</f>
        <v>0</v>
      </c>
      <c r="J233" s="115">
        <f>DATASHEET!I219</f>
        <v>0</v>
      </c>
      <c r="K233" s="114" t="str">
        <f>DATASHEET!M219</f>
        <v/>
      </c>
      <c r="L233" s="123" t="str">
        <f t="shared" si="95"/>
        <v/>
      </c>
      <c r="M233" s="106" t="str">
        <f>IFERROR(SUM(COUNTIF($S233,"&gt;=0"),COUNTIF($AC233,"&gt;=0"),COUNTIF($AH233,"&gt;=0"),COUNTIF(#REF!,"&gt;=0"),COUNTIF($AM233,"&gt;=0"),COUNTIF($AR233,"&gt;=0"),COUNTIF($AW233,"&gt;=0"),COUNTIF($BB233,"&gt;=0"),COUNTIF($BG233,"&gt;=0"),COUNTIF($BL233,"&gt;=0"),COUNTIF($BV233,"&gt;=0"),COUNTIF($BQ233,"&gt;=0"),COUNTIF($CF233,"&gt;=0"),COUNTIF($CK233,"&gt;=0"),COUNTIF($X233,"&gt;=0"),COUNTIF($CA233,"&gt;=0"))/COUNT($S233,$AC233,$AH233,#REF!,$AM233,$AR233,$AW233,$BB233,$BG233,$BL233,$BV233,$CA233,$CF233,$CK233,$X233,$BQ233),"")</f>
        <v/>
      </c>
      <c r="N233" s="106" t="str">
        <f>IFERROR(SUM(COUNTIF($S233,"&lt;0"),COUNTIF($AC233,"&lt;0"),COUNTIF($AH233,"&lt;0"),COUNTIF(#REF!,"&lt;0"),COUNTIF($AM233,"&lt;0"),COUNTIF($AR233,"&lt;0"),COUNTIF($AW233,"&lt;0"),COUNTIF($BB233,"&lt;0"),COUNTIF($BG233,"&lt;0"),COUNTIF($BL233,"&lt;0"),COUNTIF($BV233,"&lt;0"),COUNTIF($BQ233,"&lt;0"),COUNTIF($CA233,"&lt;0"),COUNTIF($CF233,"&lt;0"),COUNTIF($CK233,"&lt;0"),COUNTIF($X233,"&lt;0"))/COUNT($S233,$AC233,$AH233,#REF!,$AM233,$AR233,$AW233,$BB233,$BG233,$BL233,$BV233,$CA233,$CF233,$CK233,$X233,$BQ233),"")</f>
        <v/>
      </c>
      <c r="O233" s="118" t="str">
        <f>IF(ISBLANK(DATASHEET!L219),"",DATASHEET!L219)</f>
        <v/>
      </c>
      <c r="P233" s="119" t="str">
        <f>IFERROR(IF(VLOOKUP(DATASHEET!A219,[5]YEAR8!$A$2:$Z$226,18,FALSE)="","",VLOOKUP(DATASHEET!A219,[5]YEAR8!$A$2:$Z$226,18,FALSE)),"")</f>
        <v/>
      </c>
      <c r="Q233" s="120" t="str">
        <f>IFERROR(IF(VLOOKUP(DATASHEET!A219,[5]YEAR8!$A$2:$AF$250,19,FALSE)="","",VLOOKUP(DATASHEET!A219,[5]YEAR8!$A$2:$AF$250,19,FALSE)),"")</f>
        <v/>
      </c>
      <c r="R233" s="121" t="str">
        <f>'P8 BREAKDOWN'!L221</f>
        <v/>
      </c>
      <c r="S233" s="108" t="str">
        <f>IF(T233="","",IFERROR(VLOOKUP(DATASHEET!AF219,lookup,2,FALSE)-$Q233,""))</f>
        <v/>
      </c>
      <c r="T233" s="109" t="str">
        <f>IFERROR(INDEX(DATASHEET!$A$1:$CT$300,MATCH(PROGRESS!$A233,DATASHEET!$A$1:$A$300,0),MATCH(PROGRESS!T$2,DATASHEET!$A$1:$CT$1,0)),"")</f>
        <v/>
      </c>
      <c r="U233" s="109" t="str">
        <f t="shared" si="96"/>
        <v/>
      </c>
      <c r="V233" s="110" t="str">
        <f>IF(ISBLANK(DATASHEET!AG219),"",DATASHEET!AG219)</f>
        <v/>
      </c>
      <c r="W233" s="111" t="str">
        <f>IF(ISBLANK(DATASHEET!AH219),"",DATASHEET!AH219)</f>
        <v/>
      </c>
      <c r="X233" s="108" t="str">
        <f>IFERROR(VLOOKUP(DATASHEET!AJ219,lookup,2,FALSE)-$Q233,"")</f>
        <v/>
      </c>
      <c r="Y233" s="109" t="str">
        <f>IFERROR(INDEX(DATASHEET!$A$1:$CT$300,MATCH(PROGRESS!$A233,DATASHEET!$A$1:$A$300,0),MATCH(PROGRESS!Y$2,DATASHEET!$A$1:$CT$1,0)),"")</f>
        <v/>
      </c>
      <c r="Z233" s="109" t="str">
        <f t="shared" si="92"/>
        <v/>
      </c>
      <c r="AA233" s="110" t="str">
        <f>IF(ISBLANK(DATASHEET!AK219),"",DATASHEET!AK219)</f>
        <v/>
      </c>
      <c r="AB233" s="111" t="str">
        <f>IF(ISBLANK(DATASHEET!AL219),"",DATASHEET!AL219)</f>
        <v/>
      </c>
      <c r="AC233" s="108" t="str">
        <f>IF(AD233="","",IFERROR(VLOOKUP(DATASHEET!AN219,lookup,2,FALSE)-$Q233,""))</f>
        <v/>
      </c>
      <c r="AD233" s="109" t="str">
        <f>IFERROR(INDEX(DATASHEET!$A$1:$CT$300,MATCH(PROGRESS!$A233,DATASHEET!$A$1:$A$300,0),MATCH(PROGRESS!AD$2,DATASHEET!$A$1:$CT$1,0)),"")</f>
        <v/>
      </c>
      <c r="AE233" s="109" t="str">
        <f t="shared" si="97"/>
        <v/>
      </c>
      <c r="AF233" s="110" t="str">
        <f>IF(ISBLANK(DATASHEET!AO219),"",DATASHEET!AO219)</f>
        <v/>
      </c>
      <c r="AG233" s="111" t="str">
        <f>IF(ISBLANK(DATASHEET!AP219),"",DATASHEET!AP219)</f>
        <v/>
      </c>
      <c r="AH233" s="108" t="str">
        <f>IF(AI233="","",IFERROR(VLOOKUP(DATASHEET!AR219,lookup,2,FALSE)-$Q233,""))</f>
        <v/>
      </c>
      <c r="AI233" s="109" t="str">
        <f>IFERROR(INDEX(DATASHEET!$A$1:$CT$300,MATCH(PROGRESS!$A233,DATASHEET!$A$1:$A$300,0),MATCH(PROGRESS!AI$2,DATASHEET!$A$1:$CT$1,0)),"")</f>
        <v/>
      </c>
      <c r="AJ233" s="109" t="str">
        <f t="shared" si="98"/>
        <v/>
      </c>
      <c r="AK233" s="110" t="str">
        <f>IF(ISBLANK(DATASHEET!AS219),"",DATASHEET!AS219)</f>
        <v/>
      </c>
      <c r="AL233" s="111" t="str">
        <f>IF(ISBLANK(DATASHEET!AT219),"",DATASHEET!AT219)</f>
        <v/>
      </c>
      <c r="AM233" s="108" t="str">
        <f>IF(AN233="","",IFERROR(VLOOKUP(DATASHEET!AZ219,lookup,2,FALSE)-$Q233,""))</f>
        <v/>
      </c>
      <c r="AN233" s="109" t="str">
        <f>IFERROR(INDEX(DATASHEET!$A$1:$CT$300,MATCH(PROGRESS!$A233,DATASHEET!$A$1:$A$300,0),MATCH(PROGRESS!AN$2,DATASHEET!$A$1:$CT$1,0)),"")</f>
        <v/>
      </c>
      <c r="AO233" s="109" t="str">
        <f t="shared" si="82"/>
        <v/>
      </c>
      <c r="AP233" s="110" t="str">
        <f>IF(ISBLANK(DATASHEET!BA219),"",DATASHEET!BA219)</f>
        <v/>
      </c>
      <c r="AQ233" s="111" t="str">
        <f>IF(ISBLANK(DATASHEET!BB219),"",DATASHEET!BB219)</f>
        <v/>
      </c>
      <c r="AR233" s="108" t="str">
        <f>IF(AS233="","",IFERROR(VLOOKUP(DATASHEET!BD219,lookup,2,FALSE)-$Q233,""))</f>
        <v/>
      </c>
      <c r="AS233" s="109" t="str">
        <f>IFERROR(INDEX(DATASHEET!$A$1:$CT$300,MATCH(PROGRESS!$A233,DATASHEET!$A$1:$A$300,0),MATCH(PROGRESS!AS$2,DATASHEET!$A$1:$CT$1,0)),"")</f>
        <v/>
      </c>
      <c r="AT233" s="109" t="str">
        <f t="shared" si="99"/>
        <v/>
      </c>
      <c r="AU233" s="110" t="str">
        <f>IF(ISBLANK(DATASHEET!BE219),"",DATASHEET!BE219)</f>
        <v/>
      </c>
      <c r="AV233" s="111" t="str">
        <f>IF(ISBLANK(DATASHEET!BF219),"",DATASHEET!BF219)</f>
        <v/>
      </c>
      <c r="AW233" s="108" t="str">
        <f>IF(AX233="","",IFERROR(VLOOKUP(DATASHEET!BH219,lookup,2,FALSE)-$Q233,""))</f>
        <v/>
      </c>
      <c r="AX233" s="109" t="str">
        <f>IFERROR(INDEX(DATASHEET!$A$1:$CT$300,MATCH(PROGRESS!$A233,DATASHEET!$A$1:$A$300,0),MATCH(PROGRESS!AX$2,DATASHEET!$A$1:$CT$1,0)),"")</f>
        <v/>
      </c>
      <c r="AY233" s="109" t="str">
        <f t="shared" si="100"/>
        <v/>
      </c>
      <c r="AZ233" s="110" t="str">
        <f>IF(ISBLANK(DATASHEET!BI219),"",DATASHEET!BI219)</f>
        <v/>
      </c>
      <c r="BA233" s="111" t="str">
        <f>IF(ISBLANK(DATASHEET!BJ219),"",DATASHEET!BJ219)</f>
        <v/>
      </c>
      <c r="BB233" s="108" t="str">
        <f>IF(BC233="","",IFERROR(VLOOKUP(DATASHEET!BL219,lookup,2,FALSE)-$Q233,""))</f>
        <v/>
      </c>
      <c r="BC233" s="109" t="str">
        <f>IFERROR(INDEX(DATASHEET!$A$1:$CT$300,MATCH(PROGRESS!$A233,DATASHEET!$A$1:$A$300,0),MATCH(PROGRESS!BC$2,DATASHEET!$A$1:$CT$1,0)),"")</f>
        <v/>
      </c>
      <c r="BD233" s="109" t="str">
        <f t="shared" si="101"/>
        <v/>
      </c>
      <c r="BE233" s="110" t="str">
        <f>IF(ISBLANK(DATASHEET!BM219),"",DATASHEET!BM219)</f>
        <v/>
      </c>
      <c r="BF233" s="111" t="str">
        <f>IF(ISBLANK(DATASHEET!BN219),"",DATASHEET!BN219)</f>
        <v/>
      </c>
      <c r="BG233" s="108" t="str">
        <f>IF(BH233="","",IFERROR(VLOOKUP(DATASHEET!BP219,lookup,2,FALSE)-$Q233,""))</f>
        <v/>
      </c>
      <c r="BH233" s="109" t="str">
        <f>IFERROR(INDEX(DATASHEET!$A$1:$CT$300,MATCH(PROGRESS!$A233,DATASHEET!$A$1:$A$300,0),MATCH(PROGRESS!BH$2,DATASHEET!$A$1:$CT$1,0)),"")</f>
        <v/>
      </c>
      <c r="BI233" s="109" t="str">
        <f t="shared" si="102"/>
        <v/>
      </c>
      <c r="BJ233" s="110" t="str">
        <f>IF(ISBLANK(DATASHEET!BQ219),"",DATASHEET!BQ219)</f>
        <v/>
      </c>
      <c r="BK233" s="111" t="str">
        <f>IF(ISBLANK(DATASHEET!BR219),"",DATASHEET!BR219)</f>
        <v/>
      </c>
      <c r="BL233" s="108" t="str">
        <f>IFERROR(VLOOKUP(DATASHEET!BT219,lookup,2,FALSE)-$Q233,"")</f>
        <v/>
      </c>
      <c r="BM233" s="109" t="str">
        <f>IFERROR(INDEX(DATASHEET!$A$1:$CT$300,MATCH(PROGRESS!$A233,DATASHEET!$A$1:$A$300,0),MATCH(PROGRESS!BM$2,DATASHEET!$A$1:$CT$1,0)),"")</f>
        <v/>
      </c>
      <c r="BN233" s="109" t="str">
        <f t="shared" si="103"/>
        <v/>
      </c>
      <c r="BO233" s="110" t="str">
        <f>IF(ISBLANK(DATASHEET!BU219),"",DATASHEET!BU219)</f>
        <v/>
      </c>
      <c r="BP233" s="111" t="str">
        <f>IF(ISBLANK(DATASHEET!BV219),"",DATASHEET!BV219)</f>
        <v/>
      </c>
      <c r="BQ233" s="108" t="str">
        <f>IFERROR(VLOOKUP(DATASHEET!BX219,lookup,2,FALSE)-$Q233,"")</f>
        <v/>
      </c>
      <c r="BR233" s="109" t="str">
        <f>IFERROR(INDEX(DATASHEET!$A$1:$CT$300,MATCH(PROGRESS!$A233,DATASHEET!$A$1:$A$300,0),MATCH(PROGRESS!BR$2,DATASHEET!$A$1:$CT$1,0)),"")</f>
        <v/>
      </c>
      <c r="BS233" s="109" t="str">
        <f t="shared" si="88"/>
        <v/>
      </c>
      <c r="BT233" s="110" t="str">
        <f>IF(ISBLANK(DATASHEET!BY219),"",DATASHEET!BY219)</f>
        <v/>
      </c>
      <c r="BU233" s="111" t="str">
        <f>IF(ISBLANK(DATASHEET!BZ219),"",DATASHEET!BZ219)</f>
        <v/>
      </c>
      <c r="BV233" s="108" t="str">
        <f>IFERROR(VLOOKUP(DATASHEET!CB219,lookup,2,FALSE)-$Q233,"")</f>
        <v/>
      </c>
      <c r="BW233" s="109" t="str">
        <f>IFERROR(INDEX(DATASHEET!$A$1:$CT$300,MATCH(PROGRESS!$A233,DATASHEET!$A$1:$A$300,0),MATCH(PROGRESS!BW$2,DATASHEET!$A$1:$CT$1,0)),"")</f>
        <v/>
      </c>
      <c r="BX233" s="109" t="str">
        <f t="shared" si="104"/>
        <v/>
      </c>
      <c r="BY233" s="110" t="str">
        <f>IF(ISBLANK(DATASHEET!CC219),"",DATASHEET!CC219)</f>
        <v/>
      </c>
      <c r="BZ233" s="111" t="str">
        <f>IF(ISBLANK(DATASHEET!CD219),"",DATASHEET!CD219)</f>
        <v/>
      </c>
      <c r="CA233" s="108" t="str">
        <f>IFERROR(VLOOKUP(DATASHEET!CF219,lookup,2,FALSE)-$Q233,"")</f>
        <v/>
      </c>
      <c r="CB233" s="109" t="str">
        <f>IFERROR(INDEX(DATASHEET!$A$1:$CT$300,MATCH(PROGRESS!$A233,DATASHEET!$A$1:$A$300,0),MATCH(PROGRESS!CB$2,DATASHEET!$A$1:$CT$1,0)),"")</f>
        <v/>
      </c>
      <c r="CC233" s="109" t="str">
        <f t="shared" si="90"/>
        <v/>
      </c>
      <c r="CD233" s="110" t="str">
        <f>IF(ISBLANK(DATASHEET!CG219),"",DATASHEET!CG219)</f>
        <v/>
      </c>
      <c r="CE233" s="111" t="str">
        <f>IF(ISBLANK(DATASHEET!CH219),"",DATASHEET!CH219)</f>
        <v/>
      </c>
      <c r="CF233" s="108" t="str">
        <f>IFERROR(VLOOKUP(DATASHEET!CJ219,lookup,2,FALSE)-$Q233,"")</f>
        <v/>
      </c>
      <c r="CG233" s="109" t="str">
        <f>IFERROR(INDEX(DATASHEET!$A$1:$CT$300,MATCH(PROGRESS!$A233,DATASHEET!$A$1:$A$300,0),MATCH(PROGRESS!CG$2,DATASHEET!$A$1:$CT$1,0)),"")</f>
        <v/>
      </c>
      <c r="CH233" s="109" t="str">
        <f t="shared" si="93"/>
        <v/>
      </c>
      <c r="CI233" s="110" t="str">
        <f>IF(ISBLANK(DATASHEET!CK219),"",DATASHEET!CK219)</f>
        <v/>
      </c>
      <c r="CJ233" s="111" t="str">
        <f>IF(ISBLANK(DATASHEET!CL219),"",DATASHEET!CL219)</f>
        <v/>
      </c>
      <c r="CK233" s="108" t="str">
        <f>IFERROR(VLOOKUP(DATASHEET!CN219,lookup,2,FALSE)-$Q233,"")</f>
        <v/>
      </c>
      <c r="CL233" s="109" t="str">
        <f>IFERROR(INDEX(DATASHEET!$A$1:$CT$300,MATCH(PROGRESS!$A233,DATASHEET!$A$1:$A$300,0),MATCH(PROGRESS!CL$2,DATASHEET!$A$1:$CT$1,0)),"")</f>
        <v/>
      </c>
      <c r="CM233" s="109" t="str">
        <f t="shared" si="91"/>
        <v/>
      </c>
      <c r="CN233" s="110" t="str">
        <f>IF(ISBLANK(DATASHEET!CO219),"",DATASHEET!CO219)</f>
        <v/>
      </c>
      <c r="CO233" s="110" t="str">
        <f>IF(ISBLANK(DATASHEET!CP219),"",DATASHEET!CP219)</f>
        <v/>
      </c>
    </row>
    <row r="234" spans="1:200" x14ac:dyDescent="0.25">
      <c r="A234" s="112">
        <f>DATASHEET!A220</f>
        <v>0</v>
      </c>
      <c r="B234" s="113">
        <f>DATASHEET!B220</f>
        <v>0</v>
      </c>
      <c r="C234" s="124">
        <f>DATASHEET!C220</f>
        <v>0</v>
      </c>
      <c r="D234" s="115">
        <f>DATASHEET!D220</f>
        <v>0</v>
      </c>
      <c r="E234" s="115">
        <f>DATASHEET!J220</f>
        <v>0</v>
      </c>
      <c r="F234" s="115">
        <f>DATASHEET!E220</f>
        <v>0</v>
      </c>
      <c r="G234" s="115">
        <f>DATASHEET!F220</f>
        <v>0</v>
      </c>
      <c r="H234" s="115">
        <f>DATASHEET!G220</f>
        <v>0</v>
      </c>
      <c r="I234" s="115">
        <f>DATASHEET!H220</f>
        <v>0</v>
      </c>
      <c r="J234" s="115">
        <f>DATASHEET!I220</f>
        <v>0</v>
      </c>
      <c r="K234" s="114" t="str">
        <f>DATASHEET!M220</f>
        <v/>
      </c>
      <c r="L234" s="123" t="str">
        <f t="shared" si="95"/>
        <v/>
      </c>
      <c r="M234" s="106" t="str">
        <f>IFERROR(SUM(COUNTIF($S234,"&gt;=0"),COUNTIF($AC234,"&gt;=0"),COUNTIF($AH234,"&gt;=0"),COUNTIF(#REF!,"&gt;=0"),COUNTIF($AM234,"&gt;=0"),COUNTIF($AR234,"&gt;=0"),COUNTIF($AW234,"&gt;=0"),COUNTIF($BB234,"&gt;=0"),COUNTIF($BG234,"&gt;=0"),COUNTIF($BL234,"&gt;=0"),COUNTIF($BV234,"&gt;=0"),COUNTIF($BQ234,"&gt;=0"),COUNTIF($CF234,"&gt;=0"),COUNTIF($CK234,"&gt;=0"),COUNTIF($X234,"&gt;=0"),COUNTIF($CA234,"&gt;=0"))/COUNT($S234,$AC234,$AH234,#REF!,$AM234,$AR234,$AW234,$BB234,$BG234,$BL234,$BV234,$CA234,$CF234,$CK234,$X234,$BQ234),"")</f>
        <v/>
      </c>
      <c r="N234" s="106" t="str">
        <f>IFERROR(SUM(COUNTIF($S234,"&lt;0"),COUNTIF($AC234,"&lt;0"),COUNTIF($AH234,"&lt;0"),COUNTIF(#REF!,"&lt;0"),COUNTIF($AM234,"&lt;0"),COUNTIF($AR234,"&lt;0"),COUNTIF($AW234,"&lt;0"),COUNTIF($BB234,"&lt;0"),COUNTIF($BG234,"&lt;0"),COUNTIF($BL234,"&lt;0"),COUNTIF($BV234,"&lt;0"),COUNTIF($BQ234,"&lt;0"),COUNTIF($CA234,"&lt;0"),COUNTIF($CF234,"&lt;0"),COUNTIF($CK234,"&lt;0"),COUNTIF($X234,"&lt;0"))/COUNT($S234,$AC234,$AH234,#REF!,$AM234,$AR234,$AW234,$BB234,$BG234,$BL234,$BV234,$CA234,$CF234,$CK234,$X234,$BQ234),"")</f>
        <v/>
      </c>
      <c r="O234" s="118" t="str">
        <f>IF(ISBLANK(DATASHEET!L220),"",DATASHEET!L220)</f>
        <v/>
      </c>
      <c r="P234" s="119" t="str">
        <f>IFERROR(IF(VLOOKUP(DATASHEET!A220,[5]YEAR8!$A$2:$Z$226,18,FALSE)="","",VLOOKUP(DATASHEET!A220,[5]YEAR8!$A$2:$Z$226,18,FALSE)),"")</f>
        <v/>
      </c>
      <c r="Q234" s="120" t="str">
        <f>IFERROR(IF(VLOOKUP(DATASHEET!A220,[5]YEAR8!$A$2:$AF$250,19,FALSE)="","",VLOOKUP(DATASHEET!A220,[5]YEAR8!$A$2:$AF$250,19,FALSE)),"")</f>
        <v/>
      </c>
      <c r="R234" s="121" t="str">
        <f>'P8 BREAKDOWN'!L222</f>
        <v/>
      </c>
      <c r="S234" s="108" t="str">
        <f>IF(T234="","",IFERROR(VLOOKUP(DATASHEET!AF220,lookup,2,FALSE)-$Q234,""))</f>
        <v/>
      </c>
      <c r="T234" s="109" t="str">
        <f>IFERROR(INDEX(DATASHEET!$A$1:$CT$300,MATCH(PROGRESS!$A234,DATASHEET!$A$1:$A$300,0),MATCH(PROGRESS!T$2,DATASHEET!$A$1:$CT$1,0)),"")</f>
        <v/>
      </c>
      <c r="U234" s="109" t="str">
        <f t="shared" si="96"/>
        <v/>
      </c>
      <c r="V234" s="110" t="str">
        <f>IF(ISBLANK(DATASHEET!AG220),"",DATASHEET!AG220)</f>
        <v/>
      </c>
      <c r="W234" s="111" t="str">
        <f>IF(ISBLANK(DATASHEET!AH220),"",DATASHEET!AH220)</f>
        <v/>
      </c>
      <c r="X234" s="108" t="str">
        <f>IFERROR(VLOOKUP(DATASHEET!AJ220,lookup,2,FALSE)-$Q234,"")</f>
        <v/>
      </c>
      <c r="Y234" s="109" t="str">
        <f>IFERROR(INDEX(DATASHEET!$A$1:$CT$300,MATCH(PROGRESS!$A234,DATASHEET!$A$1:$A$300,0),MATCH(PROGRESS!Y$2,DATASHEET!$A$1:$CT$1,0)),"")</f>
        <v/>
      </c>
      <c r="Z234" s="109" t="str">
        <f t="shared" si="92"/>
        <v/>
      </c>
      <c r="AA234" s="110" t="str">
        <f>IF(ISBLANK(DATASHEET!AK220),"",DATASHEET!AK220)</f>
        <v/>
      </c>
      <c r="AB234" s="111" t="str">
        <f>IF(ISBLANK(DATASHEET!AL220),"",DATASHEET!AL220)</f>
        <v/>
      </c>
      <c r="AC234" s="108" t="str">
        <f>IF(AD234="","",IFERROR(VLOOKUP(DATASHEET!AN220,lookup,2,FALSE)-$Q234,""))</f>
        <v/>
      </c>
      <c r="AD234" s="109" t="str">
        <f>IFERROR(INDEX(DATASHEET!$A$1:$CT$300,MATCH(PROGRESS!$A234,DATASHEET!$A$1:$A$300,0),MATCH(PROGRESS!AD$2,DATASHEET!$A$1:$CT$1,0)),"")</f>
        <v/>
      </c>
      <c r="AE234" s="109" t="str">
        <f t="shared" si="97"/>
        <v/>
      </c>
      <c r="AF234" s="110" t="str">
        <f>IF(ISBLANK(DATASHEET!AO220),"",DATASHEET!AO220)</f>
        <v/>
      </c>
      <c r="AG234" s="111" t="str">
        <f>IF(ISBLANK(DATASHEET!AP220),"",DATASHEET!AP220)</f>
        <v/>
      </c>
      <c r="AH234" s="108" t="str">
        <f>IF(AI234="","",IFERROR(VLOOKUP(DATASHEET!AR220,lookup,2,FALSE)-$Q234,""))</f>
        <v/>
      </c>
      <c r="AI234" s="109" t="str">
        <f>IFERROR(INDEX(DATASHEET!$A$1:$CT$300,MATCH(PROGRESS!$A234,DATASHEET!$A$1:$A$300,0),MATCH(PROGRESS!AI$2,DATASHEET!$A$1:$CT$1,0)),"")</f>
        <v/>
      </c>
      <c r="AJ234" s="109" t="str">
        <f t="shared" si="98"/>
        <v/>
      </c>
      <c r="AK234" s="110" t="str">
        <f>IF(ISBLANK(DATASHEET!AS220),"",DATASHEET!AS220)</f>
        <v/>
      </c>
      <c r="AL234" s="111" t="str">
        <f>IF(ISBLANK(DATASHEET!AT220),"",DATASHEET!AT220)</f>
        <v/>
      </c>
      <c r="AM234" s="108" t="str">
        <f>IF(AN234="","",IFERROR(VLOOKUP(DATASHEET!AZ220,lookup,2,FALSE)-$Q234,""))</f>
        <v/>
      </c>
      <c r="AN234" s="109" t="str">
        <f>IFERROR(INDEX(DATASHEET!$A$1:$CT$300,MATCH(PROGRESS!$A234,DATASHEET!$A$1:$A$300,0),MATCH(PROGRESS!AN$2,DATASHEET!$A$1:$CT$1,0)),"")</f>
        <v/>
      </c>
      <c r="AO234" s="109" t="str">
        <f t="shared" si="82"/>
        <v/>
      </c>
      <c r="AP234" s="110" t="str">
        <f>IF(ISBLANK(DATASHEET!BA220),"",DATASHEET!BA220)</f>
        <v/>
      </c>
      <c r="AQ234" s="111" t="str">
        <f>IF(ISBLANK(DATASHEET!BB220),"",DATASHEET!BB220)</f>
        <v/>
      </c>
      <c r="AR234" s="108" t="str">
        <f>IF(AS234="","",IFERROR(VLOOKUP(DATASHEET!BD220,lookup,2,FALSE)-$Q234,""))</f>
        <v/>
      </c>
      <c r="AS234" s="109" t="str">
        <f>IFERROR(INDEX(DATASHEET!$A$1:$CT$300,MATCH(PROGRESS!$A234,DATASHEET!$A$1:$A$300,0),MATCH(PROGRESS!AS$2,DATASHEET!$A$1:$CT$1,0)),"")</f>
        <v/>
      </c>
      <c r="AT234" s="109" t="str">
        <f t="shared" si="99"/>
        <v/>
      </c>
      <c r="AU234" s="110" t="str">
        <f>IF(ISBLANK(DATASHEET!BE220),"",DATASHEET!BE220)</f>
        <v/>
      </c>
      <c r="AV234" s="111" t="str">
        <f>IF(ISBLANK(DATASHEET!BF220),"",DATASHEET!BF220)</f>
        <v/>
      </c>
      <c r="AW234" s="108" t="str">
        <f>IF(AX234="","",IFERROR(VLOOKUP(DATASHEET!BH220,lookup,2,FALSE)-$Q234,""))</f>
        <v/>
      </c>
      <c r="AX234" s="109" t="str">
        <f>IFERROR(INDEX(DATASHEET!$A$1:$CT$300,MATCH(PROGRESS!$A234,DATASHEET!$A$1:$A$300,0),MATCH(PROGRESS!AX$2,DATASHEET!$A$1:$CT$1,0)),"")</f>
        <v/>
      </c>
      <c r="AY234" s="109" t="str">
        <f t="shared" si="100"/>
        <v/>
      </c>
      <c r="AZ234" s="110" t="str">
        <f>IF(ISBLANK(DATASHEET!BI220),"",DATASHEET!BI220)</f>
        <v/>
      </c>
      <c r="BA234" s="111" t="str">
        <f>IF(ISBLANK(DATASHEET!BJ220),"",DATASHEET!BJ220)</f>
        <v/>
      </c>
      <c r="BB234" s="108" t="str">
        <f>IF(BC234="","",IFERROR(VLOOKUP(DATASHEET!BL220,lookup,2,FALSE)-$Q234,""))</f>
        <v/>
      </c>
      <c r="BC234" s="109" t="str">
        <f>IFERROR(INDEX(DATASHEET!$A$1:$CT$300,MATCH(PROGRESS!$A234,DATASHEET!$A$1:$A$300,0),MATCH(PROGRESS!BC$2,DATASHEET!$A$1:$CT$1,0)),"")</f>
        <v/>
      </c>
      <c r="BD234" s="109" t="str">
        <f t="shared" si="101"/>
        <v/>
      </c>
      <c r="BE234" s="110" t="str">
        <f>IF(ISBLANK(DATASHEET!BM220),"",DATASHEET!BM220)</f>
        <v/>
      </c>
      <c r="BF234" s="111" t="str">
        <f>IF(ISBLANK(DATASHEET!BN220),"",DATASHEET!BN220)</f>
        <v/>
      </c>
      <c r="BG234" s="108" t="str">
        <f>IF(BH234="","",IFERROR(VLOOKUP(DATASHEET!BP220,lookup,2,FALSE)-$Q234,""))</f>
        <v/>
      </c>
      <c r="BH234" s="109" t="str">
        <f>IFERROR(INDEX(DATASHEET!$A$1:$CT$300,MATCH(PROGRESS!$A234,DATASHEET!$A$1:$A$300,0),MATCH(PROGRESS!BH$2,DATASHEET!$A$1:$CT$1,0)),"")</f>
        <v/>
      </c>
      <c r="BI234" s="109" t="str">
        <f t="shared" si="102"/>
        <v/>
      </c>
      <c r="BJ234" s="110" t="str">
        <f>IF(ISBLANK(DATASHEET!BQ220),"",DATASHEET!BQ220)</f>
        <v/>
      </c>
      <c r="BK234" s="111" t="str">
        <f>IF(ISBLANK(DATASHEET!BR220),"",DATASHEET!BR220)</f>
        <v/>
      </c>
      <c r="BL234" s="108" t="str">
        <f>IFERROR(VLOOKUP(DATASHEET!BT220,lookup,2,FALSE)-$Q234,"")</f>
        <v/>
      </c>
      <c r="BM234" s="109" t="str">
        <f>IFERROR(INDEX(DATASHEET!$A$1:$CT$300,MATCH(PROGRESS!$A234,DATASHEET!$A$1:$A$300,0),MATCH(PROGRESS!BM$2,DATASHEET!$A$1:$CT$1,0)),"")</f>
        <v/>
      </c>
      <c r="BN234" s="109" t="str">
        <f t="shared" si="103"/>
        <v/>
      </c>
      <c r="BO234" s="110" t="str">
        <f>IF(ISBLANK(DATASHEET!BU220),"",DATASHEET!BU220)</f>
        <v/>
      </c>
      <c r="BP234" s="111" t="str">
        <f>IF(ISBLANK(DATASHEET!BV220),"",DATASHEET!BV220)</f>
        <v/>
      </c>
      <c r="BQ234" s="108" t="str">
        <f>IFERROR(VLOOKUP(DATASHEET!BX220,lookup,2,FALSE)-$Q234,"")</f>
        <v/>
      </c>
      <c r="BR234" s="109" t="str">
        <f>IFERROR(INDEX(DATASHEET!$A$1:$CT$300,MATCH(PROGRESS!$A234,DATASHEET!$A$1:$A$300,0),MATCH(PROGRESS!BR$2,DATASHEET!$A$1:$CT$1,0)),"")</f>
        <v/>
      </c>
      <c r="BS234" s="109" t="str">
        <f t="shared" si="88"/>
        <v/>
      </c>
      <c r="BT234" s="110" t="str">
        <f>IF(ISBLANK(DATASHEET!BY220),"",DATASHEET!BY220)</f>
        <v/>
      </c>
      <c r="BU234" s="111" t="str">
        <f>IF(ISBLANK(DATASHEET!BZ220),"",DATASHEET!BZ220)</f>
        <v/>
      </c>
      <c r="BV234" s="108" t="str">
        <f>IFERROR(VLOOKUP(DATASHEET!CB220,lookup,2,FALSE)-$Q234,"")</f>
        <v/>
      </c>
      <c r="BW234" s="109" t="str">
        <f>IFERROR(INDEX(DATASHEET!$A$1:$CT$300,MATCH(PROGRESS!$A234,DATASHEET!$A$1:$A$300,0),MATCH(PROGRESS!BW$2,DATASHEET!$A$1:$CT$1,0)),"")</f>
        <v/>
      </c>
      <c r="BX234" s="109" t="str">
        <f t="shared" si="104"/>
        <v/>
      </c>
      <c r="BY234" s="110" t="str">
        <f>IF(ISBLANK(DATASHEET!CC220),"",DATASHEET!CC220)</f>
        <v/>
      </c>
      <c r="BZ234" s="111" t="str">
        <f>IF(ISBLANK(DATASHEET!CD220),"",DATASHEET!CD220)</f>
        <v/>
      </c>
      <c r="CA234" s="108" t="str">
        <f>IFERROR(VLOOKUP(DATASHEET!CF220,lookup,2,FALSE)-$Q234,"")</f>
        <v/>
      </c>
      <c r="CB234" s="109" t="str">
        <f>IFERROR(INDEX(DATASHEET!$A$1:$CT$300,MATCH(PROGRESS!$A234,DATASHEET!$A$1:$A$300,0),MATCH(PROGRESS!CB$2,DATASHEET!$A$1:$CT$1,0)),"")</f>
        <v/>
      </c>
      <c r="CC234" s="109" t="str">
        <f t="shared" si="90"/>
        <v/>
      </c>
      <c r="CD234" s="110" t="str">
        <f>IF(ISBLANK(DATASHEET!CG220),"",DATASHEET!CG220)</f>
        <v/>
      </c>
      <c r="CE234" s="111" t="str">
        <f>IF(ISBLANK(DATASHEET!CH220),"",DATASHEET!CH220)</f>
        <v/>
      </c>
      <c r="CF234" s="108" t="str">
        <f>IFERROR(VLOOKUP(DATASHEET!CJ220,lookup,2,FALSE)-$Q234,"")</f>
        <v/>
      </c>
      <c r="CG234" s="109" t="str">
        <f>IFERROR(INDEX(DATASHEET!$A$1:$CT$300,MATCH(PROGRESS!$A234,DATASHEET!$A$1:$A$300,0),MATCH(PROGRESS!CG$2,DATASHEET!$A$1:$CT$1,0)),"")</f>
        <v/>
      </c>
      <c r="CH234" s="109" t="str">
        <f t="shared" si="93"/>
        <v/>
      </c>
      <c r="CI234" s="110" t="str">
        <f>IF(ISBLANK(DATASHEET!CK220),"",DATASHEET!CK220)</f>
        <v/>
      </c>
      <c r="CJ234" s="111" t="str">
        <f>IF(ISBLANK(DATASHEET!CL220),"",DATASHEET!CL220)</f>
        <v/>
      </c>
      <c r="CK234" s="108" t="str">
        <f>IFERROR(VLOOKUP(DATASHEET!CN220,lookup,2,FALSE)-$Q234,"")</f>
        <v/>
      </c>
      <c r="CL234" s="109" t="str">
        <f>IFERROR(INDEX(DATASHEET!$A$1:$CT$300,MATCH(PROGRESS!$A234,DATASHEET!$A$1:$A$300,0),MATCH(PROGRESS!CL$2,DATASHEET!$A$1:$CT$1,0)),"")</f>
        <v/>
      </c>
      <c r="CM234" s="109" t="str">
        <f t="shared" si="91"/>
        <v/>
      </c>
      <c r="CN234" s="110" t="str">
        <f>IF(ISBLANK(DATASHEET!CO220),"",DATASHEET!CO220)</f>
        <v/>
      </c>
      <c r="CO234" s="110" t="str">
        <f>IF(ISBLANK(DATASHEET!CP220),"",DATASHEET!CP220)</f>
        <v/>
      </c>
    </row>
    <row r="235" spans="1:200" x14ac:dyDescent="0.25">
      <c r="A235" s="112">
        <f>DATASHEET!A221</f>
        <v>0</v>
      </c>
      <c r="B235" s="113">
        <f>DATASHEET!B221</f>
        <v>0</v>
      </c>
      <c r="C235" s="124">
        <f>DATASHEET!C221</f>
        <v>0</v>
      </c>
      <c r="D235" s="115">
        <f>DATASHEET!D221</f>
        <v>0</v>
      </c>
      <c r="E235" s="115">
        <f>DATASHEET!J221</f>
        <v>0</v>
      </c>
      <c r="F235" s="115">
        <f>DATASHEET!E221</f>
        <v>0</v>
      </c>
      <c r="G235" s="115">
        <f>DATASHEET!F221</f>
        <v>0</v>
      </c>
      <c r="H235" s="115">
        <f>DATASHEET!G221</f>
        <v>0</v>
      </c>
      <c r="I235" s="115">
        <f>DATASHEET!H221</f>
        <v>0</v>
      </c>
      <c r="J235" s="115">
        <f>DATASHEET!I221</f>
        <v>0</v>
      </c>
      <c r="K235" s="114" t="str">
        <f>DATASHEET!M221</f>
        <v/>
      </c>
      <c r="L235" s="123" t="str">
        <f t="shared" si="95"/>
        <v/>
      </c>
      <c r="M235" s="106" t="str">
        <f>IFERROR(SUM(COUNTIF($S235,"&gt;=0"),COUNTIF($AC235,"&gt;=0"),COUNTIF($AH235,"&gt;=0"),COUNTIF(#REF!,"&gt;=0"),COUNTIF($AM235,"&gt;=0"),COUNTIF($AR235,"&gt;=0"),COUNTIF($AW235,"&gt;=0"),COUNTIF($BB235,"&gt;=0"),COUNTIF($BG235,"&gt;=0"),COUNTIF($BL235,"&gt;=0"),COUNTIF($BV235,"&gt;=0"),COUNTIF($BQ235,"&gt;=0"),COUNTIF($CF235,"&gt;=0"),COUNTIF($CK235,"&gt;=0"),COUNTIF($X235,"&gt;=0"),COUNTIF($CA235,"&gt;=0"))/COUNT($S235,$AC235,$AH235,#REF!,$AM235,$AR235,$AW235,$BB235,$BG235,$BL235,$BV235,$CA235,$CF235,$CK235,$X235,$BQ235),"")</f>
        <v/>
      </c>
      <c r="N235" s="106" t="str">
        <f>IFERROR(SUM(COUNTIF($S235,"&lt;0"),COUNTIF($AC235,"&lt;0"),COUNTIF($AH235,"&lt;0"),COUNTIF(#REF!,"&lt;0"),COUNTIF($AM235,"&lt;0"),COUNTIF($AR235,"&lt;0"),COUNTIF($AW235,"&lt;0"),COUNTIF($BB235,"&lt;0"),COUNTIF($BG235,"&lt;0"),COUNTIF($BL235,"&lt;0"),COUNTIF($BV235,"&lt;0"),COUNTIF($BQ235,"&lt;0"),COUNTIF($CA235,"&lt;0"),COUNTIF($CF235,"&lt;0"),COUNTIF($CK235,"&lt;0"),COUNTIF($X235,"&lt;0"))/COUNT($S235,$AC235,$AH235,#REF!,$AM235,$AR235,$AW235,$BB235,$BG235,$BL235,$BV235,$CA235,$CF235,$CK235,$X235,$BQ235),"")</f>
        <v/>
      </c>
      <c r="O235" s="118" t="str">
        <f>IF(ISBLANK(DATASHEET!L221),"",DATASHEET!L221)</f>
        <v/>
      </c>
      <c r="P235" s="119" t="str">
        <f>IFERROR(IF(VLOOKUP(DATASHEET!A221,[5]YEAR8!$A$2:$Z$226,18,FALSE)="","",VLOOKUP(DATASHEET!A221,[5]YEAR8!$A$2:$Z$226,18,FALSE)),"")</f>
        <v/>
      </c>
      <c r="Q235" s="120" t="str">
        <f>IFERROR(IF(VLOOKUP(DATASHEET!A221,[5]YEAR8!$A$2:$AF$250,19,FALSE)="","",VLOOKUP(DATASHEET!A221,[5]YEAR8!$A$2:$AF$250,19,FALSE)),"")</f>
        <v/>
      </c>
      <c r="R235" s="121" t="str">
        <f>'P8 BREAKDOWN'!L223</f>
        <v/>
      </c>
      <c r="S235" s="108" t="str">
        <f>IF(T235="","",IFERROR(VLOOKUP(DATASHEET!AF221,lookup,2,FALSE)-$Q235,""))</f>
        <v/>
      </c>
      <c r="T235" s="109" t="str">
        <f>IFERROR(INDEX(DATASHEET!$A$1:$CT$300,MATCH(PROGRESS!$A235,DATASHEET!$A$1:$A$300,0),MATCH(PROGRESS!T$2,DATASHEET!$A$1:$CT$1,0)),"")</f>
        <v/>
      </c>
      <c r="U235" s="109" t="str">
        <f t="shared" si="96"/>
        <v/>
      </c>
      <c r="V235" s="110" t="str">
        <f>IF(ISBLANK(DATASHEET!AG221),"",DATASHEET!AG221)</f>
        <v/>
      </c>
      <c r="W235" s="111" t="str">
        <f>IF(ISBLANK(DATASHEET!AH221),"",DATASHEET!AH221)</f>
        <v/>
      </c>
      <c r="X235" s="108" t="str">
        <f>IFERROR(VLOOKUP(DATASHEET!AJ221,lookup,2,FALSE)-$Q235,"")</f>
        <v/>
      </c>
      <c r="Y235" s="109" t="str">
        <f>IFERROR(INDEX(DATASHEET!$A$1:$CT$300,MATCH(PROGRESS!$A235,DATASHEET!$A$1:$A$300,0),MATCH(PROGRESS!Y$2,DATASHEET!$A$1:$CT$1,0)),"")</f>
        <v/>
      </c>
      <c r="Z235" s="109" t="str">
        <f t="shared" si="92"/>
        <v/>
      </c>
      <c r="AA235" s="110" t="str">
        <f>IF(ISBLANK(DATASHEET!AK221),"",DATASHEET!AK221)</f>
        <v/>
      </c>
      <c r="AB235" s="111" t="str">
        <f>IF(ISBLANK(DATASHEET!AL221),"",DATASHEET!AL221)</f>
        <v/>
      </c>
      <c r="AC235" s="108" t="str">
        <f>IF(AD235="","",IFERROR(VLOOKUP(DATASHEET!AN221,lookup,2,FALSE)-$Q235,""))</f>
        <v/>
      </c>
      <c r="AD235" s="109" t="str">
        <f>IFERROR(INDEX(DATASHEET!$A$1:$CT$300,MATCH(PROGRESS!$A235,DATASHEET!$A$1:$A$300,0),MATCH(PROGRESS!AD$2,DATASHEET!$A$1:$CT$1,0)),"")</f>
        <v/>
      </c>
      <c r="AE235" s="109" t="str">
        <f t="shared" si="97"/>
        <v/>
      </c>
      <c r="AF235" s="110" t="str">
        <f>IF(ISBLANK(DATASHEET!AO221),"",DATASHEET!AO221)</f>
        <v/>
      </c>
      <c r="AG235" s="111" t="str">
        <f>IF(ISBLANK(DATASHEET!AP221),"",DATASHEET!AP221)</f>
        <v/>
      </c>
      <c r="AH235" s="108" t="str">
        <f>IF(AI235="","",IFERROR(VLOOKUP(DATASHEET!AR221,lookup,2,FALSE)-$Q235,""))</f>
        <v/>
      </c>
      <c r="AI235" s="109" t="str">
        <f>IFERROR(INDEX(DATASHEET!$A$1:$CT$300,MATCH(PROGRESS!$A235,DATASHEET!$A$1:$A$300,0),MATCH(PROGRESS!AI$2,DATASHEET!$A$1:$CT$1,0)),"")</f>
        <v/>
      </c>
      <c r="AJ235" s="109" t="str">
        <f t="shared" si="98"/>
        <v/>
      </c>
      <c r="AK235" s="110" t="str">
        <f>IF(ISBLANK(DATASHEET!AS221),"",DATASHEET!AS221)</f>
        <v/>
      </c>
      <c r="AL235" s="111" t="str">
        <f>IF(ISBLANK(DATASHEET!AT221),"",DATASHEET!AT221)</f>
        <v/>
      </c>
      <c r="AM235" s="108" t="str">
        <f>IF(AN235="","",IFERROR(VLOOKUP(DATASHEET!AZ221,lookup,2,FALSE)-$Q235,""))</f>
        <v/>
      </c>
      <c r="AN235" s="109" t="str">
        <f>IFERROR(INDEX(DATASHEET!$A$1:$CT$300,MATCH(PROGRESS!$A235,DATASHEET!$A$1:$A$300,0),MATCH(PROGRESS!AN$2,DATASHEET!$A$1:$CT$1,0)),"")</f>
        <v/>
      </c>
      <c r="AO235" s="109" t="str">
        <f t="shared" si="82"/>
        <v/>
      </c>
      <c r="AP235" s="110" t="str">
        <f>IF(ISBLANK(DATASHEET!BA221),"",DATASHEET!BA221)</f>
        <v/>
      </c>
      <c r="AQ235" s="111" t="str">
        <f>IF(ISBLANK(DATASHEET!BB221),"",DATASHEET!BB221)</f>
        <v/>
      </c>
      <c r="AR235" s="108" t="str">
        <f>IF(AS235="","",IFERROR(VLOOKUP(DATASHEET!BD221,lookup,2,FALSE)-$Q235,""))</f>
        <v/>
      </c>
      <c r="AS235" s="109" t="str">
        <f>IFERROR(INDEX(DATASHEET!$A$1:$CT$300,MATCH(PROGRESS!$A235,DATASHEET!$A$1:$A$300,0),MATCH(PROGRESS!AS$2,DATASHEET!$A$1:$CT$1,0)),"")</f>
        <v/>
      </c>
      <c r="AT235" s="109" t="str">
        <f t="shared" si="99"/>
        <v/>
      </c>
      <c r="AU235" s="110" t="str">
        <f>IF(ISBLANK(DATASHEET!BE221),"",DATASHEET!BE221)</f>
        <v/>
      </c>
      <c r="AV235" s="111" t="str">
        <f>IF(ISBLANK(DATASHEET!BF221),"",DATASHEET!BF221)</f>
        <v/>
      </c>
      <c r="AW235" s="108" t="str">
        <f>IF(AX235="","",IFERROR(VLOOKUP(DATASHEET!BH221,lookup,2,FALSE)-$Q235,""))</f>
        <v/>
      </c>
      <c r="AX235" s="109" t="str">
        <f>IFERROR(INDEX(DATASHEET!$A$1:$CT$300,MATCH(PROGRESS!$A235,DATASHEET!$A$1:$A$300,0),MATCH(PROGRESS!AX$2,DATASHEET!$A$1:$CT$1,0)),"")</f>
        <v/>
      </c>
      <c r="AY235" s="109" t="str">
        <f t="shared" si="100"/>
        <v/>
      </c>
      <c r="AZ235" s="110" t="str">
        <f>IF(ISBLANK(DATASHEET!BI221),"",DATASHEET!BI221)</f>
        <v/>
      </c>
      <c r="BA235" s="111" t="str">
        <f>IF(ISBLANK(DATASHEET!BJ221),"",DATASHEET!BJ221)</f>
        <v/>
      </c>
      <c r="BB235" s="108" t="str">
        <f>IF(BC235="","",IFERROR(VLOOKUP(DATASHEET!BL221,lookup,2,FALSE)-$Q235,""))</f>
        <v/>
      </c>
      <c r="BC235" s="109" t="str">
        <f>IFERROR(INDEX(DATASHEET!$A$1:$CT$300,MATCH(PROGRESS!$A235,DATASHEET!$A$1:$A$300,0),MATCH(PROGRESS!BC$2,DATASHEET!$A$1:$CT$1,0)),"")</f>
        <v/>
      </c>
      <c r="BD235" s="109" t="str">
        <f t="shared" si="101"/>
        <v/>
      </c>
      <c r="BE235" s="110" t="str">
        <f>IF(ISBLANK(DATASHEET!BM221),"",DATASHEET!BM221)</f>
        <v/>
      </c>
      <c r="BF235" s="111" t="str">
        <f>IF(ISBLANK(DATASHEET!BN221),"",DATASHEET!BN221)</f>
        <v/>
      </c>
      <c r="BG235" s="108" t="str">
        <f>IF(BH235="","",IFERROR(VLOOKUP(DATASHEET!BP221,lookup,2,FALSE)-$Q235,""))</f>
        <v/>
      </c>
      <c r="BH235" s="109" t="str">
        <f>IFERROR(INDEX(DATASHEET!$A$1:$CT$300,MATCH(PROGRESS!$A235,DATASHEET!$A$1:$A$300,0),MATCH(PROGRESS!BH$2,DATASHEET!$A$1:$CT$1,0)),"")</f>
        <v/>
      </c>
      <c r="BI235" s="109" t="str">
        <f t="shared" si="102"/>
        <v/>
      </c>
      <c r="BJ235" s="110" t="str">
        <f>IF(ISBLANK(DATASHEET!BQ221),"",DATASHEET!BQ221)</f>
        <v/>
      </c>
      <c r="BK235" s="111" t="str">
        <f>IF(ISBLANK(DATASHEET!BR221),"",DATASHEET!BR221)</f>
        <v/>
      </c>
      <c r="BL235" s="108" t="str">
        <f>IFERROR(VLOOKUP(DATASHEET!BT221,lookup,2,FALSE)-$Q235,"")</f>
        <v/>
      </c>
      <c r="BM235" s="109" t="str">
        <f>IFERROR(INDEX(DATASHEET!$A$1:$CT$300,MATCH(PROGRESS!$A235,DATASHEET!$A$1:$A$300,0),MATCH(PROGRESS!BM$2,DATASHEET!$A$1:$CT$1,0)),"")</f>
        <v/>
      </c>
      <c r="BN235" s="109" t="str">
        <f t="shared" si="103"/>
        <v/>
      </c>
      <c r="BO235" s="110" t="str">
        <f>IF(ISBLANK(DATASHEET!BU221),"",DATASHEET!BU221)</f>
        <v/>
      </c>
      <c r="BP235" s="111" t="str">
        <f>IF(ISBLANK(DATASHEET!BV221),"",DATASHEET!BV221)</f>
        <v/>
      </c>
      <c r="BQ235" s="108" t="str">
        <f>IFERROR(VLOOKUP(DATASHEET!BX221,lookup,2,FALSE)-$Q235,"")</f>
        <v/>
      </c>
      <c r="BR235" s="109" t="str">
        <f>IFERROR(INDEX(DATASHEET!$A$1:$CT$300,MATCH(PROGRESS!$A235,DATASHEET!$A$1:$A$300,0),MATCH(PROGRESS!BR$2,DATASHEET!$A$1:$CT$1,0)),"")</f>
        <v/>
      </c>
      <c r="BS235" s="109" t="str">
        <f t="shared" si="88"/>
        <v/>
      </c>
      <c r="BT235" s="110" t="str">
        <f>IF(ISBLANK(DATASHEET!BY221),"",DATASHEET!BY221)</f>
        <v/>
      </c>
      <c r="BU235" s="111" t="str">
        <f>IF(ISBLANK(DATASHEET!BZ221),"",DATASHEET!BZ221)</f>
        <v/>
      </c>
      <c r="BV235" s="108" t="str">
        <f>IFERROR(VLOOKUP(DATASHEET!CB221,lookup,2,FALSE)-$Q235,"")</f>
        <v/>
      </c>
      <c r="BW235" s="109" t="str">
        <f>IFERROR(INDEX(DATASHEET!$A$1:$CT$300,MATCH(PROGRESS!$A235,DATASHEET!$A$1:$A$300,0),MATCH(PROGRESS!BW$2,DATASHEET!$A$1:$CT$1,0)),"")</f>
        <v/>
      </c>
      <c r="BX235" s="109" t="str">
        <f t="shared" si="104"/>
        <v/>
      </c>
      <c r="BY235" s="110" t="str">
        <f>IF(ISBLANK(DATASHEET!CC221),"",DATASHEET!CC221)</f>
        <v/>
      </c>
      <c r="BZ235" s="111" t="str">
        <f>IF(ISBLANK(DATASHEET!CD221),"",DATASHEET!CD221)</f>
        <v/>
      </c>
      <c r="CA235" s="108" t="str">
        <f>IFERROR(VLOOKUP(DATASHEET!CF221,lookup,2,FALSE)-$Q235,"")</f>
        <v/>
      </c>
      <c r="CB235" s="109" t="str">
        <f>IFERROR(INDEX(DATASHEET!$A$1:$CT$300,MATCH(PROGRESS!$A235,DATASHEET!$A$1:$A$300,0),MATCH(PROGRESS!CB$2,DATASHEET!$A$1:$CT$1,0)),"")</f>
        <v/>
      </c>
      <c r="CC235" s="109" t="str">
        <f t="shared" si="90"/>
        <v/>
      </c>
      <c r="CD235" s="110" t="str">
        <f>IF(ISBLANK(DATASHEET!CG221),"",DATASHEET!CG221)</f>
        <v/>
      </c>
      <c r="CE235" s="111" t="str">
        <f>IF(ISBLANK(DATASHEET!CH221),"",DATASHEET!CH221)</f>
        <v/>
      </c>
      <c r="CF235" s="108" t="str">
        <f>IFERROR(VLOOKUP(DATASHEET!CJ221,lookup,2,FALSE)-$Q235,"")</f>
        <v/>
      </c>
      <c r="CG235" s="109" t="str">
        <f>IFERROR(INDEX(DATASHEET!$A$1:$CT$300,MATCH(PROGRESS!$A235,DATASHEET!$A$1:$A$300,0),MATCH(PROGRESS!CG$2,DATASHEET!$A$1:$CT$1,0)),"")</f>
        <v/>
      </c>
      <c r="CH235" s="109" t="str">
        <f t="shared" si="93"/>
        <v/>
      </c>
      <c r="CI235" s="110" t="str">
        <f>IF(ISBLANK(DATASHEET!CK221),"",DATASHEET!CK221)</f>
        <v/>
      </c>
      <c r="CJ235" s="111" t="str">
        <f>IF(ISBLANK(DATASHEET!CL221),"",DATASHEET!CL221)</f>
        <v/>
      </c>
      <c r="CK235" s="108" t="str">
        <f>IFERROR(VLOOKUP(DATASHEET!CN221,lookup,2,FALSE)-$Q235,"")</f>
        <v/>
      </c>
      <c r="CL235" s="109" t="str">
        <f>IFERROR(INDEX(DATASHEET!$A$1:$CT$300,MATCH(PROGRESS!$A235,DATASHEET!$A$1:$A$300,0),MATCH(PROGRESS!CL$2,DATASHEET!$A$1:$CT$1,0)),"")</f>
        <v/>
      </c>
      <c r="CM235" s="109" t="str">
        <f t="shared" si="91"/>
        <v/>
      </c>
      <c r="CN235" s="110" t="str">
        <f>IF(ISBLANK(DATASHEET!CO221),"",DATASHEET!CO221)</f>
        <v/>
      </c>
      <c r="CO235" s="110" t="str">
        <f>IF(ISBLANK(DATASHEET!CP221),"",DATASHEET!CP221)</f>
        <v/>
      </c>
    </row>
    <row r="236" spans="1:200" x14ac:dyDescent="0.25">
      <c r="A236" s="112">
        <f>DATASHEET!A222</f>
        <v>0</v>
      </c>
      <c r="B236" s="113">
        <f>DATASHEET!B222</f>
        <v>0</v>
      </c>
      <c r="C236" s="124">
        <f>DATASHEET!C222</f>
        <v>0</v>
      </c>
      <c r="D236" s="115">
        <f>DATASHEET!D222</f>
        <v>0</v>
      </c>
      <c r="E236" s="115">
        <f>DATASHEET!J222</f>
        <v>0</v>
      </c>
      <c r="F236" s="115">
        <f>DATASHEET!E222</f>
        <v>0</v>
      </c>
      <c r="G236" s="115">
        <f>DATASHEET!F222</f>
        <v>0</v>
      </c>
      <c r="H236" s="115">
        <f>DATASHEET!G222</f>
        <v>0</v>
      </c>
      <c r="I236" s="115">
        <f>DATASHEET!H222</f>
        <v>0</v>
      </c>
      <c r="J236" s="115">
        <f>DATASHEET!I222</f>
        <v>0</v>
      </c>
      <c r="K236" s="114" t="str">
        <f>DATASHEET!M222</f>
        <v/>
      </c>
      <c r="L236" s="123" t="str">
        <f t="shared" si="95"/>
        <v/>
      </c>
      <c r="M236" s="106" t="str">
        <f>IFERROR(SUM(COUNTIF($S236,"&gt;=0"),COUNTIF($AC236,"&gt;=0"),COUNTIF($AH236,"&gt;=0"),COUNTIF(#REF!,"&gt;=0"),COUNTIF($AM236,"&gt;=0"),COUNTIF($AR236,"&gt;=0"),COUNTIF($AW236,"&gt;=0"),COUNTIF($BB236,"&gt;=0"),COUNTIF($BG236,"&gt;=0"),COUNTIF($BL236,"&gt;=0"),COUNTIF($BV236,"&gt;=0"),COUNTIF($BQ236,"&gt;=0"),COUNTIF($CF236,"&gt;=0"),COUNTIF($CK236,"&gt;=0"),COUNTIF($X236,"&gt;=0"),COUNTIF($CA236,"&gt;=0"))/COUNT($S236,$AC236,$AH236,#REF!,$AM236,$AR236,$AW236,$BB236,$BG236,$BL236,$BV236,$CA236,$CF236,$CK236,$X236,$BQ236),"")</f>
        <v/>
      </c>
      <c r="N236" s="106" t="str">
        <f>IFERROR(SUM(COUNTIF($S236,"&lt;0"),COUNTIF($AC236,"&lt;0"),COUNTIF($AH236,"&lt;0"),COUNTIF(#REF!,"&lt;0"),COUNTIF($AM236,"&lt;0"),COUNTIF($AR236,"&lt;0"),COUNTIF($AW236,"&lt;0"),COUNTIF($BB236,"&lt;0"),COUNTIF($BG236,"&lt;0"),COUNTIF($BL236,"&lt;0"),COUNTIF($BV236,"&lt;0"),COUNTIF($BQ236,"&lt;0"),COUNTIF($CA236,"&lt;0"),COUNTIF($CF236,"&lt;0"),COUNTIF($CK236,"&lt;0"),COUNTIF($X236,"&lt;0"))/COUNT($S236,$AC236,$AH236,#REF!,$AM236,$AR236,$AW236,$BB236,$BG236,$BL236,$BV236,$CA236,$CF236,$CK236,$X236,$BQ236),"")</f>
        <v/>
      </c>
      <c r="O236" s="118" t="str">
        <f>IF(ISBLANK(DATASHEET!L222),"",DATASHEET!L222)</f>
        <v/>
      </c>
      <c r="P236" s="119" t="str">
        <f>IFERROR(IF(VLOOKUP(DATASHEET!A222,[5]YEAR8!$A$2:$Z$226,18,FALSE)="","",VLOOKUP(DATASHEET!A222,[5]YEAR8!$A$2:$Z$226,18,FALSE)),"")</f>
        <v/>
      </c>
      <c r="Q236" s="120" t="str">
        <f>IFERROR(IF(VLOOKUP(DATASHEET!A222,[5]YEAR8!$A$2:$AF$250,19,FALSE)="","",VLOOKUP(DATASHEET!A222,[5]YEAR8!$A$2:$AF$250,19,FALSE)),"")</f>
        <v/>
      </c>
      <c r="R236" s="121" t="str">
        <f>'P8 BREAKDOWN'!L224</f>
        <v/>
      </c>
      <c r="S236" s="108" t="str">
        <f>IF(T236="","",IFERROR(VLOOKUP(DATASHEET!AF222,lookup,2,FALSE)-$Q236,""))</f>
        <v/>
      </c>
      <c r="T236" s="109" t="str">
        <f>IFERROR(INDEX(DATASHEET!$A$1:$CT$300,MATCH(PROGRESS!$A236,DATASHEET!$A$1:$A$300,0),MATCH(PROGRESS!T$2,DATASHEET!$A$1:$CT$1,0)),"")</f>
        <v/>
      </c>
      <c r="U236" s="109" t="str">
        <f t="shared" si="96"/>
        <v/>
      </c>
      <c r="V236" s="110" t="str">
        <f>IF(ISBLANK(DATASHEET!AG222),"",DATASHEET!AG222)</f>
        <v/>
      </c>
      <c r="W236" s="111" t="str">
        <f>IF(ISBLANK(DATASHEET!AH222),"",DATASHEET!AH222)</f>
        <v/>
      </c>
      <c r="X236" s="108" t="str">
        <f>IFERROR(VLOOKUP(DATASHEET!AJ222,lookup,2,FALSE)-$Q236,"")</f>
        <v/>
      </c>
      <c r="Y236" s="109" t="str">
        <f>IFERROR(INDEX(DATASHEET!$A$1:$CT$300,MATCH(PROGRESS!$A236,DATASHEET!$A$1:$A$300,0),MATCH(PROGRESS!Y$2,DATASHEET!$A$1:$CT$1,0)),"")</f>
        <v/>
      </c>
      <c r="Z236" s="109" t="str">
        <f t="shared" si="92"/>
        <v/>
      </c>
      <c r="AA236" s="110" t="str">
        <f>IF(ISBLANK(DATASHEET!AK222),"",DATASHEET!AK222)</f>
        <v/>
      </c>
      <c r="AB236" s="111" t="str">
        <f>IF(ISBLANK(DATASHEET!AL222),"",DATASHEET!AL222)</f>
        <v/>
      </c>
      <c r="AC236" s="108" t="str">
        <f>IF(AD236="","",IFERROR(VLOOKUP(DATASHEET!AN222,lookup,2,FALSE)-$Q236,""))</f>
        <v/>
      </c>
      <c r="AD236" s="109" t="str">
        <f>IFERROR(INDEX(DATASHEET!$A$1:$CT$300,MATCH(PROGRESS!$A236,DATASHEET!$A$1:$A$300,0),MATCH(PROGRESS!AD$2,DATASHEET!$A$1:$CT$1,0)),"")</f>
        <v/>
      </c>
      <c r="AE236" s="109" t="str">
        <f t="shared" si="97"/>
        <v/>
      </c>
      <c r="AF236" s="110" t="str">
        <f>IF(ISBLANK(DATASHEET!AO222),"",DATASHEET!AO222)</f>
        <v/>
      </c>
      <c r="AG236" s="111" t="str">
        <f>IF(ISBLANK(DATASHEET!AP222),"",DATASHEET!AP222)</f>
        <v/>
      </c>
      <c r="AH236" s="108" t="str">
        <f>IF(AI236="","",IFERROR(VLOOKUP(DATASHEET!AR222,lookup,2,FALSE)-$Q236,""))</f>
        <v/>
      </c>
      <c r="AI236" s="109" t="str">
        <f>IFERROR(INDEX(DATASHEET!$A$1:$CT$300,MATCH(PROGRESS!$A236,DATASHEET!$A$1:$A$300,0),MATCH(PROGRESS!AI$2,DATASHEET!$A$1:$CT$1,0)),"")</f>
        <v/>
      </c>
      <c r="AJ236" s="109" t="str">
        <f t="shared" si="98"/>
        <v/>
      </c>
      <c r="AK236" s="110" t="str">
        <f>IF(ISBLANK(DATASHEET!AS222),"",DATASHEET!AS222)</f>
        <v/>
      </c>
      <c r="AL236" s="111" t="str">
        <f>IF(ISBLANK(DATASHEET!AT222),"",DATASHEET!AT222)</f>
        <v/>
      </c>
      <c r="AM236" s="108" t="str">
        <f>IF(AN236="","",IFERROR(VLOOKUP(DATASHEET!AZ222,lookup,2,FALSE)-$Q236,""))</f>
        <v/>
      </c>
      <c r="AN236" s="109" t="str">
        <f>IFERROR(INDEX(DATASHEET!$A$1:$CT$300,MATCH(PROGRESS!$A236,DATASHEET!$A$1:$A$300,0),MATCH(PROGRESS!AN$2,DATASHEET!$A$1:$CT$1,0)),"")</f>
        <v/>
      </c>
      <c r="AO236" s="109" t="str">
        <f t="shared" si="82"/>
        <v/>
      </c>
      <c r="AP236" s="110" t="str">
        <f>IF(ISBLANK(DATASHEET!BA222),"",DATASHEET!BA222)</f>
        <v/>
      </c>
      <c r="AQ236" s="111" t="str">
        <f>IF(ISBLANK(DATASHEET!BB222),"",DATASHEET!BB222)</f>
        <v/>
      </c>
      <c r="AR236" s="108" t="str">
        <f>IF(AS236="","",IFERROR(VLOOKUP(DATASHEET!BD222,lookup,2,FALSE)-$Q236,""))</f>
        <v/>
      </c>
      <c r="AS236" s="109" t="str">
        <f>IFERROR(INDEX(DATASHEET!$A$1:$CT$300,MATCH(PROGRESS!$A236,DATASHEET!$A$1:$A$300,0),MATCH(PROGRESS!AS$2,DATASHEET!$A$1:$CT$1,0)),"")</f>
        <v/>
      </c>
      <c r="AT236" s="109" t="str">
        <f t="shared" si="99"/>
        <v/>
      </c>
      <c r="AU236" s="110" t="str">
        <f>IF(ISBLANK(DATASHEET!BE222),"",DATASHEET!BE222)</f>
        <v/>
      </c>
      <c r="AV236" s="111" t="str">
        <f>IF(ISBLANK(DATASHEET!BF222),"",DATASHEET!BF222)</f>
        <v/>
      </c>
      <c r="AW236" s="108" t="str">
        <f>IF(AX236="","",IFERROR(VLOOKUP(DATASHEET!BH222,lookup,2,FALSE)-$Q236,""))</f>
        <v/>
      </c>
      <c r="AX236" s="109" t="str">
        <f>IFERROR(INDEX(DATASHEET!$A$1:$CT$300,MATCH(PROGRESS!$A236,DATASHEET!$A$1:$A$300,0),MATCH(PROGRESS!AX$2,DATASHEET!$A$1:$CT$1,0)),"")</f>
        <v/>
      </c>
      <c r="AY236" s="109" t="str">
        <f t="shared" si="100"/>
        <v/>
      </c>
      <c r="AZ236" s="110" t="str">
        <f>IF(ISBLANK(DATASHEET!BI222),"",DATASHEET!BI222)</f>
        <v/>
      </c>
      <c r="BA236" s="111" t="str">
        <f>IF(ISBLANK(DATASHEET!BJ222),"",DATASHEET!BJ222)</f>
        <v/>
      </c>
      <c r="BB236" s="108" t="str">
        <f>IF(BC236="","",IFERROR(VLOOKUP(DATASHEET!BL222,lookup,2,FALSE)-$Q236,""))</f>
        <v/>
      </c>
      <c r="BC236" s="109" t="str">
        <f>IFERROR(INDEX(DATASHEET!$A$1:$CT$300,MATCH(PROGRESS!$A236,DATASHEET!$A$1:$A$300,0),MATCH(PROGRESS!BC$2,DATASHEET!$A$1:$CT$1,0)),"")</f>
        <v/>
      </c>
      <c r="BD236" s="109" t="str">
        <f t="shared" si="101"/>
        <v/>
      </c>
      <c r="BE236" s="110" t="str">
        <f>IF(ISBLANK(DATASHEET!BM222),"",DATASHEET!BM222)</f>
        <v/>
      </c>
      <c r="BF236" s="111" t="str">
        <f>IF(ISBLANK(DATASHEET!BN222),"",DATASHEET!BN222)</f>
        <v/>
      </c>
      <c r="BG236" s="108" t="str">
        <f>IF(BH236="","",IFERROR(VLOOKUP(DATASHEET!BP222,lookup,2,FALSE)-$Q236,""))</f>
        <v/>
      </c>
      <c r="BH236" s="109" t="str">
        <f>IFERROR(INDEX(DATASHEET!$A$1:$CT$300,MATCH(PROGRESS!$A236,DATASHEET!$A$1:$A$300,0),MATCH(PROGRESS!BH$2,DATASHEET!$A$1:$CT$1,0)),"")</f>
        <v/>
      </c>
      <c r="BI236" s="109" t="str">
        <f t="shared" si="102"/>
        <v/>
      </c>
      <c r="BJ236" s="110" t="str">
        <f>IF(ISBLANK(DATASHEET!BQ222),"",DATASHEET!BQ222)</f>
        <v/>
      </c>
      <c r="BK236" s="111" t="str">
        <f>IF(ISBLANK(DATASHEET!BR222),"",DATASHEET!BR222)</f>
        <v/>
      </c>
      <c r="BL236" s="108" t="str">
        <f>IFERROR(VLOOKUP(DATASHEET!BT222,lookup,2,FALSE)-$Q236,"")</f>
        <v/>
      </c>
      <c r="BM236" s="109" t="str">
        <f>IFERROR(INDEX(DATASHEET!$A$1:$CT$300,MATCH(PROGRESS!$A236,DATASHEET!$A$1:$A$300,0),MATCH(PROGRESS!BM$2,DATASHEET!$A$1:$CT$1,0)),"")</f>
        <v/>
      </c>
      <c r="BN236" s="109" t="str">
        <f t="shared" si="103"/>
        <v/>
      </c>
      <c r="BO236" s="110" t="str">
        <f>IF(ISBLANK(DATASHEET!BU222),"",DATASHEET!BU222)</f>
        <v/>
      </c>
      <c r="BP236" s="111" t="str">
        <f>IF(ISBLANK(DATASHEET!BV222),"",DATASHEET!BV222)</f>
        <v/>
      </c>
      <c r="BQ236" s="108" t="str">
        <f>IFERROR(VLOOKUP(DATASHEET!BX222,lookup,2,FALSE)-$Q236,"")</f>
        <v/>
      </c>
      <c r="BR236" s="109" t="str">
        <f>IFERROR(INDEX(DATASHEET!$A$1:$CT$300,MATCH(PROGRESS!$A236,DATASHEET!$A$1:$A$300,0),MATCH(PROGRESS!BR$2,DATASHEET!$A$1:$CT$1,0)),"")</f>
        <v/>
      </c>
      <c r="BS236" s="109" t="str">
        <f t="shared" si="88"/>
        <v/>
      </c>
      <c r="BT236" s="110" t="str">
        <f>IF(ISBLANK(DATASHEET!BY222),"",DATASHEET!BY222)</f>
        <v/>
      </c>
      <c r="BU236" s="111" t="str">
        <f>IF(ISBLANK(DATASHEET!BZ222),"",DATASHEET!BZ222)</f>
        <v/>
      </c>
      <c r="BV236" s="108" t="str">
        <f>IFERROR(VLOOKUP(DATASHEET!CB222,lookup,2,FALSE)-$Q236,"")</f>
        <v/>
      </c>
      <c r="BW236" s="109" t="str">
        <f>IFERROR(INDEX(DATASHEET!$A$1:$CT$300,MATCH(PROGRESS!$A236,DATASHEET!$A$1:$A$300,0),MATCH(PROGRESS!BW$2,DATASHEET!$A$1:$CT$1,0)),"")</f>
        <v/>
      </c>
      <c r="BX236" s="109" t="str">
        <f t="shared" si="104"/>
        <v/>
      </c>
      <c r="BY236" s="110" t="str">
        <f>IF(ISBLANK(DATASHEET!CC222),"",DATASHEET!CC222)</f>
        <v/>
      </c>
      <c r="BZ236" s="111" t="str">
        <f>IF(ISBLANK(DATASHEET!CD222),"",DATASHEET!CD222)</f>
        <v/>
      </c>
      <c r="CA236" s="108" t="str">
        <f>IFERROR(VLOOKUP(DATASHEET!CF222,lookup,2,FALSE)-$Q236,"")</f>
        <v/>
      </c>
      <c r="CB236" s="109" t="str">
        <f>IFERROR(INDEX(DATASHEET!$A$1:$CT$300,MATCH(PROGRESS!$A236,DATASHEET!$A$1:$A$300,0),MATCH(PROGRESS!CB$2,DATASHEET!$A$1:$CT$1,0)),"")</f>
        <v/>
      </c>
      <c r="CC236" s="109" t="str">
        <f t="shared" si="90"/>
        <v/>
      </c>
      <c r="CD236" s="110" t="str">
        <f>IF(ISBLANK(DATASHEET!CG222),"",DATASHEET!CG222)</f>
        <v/>
      </c>
      <c r="CE236" s="111" t="str">
        <f>IF(ISBLANK(DATASHEET!CH222),"",DATASHEET!CH222)</f>
        <v/>
      </c>
      <c r="CF236" s="108" t="str">
        <f>IFERROR(VLOOKUP(DATASHEET!CJ222,lookup,2,FALSE)-$Q236,"")</f>
        <v/>
      </c>
      <c r="CG236" s="109" t="str">
        <f>IFERROR(INDEX(DATASHEET!$A$1:$CT$300,MATCH(PROGRESS!$A236,DATASHEET!$A$1:$A$300,0),MATCH(PROGRESS!CG$2,DATASHEET!$A$1:$CT$1,0)),"")</f>
        <v/>
      </c>
      <c r="CH236" s="109" t="str">
        <f t="shared" si="93"/>
        <v/>
      </c>
      <c r="CI236" s="110" t="str">
        <f>IF(ISBLANK(DATASHEET!CK222),"",DATASHEET!CK222)</f>
        <v/>
      </c>
      <c r="CJ236" s="111" t="str">
        <f>IF(ISBLANK(DATASHEET!CL222),"",DATASHEET!CL222)</f>
        <v/>
      </c>
      <c r="CK236" s="108" t="str">
        <f>IFERROR(VLOOKUP(DATASHEET!CN222,lookup,2,FALSE)-$Q236,"")</f>
        <v/>
      </c>
      <c r="CL236" s="109" t="str">
        <f>IFERROR(INDEX(DATASHEET!$A$1:$CT$300,MATCH(PROGRESS!$A236,DATASHEET!$A$1:$A$300,0),MATCH(PROGRESS!CL$2,DATASHEET!$A$1:$CT$1,0)),"")</f>
        <v/>
      </c>
      <c r="CM236" s="109" t="str">
        <f t="shared" si="91"/>
        <v/>
      </c>
      <c r="CN236" s="110" t="str">
        <f>IF(ISBLANK(DATASHEET!CO222),"",DATASHEET!CO222)</f>
        <v/>
      </c>
      <c r="CO236" s="110" t="str">
        <f>IF(ISBLANK(DATASHEET!CP222),"",DATASHEET!CP222)</f>
        <v/>
      </c>
    </row>
    <row r="237" spans="1:200" x14ac:dyDescent="0.25">
      <c r="A237" s="112">
        <f>DATASHEET!A223</f>
        <v>0</v>
      </c>
      <c r="B237" s="113">
        <f>DATASHEET!B223</f>
        <v>0</v>
      </c>
      <c r="C237" s="124">
        <f>DATASHEET!C223</f>
        <v>0</v>
      </c>
      <c r="D237" s="115">
        <f>DATASHEET!D223</f>
        <v>0</v>
      </c>
      <c r="E237" s="115">
        <f>DATASHEET!J223</f>
        <v>0</v>
      </c>
      <c r="F237" s="115">
        <f>DATASHEET!E223</f>
        <v>0</v>
      </c>
      <c r="G237" s="115">
        <f>DATASHEET!F223</f>
        <v>0</v>
      </c>
      <c r="H237" s="115">
        <f>DATASHEET!G223</f>
        <v>0</v>
      </c>
      <c r="I237" s="115">
        <f>DATASHEET!H223</f>
        <v>0</v>
      </c>
      <c r="J237" s="115">
        <f>DATASHEET!I223</f>
        <v>0</v>
      </c>
      <c r="K237" s="114" t="str">
        <f>DATASHEET!M223</f>
        <v/>
      </c>
      <c r="L237" s="123" t="str">
        <f t="shared" si="95"/>
        <v/>
      </c>
      <c r="M237" s="106" t="str">
        <f>IFERROR(SUM(COUNTIF($S237,"&gt;=0"),COUNTIF($AC237,"&gt;=0"),COUNTIF($AH237,"&gt;=0"),COUNTIF(#REF!,"&gt;=0"),COUNTIF($AM237,"&gt;=0"),COUNTIF($AR237,"&gt;=0"),COUNTIF($AW237,"&gt;=0"),COUNTIF($BB237,"&gt;=0"),COUNTIF($BG237,"&gt;=0"),COUNTIF($BL237,"&gt;=0"),COUNTIF($BV237,"&gt;=0"),COUNTIF($BQ237,"&gt;=0"),COUNTIF($CF237,"&gt;=0"),COUNTIF($CK237,"&gt;=0"),COUNTIF($X237,"&gt;=0"),COUNTIF($CA237,"&gt;=0"))/COUNT($S237,$AC237,$AH237,#REF!,$AM237,$AR237,$AW237,$BB237,$BG237,$BL237,$BV237,$CA237,$CF237,$CK237,$X237,$BQ237),"")</f>
        <v/>
      </c>
      <c r="N237" s="106" t="str">
        <f>IFERROR(SUM(COUNTIF($S237,"&lt;0"),COUNTIF($AC237,"&lt;0"),COUNTIF($AH237,"&lt;0"),COUNTIF(#REF!,"&lt;0"),COUNTIF($AM237,"&lt;0"),COUNTIF($AR237,"&lt;0"),COUNTIF($AW237,"&lt;0"),COUNTIF($BB237,"&lt;0"),COUNTIF($BG237,"&lt;0"),COUNTIF($BL237,"&lt;0"),COUNTIF($BV237,"&lt;0"),COUNTIF($BQ237,"&lt;0"),COUNTIF($CA237,"&lt;0"),COUNTIF($CF237,"&lt;0"),COUNTIF($CK237,"&lt;0"),COUNTIF($X237,"&lt;0"))/COUNT($S237,$AC237,$AH237,#REF!,$AM237,$AR237,$AW237,$BB237,$BG237,$BL237,$BV237,$CA237,$CF237,$CK237,$X237,$BQ237),"")</f>
        <v/>
      </c>
      <c r="O237" s="118" t="str">
        <f>IF(ISBLANK(DATASHEET!L223),"",DATASHEET!L223)</f>
        <v/>
      </c>
      <c r="P237" s="119" t="str">
        <f>IFERROR(IF(VLOOKUP(DATASHEET!A223,[5]YEAR8!$A$2:$Z$226,18,FALSE)="","",VLOOKUP(DATASHEET!A223,[5]YEAR8!$A$2:$Z$226,18,FALSE)),"")</f>
        <v/>
      </c>
      <c r="Q237" s="120" t="str">
        <f>IFERROR(IF(VLOOKUP(DATASHEET!A223,[5]YEAR8!$A$2:$AF$250,19,FALSE)="","",VLOOKUP(DATASHEET!A223,[5]YEAR8!$A$2:$AF$250,19,FALSE)),"")</f>
        <v/>
      </c>
      <c r="R237" s="121" t="str">
        <f>'P8 BREAKDOWN'!L225</f>
        <v/>
      </c>
      <c r="S237" s="108" t="str">
        <f>IF(T237="","",IFERROR(VLOOKUP(DATASHEET!AF223,lookup,2,FALSE)-$Q237,""))</f>
        <v/>
      </c>
      <c r="T237" s="109" t="str">
        <f>IFERROR(INDEX(DATASHEET!$A$1:$CT$300,MATCH(PROGRESS!$A237,DATASHEET!$A$1:$A$300,0),MATCH(PROGRESS!T$2,DATASHEET!$A$1:$CT$1,0)),"")</f>
        <v/>
      </c>
      <c r="U237" s="109" t="str">
        <f t="shared" si="96"/>
        <v/>
      </c>
      <c r="V237" s="110" t="str">
        <f>IF(ISBLANK(DATASHEET!AG223),"",DATASHEET!AG223)</f>
        <v/>
      </c>
      <c r="W237" s="111" t="str">
        <f>IF(ISBLANK(DATASHEET!AH223),"",DATASHEET!AH223)</f>
        <v/>
      </c>
      <c r="X237" s="108" t="str">
        <f>IFERROR(VLOOKUP(DATASHEET!AJ223,lookup,2,FALSE)-$Q237,"")</f>
        <v/>
      </c>
      <c r="Y237" s="109" t="str">
        <f>IFERROR(INDEX(DATASHEET!$A$1:$CT$300,MATCH(PROGRESS!$A237,DATASHEET!$A$1:$A$300,0),MATCH(PROGRESS!Y$2,DATASHEET!$A$1:$CT$1,0)),"")</f>
        <v/>
      </c>
      <c r="Z237" s="109" t="str">
        <f t="shared" si="92"/>
        <v/>
      </c>
      <c r="AA237" s="110" t="str">
        <f>IF(ISBLANK(DATASHEET!AK223),"",DATASHEET!AK223)</f>
        <v/>
      </c>
      <c r="AB237" s="111" t="str">
        <f>IF(ISBLANK(DATASHEET!AL223),"",DATASHEET!AL223)</f>
        <v/>
      </c>
      <c r="AC237" s="108" t="str">
        <f>IF(AD237="","",IFERROR(VLOOKUP(DATASHEET!AN223,lookup,2,FALSE)-$Q237,""))</f>
        <v/>
      </c>
      <c r="AD237" s="109" t="str">
        <f>IFERROR(INDEX(DATASHEET!$A$1:$CT$300,MATCH(PROGRESS!$A237,DATASHEET!$A$1:$A$300,0),MATCH(PROGRESS!AD$2,DATASHEET!$A$1:$CT$1,0)),"")</f>
        <v/>
      </c>
      <c r="AE237" s="109" t="str">
        <f t="shared" si="97"/>
        <v/>
      </c>
      <c r="AF237" s="110" t="str">
        <f>IF(ISBLANK(DATASHEET!AO223),"",DATASHEET!AO223)</f>
        <v/>
      </c>
      <c r="AG237" s="111" t="str">
        <f>IF(ISBLANK(DATASHEET!AP223),"",DATASHEET!AP223)</f>
        <v/>
      </c>
      <c r="AH237" s="108" t="str">
        <f>IF(AI237="","",IFERROR(VLOOKUP(DATASHEET!AR223,lookup,2,FALSE)-$Q237,""))</f>
        <v/>
      </c>
      <c r="AI237" s="109" t="str">
        <f>IFERROR(INDEX(DATASHEET!$A$1:$CT$300,MATCH(PROGRESS!$A237,DATASHEET!$A$1:$A$300,0),MATCH(PROGRESS!AI$2,DATASHEET!$A$1:$CT$1,0)),"")</f>
        <v/>
      </c>
      <c r="AJ237" s="109" t="str">
        <f t="shared" si="98"/>
        <v/>
      </c>
      <c r="AK237" s="110" t="str">
        <f>IF(ISBLANK(DATASHEET!AS223),"",DATASHEET!AS223)</f>
        <v/>
      </c>
      <c r="AL237" s="111" t="str">
        <f>IF(ISBLANK(DATASHEET!AT223),"",DATASHEET!AT223)</f>
        <v/>
      </c>
      <c r="AM237" s="108" t="str">
        <f>IF(AN237="","",IFERROR(VLOOKUP(DATASHEET!AZ223,lookup,2,FALSE)-$Q237,""))</f>
        <v/>
      </c>
      <c r="AN237" s="109" t="str">
        <f>IFERROR(INDEX(DATASHEET!$A$1:$CT$300,MATCH(PROGRESS!$A237,DATASHEET!$A$1:$A$300,0),MATCH(PROGRESS!AN$2,DATASHEET!$A$1:$CT$1,0)),"")</f>
        <v/>
      </c>
      <c r="AO237" s="109" t="str">
        <f t="shared" si="82"/>
        <v/>
      </c>
      <c r="AP237" s="110" t="str">
        <f>IF(ISBLANK(DATASHEET!BA223),"",DATASHEET!BA223)</f>
        <v/>
      </c>
      <c r="AQ237" s="111" t="str">
        <f>IF(ISBLANK(DATASHEET!BB223),"",DATASHEET!BB223)</f>
        <v/>
      </c>
      <c r="AR237" s="108" t="str">
        <f>IF(AS237="","",IFERROR(VLOOKUP(DATASHEET!BD223,lookup,2,FALSE)-$Q237,""))</f>
        <v/>
      </c>
      <c r="AS237" s="109" t="str">
        <f>IFERROR(INDEX(DATASHEET!$A$1:$CT$300,MATCH(PROGRESS!$A237,DATASHEET!$A$1:$A$300,0),MATCH(PROGRESS!AS$2,DATASHEET!$A$1:$CT$1,0)),"")</f>
        <v/>
      </c>
      <c r="AT237" s="109" t="str">
        <f t="shared" si="99"/>
        <v/>
      </c>
      <c r="AU237" s="110" t="str">
        <f>IF(ISBLANK(DATASHEET!BE223),"",DATASHEET!BE223)</f>
        <v/>
      </c>
      <c r="AV237" s="111" t="str">
        <f>IF(ISBLANK(DATASHEET!BF223),"",DATASHEET!BF223)</f>
        <v/>
      </c>
      <c r="AW237" s="108" t="str">
        <f>IF(AX237="","",IFERROR(VLOOKUP(DATASHEET!BH223,lookup,2,FALSE)-$Q237,""))</f>
        <v/>
      </c>
      <c r="AX237" s="109" t="str">
        <f>IFERROR(INDEX(DATASHEET!$A$1:$CT$300,MATCH(PROGRESS!$A237,DATASHEET!$A$1:$A$300,0),MATCH(PROGRESS!AX$2,DATASHEET!$A$1:$CT$1,0)),"")</f>
        <v/>
      </c>
      <c r="AY237" s="109" t="str">
        <f t="shared" si="100"/>
        <v/>
      </c>
      <c r="AZ237" s="110" t="str">
        <f>IF(ISBLANK(DATASHEET!BI223),"",DATASHEET!BI223)</f>
        <v/>
      </c>
      <c r="BA237" s="111" t="str">
        <f>IF(ISBLANK(DATASHEET!BJ223),"",DATASHEET!BJ223)</f>
        <v/>
      </c>
      <c r="BB237" s="108" t="str">
        <f>IF(BC237="","",IFERROR(VLOOKUP(DATASHEET!BL223,lookup,2,FALSE)-$Q237,""))</f>
        <v/>
      </c>
      <c r="BC237" s="109" t="str">
        <f>IFERROR(INDEX(DATASHEET!$A$1:$CT$300,MATCH(PROGRESS!$A237,DATASHEET!$A$1:$A$300,0),MATCH(PROGRESS!BC$2,DATASHEET!$A$1:$CT$1,0)),"")</f>
        <v/>
      </c>
      <c r="BD237" s="109" t="str">
        <f t="shared" si="101"/>
        <v/>
      </c>
      <c r="BE237" s="110" t="str">
        <f>IF(ISBLANK(DATASHEET!BM223),"",DATASHEET!BM223)</f>
        <v/>
      </c>
      <c r="BF237" s="111" t="str">
        <f>IF(ISBLANK(DATASHEET!BN223),"",DATASHEET!BN223)</f>
        <v/>
      </c>
      <c r="BG237" s="108" t="str">
        <f>IF(BH237="","",IFERROR(VLOOKUP(DATASHEET!BP223,lookup,2,FALSE)-$Q237,""))</f>
        <v/>
      </c>
      <c r="BH237" s="109" t="str">
        <f>IFERROR(INDEX(DATASHEET!$A$1:$CT$300,MATCH(PROGRESS!$A237,DATASHEET!$A$1:$A$300,0),MATCH(PROGRESS!BH$2,DATASHEET!$A$1:$CT$1,0)),"")</f>
        <v/>
      </c>
      <c r="BI237" s="109" t="str">
        <f t="shared" si="102"/>
        <v/>
      </c>
      <c r="BJ237" s="110" t="str">
        <f>IF(ISBLANK(DATASHEET!BQ223),"",DATASHEET!BQ223)</f>
        <v/>
      </c>
      <c r="BK237" s="111" t="str">
        <f>IF(ISBLANK(DATASHEET!BR223),"",DATASHEET!BR223)</f>
        <v/>
      </c>
      <c r="BL237" s="108" t="str">
        <f>IFERROR(VLOOKUP(DATASHEET!BT223,lookup,2,FALSE)-$Q237,"")</f>
        <v/>
      </c>
      <c r="BM237" s="109" t="str">
        <f>IFERROR(INDEX(DATASHEET!$A$1:$CT$300,MATCH(PROGRESS!$A237,DATASHEET!$A$1:$A$300,0),MATCH(PROGRESS!BM$2,DATASHEET!$A$1:$CT$1,0)),"")</f>
        <v/>
      </c>
      <c r="BN237" s="109" t="str">
        <f t="shared" si="103"/>
        <v/>
      </c>
      <c r="BO237" s="110" t="str">
        <f>IF(ISBLANK(DATASHEET!BU223),"",DATASHEET!BU223)</f>
        <v/>
      </c>
      <c r="BP237" s="111" t="str">
        <f>IF(ISBLANK(DATASHEET!BV223),"",DATASHEET!BV223)</f>
        <v/>
      </c>
      <c r="BQ237" s="108" t="str">
        <f>IFERROR(VLOOKUP(DATASHEET!BX223,lookup,2,FALSE)-$Q237,"")</f>
        <v/>
      </c>
      <c r="BR237" s="109" t="str">
        <f>IFERROR(INDEX(DATASHEET!$A$1:$CT$300,MATCH(PROGRESS!$A237,DATASHEET!$A$1:$A$300,0),MATCH(PROGRESS!BR$2,DATASHEET!$A$1:$CT$1,0)),"")</f>
        <v/>
      </c>
      <c r="BS237" s="109" t="str">
        <f t="shared" si="88"/>
        <v/>
      </c>
      <c r="BT237" s="110" t="str">
        <f>IF(ISBLANK(DATASHEET!BY223),"",DATASHEET!BY223)</f>
        <v/>
      </c>
      <c r="BU237" s="111" t="str">
        <f>IF(ISBLANK(DATASHEET!BZ223),"",DATASHEET!BZ223)</f>
        <v/>
      </c>
      <c r="BV237" s="108" t="str">
        <f>IFERROR(VLOOKUP(DATASHEET!CB223,lookup,2,FALSE)-$Q237,"")</f>
        <v/>
      </c>
      <c r="BW237" s="109" t="str">
        <f>IFERROR(INDEX(DATASHEET!$A$1:$CT$300,MATCH(PROGRESS!$A237,DATASHEET!$A$1:$A$300,0),MATCH(PROGRESS!BW$2,DATASHEET!$A$1:$CT$1,0)),"")</f>
        <v/>
      </c>
      <c r="BX237" s="109" t="str">
        <f t="shared" si="104"/>
        <v/>
      </c>
      <c r="BY237" s="110" t="str">
        <f>IF(ISBLANK(DATASHEET!CC223),"",DATASHEET!CC223)</f>
        <v/>
      </c>
      <c r="BZ237" s="111" t="str">
        <f>IF(ISBLANK(DATASHEET!CD223),"",DATASHEET!CD223)</f>
        <v/>
      </c>
      <c r="CA237" s="108" t="str">
        <f>IFERROR(VLOOKUP(DATASHEET!CF223,lookup,2,FALSE)-$Q237,"")</f>
        <v/>
      </c>
      <c r="CB237" s="109" t="str">
        <f>IFERROR(INDEX(DATASHEET!$A$1:$CT$300,MATCH(PROGRESS!$A237,DATASHEET!$A$1:$A$300,0),MATCH(PROGRESS!CB$2,DATASHEET!$A$1:$CT$1,0)),"")</f>
        <v/>
      </c>
      <c r="CC237" s="109" t="str">
        <f t="shared" si="90"/>
        <v/>
      </c>
      <c r="CD237" s="110" t="str">
        <f>IF(ISBLANK(DATASHEET!CG223),"",DATASHEET!CG223)</f>
        <v/>
      </c>
      <c r="CE237" s="111" t="str">
        <f>IF(ISBLANK(DATASHEET!CH223),"",DATASHEET!CH223)</f>
        <v/>
      </c>
      <c r="CF237" s="108" t="str">
        <f>IFERROR(VLOOKUP(DATASHEET!CJ223,lookup,2,FALSE)-$Q237,"")</f>
        <v/>
      </c>
      <c r="CG237" s="109" t="str">
        <f>IFERROR(INDEX(DATASHEET!$A$1:$CT$300,MATCH(PROGRESS!$A237,DATASHEET!$A$1:$A$300,0),MATCH(PROGRESS!CG$2,DATASHEET!$A$1:$CT$1,0)),"")</f>
        <v/>
      </c>
      <c r="CH237" s="109" t="str">
        <f t="shared" si="93"/>
        <v/>
      </c>
      <c r="CI237" s="110" t="str">
        <f>IF(ISBLANK(DATASHEET!CK223),"",DATASHEET!CK223)</f>
        <v/>
      </c>
      <c r="CJ237" s="111" t="str">
        <f>IF(ISBLANK(DATASHEET!CL223),"",DATASHEET!CL223)</f>
        <v/>
      </c>
      <c r="CK237" s="108" t="str">
        <f>IFERROR(VLOOKUP(DATASHEET!CN223,lookup,2,FALSE)-$Q237,"")</f>
        <v/>
      </c>
      <c r="CL237" s="109" t="str">
        <f>IFERROR(INDEX(DATASHEET!$A$1:$CT$300,MATCH(PROGRESS!$A237,DATASHEET!$A$1:$A$300,0),MATCH(PROGRESS!CL$2,DATASHEET!$A$1:$CT$1,0)),"")</f>
        <v/>
      </c>
      <c r="CM237" s="109" t="str">
        <f t="shared" si="91"/>
        <v/>
      </c>
      <c r="CN237" s="110" t="str">
        <f>IF(ISBLANK(DATASHEET!CO223),"",DATASHEET!CO223)</f>
        <v/>
      </c>
      <c r="CO237" s="110" t="str">
        <f>IF(ISBLANK(DATASHEET!CP223),"",DATASHEET!CP223)</f>
        <v/>
      </c>
    </row>
    <row r="238" spans="1:200" x14ac:dyDescent="0.25">
      <c r="A238" s="112">
        <f>DATASHEET!A224</f>
        <v>0</v>
      </c>
      <c r="B238" s="113">
        <f>DATASHEET!B224</f>
        <v>0</v>
      </c>
      <c r="C238" s="124">
        <f>DATASHEET!C224</f>
        <v>0</v>
      </c>
      <c r="D238" s="115">
        <f>DATASHEET!D224</f>
        <v>0</v>
      </c>
      <c r="E238" s="115">
        <f>DATASHEET!J224</f>
        <v>0</v>
      </c>
      <c r="F238" s="115">
        <f>DATASHEET!E224</f>
        <v>0</v>
      </c>
      <c r="G238" s="115">
        <f>DATASHEET!F224</f>
        <v>0</v>
      </c>
      <c r="H238" s="115">
        <f>DATASHEET!G224</f>
        <v>0</v>
      </c>
      <c r="I238" s="115">
        <f>DATASHEET!H224</f>
        <v>0</v>
      </c>
      <c r="J238" s="115">
        <f>DATASHEET!I224</f>
        <v>0</v>
      </c>
      <c r="K238" s="114" t="str">
        <f>DATASHEET!M224</f>
        <v/>
      </c>
      <c r="L238" s="123" t="str">
        <f t="shared" si="95"/>
        <v/>
      </c>
      <c r="M238" s="106" t="str">
        <f>IFERROR(SUM(COUNTIF($S238,"&gt;=0"),COUNTIF($AC238,"&gt;=0"),COUNTIF($AH238,"&gt;=0"),COUNTIF(#REF!,"&gt;=0"),COUNTIF($AM238,"&gt;=0"),COUNTIF($AR238,"&gt;=0"),COUNTIF($AW238,"&gt;=0"),COUNTIF($BB238,"&gt;=0"),COUNTIF($BG238,"&gt;=0"),COUNTIF($BL238,"&gt;=0"),COUNTIF($BV238,"&gt;=0"),COUNTIF($BQ238,"&gt;=0"),COUNTIF($CF238,"&gt;=0"),COUNTIF($CK238,"&gt;=0"),COUNTIF($X238,"&gt;=0"),COUNTIF($CA238,"&gt;=0"))/COUNT($S238,$AC238,$AH238,#REF!,$AM238,$AR238,$AW238,$BB238,$BG238,$BL238,$BV238,$CA238,$CF238,$CK238,$X238,$BQ238),"")</f>
        <v/>
      </c>
      <c r="N238" s="106" t="str">
        <f>IFERROR(SUM(COUNTIF($S238,"&lt;0"),COUNTIF($AC238,"&lt;0"),COUNTIF($AH238,"&lt;0"),COUNTIF(#REF!,"&lt;0"),COUNTIF($AM238,"&lt;0"),COUNTIF($AR238,"&lt;0"),COUNTIF($AW238,"&lt;0"),COUNTIF($BB238,"&lt;0"),COUNTIF($BG238,"&lt;0"),COUNTIF($BL238,"&lt;0"),COUNTIF($BV238,"&lt;0"),COUNTIF($BQ238,"&lt;0"),COUNTIF($CA238,"&lt;0"),COUNTIF($CF238,"&lt;0"),COUNTIF($CK238,"&lt;0"),COUNTIF($X238,"&lt;0"))/COUNT($S238,$AC238,$AH238,#REF!,$AM238,$AR238,$AW238,$BB238,$BG238,$BL238,$BV238,$CA238,$CF238,$CK238,$X238,$BQ238),"")</f>
        <v/>
      </c>
      <c r="O238" s="118" t="str">
        <f>IF(ISBLANK(DATASHEET!L224),"",DATASHEET!L224)</f>
        <v/>
      </c>
      <c r="P238" s="119" t="str">
        <f>IFERROR(IF(VLOOKUP(DATASHEET!A224,[5]YEAR8!$A$2:$Z$226,18,FALSE)="","",VLOOKUP(DATASHEET!A224,[5]YEAR8!$A$2:$Z$226,18,FALSE)),"")</f>
        <v/>
      </c>
      <c r="Q238" s="120" t="str">
        <f>IFERROR(IF(VLOOKUP(DATASHEET!A224,[5]YEAR8!$A$2:$AF$250,19,FALSE)="","",VLOOKUP(DATASHEET!A224,[5]YEAR8!$A$2:$AF$250,19,FALSE)),"")</f>
        <v/>
      </c>
      <c r="R238" s="121" t="str">
        <f>'P8 BREAKDOWN'!L226</f>
        <v/>
      </c>
      <c r="S238" s="108" t="str">
        <f>IF(T238="","",IFERROR(VLOOKUP(DATASHEET!AF224,lookup,2,FALSE)-$Q238,""))</f>
        <v/>
      </c>
      <c r="T238" s="109" t="str">
        <f>IFERROR(INDEX(DATASHEET!$A$1:$CT$300,MATCH(PROGRESS!$A238,DATASHEET!$A$1:$A$300,0),MATCH(PROGRESS!T$2,DATASHEET!$A$1:$CT$1,0)),"")</f>
        <v/>
      </c>
      <c r="U238" s="109" t="str">
        <f t="shared" si="96"/>
        <v/>
      </c>
      <c r="V238" s="110" t="str">
        <f>IF(ISBLANK(DATASHEET!AG224),"",DATASHEET!AG224)</f>
        <v/>
      </c>
      <c r="W238" s="111" t="str">
        <f>IF(ISBLANK(DATASHEET!AH224),"",DATASHEET!AH224)</f>
        <v/>
      </c>
      <c r="X238" s="108" t="str">
        <f>IFERROR(VLOOKUP(DATASHEET!AJ224,lookup,2,FALSE)-$Q238,"")</f>
        <v/>
      </c>
      <c r="Y238" s="109" t="str">
        <f>IFERROR(INDEX(DATASHEET!$A$1:$CT$300,MATCH(PROGRESS!$A238,DATASHEET!$A$1:$A$300,0),MATCH(PROGRESS!Y$2,DATASHEET!$A$1:$CT$1,0)),"")</f>
        <v/>
      </c>
      <c r="Z238" s="109" t="str">
        <f t="shared" si="92"/>
        <v/>
      </c>
      <c r="AA238" s="110" t="str">
        <f>IF(ISBLANK(DATASHEET!AK224),"",DATASHEET!AK224)</f>
        <v/>
      </c>
      <c r="AB238" s="111" t="str">
        <f>IF(ISBLANK(DATASHEET!AL224),"",DATASHEET!AL224)</f>
        <v/>
      </c>
      <c r="AC238" s="108" t="str">
        <f>IF(AD238="","",IFERROR(VLOOKUP(DATASHEET!AN224,lookup,2,FALSE)-$Q238,""))</f>
        <v/>
      </c>
      <c r="AD238" s="109" t="str">
        <f>IFERROR(INDEX(DATASHEET!$A$1:$CT$300,MATCH(PROGRESS!$A238,DATASHEET!$A$1:$A$300,0),MATCH(PROGRESS!AD$2,DATASHEET!$A$1:$CT$1,0)),"")</f>
        <v/>
      </c>
      <c r="AE238" s="109" t="str">
        <f t="shared" si="97"/>
        <v/>
      </c>
      <c r="AF238" s="110" t="str">
        <f>IF(ISBLANK(DATASHEET!AO224),"",DATASHEET!AO224)</f>
        <v/>
      </c>
      <c r="AG238" s="111" t="str">
        <f>IF(ISBLANK(DATASHEET!AP224),"",DATASHEET!AP224)</f>
        <v/>
      </c>
      <c r="AH238" s="108" t="str">
        <f>IF(AI238="","",IFERROR(VLOOKUP(DATASHEET!AR224,lookup,2,FALSE)-$Q238,""))</f>
        <v/>
      </c>
      <c r="AI238" s="109" t="str">
        <f>IFERROR(INDEX(DATASHEET!$A$1:$CT$300,MATCH(PROGRESS!$A238,DATASHEET!$A$1:$A$300,0),MATCH(PROGRESS!AI$2,DATASHEET!$A$1:$CT$1,0)),"")</f>
        <v/>
      </c>
      <c r="AJ238" s="109" t="str">
        <f t="shared" si="98"/>
        <v/>
      </c>
      <c r="AK238" s="110" t="str">
        <f>IF(ISBLANK(DATASHEET!AS224),"",DATASHEET!AS224)</f>
        <v/>
      </c>
      <c r="AL238" s="111" t="str">
        <f>IF(ISBLANK(DATASHEET!AT224),"",DATASHEET!AT224)</f>
        <v/>
      </c>
      <c r="AM238" s="108" t="str">
        <f>IF(AN238="","",IFERROR(VLOOKUP(DATASHEET!AZ224,lookup,2,FALSE)-$Q238,""))</f>
        <v/>
      </c>
      <c r="AN238" s="109" t="str">
        <f>IFERROR(INDEX(DATASHEET!$A$1:$CT$300,MATCH(PROGRESS!$A238,DATASHEET!$A$1:$A$300,0),MATCH(PROGRESS!AN$2,DATASHEET!$A$1:$CT$1,0)),"")</f>
        <v/>
      </c>
      <c r="AO238" s="109" t="str">
        <f t="shared" si="82"/>
        <v/>
      </c>
      <c r="AP238" s="110" t="str">
        <f>IF(ISBLANK(DATASHEET!BA224),"",DATASHEET!BA224)</f>
        <v/>
      </c>
      <c r="AQ238" s="111" t="str">
        <f>IF(ISBLANK(DATASHEET!BB224),"",DATASHEET!BB224)</f>
        <v/>
      </c>
      <c r="AR238" s="108" t="str">
        <f>IF(AS238="","",IFERROR(VLOOKUP(DATASHEET!BD224,lookup,2,FALSE)-$Q238,""))</f>
        <v/>
      </c>
      <c r="AS238" s="109" t="str">
        <f>IFERROR(INDEX(DATASHEET!$A$1:$CT$300,MATCH(PROGRESS!$A238,DATASHEET!$A$1:$A$300,0),MATCH(PROGRESS!AS$2,DATASHEET!$A$1:$CT$1,0)),"")</f>
        <v/>
      </c>
      <c r="AT238" s="109" t="str">
        <f t="shared" si="99"/>
        <v/>
      </c>
      <c r="AU238" s="110" t="str">
        <f>IF(ISBLANK(DATASHEET!BE224),"",DATASHEET!BE224)</f>
        <v/>
      </c>
      <c r="AV238" s="111" t="str">
        <f>IF(ISBLANK(DATASHEET!BF224),"",DATASHEET!BF224)</f>
        <v/>
      </c>
      <c r="AW238" s="108" t="str">
        <f>IF(AX238="","",IFERROR(VLOOKUP(DATASHEET!BH224,lookup,2,FALSE)-$Q238,""))</f>
        <v/>
      </c>
      <c r="AX238" s="109" t="str">
        <f>IFERROR(INDEX(DATASHEET!$A$1:$CT$300,MATCH(PROGRESS!$A238,DATASHEET!$A$1:$A$300,0),MATCH(PROGRESS!AX$2,DATASHEET!$A$1:$CT$1,0)),"")</f>
        <v/>
      </c>
      <c r="AY238" s="109" t="str">
        <f t="shared" si="100"/>
        <v/>
      </c>
      <c r="AZ238" s="110" t="str">
        <f>IF(ISBLANK(DATASHEET!BI224),"",DATASHEET!BI224)</f>
        <v/>
      </c>
      <c r="BA238" s="111" t="str">
        <f>IF(ISBLANK(DATASHEET!BJ224),"",DATASHEET!BJ224)</f>
        <v/>
      </c>
      <c r="BB238" s="108" t="str">
        <f>IF(BC238="","",IFERROR(VLOOKUP(DATASHEET!BL224,lookup,2,FALSE)-$Q238,""))</f>
        <v/>
      </c>
      <c r="BC238" s="109" t="str">
        <f>IFERROR(INDEX(DATASHEET!$A$1:$CT$300,MATCH(PROGRESS!$A238,DATASHEET!$A$1:$A$300,0),MATCH(PROGRESS!BC$2,DATASHEET!$A$1:$CT$1,0)),"")</f>
        <v/>
      </c>
      <c r="BD238" s="109" t="str">
        <f t="shared" si="101"/>
        <v/>
      </c>
      <c r="BE238" s="110" t="str">
        <f>IF(ISBLANK(DATASHEET!BM224),"",DATASHEET!BM224)</f>
        <v/>
      </c>
      <c r="BF238" s="111" t="str">
        <f>IF(ISBLANK(DATASHEET!BN224),"",DATASHEET!BN224)</f>
        <v/>
      </c>
      <c r="BG238" s="108" t="str">
        <f>IF(BH238="","",IFERROR(VLOOKUP(DATASHEET!BP224,lookup,2,FALSE)-$Q238,""))</f>
        <v/>
      </c>
      <c r="BH238" s="109" t="str">
        <f>IFERROR(INDEX(DATASHEET!$A$1:$CT$300,MATCH(PROGRESS!$A238,DATASHEET!$A$1:$A$300,0),MATCH(PROGRESS!BH$2,DATASHEET!$A$1:$CT$1,0)),"")</f>
        <v/>
      </c>
      <c r="BI238" s="109" t="str">
        <f t="shared" si="102"/>
        <v/>
      </c>
      <c r="BJ238" s="110" t="str">
        <f>IF(ISBLANK(DATASHEET!BQ224),"",DATASHEET!BQ224)</f>
        <v/>
      </c>
      <c r="BK238" s="111" t="str">
        <f>IF(ISBLANK(DATASHEET!BR224),"",DATASHEET!BR224)</f>
        <v/>
      </c>
      <c r="BL238" s="108" t="str">
        <f>IFERROR(VLOOKUP(DATASHEET!BT224,lookup,2,FALSE)-$Q238,"")</f>
        <v/>
      </c>
      <c r="BM238" s="109" t="str">
        <f>IFERROR(INDEX(DATASHEET!$A$1:$CT$300,MATCH(PROGRESS!$A238,DATASHEET!$A$1:$A$300,0),MATCH(PROGRESS!BM$2,DATASHEET!$A$1:$CT$1,0)),"")</f>
        <v/>
      </c>
      <c r="BN238" s="109" t="str">
        <f t="shared" si="103"/>
        <v/>
      </c>
      <c r="BO238" s="110" t="str">
        <f>IF(ISBLANK(DATASHEET!BU224),"",DATASHEET!BU224)</f>
        <v/>
      </c>
      <c r="BP238" s="111" t="str">
        <f>IF(ISBLANK(DATASHEET!BV224),"",DATASHEET!BV224)</f>
        <v/>
      </c>
      <c r="BQ238" s="108" t="str">
        <f>IFERROR(VLOOKUP(DATASHEET!BX224,lookup,2,FALSE)-$Q238,"")</f>
        <v/>
      </c>
      <c r="BR238" s="109" t="str">
        <f>IFERROR(INDEX(DATASHEET!$A$1:$CT$300,MATCH(PROGRESS!$A238,DATASHEET!$A$1:$A$300,0),MATCH(PROGRESS!BR$2,DATASHEET!$A$1:$CT$1,0)),"")</f>
        <v/>
      </c>
      <c r="BS238" s="109" t="str">
        <f t="shared" si="88"/>
        <v/>
      </c>
      <c r="BT238" s="110" t="str">
        <f>IF(ISBLANK(DATASHEET!BY224),"",DATASHEET!BY224)</f>
        <v/>
      </c>
      <c r="BU238" s="111" t="str">
        <f>IF(ISBLANK(DATASHEET!BZ224),"",DATASHEET!BZ224)</f>
        <v/>
      </c>
      <c r="BV238" s="108" t="str">
        <f>IFERROR(VLOOKUP(DATASHEET!CB224,lookup,2,FALSE)-$Q238,"")</f>
        <v/>
      </c>
      <c r="BW238" s="109" t="str">
        <f>IFERROR(INDEX(DATASHEET!$A$1:$CT$300,MATCH(PROGRESS!$A238,DATASHEET!$A$1:$A$300,0),MATCH(PROGRESS!BW$2,DATASHEET!$A$1:$CT$1,0)),"")</f>
        <v/>
      </c>
      <c r="BX238" s="109" t="str">
        <f t="shared" si="104"/>
        <v/>
      </c>
      <c r="BY238" s="110" t="str">
        <f>IF(ISBLANK(DATASHEET!CC224),"",DATASHEET!CC224)</f>
        <v/>
      </c>
      <c r="BZ238" s="111" t="str">
        <f>IF(ISBLANK(DATASHEET!CD224),"",DATASHEET!CD224)</f>
        <v/>
      </c>
      <c r="CA238" s="108" t="str">
        <f>IFERROR(VLOOKUP(DATASHEET!CF224,lookup,2,FALSE)-$Q238,"")</f>
        <v/>
      </c>
      <c r="CB238" s="109" t="str">
        <f>IFERROR(INDEX(DATASHEET!$A$1:$CT$300,MATCH(PROGRESS!$A238,DATASHEET!$A$1:$A$300,0),MATCH(PROGRESS!CB$2,DATASHEET!$A$1:$CT$1,0)),"")</f>
        <v/>
      </c>
      <c r="CC238" s="109" t="str">
        <f t="shared" si="90"/>
        <v/>
      </c>
      <c r="CD238" s="110" t="str">
        <f>IF(ISBLANK(DATASHEET!CG224),"",DATASHEET!CG224)</f>
        <v/>
      </c>
      <c r="CE238" s="111" t="str">
        <f>IF(ISBLANK(DATASHEET!CH224),"",DATASHEET!CH224)</f>
        <v/>
      </c>
      <c r="CF238" s="108" t="str">
        <f>IFERROR(VLOOKUP(DATASHEET!CJ224,lookup,2,FALSE)-$Q238,"")</f>
        <v/>
      </c>
      <c r="CG238" s="109" t="str">
        <f>IFERROR(INDEX(DATASHEET!$A$1:$CT$300,MATCH(PROGRESS!$A238,DATASHEET!$A$1:$A$300,0),MATCH(PROGRESS!CG$2,DATASHEET!$A$1:$CT$1,0)),"")</f>
        <v/>
      </c>
      <c r="CH238" s="109" t="str">
        <f t="shared" si="93"/>
        <v/>
      </c>
      <c r="CI238" s="110" t="str">
        <f>IF(ISBLANK(DATASHEET!CK224),"",DATASHEET!CK224)</f>
        <v/>
      </c>
      <c r="CJ238" s="111" t="str">
        <f>IF(ISBLANK(DATASHEET!CL224),"",DATASHEET!CL224)</f>
        <v/>
      </c>
      <c r="CK238" s="108" t="str">
        <f>IFERROR(VLOOKUP(DATASHEET!CN224,lookup,2,FALSE)-$Q238,"")</f>
        <v/>
      </c>
      <c r="CL238" s="109" t="str">
        <f>IFERROR(INDEX(DATASHEET!$A$1:$CT$300,MATCH(PROGRESS!$A238,DATASHEET!$A$1:$A$300,0),MATCH(PROGRESS!CL$2,DATASHEET!$A$1:$CT$1,0)),"")</f>
        <v/>
      </c>
      <c r="CM238" s="109" t="str">
        <f t="shared" si="91"/>
        <v/>
      </c>
      <c r="CN238" s="110" t="str">
        <f>IF(ISBLANK(DATASHEET!CO224),"",DATASHEET!CO224)</f>
        <v/>
      </c>
      <c r="CO238" s="110" t="str">
        <f>IF(ISBLANK(DATASHEET!CP224),"",DATASHEET!CP224)</f>
        <v/>
      </c>
    </row>
    <row r="239" spans="1:200" x14ac:dyDescent="0.25">
      <c r="A239" s="112">
        <f>DATASHEET!A225</f>
        <v>0</v>
      </c>
      <c r="B239" s="113">
        <f>DATASHEET!B225</f>
        <v>0</v>
      </c>
      <c r="C239" s="124">
        <f>DATASHEET!C225</f>
        <v>0</v>
      </c>
      <c r="D239" s="115">
        <f>DATASHEET!D225</f>
        <v>0</v>
      </c>
      <c r="E239" s="115">
        <f>DATASHEET!J225</f>
        <v>0</v>
      </c>
      <c r="F239" s="115">
        <f>DATASHEET!E225</f>
        <v>0</v>
      </c>
      <c r="G239" s="115">
        <f>DATASHEET!F225</f>
        <v>0</v>
      </c>
      <c r="H239" s="115">
        <f>DATASHEET!G225</f>
        <v>0</v>
      </c>
      <c r="I239" s="115">
        <f>DATASHEET!H225</f>
        <v>0</v>
      </c>
      <c r="J239" s="115">
        <f>DATASHEET!I225</f>
        <v>0</v>
      </c>
      <c r="K239" s="114" t="str">
        <f>DATASHEET!M225</f>
        <v/>
      </c>
      <c r="L239" s="123" t="str">
        <f t="shared" si="95"/>
        <v/>
      </c>
      <c r="M239" s="106" t="str">
        <f>IFERROR(SUM(COUNTIF($S239,"&gt;=0"),COUNTIF($AC239,"&gt;=0"),COUNTIF($AH239,"&gt;=0"),COUNTIF(#REF!,"&gt;=0"),COUNTIF($AM239,"&gt;=0"),COUNTIF($AR239,"&gt;=0"),COUNTIF($AW239,"&gt;=0"),COUNTIF($BB239,"&gt;=0"),COUNTIF($BG239,"&gt;=0"),COUNTIF($BL239,"&gt;=0"),COUNTIF($BV239,"&gt;=0"),COUNTIF($BQ239,"&gt;=0"),COUNTIF($CF239,"&gt;=0"),COUNTIF($CK239,"&gt;=0"),COUNTIF($X239,"&gt;=0"),COUNTIF($CA239,"&gt;=0"))/COUNT($S239,$AC239,$AH239,#REF!,$AM239,$AR239,$AW239,$BB239,$BG239,$BL239,$BV239,$CA239,$CF239,$CK239,$X239,$BQ239),"")</f>
        <v/>
      </c>
      <c r="N239" s="106" t="str">
        <f>IFERROR(SUM(COUNTIF($S239,"&lt;0"),COUNTIF($AC239,"&lt;0"),COUNTIF($AH239,"&lt;0"),COUNTIF(#REF!,"&lt;0"),COUNTIF($AM239,"&lt;0"),COUNTIF($AR239,"&lt;0"),COUNTIF($AW239,"&lt;0"),COUNTIF($BB239,"&lt;0"),COUNTIF($BG239,"&lt;0"),COUNTIF($BL239,"&lt;0"),COUNTIF($BV239,"&lt;0"),COUNTIF($BQ239,"&lt;0"),COUNTIF($CA239,"&lt;0"),COUNTIF($CF239,"&lt;0"),COUNTIF($CK239,"&lt;0"),COUNTIF($X239,"&lt;0"))/COUNT($S239,$AC239,$AH239,#REF!,$AM239,$AR239,$AW239,$BB239,$BG239,$BL239,$BV239,$CA239,$CF239,$CK239,$X239,$BQ239),"")</f>
        <v/>
      </c>
      <c r="O239" s="118" t="str">
        <f>IF(ISBLANK(DATASHEET!L225),"",DATASHEET!L225)</f>
        <v/>
      </c>
      <c r="P239" s="119" t="str">
        <f>IFERROR(IF(VLOOKUP(DATASHEET!A225,[5]YEAR8!$A$2:$Z$226,18,FALSE)="","",VLOOKUP(DATASHEET!A225,[5]YEAR8!$A$2:$Z$226,18,FALSE)),"")</f>
        <v/>
      </c>
      <c r="Q239" s="120" t="str">
        <f>IFERROR(IF(VLOOKUP(DATASHEET!A225,[5]YEAR8!$A$2:$AF$250,19,FALSE)="","",VLOOKUP(DATASHEET!A225,[5]YEAR8!$A$2:$AF$250,19,FALSE)),"")</f>
        <v/>
      </c>
      <c r="R239" s="121" t="str">
        <f>'P8 BREAKDOWN'!L227</f>
        <v/>
      </c>
      <c r="S239" s="108" t="str">
        <f>IF(T239="","",IFERROR(VLOOKUP(DATASHEET!AF225,lookup,2,FALSE)-$Q239,""))</f>
        <v/>
      </c>
      <c r="T239" s="109" t="str">
        <f>IFERROR(INDEX(DATASHEET!$A$1:$CT$300,MATCH(PROGRESS!$A239,DATASHEET!$A$1:$A$300,0),MATCH(PROGRESS!T$2,DATASHEET!$A$1:$CT$1,0)),"")</f>
        <v/>
      </c>
      <c r="U239" s="109" t="str">
        <f t="shared" si="96"/>
        <v/>
      </c>
      <c r="V239" s="110" t="str">
        <f>IF(ISBLANK(DATASHEET!AG225),"",DATASHEET!AG225)</f>
        <v/>
      </c>
      <c r="W239" s="111" t="str">
        <f>IF(ISBLANK(DATASHEET!AH225),"",DATASHEET!AH225)</f>
        <v/>
      </c>
      <c r="X239" s="108" t="str">
        <f>IFERROR(VLOOKUP(DATASHEET!AJ225,lookup,2,FALSE)-$Q239,"")</f>
        <v/>
      </c>
      <c r="Y239" s="109" t="str">
        <f>IFERROR(INDEX(DATASHEET!$A$1:$CT$300,MATCH(PROGRESS!$A239,DATASHEET!$A$1:$A$300,0),MATCH(PROGRESS!Y$2,DATASHEET!$A$1:$CT$1,0)),"")</f>
        <v/>
      </c>
      <c r="Z239" s="109" t="str">
        <f t="shared" si="92"/>
        <v/>
      </c>
      <c r="AA239" s="110" t="str">
        <f>IF(ISBLANK(DATASHEET!AK225),"",DATASHEET!AK225)</f>
        <v/>
      </c>
      <c r="AB239" s="111" t="str">
        <f>IF(ISBLANK(DATASHEET!AL225),"",DATASHEET!AL225)</f>
        <v/>
      </c>
      <c r="AC239" s="108" t="str">
        <f>IF(AD239="","",IFERROR(VLOOKUP(DATASHEET!AN225,lookup,2,FALSE)-$Q239,""))</f>
        <v/>
      </c>
      <c r="AD239" s="109" t="str">
        <f>IFERROR(INDEX(DATASHEET!$A$1:$CT$300,MATCH(PROGRESS!$A239,DATASHEET!$A$1:$A$300,0),MATCH(PROGRESS!AD$2,DATASHEET!$A$1:$CT$1,0)),"")</f>
        <v/>
      </c>
      <c r="AE239" s="109" t="str">
        <f t="shared" si="97"/>
        <v/>
      </c>
      <c r="AF239" s="110" t="str">
        <f>IF(ISBLANK(DATASHEET!AO225),"",DATASHEET!AO225)</f>
        <v/>
      </c>
      <c r="AG239" s="111" t="str">
        <f>IF(ISBLANK(DATASHEET!AP225),"",DATASHEET!AP225)</f>
        <v/>
      </c>
      <c r="AH239" s="108" t="str">
        <f>IF(AI239="","",IFERROR(VLOOKUP(DATASHEET!AR225,lookup,2,FALSE)-$Q239,""))</f>
        <v/>
      </c>
      <c r="AI239" s="109" t="str">
        <f>IFERROR(INDEX(DATASHEET!$A$1:$CT$300,MATCH(PROGRESS!$A239,DATASHEET!$A$1:$A$300,0),MATCH(PROGRESS!AI$2,DATASHEET!$A$1:$CT$1,0)),"")</f>
        <v/>
      </c>
      <c r="AJ239" s="109" t="str">
        <f t="shared" si="98"/>
        <v/>
      </c>
      <c r="AK239" s="110" t="str">
        <f>IF(ISBLANK(DATASHEET!AS225),"",DATASHEET!AS225)</f>
        <v/>
      </c>
      <c r="AL239" s="111" t="str">
        <f>IF(ISBLANK(DATASHEET!AT225),"",DATASHEET!AT225)</f>
        <v/>
      </c>
      <c r="AM239" s="108" t="str">
        <f>IF(AN239="","",IFERROR(VLOOKUP(DATASHEET!AZ225,lookup,2,FALSE)-$Q239,""))</f>
        <v/>
      </c>
      <c r="AN239" s="109" t="str">
        <f>IFERROR(INDEX(DATASHEET!$A$1:$CT$300,MATCH(PROGRESS!$A239,DATASHEET!$A$1:$A$300,0),MATCH(PROGRESS!AN$2,DATASHEET!$A$1:$CT$1,0)),"")</f>
        <v/>
      </c>
      <c r="AO239" s="109" t="str">
        <f t="shared" si="82"/>
        <v/>
      </c>
      <c r="AP239" s="110" t="str">
        <f>IF(ISBLANK(DATASHEET!BA225),"",DATASHEET!BA225)</f>
        <v/>
      </c>
      <c r="AQ239" s="111" t="str">
        <f>IF(ISBLANK(DATASHEET!BB225),"",DATASHEET!BB225)</f>
        <v/>
      </c>
      <c r="AR239" s="108" t="str">
        <f>IF(AS239="","",IFERROR(VLOOKUP(DATASHEET!BD225,lookup,2,FALSE)-$Q239,""))</f>
        <v/>
      </c>
      <c r="AS239" s="109" t="str">
        <f>IFERROR(INDEX(DATASHEET!$A$1:$CT$300,MATCH(PROGRESS!$A239,DATASHEET!$A$1:$A$300,0),MATCH(PROGRESS!AS$2,DATASHEET!$A$1:$CT$1,0)),"")</f>
        <v/>
      </c>
      <c r="AT239" s="109" t="str">
        <f t="shared" si="99"/>
        <v/>
      </c>
      <c r="AU239" s="110" t="str">
        <f>IF(ISBLANK(DATASHEET!BE225),"",DATASHEET!BE225)</f>
        <v/>
      </c>
      <c r="AV239" s="111" t="str">
        <f>IF(ISBLANK(DATASHEET!BF225),"",DATASHEET!BF225)</f>
        <v/>
      </c>
      <c r="AW239" s="108" t="str">
        <f>IF(AX239="","",IFERROR(VLOOKUP(DATASHEET!BH225,lookup,2,FALSE)-$Q239,""))</f>
        <v/>
      </c>
      <c r="AX239" s="109" t="str">
        <f>IFERROR(INDEX(DATASHEET!$A$1:$CT$300,MATCH(PROGRESS!$A239,DATASHEET!$A$1:$A$300,0),MATCH(PROGRESS!AX$2,DATASHEET!$A$1:$CT$1,0)),"")</f>
        <v/>
      </c>
      <c r="AY239" s="109" t="str">
        <f t="shared" si="100"/>
        <v/>
      </c>
      <c r="AZ239" s="110" t="str">
        <f>IF(ISBLANK(DATASHEET!BI225),"",DATASHEET!BI225)</f>
        <v/>
      </c>
      <c r="BA239" s="111" t="str">
        <f>IF(ISBLANK(DATASHEET!BJ225),"",DATASHEET!BJ225)</f>
        <v/>
      </c>
      <c r="BB239" s="108" t="str">
        <f>IF(BC239="","",IFERROR(VLOOKUP(DATASHEET!BL225,lookup,2,FALSE)-$Q239,""))</f>
        <v/>
      </c>
      <c r="BC239" s="109" t="str">
        <f>IFERROR(INDEX(DATASHEET!$A$1:$CT$300,MATCH(PROGRESS!$A239,DATASHEET!$A$1:$A$300,0),MATCH(PROGRESS!BC$2,DATASHEET!$A$1:$CT$1,0)),"")</f>
        <v/>
      </c>
      <c r="BD239" s="109" t="str">
        <f t="shared" si="101"/>
        <v/>
      </c>
      <c r="BE239" s="110" t="str">
        <f>IF(ISBLANK(DATASHEET!BM225),"",DATASHEET!BM225)</f>
        <v/>
      </c>
      <c r="BF239" s="111" t="str">
        <f>IF(ISBLANK(DATASHEET!BN225),"",DATASHEET!BN225)</f>
        <v/>
      </c>
      <c r="BG239" s="108" t="str">
        <f>IF(BH239="","",IFERROR(VLOOKUP(DATASHEET!BP225,lookup,2,FALSE)-$Q239,""))</f>
        <v/>
      </c>
      <c r="BH239" s="109" t="str">
        <f>IFERROR(INDEX(DATASHEET!$A$1:$CT$300,MATCH(PROGRESS!$A239,DATASHEET!$A$1:$A$300,0),MATCH(PROGRESS!BH$2,DATASHEET!$A$1:$CT$1,0)),"")</f>
        <v/>
      </c>
      <c r="BI239" s="109" t="str">
        <f t="shared" si="102"/>
        <v/>
      </c>
      <c r="BJ239" s="110" t="str">
        <f>IF(ISBLANK(DATASHEET!BQ225),"",DATASHEET!BQ225)</f>
        <v/>
      </c>
      <c r="BK239" s="111" t="str">
        <f>IF(ISBLANK(DATASHEET!BR225),"",DATASHEET!BR225)</f>
        <v/>
      </c>
      <c r="BL239" s="108" t="str">
        <f>IFERROR(VLOOKUP(DATASHEET!BT225,lookup,2,FALSE)-$Q239,"")</f>
        <v/>
      </c>
      <c r="BM239" s="109" t="str">
        <f>IFERROR(INDEX(DATASHEET!$A$1:$CT$300,MATCH(PROGRESS!$A239,DATASHEET!$A$1:$A$300,0),MATCH(PROGRESS!BM$2,DATASHEET!$A$1:$CT$1,0)),"")</f>
        <v/>
      </c>
      <c r="BN239" s="109" t="str">
        <f t="shared" si="103"/>
        <v/>
      </c>
      <c r="BO239" s="110" t="str">
        <f>IF(ISBLANK(DATASHEET!BU225),"",DATASHEET!BU225)</f>
        <v/>
      </c>
      <c r="BP239" s="111" t="str">
        <f>IF(ISBLANK(DATASHEET!BV225),"",DATASHEET!BV225)</f>
        <v/>
      </c>
      <c r="BQ239" s="108" t="str">
        <f>IFERROR(VLOOKUP(DATASHEET!BX225,lookup,2,FALSE)-$Q239,"")</f>
        <v/>
      </c>
      <c r="BR239" s="109" t="str">
        <f>IFERROR(INDEX(DATASHEET!$A$1:$CT$300,MATCH(PROGRESS!$A239,DATASHEET!$A$1:$A$300,0),MATCH(PROGRESS!BR$2,DATASHEET!$A$1:$CT$1,0)),"")</f>
        <v/>
      </c>
      <c r="BS239" s="109" t="str">
        <f t="shared" si="88"/>
        <v/>
      </c>
      <c r="BT239" s="110" t="str">
        <f>IF(ISBLANK(DATASHEET!BY225),"",DATASHEET!BY225)</f>
        <v/>
      </c>
      <c r="BU239" s="111" t="str">
        <f>IF(ISBLANK(DATASHEET!BZ225),"",DATASHEET!BZ225)</f>
        <v/>
      </c>
      <c r="BV239" s="108" t="str">
        <f>IFERROR(VLOOKUP(DATASHEET!CB225,lookup,2,FALSE)-$Q239,"")</f>
        <v/>
      </c>
      <c r="BW239" s="109" t="str">
        <f>IFERROR(INDEX(DATASHEET!$A$1:$CT$300,MATCH(PROGRESS!$A239,DATASHEET!$A$1:$A$300,0),MATCH(PROGRESS!BW$2,DATASHEET!$A$1:$CT$1,0)),"")</f>
        <v/>
      </c>
      <c r="BX239" s="109" t="str">
        <f t="shared" si="104"/>
        <v/>
      </c>
      <c r="BY239" s="110" t="str">
        <f>IF(ISBLANK(DATASHEET!CC225),"",DATASHEET!CC225)</f>
        <v/>
      </c>
      <c r="BZ239" s="111" t="str">
        <f>IF(ISBLANK(DATASHEET!CD225),"",DATASHEET!CD225)</f>
        <v/>
      </c>
      <c r="CA239" s="108" t="str">
        <f>IFERROR(VLOOKUP(DATASHEET!CF225,lookup,2,FALSE)-$Q239,"")</f>
        <v/>
      </c>
      <c r="CB239" s="109" t="str">
        <f>IFERROR(INDEX(DATASHEET!$A$1:$CT$300,MATCH(PROGRESS!$A239,DATASHEET!$A$1:$A$300,0),MATCH(PROGRESS!CB$2,DATASHEET!$A$1:$CT$1,0)),"")</f>
        <v/>
      </c>
      <c r="CC239" s="109" t="str">
        <f t="shared" si="90"/>
        <v/>
      </c>
      <c r="CD239" s="110" t="str">
        <f>IF(ISBLANK(DATASHEET!CG225),"",DATASHEET!CG225)</f>
        <v/>
      </c>
      <c r="CE239" s="111" t="str">
        <f>IF(ISBLANK(DATASHEET!CH225),"",DATASHEET!CH225)</f>
        <v/>
      </c>
      <c r="CF239" s="108" t="str">
        <f>IFERROR(VLOOKUP(DATASHEET!CJ225,lookup,2,FALSE)-$Q239,"")</f>
        <v/>
      </c>
      <c r="CG239" s="109" t="str">
        <f>IFERROR(INDEX(DATASHEET!$A$1:$CT$300,MATCH(PROGRESS!$A239,DATASHEET!$A$1:$A$300,0),MATCH(PROGRESS!CG$2,DATASHEET!$A$1:$CT$1,0)),"")</f>
        <v/>
      </c>
      <c r="CH239" s="109" t="str">
        <f t="shared" si="93"/>
        <v/>
      </c>
      <c r="CI239" s="110" t="str">
        <f>IF(ISBLANK(DATASHEET!CK225),"",DATASHEET!CK225)</f>
        <v/>
      </c>
      <c r="CJ239" s="111" t="str">
        <f>IF(ISBLANK(DATASHEET!CL225),"",DATASHEET!CL225)</f>
        <v/>
      </c>
      <c r="CK239" s="108" t="str">
        <f>IFERROR(VLOOKUP(DATASHEET!CN225,lookup,2,FALSE)-$Q239,"")</f>
        <v/>
      </c>
      <c r="CL239" s="109" t="str">
        <f>IFERROR(INDEX(DATASHEET!$A$1:$CT$300,MATCH(PROGRESS!$A239,DATASHEET!$A$1:$A$300,0),MATCH(PROGRESS!CL$2,DATASHEET!$A$1:$CT$1,0)),"")</f>
        <v/>
      </c>
      <c r="CM239" s="109" t="str">
        <f t="shared" si="91"/>
        <v/>
      </c>
      <c r="CN239" s="110" t="str">
        <f>IF(ISBLANK(DATASHEET!CO225),"",DATASHEET!CO225)</f>
        <v/>
      </c>
      <c r="CO239" s="110" t="str">
        <f>IF(ISBLANK(DATASHEET!CP225),"",DATASHEET!CP225)</f>
        <v/>
      </c>
    </row>
    <row r="240" spans="1:200" x14ac:dyDescent="0.25">
      <c r="A240" s="112">
        <f>DATASHEET!A226</f>
        <v>0</v>
      </c>
      <c r="B240" s="113">
        <f>DATASHEET!B226</f>
        <v>0</v>
      </c>
      <c r="C240" s="124">
        <f>DATASHEET!C226</f>
        <v>0</v>
      </c>
      <c r="D240" s="115">
        <f>DATASHEET!D226</f>
        <v>0</v>
      </c>
      <c r="E240" s="115">
        <f>DATASHEET!J226</f>
        <v>0</v>
      </c>
      <c r="F240" s="115">
        <f>DATASHEET!E226</f>
        <v>0</v>
      </c>
      <c r="G240" s="115">
        <f>DATASHEET!F226</f>
        <v>0</v>
      </c>
      <c r="H240" s="115">
        <f>DATASHEET!G226</f>
        <v>0</v>
      </c>
      <c r="I240" s="115">
        <f>DATASHEET!H226</f>
        <v>0</v>
      </c>
      <c r="J240" s="115">
        <f>DATASHEET!I226</f>
        <v>0</v>
      </c>
      <c r="K240" s="114" t="str">
        <f>DATASHEET!M226</f>
        <v/>
      </c>
      <c r="L240" s="123" t="str">
        <f t="shared" si="95"/>
        <v/>
      </c>
      <c r="M240" s="106" t="str">
        <f>IFERROR(SUM(COUNTIF($S240,"&gt;=0"),COUNTIF($AC240,"&gt;=0"),COUNTIF($AH240,"&gt;=0"),COUNTIF(#REF!,"&gt;=0"),COUNTIF($AM240,"&gt;=0"),COUNTIF($AR240,"&gt;=0"),COUNTIF($AW240,"&gt;=0"),COUNTIF($BB240,"&gt;=0"),COUNTIF($BG240,"&gt;=0"),COUNTIF($BL240,"&gt;=0"),COUNTIF($BV240,"&gt;=0"),COUNTIF($BQ240,"&gt;=0"),COUNTIF($CF240,"&gt;=0"),COUNTIF($CK240,"&gt;=0"),COUNTIF($X240,"&gt;=0"),COUNTIF($CA240,"&gt;=0"))/COUNT($S240,$AC240,$AH240,#REF!,$AM240,$AR240,$AW240,$BB240,$BG240,$BL240,$BV240,$CA240,$CF240,$CK240,$X240,$BQ240),"")</f>
        <v/>
      </c>
      <c r="N240" s="106" t="str">
        <f>IFERROR(SUM(COUNTIF($S240,"&lt;0"),COUNTIF($AC240,"&lt;0"),COUNTIF($AH240,"&lt;0"),COUNTIF(#REF!,"&lt;0"),COUNTIF($AM240,"&lt;0"),COUNTIF($AR240,"&lt;0"),COUNTIF($AW240,"&lt;0"),COUNTIF($BB240,"&lt;0"),COUNTIF($BG240,"&lt;0"),COUNTIF($BL240,"&lt;0"),COUNTIF($BV240,"&lt;0"),COUNTIF($BQ240,"&lt;0"),COUNTIF($CA240,"&lt;0"),COUNTIF($CF240,"&lt;0"),COUNTIF($CK240,"&lt;0"),COUNTIF($X240,"&lt;0"))/COUNT($S240,$AC240,$AH240,#REF!,$AM240,$AR240,$AW240,$BB240,$BG240,$BL240,$BV240,$CA240,$CF240,$CK240,$X240,$BQ240),"")</f>
        <v/>
      </c>
      <c r="O240" s="118" t="str">
        <f>IF(ISBLANK(DATASHEET!L226),"",DATASHEET!L226)</f>
        <v/>
      </c>
      <c r="P240" s="119" t="str">
        <f>IFERROR(IF(VLOOKUP(DATASHEET!A226,[5]YEAR8!$A$2:$Z$226,18,FALSE)="","",VLOOKUP(DATASHEET!A226,[5]YEAR8!$A$2:$Z$226,18,FALSE)),"")</f>
        <v/>
      </c>
      <c r="Q240" s="120" t="str">
        <f>IFERROR(IF(VLOOKUP(DATASHEET!A226,[5]YEAR8!$A$2:$AF$250,19,FALSE)="","",VLOOKUP(DATASHEET!A226,[5]YEAR8!$A$2:$AF$250,19,FALSE)),"")</f>
        <v/>
      </c>
      <c r="R240" s="121" t="str">
        <f>'P8 BREAKDOWN'!L228</f>
        <v/>
      </c>
      <c r="S240" s="108" t="str">
        <f>IF(T240="","",IFERROR(VLOOKUP(DATASHEET!AF226,lookup,2,FALSE)-$Q240,""))</f>
        <v/>
      </c>
      <c r="T240" s="109" t="str">
        <f>IFERROR(INDEX(DATASHEET!$A$1:$CT$300,MATCH(PROGRESS!$A240,DATASHEET!$A$1:$A$300,0),MATCH(PROGRESS!T$2,DATASHEET!$A$1:$CT$1,0)),"")</f>
        <v/>
      </c>
      <c r="U240" s="109" t="str">
        <f t="shared" si="96"/>
        <v/>
      </c>
      <c r="V240" s="110" t="str">
        <f>IF(ISBLANK(DATASHEET!AG226),"",DATASHEET!AG226)</f>
        <v/>
      </c>
      <c r="W240" s="111" t="str">
        <f>IF(ISBLANK(DATASHEET!AH226),"",DATASHEET!AH226)</f>
        <v/>
      </c>
      <c r="X240" s="108" t="str">
        <f>IFERROR(VLOOKUP(DATASHEET!AJ226,lookup,2,FALSE)-$Q240,"")</f>
        <v/>
      </c>
      <c r="Y240" s="109" t="str">
        <f>IFERROR(INDEX(DATASHEET!$A$1:$CT$300,MATCH(PROGRESS!$A240,DATASHEET!$A$1:$A$300,0),MATCH(PROGRESS!Y$2,DATASHEET!$A$1:$CT$1,0)),"")</f>
        <v/>
      </c>
      <c r="Z240" s="109" t="str">
        <f t="shared" si="92"/>
        <v/>
      </c>
      <c r="AA240" s="110" t="str">
        <f>IF(ISBLANK(DATASHEET!AK226),"",DATASHEET!AK226)</f>
        <v/>
      </c>
      <c r="AB240" s="111" t="str">
        <f>IF(ISBLANK(DATASHEET!AL226),"",DATASHEET!AL226)</f>
        <v/>
      </c>
      <c r="AC240" s="108" t="str">
        <f>IF(AD240="","",IFERROR(VLOOKUP(DATASHEET!AN226,lookup,2,FALSE)-$Q240,""))</f>
        <v/>
      </c>
      <c r="AD240" s="109" t="str">
        <f>IFERROR(INDEX(DATASHEET!$A$1:$CT$300,MATCH(PROGRESS!$A240,DATASHEET!$A$1:$A$300,0),MATCH(PROGRESS!AD$2,DATASHEET!$A$1:$CT$1,0)),"")</f>
        <v/>
      </c>
      <c r="AE240" s="109" t="str">
        <f t="shared" si="97"/>
        <v/>
      </c>
      <c r="AF240" s="110" t="str">
        <f>IF(ISBLANK(DATASHEET!AO226),"",DATASHEET!AO226)</f>
        <v/>
      </c>
      <c r="AG240" s="111" t="str">
        <f>IF(ISBLANK(DATASHEET!AP226),"",DATASHEET!AP226)</f>
        <v/>
      </c>
      <c r="AH240" s="108" t="str">
        <f>IF(AI240="","",IFERROR(VLOOKUP(DATASHEET!AR226,lookup,2,FALSE)-$Q240,""))</f>
        <v/>
      </c>
      <c r="AI240" s="109" t="str">
        <f>IFERROR(INDEX(DATASHEET!$A$1:$CT$300,MATCH(PROGRESS!$A240,DATASHEET!$A$1:$A$300,0),MATCH(PROGRESS!AI$2,DATASHEET!$A$1:$CT$1,0)),"")</f>
        <v/>
      </c>
      <c r="AJ240" s="109" t="str">
        <f t="shared" si="98"/>
        <v/>
      </c>
      <c r="AK240" s="110" t="str">
        <f>IF(ISBLANK(DATASHEET!AS226),"",DATASHEET!AS226)</f>
        <v/>
      </c>
      <c r="AL240" s="111" t="str">
        <f>IF(ISBLANK(DATASHEET!AT226),"",DATASHEET!AT226)</f>
        <v/>
      </c>
      <c r="AM240" s="108" t="str">
        <f>IF(AN240="","",IFERROR(VLOOKUP(DATASHEET!AZ226,lookup,2,FALSE)-$Q240,""))</f>
        <v/>
      </c>
      <c r="AN240" s="109" t="str">
        <f>IFERROR(INDEX(DATASHEET!$A$1:$CT$300,MATCH(PROGRESS!$A240,DATASHEET!$A$1:$A$300,0),MATCH(PROGRESS!AN$2,DATASHEET!$A$1:$CT$1,0)),"")</f>
        <v/>
      </c>
      <c r="AO240" s="109" t="str">
        <f t="shared" si="82"/>
        <v/>
      </c>
      <c r="AP240" s="110" t="str">
        <f>IF(ISBLANK(DATASHEET!BA226),"",DATASHEET!BA226)</f>
        <v/>
      </c>
      <c r="AQ240" s="111" t="str">
        <f>IF(ISBLANK(DATASHEET!BB226),"",DATASHEET!BB226)</f>
        <v/>
      </c>
      <c r="AR240" s="108" t="str">
        <f>IF(AS240="","",IFERROR(VLOOKUP(DATASHEET!BD226,lookup,2,FALSE)-$Q240,""))</f>
        <v/>
      </c>
      <c r="AS240" s="109" t="str">
        <f>IFERROR(INDEX(DATASHEET!$A$1:$CT$300,MATCH(PROGRESS!$A240,DATASHEET!$A$1:$A$300,0),MATCH(PROGRESS!AS$2,DATASHEET!$A$1:$CT$1,0)),"")</f>
        <v/>
      </c>
      <c r="AT240" s="109" t="str">
        <f t="shared" si="99"/>
        <v/>
      </c>
      <c r="AU240" s="110" t="str">
        <f>IF(ISBLANK(DATASHEET!BE226),"",DATASHEET!BE226)</f>
        <v/>
      </c>
      <c r="AV240" s="111" t="str">
        <f>IF(ISBLANK(DATASHEET!BF226),"",DATASHEET!BF226)</f>
        <v/>
      </c>
      <c r="AW240" s="108" t="str">
        <f>IF(AX240="","",IFERROR(VLOOKUP(DATASHEET!BH226,lookup,2,FALSE)-$Q240,""))</f>
        <v/>
      </c>
      <c r="AX240" s="109" t="str">
        <f>IFERROR(INDEX(DATASHEET!$A$1:$CT$300,MATCH(PROGRESS!$A240,DATASHEET!$A$1:$A$300,0),MATCH(PROGRESS!AX$2,DATASHEET!$A$1:$CT$1,0)),"")</f>
        <v/>
      </c>
      <c r="AY240" s="109" t="str">
        <f t="shared" si="100"/>
        <v/>
      </c>
      <c r="AZ240" s="110" t="str">
        <f>IF(ISBLANK(DATASHEET!BI226),"",DATASHEET!BI226)</f>
        <v/>
      </c>
      <c r="BA240" s="111" t="str">
        <f>IF(ISBLANK(DATASHEET!BJ226),"",DATASHEET!BJ226)</f>
        <v/>
      </c>
      <c r="BB240" s="108" t="str">
        <f>IF(BC240="","",IFERROR(VLOOKUP(DATASHEET!BL226,lookup,2,FALSE)-$Q240,""))</f>
        <v/>
      </c>
      <c r="BC240" s="109" t="str">
        <f>IFERROR(INDEX(DATASHEET!$A$1:$CT$300,MATCH(PROGRESS!$A240,DATASHEET!$A$1:$A$300,0),MATCH(PROGRESS!BC$2,DATASHEET!$A$1:$CT$1,0)),"")</f>
        <v/>
      </c>
      <c r="BD240" s="109" t="str">
        <f t="shared" si="101"/>
        <v/>
      </c>
      <c r="BE240" s="110" t="str">
        <f>IF(ISBLANK(DATASHEET!BM226),"",DATASHEET!BM226)</f>
        <v/>
      </c>
      <c r="BF240" s="111" t="str">
        <f>IF(ISBLANK(DATASHEET!BN226),"",DATASHEET!BN226)</f>
        <v/>
      </c>
      <c r="BG240" s="108" t="str">
        <f>IF(BH240="","",IFERROR(VLOOKUP(DATASHEET!BP226,lookup,2,FALSE)-$Q240,""))</f>
        <v/>
      </c>
      <c r="BH240" s="109" t="str">
        <f>IFERROR(INDEX(DATASHEET!$A$1:$CT$300,MATCH(PROGRESS!$A240,DATASHEET!$A$1:$A$300,0),MATCH(PROGRESS!BH$2,DATASHEET!$A$1:$CT$1,0)),"")</f>
        <v/>
      </c>
      <c r="BI240" s="109" t="str">
        <f t="shared" si="102"/>
        <v/>
      </c>
      <c r="BJ240" s="110" t="str">
        <f>IF(ISBLANK(DATASHEET!BQ226),"",DATASHEET!BQ226)</f>
        <v/>
      </c>
      <c r="BK240" s="111" t="str">
        <f>IF(ISBLANK(DATASHEET!BR226),"",DATASHEET!BR226)</f>
        <v/>
      </c>
      <c r="BL240" s="108" t="str">
        <f>IFERROR(VLOOKUP(DATASHEET!BT226,lookup,2,FALSE)-$Q240,"")</f>
        <v/>
      </c>
      <c r="BM240" s="109" t="str">
        <f>IFERROR(INDEX(DATASHEET!$A$1:$CT$300,MATCH(PROGRESS!$A240,DATASHEET!$A$1:$A$300,0),MATCH(PROGRESS!BM$2,DATASHEET!$A$1:$CT$1,0)),"")</f>
        <v/>
      </c>
      <c r="BN240" s="109" t="str">
        <f t="shared" si="103"/>
        <v/>
      </c>
      <c r="BO240" s="110" t="str">
        <f>IF(ISBLANK(DATASHEET!BU226),"",DATASHEET!BU226)</f>
        <v/>
      </c>
      <c r="BP240" s="111" t="str">
        <f>IF(ISBLANK(DATASHEET!BV226),"",DATASHEET!BV226)</f>
        <v/>
      </c>
      <c r="BQ240" s="108" t="str">
        <f>IFERROR(VLOOKUP(DATASHEET!BX226,lookup,2,FALSE)-$Q240,"")</f>
        <v/>
      </c>
      <c r="BR240" s="109" t="str">
        <f>IFERROR(INDEX(DATASHEET!$A$1:$CT$300,MATCH(PROGRESS!$A240,DATASHEET!$A$1:$A$300,0),MATCH(PROGRESS!BR$2,DATASHEET!$A$1:$CT$1,0)),"")</f>
        <v/>
      </c>
      <c r="BS240" s="109" t="str">
        <f t="shared" si="88"/>
        <v/>
      </c>
      <c r="BT240" s="110" t="str">
        <f>IF(ISBLANK(DATASHEET!BY226),"",DATASHEET!BY226)</f>
        <v/>
      </c>
      <c r="BU240" s="111" t="str">
        <f>IF(ISBLANK(DATASHEET!BZ226),"",DATASHEET!BZ226)</f>
        <v/>
      </c>
      <c r="BV240" s="108" t="str">
        <f>IFERROR(VLOOKUP(DATASHEET!CB226,lookup,2,FALSE)-$Q240,"")</f>
        <v/>
      </c>
      <c r="BW240" s="109" t="str">
        <f>IFERROR(INDEX(DATASHEET!$A$1:$CT$300,MATCH(PROGRESS!$A240,DATASHEET!$A$1:$A$300,0),MATCH(PROGRESS!BW$2,DATASHEET!$A$1:$CT$1,0)),"")</f>
        <v/>
      </c>
      <c r="BX240" s="109" t="str">
        <f t="shared" si="104"/>
        <v/>
      </c>
      <c r="BY240" s="110" t="str">
        <f>IF(ISBLANK(DATASHEET!CC226),"",DATASHEET!CC226)</f>
        <v/>
      </c>
      <c r="BZ240" s="111" t="str">
        <f>IF(ISBLANK(DATASHEET!CD226),"",DATASHEET!CD226)</f>
        <v/>
      </c>
      <c r="CA240" s="108" t="str">
        <f>IFERROR(VLOOKUP(DATASHEET!CF226,lookup,2,FALSE)-$Q240,"")</f>
        <v/>
      </c>
      <c r="CB240" s="109" t="str">
        <f>IFERROR(INDEX(DATASHEET!$A$1:$CT$300,MATCH(PROGRESS!$A240,DATASHEET!$A$1:$A$300,0),MATCH(PROGRESS!CB$2,DATASHEET!$A$1:$CT$1,0)),"")</f>
        <v/>
      </c>
      <c r="CC240" s="109" t="str">
        <f t="shared" si="90"/>
        <v/>
      </c>
      <c r="CD240" s="110" t="str">
        <f>IF(ISBLANK(DATASHEET!CG226),"",DATASHEET!CG226)</f>
        <v/>
      </c>
      <c r="CE240" s="111" t="str">
        <f>IF(ISBLANK(DATASHEET!CH226),"",DATASHEET!CH226)</f>
        <v/>
      </c>
      <c r="CF240" s="108" t="str">
        <f>IFERROR(VLOOKUP(DATASHEET!CJ226,lookup,2,FALSE)-$Q240,"")</f>
        <v/>
      </c>
      <c r="CG240" s="109" t="str">
        <f>IFERROR(INDEX(DATASHEET!$A$1:$CT$300,MATCH(PROGRESS!$A240,DATASHEET!$A$1:$A$300,0),MATCH(PROGRESS!CG$2,DATASHEET!$A$1:$CT$1,0)),"")</f>
        <v/>
      </c>
      <c r="CH240" s="109" t="str">
        <f t="shared" si="93"/>
        <v/>
      </c>
      <c r="CI240" s="110" t="str">
        <f>IF(ISBLANK(DATASHEET!CK226),"",DATASHEET!CK226)</f>
        <v/>
      </c>
      <c r="CJ240" s="111" t="str">
        <f>IF(ISBLANK(DATASHEET!CL226),"",DATASHEET!CL226)</f>
        <v/>
      </c>
      <c r="CK240" s="108" t="str">
        <f>IFERROR(VLOOKUP(DATASHEET!CN226,lookup,2,FALSE)-$Q240,"")</f>
        <v/>
      </c>
      <c r="CL240" s="109" t="str">
        <f>IFERROR(INDEX(DATASHEET!$A$1:$CT$300,MATCH(PROGRESS!$A240,DATASHEET!$A$1:$A$300,0),MATCH(PROGRESS!CL$2,DATASHEET!$A$1:$CT$1,0)),"")</f>
        <v/>
      </c>
      <c r="CM240" s="109" t="str">
        <f t="shared" si="91"/>
        <v/>
      </c>
      <c r="CN240" s="110" t="str">
        <f>IF(ISBLANK(DATASHEET!CO226),"",DATASHEET!CO226)</f>
        <v/>
      </c>
      <c r="CO240" s="110" t="str">
        <f>IF(ISBLANK(DATASHEET!CP226),"",DATASHEET!CP226)</f>
        <v/>
      </c>
    </row>
    <row r="241" spans="1:93" x14ac:dyDescent="0.25">
      <c r="A241" s="112">
        <f>DATASHEET!A227</f>
        <v>0</v>
      </c>
      <c r="B241" s="113">
        <f>DATASHEET!B227</f>
        <v>0</v>
      </c>
      <c r="C241" s="124">
        <f>DATASHEET!C227</f>
        <v>0</v>
      </c>
      <c r="D241" s="115">
        <f>DATASHEET!D227</f>
        <v>0</v>
      </c>
      <c r="E241" s="115">
        <f>DATASHEET!J227</f>
        <v>0</v>
      </c>
      <c r="F241" s="115">
        <f>DATASHEET!E227</f>
        <v>0</v>
      </c>
      <c r="G241" s="115">
        <f>DATASHEET!F227</f>
        <v>0</v>
      </c>
      <c r="H241" s="115">
        <f>DATASHEET!G227</f>
        <v>0</v>
      </c>
      <c r="I241" s="115">
        <f>DATASHEET!H227</f>
        <v>0</v>
      </c>
      <c r="J241" s="115">
        <f>DATASHEET!I227</f>
        <v>0</v>
      </c>
      <c r="K241" s="114" t="str">
        <f>DATASHEET!M227</f>
        <v/>
      </c>
      <c r="L241" s="123" t="str">
        <f t="shared" si="95"/>
        <v/>
      </c>
      <c r="M241" s="106" t="str">
        <f>IFERROR(SUM(COUNTIF($S241,"&gt;=0"),COUNTIF($AC241,"&gt;=0"),COUNTIF($AH241,"&gt;=0"),COUNTIF(#REF!,"&gt;=0"),COUNTIF($AM241,"&gt;=0"),COUNTIF($AR241,"&gt;=0"),COUNTIF($AW241,"&gt;=0"),COUNTIF($BB241,"&gt;=0"),COUNTIF($BG241,"&gt;=0"),COUNTIF($BL241,"&gt;=0"),COUNTIF($BV241,"&gt;=0"),COUNTIF($BQ241,"&gt;=0"),COUNTIF($CF241,"&gt;=0"),COUNTIF($CK241,"&gt;=0"),COUNTIF($X241,"&gt;=0"),COUNTIF($CA241,"&gt;=0"))/COUNT($S241,$AC241,$AH241,#REF!,$AM241,$AR241,$AW241,$BB241,$BG241,$BL241,$BV241,$CA241,$CF241,$CK241,$X241,$BQ241),"")</f>
        <v/>
      </c>
      <c r="N241" s="106" t="str">
        <f>IFERROR(SUM(COUNTIF($S241,"&lt;0"),COUNTIF($AC241,"&lt;0"),COUNTIF($AH241,"&lt;0"),COUNTIF(#REF!,"&lt;0"),COUNTIF($AM241,"&lt;0"),COUNTIF($AR241,"&lt;0"),COUNTIF($AW241,"&lt;0"),COUNTIF($BB241,"&lt;0"),COUNTIF($BG241,"&lt;0"),COUNTIF($BL241,"&lt;0"),COUNTIF($BV241,"&lt;0"),COUNTIF($BQ241,"&lt;0"),COUNTIF($CA241,"&lt;0"),COUNTIF($CF241,"&lt;0"),COUNTIF($CK241,"&lt;0"),COUNTIF($X241,"&lt;0"))/COUNT($S241,$AC241,$AH241,#REF!,$AM241,$AR241,$AW241,$BB241,$BG241,$BL241,$BV241,$CA241,$CF241,$CK241,$X241,$BQ241),"")</f>
        <v/>
      </c>
      <c r="O241" s="118" t="str">
        <f>IF(ISBLANK(DATASHEET!L227),"",DATASHEET!L227)</f>
        <v/>
      </c>
      <c r="P241" s="119" t="str">
        <f>IFERROR(IF(VLOOKUP(DATASHEET!A227,[5]YEAR8!$A$2:$Z$226,18,FALSE)="","",VLOOKUP(DATASHEET!A227,[5]YEAR8!$A$2:$Z$226,18,FALSE)),"")</f>
        <v/>
      </c>
      <c r="Q241" s="120" t="str">
        <f>IFERROR(IF(VLOOKUP(DATASHEET!A227,[5]YEAR8!$A$2:$AF$250,19,FALSE)="","",VLOOKUP(DATASHEET!A227,[5]YEAR8!$A$2:$AF$250,19,FALSE)),"")</f>
        <v/>
      </c>
      <c r="R241" s="121" t="str">
        <f>'P8 BREAKDOWN'!L229</f>
        <v/>
      </c>
      <c r="S241" s="108" t="str">
        <f>IF(T241="","",IFERROR(VLOOKUP(DATASHEET!AF227,lookup,2,FALSE)-$Q241,""))</f>
        <v/>
      </c>
      <c r="T241" s="109" t="str">
        <f>IFERROR(INDEX(DATASHEET!$A$1:$CT$300,MATCH(PROGRESS!$A241,DATASHEET!$A$1:$A$300,0),MATCH(PROGRESS!T$2,DATASHEET!$A$1:$CT$1,0)),"")</f>
        <v/>
      </c>
      <c r="U241" s="109" t="str">
        <f t="shared" si="96"/>
        <v/>
      </c>
      <c r="V241" s="110" t="str">
        <f>IF(ISBLANK(DATASHEET!AG227),"",DATASHEET!AG227)</f>
        <v/>
      </c>
      <c r="W241" s="111" t="str">
        <f>IF(ISBLANK(DATASHEET!AH227),"",DATASHEET!AH227)</f>
        <v/>
      </c>
      <c r="X241" s="108" t="str">
        <f>IFERROR(VLOOKUP(DATASHEET!AJ227,lookup,2,FALSE)-$Q241,"")</f>
        <v/>
      </c>
      <c r="Y241" s="109" t="str">
        <f>IFERROR(INDEX(DATASHEET!$A$1:$CT$300,MATCH(PROGRESS!$A241,DATASHEET!$A$1:$A$300,0),MATCH(PROGRESS!Y$2,DATASHEET!$A$1:$CT$1,0)),"")</f>
        <v/>
      </c>
      <c r="Z241" s="109" t="str">
        <f t="shared" si="92"/>
        <v/>
      </c>
      <c r="AA241" s="110" t="str">
        <f>IF(ISBLANK(DATASHEET!AK227),"",DATASHEET!AK227)</f>
        <v/>
      </c>
      <c r="AB241" s="111" t="str">
        <f>IF(ISBLANK(DATASHEET!AL227),"",DATASHEET!AL227)</f>
        <v/>
      </c>
      <c r="AC241" s="108" t="str">
        <f>IF(AD241="","",IFERROR(VLOOKUP(DATASHEET!AN227,lookup,2,FALSE)-$Q241,""))</f>
        <v/>
      </c>
      <c r="AD241" s="109" t="str">
        <f>IFERROR(INDEX(DATASHEET!$A$1:$CT$300,MATCH(PROGRESS!$A241,DATASHEET!$A$1:$A$300,0),MATCH(PROGRESS!AD$2,DATASHEET!$A$1:$CT$1,0)),"")</f>
        <v/>
      </c>
      <c r="AE241" s="109" t="str">
        <f t="shared" si="97"/>
        <v/>
      </c>
      <c r="AF241" s="110" t="str">
        <f>IF(ISBLANK(DATASHEET!AO227),"",DATASHEET!AO227)</f>
        <v/>
      </c>
      <c r="AG241" s="111" t="str">
        <f>IF(ISBLANK(DATASHEET!AP227),"",DATASHEET!AP227)</f>
        <v/>
      </c>
      <c r="AH241" s="108" t="str">
        <f>IF(AI241="","",IFERROR(VLOOKUP(DATASHEET!AR227,lookup,2,FALSE)-$Q241,""))</f>
        <v/>
      </c>
      <c r="AI241" s="109" t="str">
        <f>IFERROR(INDEX(DATASHEET!$A$1:$CT$300,MATCH(PROGRESS!$A241,DATASHEET!$A$1:$A$300,0),MATCH(PROGRESS!AI$2,DATASHEET!$A$1:$CT$1,0)),"")</f>
        <v/>
      </c>
      <c r="AJ241" s="109" t="str">
        <f t="shared" si="98"/>
        <v/>
      </c>
      <c r="AK241" s="110" t="str">
        <f>IF(ISBLANK(DATASHEET!AS227),"",DATASHEET!AS227)</f>
        <v/>
      </c>
      <c r="AL241" s="111" t="str">
        <f>IF(ISBLANK(DATASHEET!AT227),"",DATASHEET!AT227)</f>
        <v/>
      </c>
      <c r="AM241" s="108" t="str">
        <f>IF(AN241="","",IFERROR(VLOOKUP(DATASHEET!AZ227,lookup,2,FALSE)-$Q241,""))</f>
        <v/>
      </c>
      <c r="AN241" s="109" t="str">
        <f>IFERROR(INDEX(DATASHEET!$A$1:$CT$300,MATCH(PROGRESS!$A241,DATASHEET!$A$1:$A$300,0),MATCH(PROGRESS!AN$2,DATASHEET!$A$1:$CT$1,0)),"")</f>
        <v/>
      </c>
      <c r="AO241" s="109" t="str">
        <f t="shared" si="82"/>
        <v/>
      </c>
      <c r="AP241" s="110" t="str">
        <f>IF(ISBLANK(DATASHEET!BA227),"",DATASHEET!BA227)</f>
        <v/>
      </c>
      <c r="AQ241" s="111" t="str">
        <f>IF(ISBLANK(DATASHEET!BB227),"",DATASHEET!BB227)</f>
        <v/>
      </c>
      <c r="AR241" s="108" t="str">
        <f>IF(AS241="","",IFERROR(VLOOKUP(DATASHEET!BD227,lookup,2,FALSE)-$Q241,""))</f>
        <v/>
      </c>
      <c r="AS241" s="109" t="str">
        <f>IFERROR(INDEX(DATASHEET!$A$1:$CT$300,MATCH(PROGRESS!$A241,DATASHEET!$A$1:$A$300,0),MATCH(PROGRESS!AS$2,DATASHEET!$A$1:$CT$1,0)),"")</f>
        <v/>
      </c>
      <c r="AT241" s="109" t="str">
        <f t="shared" si="99"/>
        <v/>
      </c>
      <c r="AU241" s="110" t="str">
        <f>IF(ISBLANK(DATASHEET!BE227),"",DATASHEET!BE227)</f>
        <v/>
      </c>
      <c r="AV241" s="111" t="str">
        <f>IF(ISBLANK(DATASHEET!BF227),"",DATASHEET!BF227)</f>
        <v/>
      </c>
      <c r="AW241" s="108" t="str">
        <f>IF(AX241="","",IFERROR(VLOOKUP(DATASHEET!BH227,lookup,2,FALSE)-$Q241,""))</f>
        <v/>
      </c>
      <c r="AX241" s="109" t="str">
        <f>IFERROR(INDEX(DATASHEET!$A$1:$CT$300,MATCH(PROGRESS!$A241,DATASHEET!$A$1:$A$300,0),MATCH(PROGRESS!AX$2,DATASHEET!$A$1:$CT$1,0)),"")</f>
        <v/>
      </c>
      <c r="AY241" s="109" t="str">
        <f t="shared" si="100"/>
        <v/>
      </c>
      <c r="AZ241" s="110" t="str">
        <f>IF(ISBLANK(DATASHEET!BI227),"",DATASHEET!BI227)</f>
        <v/>
      </c>
      <c r="BA241" s="111" t="str">
        <f>IF(ISBLANK(DATASHEET!BJ227),"",DATASHEET!BJ227)</f>
        <v/>
      </c>
      <c r="BB241" s="108" t="str">
        <f>IF(BC241="","",IFERROR(VLOOKUP(DATASHEET!BL227,lookup,2,FALSE)-$Q241,""))</f>
        <v/>
      </c>
      <c r="BC241" s="109" t="str">
        <f>IFERROR(INDEX(DATASHEET!$A$1:$CT$300,MATCH(PROGRESS!$A241,DATASHEET!$A$1:$A$300,0),MATCH(PROGRESS!BC$2,DATASHEET!$A$1:$CT$1,0)),"")</f>
        <v/>
      </c>
      <c r="BD241" s="109" t="str">
        <f t="shared" si="101"/>
        <v/>
      </c>
      <c r="BE241" s="110" t="str">
        <f>IF(ISBLANK(DATASHEET!BM227),"",DATASHEET!BM227)</f>
        <v/>
      </c>
      <c r="BF241" s="111" t="str">
        <f>IF(ISBLANK(DATASHEET!BN227),"",DATASHEET!BN227)</f>
        <v/>
      </c>
      <c r="BG241" s="108" t="str">
        <f>IF(BH241="","",IFERROR(VLOOKUP(DATASHEET!BP227,lookup,2,FALSE)-$Q241,""))</f>
        <v/>
      </c>
      <c r="BH241" s="109" t="str">
        <f>IFERROR(INDEX(DATASHEET!$A$1:$CT$300,MATCH(PROGRESS!$A241,DATASHEET!$A$1:$A$300,0),MATCH(PROGRESS!BH$2,DATASHEET!$A$1:$CT$1,0)),"")</f>
        <v/>
      </c>
      <c r="BI241" s="109" t="str">
        <f t="shared" si="102"/>
        <v/>
      </c>
      <c r="BJ241" s="110" t="str">
        <f>IF(ISBLANK(DATASHEET!BQ227),"",DATASHEET!BQ227)</f>
        <v/>
      </c>
      <c r="BK241" s="111" t="str">
        <f>IF(ISBLANK(DATASHEET!BR227),"",DATASHEET!BR227)</f>
        <v/>
      </c>
      <c r="BL241" s="108" t="str">
        <f>IFERROR(VLOOKUP(DATASHEET!BT227,lookup,2,FALSE)-$Q241,"")</f>
        <v/>
      </c>
      <c r="BM241" s="109" t="str">
        <f>IFERROR(INDEX(DATASHEET!$A$1:$CT$300,MATCH(PROGRESS!$A241,DATASHEET!$A$1:$A$300,0),MATCH(PROGRESS!BM$2,DATASHEET!$A$1:$CT$1,0)),"")</f>
        <v/>
      </c>
      <c r="BN241" s="109" t="str">
        <f t="shared" si="103"/>
        <v/>
      </c>
      <c r="BO241" s="110" t="str">
        <f>IF(ISBLANK(DATASHEET!BU227),"",DATASHEET!BU227)</f>
        <v/>
      </c>
      <c r="BP241" s="111" t="str">
        <f>IF(ISBLANK(DATASHEET!BV227),"",DATASHEET!BV227)</f>
        <v/>
      </c>
      <c r="BQ241" s="108" t="str">
        <f>IFERROR(VLOOKUP(DATASHEET!BX227,lookup,2,FALSE)-$Q241,"")</f>
        <v/>
      </c>
      <c r="BR241" s="109" t="str">
        <f>IFERROR(INDEX(DATASHEET!$A$1:$CT$300,MATCH(PROGRESS!$A241,DATASHEET!$A$1:$A$300,0),MATCH(PROGRESS!BR$2,DATASHEET!$A$1:$CT$1,0)),"")</f>
        <v/>
      </c>
      <c r="BS241" s="109" t="str">
        <f t="shared" si="88"/>
        <v/>
      </c>
      <c r="BT241" s="110" t="str">
        <f>IF(ISBLANK(DATASHEET!BY227),"",DATASHEET!BY227)</f>
        <v/>
      </c>
      <c r="BU241" s="111" t="str">
        <f>IF(ISBLANK(DATASHEET!BZ227),"",DATASHEET!BZ227)</f>
        <v/>
      </c>
      <c r="BV241" s="108" t="str">
        <f>IFERROR(VLOOKUP(DATASHEET!CB227,lookup,2,FALSE)-$Q241,"")</f>
        <v/>
      </c>
      <c r="BW241" s="109" t="str">
        <f>IFERROR(INDEX(DATASHEET!$A$1:$CT$300,MATCH(PROGRESS!$A241,DATASHEET!$A$1:$A$300,0),MATCH(PROGRESS!BW$2,DATASHEET!$A$1:$CT$1,0)),"")</f>
        <v/>
      </c>
      <c r="BX241" s="109" t="str">
        <f t="shared" si="104"/>
        <v/>
      </c>
      <c r="BY241" s="110" t="str">
        <f>IF(ISBLANK(DATASHEET!CC227),"",DATASHEET!CC227)</f>
        <v/>
      </c>
      <c r="BZ241" s="111" t="str">
        <f>IF(ISBLANK(DATASHEET!CD227),"",DATASHEET!CD227)</f>
        <v/>
      </c>
      <c r="CA241" s="108" t="str">
        <f>IFERROR(VLOOKUP(DATASHEET!CF227,lookup,2,FALSE)-$Q241,"")</f>
        <v/>
      </c>
      <c r="CB241" s="109" t="str">
        <f>IFERROR(INDEX(DATASHEET!$A$1:$CT$300,MATCH(PROGRESS!$A241,DATASHEET!$A$1:$A$300,0),MATCH(PROGRESS!CB$2,DATASHEET!$A$1:$CT$1,0)),"")</f>
        <v/>
      </c>
      <c r="CC241" s="109" t="str">
        <f t="shared" si="90"/>
        <v/>
      </c>
      <c r="CD241" s="110" t="str">
        <f>IF(ISBLANK(DATASHEET!CG227),"",DATASHEET!CG227)</f>
        <v/>
      </c>
      <c r="CE241" s="111" t="str">
        <f>IF(ISBLANK(DATASHEET!CH227),"",DATASHEET!CH227)</f>
        <v/>
      </c>
      <c r="CF241" s="108" t="str">
        <f>IFERROR(VLOOKUP(DATASHEET!CJ227,lookup,2,FALSE)-$Q241,"")</f>
        <v/>
      </c>
      <c r="CG241" s="109" t="str">
        <f>IFERROR(INDEX(DATASHEET!$A$1:$CT$300,MATCH(PROGRESS!$A241,DATASHEET!$A$1:$A$300,0),MATCH(PROGRESS!CG$2,DATASHEET!$A$1:$CT$1,0)),"")</f>
        <v/>
      </c>
      <c r="CH241" s="109" t="str">
        <f t="shared" si="93"/>
        <v/>
      </c>
      <c r="CI241" s="110" t="str">
        <f>IF(ISBLANK(DATASHEET!CK227),"",DATASHEET!CK227)</f>
        <v/>
      </c>
      <c r="CJ241" s="111" t="str">
        <f>IF(ISBLANK(DATASHEET!CL227),"",DATASHEET!CL227)</f>
        <v/>
      </c>
      <c r="CK241" s="108" t="str">
        <f>IFERROR(VLOOKUP(DATASHEET!CN227,lookup,2,FALSE)-$Q241,"")</f>
        <v/>
      </c>
      <c r="CL241" s="109" t="str">
        <f>IFERROR(INDEX(DATASHEET!$A$1:$CT$300,MATCH(PROGRESS!$A241,DATASHEET!$A$1:$A$300,0),MATCH(PROGRESS!CL$2,DATASHEET!$A$1:$CT$1,0)),"")</f>
        <v/>
      </c>
      <c r="CM241" s="109" t="str">
        <f t="shared" si="91"/>
        <v/>
      </c>
      <c r="CN241" s="110" t="str">
        <f>IF(ISBLANK(DATASHEET!CO227),"",DATASHEET!CO227)</f>
        <v/>
      </c>
      <c r="CO241" s="110" t="str">
        <f>IF(ISBLANK(DATASHEET!CP227),"",DATASHEET!CP227)</f>
        <v/>
      </c>
    </row>
    <row r="242" spans="1:93" x14ac:dyDescent="0.25">
      <c r="A242" s="112">
        <f>DATASHEET!A228</f>
        <v>0</v>
      </c>
      <c r="B242" s="113">
        <f>DATASHEET!B228</f>
        <v>0</v>
      </c>
      <c r="C242" s="124">
        <f>DATASHEET!C228</f>
        <v>0</v>
      </c>
      <c r="D242" s="115">
        <f>DATASHEET!D228</f>
        <v>0</v>
      </c>
      <c r="E242" s="115">
        <f>DATASHEET!J228</f>
        <v>0</v>
      </c>
      <c r="F242" s="115">
        <f>DATASHEET!E228</f>
        <v>0</v>
      </c>
      <c r="G242" s="115">
        <f>DATASHEET!F228</f>
        <v>0</v>
      </c>
      <c r="H242" s="115">
        <f>DATASHEET!G228</f>
        <v>0</v>
      </c>
      <c r="I242" s="115">
        <f>DATASHEET!H228</f>
        <v>0</v>
      </c>
      <c r="J242" s="115">
        <f>DATASHEET!I228</f>
        <v>0</v>
      </c>
      <c r="K242" s="114" t="str">
        <f>DATASHEET!M228</f>
        <v/>
      </c>
      <c r="L242" s="123" t="str">
        <f t="shared" si="95"/>
        <v/>
      </c>
      <c r="M242" s="106" t="str">
        <f>IFERROR(SUM(COUNTIF($S242,"&gt;=0"),COUNTIF($AC242,"&gt;=0"),COUNTIF($AH242,"&gt;=0"),COUNTIF(#REF!,"&gt;=0"),COUNTIF($AM242,"&gt;=0"),COUNTIF($AR242,"&gt;=0"),COUNTIF($AW242,"&gt;=0"),COUNTIF($BB242,"&gt;=0"),COUNTIF($BG242,"&gt;=0"),COUNTIF($BL242,"&gt;=0"),COUNTIF($BV242,"&gt;=0"),COUNTIF($BQ242,"&gt;=0"),COUNTIF($CF242,"&gt;=0"),COUNTIF($CK242,"&gt;=0"),COUNTIF($X242,"&gt;=0"),COUNTIF($CA242,"&gt;=0"))/COUNT($S242,$AC242,$AH242,#REF!,$AM242,$AR242,$AW242,$BB242,$BG242,$BL242,$BV242,$CA242,$CF242,$CK242,$X242,$BQ242),"")</f>
        <v/>
      </c>
      <c r="N242" s="106" t="str">
        <f>IFERROR(SUM(COUNTIF($S242,"&lt;0"),COUNTIF($AC242,"&lt;0"),COUNTIF($AH242,"&lt;0"),COUNTIF(#REF!,"&lt;0"),COUNTIF($AM242,"&lt;0"),COUNTIF($AR242,"&lt;0"),COUNTIF($AW242,"&lt;0"),COUNTIF($BB242,"&lt;0"),COUNTIF($BG242,"&lt;0"),COUNTIF($BL242,"&lt;0"),COUNTIF($BV242,"&lt;0"),COUNTIF($BQ242,"&lt;0"),COUNTIF($CA242,"&lt;0"),COUNTIF($CF242,"&lt;0"),COUNTIF($CK242,"&lt;0"),COUNTIF($X242,"&lt;0"))/COUNT($S242,$AC242,$AH242,#REF!,$AM242,$AR242,$AW242,$BB242,$BG242,$BL242,$BV242,$CA242,$CF242,$CK242,$X242,$BQ242),"")</f>
        <v/>
      </c>
      <c r="O242" s="118" t="str">
        <f>IF(ISBLANK(DATASHEET!L228),"",DATASHEET!L228)</f>
        <v/>
      </c>
      <c r="P242" s="119" t="str">
        <f>IFERROR(IF(VLOOKUP(DATASHEET!A228,[5]YEAR8!$A$2:$Z$226,18,FALSE)="","",VLOOKUP(DATASHEET!A228,[5]YEAR8!$A$2:$Z$226,18,FALSE)),"")</f>
        <v/>
      </c>
      <c r="Q242" s="120" t="str">
        <f>IFERROR(IF(VLOOKUP(DATASHEET!A228,[5]YEAR8!$A$2:$AF$250,19,FALSE)="","",VLOOKUP(DATASHEET!A228,[5]YEAR8!$A$2:$AF$250,19,FALSE)),"")</f>
        <v/>
      </c>
      <c r="R242" s="121" t="str">
        <f>'P8 BREAKDOWN'!L230</f>
        <v/>
      </c>
      <c r="S242" s="108" t="str">
        <f>IF(T242="","",IFERROR(VLOOKUP(DATASHEET!AF228,lookup,2,FALSE)-$Q242,""))</f>
        <v/>
      </c>
      <c r="T242" s="109" t="str">
        <f>IFERROR(INDEX(DATASHEET!$A$1:$CT$300,MATCH(PROGRESS!$A242,DATASHEET!$A$1:$A$300,0),MATCH(PROGRESS!T$2,DATASHEET!$A$1:$CT$1,0)),"")</f>
        <v/>
      </c>
      <c r="U242" s="109" t="str">
        <f t="shared" si="96"/>
        <v/>
      </c>
      <c r="V242" s="110" t="str">
        <f>IF(ISBLANK(DATASHEET!AG228),"",DATASHEET!AG228)</f>
        <v/>
      </c>
      <c r="W242" s="111" t="str">
        <f>IF(ISBLANK(DATASHEET!AH228),"",DATASHEET!AH228)</f>
        <v/>
      </c>
      <c r="X242" s="108" t="str">
        <f>IFERROR(VLOOKUP(DATASHEET!AJ228,lookup,2,FALSE)-$Q242,"")</f>
        <v/>
      </c>
      <c r="Y242" s="109" t="str">
        <f>IFERROR(INDEX(DATASHEET!$A$1:$CT$300,MATCH(PROGRESS!$A242,DATASHEET!$A$1:$A$300,0),MATCH(PROGRESS!Y$2,DATASHEET!$A$1:$CT$1,0)),"")</f>
        <v/>
      </c>
      <c r="Z242" s="109" t="str">
        <f t="shared" si="92"/>
        <v/>
      </c>
      <c r="AA242" s="110" t="str">
        <f>IF(ISBLANK(DATASHEET!AK228),"",DATASHEET!AK228)</f>
        <v/>
      </c>
      <c r="AB242" s="111" t="str">
        <f>IF(ISBLANK(DATASHEET!AL228),"",DATASHEET!AL228)</f>
        <v/>
      </c>
      <c r="AC242" s="108" t="str">
        <f>IF(AD242="","",IFERROR(VLOOKUP(DATASHEET!AN228,lookup,2,FALSE)-$Q242,""))</f>
        <v/>
      </c>
      <c r="AD242" s="109" t="str">
        <f>IFERROR(INDEX(DATASHEET!$A$1:$CT$300,MATCH(PROGRESS!$A242,DATASHEET!$A$1:$A$300,0),MATCH(PROGRESS!AD$2,DATASHEET!$A$1:$CT$1,0)),"")</f>
        <v/>
      </c>
      <c r="AE242" s="109" t="str">
        <f t="shared" si="97"/>
        <v/>
      </c>
      <c r="AF242" s="110" t="str">
        <f>IF(ISBLANK(DATASHEET!AO228),"",DATASHEET!AO228)</f>
        <v/>
      </c>
      <c r="AG242" s="111" t="str">
        <f>IF(ISBLANK(DATASHEET!AP228),"",DATASHEET!AP228)</f>
        <v/>
      </c>
      <c r="AH242" s="108" t="str">
        <f>IF(AI242="","",IFERROR(VLOOKUP(DATASHEET!AR228,lookup,2,FALSE)-$Q242,""))</f>
        <v/>
      </c>
      <c r="AI242" s="109" t="str">
        <f>IFERROR(INDEX(DATASHEET!$A$1:$CT$300,MATCH(PROGRESS!$A242,DATASHEET!$A$1:$A$300,0),MATCH(PROGRESS!AI$2,DATASHEET!$A$1:$CT$1,0)),"")</f>
        <v/>
      </c>
      <c r="AJ242" s="109" t="str">
        <f t="shared" si="98"/>
        <v/>
      </c>
      <c r="AK242" s="110" t="str">
        <f>IF(ISBLANK(DATASHEET!AS228),"",DATASHEET!AS228)</f>
        <v/>
      </c>
      <c r="AL242" s="111" t="str">
        <f>IF(ISBLANK(DATASHEET!AT228),"",DATASHEET!AT228)</f>
        <v/>
      </c>
      <c r="AM242" s="108" t="str">
        <f>IF(AN242="","",IFERROR(VLOOKUP(DATASHEET!AZ228,lookup,2,FALSE)-$Q242,""))</f>
        <v/>
      </c>
      <c r="AN242" s="109" t="str">
        <f>IFERROR(INDEX(DATASHEET!$A$1:$CT$300,MATCH(PROGRESS!$A242,DATASHEET!$A$1:$A$300,0),MATCH(PROGRESS!AN$2,DATASHEET!$A$1:$CT$1,0)),"")</f>
        <v/>
      </c>
      <c r="AO242" s="109" t="str">
        <f t="shared" si="82"/>
        <v/>
      </c>
      <c r="AP242" s="110" t="str">
        <f>IF(ISBLANK(DATASHEET!BA228),"",DATASHEET!BA228)</f>
        <v/>
      </c>
      <c r="AQ242" s="111" t="str">
        <f>IF(ISBLANK(DATASHEET!BB228),"",DATASHEET!BB228)</f>
        <v/>
      </c>
      <c r="AR242" s="108" t="str">
        <f>IF(AS242="","",IFERROR(VLOOKUP(DATASHEET!BD228,lookup,2,FALSE)-$Q242,""))</f>
        <v/>
      </c>
      <c r="AS242" s="109" t="str">
        <f>IFERROR(INDEX(DATASHEET!$A$1:$CT$300,MATCH(PROGRESS!$A242,DATASHEET!$A$1:$A$300,0),MATCH(PROGRESS!AS$2,DATASHEET!$A$1:$CT$1,0)),"")</f>
        <v/>
      </c>
      <c r="AT242" s="109" t="str">
        <f t="shared" si="99"/>
        <v/>
      </c>
      <c r="AU242" s="110" t="str">
        <f>IF(ISBLANK(DATASHEET!BE228),"",DATASHEET!BE228)</f>
        <v/>
      </c>
      <c r="AV242" s="111" t="str">
        <f>IF(ISBLANK(DATASHEET!BF228),"",DATASHEET!BF228)</f>
        <v/>
      </c>
      <c r="AW242" s="108" t="str">
        <f>IF(AX242="","",IFERROR(VLOOKUP(DATASHEET!BH228,lookup,2,FALSE)-$Q242,""))</f>
        <v/>
      </c>
      <c r="AX242" s="109" t="str">
        <f>IFERROR(INDEX(DATASHEET!$A$1:$CT$300,MATCH(PROGRESS!$A242,DATASHEET!$A$1:$A$300,0),MATCH(PROGRESS!AX$2,DATASHEET!$A$1:$CT$1,0)),"")</f>
        <v/>
      </c>
      <c r="AY242" s="109" t="str">
        <f t="shared" si="100"/>
        <v/>
      </c>
      <c r="AZ242" s="110" t="str">
        <f>IF(ISBLANK(DATASHEET!BI228),"",DATASHEET!BI228)</f>
        <v/>
      </c>
      <c r="BA242" s="111" t="str">
        <f>IF(ISBLANK(DATASHEET!BJ228),"",DATASHEET!BJ228)</f>
        <v/>
      </c>
      <c r="BB242" s="108" t="str">
        <f>IF(BC242="","",IFERROR(VLOOKUP(DATASHEET!BL228,lookup,2,FALSE)-$Q242,""))</f>
        <v/>
      </c>
      <c r="BC242" s="109" t="str">
        <f>IFERROR(INDEX(DATASHEET!$A$1:$CT$300,MATCH(PROGRESS!$A242,DATASHEET!$A$1:$A$300,0),MATCH(PROGRESS!BC$2,DATASHEET!$A$1:$CT$1,0)),"")</f>
        <v/>
      </c>
      <c r="BD242" s="109" t="str">
        <f t="shared" si="101"/>
        <v/>
      </c>
      <c r="BE242" s="110" t="str">
        <f>IF(ISBLANK(DATASHEET!BM228),"",DATASHEET!BM228)</f>
        <v/>
      </c>
      <c r="BF242" s="111" t="str">
        <f>IF(ISBLANK(DATASHEET!BN228),"",DATASHEET!BN228)</f>
        <v/>
      </c>
      <c r="BG242" s="108" t="str">
        <f>IF(BH242="","",IFERROR(VLOOKUP(DATASHEET!BP228,lookup,2,FALSE)-$Q242,""))</f>
        <v/>
      </c>
      <c r="BH242" s="109" t="str">
        <f>IFERROR(INDEX(DATASHEET!$A$1:$CT$300,MATCH(PROGRESS!$A242,DATASHEET!$A$1:$A$300,0),MATCH(PROGRESS!BH$2,DATASHEET!$A$1:$CT$1,0)),"")</f>
        <v/>
      </c>
      <c r="BI242" s="109" t="str">
        <f t="shared" si="102"/>
        <v/>
      </c>
      <c r="BJ242" s="110" t="str">
        <f>IF(ISBLANK(DATASHEET!BQ228),"",DATASHEET!BQ228)</f>
        <v/>
      </c>
      <c r="BK242" s="111" t="str">
        <f>IF(ISBLANK(DATASHEET!BR228),"",DATASHEET!BR228)</f>
        <v/>
      </c>
      <c r="BL242" s="108" t="str">
        <f>IFERROR(VLOOKUP(DATASHEET!BT228,lookup,2,FALSE)-$Q242,"")</f>
        <v/>
      </c>
      <c r="BM242" s="109" t="str">
        <f>IFERROR(INDEX(DATASHEET!$A$1:$CT$300,MATCH(PROGRESS!$A242,DATASHEET!$A$1:$A$300,0),MATCH(PROGRESS!BM$2,DATASHEET!$A$1:$CT$1,0)),"")</f>
        <v/>
      </c>
      <c r="BN242" s="109" t="str">
        <f t="shared" si="103"/>
        <v/>
      </c>
      <c r="BO242" s="110" t="str">
        <f>IF(ISBLANK(DATASHEET!BU228),"",DATASHEET!BU228)</f>
        <v/>
      </c>
      <c r="BP242" s="111" t="str">
        <f>IF(ISBLANK(DATASHEET!BV228),"",DATASHEET!BV228)</f>
        <v/>
      </c>
      <c r="BQ242" s="108" t="str">
        <f>IFERROR(VLOOKUP(DATASHEET!BX228,lookup,2,FALSE)-$Q242,"")</f>
        <v/>
      </c>
      <c r="BR242" s="109" t="str">
        <f>IFERROR(INDEX(DATASHEET!$A$1:$CT$300,MATCH(PROGRESS!$A242,DATASHEET!$A$1:$A$300,0),MATCH(PROGRESS!BR$2,DATASHEET!$A$1:$CT$1,0)),"")</f>
        <v/>
      </c>
      <c r="BS242" s="109" t="str">
        <f t="shared" si="88"/>
        <v/>
      </c>
      <c r="BT242" s="110" t="str">
        <f>IF(ISBLANK(DATASHEET!BY228),"",DATASHEET!BY228)</f>
        <v/>
      </c>
      <c r="BU242" s="111" t="str">
        <f>IF(ISBLANK(DATASHEET!BZ228),"",DATASHEET!BZ228)</f>
        <v/>
      </c>
      <c r="BV242" s="108" t="str">
        <f>IFERROR(VLOOKUP(DATASHEET!CB228,lookup,2,FALSE)-$Q242,"")</f>
        <v/>
      </c>
      <c r="BW242" s="109" t="str">
        <f>IFERROR(INDEX(DATASHEET!$A$1:$CT$300,MATCH(PROGRESS!$A242,DATASHEET!$A$1:$A$300,0),MATCH(PROGRESS!BW$2,DATASHEET!$A$1:$CT$1,0)),"")</f>
        <v/>
      </c>
      <c r="BX242" s="109" t="str">
        <f t="shared" si="104"/>
        <v/>
      </c>
      <c r="BY242" s="110" t="str">
        <f>IF(ISBLANK(DATASHEET!CC228),"",DATASHEET!CC228)</f>
        <v/>
      </c>
      <c r="BZ242" s="111" t="str">
        <f>IF(ISBLANK(DATASHEET!CD228),"",DATASHEET!CD228)</f>
        <v/>
      </c>
      <c r="CA242" s="108" t="str">
        <f>IFERROR(VLOOKUP(DATASHEET!CF228,lookup,2,FALSE)-$Q242,"")</f>
        <v/>
      </c>
      <c r="CB242" s="109" t="str">
        <f>IFERROR(INDEX(DATASHEET!$A$1:$CT$300,MATCH(PROGRESS!$A242,DATASHEET!$A$1:$A$300,0),MATCH(PROGRESS!CB$2,DATASHEET!$A$1:$CT$1,0)),"")</f>
        <v/>
      </c>
      <c r="CC242" s="109" t="str">
        <f t="shared" si="90"/>
        <v/>
      </c>
      <c r="CD242" s="110" t="str">
        <f>IF(ISBLANK(DATASHEET!CG228),"",DATASHEET!CG228)</f>
        <v/>
      </c>
      <c r="CE242" s="111" t="str">
        <f>IF(ISBLANK(DATASHEET!CH228),"",DATASHEET!CH228)</f>
        <v/>
      </c>
      <c r="CF242" s="108" t="str">
        <f>IFERROR(VLOOKUP(DATASHEET!CJ228,lookup,2,FALSE)-$Q242,"")</f>
        <v/>
      </c>
      <c r="CG242" s="109" t="str">
        <f>IFERROR(INDEX(DATASHEET!$A$1:$CT$300,MATCH(PROGRESS!$A242,DATASHEET!$A$1:$A$300,0),MATCH(PROGRESS!CG$2,DATASHEET!$A$1:$CT$1,0)),"")</f>
        <v/>
      </c>
      <c r="CH242" s="109" t="str">
        <f t="shared" si="93"/>
        <v/>
      </c>
      <c r="CI242" s="110" t="str">
        <f>IF(ISBLANK(DATASHEET!CK228),"",DATASHEET!CK228)</f>
        <v/>
      </c>
      <c r="CJ242" s="111" t="str">
        <f>IF(ISBLANK(DATASHEET!CL228),"",DATASHEET!CL228)</f>
        <v/>
      </c>
      <c r="CK242" s="108" t="str">
        <f>IFERROR(VLOOKUP(DATASHEET!CN228,lookup,2,FALSE)-$Q242,"")</f>
        <v/>
      </c>
      <c r="CL242" s="109" t="str">
        <f>IFERROR(INDEX(DATASHEET!$A$1:$CT$300,MATCH(PROGRESS!$A242,DATASHEET!$A$1:$A$300,0),MATCH(PROGRESS!CL$2,DATASHEET!$A$1:$CT$1,0)),"")</f>
        <v/>
      </c>
      <c r="CM242" s="109" t="str">
        <f t="shared" si="91"/>
        <v/>
      </c>
      <c r="CN242" s="110" t="str">
        <f>IF(ISBLANK(DATASHEET!CO228),"",DATASHEET!CO228)</f>
        <v/>
      </c>
      <c r="CO242" s="110" t="str">
        <f>IF(ISBLANK(DATASHEET!CP228),"",DATASHEET!CP228)</f>
        <v/>
      </c>
    </row>
    <row r="243" spans="1:93" x14ac:dyDescent="0.25">
      <c r="A243" s="112">
        <f>DATASHEET!A229</f>
        <v>0</v>
      </c>
      <c r="B243" s="113">
        <f>DATASHEET!B229</f>
        <v>0</v>
      </c>
      <c r="C243" s="124">
        <f>DATASHEET!C229</f>
        <v>0</v>
      </c>
      <c r="D243" s="115">
        <f>DATASHEET!D229</f>
        <v>0</v>
      </c>
      <c r="E243" s="115">
        <f>DATASHEET!J229</f>
        <v>0</v>
      </c>
      <c r="F243" s="115">
        <f>DATASHEET!E229</f>
        <v>0</v>
      </c>
      <c r="G243" s="115">
        <f>DATASHEET!F229</f>
        <v>0</v>
      </c>
      <c r="H243" s="115">
        <f>DATASHEET!G229</f>
        <v>0</v>
      </c>
      <c r="I243" s="115">
        <f>DATASHEET!H229</f>
        <v>0</v>
      </c>
      <c r="J243" s="115">
        <f>DATASHEET!I229</f>
        <v>0</v>
      </c>
      <c r="K243" s="114" t="str">
        <f>DATASHEET!M229</f>
        <v/>
      </c>
      <c r="L243" s="123" t="str">
        <f t="shared" si="95"/>
        <v/>
      </c>
      <c r="M243" s="106" t="str">
        <f>IFERROR(SUM(COUNTIF($S243,"&gt;=0"),COUNTIF($AC243,"&gt;=0"),COUNTIF($AH243,"&gt;=0"),COUNTIF(#REF!,"&gt;=0"),COUNTIF($AM243,"&gt;=0"),COUNTIF($AR243,"&gt;=0"),COUNTIF($AW243,"&gt;=0"),COUNTIF($BB243,"&gt;=0"),COUNTIF($BG243,"&gt;=0"),COUNTIF($BL243,"&gt;=0"),COUNTIF($BV243,"&gt;=0"),COUNTIF($BQ243,"&gt;=0"),COUNTIF($CF243,"&gt;=0"),COUNTIF($CK243,"&gt;=0"),COUNTIF($X243,"&gt;=0"),COUNTIF($CA243,"&gt;=0"))/COUNT($S243,$AC243,$AH243,#REF!,$AM243,$AR243,$AW243,$BB243,$BG243,$BL243,$BV243,$CA243,$CF243,$CK243,$X243,$BQ243),"")</f>
        <v/>
      </c>
      <c r="N243" s="106" t="str">
        <f>IFERROR(SUM(COUNTIF($S243,"&lt;0"),COUNTIF($AC243,"&lt;0"),COUNTIF($AH243,"&lt;0"),COUNTIF(#REF!,"&lt;0"),COUNTIF($AM243,"&lt;0"),COUNTIF($AR243,"&lt;0"),COUNTIF($AW243,"&lt;0"),COUNTIF($BB243,"&lt;0"),COUNTIF($BG243,"&lt;0"),COUNTIF($BL243,"&lt;0"),COUNTIF($BV243,"&lt;0"),COUNTIF($BQ243,"&lt;0"),COUNTIF($CA243,"&lt;0"),COUNTIF($CF243,"&lt;0"),COUNTIF($CK243,"&lt;0"),COUNTIF($X243,"&lt;0"))/COUNT($S243,$AC243,$AH243,#REF!,$AM243,$AR243,$AW243,$BB243,$BG243,$BL243,$BV243,$CA243,$CF243,$CK243,$X243,$BQ243),"")</f>
        <v/>
      </c>
      <c r="O243" s="118" t="str">
        <f>IF(ISBLANK(DATASHEET!L229),"",DATASHEET!L229)</f>
        <v/>
      </c>
      <c r="P243" s="119" t="str">
        <f>IFERROR(IF(VLOOKUP(DATASHEET!A229,[5]YEAR8!$A$2:$Z$226,18,FALSE)="","",VLOOKUP(DATASHEET!A229,[5]YEAR8!$A$2:$Z$226,18,FALSE)),"")</f>
        <v/>
      </c>
      <c r="Q243" s="120" t="str">
        <f>IFERROR(IF(VLOOKUP(DATASHEET!A229,[5]YEAR8!$A$2:$AF$250,19,FALSE)="","",VLOOKUP(DATASHEET!A229,[5]YEAR8!$A$2:$AF$250,19,FALSE)),"")</f>
        <v/>
      </c>
      <c r="R243" s="121" t="str">
        <f>'P8 BREAKDOWN'!L231</f>
        <v/>
      </c>
      <c r="S243" s="108" t="str">
        <f>IF(T243="","",IFERROR(VLOOKUP(DATASHEET!AF229,lookup,2,FALSE)-$Q243,""))</f>
        <v/>
      </c>
      <c r="T243" s="109" t="str">
        <f>IFERROR(INDEX(DATASHEET!$A$1:$CT$300,MATCH(PROGRESS!$A243,DATASHEET!$A$1:$A$300,0),MATCH(PROGRESS!T$2,DATASHEET!$A$1:$CT$1,0)),"")</f>
        <v/>
      </c>
      <c r="U243" s="109" t="str">
        <f t="shared" si="96"/>
        <v/>
      </c>
      <c r="V243" s="110" t="str">
        <f>IF(ISBLANK(DATASHEET!AG229),"",DATASHEET!AG229)</f>
        <v/>
      </c>
      <c r="W243" s="111" t="str">
        <f>IF(ISBLANK(DATASHEET!AH229),"",DATASHEET!AH229)</f>
        <v/>
      </c>
      <c r="X243" s="108" t="str">
        <f>IFERROR(VLOOKUP(DATASHEET!AJ229,lookup,2,FALSE)-$Q243,"")</f>
        <v/>
      </c>
      <c r="Y243" s="109" t="str">
        <f>IFERROR(INDEX(DATASHEET!$A$1:$CT$300,MATCH(PROGRESS!$A243,DATASHEET!$A$1:$A$300,0),MATCH(PROGRESS!Y$2,DATASHEET!$A$1:$CT$1,0)),"")</f>
        <v/>
      </c>
      <c r="Z243" s="109" t="str">
        <f t="shared" si="92"/>
        <v/>
      </c>
      <c r="AA243" s="110" t="str">
        <f>IF(ISBLANK(DATASHEET!AK229),"",DATASHEET!AK229)</f>
        <v/>
      </c>
      <c r="AB243" s="111" t="str">
        <f>IF(ISBLANK(DATASHEET!AL229),"",DATASHEET!AL229)</f>
        <v/>
      </c>
      <c r="AC243" s="108" t="str">
        <f>IF(AD243="","",IFERROR(VLOOKUP(DATASHEET!AN229,lookup,2,FALSE)-$Q243,""))</f>
        <v/>
      </c>
      <c r="AD243" s="109" t="str">
        <f>IFERROR(INDEX(DATASHEET!$A$1:$CT$300,MATCH(PROGRESS!$A243,DATASHEET!$A$1:$A$300,0),MATCH(PROGRESS!AD$2,DATASHEET!$A$1:$CT$1,0)),"")</f>
        <v/>
      </c>
      <c r="AE243" s="109" t="str">
        <f t="shared" si="97"/>
        <v/>
      </c>
      <c r="AF243" s="110" t="str">
        <f>IF(ISBLANK(DATASHEET!AO229),"",DATASHEET!AO229)</f>
        <v/>
      </c>
      <c r="AG243" s="111" t="str">
        <f>IF(ISBLANK(DATASHEET!AP229),"",DATASHEET!AP229)</f>
        <v/>
      </c>
      <c r="AH243" s="108" t="str">
        <f>IF(AI243="","",IFERROR(VLOOKUP(DATASHEET!AR229,lookup,2,FALSE)-$Q243,""))</f>
        <v/>
      </c>
      <c r="AI243" s="109" t="str">
        <f>IFERROR(INDEX(DATASHEET!$A$1:$CT$300,MATCH(PROGRESS!$A243,DATASHEET!$A$1:$A$300,0),MATCH(PROGRESS!AI$2,DATASHEET!$A$1:$CT$1,0)),"")</f>
        <v/>
      </c>
      <c r="AJ243" s="109" t="str">
        <f t="shared" si="98"/>
        <v/>
      </c>
      <c r="AK243" s="110" t="str">
        <f>IF(ISBLANK(DATASHEET!AS229),"",DATASHEET!AS229)</f>
        <v/>
      </c>
      <c r="AL243" s="111" t="str">
        <f>IF(ISBLANK(DATASHEET!AT229),"",DATASHEET!AT229)</f>
        <v/>
      </c>
      <c r="AM243" s="108" t="str">
        <f>IF(AN243="","",IFERROR(VLOOKUP(DATASHEET!AZ229,lookup,2,FALSE)-$Q243,""))</f>
        <v/>
      </c>
      <c r="AN243" s="109" t="str">
        <f>IFERROR(INDEX(DATASHEET!$A$1:$CT$300,MATCH(PROGRESS!$A243,DATASHEET!$A$1:$A$300,0),MATCH(PROGRESS!AN$2,DATASHEET!$A$1:$CT$1,0)),"")</f>
        <v/>
      </c>
      <c r="AO243" s="109" t="str">
        <f t="shared" si="82"/>
        <v/>
      </c>
      <c r="AP243" s="110" t="str">
        <f>IF(ISBLANK(DATASHEET!BA229),"",DATASHEET!BA229)</f>
        <v/>
      </c>
      <c r="AQ243" s="111" t="str">
        <f>IF(ISBLANK(DATASHEET!BB229),"",DATASHEET!BB229)</f>
        <v/>
      </c>
      <c r="AR243" s="108" t="str">
        <f>IF(AS243="","",IFERROR(VLOOKUP(DATASHEET!BD229,lookup,2,FALSE)-$Q243,""))</f>
        <v/>
      </c>
      <c r="AS243" s="109" t="str">
        <f>IFERROR(INDEX(DATASHEET!$A$1:$CT$300,MATCH(PROGRESS!$A243,DATASHEET!$A$1:$A$300,0),MATCH(PROGRESS!AS$2,DATASHEET!$A$1:$CT$1,0)),"")</f>
        <v/>
      </c>
      <c r="AT243" s="109" t="str">
        <f t="shared" si="99"/>
        <v/>
      </c>
      <c r="AU243" s="110" t="str">
        <f>IF(ISBLANK(DATASHEET!BE229),"",DATASHEET!BE229)</f>
        <v/>
      </c>
      <c r="AV243" s="111" t="str">
        <f>IF(ISBLANK(DATASHEET!BF229),"",DATASHEET!BF229)</f>
        <v/>
      </c>
      <c r="AW243" s="108" t="str">
        <f>IF(AX243="","",IFERROR(VLOOKUP(DATASHEET!BH229,lookup,2,FALSE)-$Q243,""))</f>
        <v/>
      </c>
      <c r="AX243" s="109" t="str">
        <f>IFERROR(INDEX(DATASHEET!$A$1:$CT$300,MATCH(PROGRESS!$A243,DATASHEET!$A$1:$A$300,0),MATCH(PROGRESS!AX$2,DATASHEET!$A$1:$CT$1,0)),"")</f>
        <v/>
      </c>
      <c r="AY243" s="109" t="str">
        <f t="shared" si="100"/>
        <v/>
      </c>
      <c r="AZ243" s="110" t="str">
        <f>IF(ISBLANK(DATASHEET!BI229),"",DATASHEET!BI229)</f>
        <v/>
      </c>
      <c r="BA243" s="111" t="str">
        <f>IF(ISBLANK(DATASHEET!BJ229),"",DATASHEET!BJ229)</f>
        <v/>
      </c>
      <c r="BB243" s="108" t="str">
        <f>IF(BC243="","",IFERROR(VLOOKUP(DATASHEET!BL229,lookup,2,FALSE)-$Q243,""))</f>
        <v/>
      </c>
      <c r="BC243" s="109" t="str">
        <f>IFERROR(INDEX(DATASHEET!$A$1:$CT$300,MATCH(PROGRESS!$A243,DATASHEET!$A$1:$A$300,0),MATCH(PROGRESS!BC$2,DATASHEET!$A$1:$CT$1,0)),"")</f>
        <v/>
      </c>
      <c r="BD243" s="109" t="str">
        <f t="shared" si="101"/>
        <v/>
      </c>
      <c r="BE243" s="110" t="str">
        <f>IF(ISBLANK(DATASHEET!BM229),"",DATASHEET!BM229)</f>
        <v/>
      </c>
      <c r="BF243" s="111" t="str">
        <f>IF(ISBLANK(DATASHEET!BN229),"",DATASHEET!BN229)</f>
        <v/>
      </c>
      <c r="BG243" s="108" t="str">
        <f>IF(BH243="","",IFERROR(VLOOKUP(DATASHEET!BP229,lookup,2,FALSE)-$Q243,""))</f>
        <v/>
      </c>
      <c r="BH243" s="109" t="str">
        <f>IFERROR(INDEX(DATASHEET!$A$1:$CT$300,MATCH(PROGRESS!$A243,DATASHEET!$A$1:$A$300,0),MATCH(PROGRESS!BH$2,DATASHEET!$A$1:$CT$1,0)),"")</f>
        <v/>
      </c>
      <c r="BI243" s="109" t="str">
        <f t="shared" si="102"/>
        <v/>
      </c>
      <c r="BJ243" s="110" t="str">
        <f>IF(ISBLANK(DATASHEET!BQ229),"",DATASHEET!BQ229)</f>
        <v/>
      </c>
      <c r="BK243" s="111" t="str">
        <f>IF(ISBLANK(DATASHEET!BR229),"",DATASHEET!BR229)</f>
        <v/>
      </c>
      <c r="BL243" s="108" t="str">
        <f>IFERROR(VLOOKUP(DATASHEET!BT229,lookup,2,FALSE)-$Q243,"")</f>
        <v/>
      </c>
      <c r="BM243" s="109" t="str">
        <f>IFERROR(INDEX(DATASHEET!$A$1:$CT$300,MATCH(PROGRESS!$A243,DATASHEET!$A$1:$A$300,0),MATCH(PROGRESS!BM$2,DATASHEET!$A$1:$CT$1,0)),"")</f>
        <v/>
      </c>
      <c r="BN243" s="109" t="str">
        <f t="shared" si="103"/>
        <v/>
      </c>
      <c r="BO243" s="110" t="str">
        <f>IF(ISBLANK(DATASHEET!BU229),"",DATASHEET!BU229)</f>
        <v/>
      </c>
      <c r="BP243" s="111" t="str">
        <f>IF(ISBLANK(DATASHEET!BV229),"",DATASHEET!BV229)</f>
        <v/>
      </c>
      <c r="BQ243" s="108" t="str">
        <f>IFERROR(VLOOKUP(DATASHEET!BX229,lookup,2,FALSE)-$Q243,"")</f>
        <v/>
      </c>
      <c r="BR243" s="109" t="str">
        <f>IFERROR(INDEX(DATASHEET!$A$1:$CT$300,MATCH(PROGRESS!$A243,DATASHEET!$A$1:$A$300,0),MATCH(PROGRESS!BR$2,DATASHEET!$A$1:$CT$1,0)),"")</f>
        <v/>
      </c>
      <c r="BS243" s="109" t="str">
        <f t="shared" si="88"/>
        <v/>
      </c>
      <c r="BT243" s="110" t="str">
        <f>IF(ISBLANK(DATASHEET!BY229),"",DATASHEET!BY229)</f>
        <v/>
      </c>
      <c r="BU243" s="111" t="str">
        <f>IF(ISBLANK(DATASHEET!BZ229),"",DATASHEET!BZ229)</f>
        <v/>
      </c>
      <c r="BV243" s="108" t="str">
        <f>IFERROR(VLOOKUP(DATASHEET!CB229,lookup,2,FALSE)-$Q243,"")</f>
        <v/>
      </c>
      <c r="BW243" s="109" t="str">
        <f>IFERROR(INDEX(DATASHEET!$A$1:$CT$300,MATCH(PROGRESS!$A243,DATASHEET!$A$1:$A$300,0),MATCH(PROGRESS!BW$2,DATASHEET!$A$1:$CT$1,0)),"")</f>
        <v/>
      </c>
      <c r="BX243" s="109" t="str">
        <f t="shared" si="104"/>
        <v/>
      </c>
      <c r="BY243" s="110" t="str">
        <f>IF(ISBLANK(DATASHEET!CC229),"",DATASHEET!CC229)</f>
        <v/>
      </c>
      <c r="BZ243" s="111" t="str">
        <f>IF(ISBLANK(DATASHEET!CD229),"",DATASHEET!CD229)</f>
        <v/>
      </c>
      <c r="CA243" s="108" t="str">
        <f>IFERROR(VLOOKUP(DATASHEET!CF229,lookup,2,FALSE)-$Q243,"")</f>
        <v/>
      </c>
      <c r="CB243" s="109" t="str">
        <f>IFERROR(INDEX(DATASHEET!$A$1:$CT$300,MATCH(PROGRESS!$A243,DATASHEET!$A$1:$A$300,0),MATCH(PROGRESS!CB$2,DATASHEET!$A$1:$CT$1,0)),"")</f>
        <v/>
      </c>
      <c r="CC243" s="109" t="str">
        <f t="shared" si="90"/>
        <v/>
      </c>
      <c r="CD243" s="110" t="str">
        <f>IF(ISBLANK(DATASHEET!CG229),"",DATASHEET!CG229)</f>
        <v/>
      </c>
      <c r="CE243" s="111" t="str">
        <f>IF(ISBLANK(DATASHEET!CH229),"",DATASHEET!CH229)</f>
        <v/>
      </c>
      <c r="CF243" s="108" t="str">
        <f>IFERROR(VLOOKUP(DATASHEET!CJ229,lookup,2,FALSE)-$Q243,"")</f>
        <v/>
      </c>
      <c r="CG243" s="109" t="str">
        <f>IFERROR(INDEX(DATASHEET!$A$1:$CT$300,MATCH(PROGRESS!$A243,DATASHEET!$A$1:$A$300,0),MATCH(PROGRESS!CG$2,DATASHEET!$A$1:$CT$1,0)),"")</f>
        <v/>
      </c>
      <c r="CH243" s="109" t="str">
        <f t="shared" si="93"/>
        <v/>
      </c>
      <c r="CI243" s="110" t="str">
        <f>IF(ISBLANK(DATASHEET!CK229),"",DATASHEET!CK229)</f>
        <v/>
      </c>
      <c r="CJ243" s="111" t="str">
        <f>IF(ISBLANK(DATASHEET!CL229),"",DATASHEET!CL229)</f>
        <v/>
      </c>
      <c r="CK243" s="108" t="str">
        <f>IFERROR(VLOOKUP(DATASHEET!CN229,lookup,2,FALSE)-$Q243,"")</f>
        <v/>
      </c>
      <c r="CL243" s="109" t="str">
        <f>IFERROR(INDEX(DATASHEET!$A$1:$CT$300,MATCH(PROGRESS!$A243,DATASHEET!$A$1:$A$300,0),MATCH(PROGRESS!CL$2,DATASHEET!$A$1:$CT$1,0)),"")</f>
        <v/>
      </c>
      <c r="CM243" s="109" t="str">
        <f t="shared" si="91"/>
        <v/>
      </c>
      <c r="CN243" s="110" t="str">
        <f>IF(ISBLANK(DATASHEET!CO229),"",DATASHEET!CO229)</f>
        <v/>
      </c>
      <c r="CO243" s="110" t="str">
        <f>IF(ISBLANK(DATASHEET!CP229),"",DATASHEET!CP229)</f>
        <v/>
      </c>
    </row>
    <row r="244" spans="1:93" x14ac:dyDescent="0.25">
      <c r="A244" s="112">
        <f>DATASHEET!A230</f>
        <v>0</v>
      </c>
      <c r="B244" s="113">
        <f>DATASHEET!B230</f>
        <v>0</v>
      </c>
      <c r="C244" s="124">
        <f>DATASHEET!C230</f>
        <v>0</v>
      </c>
      <c r="D244" s="115">
        <f>DATASHEET!D230</f>
        <v>0</v>
      </c>
      <c r="E244" s="115">
        <f>DATASHEET!J230</f>
        <v>0</v>
      </c>
      <c r="F244" s="115">
        <f>DATASHEET!E230</f>
        <v>0</v>
      </c>
      <c r="G244" s="115">
        <f>DATASHEET!F230</f>
        <v>0</v>
      </c>
      <c r="H244" s="115">
        <f>DATASHEET!G230</f>
        <v>0</v>
      </c>
      <c r="I244" s="115">
        <f>DATASHEET!H230</f>
        <v>0</v>
      </c>
      <c r="J244" s="115">
        <f>DATASHEET!I230</f>
        <v>0</v>
      </c>
      <c r="K244" s="114" t="str">
        <f>DATASHEET!M230</f>
        <v/>
      </c>
      <c r="L244" s="123" t="str">
        <f t="shared" si="95"/>
        <v/>
      </c>
      <c r="M244" s="106" t="str">
        <f>IFERROR(SUM(COUNTIF($S244,"&gt;=0"),COUNTIF($AC244,"&gt;=0"),COUNTIF($AH244,"&gt;=0"),COUNTIF(#REF!,"&gt;=0"),COUNTIF($AM244,"&gt;=0"),COUNTIF($AR244,"&gt;=0"),COUNTIF($AW244,"&gt;=0"),COUNTIF($BB244,"&gt;=0"),COUNTIF($BG244,"&gt;=0"),COUNTIF($BL244,"&gt;=0"),COUNTIF($BV244,"&gt;=0"),COUNTIF($BQ244,"&gt;=0"),COUNTIF($CF244,"&gt;=0"),COUNTIF($CK244,"&gt;=0"),COUNTIF($X244,"&gt;=0"),COUNTIF($CA244,"&gt;=0"))/COUNT($S244,$AC244,$AH244,#REF!,$AM244,$AR244,$AW244,$BB244,$BG244,$BL244,$BV244,$CA244,$CF244,$CK244,$X244,$BQ244),"")</f>
        <v/>
      </c>
      <c r="N244" s="106" t="str">
        <f>IFERROR(SUM(COUNTIF($S244,"&lt;0"),COUNTIF($AC244,"&lt;0"),COUNTIF($AH244,"&lt;0"),COUNTIF(#REF!,"&lt;0"),COUNTIF($AM244,"&lt;0"),COUNTIF($AR244,"&lt;0"),COUNTIF($AW244,"&lt;0"),COUNTIF($BB244,"&lt;0"),COUNTIF($BG244,"&lt;0"),COUNTIF($BL244,"&lt;0"),COUNTIF($BV244,"&lt;0"),COUNTIF($BQ244,"&lt;0"),COUNTIF($CA244,"&lt;0"),COUNTIF($CF244,"&lt;0"),COUNTIF($CK244,"&lt;0"),COUNTIF($X244,"&lt;0"))/COUNT($S244,$AC244,$AH244,#REF!,$AM244,$AR244,$AW244,$BB244,$BG244,$BL244,$BV244,$CA244,$CF244,$CK244,$X244,$BQ244),"")</f>
        <v/>
      </c>
      <c r="O244" s="118" t="str">
        <f>IF(ISBLANK(DATASHEET!L230),"",DATASHEET!L230)</f>
        <v/>
      </c>
      <c r="P244" s="119" t="str">
        <f>IFERROR(IF(VLOOKUP(DATASHEET!A230,[5]YEAR8!$A$2:$Z$226,18,FALSE)="","",VLOOKUP(DATASHEET!A230,[5]YEAR8!$A$2:$Z$226,18,FALSE)),"")</f>
        <v/>
      </c>
      <c r="Q244" s="120" t="str">
        <f>IFERROR(IF(VLOOKUP(DATASHEET!A230,[5]YEAR8!$A$2:$AF$250,19,FALSE)="","",VLOOKUP(DATASHEET!A230,[5]YEAR8!$A$2:$AF$250,19,FALSE)),"")</f>
        <v/>
      </c>
      <c r="R244" s="121" t="str">
        <f>'P8 BREAKDOWN'!L232</f>
        <v/>
      </c>
      <c r="S244" s="108" t="str">
        <f>IF(T244="","",IFERROR(VLOOKUP(DATASHEET!AF230,lookup,2,FALSE)-$Q244,""))</f>
        <v/>
      </c>
      <c r="T244" s="109" t="str">
        <f>IFERROR(INDEX(DATASHEET!$A$1:$CT$300,MATCH(PROGRESS!$A244,DATASHEET!$A$1:$A$300,0),MATCH(PROGRESS!T$2,DATASHEET!$A$1:$CT$1,0)),"")</f>
        <v/>
      </c>
      <c r="U244" s="109" t="str">
        <f t="shared" si="96"/>
        <v/>
      </c>
      <c r="V244" s="110" t="str">
        <f>IF(ISBLANK(DATASHEET!AG230),"",DATASHEET!AG230)</f>
        <v/>
      </c>
      <c r="W244" s="111" t="str">
        <f>IF(ISBLANK(DATASHEET!AH230),"",DATASHEET!AH230)</f>
        <v/>
      </c>
      <c r="X244" s="108" t="str">
        <f>IFERROR(VLOOKUP(DATASHEET!AJ230,lookup,2,FALSE)-$Q244,"")</f>
        <v/>
      </c>
      <c r="Y244" s="109" t="str">
        <f>IFERROR(INDEX(DATASHEET!$A$1:$CT$300,MATCH(PROGRESS!$A244,DATASHEET!$A$1:$A$300,0),MATCH(PROGRESS!Y$2,DATASHEET!$A$1:$CT$1,0)),"")</f>
        <v/>
      </c>
      <c r="Z244" s="109" t="str">
        <f t="shared" si="92"/>
        <v/>
      </c>
      <c r="AA244" s="110" t="str">
        <f>IF(ISBLANK(DATASHEET!AK230),"",DATASHEET!AK230)</f>
        <v/>
      </c>
      <c r="AB244" s="111" t="str">
        <f>IF(ISBLANK(DATASHEET!AL230),"",DATASHEET!AL230)</f>
        <v/>
      </c>
      <c r="AC244" s="108" t="str">
        <f>IF(AD244="","",IFERROR(VLOOKUP(DATASHEET!AN230,lookup,2,FALSE)-$Q244,""))</f>
        <v/>
      </c>
      <c r="AD244" s="109" t="str">
        <f>IFERROR(INDEX(DATASHEET!$A$1:$CT$300,MATCH(PROGRESS!$A244,DATASHEET!$A$1:$A$300,0),MATCH(PROGRESS!AD$2,DATASHEET!$A$1:$CT$1,0)),"")</f>
        <v/>
      </c>
      <c r="AE244" s="109" t="str">
        <f t="shared" si="97"/>
        <v/>
      </c>
      <c r="AF244" s="110" t="str">
        <f>IF(ISBLANK(DATASHEET!AO230),"",DATASHEET!AO230)</f>
        <v/>
      </c>
      <c r="AG244" s="111" t="str">
        <f>IF(ISBLANK(DATASHEET!AP230),"",DATASHEET!AP230)</f>
        <v/>
      </c>
      <c r="AH244" s="108" t="str">
        <f>IF(AI244="","",IFERROR(VLOOKUP(DATASHEET!AR230,lookup,2,FALSE)-$Q244,""))</f>
        <v/>
      </c>
      <c r="AI244" s="109" t="str">
        <f>IFERROR(INDEX(DATASHEET!$A$1:$CT$300,MATCH(PROGRESS!$A244,DATASHEET!$A$1:$A$300,0),MATCH(PROGRESS!AI$2,DATASHEET!$A$1:$CT$1,0)),"")</f>
        <v/>
      </c>
      <c r="AJ244" s="109" t="str">
        <f t="shared" si="98"/>
        <v/>
      </c>
      <c r="AK244" s="110" t="str">
        <f>IF(ISBLANK(DATASHEET!AS230),"",DATASHEET!AS230)</f>
        <v/>
      </c>
      <c r="AL244" s="111" t="str">
        <f>IF(ISBLANK(DATASHEET!AT230),"",DATASHEET!AT230)</f>
        <v/>
      </c>
      <c r="AM244" s="108" t="str">
        <f>IF(AN244="","",IFERROR(VLOOKUP(DATASHEET!AZ230,lookup,2,FALSE)-$Q244,""))</f>
        <v/>
      </c>
      <c r="AN244" s="109" t="str">
        <f>IFERROR(INDEX(DATASHEET!$A$1:$CT$300,MATCH(PROGRESS!$A244,DATASHEET!$A$1:$A$300,0),MATCH(PROGRESS!AN$2,DATASHEET!$A$1:$CT$1,0)),"")</f>
        <v/>
      </c>
      <c r="AO244" s="109" t="str">
        <f t="shared" si="82"/>
        <v/>
      </c>
      <c r="AP244" s="110" t="str">
        <f>IF(ISBLANK(DATASHEET!BA230),"",DATASHEET!BA230)</f>
        <v/>
      </c>
      <c r="AQ244" s="111" t="str">
        <f>IF(ISBLANK(DATASHEET!BB230),"",DATASHEET!BB230)</f>
        <v/>
      </c>
      <c r="AR244" s="108" t="str">
        <f>IF(AS244="","",IFERROR(VLOOKUP(DATASHEET!BD230,lookup,2,FALSE)-$Q244,""))</f>
        <v/>
      </c>
      <c r="AS244" s="109" t="str">
        <f>IFERROR(INDEX(DATASHEET!$A$1:$CT$300,MATCH(PROGRESS!$A244,DATASHEET!$A$1:$A$300,0),MATCH(PROGRESS!AS$2,DATASHEET!$A$1:$CT$1,0)),"")</f>
        <v/>
      </c>
      <c r="AT244" s="109" t="str">
        <f t="shared" si="99"/>
        <v/>
      </c>
      <c r="AU244" s="110" t="str">
        <f>IF(ISBLANK(DATASHEET!BE230),"",DATASHEET!BE230)</f>
        <v/>
      </c>
      <c r="AV244" s="111" t="str">
        <f>IF(ISBLANK(DATASHEET!BF230),"",DATASHEET!BF230)</f>
        <v/>
      </c>
      <c r="AW244" s="108" t="str">
        <f>IF(AX244="","",IFERROR(VLOOKUP(DATASHEET!BH230,lookup,2,FALSE)-$Q244,""))</f>
        <v/>
      </c>
      <c r="AX244" s="109" t="str">
        <f>IFERROR(INDEX(DATASHEET!$A$1:$CT$300,MATCH(PROGRESS!$A244,DATASHEET!$A$1:$A$300,0),MATCH(PROGRESS!AX$2,DATASHEET!$A$1:$CT$1,0)),"")</f>
        <v/>
      </c>
      <c r="AY244" s="109" t="str">
        <f t="shared" si="100"/>
        <v/>
      </c>
      <c r="AZ244" s="110" t="str">
        <f>IF(ISBLANK(DATASHEET!BI230),"",DATASHEET!BI230)</f>
        <v/>
      </c>
      <c r="BA244" s="111" t="str">
        <f>IF(ISBLANK(DATASHEET!BJ230),"",DATASHEET!BJ230)</f>
        <v/>
      </c>
      <c r="BB244" s="108" t="str">
        <f>IF(BC244="","",IFERROR(VLOOKUP(DATASHEET!BL230,lookup,2,FALSE)-$Q244,""))</f>
        <v/>
      </c>
      <c r="BC244" s="109" t="str">
        <f>IFERROR(INDEX(DATASHEET!$A$1:$CT$300,MATCH(PROGRESS!$A244,DATASHEET!$A$1:$A$300,0),MATCH(PROGRESS!BC$2,DATASHEET!$A$1:$CT$1,0)),"")</f>
        <v/>
      </c>
      <c r="BD244" s="109" t="str">
        <f t="shared" si="101"/>
        <v/>
      </c>
      <c r="BE244" s="110" t="str">
        <f>IF(ISBLANK(DATASHEET!BM230),"",DATASHEET!BM230)</f>
        <v/>
      </c>
      <c r="BF244" s="111" t="str">
        <f>IF(ISBLANK(DATASHEET!BN230),"",DATASHEET!BN230)</f>
        <v/>
      </c>
      <c r="BG244" s="108" t="str">
        <f>IF(BH244="","",IFERROR(VLOOKUP(DATASHEET!BP230,lookup,2,FALSE)-$Q244,""))</f>
        <v/>
      </c>
      <c r="BH244" s="109" t="str">
        <f>IFERROR(INDEX(DATASHEET!$A$1:$CT$300,MATCH(PROGRESS!$A244,DATASHEET!$A$1:$A$300,0),MATCH(PROGRESS!BH$2,DATASHEET!$A$1:$CT$1,0)),"")</f>
        <v/>
      </c>
      <c r="BI244" s="109" t="str">
        <f t="shared" si="102"/>
        <v/>
      </c>
      <c r="BJ244" s="110" t="str">
        <f>IF(ISBLANK(DATASHEET!BQ230),"",DATASHEET!BQ230)</f>
        <v/>
      </c>
      <c r="BK244" s="111" t="str">
        <f>IF(ISBLANK(DATASHEET!BR230),"",DATASHEET!BR230)</f>
        <v/>
      </c>
      <c r="BL244" s="108" t="str">
        <f>IFERROR(VLOOKUP(DATASHEET!BT230,lookup,2,FALSE)-$Q244,"")</f>
        <v/>
      </c>
      <c r="BM244" s="109" t="str">
        <f>IFERROR(INDEX(DATASHEET!$A$1:$CT$300,MATCH(PROGRESS!$A244,DATASHEET!$A$1:$A$300,0),MATCH(PROGRESS!BM$2,DATASHEET!$A$1:$CT$1,0)),"")</f>
        <v/>
      </c>
      <c r="BN244" s="109" t="str">
        <f t="shared" si="103"/>
        <v/>
      </c>
      <c r="BO244" s="110" t="str">
        <f>IF(ISBLANK(DATASHEET!BU230),"",DATASHEET!BU230)</f>
        <v/>
      </c>
      <c r="BP244" s="111" t="str">
        <f>IF(ISBLANK(DATASHEET!BV230),"",DATASHEET!BV230)</f>
        <v/>
      </c>
      <c r="BQ244" s="108" t="str">
        <f>IFERROR(VLOOKUP(DATASHEET!BX230,lookup,2,FALSE)-$Q244,"")</f>
        <v/>
      </c>
      <c r="BR244" s="109" t="str">
        <f>IFERROR(INDEX(DATASHEET!$A$1:$CT$300,MATCH(PROGRESS!$A244,DATASHEET!$A$1:$A$300,0),MATCH(PROGRESS!BR$2,DATASHEET!$A$1:$CT$1,0)),"")</f>
        <v/>
      </c>
      <c r="BS244" s="109" t="str">
        <f t="shared" si="88"/>
        <v/>
      </c>
      <c r="BT244" s="110" t="str">
        <f>IF(ISBLANK(DATASHEET!BY230),"",DATASHEET!BY230)</f>
        <v/>
      </c>
      <c r="BU244" s="111" t="str">
        <f>IF(ISBLANK(DATASHEET!BZ230),"",DATASHEET!BZ230)</f>
        <v/>
      </c>
      <c r="BV244" s="108" t="str">
        <f>IFERROR(VLOOKUP(DATASHEET!CB230,lookup,2,FALSE)-$Q244,"")</f>
        <v/>
      </c>
      <c r="BW244" s="109" t="str">
        <f>IFERROR(INDEX(DATASHEET!$A$1:$CT$300,MATCH(PROGRESS!$A244,DATASHEET!$A$1:$A$300,0),MATCH(PROGRESS!BW$2,DATASHEET!$A$1:$CT$1,0)),"")</f>
        <v/>
      </c>
      <c r="BX244" s="109" t="str">
        <f t="shared" si="104"/>
        <v/>
      </c>
      <c r="BY244" s="110" t="str">
        <f>IF(ISBLANK(DATASHEET!CC230),"",DATASHEET!CC230)</f>
        <v/>
      </c>
      <c r="BZ244" s="111" t="str">
        <f>IF(ISBLANK(DATASHEET!CD230),"",DATASHEET!CD230)</f>
        <v/>
      </c>
      <c r="CA244" s="108" t="str">
        <f>IFERROR(VLOOKUP(DATASHEET!CF230,lookup,2,FALSE)-$Q244,"")</f>
        <v/>
      </c>
      <c r="CB244" s="109" t="str">
        <f>IFERROR(INDEX(DATASHEET!$A$1:$CT$300,MATCH(PROGRESS!$A244,DATASHEET!$A$1:$A$300,0),MATCH(PROGRESS!CB$2,DATASHEET!$A$1:$CT$1,0)),"")</f>
        <v/>
      </c>
      <c r="CC244" s="109" t="str">
        <f t="shared" si="90"/>
        <v/>
      </c>
      <c r="CD244" s="110" t="str">
        <f>IF(ISBLANK(DATASHEET!CG230),"",DATASHEET!CG230)</f>
        <v/>
      </c>
      <c r="CE244" s="111" t="str">
        <f>IF(ISBLANK(DATASHEET!CH230),"",DATASHEET!CH230)</f>
        <v/>
      </c>
      <c r="CF244" s="108" t="str">
        <f>IFERROR(VLOOKUP(DATASHEET!CJ230,lookup,2,FALSE)-$Q244,"")</f>
        <v/>
      </c>
      <c r="CG244" s="109" t="str">
        <f>IFERROR(INDEX(DATASHEET!$A$1:$CT$300,MATCH(PROGRESS!$A244,DATASHEET!$A$1:$A$300,0),MATCH(PROGRESS!CG$2,DATASHEET!$A$1:$CT$1,0)),"")</f>
        <v/>
      </c>
      <c r="CH244" s="109" t="str">
        <f t="shared" si="93"/>
        <v/>
      </c>
      <c r="CI244" s="110" t="str">
        <f>IF(ISBLANK(DATASHEET!CK230),"",DATASHEET!CK230)</f>
        <v/>
      </c>
      <c r="CJ244" s="111" t="str">
        <f>IF(ISBLANK(DATASHEET!CL230),"",DATASHEET!CL230)</f>
        <v/>
      </c>
      <c r="CK244" s="108" t="str">
        <f>IFERROR(VLOOKUP(DATASHEET!CN230,lookup,2,FALSE)-$Q244,"")</f>
        <v/>
      </c>
      <c r="CL244" s="109" t="str">
        <f>IFERROR(INDEX(DATASHEET!$A$1:$CT$300,MATCH(PROGRESS!$A244,DATASHEET!$A$1:$A$300,0),MATCH(PROGRESS!CL$2,DATASHEET!$A$1:$CT$1,0)),"")</f>
        <v/>
      </c>
      <c r="CM244" s="109" t="str">
        <f t="shared" si="91"/>
        <v/>
      </c>
      <c r="CN244" s="110" t="str">
        <f>IF(ISBLANK(DATASHEET!CO230),"",DATASHEET!CO230)</f>
        <v/>
      </c>
      <c r="CO244" s="110" t="str">
        <f>IF(ISBLANK(DATASHEET!CP230),"",DATASHEET!CP230)</f>
        <v/>
      </c>
    </row>
    <row r="245" spans="1:93" x14ac:dyDescent="0.25">
      <c r="A245" s="112">
        <f>DATASHEET!A231</f>
        <v>0</v>
      </c>
      <c r="B245" s="113">
        <f>DATASHEET!B231</f>
        <v>0</v>
      </c>
      <c r="C245" s="124">
        <f>DATASHEET!C231</f>
        <v>0</v>
      </c>
      <c r="D245" s="115">
        <f>DATASHEET!D231</f>
        <v>0</v>
      </c>
      <c r="E245" s="115">
        <f>DATASHEET!J231</f>
        <v>0</v>
      </c>
      <c r="F245" s="115">
        <f>DATASHEET!E231</f>
        <v>0</v>
      </c>
      <c r="G245" s="115">
        <f>DATASHEET!F231</f>
        <v>0</v>
      </c>
      <c r="H245" s="115">
        <f>DATASHEET!G231</f>
        <v>0</v>
      </c>
      <c r="I245" s="115">
        <f>DATASHEET!H231</f>
        <v>0</v>
      </c>
      <c r="J245" s="115">
        <f>DATASHEET!I231</f>
        <v>0</v>
      </c>
      <c r="K245" s="114" t="str">
        <f>DATASHEET!M231</f>
        <v/>
      </c>
      <c r="L245" s="123" t="str">
        <f t="shared" si="95"/>
        <v/>
      </c>
      <c r="M245" s="106" t="str">
        <f>IFERROR(SUM(COUNTIF($S245,"&gt;=0"),COUNTIF($AC245,"&gt;=0"),COUNTIF($AH245,"&gt;=0"),COUNTIF(#REF!,"&gt;=0"),COUNTIF($AM245,"&gt;=0"),COUNTIF($AR245,"&gt;=0"),COUNTIF($AW245,"&gt;=0"),COUNTIF($BB245,"&gt;=0"),COUNTIF($BG245,"&gt;=0"),COUNTIF($BL245,"&gt;=0"),COUNTIF($BV245,"&gt;=0"),COUNTIF($BQ245,"&gt;=0"),COUNTIF($CF245,"&gt;=0"),COUNTIF($CK245,"&gt;=0"),COUNTIF($X245,"&gt;=0"),COUNTIF($CA245,"&gt;=0"))/COUNT($S245,$AC245,$AH245,#REF!,$AM245,$AR245,$AW245,$BB245,$BG245,$BL245,$BV245,$CA245,$CF245,$CK245,$X245,$BQ245),"")</f>
        <v/>
      </c>
      <c r="N245" s="106" t="str">
        <f>IFERROR(SUM(COUNTIF($S245,"&lt;0"),COUNTIF($AC245,"&lt;0"),COUNTIF($AH245,"&lt;0"),COUNTIF(#REF!,"&lt;0"),COUNTIF($AM245,"&lt;0"),COUNTIF($AR245,"&lt;0"),COUNTIF($AW245,"&lt;0"),COUNTIF($BB245,"&lt;0"),COUNTIF($BG245,"&lt;0"),COUNTIF($BL245,"&lt;0"),COUNTIF($BV245,"&lt;0"),COUNTIF($BQ245,"&lt;0"),COUNTIF($CA245,"&lt;0"),COUNTIF($CF245,"&lt;0"),COUNTIF($CK245,"&lt;0"),COUNTIF($X245,"&lt;0"))/COUNT($S245,$AC245,$AH245,#REF!,$AM245,$AR245,$AW245,$BB245,$BG245,$BL245,$BV245,$CA245,$CF245,$CK245,$X245,$BQ245),"")</f>
        <v/>
      </c>
      <c r="O245" s="118" t="str">
        <f>IF(ISBLANK(DATASHEET!L231),"",DATASHEET!L231)</f>
        <v/>
      </c>
      <c r="P245" s="119" t="str">
        <f>IFERROR(IF(VLOOKUP(DATASHEET!A231,[5]YEAR8!$A$2:$Z$226,18,FALSE)="","",VLOOKUP(DATASHEET!A231,[5]YEAR8!$A$2:$Z$226,18,FALSE)),"")</f>
        <v/>
      </c>
      <c r="Q245" s="120" t="str">
        <f>IFERROR(IF(VLOOKUP(DATASHEET!A231,[5]YEAR8!$A$2:$AF$250,19,FALSE)="","",VLOOKUP(DATASHEET!A231,[5]YEAR8!$A$2:$AF$250,19,FALSE)),"")</f>
        <v/>
      </c>
      <c r="R245" s="121" t="str">
        <f>'P8 BREAKDOWN'!L233</f>
        <v/>
      </c>
      <c r="S245" s="108" t="str">
        <f>IF(T245="","",IFERROR(VLOOKUP(DATASHEET!AF231,lookup,2,FALSE)-$Q245,""))</f>
        <v/>
      </c>
      <c r="T245" s="109" t="str">
        <f>IFERROR(INDEX(DATASHEET!$A$1:$CT$300,MATCH(PROGRESS!$A245,DATASHEET!$A$1:$A$300,0),MATCH(PROGRESS!T$2,DATASHEET!$A$1:$CT$1,0)),"")</f>
        <v/>
      </c>
      <c r="U245" s="109" t="str">
        <f t="shared" si="96"/>
        <v/>
      </c>
      <c r="V245" s="110" t="str">
        <f>IF(ISBLANK(DATASHEET!AG231),"",DATASHEET!AG231)</f>
        <v/>
      </c>
      <c r="W245" s="111" t="str">
        <f>IF(ISBLANK(DATASHEET!AH231),"",DATASHEET!AH231)</f>
        <v/>
      </c>
      <c r="X245" s="108" t="str">
        <f>IFERROR(VLOOKUP(DATASHEET!AJ231,lookup,2,FALSE)-$Q245,"")</f>
        <v/>
      </c>
      <c r="Y245" s="109" t="str">
        <f>IFERROR(INDEX(DATASHEET!$A$1:$CT$300,MATCH(PROGRESS!$A245,DATASHEET!$A$1:$A$300,0),MATCH(PROGRESS!Y$2,DATASHEET!$A$1:$CT$1,0)),"")</f>
        <v/>
      </c>
      <c r="Z245" s="109" t="str">
        <f t="shared" si="92"/>
        <v/>
      </c>
      <c r="AA245" s="110" t="str">
        <f>IF(ISBLANK(DATASHEET!AK231),"",DATASHEET!AK231)</f>
        <v/>
      </c>
      <c r="AB245" s="111" t="str">
        <f>IF(ISBLANK(DATASHEET!AL231),"",DATASHEET!AL231)</f>
        <v/>
      </c>
      <c r="AC245" s="108" t="str">
        <f>IF(AD245="","",IFERROR(VLOOKUP(DATASHEET!AN231,lookup,2,FALSE)-$Q245,""))</f>
        <v/>
      </c>
      <c r="AD245" s="109" t="str">
        <f>IFERROR(INDEX(DATASHEET!$A$1:$CT$300,MATCH(PROGRESS!$A245,DATASHEET!$A$1:$A$300,0),MATCH(PROGRESS!AD$2,DATASHEET!$A$1:$CT$1,0)),"")</f>
        <v/>
      </c>
      <c r="AE245" s="109" t="str">
        <f t="shared" si="97"/>
        <v/>
      </c>
      <c r="AF245" s="110" t="str">
        <f>IF(ISBLANK(DATASHEET!AO231),"",DATASHEET!AO231)</f>
        <v/>
      </c>
      <c r="AG245" s="111" t="str">
        <f>IF(ISBLANK(DATASHEET!AP231),"",DATASHEET!AP231)</f>
        <v/>
      </c>
      <c r="AH245" s="108" t="str">
        <f>IF(AI245="","",IFERROR(VLOOKUP(DATASHEET!AR231,lookup,2,FALSE)-$Q245,""))</f>
        <v/>
      </c>
      <c r="AI245" s="109" t="str">
        <f>IFERROR(INDEX(DATASHEET!$A$1:$CT$300,MATCH(PROGRESS!$A245,DATASHEET!$A$1:$A$300,0),MATCH(PROGRESS!AI$2,DATASHEET!$A$1:$CT$1,0)),"")</f>
        <v/>
      </c>
      <c r="AJ245" s="109" t="str">
        <f t="shared" si="98"/>
        <v/>
      </c>
      <c r="AK245" s="110" t="str">
        <f>IF(ISBLANK(DATASHEET!AS231),"",DATASHEET!AS231)</f>
        <v/>
      </c>
      <c r="AL245" s="111" t="str">
        <f>IF(ISBLANK(DATASHEET!AT231),"",DATASHEET!AT231)</f>
        <v/>
      </c>
      <c r="AM245" s="108" t="str">
        <f>IF(AN245="","",IFERROR(VLOOKUP(DATASHEET!AZ231,lookup,2,FALSE)-$Q245,""))</f>
        <v/>
      </c>
      <c r="AN245" s="109" t="str">
        <f>IFERROR(INDEX(DATASHEET!$A$1:$CT$300,MATCH(PROGRESS!$A245,DATASHEET!$A$1:$A$300,0),MATCH(PROGRESS!AN$2,DATASHEET!$A$1:$CT$1,0)),"")</f>
        <v/>
      </c>
      <c r="AO245" s="109" t="str">
        <f t="shared" si="82"/>
        <v/>
      </c>
      <c r="AP245" s="110" t="str">
        <f>IF(ISBLANK(DATASHEET!BA231),"",DATASHEET!BA231)</f>
        <v/>
      </c>
      <c r="AQ245" s="111" t="str">
        <f>IF(ISBLANK(DATASHEET!BB231),"",DATASHEET!BB231)</f>
        <v/>
      </c>
      <c r="AR245" s="108" t="str">
        <f>IF(AS245="","",IFERROR(VLOOKUP(DATASHEET!BD231,lookup,2,FALSE)-$Q245,""))</f>
        <v/>
      </c>
      <c r="AS245" s="109" t="str">
        <f>IFERROR(INDEX(DATASHEET!$A$1:$CT$300,MATCH(PROGRESS!$A245,DATASHEET!$A$1:$A$300,0),MATCH(PROGRESS!AS$2,DATASHEET!$A$1:$CT$1,0)),"")</f>
        <v/>
      </c>
      <c r="AT245" s="109" t="str">
        <f t="shared" si="99"/>
        <v/>
      </c>
      <c r="AU245" s="110" t="str">
        <f>IF(ISBLANK(DATASHEET!BE231),"",DATASHEET!BE231)</f>
        <v/>
      </c>
      <c r="AV245" s="111" t="str">
        <f>IF(ISBLANK(DATASHEET!BF231),"",DATASHEET!BF231)</f>
        <v/>
      </c>
      <c r="AW245" s="108" t="str">
        <f>IF(AX245="","",IFERROR(VLOOKUP(DATASHEET!BH231,lookup,2,FALSE)-$Q245,""))</f>
        <v/>
      </c>
      <c r="AX245" s="109" t="str">
        <f>IFERROR(INDEX(DATASHEET!$A$1:$CT$300,MATCH(PROGRESS!$A245,DATASHEET!$A$1:$A$300,0),MATCH(PROGRESS!AX$2,DATASHEET!$A$1:$CT$1,0)),"")</f>
        <v/>
      </c>
      <c r="AY245" s="109" t="str">
        <f t="shared" si="100"/>
        <v/>
      </c>
      <c r="AZ245" s="110" t="str">
        <f>IF(ISBLANK(DATASHEET!BI231),"",DATASHEET!BI231)</f>
        <v/>
      </c>
      <c r="BA245" s="111" t="str">
        <f>IF(ISBLANK(DATASHEET!BJ231),"",DATASHEET!BJ231)</f>
        <v/>
      </c>
      <c r="BB245" s="108" t="str">
        <f>IF(BC245="","",IFERROR(VLOOKUP(DATASHEET!BL231,lookup,2,FALSE)-$Q245,""))</f>
        <v/>
      </c>
      <c r="BC245" s="109" t="str">
        <f>IFERROR(INDEX(DATASHEET!$A$1:$CT$300,MATCH(PROGRESS!$A245,DATASHEET!$A$1:$A$300,0),MATCH(PROGRESS!BC$2,DATASHEET!$A$1:$CT$1,0)),"")</f>
        <v/>
      </c>
      <c r="BD245" s="109" t="str">
        <f t="shared" si="101"/>
        <v/>
      </c>
      <c r="BE245" s="110" t="str">
        <f>IF(ISBLANK(DATASHEET!BM231),"",DATASHEET!BM231)</f>
        <v/>
      </c>
      <c r="BF245" s="111" t="str">
        <f>IF(ISBLANK(DATASHEET!BN231),"",DATASHEET!BN231)</f>
        <v/>
      </c>
      <c r="BG245" s="108" t="str">
        <f>IF(BH245="","",IFERROR(VLOOKUP(DATASHEET!BP231,lookup,2,FALSE)-$Q245,""))</f>
        <v/>
      </c>
      <c r="BH245" s="109" t="str">
        <f>IFERROR(INDEX(DATASHEET!$A$1:$CT$300,MATCH(PROGRESS!$A245,DATASHEET!$A$1:$A$300,0),MATCH(PROGRESS!BH$2,DATASHEET!$A$1:$CT$1,0)),"")</f>
        <v/>
      </c>
      <c r="BI245" s="109" t="str">
        <f t="shared" si="102"/>
        <v/>
      </c>
      <c r="BJ245" s="110" t="str">
        <f>IF(ISBLANK(DATASHEET!BQ231),"",DATASHEET!BQ231)</f>
        <v/>
      </c>
      <c r="BK245" s="111" t="str">
        <f>IF(ISBLANK(DATASHEET!BR231),"",DATASHEET!BR231)</f>
        <v/>
      </c>
      <c r="BL245" s="108" t="str">
        <f>IFERROR(VLOOKUP(DATASHEET!BT231,lookup,2,FALSE)-$Q245,"")</f>
        <v/>
      </c>
      <c r="BM245" s="109" t="str">
        <f>IFERROR(INDEX(DATASHEET!$A$1:$CT$300,MATCH(PROGRESS!$A245,DATASHEET!$A$1:$A$300,0),MATCH(PROGRESS!BM$2,DATASHEET!$A$1:$CT$1,0)),"")</f>
        <v/>
      </c>
      <c r="BN245" s="109" t="str">
        <f t="shared" si="103"/>
        <v/>
      </c>
      <c r="BO245" s="110" t="str">
        <f>IF(ISBLANK(DATASHEET!BU231),"",DATASHEET!BU231)</f>
        <v/>
      </c>
      <c r="BP245" s="111" t="str">
        <f>IF(ISBLANK(DATASHEET!BV231),"",DATASHEET!BV231)</f>
        <v/>
      </c>
      <c r="BQ245" s="108" t="str">
        <f>IFERROR(VLOOKUP(DATASHEET!BX231,lookup,2,FALSE)-$Q245,"")</f>
        <v/>
      </c>
      <c r="BR245" s="109" t="str">
        <f>IFERROR(INDEX(DATASHEET!$A$1:$CT$300,MATCH(PROGRESS!$A245,DATASHEET!$A$1:$A$300,0),MATCH(PROGRESS!BR$2,DATASHEET!$A$1:$CT$1,0)),"")</f>
        <v/>
      </c>
      <c r="BS245" s="109" t="str">
        <f t="shared" si="88"/>
        <v/>
      </c>
      <c r="BT245" s="110" t="str">
        <f>IF(ISBLANK(DATASHEET!BY231),"",DATASHEET!BY231)</f>
        <v/>
      </c>
      <c r="BU245" s="111" t="str">
        <f>IF(ISBLANK(DATASHEET!BZ231),"",DATASHEET!BZ231)</f>
        <v/>
      </c>
      <c r="BV245" s="108" t="str">
        <f>IFERROR(VLOOKUP(DATASHEET!CB231,lookup,2,FALSE)-$Q245,"")</f>
        <v/>
      </c>
      <c r="BW245" s="109" t="str">
        <f>IFERROR(INDEX(DATASHEET!$A$1:$CT$300,MATCH(PROGRESS!$A245,DATASHEET!$A$1:$A$300,0),MATCH(PROGRESS!BW$2,DATASHEET!$A$1:$CT$1,0)),"")</f>
        <v/>
      </c>
      <c r="BX245" s="109" t="str">
        <f t="shared" si="104"/>
        <v/>
      </c>
      <c r="BY245" s="110" t="str">
        <f>IF(ISBLANK(DATASHEET!CC231),"",DATASHEET!CC231)</f>
        <v/>
      </c>
      <c r="BZ245" s="111" t="str">
        <f>IF(ISBLANK(DATASHEET!CD231),"",DATASHEET!CD231)</f>
        <v/>
      </c>
      <c r="CA245" s="108" t="str">
        <f>IFERROR(VLOOKUP(DATASHEET!CF231,lookup,2,FALSE)-$Q245,"")</f>
        <v/>
      </c>
      <c r="CB245" s="109" t="str">
        <f>IFERROR(INDEX(DATASHEET!$A$1:$CT$300,MATCH(PROGRESS!$A245,DATASHEET!$A$1:$A$300,0),MATCH(PROGRESS!CB$2,DATASHEET!$A$1:$CT$1,0)),"")</f>
        <v/>
      </c>
      <c r="CC245" s="109" t="str">
        <f t="shared" si="90"/>
        <v/>
      </c>
      <c r="CD245" s="110" t="str">
        <f>IF(ISBLANK(DATASHEET!CG231),"",DATASHEET!CG231)</f>
        <v/>
      </c>
      <c r="CE245" s="111" t="str">
        <f>IF(ISBLANK(DATASHEET!CH231),"",DATASHEET!CH231)</f>
        <v/>
      </c>
      <c r="CF245" s="108" t="str">
        <f>IFERROR(VLOOKUP(DATASHEET!CJ231,lookup,2,FALSE)-$Q245,"")</f>
        <v/>
      </c>
      <c r="CG245" s="109" t="str">
        <f>IFERROR(INDEX(DATASHEET!$A$1:$CT$300,MATCH(PROGRESS!$A245,DATASHEET!$A$1:$A$300,0),MATCH(PROGRESS!CG$2,DATASHEET!$A$1:$CT$1,0)),"")</f>
        <v/>
      </c>
      <c r="CH245" s="109" t="str">
        <f t="shared" si="93"/>
        <v/>
      </c>
      <c r="CI245" s="110" t="str">
        <f>IF(ISBLANK(DATASHEET!CK231),"",DATASHEET!CK231)</f>
        <v/>
      </c>
      <c r="CJ245" s="111" t="str">
        <f>IF(ISBLANK(DATASHEET!CL231),"",DATASHEET!CL231)</f>
        <v/>
      </c>
      <c r="CK245" s="108" t="str">
        <f>IFERROR(VLOOKUP(DATASHEET!CN231,lookup,2,FALSE)-$Q245,"")</f>
        <v/>
      </c>
      <c r="CL245" s="109" t="str">
        <f>IFERROR(INDEX(DATASHEET!$A$1:$CT$300,MATCH(PROGRESS!$A245,DATASHEET!$A$1:$A$300,0),MATCH(PROGRESS!CL$2,DATASHEET!$A$1:$CT$1,0)),"")</f>
        <v/>
      </c>
      <c r="CM245" s="109" t="str">
        <f t="shared" si="91"/>
        <v/>
      </c>
      <c r="CN245" s="110" t="str">
        <f>IF(ISBLANK(DATASHEET!CO231),"",DATASHEET!CO231)</f>
        <v/>
      </c>
      <c r="CO245" s="110" t="str">
        <f>IF(ISBLANK(DATASHEET!CP231),"",DATASHEET!CP231)</f>
        <v/>
      </c>
    </row>
  </sheetData>
  <sheetProtection sort="0" autoFilter="0"/>
  <autoFilter ref="A15:CP245" xr:uid="{00000000-0009-0000-0000-000003000000}"/>
  <customSheetViews>
    <customSheetView guid="{8635D68E-22EC-42FF-9F05-EEEAA207F799}" scale="80" showAutoFilter="1" hiddenColumns="1">
      <pane xSplit="17" ySplit="15" topLeftCell="BF16" activePane="bottomRight" state="frozen"/>
      <selection pane="bottomRight" activeCell="BG16" sqref="BG16"/>
      <pageMargins left="0.7" right="0.7" top="0.75" bottom="0.75" header="0.3" footer="0.3"/>
      <pageSetup paperSize="9" orientation="portrait" r:id="rId1"/>
      <autoFilter ref="A15:CO224" xr:uid="{00000000-0000-0000-0000-000000000000}"/>
    </customSheetView>
    <customSheetView guid="{AB5A17B1-2FC4-418A-AFAE-1FD89C3982BF}" scale="80" showAutoFilter="1" hiddenColumns="1" state="hidden">
      <pane xSplit="17" ySplit="15" topLeftCell="BQ16" activePane="bottomRight" state="frozen"/>
      <selection pane="bottomRight" activeCell="J12" sqref="J12"/>
      <pageMargins left="0.7" right="0.7" top="0.75" bottom="0.75" header="0.3" footer="0.3"/>
      <pageSetup paperSize="9" orientation="portrait" r:id="rId2"/>
      <autoFilter ref="A15:CO224" xr:uid="{00000000-0000-0000-0000-000000000000}"/>
    </customSheetView>
  </customSheetViews>
  <mergeCells count="48">
    <mergeCell ref="BH1:BI1"/>
    <mergeCell ref="AI1:AJ1"/>
    <mergeCell ref="AI2:AL3"/>
    <mergeCell ref="CL1:CM1"/>
    <mergeCell ref="CL2:CO3"/>
    <mergeCell ref="CB1:CC1"/>
    <mergeCell ref="BR1:BS1"/>
    <mergeCell ref="BR2:BU3"/>
    <mergeCell ref="CG2:CJ3"/>
    <mergeCell ref="CG1:CH1"/>
    <mergeCell ref="CB2:CE3"/>
    <mergeCell ref="Y1:Z1"/>
    <mergeCell ref="AX2:BA3"/>
    <mergeCell ref="BC2:BF3"/>
    <mergeCell ref="AS1:AT1"/>
    <mergeCell ref="Y2:AB3"/>
    <mergeCell ref="K1:K4"/>
    <mergeCell ref="BM1:BN1"/>
    <mergeCell ref="BW1:BX1"/>
    <mergeCell ref="AN1:AO1"/>
    <mergeCell ref="L1:L4"/>
    <mergeCell ref="M1:M4"/>
    <mergeCell ref="AX1:AY1"/>
    <mergeCell ref="BC1:BD1"/>
    <mergeCell ref="AS2:AV3"/>
    <mergeCell ref="AN2:AQ3"/>
    <mergeCell ref="BH2:BK3"/>
    <mergeCell ref="BM2:BP3"/>
    <mergeCell ref="BW2:BZ3"/>
    <mergeCell ref="N1:N4"/>
    <mergeCell ref="AD1:AE1"/>
    <mergeCell ref="AD2:AG3"/>
    <mergeCell ref="H1:H4"/>
    <mergeCell ref="A5:R6"/>
    <mergeCell ref="T1:U1"/>
    <mergeCell ref="F1:F4"/>
    <mergeCell ref="A1:A4"/>
    <mergeCell ref="B1:B4"/>
    <mergeCell ref="C1:C4"/>
    <mergeCell ref="D1:D4"/>
    <mergeCell ref="E1:E4"/>
    <mergeCell ref="G1:G4"/>
    <mergeCell ref="I1:I4"/>
    <mergeCell ref="O2:O4"/>
    <mergeCell ref="P2:P4"/>
    <mergeCell ref="Q2:Q4"/>
    <mergeCell ref="T2:W3"/>
    <mergeCell ref="J1:J4"/>
  </mergeCells>
  <conditionalFormatting sqref="R16:R245">
    <cfRule type="cellIs" dxfId="551" priority="1434" stopIfTrue="1" operator="equal">
      <formula>""</formula>
    </cfRule>
  </conditionalFormatting>
  <conditionalFormatting sqref="R16:R245">
    <cfRule type="cellIs" dxfId="550" priority="1435" operator="lessThan">
      <formula>-1</formula>
    </cfRule>
    <cfRule type="cellIs" dxfId="549" priority="1436" operator="between">
      <formula>0</formula>
      <formula>-1</formula>
    </cfRule>
    <cfRule type="cellIs" dxfId="548" priority="1437" operator="between">
      <formula>0</formula>
      <formula>1</formula>
    </cfRule>
    <cfRule type="cellIs" dxfId="547" priority="1438" operator="greaterThan">
      <formula>1</formula>
    </cfRule>
  </conditionalFormatting>
  <conditionalFormatting sqref="V16:V245 S16:S245">
    <cfRule type="cellIs" dxfId="546" priority="1429" stopIfTrue="1" operator="equal">
      <formula>""</formula>
    </cfRule>
  </conditionalFormatting>
  <conditionalFormatting sqref="S16:S245">
    <cfRule type="cellIs" dxfId="545" priority="1430" operator="lessThan">
      <formula>-1</formula>
    </cfRule>
    <cfRule type="cellIs" dxfId="544" priority="1431" operator="between">
      <formula>0</formula>
      <formula>-1</formula>
    </cfRule>
    <cfRule type="cellIs" dxfId="543" priority="1432" operator="between">
      <formula>0</formula>
      <formula>1</formula>
    </cfRule>
    <cfRule type="cellIs" dxfId="542" priority="1433" operator="greaterThan">
      <formula>1</formula>
    </cfRule>
  </conditionalFormatting>
  <conditionalFormatting sqref="W16:AB245">
    <cfRule type="cellIs" dxfId="541" priority="1423" stopIfTrue="1" operator="equal">
      <formula>"NO DATA"</formula>
    </cfRule>
  </conditionalFormatting>
  <conditionalFormatting sqref="S15">
    <cfRule type="cellIs" dxfId="540" priority="1418" stopIfTrue="1" operator="equal">
      <formula>"NO DATA"</formula>
    </cfRule>
  </conditionalFormatting>
  <conditionalFormatting sqref="S15">
    <cfRule type="cellIs" dxfId="539" priority="1419" operator="lessThan">
      <formula>-1</formula>
    </cfRule>
    <cfRule type="cellIs" dxfId="538" priority="1420" operator="between">
      <formula>0</formula>
      <formula>-1</formula>
    </cfRule>
    <cfRule type="cellIs" dxfId="537" priority="1421" operator="between">
      <formula>0</formula>
      <formula>1</formula>
    </cfRule>
    <cfRule type="cellIs" dxfId="536" priority="1422" operator="greaterThan">
      <formula>1</formula>
    </cfRule>
  </conditionalFormatting>
  <conditionalFormatting sqref="S5">
    <cfRule type="cellIs" dxfId="535" priority="1408" stopIfTrue="1" operator="equal">
      <formula>"NO DATA"</formula>
    </cfRule>
  </conditionalFormatting>
  <conditionalFormatting sqref="S5">
    <cfRule type="cellIs" dxfId="534" priority="1409" operator="lessThan">
      <formula>-1</formula>
    </cfRule>
    <cfRule type="cellIs" dxfId="533" priority="1410" operator="between">
      <formula>0</formula>
      <formula>-1</formula>
    </cfRule>
    <cfRule type="cellIs" dxfId="532" priority="1411" operator="between">
      <formula>0</formula>
      <formula>1</formula>
    </cfRule>
    <cfRule type="cellIs" dxfId="531" priority="1412" operator="greaterThan">
      <formula>1</formula>
    </cfRule>
  </conditionalFormatting>
  <conditionalFormatting sqref="S6:S12">
    <cfRule type="cellIs" dxfId="530" priority="1403" stopIfTrue="1" operator="equal">
      <formula>"NO DATA"</formula>
    </cfRule>
  </conditionalFormatting>
  <conditionalFormatting sqref="S6:S12">
    <cfRule type="cellIs" dxfId="529" priority="1404" operator="lessThan">
      <formula>-1</formula>
    </cfRule>
    <cfRule type="cellIs" dxfId="528" priority="1405" operator="between">
      <formula>0</formula>
      <formula>-1</formula>
    </cfRule>
    <cfRule type="cellIs" dxfId="527" priority="1406" operator="between">
      <formula>0</formula>
      <formula>1</formula>
    </cfRule>
    <cfRule type="cellIs" dxfId="526" priority="1407" operator="greaterThan">
      <formula>1</formula>
    </cfRule>
  </conditionalFormatting>
  <conditionalFormatting sqref="S13">
    <cfRule type="cellIs" dxfId="525" priority="1398" stopIfTrue="1" operator="equal">
      <formula>"NO DATA"</formula>
    </cfRule>
  </conditionalFormatting>
  <conditionalFormatting sqref="S13">
    <cfRule type="cellIs" dxfId="524" priority="1399" operator="lessThan">
      <formula>-1</formula>
    </cfRule>
    <cfRule type="cellIs" dxfId="523" priority="1400" operator="between">
      <formula>0</formula>
      <formula>-1</formula>
    </cfRule>
    <cfRule type="cellIs" dxfId="522" priority="1401" operator="between">
      <formula>0</formula>
      <formula>1</formula>
    </cfRule>
    <cfRule type="cellIs" dxfId="521" priority="1402" operator="greaterThan">
      <formula>1</formula>
    </cfRule>
  </conditionalFormatting>
  <conditionalFormatting sqref="T8">
    <cfRule type="cellIs" dxfId="520" priority="1378" stopIfTrue="1" operator="equal">
      <formula>"NO DATA"</formula>
    </cfRule>
  </conditionalFormatting>
  <conditionalFormatting sqref="T8">
    <cfRule type="cellIs" dxfId="519" priority="1379" operator="lessThan">
      <formula>-1</formula>
    </cfRule>
    <cfRule type="cellIs" dxfId="518" priority="1380" operator="between">
      <formula>0</formula>
      <formula>-1</formula>
    </cfRule>
    <cfRule type="cellIs" dxfId="517" priority="1381" operator="between">
      <formula>0</formula>
      <formula>1</formula>
    </cfRule>
    <cfRule type="cellIs" dxfId="516" priority="1382" operator="greaterThan">
      <formula>1</formula>
    </cfRule>
  </conditionalFormatting>
  <conditionalFormatting sqref="T6">
    <cfRule type="cellIs" dxfId="515" priority="1388" stopIfTrue="1" operator="equal">
      <formula>"NO DATA"</formula>
    </cfRule>
  </conditionalFormatting>
  <conditionalFormatting sqref="T6">
    <cfRule type="cellIs" dxfId="514" priority="1389" operator="lessThan">
      <formula>-1</formula>
    </cfRule>
    <cfRule type="cellIs" dxfId="513" priority="1390" operator="between">
      <formula>0</formula>
      <formula>-1</formula>
    </cfRule>
    <cfRule type="cellIs" dxfId="512" priority="1391" operator="between">
      <formula>0</formula>
      <formula>1</formula>
    </cfRule>
    <cfRule type="cellIs" dxfId="511" priority="1392" operator="greaterThan">
      <formula>1</formula>
    </cfRule>
  </conditionalFormatting>
  <conditionalFormatting sqref="T7 T9:T13">
    <cfRule type="cellIs" dxfId="510" priority="1383" stopIfTrue="1" operator="equal">
      <formula>"NO DATA"</formula>
    </cfRule>
  </conditionalFormatting>
  <conditionalFormatting sqref="T7 T9:T13">
    <cfRule type="cellIs" dxfId="509" priority="1384" operator="lessThan">
      <formula>-1</formula>
    </cfRule>
    <cfRule type="cellIs" dxfId="508" priority="1385" operator="between">
      <formula>0</formula>
      <formula>-1</formula>
    </cfRule>
    <cfRule type="cellIs" dxfId="507" priority="1386" operator="between">
      <formula>0</formula>
      <formula>1</formula>
    </cfRule>
    <cfRule type="cellIs" dxfId="506" priority="1387" operator="greaterThan">
      <formula>1</formula>
    </cfRule>
  </conditionalFormatting>
  <conditionalFormatting sqref="T5">
    <cfRule type="cellIs" dxfId="505" priority="1373" stopIfTrue="1" operator="equal">
      <formula>"NO DATA"</formula>
    </cfRule>
  </conditionalFormatting>
  <conditionalFormatting sqref="T5">
    <cfRule type="cellIs" dxfId="504" priority="1374" operator="lessThan">
      <formula>-1</formula>
    </cfRule>
    <cfRule type="cellIs" dxfId="503" priority="1375" operator="between">
      <formula>0</formula>
      <formula>-1</formula>
    </cfRule>
    <cfRule type="cellIs" dxfId="502" priority="1376" operator="between">
      <formula>0</formula>
      <formula>1</formula>
    </cfRule>
    <cfRule type="cellIs" dxfId="501" priority="1377" operator="greaterThan">
      <formula>1</formula>
    </cfRule>
  </conditionalFormatting>
  <conditionalFormatting sqref="AF17:AF245 AK17:AK245 AU17:AU245 AZ17:AZ245 BE17:BE245 BJ17:BJ245 BO17:BO245 BY17:BY245 CI17:CI245">
    <cfRule type="cellIs" dxfId="500" priority="1368" stopIfTrue="1" operator="equal">
      <formula>"NO DATA"</formula>
    </cfRule>
  </conditionalFormatting>
  <conditionalFormatting sqref="AG17:AG245 AL17:AL245 AV17:AV245 BA17:BA245 BF17:BF245 BK17:BK245 BP17:BP245 BZ17:BZ245 CJ17:CJ245">
    <cfRule type="cellIs" dxfId="499" priority="1362" stopIfTrue="1" operator="equal">
      <formula>"NO DATA"</formula>
    </cfRule>
  </conditionalFormatting>
  <conditionalFormatting sqref="AC15 AH15 AR15 AW15 BB15 BG15 BL15 BV15 CF15">
    <cfRule type="cellIs" dxfId="498" priority="1357" stopIfTrue="1" operator="equal">
      <formula>"NO DATA"</formula>
    </cfRule>
  </conditionalFormatting>
  <conditionalFormatting sqref="AC15 AH15 AR15 AW15 BB15 BG15 BL15 BV15 CF15">
    <cfRule type="cellIs" dxfId="497" priority="1358" operator="lessThan">
      <formula>-1</formula>
    </cfRule>
    <cfRule type="cellIs" dxfId="496" priority="1359" operator="between">
      <formula>0</formula>
      <formula>-1</formula>
    </cfRule>
    <cfRule type="cellIs" dxfId="495" priority="1360" operator="between">
      <formula>0</formula>
      <formula>1</formula>
    </cfRule>
    <cfRule type="cellIs" dxfId="494" priority="1361" operator="greaterThan">
      <formula>1</formula>
    </cfRule>
  </conditionalFormatting>
  <conditionalFormatting sqref="AB17:AB245">
    <cfRule type="cellIs" dxfId="493" priority="1238" stopIfTrue="1" operator="equal">
      <formula>"NO DATA"</formula>
    </cfRule>
  </conditionalFormatting>
  <conditionalFormatting sqref="X15">
    <cfRule type="cellIs" dxfId="492" priority="1233" stopIfTrue="1" operator="equal">
      <formula>"NO DATA"</formula>
    </cfRule>
  </conditionalFormatting>
  <conditionalFormatting sqref="X15">
    <cfRule type="cellIs" dxfId="491" priority="1234" operator="lessThan">
      <formula>-1</formula>
    </cfRule>
    <cfRule type="cellIs" dxfId="490" priority="1235" operator="between">
      <formula>0</formula>
      <formula>-1</formula>
    </cfRule>
    <cfRule type="cellIs" dxfId="489" priority="1236" operator="between">
      <formula>0</formula>
      <formula>1</formula>
    </cfRule>
    <cfRule type="cellIs" dxfId="488" priority="1237" operator="greaterThan">
      <formula>1</formula>
    </cfRule>
  </conditionalFormatting>
  <conditionalFormatting sqref="AA17:AA245">
    <cfRule type="cellIs" dxfId="487" priority="1244" stopIfTrue="1" operator="equal">
      <formula>"NO DATA"</formula>
    </cfRule>
  </conditionalFormatting>
  <conditionalFormatting sqref="AF16">
    <cfRule type="cellIs" dxfId="486" priority="1134" stopIfTrue="1" operator="equal">
      <formula>"NO DATA"</formula>
    </cfRule>
  </conditionalFormatting>
  <conditionalFormatting sqref="AK16:AK245">
    <cfRule type="cellIs" dxfId="485" priority="1133" stopIfTrue="1" operator="equal">
      <formula>"NO DATA"</formula>
    </cfRule>
  </conditionalFormatting>
  <conditionalFormatting sqref="AU16:AU245">
    <cfRule type="cellIs" dxfId="484" priority="1131" stopIfTrue="1" operator="equal">
      <formula>"NO DATA"</formula>
    </cfRule>
  </conditionalFormatting>
  <conditionalFormatting sqref="AZ16:AZ245">
    <cfRule type="cellIs" dxfId="483" priority="1130" stopIfTrue="1" operator="equal">
      <formula>"NO DATA"</formula>
    </cfRule>
  </conditionalFormatting>
  <conditionalFormatting sqref="BE16:BE245">
    <cfRule type="cellIs" dxfId="482" priority="1129" stopIfTrue="1" operator="equal">
      <formula>"NO DATA"</formula>
    </cfRule>
  </conditionalFormatting>
  <conditionalFormatting sqref="BJ16:BJ245">
    <cfRule type="cellIs" dxfId="481" priority="1127" stopIfTrue="1" operator="equal">
      <formula>"NO DATA"</formula>
    </cfRule>
  </conditionalFormatting>
  <conditionalFormatting sqref="BO16:BO245">
    <cfRule type="cellIs" dxfId="480" priority="1126" stopIfTrue="1" operator="equal">
      <formula>"NO DATA"</formula>
    </cfRule>
  </conditionalFormatting>
  <conditionalFormatting sqref="BY16:BY245">
    <cfRule type="cellIs" dxfId="479" priority="1125" stopIfTrue="1" operator="equal">
      <formula>"NO DATA"</formula>
    </cfRule>
  </conditionalFormatting>
  <conditionalFormatting sqref="CI16:CI245">
    <cfRule type="cellIs" dxfId="478" priority="1123" stopIfTrue="1" operator="equal">
      <formula>"NO DATA"</formula>
    </cfRule>
  </conditionalFormatting>
  <conditionalFormatting sqref="AA16:AA245">
    <cfRule type="cellIs" dxfId="477" priority="1122" stopIfTrue="1" operator="equal">
      <formula>"NO DATA"</formula>
    </cfRule>
  </conditionalFormatting>
  <conditionalFormatting sqref="AG16:AG245">
    <cfRule type="cellIs" dxfId="476" priority="1121" stopIfTrue="1" operator="equal">
      <formula>"NO DATA"</formula>
    </cfRule>
  </conditionalFormatting>
  <conditionalFormatting sqref="AL16:AL245">
    <cfRule type="cellIs" dxfId="475" priority="1120" stopIfTrue="1" operator="equal">
      <formula>"NO DATA"</formula>
    </cfRule>
  </conditionalFormatting>
  <conditionalFormatting sqref="AV16:AV245">
    <cfRule type="cellIs" dxfId="474" priority="1118" stopIfTrue="1" operator="equal">
      <formula>"NO DATA"</formula>
    </cfRule>
  </conditionalFormatting>
  <conditionalFormatting sqref="BA16:BA245">
    <cfRule type="cellIs" dxfId="473" priority="1117" stopIfTrue="1" operator="equal">
      <formula>"NO DATA"</formula>
    </cfRule>
  </conditionalFormatting>
  <conditionalFormatting sqref="BF16:BF245">
    <cfRule type="cellIs" dxfId="472" priority="1116" stopIfTrue="1" operator="equal">
      <formula>"NO DATA"</formula>
    </cfRule>
  </conditionalFormatting>
  <conditionalFormatting sqref="BK16:BK245">
    <cfRule type="cellIs" dxfId="471" priority="1114" stopIfTrue="1" operator="equal">
      <formula>"NO DATA"</formula>
    </cfRule>
  </conditionalFormatting>
  <conditionalFormatting sqref="BP16:BP245">
    <cfRule type="cellIs" dxfId="470" priority="1113" stopIfTrue="1" operator="equal">
      <formula>"NO DATA"</formula>
    </cfRule>
  </conditionalFormatting>
  <conditionalFormatting sqref="BZ16:BZ245">
    <cfRule type="cellIs" dxfId="469" priority="1112" stopIfTrue="1" operator="equal">
      <formula>"NO DATA"</formula>
    </cfRule>
  </conditionalFormatting>
  <conditionalFormatting sqref="CJ16:CJ245">
    <cfRule type="cellIs" dxfId="468" priority="1110" stopIfTrue="1" operator="equal">
      <formula>"NO DATA"</formula>
    </cfRule>
  </conditionalFormatting>
  <conditionalFormatting sqref="AB16:AB245">
    <cfRule type="cellIs" dxfId="467" priority="1109" stopIfTrue="1" operator="equal">
      <formula>"NO DATA"</formula>
    </cfRule>
  </conditionalFormatting>
  <conditionalFormatting sqref="S14">
    <cfRule type="cellIs" dxfId="466" priority="1104" stopIfTrue="1" operator="equal">
      <formula>"NO DATA"</formula>
    </cfRule>
  </conditionalFormatting>
  <conditionalFormatting sqref="S14">
    <cfRule type="cellIs" dxfId="465" priority="1105" operator="lessThan">
      <formula>-1</formula>
    </cfRule>
    <cfRule type="cellIs" dxfId="464" priority="1106" operator="between">
      <formula>0</formula>
      <formula>-1</formula>
    </cfRule>
    <cfRule type="cellIs" dxfId="463" priority="1107" operator="between">
      <formula>0</formula>
      <formula>1</formula>
    </cfRule>
    <cfRule type="cellIs" dxfId="462" priority="1108" operator="greaterThan">
      <formula>1</formula>
    </cfRule>
  </conditionalFormatting>
  <conditionalFormatting sqref="T14">
    <cfRule type="cellIs" dxfId="461" priority="1099" stopIfTrue="1" operator="equal">
      <formula>"NO DATA"</formula>
    </cfRule>
  </conditionalFormatting>
  <conditionalFormatting sqref="T14">
    <cfRule type="cellIs" dxfId="460" priority="1100" operator="lessThan">
      <formula>-1</formula>
    </cfRule>
    <cfRule type="cellIs" dxfId="459" priority="1101" operator="between">
      <formula>0</formula>
      <formula>-1</formula>
    </cfRule>
    <cfRule type="cellIs" dxfId="458" priority="1102" operator="between">
      <formula>0</formula>
      <formula>1</formula>
    </cfRule>
    <cfRule type="cellIs" dxfId="457" priority="1103" operator="greaterThan">
      <formula>1</formula>
    </cfRule>
  </conditionalFormatting>
  <conditionalFormatting sqref="AC16:AC245">
    <cfRule type="cellIs" dxfId="456" priority="1065" operator="lessThan">
      <formula>-1</formula>
    </cfRule>
    <cfRule type="cellIs" dxfId="455" priority="1066" operator="between">
      <formula>0</formula>
      <formula>-1</formula>
    </cfRule>
    <cfRule type="cellIs" dxfId="454" priority="1067" operator="between">
      <formula>0</formula>
      <formula>1</formula>
    </cfRule>
    <cfRule type="cellIs" dxfId="453" priority="1068" operator="greaterThan">
      <formula>1</formula>
    </cfRule>
  </conditionalFormatting>
  <conditionalFormatting sqref="AC16:AC245">
    <cfRule type="cellIs" dxfId="452" priority="1064" stopIfTrue="1" operator="equal">
      <formula>""</formula>
    </cfRule>
  </conditionalFormatting>
  <conditionalFormatting sqref="AH16:AH245">
    <cfRule type="cellIs" dxfId="451" priority="1059" stopIfTrue="1" operator="equal">
      <formula>""</formula>
    </cfRule>
  </conditionalFormatting>
  <conditionalFormatting sqref="AH16:AH245">
    <cfRule type="cellIs" dxfId="450" priority="1060" operator="lessThan">
      <formula>-1</formula>
    </cfRule>
    <cfRule type="cellIs" dxfId="449" priority="1061" operator="between">
      <formula>0</formula>
      <formula>-1</formula>
    </cfRule>
    <cfRule type="cellIs" dxfId="448" priority="1062" operator="between">
      <formula>0</formula>
      <formula>1</formula>
    </cfRule>
    <cfRule type="cellIs" dxfId="447" priority="1063" operator="greaterThan">
      <formula>1</formula>
    </cfRule>
  </conditionalFormatting>
  <conditionalFormatting sqref="AR16:AR245">
    <cfRule type="cellIs" dxfId="446" priority="1049" stopIfTrue="1" operator="equal">
      <formula>""</formula>
    </cfRule>
  </conditionalFormatting>
  <conditionalFormatting sqref="AR16:AR245">
    <cfRule type="cellIs" dxfId="445" priority="1050" operator="lessThan">
      <formula>-1</formula>
    </cfRule>
    <cfRule type="cellIs" dxfId="444" priority="1051" operator="between">
      <formula>0</formula>
      <formula>-1</formula>
    </cfRule>
    <cfRule type="cellIs" dxfId="443" priority="1052" operator="between">
      <formula>0</formula>
      <formula>1</formula>
    </cfRule>
    <cfRule type="cellIs" dxfId="442" priority="1053" operator="greaterThan">
      <formula>1</formula>
    </cfRule>
  </conditionalFormatting>
  <conditionalFormatting sqref="AW16:AW245">
    <cfRule type="cellIs" dxfId="441" priority="1044" stopIfTrue="1" operator="equal">
      <formula>""</formula>
    </cfRule>
  </conditionalFormatting>
  <conditionalFormatting sqref="AW16:AW245">
    <cfRule type="cellIs" dxfId="440" priority="1045" operator="lessThan">
      <formula>-1</formula>
    </cfRule>
    <cfRule type="cellIs" dxfId="439" priority="1046" operator="between">
      <formula>0</formula>
      <formula>-1</formula>
    </cfRule>
    <cfRule type="cellIs" dxfId="438" priority="1047" operator="between">
      <formula>0</formula>
      <formula>1</formula>
    </cfRule>
    <cfRule type="cellIs" dxfId="437" priority="1048" operator="greaterThan">
      <formula>1</formula>
    </cfRule>
  </conditionalFormatting>
  <conditionalFormatting sqref="BB16:BB245">
    <cfRule type="cellIs" dxfId="436" priority="1039" stopIfTrue="1" operator="equal">
      <formula>""</formula>
    </cfRule>
  </conditionalFormatting>
  <conditionalFormatting sqref="BB16:BB245">
    <cfRule type="cellIs" dxfId="435" priority="1040" operator="lessThan">
      <formula>-1</formula>
    </cfRule>
    <cfRule type="cellIs" dxfId="434" priority="1041" operator="between">
      <formula>0</formula>
      <formula>-1</formula>
    </cfRule>
    <cfRule type="cellIs" dxfId="433" priority="1042" operator="between">
      <formula>0</formula>
      <formula>1</formula>
    </cfRule>
    <cfRule type="cellIs" dxfId="432" priority="1043" operator="greaterThan">
      <formula>1</formula>
    </cfRule>
  </conditionalFormatting>
  <conditionalFormatting sqref="BG16:BG245">
    <cfRule type="cellIs" dxfId="431" priority="1029" stopIfTrue="1" operator="equal">
      <formula>""</formula>
    </cfRule>
  </conditionalFormatting>
  <conditionalFormatting sqref="BG16:BG245">
    <cfRule type="cellIs" dxfId="430" priority="1030" operator="lessThan">
      <formula>-1</formula>
    </cfRule>
    <cfRule type="cellIs" dxfId="429" priority="1031" operator="between">
      <formula>0</formula>
      <formula>-1</formula>
    </cfRule>
    <cfRule type="cellIs" dxfId="428" priority="1032" operator="between">
      <formula>0</formula>
      <formula>1</formula>
    </cfRule>
    <cfRule type="cellIs" dxfId="427" priority="1033" operator="greaterThan">
      <formula>1</formula>
    </cfRule>
  </conditionalFormatting>
  <conditionalFormatting sqref="BL16:BL245">
    <cfRule type="cellIs" dxfId="426" priority="1024" stopIfTrue="1" operator="equal">
      <formula>""</formula>
    </cfRule>
  </conditionalFormatting>
  <conditionalFormatting sqref="BL16:BL245">
    <cfRule type="cellIs" dxfId="425" priority="1025" operator="lessThan">
      <formula>-1</formula>
    </cfRule>
    <cfRule type="cellIs" dxfId="424" priority="1026" operator="between">
      <formula>0</formula>
      <formula>-1</formula>
    </cfRule>
    <cfRule type="cellIs" dxfId="423" priority="1027" operator="between">
      <formula>0</formula>
      <formula>1</formula>
    </cfRule>
    <cfRule type="cellIs" dxfId="422" priority="1028" operator="greaterThan">
      <formula>1</formula>
    </cfRule>
  </conditionalFormatting>
  <conditionalFormatting sqref="BV16:BV245">
    <cfRule type="cellIs" dxfId="421" priority="1019" stopIfTrue="1" operator="equal">
      <formula>""</formula>
    </cfRule>
  </conditionalFormatting>
  <conditionalFormatting sqref="BV16:BV245">
    <cfRule type="cellIs" dxfId="420" priority="1020" operator="lessThan">
      <formula>-1</formula>
    </cfRule>
    <cfRule type="cellIs" dxfId="419" priority="1021" operator="between">
      <formula>0</formula>
      <formula>-1</formula>
    </cfRule>
    <cfRule type="cellIs" dxfId="418" priority="1022" operator="between">
      <formula>0</formula>
      <formula>1</formula>
    </cfRule>
    <cfRule type="cellIs" dxfId="417" priority="1023" operator="greaterThan">
      <formula>1</formula>
    </cfRule>
  </conditionalFormatting>
  <conditionalFormatting sqref="CF16:CF245">
    <cfRule type="cellIs" dxfId="416" priority="1009" stopIfTrue="1" operator="equal">
      <formula>""</formula>
    </cfRule>
  </conditionalFormatting>
  <conditionalFormatting sqref="CF16:CF245">
    <cfRule type="cellIs" dxfId="415" priority="1010" operator="lessThan">
      <formula>-1</formula>
    </cfRule>
    <cfRule type="cellIs" dxfId="414" priority="1011" operator="between">
      <formula>0</formula>
      <formula>-1</formula>
    </cfRule>
    <cfRule type="cellIs" dxfId="413" priority="1012" operator="between">
      <formula>0</formula>
      <formula>1</formula>
    </cfRule>
    <cfRule type="cellIs" dxfId="412" priority="1013" operator="greaterThan">
      <formula>1</formula>
    </cfRule>
  </conditionalFormatting>
  <conditionalFormatting sqref="X16:X245">
    <cfRule type="cellIs" dxfId="411" priority="1004" stopIfTrue="1" operator="equal">
      <formula>""</formula>
    </cfRule>
  </conditionalFormatting>
  <conditionalFormatting sqref="X16:X245">
    <cfRule type="cellIs" dxfId="410" priority="1005" operator="lessThan">
      <formula>-1</formula>
    </cfRule>
    <cfRule type="cellIs" dxfId="409" priority="1006" operator="between">
      <formula>0</formula>
      <formula>-1</formula>
    </cfRule>
    <cfRule type="cellIs" dxfId="408" priority="1007" operator="between">
      <formula>0</formula>
      <formula>1</formula>
    </cfRule>
    <cfRule type="cellIs" dxfId="407" priority="1008" operator="greaterThan">
      <formula>1</formula>
    </cfRule>
  </conditionalFormatting>
  <conditionalFormatting sqref="R3">
    <cfRule type="cellIs" dxfId="406" priority="999" stopIfTrue="1" operator="equal">
      <formula>""</formula>
    </cfRule>
  </conditionalFormatting>
  <conditionalFormatting sqref="R3">
    <cfRule type="cellIs" dxfId="405" priority="1000" operator="lessThan">
      <formula>-1</formula>
    </cfRule>
    <cfRule type="cellIs" dxfId="404" priority="1001" operator="between">
      <formula>0</formula>
      <formula>-1</formula>
    </cfRule>
    <cfRule type="cellIs" dxfId="403" priority="1002" operator="between">
      <formula>0</formula>
      <formula>1</formula>
    </cfRule>
    <cfRule type="cellIs" dxfId="402" priority="1003" operator="greaterThan">
      <formula>1</formula>
    </cfRule>
  </conditionalFormatting>
  <conditionalFormatting sqref="S3">
    <cfRule type="cellIs" dxfId="401" priority="994" stopIfTrue="1" operator="equal">
      <formula>""</formula>
    </cfRule>
  </conditionalFormatting>
  <conditionalFormatting sqref="S3">
    <cfRule type="cellIs" dxfId="400" priority="995" operator="lessThan">
      <formula>-1</formula>
    </cfRule>
    <cfRule type="cellIs" dxfId="399" priority="996" operator="between">
      <formula>0</formula>
      <formula>-1</formula>
    </cfRule>
    <cfRule type="cellIs" dxfId="398" priority="997" operator="between">
      <formula>0</formula>
      <formula>1</formula>
    </cfRule>
    <cfRule type="cellIs" dxfId="397" priority="998" operator="greaterThan">
      <formula>1</formula>
    </cfRule>
  </conditionalFormatting>
  <conditionalFormatting sqref="AC3">
    <cfRule type="cellIs" dxfId="396" priority="989" stopIfTrue="1" operator="equal">
      <formula>""</formula>
    </cfRule>
  </conditionalFormatting>
  <conditionalFormatting sqref="AC3">
    <cfRule type="cellIs" dxfId="395" priority="990" operator="lessThan">
      <formula>-1</formula>
    </cfRule>
    <cfRule type="cellIs" dxfId="394" priority="991" operator="between">
      <formula>0</formula>
      <formula>-1</formula>
    </cfRule>
    <cfRule type="cellIs" dxfId="393" priority="992" operator="between">
      <formula>0</formula>
      <formula>1</formula>
    </cfRule>
    <cfRule type="cellIs" dxfId="392" priority="993" operator="greaterThan">
      <formula>1</formula>
    </cfRule>
  </conditionalFormatting>
  <conditionalFormatting sqref="AH3">
    <cfRule type="cellIs" dxfId="391" priority="984" stopIfTrue="1" operator="equal">
      <formula>""</formula>
    </cfRule>
  </conditionalFormatting>
  <conditionalFormatting sqref="AH3">
    <cfRule type="cellIs" dxfId="390" priority="985" operator="lessThan">
      <formula>-1</formula>
    </cfRule>
    <cfRule type="cellIs" dxfId="389" priority="986" operator="between">
      <formula>0</formula>
      <formula>-1</formula>
    </cfRule>
    <cfRule type="cellIs" dxfId="388" priority="987" operator="between">
      <formula>0</formula>
      <formula>1</formula>
    </cfRule>
    <cfRule type="cellIs" dxfId="387" priority="988" operator="greaterThan">
      <formula>1</formula>
    </cfRule>
  </conditionalFormatting>
  <conditionalFormatting sqref="AR3">
    <cfRule type="cellIs" dxfId="386" priority="974" stopIfTrue="1" operator="equal">
      <formula>""</formula>
    </cfRule>
  </conditionalFormatting>
  <conditionalFormatting sqref="AR3">
    <cfRule type="cellIs" dxfId="385" priority="975" operator="lessThan">
      <formula>-1</formula>
    </cfRule>
    <cfRule type="cellIs" dxfId="384" priority="976" operator="between">
      <formula>0</formula>
      <formula>-1</formula>
    </cfRule>
    <cfRule type="cellIs" dxfId="383" priority="977" operator="between">
      <formula>0</formula>
      <formula>1</formula>
    </cfRule>
    <cfRule type="cellIs" dxfId="382" priority="978" operator="greaterThan">
      <formula>1</formula>
    </cfRule>
  </conditionalFormatting>
  <conditionalFormatting sqref="AW3">
    <cfRule type="cellIs" dxfId="381" priority="969" stopIfTrue="1" operator="equal">
      <formula>""</formula>
    </cfRule>
  </conditionalFormatting>
  <conditionalFormatting sqref="AW3">
    <cfRule type="cellIs" dxfId="380" priority="970" operator="lessThan">
      <formula>-1</formula>
    </cfRule>
    <cfRule type="cellIs" dxfId="379" priority="971" operator="between">
      <formula>0</formula>
      <formula>-1</formula>
    </cfRule>
    <cfRule type="cellIs" dxfId="378" priority="972" operator="between">
      <formula>0</formula>
      <formula>1</formula>
    </cfRule>
    <cfRule type="cellIs" dxfId="377" priority="973" operator="greaterThan">
      <formula>1</formula>
    </cfRule>
  </conditionalFormatting>
  <conditionalFormatting sqref="BB3">
    <cfRule type="cellIs" dxfId="376" priority="964" stopIfTrue="1" operator="equal">
      <formula>""</formula>
    </cfRule>
  </conditionalFormatting>
  <conditionalFormatting sqref="BB3">
    <cfRule type="cellIs" dxfId="375" priority="965" operator="lessThan">
      <formula>-1</formula>
    </cfRule>
    <cfRule type="cellIs" dxfId="374" priority="966" operator="between">
      <formula>0</formula>
      <formula>-1</formula>
    </cfRule>
    <cfRule type="cellIs" dxfId="373" priority="967" operator="between">
      <formula>0</formula>
      <formula>1</formula>
    </cfRule>
    <cfRule type="cellIs" dxfId="372" priority="968" operator="greaterThan">
      <formula>1</formula>
    </cfRule>
  </conditionalFormatting>
  <conditionalFormatting sqref="BG3">
    <cfRule type="cellIs" dxfId="371" priority="954" stopIfTrue="1" operator="equal">
      <formula>""</formula>
    </cfRule>
  </conditionalFormatting>
  <conditionalFormatting sqref="BG3">
    <cfRule type="cellIs" dxfId="370" priority="955" operator="lessThan">
      <formula>-1</formula>
    </cfRule>
    <cfRule type="cellIs" dxfId="369" priority="956" operator="between">
      <formula>0</formula>
      <formula>-1</formula>
    </cfRule>
    <cfRule type="cellIs" dxfId="368" priority="957" operator="between">
      <formula>0</formula>
      <formula>1</formula>
    </cfRule>
    <cfRule type="cellIs" dxfId="367" priority="958" operator="greaterThan">
      <formula>1</formula>
    </cfRule>
  </conditionalFormatting>
  <conditionalFormatting sqref="BL3">
    <cfRule type="cellIs" dxfId="366" priority="949" stopIfTrue="1" operator="equal">
      <formula>""</formula>
    </cfRule>
  </conditionalFormatting>
  <conditionalFormatting sqref="BL3">
    <cfRule type="cellIs" dxfId="365" priority="950" operator="lessThan">
      <formula>-1</formula>
    </cfRule>
    <cfRule type="cellIs" dxfId="364" priority="951" operator="between">
      <formula>0</formula>
      <formula>-1</formula>
    </cfRule>
    <cfRule type="cellIs" dxfId="363" priority="952" operator="between">
      <formula>0</formula>
      <formula>1</formula>
    </cfRule>
    <cfRule type="cellIs" dxfId="362" priority="953" operator="greaterThan">
      <formula>1</formula>
    </cfRule>
  </conditionalFormatting>
  <conditionalFormatting sqref="BV3">
    <cfRule type="cellIs" dxfId="361" priority="944" stopIfTrue="1" operator="equal">
      <formula>""</formula>
    </cfRule>
  </conditionalFormatting>
  <conditionalFormatting sqref="BV3">
    <cfRule type="cellIs" dxfId="360" priority="945" operator="lessThan">
      <formula>-1</formula>
    </cfRule>
    <cfRule type="cellIs" dxfId="359" priority="946" operator="between">
      <formula>0</formula>
      <formula>-1</formula>
    </cfRule>
    <cfRule type="cellIs" dxfId="358" priority="947" operator="between">
      <formula>0</formula>
      <formula>1</formula>
    </cfRule>
    <cfRule type="cellIs" dxfId="357" priority="948" operator="greaterThan">
      <formula>1</formula>
    </cfRule>
  </conditionalFormatting>
  <conditionalFormatting sqref="CF3">
    <cfRule type="cellIs" dxfId="356" priority="934" stopIfTrue="1" operator="equal">
      <formula>""</formula>
    </cfRule>
  </conditionalFormatting>
  <conditionalFormatting sqref="CF3">
    <cfRule type="cellIs" dxfId="355" priority="935" operator="lessThan">
      <formula>-1</formula>
    </cfRule>
    <cfRule type="cellIs" dxfId="354" priority="936" operator="between">
      <formula>0</formula>
      <formula>-1</formula>
    </cfRule>
    <cfRule type="cellIs" dxfId="353" priority="937" operator="between">
      <formula>0</formula>
      <formula>1</formula>
    </cfRule>
    <cfRule type="cellIs" dxfId="352" priority="938" operator="greaterThan">
      <formula>1</formula>
    </cfRule>
  </conditionalFormatting>
  <conditionalFormatting sqref="X3">
    <cfRule type="cellIs" dxfId="351" priority="929" stopIfTrue="1" operator="equal">
      <formula>""</formula>
    </cfRule>
  </conditionalFormatting>
  <conditionalFormatting sqref="X3">
    <cfRule type="cellIs" dxfId="350" priority="930" operator="lessThan">
      <formula>-1</formula>
    </cfRule>
    <cfRule type="cellIs" dxfId="349" priority="931" operator="between">
      <formula>0</formula>
      <formula>-1</formula>
    </cfRule>
    <cfRule type="cellIs" dxfId="348" priority="932" operator="between">
      <formula>0</formula>
      <formula>1</formula>
    </cfRule>
    <cfRule type="cellIs" dxfId="347" priority="933" operator="greaterThan">
      <formula>1</formula>
    </cfRule>
  </conditionalFormatting>
  <conditionalFormatting sqref="CP3">
    <cfRule type="cellIs" dxfId="346" priority="924" stopIfTrue="1" operator="equal">
      <formula>""</formula>
    </cfRule>
  </conditionalFormatting>
  <conditionalFormatting sqref="CP3">
    <cfRule type="cellIs" dxfId="345" priority="925" operator="lessThan">
      <formula>-1</formula>
    </cfRule>
    <cfRule type="cellIs" dxfId="344" priority="926" operator="between">
      <formula>0</formula>
      <formula>-1</formula>
    </cfRule>
    <cfRule type="cellIs" dxfId="343" priority="927" operator="between">
      <formula>0</formula>
      <formula>1</formula>
    </cfRule>
    <cfRule type="cellIs" dxfId="342" priority="928" operator="greaterThan">
      <formula>1</formula>
    </cfRule>
  </conditionalFormatting>
  <conditionalFormatting sqref="BT17:BT245">
    <cfRule type="cellIs" dxfId="341" priority="923" stopIfTrue="1" operator="equal">
      <formula>"NO DATA"</formula>
    </cfRule>
  </conditionalFormatting>
  <conditionalFormatting sqref="BU17:BU245">
    <cfRule type="cellIs" dxfId="340" priority="922" stopIfTrue="1" operator="equal">
      <formula>"NO DATA"</formula>
    </cfRule>
  </conditionalFormatting>
  <conditionalFormatting sqref="BQ15">
    <cfRule type="cellIs" dxfId="339" priority="917" stopIfTrue="1" operator="equal">
      <formula>"NO DATA"</formula>
    </cfRule>
  </conditionalFormatting>
  <conditionalFormatting sqref="BQ15">
    <cfRule type="cellIs" dxfId="338" priority="918" operator="lessThan">
      <formula>-1</formula>
    </cfRule>
    <cfRule type="cellIs" dxfId="337" priority="919" operator="between">
      <formula>0</formula>
      <formula>-1</formula>
    </cfRule>
    <cfRule type="cellIs" dxfId="336" priority="920" operator="between">
      <formula>0</formula>
      <formula>1</formula>
    </cfRule>
    <cfRule type="cellIs" dxfId="335" priority="921" operator="greaterThan">
      <formula>1</formula>
    </cfRule>
  </conditionalFormatting>
  <conditionalFormatting sqref="BT16:BT245">
    <cfRule type="cellIs" dxfId="334" priority="871" stopIfTrue="1" operator="equal">
      <formula>"NO DATA"</formula>
    </cfRule>
  </conditionalFormatting>
  <conditionalFormatting sqref="BU16:BU245">
    <cfRule type="cellIs" dxfId="333" priority="870" stopIfTrue="1" operator="equal">
      <formula>"NO DATA"</formula>
    </cfRule>
  </conditionalFormatting>
  <conditionalFormatting sqref="BQ16:BQ245">
    <cfRule type="cellIs" dxfId="332" priority="855" stopIfTrue="1" operator="equal">
      <formula>""</formula>
    </cfRule>
  </conditionalFormatting>
  <conditionalFormatting sqref="BQ16:BQ245">
    <cfRule type="cellIs" dxfId="331" priority="856" operator="lessThan">
      <formula>-1</formula>
    </cfRule>
    <cfRule type="cellIs" dxfId="330" priority="857" operator="between">
      <formula>0</formula>
      <formula>-1</formula>
    </cfRule>
    <cfRule type="cellIs" dxfId="329" priority="858" operator="between">
      <formula>0</formula>
      <formula>1</formula>
    </cfRule>
    <cfRule type="cellIs" dxfId="328" priority="859" operator="greaterThan">
      <formula>1</formula>
    </cfRule>
  </conditionalFormatting>
  <conditionalFormatting sqref="BQ3">
    <cfRule type="cellIs" dxfId="327" priority="850" stopIfTrue="1" operator="equal">
      <formula>""</formula>
    </cfRule>
  </conditionalFormatting>
  <conditionalFormatting sqref="BQ3">
    <cfRule type="cellIs" dxfId="326" priority="851" operator="lessThan">
      <formula>-1</formula>
    </cfRule>
    <cfRule type="cellIs" dxfId="325" priority="852" operator="between">
      <formula>0</formula>
      <formula>-1</formula>
    </cfRule>
    <cfRule type="cellIs" dxfId="324" priority="853" operator="between">
      <formula>0</formula>
      <formula>1</formula>
    </cfRule>
    <cfRule type="cellIs" dxfId="323" priority="854" operator="greaterThan">
      <formula>1</formula>
    </cfRule>
  </conditionalFormatting>
  <conditionalFormatting sqref="CD17:CD245">
    <cfRule type="cellIs" dxfId="322" priority="849" stopIfTrue="1" operator="equal">
      <formula>"NO DATA"</formula>
    </cfRule>
  </conditionalFormatting>
  <conditionalFormatting sqref="CE17:CE245">
    <cfRule type="cellIs" dxfId="321" priority="848" stopIfTrue="1" operator="equal">
      <formula>"NO DATA"</formula>
    </cfRule>
  </conditionalFormatting>
  <conditionalFormatting sqref="CA15">
    <cfRule type="cellIs" dxfId="320" priority="843" stopIfTrue="1" operator="equal">
      <formula>"NO DATA"</formula>
    </cfRule>
  </conditionalFormatting>
  <conditionalFormatting sqref="CA15">
    <cfRule type="cellIs" dxfId="319" priority="844" operator="lessThan">
      <formula>-1</formula>
    </cfRule>
    <cfRule type="cellIs" dxfId="318" priority="845" operator="between">
      <formula>0</formula>
      <formula>-1</formula>
    </cfRule>
    <cfRule type="cellIs" dxfId="317" priority="846" operator="between">
      <formula>0</formula>
      <formula>1</formula>
    </cfRule>
    <cfRule type="cellIs" dxfId="316" priority="847" operator="greaterThan">
      <formula>1</formula>
    </cfRule>
  </conditionalFormatting>
  <conditionalFormatting sqref="CD16:CD245">
    <cfRule type="cellIs" dxfId="315" priority="797" stopIfTrue="1" operator="equal">
      <formula>"NO DATA"</formula>
    </cfRule>
  </conditionalFormatting>
  <conditionalFormatting sqref="CE16:CE245">
    <cfRule type="cellIs" dxfId="314" priority="796" stopIfTrue="1" operator="equal">
      <formula>"NO DATA"</formula>
    </cfRule>
  </conditionalFormatting>
  <conditionalFormatting sqref="CA16:CA245">
    <cfRule type="cellIs" dxfId="313" priority="781" stopIfTrue="1" operator="equal">
      <formula>""</formula>
    </cfRule>
  </conditionalFormatting>
  <conditionalFormatting sqref="CA16:CA245">
    <cfRule type="cellIs" dxfId="312" priority="782" operator="lessThan">
      <formula>-1</formula>
    </cfRule>
    <cfRule type="cellIs" dxfId="311" priority="783" operator="between">
      <formula>0</formula>
      <formula>-1</formula>
    </cfRule>
    <cfRule type="cellIs" dxfId="310" priority="784" operator="between">
      <formula>0</formula>
      <formula>1</formula>
    </cfRule>
    <cfRule type="cellIs" dxfId="309" priority="785" operator="greaterThan">
      <formula>1</formula>
    </cfRule>
  </conditionalFormatting>
  <conditionalFormatting sqref="CA3">
    <cfRule type="cellIs" dxfId="308" priority="776" stopIfTrue="1" operator="equal">
      <formula>""</formula>
    </cfRule>
  </conditionalFormatting>
  <conditionalFormatting sqref="CA3">
    <cfRule type="cellIs" dxfId="307" priority="777" operator="lessThan">
      <formula>-1</formula>
    </cfRule>
    <cfRule type="cellIs" dxfId="306" priority="778" operator="between">
      <formula>0</formula>
      <formula>-1</formula>
    </cfRule>
    <cfRule type="cellIs" dxfId="305" priority="779" operator="between">
      <formula>0</formula>
      <formula>1</formula>
    </cfRule>
    <cfRule type="cellIs" dxfId="304" priority="780" operator="greaterThan">
      <formula>1</formula>
    </cfRule>
  </conditionalFormatting>
  <conditionalFormatting sqref="T16:T245 AD16:AD245 AI16:AI245 AN16:AN245 AS16:AS245 AX16:AX245 BC16:BC245 BH16:BH245 BM16:BM245 BR16:BR245 BW16:BW245 CB16:CB245 CG16:CG245 CL16:CL245 Y16:Y245">
    <cfRule type="expression" dxfId="303" priority="438">
      <formula>AND(RIGHT(T16,1)&lt;LEFT($O16,1),U16&lt;&gt;"")</formula>
    </cfRule>
  </conditionalFormatting>
  <conditionalFormatting sqref="AQ17:AQ245">
    <cfRule type="cellIs" dxfId="302" priority="203" stopIfTrue="1" operator="equal">
      <formula>"NO DATA"</formula>
    </cfRule>
  </conditionalFormatting>
  <conditionalFormatting sqref="AM3">
    <cfRule type="cellIs" dxfId="301" priority="270" stopIfTrue="1" operator="equal">
      <formula>""</formula>
    </cfRule>
  </conditionalFormatting>
  <conditionalFormatting sqref="AM3">
    <cfRule type="cellIs" dxfId="300" priority="271" operator="lessThan">
      <formula>-1</formula>
    </cfRule>
    <cfRule type="cellIs" dxfId="299" priority="272" operator="between">
      <formula>0</formula>
      <formula>-1</formula>
    </cfRule>
    <cfRule type="cellIs" dxfId="298" priority="273" operator="between">
      <formula>0</formula>
      <formula>1</formula>
    </cfRule>
    <cfRule type="cellIs" dxfId="297" priority="274" operator="greaterThan">
      <formula>1</formula>
    </cfRule>
  </conditionalFormatting>
  <conditionalFormatting sqref="AP17:AP245">
    <cfRule type="cellIs" dxfId="296" priority="204" stopIfTrue="1" operator="equal">
      <formula>"NO DATA"</formula>
    </cfRule>
  </conditionalFormatting>
  <conditionalFormatting sqref="AP16:AP245">
    <cfRule type="cellIs" dxfId="295" priority="202" stopIfTrue="1" operator="equal">
      <formula>"NO DATA"</formula>
    </cfRule>
  </conditionalFormatting>
  <conditionalFormatting sqref="AQ16:AQ245">
    <cfRule type="cellIs" dxfId="294" priority="201" stopIfTrue="1" operator="equal">
      <formula>"NO DATA"</formula>
    </cfRule>
  </conditionalFormatting>
  <conditionalFormatting sqref="AM16:AM245">
    <cfRule type="cellIs" dxfId="293" priority="197" operator="lessThan">
      <formula>-1</formula>
    </cfRule>
    <cfRule type="cellIs" dxfId="292" priority="198" operator="between">
      <formula>0</formula>
      <formula>-1</formula>
    </cfRule>
    <cfRule type="cellIs" dxfId="291" priority="199" operator="between">
      <formula>0</formula>
      <formula>1</formula>
    </cfRule>
    <cfRule type="cellIs" dxfId="290" priority="200" operator="greaterThan">
      <formula>1</formula>
    </cfRule>
  </conditionalFormatting>
  <conditionalFormatting sqref="AM16:AM245">
    <cfRule type="cellIs" dxfId="289" priority="196" stopIfTrue="1" operator="equal">
      <formula>""</formula>
    </cfRule>
  </conditionalFormatting>
  <conditionalFormatting sqref="CK3">
    <cfRule type="cellIs" dxfId="288" priority="118" stopIfTrue="1" operator="equal">
      <formula>""</formula>
    </cfRule>
  </conditionalFormatting>
  <conditionalFormatting sqref="CK3">
    <cfRule type="cellIs" dxfId="287" priority="119" operator="lessThan">
      <formula>-1</formula>
    </cfRule>
    <cfRule type="cellIs" dxfId="286" priority="120" operator="between">
      <formula>0</formula>
      <formula>-1</formula>
    </cfRule>
    <cfRule type="cellIs" dxfId="285" priority="121" operator="between">
      <formula>0</formula>
      <formula>1</formula>
    </cfRule>
    <cfRule type="cellIs" dxfId="284" priority="122" operator="greaterThan">
      <formula>1</formula>
    </cfRule>
  </conditionalFormatting>
  <conditionalFormatting sqref="CK16:CK245">
    <cfRule type="cellIs" dxfId="283" priority="112" stopIfTrue="1" operator="equal">
      <formula>""</formula>
    </cfRule>
  </conditionalFormatting>
  <conditionalFormatting sqref="CK16:CK245">
    <cfRule type="cellIs" dxfId="282" priority="113" operator="lessThan">
      <formula>-1</formula>
    </cfRule>
    <cfRule type="cellIs" dxfId="281" priority="114" operator="between">
      <formula>0</formula>
      <formula>-1</formula>
    </cfRule>
    <cfRule type="cellIs" dxfId="280" priority="115" operator="between">
      <formula>0</formula>
      <formula>1</formula>
    </cfRule>
    <cfRule type="cellIs" dxfId="279" priority="116" operator="greaterThan">
      <formula>1</formula>
    </cfRule>
  </conditionalFormatting>
  <conditionalFormatting sqref="CN16:CN245">
    <cfRule type="cellIs" dxfId="278" priority="111" stopIfTrue="1" operator="equal">
      <formula>"NO DATA"</formula>
    </cfRule>
  </conditionalFormatting>
  <conditionalFormatting sqref="CO16:CO245">
    <cfRule type="cellIs" dxfId="277" priority="110" stopIfTrue="1" operator="equal">
      <formula>"NO DATA"</formula>
    </cfRule>
  </conditionalFormatting>
  <conditionalFormatting sqref="AC5 AH5 AM5 AR5 AW5 BB5 BL5 BQ5 BV5 CA5 CF5 CK5 X5">
    <cfRule type="cellIs" dxfId="276" priority="105" stopIfTrue="1" operator="equal">
      <formula>"NO DATA"</formula>
    </cfRule>
  </conditionalFormatting>
  <conditionalFormatting sqref="AC5 AH5 AM5 AR5 AW5 BB5 BL5 BQ5 BV5 CA5 CF5 CK5 X5">
    <cfRule type="cellIs" dxfId="275" priority="106" operator="lessThan">
      <formula>-1</formula>
    </cfRule>
    <cfRule type="cellIs" dxfId="274" priority="107" operator="between">
      <formula>0</formula>
      <formula>-1</formula>
    </cfRule>
    <cfRule type="cellIs" dxfId="273" priority="108" operator="between">
      <formula>0</formula>
      <formula>1</formula>
    </cfRule>
    <cfRule type="cellIs" dxfId="272" priority="109" operator="greaterThan">
      <formula>1</formula>
    </cfRule>
  </conditionalFormatting>
  <conditionalFormatting sqref="AC6:AC12 AH6:AH12 AM6:AM12 AR6:AR12 AW6:AW12 BB6:BB12 BL6:BL12 BQ6:BQ12 BV6:BV12 CA6:CA12 CF6:CF12 CK6:CK12 X6:X12">
    <cfRule type="cellIs" dxfId="271" priority="100" stopIfTrue="1" operator="equal">
      <formula>"NO DATA"</formula>
    </cfRule>
  </conditionalFormatting>
  <conditionalFormatting sqref="AC6:AC12 AH6:AH12 AM6:AM12 AR6:AR12 AW6:AW12 BB6:BB12 BL6:BL12 BQ6:BQ12 BV6:BV12 CA6:CA12 CF6:CF12 CK6:CK12 X6:X12">
    <cfRule type="cellIs" dxfId="270" priority="101" operator="lessThan">
      <formula>-1</formula>
    </cfRule>
    <cfRule type="cellIs" dxfId="269" priority="102" operator="between">
      <formula>0</formula>
      <formula>-1</formula>
    </cfRule>
    <cfRule type="cellIs" dxfId="268" priority="103" operator="between">
      <formula>0</formula>
      <formula>1</formula>
    </cfRule>
    <cfRule type="cellIs" dxfId="267" priority="104" operator="greaterThan">
      <formula>1</formula>
    </cfRule>
  </conditionalFormatting>
  <conditionalFormatting sqref="AC13 AM13 AR13 AW13 BB13 BL13 BQ13 BV13 CA13 CF13 CK13 X13">
    <cfRule type="cellIs" dxfId="266" priority="95" stopIfTrue="1" operator="equal">
      <formula>"NO DATA"</formula>
    </cfRule>
  </conditionalFormatting>
  <conditionalFormatting sqref="AC13 AM13 AR13 AW13 BB13 BL13 BQ13 BV13 CA13 CF13 CK13 X13">
    <cfRule type="cellIs" dxfId="265" priority="96" operator="lessThan">
      <formula>-1</formula>
    </cfRule>
    <cfRule type="cellIs" dxfId="264" priority="97" operator="between">
      <formula>0</formula>
      <formula>-1</formula>
    </cfRule>
    <cfRule type="cellIs" dxfId="263" priority="98" operator="between">
      <formula>0</formula>
      <formula>1</formula>
    </cfRule>
    <cfRule type="cellIs" dxfId="262" priority="99" operator="greaterThan">
      <formula>1</formula>
    </cfRule>
  </conditionalFormatting>
  <conditionalFormatting sqref="AD8 AI8 AN8 AS8 AX8 BC8 BM8 BR8 BW8 CB8 CG8 CL8 Y8">
    <cfRule type="cellIs" dxfId="261" priority="80" stopIfTrue="1" operator="equal">
      <formula>"NO DATA"</formula>
    </cfRule>
  </conditionalFormatting>
  <conditionalFormatting sqref="AD8 AI8 AN8 AS8 AX8 BC8 BM8 BR8 BW8 CB8 CG8 CL8 Y8">
    <cfRule type="cellIs" dxfId="260" priority="81" operator="lessThan">
      <formula>-1</formula>
    </cfRule>
    <cfRule type="cellIs" dxfId="259" priority="82" operator="between">
      <formula>0</formula>
      <formula>-1</formula>
    </cfRule>
    <cfRule type="cellIs" dxfId="258" priority="83" operator="between">
      <formula>0</formula>
      <formula>1</formula>
    </cfRule>
    <cfRule type="cellIs" dxfId="257" priority="84" operator="greaterThan">
      <formula>1</formula>
    </cfRule>
  </conditionalFormatting>
  <conditionalFormatting sqref="AD6 AI6 AN6 AS6 AX6 BC6 BM6 BR6 BW6 CB6 CG6 CL6 Y6">
    <cfRule type="cellIs" dxfId="256" priority="90" stopIfTrue="1" operator="equal">
      <formula>"NO DATA"</formula>
    </cfRule>
  </conditionalFormatting>
  <conditionalFormatting sqref="AD6 AI6 AN6 AS6 AX6 BC6 BM6 BR6 BW6 CB6 CG6 CL6 Y6">
    <cfRule type="cellIs" dxfId="255" priority="91" operator="lessThan">
      <formula>-1</formula>
    </cfRule>
    <cfRule type="cellIs" dxfId="254" priority="92" operator="between">
      <formula>0</formula>
      <formula>-1</formula>
    </cfRule>
    <cfRule type="cellIs" dxfId="253" priority="93" operator="between">
      <formula>0</formula>
      <formula>1</formula>
    </cfRule>
    <cfRule type="cellIs" dxfId="252" priority="94" operator="greaterThan">
      <formula>1</formula>
    </cfRule>
  </conditionalFormatting>
  <conditionalFormatting sqref="AD7 AI7 AN7 AS7 AX7 BC7 BM7 BR7 BW7 CB7 CG7 CL7 Y7 AD9:AD13 AI9:AI12 AN9:AN13 AS9:AS13 AX9:AX13 BC9:BC13 BM9:BM13 BR9:BR13 BW9:BW13 CB9:CB13 CG9:CG13 CL9:CL13 Y9:Y13">
    <cfRule type="cellIs" dxfId="251" priority="85" stopIfTrue="1" operator="equal">
      <formula>"NO DATA"</formula>
    </cfRule>
  </conditionalFormatting>
  <conditionalFormatting sqref="AD7 AI7 AN7 AS7 AX7 BC7 BM7 BR7 BW7 CB7 CG7 CL7 Y7 AD9:AD13 AI9:AI12 AN9:AN13 AS9:AS13 AX9:AX13 BC9:BC13 BM9:BM13 BR9:BR13 BW9:BW13 CB9:CB13 CG9:CG13 CL9:CL13 Y9:Y13">
    <cfRule type="cellIs" dxfId="250" priority="86" operator="lessThan">
      <formula>-1</formula>
    </cfRule>
    <cfRule type="cellIs" dxfId="249" priority="87" operator="between">
      <formula>0</formula>
      <formula>-1</formula>
    </cfRule>
    <cfRule type="cellIs" dxfId="248" priority="88" operator="between">
      <formula>0</formula>
      <formula>1</formula>
    </cfRule>
    <cfRule type="cellIs" dxfId="247" priority="89" operator="greaterThan">
      <formula>1</formula>
    </cfRule>
  </conditionalFormatting>
  <conditionalFormatting sqref="AD5 AI5 AN5 AS5 AX5 BC5 BM5 BR5 BW5 CB5 CG5 CL5 Y5">
    <cfRule type="cellIs" dxfId="246" priority="75" stopIfTrue="1" operator="equal">
      <formula>"NO DATA"</formula>
    </cfRule>
  </conditionalFormatting>
  <conditionalFormatting sqref="AD5 AI5 AN5 AS5 AX5 BC5 BM5 BR5 BW5 CB5 CG5 CL5 Y5">
    <cfRule type="cellIs" dxfId="245" priority="76" operator="lessThan">
      <formula>-1</formula>
    </cfRule>
    <cfRule type="cellIs" dxfId="244" priority="77" operator="between">
      <formula>0</formula>
      <formula>-1</formula>
    </cfRule>
    <cfRule type="cellIs" dxfId="243" priority="78" operator="between">
      <formula>0</formula>
      <formula>1</formula>
    </cfRule>
    <cfRule type="cellIs" dxfId="242" priority="79" operator="greaterThan">
      <formula>1</formula>
    </cfRule>
  </conditionalFormatting>
  <conditionalFormatting sqref="AC14 AM14 AR14 AW14 BB14 BL14 BQ14 BV14 CA14 CF14 CK14 X14">
    <cfRule type="cellIs" dxfId="241" priority="70" stopIfTrue="1" operator="equal">
      <formula>"NO DATA"</formula>
    </cfRule>
  </conditionalFormatting>
  <conditionalFormatting sqref="AC14 AM14 AR14 AW14 BB14 BL14 BQ14 BV14 CA14 CF14 CK14 X14">
    <cfRule type="cellIs" dxfId="240" priority="71" operator="lessThan">
      <formula>-1</formula>
    </cfRule>
    <cfRule type="cellIs" dxfId="239" priority="72" operator="between">
      <formula>0</formula>
      <formula>-1</formula>
    </cfRule>
    <cfRule type="cellIs" dxfId="238" priority="73" operator="between">
      <formula>0</formula>
      <formula>1</formula>
    </cfRule>
    <cfRule type="cellIs" dxfId="237" priority="74" operator="greaterThan">
      <formula>1</formula>
    </cfRule>
  </conditionalFormatting>
  <conditionalFormatting sqref="AD14 AN14 AS14 AX14 BC14 BM14 BR14 BW14 CB14 CG14 CL14 Y14">
    <cfRule type="cellIs" dxfId="236" priority="65" stopIfTrue="1" operator="equal">
      <formula>"NO DATA"</formula>
    </cfRule>
  </conditionalFormatting>
  <conditionalFormatting sqref="AD14 AN14 AS14 AX14 BC14 BM14 BR14 BW14 CB14 CG14 CL14 Y14">
    <cfRule type="cellIs" dxfId="235" priority="66" operator="lessThan">
      <formula>-1</formula>
    </cfRule>
    <cfRule type="cellIs" dxfId="234" priority="67" operator="between">
      <formula>0</formula>
      <formula>-1</formula>
    </cfRule>
    <cfRule type="cellIs" dxfId="233" priority="68" operator="between">
      <formula>0</formula>
      <formula>1</formula>
    </cfRule>
    <cfRule type="cellIs" dxfId="232" priority="69" operator="greaterThan">
      <formula>1</formula>
    </cfRule>
  </conditionalFormatting>
  <conditionalFormatting sqref="AH13:AH14">
    <cfRule type="cellIs" dxfId="231" priority="60" stopIfTrue="1" operator="equal">
      <formula>"NO DATA"</formula>
    </cfRule>
  </conditionalFormatting>
  <conditionalFormatting sqref="AH13:AH14">
    <cfRule type="cellIs" dxfId="230" priority="61" operator="lessThan">
      <formula>-1</formula>
    </cfRule>
    <cfRule type="cellIs" dxfId="229" priority="62" operator="between">
      <formula>0</formula>
      <formula>-1</formula>
    </cfRule>
    <cfRule type="cellIs" dxfId="228" priority="63" operator="between">
      <formula>0</formula>
      <formula>1</formula>
    </cfRule>
    <cfRule type="cellIs" dxfId="227" priority="64" operator="greaterThan">
      <formula>1</formula>
    </cfRule>
  </conditionalFormatting>
  <conditionalFormatting sqref="AI13:AI14">
    <cfRule type="cellIs" dxfId="226" priority="55" stopIfTrue="1" operator="equal">
      <formula>"NO DATA"</formula>
    </cfRule>
  </conditionalFormatting>
  <conditionalFormatting sqref="AI13:AI14">
    <cfRule type="cellIs" dxfId="225" priority="56" operator="lessThan">
      <formula>-1</formula>
    </cfRule>
    <cfRule type="cellIs" dxfId="224" priority="57" operator="between">
      <formula>0</formula>
      <formula>-1</formula>
    </cfRule>
    <cfRule type="cellIs" dxfId="223" priority="58" operator="between">
      <formula>0</formula>
      <formula>1</formula>
    </cfRule>
    <cfRule type="cellIs" dxfId="222" priority="59" operator="greaterThan">
      <formula>1</formula>
    </cfRule>
  </conditionalFormatting>
  <conditionalFormatting sqref="BG5">
    <cfRule type="cellIs" dxfId="221" priority="50" stopIfTrue="1" operator="equal">
      <formula>"NO DATA"</formula>
    </cfRule>
  </conditionalFormatting>
  <conditionalFormatting sqref="BG5">
    <cfRule type="cellIs" dxfId="220" priority="51" operator="lessThan">
      <formula>-1</formula>
    </cfRule>
    <cfRule type="cellIs" dxfId="219" priority="52" operator="between">
      <formula>0</formula>
      <formula>-1</formula>
    </cfRule>
    <cfRule type="cellIs" dxfId="218" priority="53" operator="between">
      <formula>0</formula>
      <formula>1</formula>
    </cfRule>
    <cfRule type="cellIs" dxfId="217" priority="54" operator="greaterThan">
      <formula>1</formula>
    </cfRule>
  </conditionalFormatting>
  <conditionalFormatting sqref="BG6:BG12">
    <cfRule type="cellIs" dxfId="216" priority="45" stopIfTrue="1" operator="equal">
      <formula>"NO DATA"</formula>
    </cfRule>
  </conditionalFormatting>
  <conditionalFormatting sqref="BG6:BG12">
    <cfRule type="cellIs" dxfId="215" priority="46" operator="lessThan">
      <formula>-1</formula>
    </cfRule>
    <cfRule type="cellIs" dxfId="214" priority="47" operator="between">
      <formula>0</formula>
      <formula>-1</formula>
    </cfRule>
    <cfRule type="cellIs" dxfId="213" priority="48" operator="between">
      <formula>0</formula>
      <formula>1</formula>
    </cfRule>
    <cfRule type="cellIs" dxfId="212" priority="49" operator="greaterThan">
      <formula>1</formula>
    </cfRule>
  </conditionalFormatting>
  <conditionalFormatting sqref="BH8">
    <cfRule type="cellIs" dxfId="211" priority="30" stopIfTrue="1" operator="equal">
      <formula>"NO DATA"</formula>
    </cfRule>
  </conditionalFormatting>
  <conditionalFormatting sqref="BH8">
    <cfRule type="cellIs" dxfId="210" priority="31" operator="lessThan">
      <formula>-1</formula>
    </cfRule>
    <cfRule type="cellIs" dxfId="209" priority="32" operator="between">
      <formula>0</formula>
      <formula>-1</formula>
    </cfRule>
    <cfRule type="cellIs" dxfId="208" priority="33" operator="between">
      <formula>0</formula>
      <formula>1</formula>
    </cfRule>
    <cfRule type="cellIs" dxfId="207" priority="34" operator="greaterThan">
      <formula>1</formula>
    </cfRule>
  </conditionalFormatting>
  <conditionalFormatting sqref="BH6">
    <cfRule type="cellIs" dxfId="206" priority="40" stopIfTrue="1" operator="equal">
      <formula>"NO DATA"</formula>
    </cfRule>
  </conditionalFormatting>
  <conditionalFormatting sqref="BH6">
    <cfRule type="cellIs" dxfId="205" priority="41" operator="lessThan">
      <formula>-1</formula>
    </cfRule>
    <cfRule type="cellIs" dxfId="204" priority="42" operator="between">
      <formula>0</formula>
      <formula>-1</formula>
    </cfRule>
    <cfRule type="cellIs" dxfId="203" priority="43" operator="between">
      <formula>0</formula>
      <formula>1</formula>
    </cfRule>
    <cfRule type="cellIs" dxfId="202" priority="44" operator="greaterThan">
      <formula>1</formula>
    </cfRule>
  </conditionalFormatting>
  <conditionalFormatting sqref="BH7 BH9:BH12">
    <cfRule type="cellIs" dxfId="201" priority="35" stopIfTrue="1" operator="equal">
      <formula>"NO DATA"</formula>
    </cfRule>
  </conditionalFormatting>
  <conditionalFormatting sqref="BH7 BH9:BH12">
    <cfRule type="cellIs" dxfId="200" priority="36" operator="lessThan">
      <formula>-1</formula>
    </cfRule>
    <cfRule type="cellIs" dxfId="199" priority="37" operator="between">
      <formula>0</formula>
      <formula>-1</formula>
    </cfRule>
    <cfRule type="cellIs" dxfId="198" priority="38" operator="between">
      <formula>0</formula>
      <formula>1</formula>
    </cfRule>
    <cfRule type="cellIs" dxfId="197" priority="39" operator="greaterThan">
      <formula>1</formula>
    </cfRule>
  </conditionalFormatting>
  <conditionalFormatting sqref="BH5">
    <cfRule type="cellIs" dxfId="196" priority="25" stopIfTrue="1" operator="equal">
      <formula>"NO DATA"</formula>
    </cfRule>
  </conditionalFormatting>
  <conditionalFormatting sqref="BH5">
    <cfRule type="cellIs" dxfId="195" priority="26" operator="lessThan">
      <formula>-1</formula>
    </cfRule>
    <cfRule type="cellIs" dxfId="194" priority="27" operator="between">
      <formula>0</formula>
      <formula>-1</formula>
    </cfRule>
    <cfRule type="cellIs" dxfId="193" priority="28" operator="between">
      <formula>0</formula>
      <formula>1</formula>
    </cfRule>
    <cfRule type="cellIs" dxfId="192" priority="29" operator="greaterThan">
      <formula>1</formula>
    </cfRule>
  </conditionalFormatting>
  <conditionalFormatting sqref="BG13:BG14">
    <cfRule type="cellIs" dxfId="191" priority="20" stopIfTrue="1" operator="equal">
      <formula>"NO DATA"</formula>
    </cfRule>
  </conditionalFormatting>
  <conditionalFormatting sqref="BG13:BG14">
    <cfRule type="cellIs" dxfId="190" priority="21" operator="lessThan">
      <formula>-1</formula>
    </cfRule>
    <cfRule type="cellIs" dxfId="189" priority="22" operator="between">
      <formula>0</formula>
      <formula>-1</formula>
    </cfRule>
    <cfRule type="cellIs" dxfId="188" priority="23" operator="between">
      <formula>0</formula>
      <formula>1</formula>
    </cfRule>
    <cfRule type="cellIs" dxfId="187" priority="24" operator="greaterThan">
      <formula>1</formula>
    </cfRule>
  </conditionalFormatting>
  <conditionalFormatting sqref="BH13:BH14">
    <cfRule type="cellIs" dxfId="186" priority="15" stopIfTrue="1" operator="equal">
      <formula>"NO DATA"</formula>
    </cfRule>
  </conditionalFormatting>
  <conditionalFormatting sqref="BH13:BH14">
    <cfRule type="cellIs" dxfId="185" priority="16" operator="lessThan">
      <formula>-1</formula>
    </cfRule>
    <cfRule type="cellIs" dxfId="184" priority="17" operator="between">
      <formula>0</formula>
      <formula>-1</formula>
    </cfRule>
    <cfRule type="cellIs" dxfId="183" priority="18" operator="between">
      <formula>0</formula>
      <formula>1</formula>
    </cfRule>
    <cfRule type="cellIs" dxfId="182" priority="19" operator="greaterThan">
      <formula>1</formula>
    </cfRule>
  </conditionalFormatting>
  <pageMargins left="0.7" right="0.7" top="0.75" bottom="0.75" header="0.3" footer="0.3"/>
  <pageSetup paperSize="9" orientation="portrait" r:id="rId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rgb="FFFFFF00"/>
  </sheetPr>
  <dimension ref="A1:BD233"/>
  <sheetViews>
    <sheetView showRowColHeaders="0" zoomScale="90" zoomScaleNormal="90" workbookViewId="0">
      <pane xSplit="13" ySplit="3" topLeftCell="AD4" activePane="bottomRight" state="frozen"/>
      <selection activeCell="G27" sqref="G27"/>
      <selection pane="topRight" activeCell="G27" sqref="G27"/>
      <selection pane="bottomLeft" activeCell="G27" sqref="G27"/>
      <selection pane="bottomRight" activeCell="J4" sqref="J4"/>
    </sheetView>
  </sheetViews>
  <sheetFormatPr defaultRowHeight="15" x14ac:dyDescent="0.25"/>
  <cols>
    <col min="1" max="1" width="27.140625" style="238" customWidth="1"/>
    <col min="2" max="2" width="6.42578125" style="239" customWidth="1"/>
    <col min="3" max="3" width="5.140625" style="239" customWidth="1"/>
    <col min="4" max="5" width="4.5703125" style="239" customWidth="1"/>
    <col min="6" max="6" width="36" style="239" customWidth="1"/>
    <col min="7" max="8" width="4.5703125" style="239" customWidth="1"/>
    <col min="9" max="9" width="7" style="239" customWidth="1"/>
    <col min="10" max="10" width="8" style="239" customWidth="1"/>
    <col min="11" max="11" width="8.7109375" style="100" customWidth="1"/>
    <col min="12" max="12" width="11.140625" style="100" customWidth="1"/>
    <col min="13" max="13" width="5.140625" style="240" customWidth="1"/>
    <col min="14" max="14" width="8.28515625" style="100" customWidth="1"/>
    <col min="15" max="15" width="8.28515625" style="238" customWidth="1"/>
    <col min="16" max="17" width="8.28515625" style="100" customWidth="1"/>
    <col min="18" max="18" width="8.28515625" style="238" customWidth="1"/>
    <col min="19" max="20" width="8.28515625" style="100" customWidth="1"/>
    <col min="21" max="21" width="8.28515625" style="238" customWidth="1"/>
    <col min="22" max="27" width="8.28515625" style="100" customWidth="1"/>
    <col min="28" max="28" width="4.85546875" style="240" customWidth="1"/>
    <col min="29" max="29" width="6.42578125" customWidth="1"/>
    <col min="30" max="30" width="6.7109375" customWidth="1"/>
    <col min="31" max="31" width="8.5703125" customWidth="1"/>
    <col min="32" max="32" width="7.7109375" customWidth="1"/>
    <col min="33" max="33" width="8.85546875" customWidth="1"/>
    <col min="34" max="35" width="8.28515625" customWidth="1"/>
    <col min="36" max="36" width="7.85546875" customWidth="1"/>
    <col min="37" max="37" width="2.5703125" style="240" customWidth="1"/>
    <col min="38" max="38" width="5.28515625" customWidth="1"/>
    <col min="39" max="39" width="7.140625" customWidth="1"/>
    <col min="40" max="41" width="4.85546875" customWidth="1"/>
    <col min="42" max="43" width="5.140625" customWidth="1"/>
    <col min="44" max="44" width="3.5703125" customWidth="1"/>
    <col min="45" max="45" width="5.140625" customWidth="1"/>
    <col min="46" max="46" width="6.28515625" customWidth="1"/>
    <col min="47" max="47" width="5.85546875" customWidth="1"/>
    <col min="48" max="48" width="5.140625" customWidth="1"/>
    <col min="49" max="49" width="5" customWidth="1"/>
    <col min="50" max="50" width="5.42578125" customWidth="1"/>
    <col min="51" max="52" width="5.140625" customWidth="1"/>
    <col min="53" max="53" width="6.7109375" customWidth="1"/>
    <col min="54" max="54" width="5.5703125" customWidth="1"/>
    <col min="55" max="55" width="7" customWidth="1"/>
    <col min="56" max="56" width="9.140625" customWidth="1"/>
  </cols>
  <sheetData>
    <row r="1" spans="1:56" ht="62.25" thickBot="1" x14ac:dyDescent="0.7">
      <c r="A1" s="620" t="s">
        <v>209</v>
      </c>
      <c r="B1" s="621"/>
      <c r="C1" s="621"/>
      <c r="D1" s="621"/>
      <c r="E1" s="621"/>
      <c r="F1" s="621"/>
      <c r="G1" s="621"/>
      <c r="H1" s="621"/>
      <c r="I1" s="621"/>
      <c r="J1" s="622"/>
      <c r="K1" s="623" t="s">
        <v>210</v>
      </c>
      <c r="L1" s="624"/>
      <c r="M1" s="129"/>
      <c r="N1" s="625" t="s">
        <v>211</v>
      </c>
      <c r="O1" s="626"/>
      <c r="P1" s="626"/>
      <c r="Q1" s="626"/>
      <c r="R1" s="626"/>
      <c r="S1" s="626"/>
      <c r="T1" s="626"/>
      <c r="U1" s="626"/>
      <c r="V1" s="626"/>
      <c r="W1" s="626"/>
      <c r="X1" s="626"/>
      <c r="Y1" s="626"/>
      <c r="Z1" s="626"/>
      <c r="AA1" s="627"/>
      <c r="AB1" s="130"/>
      <c r="AC1" s="628" t="s">
        <v>212</v>
      </c>
      <c r="AD1" s="629"/>
      <c r="AE1" s="629"/>
      <c r="AF1" s="629"/>
      <c r="AG1" s="629"/>
      <c r="AH1" s="629"/>
      <c r="AI1" s="629"/>
      <c r="AJ1" s="630"/>
      <c r="AK1" s="131"/>
      <c r="AL1" s="643" t="s">
        <v>213</v>
      </c>
      <c r="AM1" s="644"/>
      <c r="AN1" s="644"/>
      <c r="AO1" s="644"/>
      <c r="AP1" s="644"/>
      <c r="AQ1" s="644"/>
      <c r="AR1" s="644"/>
      <c r="AS1" s="644"/>
      <c r="AT1" s="644"/>
      <c r="AU1" s="644"/>
      <c r="AV1" s="644"/>
      <c r="AW1" s="644"/>
      <c r="AX1" s="644"/>
      <c r="AY1" s="644"/>
      <c r="AZ1" s="644"/>
      <c r="BA1" s="644"/>
      <c r="BB1" s="644"/>
      <c r="BC1" s="645"/>
      <c r="BD1" s="132"/>
    </row>
    <row r="2" spans="1:56" ht="62.25" thickBot="1" x14ac:dyDescent="0.3">
      <c r="A2" s="631" t="s">
        <v>214</v>
      </c>
      <c r="B2" s="632"/>
      <c r="C2" s="632"/>
      <c r="D2" s="632"/>
      <c r="E2" s="632"/>
      <c r="F2" s="632"/>
      <c r="G2" s="632"/>
      <c r="H2" s="632"/>
      <c r="I2" s="633"/>
      <c r="J2" s="133">
        <f>SUBTOTAL(101,J4:J233)</f>
        <v>54.293172183168338</v>
      </c>
      <c r="K2" s="133" t="e">
        <f>SUBTOTAL(101,K4:K233)</f>
        <v>#DIV/0!</v>
      </c>
      <c r="L2" s="301" t="e">
        <f>SUBTOTAL(101,L4:L233)</f>
        <v>#DIV/0!</v>
      </c>
      <c r="M2" s="129"/>
      <c r="N2" s="406">
        <f t="shared" ref="N2:V2" si="0">SUBTOTAL(101,N4:N233)</f>
        <v>10.858634436633666</v>
      </c>
      <c r="O2" s="407" t="e">
        <f t="shared" si="0"/>
        <v>#DIV/0!</v>
      </c>
      <c r="P2" s="408" t="e">
        <f t="shared" si="0"/>
        <v>#DIV/0!</v>
      </c>
      <c r="Q2" s="406">
        <f t="shared" si="0"/>
        <v>10.858634436633666</v>
      </c>
      <c r="R2" s="407" t="e">
        <f t="shared" si="0"/>
        <v>#DIV/0!</v>
      </c>
      <c r="S2" s="409" t="e">
        <f t="shared" si="0"/>
        <v>#DIV/0!</v>
      </c>
      <c r="T2" s="406">
        <f t="shared" si="0"/>
        <v>16.287951654950497</v>
      </c>
      <c r="U2" s="407">
        <f t="shared" si="0"/>
        <v>0</v>
      </c>
      <c r="V2" s="410">
        <f t="shared" si="0"/>
        <v>-5.4293172183168332</v>
      </c>
      <c r="W2" s="411">
        <f>SUBTOTAL(109,W4:W233)</f>
        <v>645</v>
      </c>
      <c r="X2" s="406">
        <f>SUBTOTAL(101,X4:X233)</f>
        <v>16.287951654950497</v>
      </c>
      <c r="Y2" s="407">
        <f>SUBTOTAL(101,Y4:Y233)</f>
        <v>0</v>
      </c>
      <c r="Z2" s="410">
        <f>SUBTOTAL(101,Z4:Z233)</f>
        <v>-5.4293172183168332</v>
      </c>
      <c r="AA2" s="411">
        <f>SUBTOTAL(109,AA4:AA233)</f>
        <v>645</v>
      </c>
      <c r="AB2" s="134"/>
      <c r="AC2" s="634" t="s">
        <v>215</v>
      </c>
      <c r="AD2" s="636" t="s">
        <v>193</v>
      </c>
      <c r="AE2" s="638" t="s">
        <v>216</v>
      </c>
      <c r="AF2" s="638"/>
      <c r="AG2" s="639"/>
      <c r="AH2" s="640" t="s">
        <v>217</v>
      </c>
      <c r="AI2" s="641"/>
      <c r="AJ2" s="642"/>
      <c r="AK2" s="129"/>
      <c r="AL2" s="617" t="s">
        <v>282</v>
      </c>
      <c r="AM2" s="618"/>
      <c r="AN2" s="618"/>
      <c r="AO2" s="618"/>
      <c r="AP2" s="618"/>
      <c r="AQ2" s="619"/>
      <c r="AR2" s="135"/>
      <c r="AS2" s="614" t="s">
        <v>218</v>
      </c>
      <c r="AT2" s="615"/>
      <c r="AU2" s="615"/>
      <c r="AV2" s="615"/>
      <c r="AW2" s="615"/>
      <c r="AX2" s="615"/>
      <c r="AY2" s="615"/>
      <c r="AZ2" s="615"/>
      <c r="BA2" s="615"/>
      <c r="BB2" s="615"/>
      <c r="BC2" s="616"/>
      <c r="BD2" s="132"/>
    </row>
    <row r="3" spans="1:56" s="159" customFormat="1" ht="192.75" thickBot="1" x14ac:dyDescent="0.3">
      <c r="A3" s="136" t="s">
        <v>1</v>
      </c>
      <c r="B3" s="136" t="str">
        <f>DATASHEET!C1</f>
        <v>Form</v>
      </c>
      <c r="C3" s="136" t="str">
        <f>DATASHEET!D1</f>
        <v>Gender</v>
      </c>
      <c r="D3" s="375" t="s">
        <v>3</v>
      </c>
      <c r="E3" s="136" t="str">
        <f>DATASHEET!E1</f>
        <v>FSM in last 6 years</v>
      </c>
      <c r="F3" s="136" t="str">
        <f>DATASHEET!F1</f>
        <v>Ethnicity</v>
      </c>
      <c r="G3" s="136" t="str">
        <f>DATASHEET!H1</f>
        <v>PP</v>
      </c>
      <c r="H3" s="136" t="str">
        <f>DATASHEET!I1</f>
        <v>LAC</v>
      </c>
      <c r="I3" s="137" t="str">
        <f>DATASHEET!L1</f>
        <v>ON TRACK FOR AT END OF KS2</v>
      </c>
      <c r="J3" s="136" t="s">
        <v>219</v>
      </c>
      <c r="K3" s="426" t="s">
        <v>220</v>
      </c>
      <c r="L3" s="138" t="s">
        <v>209</v>
      </c>
      <c r="M3" s="139"/>
      <c r="N3" s="362" t="s">
        <v>221</v>
      </c>
      <c r="O3" s="363" t="s">
        <v>222</v>
      </c>
      <c r="P3" s="364" t="s">
        <v>223</v>
      </c>
      <c r="Q3" s="365" t="s">
        <v>224</v>
      </c>
      <c r="R3" s="366" t="s">
        <v>225</v>
      </c>
      <c r="S3" s="367" t="s">
        <v>226</v>
      </c>
      <c r="T3" s="368" t="s">
        <v>227</v>
      </c>
      <c r="U3" s="369" t="s">
        <v>228</v>
      </c>
      <c r="V3" s="369" t="s">
        <v>229</v>
      </c>
      <c r="W3" s="370" t="s">
        <v>230</v>
      </c>
      <c r="X3" s="371" t="s">
        <v>231</v>
      </c>
      <c r="Y3" s="372" t="s">
        <v>232</v>
      </c>
      <c r="Z3" s="373" t="s">
        <v>233</v>
      </c>
      <c r="AA3" s="374" t="s">
        <v>234</v>
      </c>
      <c r="AB3" s="140"/>
      <c r="AC3" s="635"/>
      <c r="AD3" s="637"/>
      <c r="AE3" s="141" t="s">
        <v>235</v>
      </c>
      <c r="AF3" s="141" t="s">
        <v>236</v>
      </c>
      <c r="AG3" s="142" t="s">
        <v>237</v>
      </c>
      <c r="AH3" s="143" t="s">
        <v>238</v>
      </c>
      <c r="AI3" s="144" t="s">
        <v>239</v>
      </c>
      <c r="AJ3" s="145" t="s">
        <v>240</v>
      </c>
      <c r="AK3" s="146"/>
      <c r="AL3" s="147" t="s">
        <v>257</v>
      </c>
      <c r="AM3" s="148" t="s">
        <v>258</v>
      </c>
      <c r="AN3" s="149" t="s">
        <v>297</v>
      </c>
      <c r="AO3" s="383" t="s">
        <v>298</v>
      </c>
      <c r="AP3" s="150" t="s">
        <v>196</v>
      </c>
      <c r="AQ3" s="151" t="s">
        <v>195</v>
      </c>
      <c r="AR3" s="152"/>
      <c r="AS3" s="153" t="s">
        <v>241</v>
      </c>
      <c r="AT3" s="435" t="s">
        <v>193</v>
      </c>
      <c r="AU3" s="154" t="s">
        <v>197</v>
      </c>
      <c r="AV3" s="154" t="s">
        <v>199</v>
      </c>
      <c r="AW3" s="154" t="s">
        <v>242</v>
      </c>
      <c r="AX3" s="154" t="s">
        <v>243</v>
      </c>
      <c r="AY3" s="154" t="s">
        <v>192</v>
      </c>
      <c r="AZ3" s="262" t="s">
        <v>263</v>
      </c>
      <c r="BA3" s="155" t="s">
        <v>430</v>
      </c>
      <c r="BB3" s="156" t="s">
        <v>244</v>
      </c>
      <c r="BC3" s="157" t="s">
        <v>245</v>
      </c>
      <c r="BD3" s="158"/>
    </row>
    <row r="4" spans="1:56" x14ac:dyDescent="0.25">
      <c r="A4" s="160" t="str">
        <f>DATASHEET!B2</f>
        <v>ABRAHAM, Olivia</v>
      </c>
      <c r="B4" s="161" t="str">
        <f>DATASHEET!C2</f>
        <v>8KC</v>
      </c>
      <c r="C4" s="161" t="str">
        <f>DATASHEET!D2</f>
        <v>F</v>
      </c>
      <c r="D4" s="161" t="str">
        <f>DATASHEET!J2</f>
        <v>N</v>
      </c>
      <c r="E4" s="161" t="str">
        <f>DATASHEET!E2</f>
        <v>N</v>
      </c>
      <c r="F4" s="161" t="str">
        <f>DATASHEET!F2</f>
        <v>Indian</v>
      </c>
      <c r="G4" s="161" t="str">
        <f>DATASHEET!H2</f>
        <v>N</v>
      </c>
      <c r="H4" s="161" t="str">
        <f>DATASHEET!I2</f>
        <v>N</v>
      </c>
      <c r="I4" s="162" t="str">
        <f>DATASHEET!L2</f>
        <v>7-8</v>
      </c>
      <c r="J4" s="324">
        <f>PROGRESS!P16</f>
        <v>74.828357999999994</v>
      </c>
      <c r="K4" s="163" t="str">
        <f>IF(IFERROR(SUM(AC4,AD4,AE4,AF4,AG4,AH4,AI4,AJ4),"NO DATA")=0,"",IFERROR(SUM(AC4,AD4,AE4,AF4,AG4,AH4,AI4,AJ4),"NO DATA"))</f>
        <v/>
      </c>
      <c r="L4" s="164" t="str">
        <f>IFERROR((K4-J4)/10,"")</f>
        <v/>
      </c>
      <c r="M4" s="165"/>
      <c r="N4" s="303">
        <f>IFERROR(J4/5,"")</f>
        <v>14.965671599999999</v>
      </c>
      <c r="O4" s="166" t="str">
        <f>AC4</f>
        <v/>
      </c>
      <c r="P4" s="167" t="str">
        <f>IFERROR((O4-N4)/2,"")</f>
        <v/>
      </c>
      <c r="Q4" s="303">
        <f>IFERROR(J4/5,"")</f>
        <v>14.965671599999999</v>
      </c>
      <c r="R4" s="166" t="str">
        <f>AD4</f>
        <v/>
      </c>
      <c r="S4" s="168" t="str">
        <f>IFERROR((R4-Q4)/2,"")</f>
        <v/>
      </c>
      <c r="T4" s="303">
        <f>IFERROR(((J4/10)*3),"")</f>
        <v>22.448507399999997</v>
      </c>
      <c r="U4" s="166">
        <f>IF(A4=0,"",SUM(AE4:AG4))</f>
        <v>0</v>
      </c>
      <c r="V4" s="169">
        <f>IFERROR((U4-T4)/3,"")</f>
        <v>-7.4828357999999993</v>
      </c>
      <c r="W4" s="170">
        <f>IF(A4=0,"",COUNTBLANK(AE4:AG4))</f>
        <v>3</v>
      </c>
      <c r="X4" s="303">
        <f>IFERROR(((J4/10)*3),"")</f>
        <v>22.448507399999997</v>
      </c>
      <c r="Y4" s="166">
        <f>IF(A4=0,"",SUM(AH4:AJ4))</f>
        <v>0</v>
      </c>
      <c r="Z4" s="169">
        <f>IFERROR((Y4-X4)/3,"")</f>
        <v>-7.4828357999999993</v>
      </c>
      <c r="AA4" s="170">
        <f>IF(A4=0,"",COUNTBLANK(AH4:AJ4))</f>
        <v>3</v>
      </c>
      <c r="AB4" s="171"/>
      <c r="AC4" s="172" t="str">
        <f>IFERROR(VLOOKUP(DATASHEET!BP2,lookup,2,FALSE)*2,"")</f>
        <v/>
      </c>
      <c r="AD4" s="173" t="str">
        <f>IFERROR(VLOOKUP(DATASHEET!AR2,lookup,2,FALSE)*2,"")</f>
        <v/>
      </c>
      <c r="AE4" s="174" t="str">
        <f>IFERROR(LARGE($AL4:$AQ4,1),"")</f>
        <v/>
      </c>
      <c r="AF4" s="175" t="str">
        <f>IFERROR(LARGE($AL4:$AQ4,2),"")</f>
        <v/>
      </c>
      <c r="AG4" s="176" t="str">
        <f>IFERROR(LARGE($AL4:$AQ4,3),"")</f>
        <v/>
      </c>
      <c r="AH4" s="177" t="str">
        <f>IFERROR(LARGE($AS4:$BC4,1),"")</f>
        <v/>
      </c>
      <c r="AI4" s="178" t="str">
        <f>IFERROR(LARGE($AS4:$BC4,2),"")</f>
        <v/>
      </c>
      <c r="AJ4" s="179" t="str">
        <f>IFERROR(LARGE($AS4:$BC4,3),"")</f>
        <v/>
      </c>
      <c r="AK4" s="180"/>
      <c r="AL4" s="181" t="str">
        <f>IFERROR(VLOOKUP(DATASHEET!CJ2,lookup,2,FALSE),"")</f>
        <v/>
      </c>
      <c r="AM4" s="182" t="str">
        <f>AL4</f>
        <v/>
      </c>
      <c r="AN4" s="183" t="str">
        <f>IFERROR(VLOOKUP(DATASHEET!AZ2,lookup,2,FALSE),"")</f>
        <v/>
      </c>
      <c r="AO4" s="183" t="str">
        <f>IFERROR(VLOOKUP(DATASHEET!CN2,lookup,2,FALSE),"")</f>
        <v/>
      </c>
      <c r="AP4" s="184" t="str">
        <f>IFERROR(VLOOKUP(DATASHEET!BH2,lookup,2,FALSE),"")</f>
        <v/>
      </c>
      <c r="AQ4" s="185" t="str">
        <f>IFERROR(VLOOKUP(DATASHEET!BD2,lookup,2,FALSE),"")</f>
        <v/>
      </c>
      <c r="AR4" s="186"/>
      <c r="AS4" s="187" t="str">
        <f>IFERROR(VLOOKUP(DATASHEET!AF2,lookup,2,FALSE),"")</f>
        <v/>
      </c>
      <c r="AT4" s="434" t="str">
        <f>IFERROR(AD4/2,"")</f>
        <v/>
      </c>
      <c r="AU4" s="250" t="str">
        <f>IFERROR(VLOOKUP(DATASHEET!BL2,lookup,2,FALSE),"")</f>
        <v/>
      </c>
      <c r="AV4" s="188" t="str">
        <f>IFERROR(VLOOKUP(DATASHEET!BT2,lookup,2,FALSE),"")</f>
        <v/>
      </c>
      <c r="AW4" s="188" t="str">
        <f>IFERROR(VLOOKUP(DATASHEET!CB2,lookup,2,FALSE),"")</f>
        <v/>
      </c>
      <c r="AX4" s="189" t="str">
        <f>IFERROR(VLOOKUP(DATASHEET!CF2,lookup,2,FALSE),"")</f>
        <v/>
      </c>
      <c r="AY4" s="188" t="str">
        <f>IFERROR(VLOOKUP(DATASHEET!AN2,lookup,2,FALSE),"")</f>
        <v/>
      </c>
      <c r="AZ4" s="263" t="str">
        <f>IFERROR(VLOOKUP(DATASHEET!BX2,lookup,2,FALSE),"")</f>
        <v/>
      </c>
      <c r="BA4" s="190" t="str">
        <f>IFERROR(VLOOKUP(DATASHEET!AJ2,lookup,2,FALSE),"")</f>
        <v/>
      </c>
      <c r="BB4" s="191" t="str">
        <f>IFERROR(LARGE(AL4:AQ4,4),"")</f>
        <v/>
      </c>
      <c r="BC4" s="192" t="str">
        <f>IFERROR(LARGE(AL4:AQ4,5),"")</f>
        <v/>
      </c>
      <c r="BD4" s="132"/>
    </row>
    <row r="5" spans="1:56" x14ac:dyDescent="0.25">
      <c r="A5" s="193" t="str">
        <f>DATASHEET!B3</f>
        <v>AHMADI-SIAHPOUSH, Aryana</v>
      </c>
      <c r="B5" s="194" t="str">
        <f>DATASHEET!C3</f>
        <v>8AR</v>
      </c>
      <c r="C5" s="194" t="str">
        <f>DATASHEET!D3</f>
        <v>F</v>
      </c>
      <c r="D5" s="194" t="str">
        <f>DATASHEET!J3</f>
        <v>N</v>
      </c>
      <c r="E5" s="194" t="str">
        <f>DATASHEET!E3</f>
        <v>N</v>
      </c>
      <c r="F5" s="194" t="str">
        <f>DATASHEET!F3</f>
        <v>White - British</v>
      </c>
      <c r="G5" s="194" t="str">
        <f>DATASHEET!H3</f>
        <v>N</v>
      </c>
      <c r="H5" s="194" t="str">
        <f>DATASHEET!I3</f>
        <v>N</v>
      </c>
      <c r="I5" s="195" t="str">
        <f>DATASHEET!L3</f>
        <v>6-7</v>
      </c>
      <c r="J5" s="325">
        <f>PROGRESS!P17</f>
        <v>56.563876999999998</v>
      </c>
      <c r="K5" s="163" t="str">
        <f t="shared" ref="K5:K68" si="1">IF(IFERROR(SUM(AC5,AD5,AE5,AF5,AG5,AH5,AI5,AJ5),"NO DATA")=0,"",IFERROR(SUM(AC5,AD5,AE5,AF5,AG5,AH5,AI5,AJ5),"NO DATA"))</f>
        <v/>
      </c>
      <c r="L5" s="196" t="str">
        <f t="shared" ref="L5:L68" si="2">IFERROR((K5-J5)/10,"")</f>
        <v/>
      </c>
      <c r="M5" s="165"/>
      <c r="N5" s="304">
        <f t="shared" ref="N5:N68" si="3">IFERROR(J5/5,"")</f>
        <v>11.3127754</v>
      </c>
      <c r="O5" s="198" t="str">
        <f t="shared" ref="O5:O68" si="4">AC5</f>
        <v/>
      </c>
      <c r="P5" s="199" t="str">
        <f t="shared" ref="P5:P68" si="5">IFERROR((O5-N5)/2,"")</f>
        <v/>
      </c>
      <c r="Q5" s="304">
        <f t="shared" ref="Q5:Q68" si="6">IFERROR(J5/5,"")</f>
        <v>11.3127754</v>
      </c>
      <c r="R5" s="198" t="str">
        <f t="shared" ref="R5:R68" si="7">AD5</f>
        <v/>
      </c>
      <c r="S5" s="200" t="str">
        <f t="shared" ref="S5:S68" si="8">IFERROR((R5-Q5)/2,"")</f>
        <v/>
      </c>
      <c r="T5" s="304">
        <f t="shared" ref="T5:T68" si="9">IFERROR(((J5/10)*3),"")</f>
        <v>16.969163099999999</v>
      </c>
      <c r="U5" s="198">
        <f t="shared" ref="U5:U68" si="10">IF(A5=0,"",SUM(AE5:AG5))</f>
        <v>0</v>
      </c>
      <c r="V5" s="201">
        <f t="shared" ref="V5:V68" si="11">IFERROR((U5-T5)/3,"")</f>
        <v>-5.6563876999999998</v>
      </c>
      <c r="W5" s="202">
        <f t="shared" ref="W5:W68" si="12">IF(A5=0,"",COUNTBLANK(AE5:AG5))</f>
        <v>3</v>
      </c>
      <c r="X5" s="304">
        <f t="shared" ref="X5:X68" si="13">IFERROR(((J5/10)*3),"")</f>
        <v>16.969163099999999</v>
      </c>
      <c r="Y5" s="198">
        <f t="shared" ref="Y5:Y68" si="14">IF(A5=0,"",SUM(AH5:AJ5))</f>
        <v>0</v>
      </c>
      <c r="Z5" s="201">
        <f t="shared" ref="Z5:Z68" si="15">IFERROR((Y5-X5)/3,"")</f>
        <v>-5.6563876999999998</v>
      </c>
      <c r="AA5" s="202">
        <f t="shared" ref="AA5:AA68" si="16">IF(A5=0,"",COUNTBLANK(AH5:AJ5))</f>
        <v>3</v>
      </c>
      <c r="AB5" s="171"/>
      <c r="AC5" s="172" t="str">
        <f>IFERROR(VLOOKUP(DATASHEET!BP3,lookup,2,FALSE)*2,"")</f>
        <v/>
      </c>
      <c r="AD5" s="173" t="str">
        <f>IFERROR(VLOOKUP(DATASHEET!AR3,lookup,2,FALSE)*2,"")</f>
        <v/>
      </c>
      <c r="AE5" s="174" t="str">
        <f t="shared" ref="AE5:AE68" si="17">IFERROR(LARGE($AL5:$AQ5,1),"")</f>
        <v/>
      </c>
      <c r="AF5" s="175" t="str">
        <f t="shared" ref="AF5:AF68" si="18">IFERROR(LARGE($AL5:$AQ5,2),"")</f>
        <v/>
      </c>
      <c r="AG5" s="203" t="str">
        <f t="shared" ref="AG5:AG68" si="19">IFERROR(LARGE($AL5:$AQ5,3),"")</f>
        <v/>
      </c>
      <c r="AH5" s="204" t="str">
        <f t="shared" ref="AH5:AH68" si="20">IFERROR(LARGE($AS5:$BC5,1),"")</f>
        <v/>
      </c>
      <c r="AI5" s="178" t="str">
        <f t="shared" ref="AI5:AI68" si="21">IFERROR(LARGE($AS5:$BC5,2),"")</f>
        <v/>
      </c>
      <c r="AJ5" s="205" t="str">
        <f t="shared" ref="AJ5:AJ68" si="22">IFERROR(LARGE($AS5:$BC5,3),"")</f>
        <v/>
      </c>
      <c r="AK5" s="180"/>
      <c r="AL5" s="181" t="str">
        <f>IFERROR(VLOOKUP(DATASHEET!CJ3,lookup,2,FALSE),"")</f>
        <v/>
      </c>
      <c r="AM5" s="182" t="str">
        <f t="shared" ref="AM5:AM68" si="23">AL5</f>
        <v/>
      </c>
      <c r="AN5" s="183" t="str">
        <f>IFERROR(VLOOKUP(DATASHEET!AZ3,lookup,2,FALSE),"")</f>
        <v/>
      </c>
      <c r="AO5" s="183" t="str">
        <f>IFERROR(VLOOKUP(DATASHEET!CN3,lookup,2,FALSE),"")</f>
        <v/>
      </c>
      <c r="AP5" s="184" t="str">
        <f>IFERROR(VLOOKUP(DATASHEET!BH3,lookup,2,FALSE),"")</f>
        <v/>
      </c>
      <c r="AQ5" s="206" t="str">
        <f>IFERROR(VLOOKUP(DATASHEET!BD3,lookup,2,FALSE),"")</f>
        <v/>
      </c>
      <c r="AR5" s="186"/>
      <c r="AS5" s="207" t="str">
        <f>IFERROR(VLOOKUP(DATASHEET!AF3,lookup,2,FALSE),"")</f>
        <v/>
      </c>
      <c r="AT5" s="251" t="str">
        <f t="shared" ref="AT5:AT68" si="24">IFERROR(AD5/2,"")</f>
        <v/>
      </c>
      <c r="AU5" s="208" t="str">
        <f>IFERROR(VLOOKUP(DATASHEET!BL3,lookup,2,FALSE),"")</f>
        <v/>
      </c>
      <c r="AV5" s="208" t="str">
        <f>IFERROR(VLOOKUP(DATASHEET!BT3,lookup,2,FALSE),"")</f>
        <v/>
      </c>
      <c r="AW5" s="208" t="str">
        <f>IFERROR(VLOOKUP(DATASHEET!CB3,lookup,2,FALSE),"")</f>
        <v/>
      </c>
      <c r="AX5" s="209" t="str">
        <f>IFERROR(VLOOKUP(DATASHEET!CF3,lookup,2,FALSE),"")</f>
        <v/>
      </c>
      <c r="AY5" s="208" t="str">
        <f>IFERROR(VLOOKUP(DATASHEET!AN3,lookup,2,FALSE),"")</f>
        <v/>
      </c>
      <c r="AZ5" s="264" t="str">
        <f>IFERROR(VLOOKUP(DATASHEET!BX3,lookup,2,FALSE),"")</f>
        <v/>
      </c>
      <c r="BA5" s="210" t="str">
        <f>IFERROR(VLOOKUP(DATASHEET!AJ3,lookup,2,FALSE),"")</f>
        <v/>
      </c>
      <c r="BB5" s="211" t="str">
        <f t="shared" ref="BB5:BB68" si="25">IFERROR(LARGE(AL5:AQ5,4),"")</f>
        <v/>
      </c>
      <c r="BC5" s="212" t="str">
        <f t="shared" ref="BC5:BC68" si="26">IFERROR(LARGE(AL5:AQ5,5),"")</f>
        <v/>
      </c>
      <c r="BD5" s="132"/>
    </row>
    <row r="6" spans="1:56" x14ac:dyDescent="0.25">
      <c r="A6" s="193" t="str">
        <f>DATASHEET!B4</f>
        <v>AKANUWE, Raphael</v>
      </c>
      <c r="B6" s="194" t="str">
        <f>DATASHEET!C4</f>
        <v>8KC</v>
      </c>
      <c r="C6" s="194" t="str">
        <f>DATASHEET!D4</f>
        <v>M</v>
      </c>
      <c r="D6" s="194" t="str">
        <f>DATASHEET!J4</f>
        <v>N</v>
      </c>
      <c r="E6" s="194" t="str">
        <f>DATASHEET!E4</f>
        <v>N</v>
      </c>
      <c r="F6" s="194" t="str">
        <f>DATASHEET!F4</f>
        <v>Other Black African</v>
      </c>
      <c r="G6" s="194" t="str">
        <f>DATASHEET!H4</f>
        <v>N</v>
      </c>
      <c r="H6" s="194" t="str">
        <f>DATASHEET!I4</f>
        <v>N</v>
      </c>
      <c r="I6" s="195" t="str">
        <f>DATASHEET!L4</f>
        <v>7-8</v>
      </c>
      <c r="J6" s="325">
        <f>PROGRESS!P18</f>
        <v>71.839286000000001</v>
      </c>
      <c r="K6" s="163" t="str">
        <f t="shared" si="1"/>
        <v/>
      </c>
      <c r="L6" s="196" t="str">
        <f t="shared" si="2"/>
        <v/>
      </c>
      <c r="M6" s="165"/>
      <c r="N6" s="304">
        <f t="shared" si="3"/>
        <v>14.3678572</v>
      </c>
      <c r="O6" s="198" t="str">
        <f t="shared" si="4"/>
        <v/>
      </c>
      <c r="P6" s="199" t="str">
        <f t="shared" si="5"/>
        <v/>
      </c>
      <c r="Q6" s="304">
        <f t="shared" si="6"/>
        <v>14.3678572</v>
      </c>
      <c r="R6" s="198" t="str">
        <f t="shared" si="7"/>
        <v/>
      </c>
      <c r="S6" s="200" t="str">
        <f t="shared" si="8"/>
        <v/>
      </c>
      <c r="T6" s="304">
        <f t="shared" si="9"/>
        <v>21.551785799999998</v>
      </c>
      <c r="U6" s="198">
        <f t="shared" si="10"/>
        <v>0</v>
      </c>
      <c r="V6" s="201">
        <f t="shared" si="11"/>
        <v>-7.1839285999999989</v>
      </c>
      <c r="W6" s="202">
        <f t="shared" si="12"/>
        <v>3</v>
      </c>
      <c r="X6" s="304">
        <f t="shared" si="13"/>
        <v>21.551785799999998</v>
      </c>
      <c r="Y6" s="198">
        <f t="shared" si="14"/>
        <v>0</v>
      </c>
      <c r="Z6" s="201">
        <f t="shared" si="15"/>
        <v>-7.1839285999999989</v>
      </c>
      <c r="AA6" s="202">
        <f t="shared" si="16"/>
        <v>3</v>
      </c>
      <c r="AB6" s="171"/>
      <c r="AC6" s="172" t="str">
        <f>IFERROR(VLOOKUP(DATASHEET!BP4,lookup,2,FALSE)*2,"")</f>
        <v/>
      </c>
      <c r="AD6" s="173" t="str">
        <f>IFERROR(VLOOKUP(DATASHEET!AR4,lookup,2,FALSE)*2,"")</f>
        <v/>
      </c>
      <c r="AE6" s="174" t="str">
        <f t="shared" si="17"/>
        <v/>
      </c>
      <c r="AF6" s="175" t="str">
        <f t="shared" si="18"/>
        <v/>
      </c>
      <c r="AG6" s="203" t="str">
        <f t="shared" si="19"/>
        <v/>
      </c>
      <c r="AH6" s="204" t="str">
        <f t="shared" si="20"/>
        <v/>
      </c>
      <c r="AI6" s="178" t="str">
        <f t="shared" si="21"/>
        <v/>
      </c>
      <c r="AJ6" s="205" t="str">
        <f t="shared" si="22"/>
        <v/>
      </c>
      <c r="AK6" s="180"/>
      <c r="AL6" s="181" t="str">
        <f>IFERROR(VLOOKUP(DATASHEET!CJ4,lookup,2,FALSE),"")</f>
        <v/>
      </c>
      <c r="AM6" s="182" t="str">
        <f t="shared" si="23"/>
        <v/>
      </c>
      <c r="AN6" s="183" t="str">
        <f>IFERROR(VLOOKUP(DATASHEET!AZ4,lookup,2,FALSE),"")</f>
        <v/>
      </c>
      <c r="AO6" s="183" t="str">
        <f>IFERROR(VLOOKUP(DATASHEET!CN4,lookup,2,FALSE),"")</f>
        <v/>
      </c>
      <c r="AP6" s="184" t="str">
        <f>IFERROR(VLOOKUP(DATASHEET!BH4,lookup,2,FALSE),"")</f>
        <v/>
      </c>
      <c r="AQ6" s="206" t="str">
        <f>IFERROR(VLOOKUP(DATASHEET!BD4,lookup,2,FALSE),"")</f>
        <v/>
      </c>
      <c r="AR6" s="186"/>
      <c r="AS6" s="207" t="str">
        <f>IFERROR(VLOOKUP(DATASHEET!AF4,lookup,2,FALSE),"")</f>
        <v/>
      </c>
      <c r="AT6" s="251" t="str">
        <f t="shared" si="24"/>
        <v/>
      </c>
      <c r="AU6" s="208" t="str">
        <f>IFERROR(VLOOKUP(DATASHEET!BL4,lookup,2,FALSE),"")</f>
        <v/>
      </c>
      <c r="AV6" s="208" t="str">
        <f>IFERROR(VLOOKUP(DATASHEET!BT4,lookup,2,FALSE),"")</f>
        <v/>
      </c>
      <c r="AW6" s="208" t="str">
        <f>IFERROR(VLOOKUP(DATASHEET!CB4,lookup,2,FALSE),"")</f>
        <v/>
      </c>
      <c r="AX6" s="209" t="str">
        <f>IFERROR(VLOOKUP(DATASHEET!CF4,lookup,2,FALSE),"")</f>
        <v/>
      </c>
      <c r="AY6" s="208" t="str">
        <f>IFERROR(VLOOKUP(DATASHEET!AN4,lookup,2,FALSE),"")</f>
        <v/>
      </c>
      <c r="AZ6" s="264" t="str">
        <f>IFERROR(VLOOKUP(DATASHEET!BX4,lookup,2,FALSE),"")</f>
        <v/>
      </c>
      <c r="BA6" s="210" t="str">
        <f>IFERROR(VLOOKUP(DATASHEET!AJ4,lookup,2,FALSE),"")</f>
        <v/>
      </c>
      <c r="BB6" s="211" t="str">
        <f t="shared" si="25"/>
        <v/>
      </c>
      <c r="BC6" s="212" t="str">
        <f t="shared" si="26"/>
        <v/>
      </c>
      <c r="BD6" s="132"/>
    </row>
    <row r="7" spans="1:56" x14ac:dyDescent="0.25">
      <c r="A7" s="193" t="str">
        <f>DATASHEET!B5</f>
        <v>ALLEN, Elyse</v>
      </c>
      <c r="B7" s="194" t="str">
        <f>DATASHEET!C5</f>
        <v>8KC</v>
      </c>
      <c r="C7" s="194" t="str">
        <f>DATASHEET!D5</f>
        <v>F</v>
      </c>
      <c r="D7" s="194" t="str">
        <f>DATASHEET!J5</f>
        <v>N</v>
      </c>
      <c r="E7" s="194" t="str">
        <f>DATASHEET!E5</f>
        <v>N</v>
      </c>
      <c r="F7" s="194" t="str">
        <f>DATASHEET!F5</f>
        <v>White - British</v>
      </c>
      <c r="G7" s="194" t="str">
        <f>DATASHEET!H5</f>
        <v>N</v>
      </c>
      <c r="H7" s="194" t="str">
        <f>DATASHEET!I5</f>
        <v>N</v>
      </c>
      <c r="I7" s="195" t="str">
        <f>DATASHEET!L5</f>
        <v>5-6</v>
      </c>
      <c r="J7" s="325">
        <f>PROGRESS!P19</f>
        <v>45.503675999999999</v>
      </c>
      <c r="K7" s="163" t="str">
        <f t="shared" si="1"/>
        <v/>
      </c>
      <c r="L7" s="196" t="str">
        <f t="shared" si="2"/>
        <v/>
      </c>
      <c r="M7" s="165"/>
      <c r="N7" s="304">
        <f t="shared" si="3"/>
        <v>9.100735199999999</v>
      </c>
      <c r="O7" s="198" t="str">
        <f t="shared" si="4"/>
        <v/>
      </c>
      <c r="P7" s="199" t="str">
        <f t="shared" si="5"/>
        <v/>
      </c>
      <c r="Q7" s="304">
        <f t="shared" si="6"/>
        <v>9.100735199999999</v>
      </c>
      <c r="R7" s="198" t="str">
        <f t="shared" si="7"/>
        <v/>
      </c>
      <c r="S7" s="200" t="str">
        <f t="shared" si="8"/>
        <v/>
      </c>
      <c r="T7" s="304">
        <f t="shared" si="9"/>
        <v>13.651102799999999</v>
      </c>
      <c r="U7" s="198">
        <f t="shared" si="10"/>
        <v>0</v>
      </c>
      <c r="V7" s="201">
        <f t="shared" si="11"/>
        <v>-4.5503675999999995</v>
      </c>
      <c r="W7" s="202">
        <f t="shared" si="12"/>
        <v>3</v>
      </c>
      <c r="X7" s="304">
        <f t="shared" si="13"/>
        <v>13.651102799999999</v>
      </c>
      <c r="Y7" s="198">
        <f t="shared" si="14"/>
        <v>0</v>
      </c>
      <c r="Z7" s="201">
        <f t="shared" si="15"/>
        <v>-4.5503675999999995</v>
      </c>
      <c r="AA7" s="202">
        <f t="shared" si="16"/>
        <v>3</v>
      </c>
      <c r="AB7" s="171"/>
      <c r="AC7" s="172" t="str">
        <f>IFERROR(VLOOKUP(DATASHEET!BP5,lookup,2,FALSE)*2,"")</f>
        <v/>
      </c>
      <c r="AD7" s="173" t="str">
        <f>IFERROR(VLOOKUP(DATASHEET!AR5,lookup,2,FALSE)*2,"")</f>
        <v/>
      </c>
      <c r="AE7" s="174" t="str">
        <f t="shared" si="17"/>
        <v/>
      </c>
      <c r="AF7" s="175" t="str">
        <f t="shared" si="18"/>
        <v/>
      </c>
      <c r="AG7" s="203" t="str">
        <f t="shared" si="19"/>
        <v/>
      </c>
      <c r="AH7" s="204" t="str">
        <f t="shared" si="20"/>
        <v/>
      </c>
      <c r="AI7" s="178" t="str">
        <f t="shared" si="21"/>
        <v/>
      </c>
      <c r="AJ7" s="205" t="str">
        <f t="shared" si="22"/>
        <v/>
      </c>
      <c r="AK7" s="180"/>
      <c r="AL7" s="181" t="str">
        <f>IFERROR(VLOOKUP(DATASHEET!CJ5,lookup,2,FALSE),"")</f>
        <v/>
      </c>
      <c r="AM7" s="182" t="str">
        <f t="shared" si="23"/>
        <v/>
      </c>
      <c r="AN7" s="183" t="str">
        <f>IFERROR(VLOOKUP(DATASHEET!AZ5,lookup,2,FALSE),"")</f>
        <v/>
      </c>
      <c r="AO7" s="183" t="str">
        <f>IFERROR(VLOOKUP(DATASHEET!CN5,lookup,2,FALSE),"")</f>
        <v/>
      </c>
      <c r="AP7" s="184" t="str">
        <f>IFERROR(VLOOKUP(DATASHEET!BH5,lookup,2,FALSE),"")</f>
        <v/>
      </c>
      <c r="AQ7" s="206" t="str">
        <f>IFERROR(VLOOKUP(DATASHEET!BD5,lookup,2,FALSE),"")</f>
        <v/>
      </c>
      <c r="AR7" s="186"/>
      <c r="AS7" s="207" t="str">
        <f>IFERROR(VLOOKUP(DATASHEET!AF5,lookup,2,FALSE),"")</f>
        <v/>
      </c>
      <c r="AT7" s="251" t="str">
        <f t="shared" si="24"/>
        <v/>
      </c>
      <c r="AU7" s="208" t="str">
        <f>IFERROR(VLOOKUP(DATASHEET!BL5,lookup,2,FALSE),"")</f>
        <v/>
      </c>
      <c r="AV7" s="208" t="str">
        <f>IFERROR(VLOOKUP(DATASHEET!BT5,lookup,2,FALSE),"")</f>
        <v/>
      </c>
      <c r="AW7" s="208" t="str">
        <f>IFERROR(VLOOKUP(DATASHEET!CB5,lookup,2,FALSE),"")</f>
        <v/>
      </c>
      <c r="AX7" s="209" t="str">
        <f>IFERROR(VLOOKUP(DATASHEET!CF5,lookup,2,FALSE),"")</f>
        <v/>
      </c>
      <c r="AY7" s="208" t="str">
        <f>IFERROR(VLOOKUP(DATASHEET!AN5,lookup,2,FALSE),"")</f>
        <v/>
      </c>
      <c r="AZ7" s="264" t="str">
        <f>IFERROR(VLOOKUP(DATASHEET!BX5,lookup,2,FALSE),"")</f>
        <v/>
      </c>
      <c r="BA7" s="210" t="str">
        <f>IFERROR(VLOOKUP(DATASHEET!AJ5,lookup,2,FALSE),"")</f>
        <v/>
      </c>
      <c r="BB7" s="211" t="str">
        <f t="shared" si="25"/>
        <v/>
      </c>
      <c r="BC7" s="212" t="str">
        <f t="shared" si="26"/>
        <v/>
      </c>
      <c r="BD7" s="132"/>
    </row>
    <row r="8" spans="1:56" x14ac:dyDescent="0.25">
      <c r="A8" s="193" t="str">
        <f>DATASHEET!B6</f>
        <v>ALLEN, Emily</v>
      </c>
      <c r="B8" s="194" t="str">
        <f>DATASHEET!C6</f>
        <v>8KC</v>
      </c>
      <c r="C8" s="194" t="str">
        <f>DATASHEET!D6</f>
        <v>F</v>
      </c>
      <c r="D8" s="194" t="str">
        <f>DATASHEET!J6</f>
        <v>N</v>
      </c>
      <c r="E8" s="194" t="str">
        <f>DATASHEET!E6</f>
        <v>N</v>
      </c>
      <c r="F8" s="194" t="str">
        <f>DATASHEET!F6</f>
        <v>White - British</v>
      </c>
      <c r="G8" s="194" t="str">
        <f>DATASHEET!H6</f>
        <v>N</v>
      </c>
      <c r="H8" s="194" t="str">
        <f>DATASHEET!I6</f>
        <v>N</v>
      </c>
      <c r="I8" s="195" t="str">
        <f>DATASHEET!L6</f>
        <v>7-8</v>
      </c>
      <c r="J8" s="325">
        <f>PROGRESS!P20</f>
        <v>71.839286000000001</v>
      </c>
      <c r="K8" s="163" t="str">
        <f t="shared" si="1"/>
        <v/>
      </c>
      <c r="L8" s="196" t="str">
        <f t="shared" si="2"/>
        <v/>
      </c>
      <c r="M8" s="165"/>
      <c r="N8" s="304">
        <f t="shared" si="3"/>
        <v>14.3678572</v>
      </c>
      <c r="O8" s="198" t="str">
        <f t="shared" si="4"/>
        <v/>
      </c>
      <c r="P8" s="199" t="str">
        <f t="shared" si="5"/>
        <v/>
      </c>
      <c r="Q8" s="304">
        <f t="shared" si="6"/>
        <v>14.3678572</v>
      </c>
      <c r="R8" s="198" t="str">
        <f t="shared" si="7"/>
        <v/>
      </c>
      <c r="S8" s="200" t="str">
        <f t="shared" si="8"/>
        <v/>
      </c>
      <c r="T8" s="304">
        <f t="shared" si="9"/>
        <v>21.551785799999998</v>
      </c>
      <c r="U8" s="198">
        <f t="shared" si="10"/>
        <v>0</v>
      </c>
      <c r="V8" s="201">
        <f t="shared" si="11"/>
        <v>-7.1839285999999989</v>
      </c>
      <c r="W8" s="202">
        <f t="shared" si="12"/>
        <v>3</v>
      </c>
      <c r="X8" s="304">
        <f t="shared" si="13"/>
        <v>21.551785799999998</v>
      </c>
      <c r="Y8" s="198">
        <f t="shared" si="14"/>
        <v>0</v>
      </c>
      <c r="Z8" s="201">
        <f t="shared" si="15"/>
        <v>-7.1839285999999989</v>
      </c>
      <c r="AA8" s="202">
        <f t="shared" si="16"/>
        <v>3</v>
      </c>
      <c r="AB8" s="171"/>
      <c r="AC8" s="172" t="str">
        <f>IFERROR(VLOOKUP(DATASHEET!BP6,lookup,2,FALSE)*2,"")</f>
        <v/>
      </c>
      <c r="AD8" s="173" t="str">
        <f>IFERROR(VLOOKUP(DATASHEET!AR6,lookup,2,FALSE)*2,"")</f>
        <v/>
      </c>
      <c r="AE8" s="174" t="str">
        <f t="shared" si="17"/>
        <v/>
      </c>
      <c r="AF8" s="175" t="str">
        <f t="shared" si="18"/>
        <v/>
      </c>
      <c r="AG8" s="203" t="str">
        <f t="shared" si="19"/>
        <v/>
      </c>
      <c r="AH8" s="204" t="str">
        <f t="shared" si="20"/>
        <v/>
      </c>
      <c r="AI8" s="178" t="str">
        <f t="shared" si="21"/>
        <v/>
      </c>
      <c r="AJ8" s="205" t="str">
        <f t="shared" si="22"/>
        <v/>
      </c>
      <c r="AK8" s="180"/>
      <c r="AL8" s="181" t="str">
        <f>IFERROR(VLOOKUP(DATASHEET!CJ6,lookup,2,FALSE),"")</f>
        <v/>
      </c>
      <c r="AM8" s="182" t="str">
        <f t="shared" si="23"/>
        <v/>
      </c>
      <c r="AN8" s="183" t="str">
        <f>IFERROR(VLOOKUP(DATASHEET!AZ6,lookup,2,FALSE),"")</f>
        <v/>
      </c>
      <c r="AO8" s="183" t="str">
        <f>IFERROR(VLOOKUP(DATASHEET!CN6,lookup,2,FALSE),"")</f>
        <v/>
      </c>
      <c r="AP8" s="184" t="str">
        <f>IFERROR(VLOOKUP(DATASHEET!BH6,lookup,2,FALSE),"")</f>
        <v/>
      </c>
      <c r="AQ8" s="206" t="str">
        <f>IFERROR(VLOOKUP(DATASHEET!BD6,lookup,2,FALSE),"")</f>
        <v/>
      </c>
      <c r="AR8" s="186"/>
      <c r="AS8" s="207" t="str">
        <f>IFERROR(VLOOKUP(DATASHEET!AF6,lookup,2,FALSE),"")</f>
        <v/>
      </c>
      <c r="AT8" s="251" t="str">
        <f t="shared" si="24"/>
        <v/>
      </c>
      <c r="AU8" s="208" t="str">
        <f>IFERROR(VLOOKUP(DATASHEET!BL6,lookup,2,FALSE),"")</f>
        <v/>
      </c>
      <c r="AV8" s="208" t="str">
        <f>IFERROR(VLOOKUP(DATASHEET!BT6,lookup,2,FALSE),"")</f>
        <v/>
      </c>
      <c r="AW8" s="208" t="str">
        <f>IFERROR(VLOOKUP(DATASHEET!CB6,lookup,2,FALSE),"")</f>
        <v/>
      </c>
      <c r="AX8" s="209" t="str">
        <f>IFERROR(VLOOKUP(DATASHEET!CF6,lookup,2,FALSE),"")</f>
        <v/>
      </c>
      <c r="AY8" s="208" t="str">
        <f>IFERROR(VLOOKUP(DATASHEET!AN6,lookup,2,FALSE),"")</f>
        <v/>
      </c>
      <c r="AZ8" s="264" t="str">
        <f>IFERROR(VLOOKUP(DATASHEET!BX6,lookup,2,FALSE),"")</f>
        <v/>
      </c>
      <c r="BA8" s="210" t="str">
        <f>IFERROR(VLOOKUP(DATASHEET!AJ6,lookup,2,FALSE),"")</f>
        <v/>
      </c>
      <c r="BB8" s="211" t="str">
        <f t="shared" si="25"/>
        <v/>
      </c>
      <c r="BC8" s="212" t="str">
        <f t="shared" si="26"/>
        <v/>
      </c>
      <c r="BD8" s="132"/>
    </row>
    <row r="9" spans="1:56" x14ac:dyDescent="0.25">
      <c r="A9" s="193" t="str">
        <f>DATASHEET!B7</f>
        <v>AMBOE-FROU, Jean</v>
      </c>
      <c r="B9" s="194" t="str">
        <f>DATASHEET!C7</f>
        <v>8KC</v>
      </c>
      <c r="C9" s="194" t="str">
        <f>DATASHEET!D7</f>
        <v>M</v>
      </c>
      <c r="D9" s="194" t="str">
        <f>DATASHEET!J7</f>
        <v>N</v>
      </c>
      <c r="E9" s="194" t="str">
        <f>DATASHEET!E7</f>
        <v>N</v>
      </c>
      <c r="F9" s="194" t="str">
        <f>DATASHEET!F7</f>
        <v>Other Black African</v>
      </c>
      <c r="G9" s="194" t="str">
        <f>DATASHEET!H7</f>
        <v>N</v>
      </c>
      <c r="H9" s="194" t="str">
        <f>DATASHEET!I7</f>
        <v>N</v>
      </c>
      <c r="I9" s="195" t="str">
        <f>DATASHEET!L7</f>
        <v>7-8</v>
      </c>
      <c r="J9" s="325">
        <f>PROGRESS!P21</f>
        <v>65.541015999999999</v>
      </c>
      <c r="K9" s="163" t="str">
        <f t="shared" si="1"/>
        <v/>
      </c>
      <c r="L9" s="196" t="str">
        <f t="shared" si="2"/>
        <v/>
      </c>
      <c r="M9" s="165"/>
      <c r="N9" s="304">
        <f t="shared" si="3"/>
        <v>13.1082032</v>
      </c>
      <c r="O9" s="198" t="str">
        <f t="shared" si="4"/>
        <v/>
      </c>
      <c r="P9" s="199" t="str">
        <f t="shared" si="5"/>
        <v/>
      </c>
      <c r="Q9" s="304">
        <f t="shared" si="6"/>
        <v>13.1082032</v>
      </c>
      <c r="R9" s="198" t="str">
        <f t="shared" si="7"/>
        <v/>
      </c>
      <c r="S9" s="200" t="str">
        <f t="shared" si="8"/>
        <v/>
      </c>
      <c r="T9" s="304">
        <f t="shared" si="9"/>
        <v>19.662304800000001</v>
      </c>
      <c r="U9" s="198">
        <f t="shared" si="10"/>
        <v>0</v>
      </c>
      <c r="V9" s="201">
        <f t="shared" si="11"/>
        <v>-6.5541016000000001</v>
      </c>
      <c r="W9" s="202">
        <f t="shared" si="12"/>
        <v>3</v>
      </c>
      <c r="X9" s="304">
        <f t="shared" si="13"/>
        <v>19.662304800000001</v>
      </c>
      <c r="Y9" s="198">
        <f t="shared" si="14"/>
        <v>0</v>
      </c>
      <c r="Z9" s="201">
        <f t="shared" si="15"/>
        <v>-6.5541016000000001</v>
      </c>
      <c r="AA9" s="202">
        <f t="shared" si="16"/>
        <v>3</v>
      </c>
      <c r="AB9" s="171"/>
      <c r="AC9" s="172" t="str">
        <f>IFERROR(VLOOKUP(DATASHEET!BP7,lookup,2,FALSE)*2,"")</f>
        <v/>
      </c>
      <c r="AD9" s="173" t="str">
        <f>IFERROR(VLOOKUP(DATASHEET!AR7,lookup,2,FALSE)*2,"")</f>
        <v/>
      </c>
      <c r="AE9" s="174" t="str">
        <f t="shared" si="17"/>
        <v/>
      </c>
      <c r="AF9" s="175" t="str">
        <f t="shared" si="18"/>
        <v/>
      </c>
      <c r="AG9" s="203" t="str">
        <f t="shared" si="19"/>
        <v/>
      </c>
      <c r="AH9" s="204" t="str">
        <f t="shared" si="20"/>
        <v/>
      </c>
      <c r="AI9" s="178" t="str">
        <f t="shared" si="21"/>
        <v/>
      </c>
      <c r="AJ9" s="205" t="str">
        <f t="shared" si="22"/>
        <v/>
      </c>
      <c r="AK9" s="180"/>
      <c r="AL9" s="181" t="str">
        <f>IFERROR(VLOOKUP(DATASHEET!CJ7,lookup,2,FALSE),"")</f>
        <v/>
      </c>
      <c r="AM9" s="182" t="str">
        <f t="shared" si="23"/>
        <v/>
      </c>
      <c r="AN9" s="183" t="str">
        <f>IFERROR(VLOOKUP(DATASHEET!AZ7,lookup,2,FALSE),"")</f>
        <v/>
      </c>
      <c r="AO9" s="183" t="str">
        <f>IFERROR(VLOOKUP(DATASHEET!CN7,lookup,2,FALSE),"")</f>
        <v/>
      </c>
      <c r="AP9" s="184" t="str">
        <f>IFERROR(VLOOKUP(DATASHEET!BH7,lookup,2,FALSE),"")</f>
        <v/>
      </c>
      <c r="AQ9" s="206" t="str">
        <f>IFERROR(VLOOKUP(DATASHEET!BD7,lookup,2,FALSE),"")</f>
        <v/>
      </c>
      <c r="AR9" s="186"/>
      <c r="AS9" s="207" t="str">
        <f>IFERROR(VLOOKUP(DATASHEET!AF7,lookup,2,FALSE),"")</f>
        <v/>
      </c>
      <c r="AT9" s="251" t="str">
        <f t="shared" si="24"/>
        <v/>
      </c>
      <c r="AU9" s="208" t="str">
        <f>IFERROR(VLOOKUP(DATASHEET!BL7,lookup,2,FALSE),"")</f>
        <v/>
      </c>
      <c r="AV9" s="208" t="str">
        <f>IFERROR(VLOOKUP(DATASHEET!BT7,lookup,2,FALSE),"")</f>
        <v/>
      </c>
      <c r="AW9" s="208" t="str">
        <f>IFERROR(VLOOKUP(DATASHEET!CB7,lookup,2,FALSE),"")</f>
        <v/>
      </c>
      <c r="AX9" s="209" t="str">
        <f>IFERROR(VLOOKUP(DATASHEET!CF7,lookup,2,FALSE),"")</f>
        <v/>
      </c>
      <c r="AY9" s="208" t="str">
        <f>IFERROR(VLOOKUP(DATASHEET!AN7,lookup,2,FALSE),"")</f>
        <v/>
      </c>
      <c r="AZ9" s="264" t="str">
        <f>IFERROR(VLOOKUP(DATASHEET!BX7,lookup,2,FALSE),"")</f>
        <v/>
      </c>
      <c r="BA9" s="210" t="str">
        <f>IFERROR(VLOOKUP(DATASHEET!AJ7,lookup,2,FALSE),"")</f>
        <v/>
      </c>
      <c r="BB9" s="211" t="str">
        <f t="shared" si="25"/>
        <v/>
      </c>
      <c r="BC9" s="212" t="str">
        <f t="shared" si="26"/>
        <v/>
      </c>
      <c r="BD9" s="132"/>
    </row>
    <row r="10" spans="1:56" x14ac:dyDescent="0.25">
      <c r="A10" s="193" t="str">
        <f>DATASHEET!B8</f>
        <v>AMOAH, Amara</v>
      </c>
      <c r="B10" s="194" t="str">
        <f>DATASHEET!C8</f>
        <v>8PH</v>
      </c>
      <c r="C10" s="194" t="str">
        <f>DATASHEET!D8</f>
        <v>F</v>
      </c>
      <c r="D10" s="194" t="str">
        <f>DATASHEET!J8</f>
        <v>N</v>
      </c>
      <c r="E10" s="194" t="str">
        <f>DATASHEET!E8</f>
        <v>Y</v>
      </c>
      <c r="F10" s="194" t="str">
        <f>DATASHEET!F8</f>
        <v>Other Black African</v>
      </c>
      <c r="G10" s="194" t="str">
        <f>DATASHEET!H8</f>
        <v>Y</v>
      </c>
      <c r="H10" s="194" t="str">
        <f>DATASHEET!I8</f>
        <v>N</v>
      </c>
      <c r="I10" s="195" t="str">
        <f>DATASHEET!L8</f>
        <v>4-5</v>
      </c>
      <c r="J10" s="325">
        <f>PROGRESS!P22</f>
        <v>42.677678999999998</v>
      </c>
      <c r="K10" s="163" t="str">
        <f t="shared" si="1"/>
        <v/>
      </c>
      <c r="L10" s="196" t="str">
        <f t="shared" si="2"/>
        <v/>
      </c>
      <c r="M10" s="165"/>
      <c r="N10" s="304">
        <f t="shared" si="3"/>
        <v>8.5355357999999999</v>
      </c>
      <c r="O10" s="198" t="str">
        <f t="shared" si="4"/>
        <v/>
      </c>
      <c r="P10" s="199" t="str">
        <f t="shared" si="5"/>
        <v/>
      </c>
      <c r="Q10" s="304">
        <f t="shared" si="6"/>
        <v>8.5355357999999999</v>
      </c>
      <c r="R10" s="198" t="str">
        <f t="shared" si="7"/>
        <v/>
      </c>
      <c r="S10" s="200" t="str">
        <f t="shared" si="8"/>
        <v/>
      </c>
      <c r="T10" s="304">
        <f t="shared" si="9"/>
        <v>12.803303700000001</v>
      </c>
      <c r="U10" s="198">
        <f t="shared" si="10"/>
        <v>0</v>
      </c>
      <c r="V10" s="201">
        <f t="shared" si="11"/>
        <v>-4.2677678999999999</v>
      </c>
      <c r="W10" s="202">
        <f t="shared" si="12"/>
        <v>3</v>
      </c>
      <c r="X10" s="304">
        <f t="shared" si="13"/>
        <v>12.803303700000001</v>
      </c>
      <c r="Y10" s="198">
        <f t="shared" si="14"/>
        <v>0</v>
      </c>
      <c r="Z10" s="201">
        <f t="shared" si="15"/>
        <v>-4.2677678999999999</v>
      </c>
      <c r="AA10" s="202">
        <f t="shared" si="16"/>
        <v>3</v>
      </c>
      <c r="AB10" s="171"/>
      <c r="AC10" s="172" t="str">
        <f>IFERROR(VLOOKUP(DATASHEET!BP8,lookup,2,FALSE)*2,"")</f>
        <v/>
      </c>
      <c r="AD10" s="173" t="str">
        <f>IFERROR(VLOOKUP(DATASHEET!AR8,lookup,2,FALSE)*2,"")</f>
        <v/>
      </c>
      <c r="AE10" s="174" t="str">
        <f t="shared" si="17"/>
        <v/>
      </c>
      <c r="AF10" s="175" t="str">
        <f t="shared" si="18"/>
        <v/>
      </c>
      <c r="AG10" s="203" t="str">
        <f t="shared" si="19"/>
        <v/>
      </c>
      <c r="AH10" s="204" t="str">
        <f t="shared" si="20"/>
        <v/>
      </c>
      <c r="AI10" s="178" t="str">
        <f t="shared" si="21"/>
        <v/>
      </c>
      <c r="AJ10" s="205" t="str">
        <f t="shared" si="22"/>
        <v/>
      </c>
      <c r="AK10" s="180"/>
      <c r="AL10" s="181" t="str">
        <f>IFERROR(VLOOKUP(DATASHEET!CJ8,lookup,2,FALSE),"")</f>
        <v/>
      </c>
      <c r="AM10" s="182" t="str">
        <f t="shared" si="23"/>
        <v/>
      </c>
      <c r="AN10" s="183" t="str">
        <f>IFERROR(VLOOKUP(DATASHEET!AZ8,lookup,2,FALSE),"")</f>
        <v/>
      </c>
      <c r="AO10" s="183" t="str">
        <f>IFERROR(VLOOKUP(DATASHEET!CN8,lookup,2,FALSE),"")</f>
        <v/>
      </c>
      <c r="AP10" s="184" t="str">
        <f>IFERROR(VLOOKUP(DATASHEET!BH8,lookup,2,FALSE),"")</f>
        <v/>
      </c>
      <c r="AQ10" s="206" t="str">
        <f>IFERROR(VLOOKUP(DATASHEET!BD8,lookup,2,FALSE),"")</f>
        <v/>
      </c>
      <c r="AR10" s="186"/>
      <c r="AS10" s="207" t="str">
        <f>IFERROR(VLOOKUP(DATASHEET!AF8,lookup,2,FALSE),"")</f>
        <v/>
      </c>
      <c r="AT10" s="251" t="str">
        <f t="shared" si="24"/>
        <v/>
      </c>
      <c r="AU10" s="208" t="str">
        <f>IFERROR(VLOOKUP(DATASHEET!BL8,lookup,2,FALSE),"")</f>
        <v/>
      </c>
      <c r="AV10" s="208" t="str">
        <f>IFERROR(VLOOKUP(DATASHEET!BT8,lookup,2,FALSE),"")</f>
        <v/>
      </c>
      <c r="AW10" s="208" t="str">
        <f>IFERROR(VLOOKUP(DATASHEET!CB8,lookup,2,FALSE),"")</f>
        <v/>
      </c>
      <c r="AX10" s="209" t="str">
        <f>IFERROR(VLOOKUP(DATASHEET!CF8,lookup,2,FALSE),"")</f>
        <v/>
      </c>
      <c r="AY10" s="208" t="str">
        <f>IFERROR(VLOOKUP(DATASHEET!AN8,lookup,2,FALSE),"")</f>
        <v/>
      </c>
      <c r="AZ10" s="264" t="str">
        <f>IFERROR(VLOOKUP(DATASHEET!BX8,lookup,2,FALSE),"")</f>
        <v/>
      </c>
      <c r="BA10" s="210" t="str">
        <f>IFERROR(VLOOKUP(DATASHEET!AJ8,lookup,2,FALSE),"")</f>
        <v/>
      </c>
      <c r="BB10" s="211" t="str">
        <f t="shared" si="25"/>
        <v/>
      </c>
      <c r="BC10" s="212" t="str">
        <f t="shared" si="26"/>
        <v/>
      </c>
      <c r="BD10" s="132"/>
    </row>
    <row r="11" spans="1:56" x14ac:dyDescent="0.25">
      <c r="A11" s="193" t="str">
        <f>DATASHEET!B9</f>
        <v>AURE, Viggo</v>
      </c>
      <c r="B11" s="194" t="str">
        <f>DATASHEET!C9</f>
        <v>8AB</v>
      </c>
      <c r="C11" s="194" t="str">
        <f>DATASHEET!D9</f>
        <v>M</v>
      </c>
      <c r="D11" s="194" t="str">
        <f>DATASHEET!J9</f>
        <v>N</v>
      </c>
      <c r="E11" s="194" t="str">
        <f>DATASHEET!E9</f>
        <v>N</v>
      </c>
      <c r="F11" s="194" t="str">
        <f>DATASHEET!F9</f>
        <v>Any Other Asian Background</v>
      </c>
      <c r="G11" s="194" t="str">
        <f>DATASHEET!H9</f>
        <v>N</v>
      </c>
      <c r="H11" s="194" t="str">
        <f>DATASHEET!I9</f>
        <v>N</v>
      </c>
      <c r="I11" s="195" t="str">
        <f>DATASHEET!L9</f>
        <v>5-6</v>
      </c>
      <c r="J11" s="325">
        <f>PROGRESS!P23</f>
        <v>56.563876999999998</v>
      </c>
      <c r="K11" s="163" t="str">
        <f t="shared" si="1"/>
        <v/>
      </c>
      <c r="L11" s="196" t="str">
        <f t="shared" si="2"/>
        <v/>
      </c>
      <c r="M11" s="165"/>
      <c r="N11" s="304">
        <f t="shared" si="3"/>
        <v>11.3127754</v>
      </c>
      <c r="O11" s="198" t="str">
        <f t="shared" si="4"/>
        <v/>
      </c>
      <c r="P11" s="199" t="str">
        <f t="shared" si="5"/>
        <v/>
      </c>
      <c r="Q11" s="304">
        <f t="shared" si="6"/>
        <v>11.3127754</v>
      </c>
      <c r="R11" s="198" t="str">
        <f t="shared" si="7"/>
        <v/>
      </c>
      <c r="S11" s="200" t="str">
        <f t="shared" si="8"/>
        <v/>
      </c>
      <c r="T11" s="304">
        <f t="shared" si="9"/>
        <v>16.969163099999999</v>
      </c>
      <c r="U11" s="198">
        <f t="shared" si="10"/>
        <v>0</v>
      </c>
      <c r="V11" s="201">
        <f t="shared" si="11"/>
        <v>-5.6563876999999998</v>
      </c>
      <c r="W11" s="202">
        <f t="shared" si="12"/>
        <v>3</v>
      </c>
      <c r="X11" s="304">
        <f t="shared" si="13"/>
        <v>16.969163099999999</v>
      </c>
      <c r="Y11" s="198">
        <f t="shared" si="14"/>
        <v>0</v>
      </c>
      <c r="Z11" s="201">
        <f t="shared" si="15"/>
        <v>-5.6563876999999998</v>
      </c>
      <c r="AA11" s="202">
        <f t="shared" si="16"/>
        <v>3</v>
      </c>
      <c r="AB11" s="171"/>
      <c r="AC11" s="172" t="str">
        <f>IFERROR(VLOOKUP(DATASHEET!BP9,lookup,2,FALSE)*2,"")</f>
        <v/>
      </c>
      <c r="AD11" s="173" t="str">
        <f>IFERROR(VLOOKUP(DATASHEET!AR9,lookup,2,FALSE)*2,"")</f>
        <v/>
      </c>
      <c r="AE11" s="174" t="str">
        <f t="shared" si="17"/>
        <v/>
      </c>
      <c r="AF11" s="175" t="str">
        <f t="shared" si="18"/>
        <v/>
      </c>
      <c r="AG11" s="203" t="str">
        <f t="shared" si="19"/>
        <v/>
      </c>
      <c r="AH11" s="204" t="str">
        <f t="shared" si="20"/>
        <v/>
      </c>
      <c r="AI11" s="178" t="str">
        <f t="shared" si="21"/>
        <v/>
      </c>
      <c r="AJ11" s="205" t="str">
        <f t="shared" si="22"/>
        <v/>
      </c>
      <c r="AK11" s="180"/>
      <c r="AL11" s="181" t="str">
        <f>IFERROR(VLOOKUP(DATASHEET!CJ9,lookup,2,FALSE),"")</f>
        <v/>
      </c>
      <c r="AM11" s="182" t="str">
        <f t="shared" si="23"/>
        <v/>
      </c>
      <c r="AN11" s="183" t="str">
        <f>IFERROR(VLOOKUP(DATASHEET!AZ9,lookup,2,FALSE),"")</f>
        <v/>
      </c>
      <c r="AO11" s="183" t="str">
        <f>IFERROR(VLOOKUP(DATASHEET!CN9,lookup,2,FALSE),"")</f>
        <v/>
      </c>
      <c r="AP11" s="184" t="str">
        <f>IFERROR(VLOOKUP(DATASHEET!BH9,lookup,2,FALSE),"")</f>
        <v/>
      </c>
      <c r="AQ11" s="206" t="str">
        <f>IFERROR(VLOOKUP(DATASHEET!BD9,lookup,2,FALSE),"")</f>
        <v/>
      </c>
      <c r="AR11" s="186"/>
      <c r="AS11" s="207" t="str">
        <f>IFERROR(VLOOKUP(DATASHEET!AF9,lookup,2,FALSE),"")</f>
        <v/>
      </c>
      <c r="AT11" s="251" t="str">
        <f t="shared" si="24"/>
        <v/>
      </c>
      <c r="AU11" s="208" t="str">
        <f>IFERROR(VLOOKUP(DATASHEET!BL9,lookup,2,FALSE),"")</f>
        <v/>
      </c>
      <c r="AV11" s="208" t="str">
        <f>IFERROR(VLOOKUP(DATASHEET!BT9,lookup,2,FALSE),"")</f>
        <v/>
      </c>
      <c r="AW11" s="208" t="str">
        <f>IFERROR(VLOOKUP(DATASHEET!CB9,lookup,2,FALSE),"")</f>
        <v/>
      </c>
      <c r="AX11" s="209" t="str">
        <f>IFERROR(VLOOKUP(DATASHEET!CF9,lookup,2,FALSE),"")</f>
        <v/>
      </c>
      <c r="AY11" s="208" t="str">
        <f>IFERROR(VLOOKUP(DATASHEET!AN9,lookup,2,FALSE),"")</f>
        <v/>
      </c>
      <c r="AZ11" s="264" t="str">
        <f>IFERROR(VLOOKUP(DATASHEET!BX9,lookup,2,FALSE),"")</f>
        <v/>
      </c>
      <c r="BA11" s="210" t="str">
        <f>IFERROR(VLOOKUP(DATASHEET!AJ9,lookup,2,FALSE),"")</f>
        <v/>
      </c>
      <c r="BB11" s="211" t="str">
        <f t="shared" si="25"/>
        <v/>
      </c>
      <c r="BC11" s="212" t="str">
        <f t="shared" si="26"/>
        <v/>
      </c>
      <c r="BD11" s="132"/>
    </row>
    <row r="12" spans="1:56" x14ac:dyDescent="0.25">
      <c r="A12" s="193" t="str">
        <f>DATASHEET!B10</f>
        <v>AZUMAH, Yelorm</v>
      </c>
      <c r="B12" s="194" t="str">
        <f>DATASHEET!C10</f>
        <v>8AB</v>
      </c>
      <c r="C12" s="194" t="str">
        <f>DATASHEET!D10</f>
        <v>F</v>
      </c>
      <c r="D12" s="194" t="str">
        <f>DATASHEET!J10</f>
        <v>N</v>
      </c>
      <c r="E12" s="194" t="str">
        <f>DATASHEET!E10</f>
        <v>N</v>
      </c>
      <c r="F12" s="194" t="str">
        <f>DATASHEET!F10</f>
        <v>Other Black African</v>
      </c>
      <c r="G12" s="194" t="str">
        <f>DATASHEET!H10</f>
        <v>N</v>
      </c>
      <c r="H12" s="194" t="str">
        <f>DATASHEET!I10</f>
        <v>N</v>
      </c>
      <c r="I12" s="195" t="str">
        <f>DATASHEET!L10</f>
        <v>5-6</v>
      </c>
      <c r="J12" s="325">
        <f>PROGRESS!P24</f>
        <v>54.013157999999997</v>
      </c>
      <c r="K12" s="163" t="str">
        <f t="shared" si="1"/>
        <v/>
      </c>
      <c r="L12" s="196" t="str">
        <f t="shared" si="2"/>
        <v/>
      </c>
      <c r="M12" s="165"/>
      <c r="N12" s="304">
        <f t="shared" si="3"/>
        <v>10.8026316</v>
      </c>
      <c r="O12" s="198" t="str">
        <f t="shared" si="4"/>
        <v/>
      </c>
      <c r="P12" s="199" t="str">
        <f t="shared" si="5"/>
        <v/>
      </c>
      <c r="Q12" s="304">
        <f t="shared" si="6"/>
        <v>10.8026316</v>
      </c>
      <c r="R12" s="198" t="str">
        <f t="shared" si="7"/>
        <v/>
      </c>
      <c r="S12" s="200" t="str">
        <f t="shared" si="8"/>
        <v/>
      </c>
      <c r="T12" s="304">
        <f t="shared" si="9"/>
        <v>16.203947400000001</v>
      </c>
      <c r="U12" s="198">
        <f t="shared" si="10"/>
        <v>0</v>
      </c>
      <c r="V12" s="201">
        <f t="shared" si="11"/>
        <v>-5.4013157999999999</v>
      </c>
      <c r="W12" s="202">
        <f t="shared" si="12"/>
        <v>3</v>
      </c>
      <c r="X12" s="304">
        <f t="shared" si="13"/>
        <v>16.203947400000001</v>
      </c>
      <c r="Y12" s="198">
        <f t="shared" si="14"/>
        <v>0</v>
      </c>
      <c r="Z12" s="201">
        <f t="shared" si="15"/>
        <v>-5.4013157999999999</v>
      </c>
      <c r="AA12" s="202">
        <f t="shared" si="16"/>
        <v>3</v>
      </c>
      <c r="AB12" s="171"/>
      <c r="AC12" s="172" t="str">
        <f>IFERROR(VLOOKUP(DATASHEET!BP10,lookup,2,FALSE)*2,"")</f>
        <v/>
      </c>
      <c r="AD12" s="173" t="str">
        <f>IFERROR(VLOOKUP(DATASHEET!AR10,lookup,2,FALSE)*2,"")</f>
        <v/>
      </c>
      <c r="AE12" s="174" t="str">
        <f t="shared" si="17"/>
        <v/>
      </c>
      <c r="AF12" s="175" t="str">
        <f t="shared" si="18"/>
        <v/>
      </c>
      <c r="AG12" s="203" t="str">
        <f t="shared" si="19"/>
        <v/>
      </c>
      <c r="AH12" s="204" t="str">
        <f t="shared" si="20"/>
        <v/>
      </c>
      <c r="AI12" s="178" t="str">
        <f t="shared" si="21"/>
        <v/>
      </c>
      <c r="AJ12" s="205" t="str">
        <f t="shared" si="22"/>
        <v/>
      </c>
      <c r="AK12" s="180"/>
      <c r="AL12" s="181" t="str">
        <f>IFERROR(VLOOKUP(DATASHEET!CJ10,lookup,2,FALSE),"")</f>
        <v/>
      </c>
      <c r="AM12" s="182" t="str">
        <f t="shared" si="23"/>
        <v/>
      </c>
      <c r="AN12" s="183" t="str">
        <f>IFERROR(VLOOKUP(DATASHEET!AZ10,lookup,2,FALSE),"")</f>
        <v/>
      </c>
      <c r="AO12" s="183" t="str">
        <f>IFERROR(VLOOKUP(DATASHEET!CN10,lookup,2,FALSE),"")</f>
        <v/>
      </c>
      <c r="AP12" s="184" t="str">
        <f>IFERROR(VLOOKUP(DATASHEET!BH10,lookup,2,FALSE),"")</f>
        <v/>
      </c>
      <c r="AQ12" s="206" t="str">
        <f>IFERROR(VLOOKUP(DATASHEET!BD10,lookup,2,FALSE),"")</f>
        <v/>
      </c>
      <c r="AR12" s="186"/>
      <c r="AS12" s="207" t="str">
        <f>IFERROR(VLOOKUP(DATASHEET!AF10,lookup,2,FALSE),"")</f>
        <v/>
      </c>
      <c r="AT12" s="251" t="str">
        <f t="shared" si="24"/>
        <v/>
      </c>
      <c r="AU12" s="208" t="str">
        <f>IFERROR(VLOOKUP(DATASHEET!BL10,lookup,2,FALSE),"")</f>
        <v/>
      </c>
      <c r="AV12" s="208" t="str">
        <f>IFERROR(VLOOKUP(DATASHEET!BT10,lookup,2,FALSE),"")</f>
        <v/>
      </c>
      <c r="AW12" s="208" t="str">
        <f>IFERROR(VLOOKUP(DATASHEET!CB10,lookup,2,FALSE),"")</f>
        <v/>
      </c>
      <c r="AX12" s="209" t="str">
        <f>IFERROR(VLOOKUP(DATASHEET!CF10,lookup,2,FALSE),"")</f>
        <v/>
      </c>
      <c r="AY12" s="208" t="str">
        <f>IFERROR(VLOOKUP(DATASHEET!AN10,lookup,2,FALSE),"")</f>
        <v/>
      </c>
      <c r="AZ12" s="264" t="str">
        <f>IFERROR(VLOOKUP(DATASHEET!BX10,lookup,2,FALSE),"")</f>
        <v/>
      </c>
      <c r="BA12" s="210" t="str">
        <f>IFERROR(VLOOKUP(DATASHEET!AJ10,lookup,2,FALSE),"")</f>
        <v/>
      </c>
      <c r="BB12" s="211" t="str">
        <f t="shared" si="25"/>
        <v/>
      </c>
      <c r="BC12" s="212" t="str">
        <f t="shared" si="26"/>
        <v/>
      </c>
      <c r="BD12" s="132"/>
    </row>
    <row r="13" spans="1:56" x14ac:dyDescent="0.25">
      <c r="A13" s="193" t="str">
        <f>DATASHEET!B11</f>
        <v>BAILEY, Jackson</v>
      </c>
      <c r="B13" s="194" t="str">
        <f>DATASHEET!C11</f>
        <v>8MH</v>
      </c>
      <c r="C13" s="194" t="str">
        <f>DATASHEET!D11</f>
        <v>M</v>
      </c>
      <c r="D13" s="194" t="str">
        <f>DATASHEET!J11</f>
        <v>N</v>
      </c>
      <c r="E13" s="194" t="str">
        <f>DATASHEET!E11</f>
        <v>Y</v>
      </c>
      <c r="F13" s="194" t="str">
        <f>DATASHEET!F11</f>
        <v>White - British</v>
      </c>
      <c r="G13" s="194" t="str">
        <f>DATASHEET!H11</f>
        <v>Y</v>
      </c>
      <c r="H13" s="194" t="str">
        <f>DATASHEET!I11</f>
        <v>N</v>
      </c>
      <c r="I13" s="195" t="str">
        <f>DATASHEET!L11</f>
        <v>5-6</v>
      </c>
      <c r="J13" s="325">
        <f>PROGRESS!P25</f>
        <v>50.927548999999999</v>
      </c>
      <c r="K13" s="163" t="str">
        <f t="shared" si="1"/>
        <v/>
      </c>
      <c r="L13" s="196" t="str">
        <f t="shared" si="2"/>
        <v/>
      </c>
      <c r="M13" s="165"/>
      <c r="N13" s="304">
        <f t="shared" si="3"/>
        <v>10.1855098</v>
      </c>
      <c r="O13" s="198" t="str">
        <f t="shared" si="4"/>
        <v/>
      </c>
      <c r="P13" s="199" t="str">
        <f t="shared" si="5"/>
        <v/>
      </c>
      <c r="Q13" s="304">
        <f t="shared" si="6"/>
        <v>10.1855098</v>
      </c>
      <c r="R13" s="198" t="str">
        <f t="shared" si="7"/>
        <v/>
      </c>
      <c r="S13" s="200" t="str">
        <f t="shared" si="8"/>
        <v/>
      </c>
      <c r="T13" s="304">
        <f t="shared" si="9"/>
        <v>15.278264700000001</v>
      </c>
      <c r="U13" s="198">
        <f t="shared" si="10"/>
        <v>0</v>
      </c>
      <c r="V13" s="201">
        <f t="shared" si="11"/>
        <v>-5.0927549000000001</v>
      </c>
      <c r="W13" s="202">
        <f t="shared" si="12"/>
        <v>3</v>
      </c>
      <c r="X13" s="304">
        <f t="shared" si="13"/>
        <v>15.278264700000001</v>
      </c>
      <c r="Y13" s="198">
        <f t="shared" si="14"/>
        <v>0</v>
      </c>
      <c r="Z13" s="201">
        <f t="shared" si="15"/>
        <v>-5.0927549000000001</v>
      </c>
      <c r="AA13" s="202">
        <f t="shared" si="16"/>
        <v>3</v>
      </c>
      <c r="AB13" s="171"/>
      <c r="AC13" s="172" t="str">
        <f>IFERROR(VLOOKUP(DATASHEET!BP11,lookup,2,FALSE)*2,"")</f>
        <v/>
      </c>
      <c r="AD13" s="173" t="str">
        <f>IFERROR(VLOOKUP(DATASHEET!AR11,lookup,2,FALSE)*2,"")</f>
        <v/>
      </c>
      <c r="AE13" s="174" t="str">
        <f t="shared" si="17"/>
        <v/>
      </c>
      <c r="AF13" s="175" t="str">
        <f t="shared" si="18"/>
        <v/>
      </c>
      <c r="AG13" s="203" t="str">
        <f t="shared" si="19"/>
        <v/>
      </c>
      <c r="AH13" s="204" t="str">
        <f t="shared" si="20"/>
        <v/>
      </c>
      <c r="AI13" s="178" t="str">
        <f t="shared" si="21"/>
        <v/>
      </c>
      <c r="AJ13" s="205" t="str">
        <f t="shared" si="22"/>
        <v/>
      </c>
      <c r="AK13" s="180"/>
      <c r="AL13" s="181" t="str">
        <f>IFERROR(VLOOKUP(DATASHEET!CJ11,lookup,2,FALSE),"")</f>
        <v/>
      </c>
      <c r="AM13" s="182" t="str">
        <f t="shared" si="23"/>
        <v/>
      </c>
      <c r="AN13" s="183" t="str">
        <f>IFERROR(VLOOKUP(DATASHEET!AZ11,lookup,2,FALSE),"")</f>
        <v/>
      </c>
      <c r="AO13" s="183" t="str">
        <f>IFERROR(VLOOKUP(DATASHEET!CN11,lookup,2,FALSE),"")</f>
        <v/>
      </c>
      <c r="AP13" s="184" t="str">
        <f>IFERROR(VLOOKUP(DATASHEET!BH11,lookup,2,FALSE),"")</f>
        <v/>
      </c>
      <c r="AQ13" s="206" t="str">
        <f>IFERROR(VLOOKUP(DATASHEET!BD11,lookup,2,FALSE),"")</f>
        <v/>
      </c>
      <c r="AR13" s="186"/>
      <c r="AS13" s="207" t="str">
        <f>IFERROR(VLOOKUP(DATASHEET!AF11,lookup,2,FALSE),"")</f>
        <v/>
      </c>
      <c r="AT13" s="251" t="str">
        <f t="shared" si="24"/>
        <v/>
      </c>
      <c r="AU13" s="208" t="str">
        <f>IFERROR(VLOOKUP(DATASHEET!BL11,lookup,2,FALSE),"")</f>
        <v/>
      </c>
      <c r="AV13" s="208" t="str">
        <f>IFERROR(VLOOKUP(DATASHEET!BT11,lookup,2,FALSE),"")</f>
        <v/>
      </c>
      <c r="AW13" s="208" t="str">
        <f>IFERROR(VLOOKUP(DATASHEET!CB11,lookup,2,FALSE),"")</f>
        <v/>
      </c>
      <c r="AX13" s="209" t="str">
        <f>IFERROR(VLOOKUP(DATASHEET!CF11,lookup,2,FALSE),"")</f>
        <v/>
      </c>
      <c r="AY13" s="208" t="str">
        <f>IFERROR(VLOOKUP(DATASHEET!AN11,lookup,2,FALSE),"")</f>
        <v/>
      </c>
      <c r="AZ13" s="264" t="str">
        <f>IFERROR(VLOOKUP(DATASHEET!BX11,lookup,2,FALSE),"")</f>
        <v/>
      </c>
      <c r="BA13" s="210" t="str">
        <f>IFERROR(VLOOKUP(DATASHEET!AJ11,lookup,2,FALSE),"")</f>
        <v/>
      </c>
      <c r="BB13" s="211" t="str">
        <f t="shared" si="25"/>
        <v/>
      </c>
      <c r="BC13" s="212" t="str">
        <f t="shared" si="26"/>
        <v/>
      </c>
      <c r="BD13" s="132"/>
    </row>
    <row r="14" spans="1:56" x14ac:dyDescent="0.25">
      <c r="A14" s="193" t="str">
        <f>DATASHEET!B12</f>
        <v>BAKER, Zofia</v>
      </c>
      <c r="B14" s="194" t="str">
        <f>DATASHEET!C12</f>
        <v>8PH</v>
      </c>
      <c r="C14" s="194" t="str">
        <f>DATASHEET!D12</f>
        <v>F</v>
      </c>
      <c r="D14" s="194" t="str">
        <f>DATASHEET!J12</f>
        <v>N</v>
      </c>
      <c r="E14" s="194" t="str">
        <f>DATASHEET!E12</f>
        <v>Y</v>
      </c>
      <c r="F14" s="194" t="str">
        <f>DATASHEET!F12</f>
        <v>White Eastern European</v>
      </c>
      <c r="G14" s="194" t="str">
        <f>DATASHEET!H12</f>
        <v>Y</v>
      </c>
      <c r="H14" s="194" t="str">
        <f>DATASHEET!I12</f>
        <v>N</v>
      </c>
      <c r="I14" s="195" t="str">
        <f>DATASHEET!L12</f>
        <v/>
      </c>
      <c r="J14" s="325" t="str">
        <f>PROGRESS!P26</f>
        <v/>
      </c>
      <c r="K14" s="163" t="str">
        <f t="shared" si="1"/>
        <v/>
      </c>
      <c r="L14" s="196" t="str">
        <f t="shared" si="2"/>
        <v/>
      </c>
      <c r="M14" s="165"/>
      <c r="N14" s="304" t="str">
        <f t="shared" si="3"/>
        <v/>
      </c>
      <c r="O14" s="198" t="str">
        <f t="shared" si="4"/>
        <v/>
      </c>
      <c r="P14" s="199" t="str">
        <f t="shared" si="5"/>
        <v/>
      </c>
      <c r="Q14" s="304" t="str">
        <f t="shared" si="6"/>
        <v/>
      </c>
      <c r="R14" s="198" t="str">
        <f t="shared" si="7"/>
        <v/>
      </c>
      <c r="S14" s="200" t="str">
        <f t="shared" si="8"/>
        <v/>
      </c>
      <c r="T14" s="304" t="str">
        <f t="shared" si="9"/>
        <v/>
      </c>
      <c r="U14" s="198">
        <f t="shared" si="10"/>
        <v>0</v>
      </c>
      <c r="V14" s="201" t="str">
        <f t="shared" si="11"/>
        <v/>
      </c>
      <c r="W14" s="202">
        <f t="shared" si="12"/>
        <v>3</v>
      </c>
      <c r="X14" s="304" t="str">
        <f t="shared" si="13"/>
        <v/>
      </c>
      <c r="Y14" s="198">
        <f t="shared" si="14"/>
        <v>0</v>
      </c>
      <c r="Z14" s="201" t="str">
        <f t="shared" si="15"/>
        <v/>
      </c>
      <c r="AA14" s="202">
        <f t="shared" si="16"/>
        <v>3</v>
      </c>
      <c r="AB14" s="171"/>
      <c r="AC14" s="172" t="str">
        <f>IFERROR(VLOOKUP(DATASHEET!BP12,lookup,2,FALSE)*2,"")</f>
        <v/>
      </c>
      <c r="AD14" s="173" t="str">
        <f>IFERROR(VLOOKUP(DATASHEET!AR12,lookup,2,FALSE)*2,"")</f>
        <v/>
      </c>
      <c r="AE14" s="174" t="str">
        <f t="shared" si="17"/>
        <v/>
      </c>
      <c r="AF14" s="175" t="str">
        <f t="shared" si="18"/>
        <v/>
      </c>
      <c r="AG14" s="203" t="str">
        <f t="shared" si="19"/>
        <v/>
      </c>
      <c r="AH14" s="204" t="str">
        <f t="shared" si="20"/>
        <v/>
      </c>
      <c r="AI14" s="178" t="str">
        <f t="shared" si="21"/>
        <v/>
      </c>
      <c r="AJ14" s="205" t="str">
        <f t="shared" si="22"/>
        <v/>
      </c>
      <c r="AK14" s="180"/>
      <c r="AL14" s="181" t="str">
        <f>IFERROR(VLOOKUP(DATASHEET!CJ12,lookup,2,FALSE),"")</f>
        <v/>
      </c>
      <c r="AM14" s="182" t="str">
        <f t="shared" si="23"/>
        <v/>
      </c>
      <c r="AN14" s="183" t="str">
        <f>IFERROR(VLOOKUP(DATASHEET!AZ12,lookup,2,FALSE),"")</f>
        <v/>
      </c>
      <c r="AO14" s="183" t="str">
        <f>IFERROR(VLOOKUP(DATASHEET!CN12,lookup,2,FALSE),"")</f>
        <v/>
      </c>
      <c r="AP14" s="184" t="str">
        <f>IFERROR(VLOOKUP(DATASHEET!BH12,lookup,2,FALSE),"")</f>
        <v/>
      </c>
      <c r="AQ14" s="206" t="str">
        <f>IFERROR(VLOOKUP(DATASHEET!BD12,lookup,2,FALSE),"")</f>
        <v/>
      </c>
      <c r="AR14" s="186"/>
      <c r="AS14" s="207" t="str">
        <f>IFERROR(VLOOKUP(DATASHEET!AF12,lookup,2,FALSE),"")</f>
        <v/>
      </c>
      <c r="AT14" s="251" t="str">
        <f t="shared" si="24"/>
        <v/>
      </c>
      <c r="AU14" s="208" t="str">
        <f>IFERROR(VLOOKUP(DATASHEET!BL12,lookup,2,FALSE),"")</f>
        <v/>
      </c>
      <c r="AV14" s="208" t="str">
        <f>IFERROR(VLOOKUP(DATASHEET!BT12,lookup,2,FALSE),"")</f>
        <v/>
      </c>
      <c r="AW14" s="208" t="str">
        <f>IFERROR(VLOOKUP(DATASHEET!CB12,lookup,2,FALSE),"")</f>
        <v/>
      </c>
      <c r="AX14" s="209" t="str">
        <f>IFERROR(VLOOKUP(DATASHEET!CF12,lookup,2,FALSE),"")</f>
        <v/>
      </c>
      <c r="AY14" s="208" t="str">
        <f>IFERROR(VLOOKUP(DATASHEET!AN12,lookup,2,FALSE),"")</f>
        <v/>
      </c>
      <c r="AZ14" s="264" t="str">
        <f>IFERROR(VLOOKUP(DATASHEET!BX12,lookup,2,FALSE),"")</f>
        <v/>
      </c>
      <c r="BA14" s="210" t="str">
        <f>IFERROR(VLOOKUP(DATASHEET!AJ12,lookup,2,FALSE),"")</f>
        <v/>
      </c>
      <c r="BB14" s="211" t="str">
        <f t="shared" si="25"/>
        <v/>
      </c>
      <c r="BC14" s="212" t="str">
        <f t="shared" si="26"/>
        <v/>
      </c>
      <c r="BD14" s="132"/>
    </row>
    <row r="15" spans="1:56" x14ac:dyDescent="0.25">
      <c r="A15" s="193" t="str">
        <f>DATASHEET!B13</f>
        <v>BARNETT, Lily</v>
      </c>
      <c r="B15" s="194" t="str">
        <f>DATASHEET!C13</f>
        <v>8KC</v>
      </c>
      <c r="C15" s="194" t="str">
        <f>DATASHEET!D13</f>
        <v>F</v>
      </c>
      <c r="D15" s="194" t="str">
        <f>DATASHEET!J13</f>
        <v>N</v>
      </c>
      <c r="E15" s="194" t="str">
        <f>DATASHEET!E13</f>
        <v>N</v>
      </c>
      <c r="F15" s="194" t="str">
        <f>DATASHEET!F13</f>
        <v>White - British</v>
      </c>
      <c r="G15" s="194" t="str">
        <f>DATASHEET!H13</f>
        <v>N</v>
      </c>
      <c r="H15" s="194" t="str">
        <f>DATASHEET!I13</f>
        <v>N</v>
      </c>
      <c r="I15" s="195" t="str">
        <f>DATASHEET!L13</f>
        <v>7-8</v>
      </c>
      <c r="J15" s="325">
        <f>PROGRESS!P27</f>
        <v>65.541015999999999</v>
      </c>
      <c r="K15" s="163" t="str">
        <f t="shared" si="1"/>
        <v/>
      </c>
      <c r="L15" s="196" t="str">
        <f t="shared" si="2"/>
        <v/>
      </c>
      <c r="M15" s="165"/>
      <c r="N15" s="304">
        <f t="shared" si="3"/>
        <v>13.1082032</v>
      </c>
      <c r="O15" s="198" t="str">
        <f t="shared" si="4"/>
        <v/>
      </c>
      <c r="P15" s="199" t="str">
        <f t="shared" si="5"/>
        <v/>
      </c>
      <c r="Q15" s="304">
        <f t="shared" si="6"/>
        <v>13.1082032</v>
      </c>
      <c r="R15" s="198" t="str">
        <f t="shared" si="7"/>
        <v/>
      </c>
      <c r="S15" s="200" t="str">
        <f t="shared" si="8"/>
        <v/>
      </c>
      <c r="T15" s="304">
        <f t="shared" si="9"/>
        <v>19.662304800000001</v>
      </c>
      <c r="U15" s="198">
        <f t="shared" si="10"/>
        <v>0</v>
      </c>
      <c r="V15" s="201">
        <f t="shared" si="11"/>
        <v>-6.5541016000000001</v>
      </c>
      <c r="W15" s="202">
        <f t="shared" si="12"/>
        <v>3</v>
      </c>
      <c r="X15" s="304">
        <f t="shared" si="13"/>
        <v>19.662304800000001</v>
      </c>
      <c r="Y15" s="198">
        <f t="shared" si="14"/>
        <v>0</v>
      </c>
      <c r="Z15" s="201">
        <f t="shared" si="15"/>
        <v>-6.5541016000000001</v>
      </c>
      <c r="AA15" s="202">
        <f t="shared" si="16"/>
        <v>3</v>
      </c>
      <c r="AB15" s="171"/>
      <c r="AC15" s="172" t="str">
        <f>IFERROR(VLOOKUP(DATASHEET!BP13,lookup,2,FALSE)*2,"")</f>
        <v/>
      </c>
      <c r="AD15" s="173" t="str">
        <f>IFERROR(VLOOKUP(DATASHEET!AR13,lookup,2,FALSE)*2,"")</f>
        <v/>
      </c>
      <c r="AE15" s="174" t="str">
        <f t="shared" si="17"/>
        <v/>
      </c>
      <c r="AF15" s="175" t="str">
        <f t="shared" si="18"/>
        <v/>
      </c>
      <c r="AG15" s="203" t="str">
        <f t="shared" si="19"/>
        <v/>
      </c>
      <c r="AH15" s="204" t="str">
        <f t="shared" si="20"/>
        <v/>
      </c>
      <c r="AI15" s="178" t="str">
        <f t="shared" si="21"/>
        <v/>
      </c>
      <c r="AJ15" s="205" t="str">
        <f t="shared" si="22"/>
        <v/>
      </c>
      <c r="AK15" s="180"/>
      <c r="AL15" s="181" t="str">
        <f>IFERROR(VLOOKUP(DATASHEET!CJ13,lookup,2,FALSE),"")</f>
        <v/>
      </c>
      <c r="AM15" s="182" t="str">
        <f t="shared" si="23"/>
        <v/>
      </c>
      <c r="AN15" s="183" t="str">
        <f>IFERROR(VLOOKUP(DATASHEET!AZ13,lookup,2,FALSE),"")</f>
        <v/>
      </c>
      <c r="AO15" s="183" t="str">
        <f>IFERROR(VLOOKUP(DATASHEET!CN13,lookup,2,FALSE),"")</f>
        <v/>
      </c>
      <c r="AP15" s="184" t="str">
        <f>IFERROR(VLOOKUP(DATASHEET!BH13,lookup,2,FALSE),"")</f>
        <v/>
      </c>
      <c r="AQ15" s="206" t="str">
        <f>IFERROR(VLOOKUP(DATASHEET!BD13,lookup,2,FALSE),"")</f>
        <v/>
      </c>
      <c r="AR15" s="186"/>
      <c r="AS15" s="207" t="str">
        <f>IFERROR(VLOOKUP(DATASHEET!AF13,lookup,2,FALSE),"")</f>
        <v/>
      </c>
      <c r="AT15" s="251" t="str">
        <f t="shared" si="24"/>
        <v/>
      </c>
      <c r="AU15" s="208" t="str">
        <f>IFERROR(VLOOKUP(DATASHEET!BL13,lookup,2,FALSE),"")</f>
        <v/>
      </c>
      <c r="AV15" s="208" t="str">
        <f>IFERROR(VLOOKUP(DATASHEET!BT13,lookup,2,FALSE),"")</f>
        <v/>
      </c>
      <c r="AW15" s="208" t="str">
        <f>IFERROR(VLOOKUP(DATASHEET!CB13,lookup,2,FALSE),"")</f>
        <v/>
      </c>
      <c r="AX15" s="209" t="str">
        <f>IFERROR(VLOOKUP(DATASHEET!CF13,lookup,2,FALSE),"")</f>
        <v/>
      </c>
      <c r="AY15" s="208" t="str">
        <f>IFERROR(VLOOKUP(DATASHEET!AN13,lookup,2,FALSE),"")</f>
        <v/>
      </c>
      <c r="AZ15" s="264" t="str">
        <f>IFERROR(VLOOKUP(DATASHEET!BX13,lookup,2,FALSE),"")</f>
        <v/>
      </c>
      <c r="BA15" s="210" t="str">
        <f>IFERROR(VLOOKUP(DATASHEET!AJ13,lookup,2,FALSE),"")</f>
        <v/>
      </c>
      <c r="BB15" s="211" t="str">
        <f t="shared" si="25"/>
        <v/>
      </c>
      <c r="BC15" s="212" t="str">
        <f t="shared" si="26"/>
        <v/>
      </c>
      <c r="BD15" s="132"/>
    </row>
    <row r="16" spans="1:56" x14ac:dyDescent="0.25">
      <c r="A16" s="193" t="str">
        <f>DATASHEET!B14</f>
        <v>BINGHAM, Harry</v>
      </c>
      <c r="B16" s="194" t="str">
        <f>DATASHEET!C14</f>
        <v>8KC</v>
      </c>
      <c r="C16" s="194" t="str">
        <f>DATASHEET!D14</f>
        <v>M</v>
      </c>
      <c r="D16" s="194" t="str">
        <f>DATASHEET!J14</f>
        <v>N</v>
      </c>
      <c r="E16" s="194" t="str">
        <f>DATASHEET!E14</f>
        <v>N</v>
      </c>
      <c r="F16" s="194" t="str">
        <f>DATASHEET!F14</f>
        <v>White - British</v>
      </c>
      <c r="G16" s="194" t="str">
        <f>DATASHEET!H14</f>
        <v>N</v>
      </c>
      <c r="H16" s="194" t="str">
        <f>DATASHEET!I14</f>
        <v>N</v>
      </c>
      <c r="I16" s="195" t="str">
        <f>DATASHEET!L14</f>
        <v>5-6</v>
      </c>
      <c r="J16" s="325">
        <f>PROGRESS!P28</f>
        <v>49.024999999999999</v>
      </c>
      <c r="K16" s="163" t="str">
        <f t="shared" si="1"/>
        <v/>
      </c>
      <c r="L16" s="196" t="str">
        <f t="shared" si="2"/>
        <v/>
      </c>
      <c r="M16" s="165"/>
      <c r="N16" s="304">
        <f t="shared" si="3"/>
        <v>9.8049999999999997</v>
      </c>
      <c r="O16" s="198" t="str">
        <f t="shared" si="4"/>
        <v/>
      </c>
      <c r="P16" s="199" t="str">
        <f t="shared" si="5"/>
        <v/>
      </c>
      <c r="Q16" s="304">
        <f t="shared" si="6"/>
        <v>9.8049999999999997</v>
      </c>
      <c r="R16" s="198" t="str">
        <f t="shared" si="7"/>
        <v/>
      </c>
      <c r="S16" s="200" t="str">
        <f t="shared" si="8"/>
        <v/>
      </c>
      <c r="T16" s="304">
        <f t="shared" si="9"/>
        <v>14.7075</v>
      </c>
      <c r="U16" s="198">
        <f t="shared" si="10"/>
        <v>0</v>
      </c>
      <c r="V16" s="201">
        <f t="shared" si="11"/>
        <v>-4.9024999999999999</v>
      </c>
      <c r="W16" s="202">
        <f t="shared" si="12"/>
        <v>3</v>
      </c>
      <c r="X16" s="304">
        <f t="shared" si="13"/>
        <v>14.7075</v>
      </c>
      <c r="Y16" s="198">
        <f t="shared" si="14"/>
        <v>0</v>
      </c>
      <c r="Z16" s="201">
        <f t="shared" si="15"/>
        <v>-4.9024999999999999</v>
      </c>
      <c r="AA16" s="202">
        <f t="shared" si="16"/>
        <v>3</v>
      </c>
      <c r="AB16" s="171"/>
      <c r="AC16" s="172" t="str">
        <f>IFERROR(VLOOKUP(DATASHEET!BP14,lookup,2,FALSE)*2,"")</f>
        <v/>
      </c>
      <c r="AD16" s="173" t="str">
        <f>IFERROR(VLOOKUP(DATASHEET!AR14,lookup,2,FALSE)*2,"")</f>
        <v/>
      </c>
      <c r="AE16" s="174" t="str">
        <f t="shared" si="17"/>
        <v/>
      </c>
      <c r="AF16" s="175" t="str">
        <f t="shared" si="18"/>
        <v/>
      </c>
      <c r="AG16" s="203" t="str">
        <f t="shared" si="19"/>
        <v/>
      </c>
      <c r="AH16" s="204" t="str">
        <f t="shared" si="20"/>
        <v/>
      </c>
      <c r="AI16" s="178" t="str">
        <f t="shared" si="21"/>
        <v/>
      </c>
      <c r="AJ16" s="205" t="str">
        <f t="shared" si="22"/>
        <v/>
      </c>
      <c r="AK16" s="180"/>
      <c r="AL16" s="181" t="str">
        <f>IFERROR(VLOOKUP(DATASHEET!CJ14,lookup,2,FALSE),"")</f>
        <v/>
      </c>
      <c r="AM16" s="182" t="str">
        <f t="shared" si="23"/>
        <v/>
      </c>
      <c r="AN16" s="183" t="str">
        <f>IFERROR(VLOOKUP(DATASHEET!AZ14,lookup,2,FALSE),"")</f>
        <v/>
      </c>
      <c r="AO16" s="183" t="str">
        <f>IFERROR(VLOOKUP(DATASHEET!CN14,lookup,2,FALSE),"")</f>
        <v/>
      </c>
      <c r="AP16" s="184" t="str">
        <f>IFERROR(VLOOKUP(DATASHEET!BH14,lookup,2,FALSE),"")</f>
        <v/>
      </c>
      <c r="AQ16" s="206" t="str">
        <f>IFERROR(VLOOKUP(DATASHEET!BD14,lookup,2,FALSE),"")</f>
        <v/>
      </c>
      <c r="AR16" s="186"/>
      <c r="AS16" s="207" t="str">
        <f>IFERROR(VLOOKUP(DATASHEET!AF14,lookup,2,FALSE),"")</f>
        <v/>
      </c>
      <c r="AT16" s="251" t="str">
        <f t="shared" si="24"/>
        <v/>
      </c>
      <c r="AU16" s="208" t="str">
        <f>IFERROR(VLOOKUP(DATASHEET!BL14,lookup,2,FALSE),"")</f>
        <v/>
      </c>
      <c r="AV16" s="208" t="str">
        <f>IFERROR(VLOOKUP(DATASHEET!BT14,lookup,2,FALSE),"")</f>
        <v/>
      </c>
      <c r="AW16" s="208" t="str">
        <f>IFERROR(VLOOKUP(DATASHEET!CB14,lookup,2,FALSE),"")</f>
        <v/>
      </c>
      <c r="AX16" s="209" t="str">
        <f>IFERROR(VLOOKUP(DATASHEET!CF14,lookup,2,FALSE),"")</f>
        <v/>
      </c>
      <c r="AY16" s="208" t="str">
        <f>IFERROR(VLOOKUP(DATASHEET!AN14,lookup,2,FALSE),"")</f>
        <v/>
      </c>
      <c r="AZ16" s="264" t="str">
        <f>IFERROR(VLOOKUP(DATASHEET!BX14,lookup,2,FALSE),"")</f>
        <v/>
      </c>
      <c r="BA16" s="210" t="str">
        <f>IFERROR(VLOOKUP(DATASHEET!AJ14,lookup,2,FALSE),"")</f>
        <v/>
      </c>
      <c r="BB16" s="211" t="str">
        <f t="shared" si="25"/>
        <v/>
      </c>
      <c r="BC16" s="212" t="str">
        <f t="shared" si="26"/>
        <v/>
      </c>
      <c r="BD16" s="132"/>
    </row>
    <row r="17" spans="1:56" x14ac:dyDescent="0.25">
      <c r="A17" s="193" t="str">
        <f>DATASHEET!B15</f>
        <v>BISHAWU, Tyrone</v>
      </c>
      <c r="B17" s="194" t="str">
        <f>DATASHEET!C15</f>
        <v>8AB</v>
      </c>
      <c r="C17" s="194" t="str">
        <f>DATASHEET!D15</f>
        <v>M</v>
      </c>
      <c r="D17" s="194" t="str">
        <f>DATASHEET!J15</f>
        <v>N</v>
      </c>
      <c r="E17" s="194" t="str">
        <f>DATASHEET!E15</f>
        <v>Y</v>
      </c>
      <c r="F17" s="194" t="str">
        <f>DATASHEET!F15</f>
        <v>Black and Any Other Ethnic Group</v>
      </c>
      <c r="G17" s="194" t="str">
        <f>DATASHEET!H15</f>
        <v>Y</v>
      </c>
      <c r="H17" s="194" t="str">
        <f>DATASHEET!I15</f>
        <v>N</v>
      </c>
      <c r="I17" s="195" t="str">
        <f>DATASHEET!L15</f>
        <v>5-6</v>
      </c>
      <c r="J17" s="325">
        <f>PROGRESS!P29</f>
        <v>54.013157999999997</v>
      </c>
      <c r="K17" s="163" t="str">
        <f t="shared" si="1"/>
        <v/>
      </c>
      <c r="L17" s="196" t="str">
        <f t="shared" si="2"/>
        <v/>
      </c>
      <c r="M17" s="165"/>
      <c r="N17" s="304">
        <f t="shared" si="3"/>
        <v>10.8026316</v>
      </c>
      <c r="O17" s="198" t="str">
        <f t="shared" si="4"/>
        <v/>
      </c>
      <c r="P17" s="199" t="str">
        <f t="shared" si="5"/>
        <v/>
      </c>
      <c r="Q17" s="304">
        <f t="shared" si="6"/>
        <v>10.8026316</v>
      </c>
      <c r="R17" s="198" t="str">
        <f t="shared" si="7"/>
        <v/>
      </c>
      <c r="S17" s="200" t="str">
        <f t="shared" si="8"/>
        <v/>
      </c>
      <c r="T17" s="304">
        <f t="shared" si="9"/>
        <v>16.203947400000001</v>
      </c>
      <c r="U17" s="198">
        <f t="shared" si="10"/>
        <v>0</v>
      </c>
      <c r="V17" s="201">
        <f t="shared" si="11"/>
        <v>-5.4013157999999999</v>
      </c>
      <c r="W17" s="202">
        <f t="shared" si="12"/>
        <v>3</v>
      </c>
      <c r="X17" s="304">
        <f t="shared" si="13"/>
        <v>16.203947400000001</v>
      </c>
      <c r="Y17" s="198">
        <f t="shared" si="14"/>
        <v>0</v>
      </c>
      <c r="Z17" s="201">
        <f t="shared" si="15"/>
        <v>-5.4013157999999999</v>
      </c>
      <c r="AA17" s="202">
        <f t="shared" si="16"/>
        <v>3</v>
      </c>
      <c r="AB17" s="171"/>
      <c r="AC17" s="172" t="str">
        <f>IFERROR(VLOOKUP(DATASHEET!BP15,lookup,2,FALSE)*2,"")</f>
        <v/>
      </c>
      <c r="AD17" s="173" t="str">
        <f>IFERROR(VLOOKUP(DATASHEET!AR15,lookup,2,FALSE)*2,"")</f>
        <v/>
      </c>
      <c r="AE17" s="174" t="str">
        <f t="shared" si="17"/>
        <v/>
      </c>
      <c r="AF17" s="175" t="str">
        <f t="shared" si="18"/>
        <v/>
      </c>
      <c r="AG17" s="203" t="str">
        <f t="shared" si="19"/>
        <v/>
      </c>
      <c r="AH17" s="204" t="str">
        <f t="shared" si="20"/>
        <v/>
      </c>
      <c r="AI17" s="178" t="str">
        <f t="shared" si="21"/>
        <v/>
      </c>
      <c r="AJ17" s="205" t="str">
        <f t="shared" si="22"/>
        <v/>
      </c>
      <c r="AK17" s="180"/>
      <c r="AL17" s="181" t="str">
        <f>IFERROR(VLOOKUP(DATASHEET!CJ15,lookup,2,FALSE),"")</f>
        <v/>
      </c>
      <c r="AM17" s="182" t="str">
        <f t="shared" si="23"/>
        <v/>
      </c>
      <c r="AN17" s="183" t="str">
        <f>IFERROR(VLOOKUP(DATASHEET!AZ15,lookup,2,FALSE),"")</f>
        <v/>
      </c>
      <c r="AO17" s="183" t="str">
        <f>IFERROR(VLOOKUP(DATASHEET!CN15,lookup,2,FALSE),"")</f>
        <v/>
      </c>
      <c r="AP17" s="184" t="str">
        <f>IFERROR(VLOOKUP(DATASHEET!BH15,lookup,2,FALSE),"")</f>
        <v/>
      </c>
      <c r="AQ17" s="206" t="str">
        <f>IFERROR(VLOOKUP(DATASHEET!BD15,lookup,2,FALSE),"")</f>
        <v/>
      </c>
      <c r="AR17" s="186"/>
      <c r="AS17" s="207" t="str">
        <f>IFERROR(VLOOKUP(DATASHEET!AF15,lookup,2,FALSE),"")</f>
        <v/>
      </c>
      <c r="AT17" s="251" t="str">
        <f t="shared" si="24"/>
        <v/>
      </c>
      <c r="AU17" s="208" t="str">
        <f>IFERROR(VLOOKUP(DATASHEET!BL15,lookup,2,FALSE),"")</f>
        <v/>
      </c>
      <c r="AV17" s="208" t="str">
        <f>IFERROR(VLOOKUP(DATASHEET!BT15,lookup,2,FALSE),"")</f>
        <v/>
      </c>
      <c r="AW17" s="208" t="str">
        <f>IFERROR(VLOOKUP(DATASHEET!CB15,lookup,2,FALSE),"")</f>
        <v/>
      </c>
      <c r="AX17" s="209" t="str">
        <f>IFERROR(VLOOKUP(DATASHEET!CF15,lookup,2,FALSE),"")</f>
        <v/>
      </c>
      <c r="AY17" s="208" t="str">
        <f>IFERROR(VLOOKUP(DATASHEET!AN15,lookup,2,FALSE),"")</f>
        <v/>
      </c>
      <c r="AZ17" s="264" t="str">
        <f>IFERROR(VLOOKUP(DATASHEET!BX15,lookup,2,FALSE),"")</f>
        <v/>
      </c>
      <c r="BA17" s="210" t="str">
        <f>IFERROR(VLOOKUP(DATASHEET!AJ15,lookup,2,FALSE),"")</f>
        <v/>
      </c>
      <c r="BB17" s="211" t="str">
        <f t="shared" si="25"/>
        <v/>
      </c>
      <c r="BC17" s="212" t="str">
        <f t="shared" si="26"/>
        <v/>
      </c>
      <c r="BD17" s="132"/>
    </row>
    <row r="18" spans="1:56" x14ac:dyDescent="0.25">
      <c r="A18" s="193" t="str">
        <f>DATASHEET!B16</f>
        <v>BORTHWICK, Beatrice</v>
      </c>
      <c r="B18" s="194" t="str">
        <f>DATASHEET!C16</f>
        <v>8KS</v>
      </c>
      <c r="C18" s="194" t="str">
        <f>DATASHEET!D16</f>
        <v>F</v>
      </c>
      <c r="D18" s="194" t="str">
        <f>DATASHEET!J16</f>
        <v>N</v>
      </c>
      <c r="E18" s="194" t="str">
        <f>DATASHEET!E16</f>
        <v>N</v>
      </c>
      <c r="F18" s="194" t="str">
        <f>DATASHEET!F16</f>
        <v>White - British</v>
      </c>
      <c r="G18" s="194" t="str">
        <f>DATASHEET!H16</f>
        <v>N</v>
      </c>
      <c r="H18" s="194" t="str">
        <f>DATASHEET!I16</f>
        <v>N</v>
      </c>
      <c r="I18" s="195" t="str">
        <f>DATASHEET!L16</f>
        <v>5-6</v>
      </c>
      <c r="J18" s="325">
        <f>PROGRESS!P30</f>
        <v>45.503675999999999</v>
      </c>
      <c r="K18" s="163" t="str">
        <f t="shared" si="1"/>
        <v/>
      </c>
      <c r="L18" s="196" t="str">
        <f t="shared" si="2"/>
        <v/>
      </c>
      <c r="M18" s="165"/>
      <c r="N18" s="304">
        <f t="shared" si="3"/>
        <v>9.100735199999999</v>
      </c>
      <c r="O18" s="198" t="str">
        <f t="shared" si="4"/>
        <v/>
      </c>
      <c r="P18" s="199" t="str">
        <f t="shared" si="5"/>
        <v/>
      </c>
      <c r="Q18" s="304">
        <f t="shared" si="6"/>
        <v>9.100735199999999</v>
      </c>
      <c r="R18" s="198" t="str">
        <f t="shared" si="7"/>
        <v/>
      </c>
      <c r="S18" s="200" t="str">
        <f t="shared" si="8"/>
        <v/>
      </c>
      <c r="T18" s="304">
        <f t="shared" si="9"/>
        <v>13.651102799999999</v>
      </c>
      <c r="U18" s="198">
        <f t="shared" si="10"/>
        <v>0</v>
      </c>
      <c r="V18" s="201">
        <f t="shared" si="11"/>
        <v>-4.5503675999999995</v>
      </c>
      <c r="W18" s="202">
        <f t="shared" si="12"/>
        <v>3</v>
      </c>
      <c r="X18" s="304">
        <f t="shared" si="13"/>
        <v>13.651102799999999</v>
      </c>
      <c r="Y18" s="198">
        <f t="shared" si="14"/>
        <v>0</v>
      </c>
      <c r="Z18" s="201">
        <f t="shared" si="15"/>
        <v>-4.5503675999999995</v>
      </c>
      <c r="AA18" s="202">
        <f t="shared" si="16"/>
        <v>3</v>
      </c>
      <c r="AB18" s="171"/>
      <c r="AC18" s="172" t="str">
        <f>IFERROR(VLOOKUP(DATASHEET!BP16,lookup,2,FALSE)*2,"")</f>
        <v/>
      </c>
      <c r="AD18" s="173" t="str">
        <f>IFERROR(VLOOKUP(DATASHEET!AR16,lookup,2,FALSE)*2,"")</f>
        <v/>
      </c>
      <c r="AE18" s="174" t="str">
        <f t="shared" si="17"/>
        <v/>
      </c>
      <c r="AF18" s="175" t="str">
        <f t="shared" si="18"/>
        <v/>
      </c>
      <c r="AG18" s="203" t="str">
        <f t="shared" si="19"/>
        <v/>
      </c>
      <c r="AH18" s="204" t="str">
        <f t="shared" si="20"/>
        <v/>
      </c>
      <c r="AI18" s="178" t="str">
        <f t="shared" si="21"/>
        <v/>
      </c>
      <c r="AJ18" s="205" t="str">
        <f t="shared" si="22"/>
        <v/>
      </c>
      <c r="AK18" s="180"/>
      <c r="AL18" s="181" t="str">
        <f>IFERROR(VLOOKUP(DATASHEET!CJ16,lookup,2,FALSE),"")</f>
        <v/>
      </c>
      <c r="AM18" s="182" t="str">
        <f t="shared" si="23"/>
        <v/>
      </c>
      <c r="AN18" s="183" t="str">
        <f>IFERROR(VLOOKUP(DATASHEET!AZ16,lookup,2,FALSE),"")</f>
        <v/>
      </c>
      <c r="AO18" s="183" t="str">
        <f>IFERROR(VLOOKUP(DATASHEET!CN16,lookup,2,FALSE),"")</f>
        <v/>
      </c>
      <c r="AP18" s="184" t="str">
        <f>IFERROR(VLOOKUP(DATASHEET!BH16,lookup,2,FALSE),"")</f>
        <v/>
      </c>
      <c r="AQ18" s="206" t="str">
        <f>IFERROR(VLOOKUP(DATASHEET!BD16,lookup,2,FALSE),"")</f>
        <v/>
      </c>
      <c r="AR18" s="186"/>
      <c r="AS18" s="207" t="str">
        <f>IFERROR(VLOOKUP(DATASHEET!AF16,lookup,2,FALSE),"")</f>
        <v/>
      </c>
      <c r="AT18" s="251" t="str">
        <f t="shared" si="24"/>
        <v/>
      </c>
      <c r="AU18" s="208" t="str">
        <f>IFERROR(VLOOKUP(DATASHEET!BL16,lookup,2,FALSE),"")</f>
        <v/>
      </c>
      <c r="AV18" s="208" t="str">
        <f>IFERROR(VLOOKUP(DATASHEET!BT16,lookup,2,FALSE),"")</f>
        <v/>
      </c>
      <c r="AW18" s="208" t="str">
        <f>IFERROR(VLOOKUP(DATASHEET!CB16,lookup,2,FALSE),"")</f>
        <v/>
      </c>
      <c r="AX18" s="209" t="str">
        <f>IFERROR(VLOOKUP(DATASHEET!CF16,lookup,2,FALSE),"")</f>
        <v/>
      </c>
      <c r="AY18" s="208" t="str">
        <f>IFERROR(VLOOKUP(DATASHEET!AN16,lookup,2,FALSE),"")</f>
        <v/>
      </c>
      <c r="AZ18" s="264" t="str">
        <f>IFERROR(VLOOKUP(DATASHEET!BX16,lookup,2,FALSE),"")</f>
        <v/>
      </c>
      <c r="BA18" s="210" t="str">
        <f>IFERROR(VLOOKUP(DATASHEET!AJ16,lookup,2,FALSE),"")</f>
        <v/>
      </c>
      <c r="BB18" s="211" t="str">
        <f t="shared" si="25"/>
        <v/>
      </c>
      <c r="BC18" s="212" t="str">
        <f t="shared" si="26"/>
        <v/>
      </c>
      <c r="BD18" s="132"/>
    </row>
    <row r="19" spans="1:56" x14ac:dyDescent="0.25">
      <c r="A19" s="193" t="str">
        <f>DATASHEET!B17</f>
        <v>BRADSHAW, Megan</v>
      </c>
      <c r="B19" s="194" t="str">
        <f>DATASHEET!C17</f>
        <v>8KC</v>
      </c>
      <c r="C19" s="194" t="str">
        <f>DATASHEET!D17</f>
        <v>F</v>
      </c>
      <c r="D19" s="194" t="str">
        <f>DATASHEET!J17</f>
        <v>N</v>
      </c>
      <c r="E19" s="194" t="str">
        <f>DATASHEET!E17</f>
        <v>N</v>
      </c>
      <c r="F19" s="194" t="str">
        <f>DATASHEET!F17</f>
        <v>White - British</v>
      </c>
      <c r="G19" s="194" t="str">
        <f>DATASHEET!H17</f>
        <v>N</v>
      </c>
      <c r="H19" s="194" t="str">
        <f>DATASHEET!I17</f>
        <v>N</v>
      </c>
      <c r="I19" s="195" t="str">
        <f>DATASHEET!L17</f>
        <v>7-8</v>
      </c>
      <c r="J19" s="325">
        <f>PROGRESS!P31</f>
        <v>74.828357999999994</v>
      </c>
      <c r="K19" s="163" t="str">
        <f t="shared" si="1"/>
        <v/>
      </c>
      <c r="L19" s="196" t="str">
        <f t="shared" si="2"/>
        <v/>
      </c>
      <c r="M19" s="165"/>
      <c r="N19" s="304">
        <f t="shared" si="3"/>
        <v>14.965671599999999</v>
      </c>
      <c r="O19" s="198" t="str">
        <f t="shared" si="4"/>
        <v/>
      </c>
      <c r="P19" s="199" t="str">
        <f t="shared" si="5"/>
        <v/>
      </c>
      <c r="Q19" s="304">
        <f t="shared" si="6"/>
        <v>14.965671599999999</v>
      </c>
      <c r="R19" s="198" t="str">
        <f t="shared" si="7"/>
        <v/>
      </c>
      <c r="S19" s="200" t="str">
        <f t="shared" si="8"/>
        <v/>
      </c>
      <c r="T19" s="304">
        <f t="shared" si="9"/>
        <v>22.448507399999997</v>
      </c>
      <c r="U19" s="198">
        <f t="shared" si="10"/>
        <v>0</v>
      </c>
      <c r="V19" s="201">
        <f t="shared" si="11"/>
        <v>-7.4828357999999993</v>
      </c>
      <c r="W19" s="202">
        <f t="shared" si="12"/>
        <v>3</v>
      </c>
      <c r="X19" s="304">
        <f t="shared" si="13"/>
        <v>22.448507399999997</v>
      </c>
      <c r="Y19" s="198">
        <f t="shared" si="14"/>
        <v>0</v>
      </c>
      <c r="Z19" s="201">
        <f t="shared" si="15"/>
        <v>-7.4828357999999993</v>
      </c>
      <c r="AA19" s="202">
        <f t="shared" si="16"/>
        <v>3</v>
      </c>
      <c r="AB19" s="171"/>
      <c r="AC19" s="172" t="str">
        <f>IFERROR(VLOOKUP(DATASHEET!BP17,lookup,2,FALSE)*2,"")</f>
        <v/>
      </c>
      <c r="AD19" s="173" t="str">
        <f>IFERROR(VLOOKUP(DATASHEET!AR17,lookup,2,FALSE)*2,"")</f>
        <v/>
      </c>
      <c r="AE19" s="174" t="str">
        <f t="shared" si="17"/>
        <v/>
      </c>
      <c r="AF19" s="175" t="str">
        <f t="shared" si="18"/>
        <v/>
      </c>
      <c r="AG19" s="203" t="str">
        <f t="shared" si="19"/>
        <v/>
      </c>
      <c r="AH19" s="204" t="str">
        <f t="shared" si="20"/>
        <v/>
      </c>
      <c r="AI19" s="178" t="str">
        <f t="shared" si="21"/>
        <v/>
      </c>
      <c r="AJ19" s="205" t="str">
        <f t="shared" si="22"/>
        <v/>
      </c>
      <c r="AK19" s="180"/>
      <c r="AL19" s="181" t="str">
        <f>IFERROR(VLOOKUP(DATASHEET!CJ17,lookup,2,FALSE),"")</f>
        <v/>
      </c>
      <c r="AM19" s="182" t="str">
        <f t="shared" si="23"/>
        <v/>
      </c>
      <c r="AN19" s="183" t="str">
        <f>IFERROR(VLOOKUP(DATASHEET!AZ17,lookup,2,FALSE),"")</f>
        <v/>
      </c>
      <c r="AO19" s="183" t="str">
        <f>IFERROR(VLOOKUP(DATASHEET!CN17,lookup,2,FALSE),"")</f>
        <v/>
      </c>
      <c r="AP19" s="184" t="str">
        <f>IFERROR(VLOOKUP(DATASHEET!BH17,lookup,2,FALSE),"")</f>
        <v/>
      </c>
      <c r="AQ19" s="206" t="str">
        <f>IFERROR(VLOOKUP(DATASHEET!BD17,lookup,2,FALSE),"")</f>
        <v/>
      </c>
      <c r="AR19" s="186"/>
      <c r="AS19" s="207" t="str">
        <f>IFERROR(VLOOKUP(DATASHEET!AF17,lookup,2,FALSE),"")</f>
        <v/>
      </c>
      <c r="AT19" s="251" t="str">
        <f t="shared" si="24"/>
        <v/>
      </c>
      <c r="AU19" s="208" t="str">
        <f>IFERROR(VLOOKUP(DATASHEET!BL17,lookup,2,FALSE),"")</f>
        <v/>
      </c>
      <c r="AV19" s="208" t="str">
        <f>IFERROR(VLOOKUP(DATASHEET!BT17,lookup,2,FALSE),"")</f>
        <v/>
      </c>
      <c r="AW19" s="208" t="str">
        <f>IFERROR(VLOOKUP(DATASHEET!CB17,lookup,2,FALSE),"")</f>
        <v/>
      </c>
      <c r="AX19" s="209" t="str">
        <f>IFERROR(VLOOKUP(DATASHEET!CF17,lookup,2,FALSE),"")</f>
        <v/>
      </c>
      <c r="AY19" s="208" t="str">
        <f>IFERROR(VLOOKUP(DATASHEET!AN17,lookup,2,FALSE),"")</f>
        <v/>
      </c>
      <c r="AZ19" s="264" t="str">
        <f>IFERROR(VLOOKUP(DATASHEET!BX17,lookup,2,FALSE),"")</f>
        <v/>
      </c>
      <c r="BA19" s="210" t="str">
        <f>IFERROR(VLOOKUP(DATASHEET!AJ17,lookup,2,FALSE),"")</f>
        <v/>
      </c>
      <c r="BB19" s="211" t="str">
        <f t="shared" si="25"/>
        <v/>
      </c>
      <c r="BC19" s="212" t="str">
        <f t="shared" si="26"/>
        <v/>
      </c>
      <c r="BD19" s="132"/>
    </row>
    <row r="20" spans="1:56" x14ac:dyDescent="0.25">
      <c r="A20" s="193" t="str">
        <f>DATASHEET!B18</f>
        <v>BRANNEY-GRAVELEY, Orla</v>
      </c>
      <c r="B20" s="194" t="str">
        <f>DATASHEET!C18</f>
        <v>8AR</v>
      </c>
      <c r="C20" s="194" t="str">
        <f>DATASHEET!D18</f>
        <v>F</v>
      </c>
      <c r="D20" s="194" t="str">
        <f>DATASHEET!J18</f>
        <v>N</v>
      </c>
      <c r="E20" s="194" t="str">
        <f>DATASHEET!E18</f>
        <v>N</v>
      </c>
      <c r="F20" s="194" t="str">
        <f>DATASHEET!F18</f>
        <v>White - British</v>
      </c>
      <c r="G20" s="194" t="str">
        <f>DATASHEET!H18</f>
        <v>N</v>
      </c>
      <c r="H20" s="194" t="str">
        <f>DATASHEET!I18</f>
        <v>N</v>
      </c>
      <c r="I20" s="195" t="str">
        <f>DATASHEET!L18</f>
        <v>6-7</v>
      </c>
      <c r="J20" s="325">
        <f>PROGRESS!P32</f>
        <v>56.563876999999998</v>
      </c>
      <c r="K20" s="163" t="str">
        <f t="shared" si="1"/>
        <v/>
      </c>
      <c r="L20" s="196" t="str">
        <f t="shared" si="2"/>
        <v/>
      </c>
      <c r="M20" s="165"/>
      <c r="N20" s="304">
        <f t="shared" si="3"/>
        <v>11.3127754</v>
      </c>
      <c r="O20" s="198" t="str">
        <f t="shared" si="4"/>
        <v/>
      </c>
      <c r="P20" s="199" t="str">
        <f t="shared" si="5"/>
        <v/>
      </c>
      <c r="Q20" s="304">
        <f t="shared" si="6"/>
        <v>11.3127754</v>
      </c>
      <c r="R20" s="198" t="str">
        <f t="shared" si="7"/>
        <v/>
      </c>
      <c r="S20" s="200" t="str">
        <f t="shared" si="8"/>
        <v/>
      </c>
      <c r="T20" s="304">
        <f t="shared" si="9"/>
        <v>16.969163099999999</v>
      </c>
      <c r="U20" s="198">
        <f t="shared" si="10"/>
        <v>0</v>
      </c>
      <c r="V20" s="201">
        <f t="shared" si="11"/>
        <v>-5.6563876999999998</v>
      </c>
      <c r="W20" s="202">
        <f t="shared" si="12"/>
        <v>3</v>
      </c>
      <c r="X20" s="304">
        <f t="shared" si="13"/>
        <v>16.969163099999999</v>
      </c>
      <c r="Y20" s="198">
        <f t="shared" si="14"/>
        <v>0</v>
      </c>
      <c r="Z20" s="201">
        <f t="shared" si="15"/>
        <v>-5.6563876999999998</v>
      </c>
      <c r="AA20" s="202">
        <f t="shared" si="16"/>
        <v>3</v>
      </c>
      <c r="AB20" s="171"/>
      <c r="AC20" s="172" t="str">
        <f>IFERROR(VLOOKUP(DATASHEET!BP18,lookup,2,FALSE)*2,"")</f>
        <v/>
      </c>
      <c r="AD20" s="173" t="str">
        <f>IFERROR(VLOOKUP(DATASHEET!AR18,lookup,2,FALSE)*2,"")</f>
        <v/>
      </c>
      <c r="AE20" s="174" t="str">
        <f t="shared" si="17"/>
        <v/>
      </c>
      <c r="AF20" s="175" t="str">
        <f t="shared" si="18"/>
        <v/>
      </c>
      <c r="AG20" s="203" t="str">
        <f t="shared" si="19"/>
        <v/>
      </c>
      <c r="AH20" s="204" t="str">
        <f t="shared" si="20"/>
        <v/>
      </c>
      <c r="AI20" s="178" t="str">
        <f t="shared" si="21"/>
        <v/>
      </c>
      <c r="AJ20" s="205" t="str">
        <f t="shared" si="22"/>
        <v/>
      </c>
      <c r="AK20" s="180"/>
      <c r="AL20" s="181" t="str">
        <f>IFERROR(VLOOKUP(DATASHEET!CJ18,lookup,2,FALSE),"")</f>
        <v/>
      </c>
      <c r="AM20" s="182" t="str">
        <f t="shared" si="23"/>
        <v/>
      </c>
      <c r="AN20" s="183" t="str">
        <f>IFERROR(VLOOKUP(DATASHEET!AZ18,lookup,2,FALSE),"")</f>
        <v/>
      </c>
      <c r="AO20" s="183" t="str">
        <f>IFERROR(VLOOKUP(DATASHEET!CN18,lookup,2,FALSE),"")</f>
        <v/>
      </c>
      <c r="AP20" s="184" t="str">
        <f>IFERROR(VLOOKUP(DATASHEET!BH18,lookup,2,FALSE),"")</f>
        <v/>
      </c>
      <c r="AQ20" s="206" t="str">
        <f>IFERROR(VLOOKUP(DATASHEET!BD18,lookup,2,FALSE),"")</f>
        <v/>
      </c>
      <c r="AR20" s="186"/>
      <c r="AS20" s="207" t="str">
        <f>IFERROR(VLOOKUP(DATASHEET!AF18,lookup,2,FALSE),"")</f>
        <v/>
      </c>
      <c r="AT20" s="251" t="str">
        <f t="shared" si="24"/>
        <v/>
      </c>
      <c r="AU20" s="208" t="str">
        <f>IFERROR(VLOOKUP(DATASHEET!BL18,lookup,2,FALSE),"")</f>
        <v/>
      </c>
      <c r="AV20" s="208" t="str">
        <f>IFERROR(VLOOKUP(DATASHEET!BT18,lookup,2,FALSE),"")</f>
        <v/>
      </c>
      <c r="AW20" s="208" t="str">
        <f>IFERROR(VLOOKUP(DATASHEET!CB18,lookup,2,FALSE),"")</f>
        <v/>
      </c>
      <c r="AX20" s="209" t="str">
        <f>IFERROR(VLOOKUP(DATASHEET!CF18,lookup,2,FALSE),"")</f>
        <v/>
      </c>
      <c r="AY20" s="208" t="str">
        <f>IFERROR(VLOOKUP(DATASHEET!AN18,lookup,2,FALSE),"")</f>
        <v/>
      </c>
      <c r="AZ20" s="264" t="str">
        <f>IFERROR(VLOOKUP(DATASHEET!BX18,lookup,2,FALSE),"")</f>
        <v/>
      </c>
      <c r="BA20" s="210" t="str">
        <f>IFERROR(VLOOKUP(DATASHEET!AJ18,lookup,2,FALSE),"")</f>
        <v/>
      </c>
      <c r="BB20" s="211" t="str">
        <f t="shared" si="25"/>
        <v/>
      </c>
      <c r="BC20" s="212" t="str">
        <f t="shared" si="26"/>
        <v/>
      </c>
      <c r="BD20" s="132"/>
    </row>
    <row r="21" spans="1:56" x14ac:dyDescent="0.25">
      <c r="A21" s="193" t="str">
        <f>DATASHEET!B19</f>
        <v>BRENNIN, Noah</v>
      </c>
      <c r="B21" s="194" t="str">
        <f>DATASHEET!C19</f>
        <v>8AR</v>
      </c>
      <c r="C21" s="194" t="str">
        <f>DATASHEET!D19</f>
        <v>M</v>
      </c>
      <c r="D21" s="194" t="str">
        <f>DATASHEET!J19</f>
        <v>N</v>
      </c>
      <c r="E21" s="194" t="str">
        <f>DATASHEET!E19</f>
        <v>N</v>
      </c>
      <c r="F21" s="194" t="str">
        <f>DATASHEET!F19</f>
        <v>White and Any Other Asian Background</v>
      </c>
      <c r="G21" s="194" t="str">
        <f>DATASHEET!H19</f>
        <v>N</v>
      </c>
      <c r="H21" s="194" t="str">
        <f>DATASHEET!I19</f>
        <v>N</v>
      </c>
      <c r="I21" s="195" t="str">
        <f>DATASHEET!L19</f>
        <v>8-9</v>
      </c>
      <c r="J21" s="325">
        <f>PROGRESS!P33</f>
        <v>82.119048000000006</v>
      </c>
      <c r="K21" s="163" t="str">
        <f t="shared" si="1"/>
        <v/>
      </c>
      <c r="L21" s="196" t="str">
        <f t="shared" si="2"/>
        <v/>
      </c>
      <c r="M21" s="165"/>
      <c r="N21" s="304">
        <f t="shared" si="3"/>
        <v>16.423809600000002</v>
      </c>
      <c r="O21" s="198" t="str">
        <f t="shared" si="4"/>
        <v/>
      </c>
      <c r="P21" s="199" t="str">
        <f t="shared" si="5"/>
        <v/>
      </c>
      <c r="Q21" s="304">
        <f t="shared" si="6"/>
        <v>16.423809600000002</v>
      </c>
      <c r="R21" s="198" t="str">
        <f t="shared" si="7"/>
        <v/>
      </c>
      <c r="S21" s="200" t="str">
        <f t="shared" si="8"/>
        <v/>
      </c>
      <c r="T21" s="304">
        <f t="shared" si="9"/>
        <v>24.635714400000005</v>
      </c>
      <c r="U21" s="198">
        <f t="shared" si="10"/>
        <v>0</v>
      </c>
      <c r="V21" s="201">
        <f t="shared" si="11"/>
        <v>-8.211904800000001</v>
      </c>
      <c r="W21" s="202">
        <f t="shared" si="12"/>
        <v>3</v>
      </c>
      <c r="X21" s="304">
        <f t="shared" si="13"/>
        <v>24.635714400000005</v>
      </c>
      <c r="Y21" s="198">
        <f t="shared" si="14"/>
        <v>0</v>
      </c>
      <c r="Z21" s="201">
        <f t="shared" si="15"/>
        <v>-8.211904800000001</v>
      </c>
      <c r="AA21" s="202">
        <f t="shared" si="16"/>
        <v>3</v>
      </c>
      <c r="AB21" s="171"/>
      <c r="AC21" s="172" t="str">
        <f>IFERROR(VLOOKUP(DATASHEET!BP19,lookup,2,FALSE)*2,"")</f>
        <v/>
      </c>
      <c r="AD21" s="173" t="str">
        <f>IFERROR(VLOOKUP(DATASHEET!AR19,lookup,2,FALSE)*2,"")</f>
        <v/>
      </c>
      <c r="AE21" s="174" t="str">
        <f t="shared" si="17"/>
        <v/>
      </c>
      <c r="AF21" s="175" t="str">
        <f t="shared" si="18"/>
        <v/>
      </c>
      <c r="AG21" s="203" t="str">
        <f t="shared" si="19"/>
        <v/>
      </c>
      <c r="AH21" s="204" t="str">
        <f t="shared" si="20"/>
        <v/>
      </c>
      <c r="AI21" s="178" t="str">
        <f t="shared" si="21"/>
        <v/>
      </c>
      <c r="AJ21" s="205" t="str">
        <f t="shared" si="22"/>
        <v/>
      </c>
      <c r="AK21" s="180"/>
      <c r="AL21" s="181" t="str">
        <f>IFERROR(VLOOKUP(DATASHEET!CJ19,lookup,2,FALSE),"")</f>
        <v/>
      </c>
      <c r="AM21" s="182" t="str">
        <f t="shared" si="23"/>
        <v/>
      </c>
      <c r="AN21" s="183" t="str">
        <f>IFERROR(VLOOKUP(DATASHEET!AZ19,lookup,2,FALSE),"")</f>
        <v/>
      </c>
      <c r="AO21" s="183" t="str">
        <f>IFERROR(VLOOKUP(DATASHEET!CN19,lookup,2,FALSE),"")</f>
        <v/>
      </c>
      <c r="AP21" s="184" t="str">
        <f>IFERROR(VLOOKUP(DATASHEET!BH19,lookup,2,FALSE),"")</f>
        <v/>
      </c>
      <c r="AQ21" s="206" t="str">
        <f>IFERROR(VLOOKUP(DATASHEET!BD19,lookup,2,FALSE),"")</f>
        <v/>
      </c>
      <c r="AR21" s="186"/>
      <c r="AS21" s="207" t="str">
        <f>IFERROR(VLOOKUP(DATASHEET!AF19,lookup,2,FALSE),"")</f>
        <v/>
      </c>
      <c r="AT21" s="251" t="str">
        <f t="shared" si="24"/>
        <v/>
      </c>
      <c r="AU21" s="208" t="str">
        <f>IFERROR(VLOOKUP(DATASHEET!BL19,lookup,2,FALSE),"")</f>
        <v/>
      </c>
      <c r="AV21" s="208" t="str">
        <f>IFERROR(VLOOKUP(DATASHEET!BT19,lookup,2,FALSE),"")</f>
        <v/>
      </c>
      <c r="AW21" s="208" t="str">
        <f>IFERROR(VLOOKUP(DATASHEET!CB19,lookup,2,FALSE),"")</f>
        <v/>
      </c>
      <c r="AX21" s="209" t="str">
        <f>IFERROR(VLOOKUP(DATASHEET!CF19,lookup,2,FALSE),"")</f>
        <v/>
      </c>
      <c r="AY21" s="208" t="str">
        <f>IFERROR(VLOOKUP(DATASHEET!AN19,lookup,2,FALSE),"")</f>
        <v/>
      </c>
      <c r="AZ21" s="264" t="str">
        <f>IFERROR(VLOOKUP(DATASHEET!BX19,lookup,2,FALSE),"")</f>
        <v/>
      </c>
      <c r="BA21" s="210" t="str">
        <f>IFERROR(VLOOKUP(DATASHEET!AJ19,lookup,2,FALSE),"")</f>
        <v/>
      </c>
      <c r="BB21" s="211" t="str">
        <f t="shared" si="25"/>
        <v/>
      </c>
      <c r="BC21" s="212" t="str">
        <f t="shared" si="26"/>
        <v/>
      </c>
      <c r="BD21" s="132"/>
    </row>
    <row r="22" spans="1:56" x14ac:dyDescent="0.25">
      <c r="A22" s="193" t="str">
        <f>DATASHEET!B20</f>
        <v>BROWN, Libby</v>
      </c>
      <c r="B22" s="194" t="str">
        <f>DATASHEET!C20</f>
        <v>8PH</v>
      </c>
      <c r="C22" s="194" t="str">
        <f>DATASHEET!D20</f>
        <v>F</v>
      </c>
      <c r="D22" s="194" t="str">
        <f>DATASHEET!J20</f>
        <v>N</v>
      </c>
      <c r="E22" s="194" t="str">
        <f>DATASHEET!E20</f>
        <v>N</v>
      </c>
      <c r="F22" s="194" t="str">
        <f>DATASHEET!F20</f>
        <v>White - British</v>
      </c>
      <c r="G22" s="194" t="str">
        <f>DATASHEET!H20</f>
        <v>N</v>
      </c>
      <c r="H22" s="194" t="str">
        <f>DATASHEET!I20</f>
        <v>N</v>
      </c>
      <c r="I22" s="195" t="str">
        <f>DATASHEET!L20</f>
        <v>5-6</v>
      </c>
      <c r="J22" s="325">
        <f>PROGRESS!P34</f>
        <v>50.927548999999999</v>
      </c>
      <c r="K22" s="163" t="str">
        <f t="shared" si="1"/>
        <v/>
      </c>
      <c r="L22" s="196" t="str">
        <f t="shared" si="2"/>
        <v/>
      </c>
      <c r="M22" s="165"/>
      <c r="N22" s="304">
        <f t="shared" si="3"/>
        <v>10.1855098</v>
      </c>
      <c r="O22" s="198" t="str">
        <f t="shared" si="4"/>
        <v/>
      </c>
      <c r="P22" s="199" t="str">
        <f t="shared" si="5"/>
        <v/>
      </c>
      <c r="Q22" s="304">
        <f t="shared" si="6"/>
        <v>10.1855098</v>
      </c>
      <c r="R22" s="198" t="str">
        <f t="shared" si="7"/>
        <v/>
      </c>
      <c r="S22" s="200" t="str">
        <f t="shared" si="8"/>
        <v/>
      </c>
      <c r="T22" s="304">
        <f t="shared" si="9"/>
        <v>15.278264700000001</v>
      </c>
      <c r="U22" s="198">
        <f t="shared" si="10"/>
        <v>0</v>
      </c>
      <c r="V22" s="201">
        <f t="shared" si="11"/>
        <v>-5.0927549000000001</v>
      </c>
      <c r="W22" s="202">
        <f t="shared" si="12"/>
        <v>3</v>
      </c>
      <c r="X22" s="304">
        <f t="shared" si="13"/>
        <v>15.278264700000001</v>
      </c>
      <c r="Y22" s="198">
        <f t="shared" si="14"/>
        <v>0</v>
      </c>
      <c r="Z22" s="201">
        <f t="shared" si="15"/>
        <v>-5.0927549000000001</v>
      </c>
      <c r="AA22" s="202">
        <f t="shared" si="16"/>
        <v>3</v>
      </c>
      <c r="AB22" s="171"/>
      <c r="AC22" s="172" t="str">
        <f>IFERROR(VLOOKUP(DATASHEET!BP20,lookup,2,FALSE)*2,"")</f>
        <v/>
      </c>
      <c r="AD22" s="173" t="str">
        <f>IFERROR(VLOOKUP(DATASHEET!AR20,lookup,2,FALSE)*2,"")</f>
        <v/>
      </c>
      <c r="AE22" s="174" t="str">
        <f t="shared" si="17"/>
        <v/>
      </c>
      <c r="AF22" s="175" t="str">
        <f t="shared" si="18"/>
        <v/>
      </c>
      <c r="AG22" s="203" t="str">
        <f t="shared" si="19"/>
        <v/>
      </c>
      <c r="AH22" s="204" t="str">
        <f t="shared" si="20"/>
        <v/>
      </c>
      <c r="AI22" s="178" t="str">
        <f t="shared" si="21"/>
        <v/>
      </c>
      <c r="AJ22" s="205" t="str">
        <f t="shared" si="22"/>
        <v/>
      </c>
      <c r="AK22" s="180"/>
      <c r="AL22" s="181" t="str">
        <f>IFERROR(VLOOKUP(DATASHEET!CJ20,lookup,2,FALSE),"")</f>
        <v/>
      </c>
      <c r="AM22" s="182" t="str">
        <f t="shared" si="23"/>
        <v/>
      </c>
      <c r="AN22" s="183" t="str">
        <f>IFERROR(VLOOKUP(DATASHEET!AZ20,lookup,2,FALSE),"")</f>
        <v/>
      </c>
      <c r="AO22" s="183" t="str">
        <f>IFERROR(VLOOKUP(DATASHEET!CN20,lookup,2,FALSE),"")</f>
        <v/>
      </c>
      <c r="AP22" s="184" t="str">
        <f>IFERROR(VLOOKUP(DATASHEET!BH20,lookup,2,FALSE),"")</f>
        <v/>
      </c>
      <c r="AQ22" s="206" t="str">
        <f>IFERROR(VLOOKUP(DATASHEET!BD20,lookup,2,FALSE),"")</f>
        <v/>
      </c>
      <c r="AR22" s="186"/>
      <c r="AS22" s="207" t="str">
        <f>IFERROR(VLOOKUP(DATASHEET!AF20,lookup,2,FALSE),"")</f>
        <v/>
      </c>
      <c r="AT22" s="251" t="str">
        <f t="shared" si="24"/>
        <v/>
      </c>
      <c r="AU22" s="208" t="str">
        <f>IFERROR(VLOOKUP(DATASHEET!BL20,lookup,2,FALSE),"")</f>
        <v/>
      </c>
      <c r="AV22" s="208" t="str">
        <f>IFERROR(VLOOKUP(DATASHEET!BT20,lookup,2,FALSE),"")</f>
        <v/>
      </c>
      <c r="AW22" s="208" t="str">
        <f>IFERROR(VLOOKUP(DATASHEET!CB20,lookup,2,FALSE),"")</f>
        <v/>
      </c>
      <c r="AX22" s="209" t="str">
        <f>IFERROR(VLOOKUP(DATASHEET!CF20,lookup,2,FALSE),"")</f>
        <v/>
      </c>
      <c r="AY22" s="208" t="str">
        <f>IFERROR(VLOOKUP(DATASHEET!AN20,lookup,2,FALSE),"")</f>
        <v/>
      </c>
      <c r="AZ22" s="264" t="str">
        <f>IFERROR(VLOOKUP(DATASHEET!BX20,lookup,2,FALSE),"")</f>
        <v/>
      </c>
      <c r="BA22" s="210" t="str">
        <f>IFERROR(VLOOKUP(DATASHEET!AJ20,lookup,2,FALSE),"")</f>
        <v/>
      </c>
      <c r="BB22" s="211" t="str">
        <f t="shared" si="25"/>
        <v/>
      </c>
      <c r="BC22" s="212" t="str">
        <f t="shared" si="26"/>
        <v/>
      </c>
      <c r="BD22" s="132"/>
    </row>
    <row r="23" spans="1:56" x14ac:dyDescent="0.25">
      <c r="A23" s="193" t="str">
        <f>DATASHEET!B21</f>
        <v>BRUMPTON, Abigail</v>
      </c>
      <c r="B23" s="194" t="str">
        <f>DATASHEET!C21</f>
        <v>8KC</v>
      </c>
      <c r="C23" s="194" t="str">
        <f>DATASHEET!D21</f>
        <v>F</v>
      </c>
      <c r="D23" s="194" t="str">
        <f>DATASHEET!J21</f>
        <v>N</v>
      </c>
      <c r="E23" s="194" t="str">
        <f>DATASHEET!E21</f>
        <v>N</v>
      </c>
      <c r="F23" s="194" t="str">
        <f>DATASHEET!F21</f>
        <v>White - British</v>
      </c>
      <c r="G23" s="194" t="str">
        <f>DATASHEET!H21</f>
        <v>N</v>
      </c>
      <c r="H23" s="194" t="str">
        <f>DATASHEET!I21</f>
        <v>N</v>
      </c>
      <c r="I23" s="195" t="str">
        <f>DATASHEET!L21</f>
        <v>5-6</v>
      </c>
      <c r="J23" s="325">
        <f>PROGRESS!P35</f>
        <v>49.024999999999999</v>
      </c>
      <c r="K23" s="163" t="str">
        <f t="shared" si="1"/>
        <v/>
      </c>
      <c r="L23" s="196" t="str">
        <f t="shared" si="2"/>
        <v/>
      </c>
      <c r="M23" s="165"/>
      <c r="N23" s="304">
        <f t="shared" si="3"/>
        <v>9.8049999999999997</v>
      </c>
      <c r="O23" s="198" t="str">
        <f t="shared" si="4"/>
        <v/>
      </c>
      <c r="P23" s="199" t="str">
        <f t="shared" si="5"/>
        <v/>
      </c>
      <c r="Q23" s="304">
        <f t="shared" si="6"/>
        <v>9.8049999999999997</v>
      </c>
      <c r="R23" s="198" t="str">
        <f t="shared" si="7"/>
        <v/>
      </c>
      <c r="S23" s="200" t="str">
        <f t="shared" si="8"/>
        <v/>
      </c>
      <c r="T23" s="304">
        <f t="shared" si="9"/>
        <v>14.7075</v>
      </c>
      <c r="U23" s="198">
        <f t="shared" si="10"/>
        <v>0</v>
      </c>
      <c r="V23" s="201">
        <f t="shared" si="11"/>
        <v>-4.9024999999999999</v>
      </c>
      <c r="W23" s="202">
        <f t="shared" si="12"/>
        <v>3</v>
      </c>
      <c r="X23" s="304">
        <f t="shared" si="13"/>
        <v>14.7075</v>
      </c>
      <c r="Y23" s="198">
        <f t="shared" si="14"/>
        <v>0</v>
      </c>
      <c r="Z23" s="201">
        <f t="shared" si="15"/>
        <v>-4.9024999999999999</v>
      </c>
      <c r="AA23" s="202">
        <f t="shared" si="16"/>
        <v>3</v>
      </c>
      <c r="AB23" s="171"/>
      <c r="AC23" s="172" t="str">
        <f>IFERROR(VLOOKUP(DATASHEET!BP21,lookup,2,FALSE)*2,"")</f>
        <v/>
      </c>
      <c r="AD23" s="173" t="str">
        <f>IFERROR(VLOOKUP(DATASHEET!AR21,lookup,2,FALSE)*2,"")</f>
        <v/>
      </c>
      <c r="AE23" s="174" t="str">
        <f t="shared" si="17"/>
        <v/>
      </c>
      <c r="AF23" s="175" t="str">
        <f t="shared" si="18"/>
        <v/>
      </c>
      <c r="AG23" s="203" t="str">
        <f t="shared" si="19"/>
        <v/>
      </c>
      <c r="AH23" s="204" t="str">
        <f t="shared" si="20"/>
        <v/>
      </c>
      <c r="AI23" s="178" t="str">
        <f t="shared" si="21"/>
        <v/>
      </c>
      <c r="AJ23" s="205" t="str">
        <f t="shared" si="22"/>
        <v/>
      </c>
      <c r="AK23" s="180"/>
      <c r="AL23" s="181" t="str">
        <f>IFERROR(VLOOKUP(DATASHEET!CJ21,lookup,2,FALSE),"")</f>
        <v/>
      </c>
      <c r="AM23" s="182" t="str">
        <f t="shared" si="23"/>
        <v/>
      </c>
      <c r="AN23" s="183" t="str">
        <f>IFERROR(VLOOKUP(DATASHEET!AZ21,lookup,2,FALSE),"")</f>
        <v/>
      </c>
      <c r="AO23" s="183" t="str">
        <f>IFERROR(VLOOKUP(DATASHEET!CN21,lookup,2,FALSE),"")</f>
        <v/>
      </c>
      <c r="AP23" s="184" t="str">
        <f>IFERROR(VLOOKUP(DATASHEET!BH21,lookup,2,FALSE),"")</f>
        <v/>
      </c>
      <c r="AQ23" s="206" t="str">
        <f>IFERROR(VLOOKUP(DATASHEET!BD21,lookup,2,FALSE),"")</f>
        <v/>
      </c>
      <c r="AR23" s="186"/>
      <c r="AS23" s="207" t="str">
        <f>IFERROR(VLOOKUP(DATASHEET!AF21,lookup,2,FALSE),"")</f>
        <v/>
      </c>
      <c r="AT23" s="251" t="str">
        <f t="shared" si="24"/>
        <v/>
      </c>
      <c r="AU23" s="208" t="str">
        <f>IFERROR(VLOOKUP(DATASHEET!BL21,lookup,2,FALSE),"")</f>
        <v/>
      </c>
      <c r="AV23" s="208" t="str">
        <f>IFERROR(VLOOKUP(DATASHEET!BT21,lookup,2,FALSE),"")</f>
        <v/>
      </c>
      <c r="AW23" s="208" t="str">
        <f>IFERROR(VLOOKUP(DATASHEET!CB21,lookup,2,FALSE),"")</f>
        <v/>
      </c>
      <c r="AX23" s="209" t="str">
        <f>IFERROR(VLOOKUP(DATASHEET!CF21,lookup,2,FALSE),"")</f>
        <v/>
      </c>
      <c r="AY23" s="208" t="str">
        <f>IFERROR(VLOOKUP(DATASHEET!AN21,lookup,2,FALSE),"")</f>
        <v/>
      </c>
      <c r="AZ23" s="264" t="str">
        <f>IFERROR(VLOOKUP(DATASHEET!BX21,lookup,2,FALSE),"")</f>
        <v/>
      </c>
      <c r="BA23" s="210" t="str">
        <f>IFERROR(VLOOKUP(DATASHEET!AJ21,lookup,2,FALSE),"")</f>
        <v/>
      </c>
      <c r="BB23" s="211" t="str">
        <f t="shared" si="25"/>
        <v/>
      </c>
      <c r="BC23" s="212" t="str">
        <f t="shared" si="26"/>
        <v/>
      </c>
      <c r="BD23" s="132"/>
    </row>
    <row r="24" spans="1:56" x14ac:dyDescent="0.25">
      <c r="A24" s="193" t="str">
        <f>DATASHEET!B22</f>
        <v>BRUNO, Francesco</v>
      </c>
      <c r="B24" s="194" t="str">
        <f>DATASHEET!C22</f>
        <v>8KC</v>
      </c>
      <c r="C24" s="194" t="str">
        <f>DATASHEET!D22</f>
        <v>M</v>
      </c>
      <c r="D24" s="194" t="str">
        <f>DATASHEET!J22</f>
        <v>N</v>
      </c>
      <c r="E24" s="194" t="str">
        <f>DATASHEET!E22</f>
        <v>N</v>
      </c>
      <c r="F24" s="194" t="str">
        <f>DATASHEET!F22</f>
        <v>White Other</v>
      </c>
      <c r="G24" s="194" t="str">
        <f>DATASHEET!H22</f>
        <v>N</v>
      </c>
      <c r="H24" s="194" t="str">
        <f>DATASHEET!I22</f>
        <v>N</v>
      </c>
      <c r="I24" s="195" t="str">
        <f>DATASHEET!L22</f>
        <v>3-4</v>
      </c>
      <c r="J24" s="325">
        <f>PROGRESS!P36</f>
        <v>38.909638999999999</v>
      </c>
      <c r="K24" s="163" t="str">
        <f t="shared" si="1"/>
        <v/>
      </c>
      <c r="L24" s="196" t="str">
        <f t="shared" si="2"/>
        <v/>
      </c>
      <c r="M24" s="165"/>
      <c r="N24" s="304">
        <f t="shared" si="3"/>
        <v>7.7819278000000001</v>
      </c>
      <c r="O24" s="198" t="str">
        <f t="shared" si="4"/>
        <v/>
      </c>
      <c r="P24" s="199" t="str">
        <f t="shared" si="5"/>
        <v/>
      </c>
      <c r="Q24" s="304">
        <f t="shared" si="6"/>
        <v>7.7819278000000001</v>
      </c>
      <c r="R24" s="198" t="str">
        <f t="shared" si="7"/>
        <v/>
      </c>
      <c r="S24" s="200" t="str">
        <f t="shared" si="8"/>
        <v/>
      </c>
      <c r="T24" s="304">
        <f t="shared" si="9"/>
        <v>11.672891700000001</v>
      </c>
      <c r="U24" s="198">
        <f t="shared" si="10"/>
        <v>0</v>
      </c>
      <c r="V24" s="201">
        <f t="shared" si="11"/>
        <v>-3.8909639000000005</v>
      </c>
      <c r="W24" s="202">
        <f t="shared" si="12"/>
        <v>3</v>
      </c>
      <c r="X24" s="304">
        <f t="shared" si="13"/>
        <v>11.672891700000001</v>
      </c>
      <c r="Y24" s="198">
        <f t="shared" si="14"/>
        <v>0</v>
      </c>
      <c r="Z24" s="201">
        <f t="shared" si="15"/>
        <v>-3.8909639000000005</v>
      </c>
      <c r="AA24" s="202">
        <f t="shared" si="16"/>
        <v>3</v>
      </c>
      <c r="AB24" s="171"/>
      <c r="AC24" s="172" t="str">
        <f>IFERROR(VLOOKUP(DATASHEET!BP22,lookup,2,FALSE)*2,"")</f>
        <v/>
      </c>
      <c r="AD24" s="173" t="str">
        <f>IFERROR(VLOOKUP(DATASHEET!AR22,lookup,2,FALSE)*2,"")</f>
        <v/>
      </c>
      <c r="AE24" s="174" t="str">
        <f t="shared" si="17"/>
        <v/>
      </c>
      <c r="AF24" s="175" t="str">
        <f t="shared" si="18"/>
        <v/>
      </c>
      <c r="AG24" s="203" t="str">
        <f t="shared" si="19"/>
        <v/>
      </c>
      <c r="AH24" s="204" t="str">
        <f t="shared" si="20"/>
        <v/>
      </c>
      <c r="AI24" s="178" t="str">
        <f t="shared" si="21"/>
        <v/>
      </c>
      <c r="AJ24" s="205" t="str">
        <f t="shared" si="22"/>
        <v/>
      </c>
      <c r="AK24" s="180"/>
      <c r="AL24" s="181" t="str">
        <f>IFERROR(VLOOKUP(DATASHEET!CJ22,lookup,2,FALSE),"")</f>
        <v/>
      </c>
      <c r="AM24" s="182" t="str">
        <f t="shared" si="23"/>
        <v/>
      </c>
      <c r="AN24" s="183" t="str">
        <f>IFERROR(VLOOKUP(DATASHEET!AZ22,lookup,2,FALSE),"")</f>
        <v/>
      </c>
      <c r="AO24" s="183" t="str">
        <f>IFERROR(VLOOKUP(DATASHEET!CN22,lookup,2,FALSE),"")</f>
        <v/>
      </c>
      <c r="AP24" s="184" t="str">
        <f>IFERROR(VLOOKUP(DATASHEET!BH22,lookup,2,FALSE),"")</f>
        <v/>
      </c>
      <c r="AQ24" s="206" t="str">
        <f>IFERROR(VLOOKUP(DATASHEET!BD22,lookup,2,FALSE),"")</f>
        <v/>
      </c>
      <c r="AR24" s="186"/>
      <c r="AS24" s="207" t="str">
        <f>IFERROR(VLOOKUP(DATASHEET!AF22,lookup,2,FALSE),"")</f>
        <v/>
      </c>
      <c r="AT24" s="251" t="str">
        <f t="shared" si="24"/>
        <v/>
      </c>
      <c r="AU24" s="208" t="str">
        <f>IFERROR(VLOOKUP(DATASHEET!BL22,lookup,2,FALSE),"")</f>
        <v/>
      </c>
      <c r="AV24" s="208" t="str">
        <f>IFERROR(VLOOKUP(DATASHEET!BT22,lookup,2,FALSE),"")</f>
        <v/>
      </c>
      <c r="AW24" s="208" t="str">
        <f>IFERROR(VLOOKUP(DATASHEET!CB22,lookup,2,FALSE),"")</f>
        <v/>
      </c>
      <c r="AX24" s="209" t="str">
        <f>IFERROR(VLOOKUP(DATASHEET!CF22,lookup,2,FALSE),"")</f>
        <v/>
      </c>
      <c r="AY24" s="208" t="str">
        <f>IFERROR(VLOOKUP(DATASHEET!AN22,lookup,2,FALSE),"")</f>
        <v/>
      </c>
      <c r="AZ24" s="264" t="str">
        <f>IFERROR(VLOOKUP(DATASHEET!BX22,lookup,2,FALSE),"")</f>
        <v/>
      </c>
      <c r="BA24" s="210" t="str">
        <f>IFERROR(VLOOKUP(DATASHEET!AJ22,lookup,2,FALSE),"")</f>
        <v/>
      </c>
      <c r="BB24" s="211" t="str">
        <f t="shared" si="25"/>
        <v/>
      </c>
      <c r="BC24" s="212" t="str">
        <f t="shared" si="26"/>
        <v/>
      </c>
      <c r="BD24" s="132"/>
    </row>
    <row r="25" spans="1:56" x14ac:dyDescent="0.25">
      <c r="A25" s="193" t="str">
        <f>DATASHEET!B23</f>
        <v>BURLING, Gavin</v>
      </c>
      <c r="B25" s="194" t="str">
        <f>DATASHEET!C23</f>
        <v>8KC</v>
      </c>
      <c r="C25" s="194" t="str">
        <f>DATASHEET!D23</f>
        <v>M</v>
      </c>
      <c r="D25" s="194" t="str">
        <f>DATASHEET!J23</f>
        <v>N</v>
      </c>
      <c r="E25" s="194" t="str">
        <f>DATASHEET!E23</f>
        <v>Y</v>
      </c>
      <c r="F25" s="194" t="str">
        <f>DATASHEET!F23</f>
        <v>White and Any Other Asian Background</v>
      </c>
      <c r="G25" s="194" t="str">
        <f>DATASHEET!H23</f>
        <v>Y</v>
      </c>
      <c r="H25" s="194" t="str">
        <f>DATASHEET!I23</f>
        <v>N</v>
      </c>
      <c r="I25" s="195" t="str">
        <f>DATASHEET!L23</f>
        <v>6-7</v>
      </c>
      <c r="J25" s="325">
        <f>PROGRESS!P37</f>
        <v>54.013157999999997</v>
      </c>
      <c r="K25" s="163" t="str">
        <f t="shared" si="1"/>
        <v/>
      </c>
      <c r="L25" s="196" t="str">
        <f t="shared" si="2"/>
        <v/>
      </c>
      <c r="M25" s="165"/>
      <c r="N25" s="304">
        <f t="shared" si="3"/>
        <v>10.8026316</v>
      </c>
      <c r="O25" s="198" t="str">
        <f t="shared" si="4"/>
        <v/>
      </c>
      <c r="P25" s="199" t="str">
        <f t="shared" si="5"/>
        <v/>
      </c>
      <c r="Q25" s="304">
        <f t="shared" si="6"/>
        <v>10.8026316</v>
      </c>
      <c r="R25" s="198" t="str">
        <f t="shared" si="7"/>
        <v/>
      </c>
      <c r="S25" s="200" t="str">
        <f t="shared" si="8"/>
        <v/>
      </c>
      <c r="T25" s="304">
        <f t="shared" si="9"/>
        <v>16.203947400000001</v>
      </c>
      <c r="U25" s="198">
        <f t="shared" si="10"/>
        <v>0</v>
      </c>
      <c r="V25" s="201">
        <f t="shared" si="11"/>
        <v>-5.4013157999999999</v>
      </c>
      <c r="W25" s="202">
        <f t="shared" si="12"/>
        <v>3</v>
      </c>
      <c r="X25" s="304">
        <f t="shared" si="13"/>
        <v>16.203947400000001</v>
      </c>
      <c r="Y25" s="198">
        <f t="shared" si="14"/>
        <v>0</v>
      </c>
      <c r="Z25" s="201">
        <f t="shared" si="15"/>
        <v>-5.4013157999999999</v>
      </c>
      <c r="AA25" s="202">
        <f t="shared" si="16"/>
        <v>3</v>
      </c>
      <c r="AB25" s="171"/>
      <c r="AC25" s="172" t="str">
        <f>IFERROR(VLOOKUP(DATASHEET!BP23,lookup,2,FALSE)*2,"")</f>
        <v/>
      </c>
      <c r="AD25" s="173" t="str">
        <f>IFERROR(VLOOKUP(DATASHEET!AR23,lookup,2,FALSE)*2,"")</f>
        <v/>
      </c>
      <c r="AE25" s="174" t="str">
        <f t="shared" si="17"/>
        <v/>
      </c>
      <c r="AF25" s="175" t="str">
        <f t="shared" si="18"/>
        <v/>
      </c>
      <c r="AG25" s="203" t="str">
        <f t="shared" si="19"/>
        <v/>
      </c>
      <c r="AH25" s="204" t="str">
        <f t="shared" si="20"/>
        <v/>
      </c>
      <c r="AI25" s="178" t="str">
        <f t="shared" si="21"/>
        <v/>
      </c>
      <c r="AJ25" s="205" t="str">
        <f t="shared" si="22"/>
        <v/>
      </c>
      <c r="AK25" s="180"/>
      <c r="AL25" s="181" t="str">
        <f>IFERROR(VLOOKUP(DATASHEET!CJ23,lookup,2,FALSE),"")</f>
        <v/>
      </c>
      <c r="AM25" s="182" t="str">
        <f t="shared" si="23"/>
        <v/>
      </c>
      <c r="AN25" s="183" t="str">
        <f>IFERROR(VLOOKUP(DATASHEET!AZ23,lookup,2,FALSE),"")</f>
        <v/>
      </c>
      <c r="AO25" s="183" t="str">
        <f>IFERROR(VLOOKUP(DATASHEET!CN23,lookup,2,FALSE),"")</f>
        <v/>
      </c>
      <c r="AP25" s="184" t="str">
        <f>IFERROR(VLOOKUP(DATASHEET!BH23,lookup,2,FALSE),"")</f>
        <v/>
      </c>
      <c r="AQ25" s="206" t="str">
        <f>IFERROR(VLOOKUP(DATASHEET!BD23,lookup,2,FALSE),"")</f>
        <v/>
      </c>
      <c r="AR25" s="186"/>
      <c r="AS25" s="207" t="str">
        <f>IFERROR(VLOOKUP(DATASHEET!AF23,lookup,2,FALSE),"")</f>
        <v/>
      </c>
      <c r="AT25" s="251" t="str">
        <f t="shared" si="24"/>
        <v/>
      </c>
      <c r="AU25" s="208" t="str">
        <f>IFERROR(VLOOKUP(DATASHEET!BL23,lookup,2,FALSE),"")</f>
        <v/>
      </c>
      <c r="AV25" s="208" t="str">
        <f>IFERROR(VLOOKUP(DATASHEET!BT23,lookup,2,FALSE),"")</f>
        <v/>
      </c>
      <c r="AW25" s="208" t="str">
        <f>IFERROR(VLOOKUP(DATASHEET!CB23,lookup,2,FALSE),"")</f>
        <v/>
      </c>
      <c r="AX25" s="209" t="str">
        <f>IFERROR(VLOOKUP(DATASHEET!CF23,lookup,2,FALSE),"")</f>
        <v/>
      </c>
      <c r="AY25" s="208" t="str">
        <f>IFERROR(VLOOKUP(DATASHEET!AN23,lookup,2,FALSE),"")</f>
        <v/>
      </c>
      <c r="AZ25" s="264" t="str">
        <f>IFERROR(VLOOKUP(DATASHEET!BX23,lookup,2,FALSE),"")</f>
        <v/>
      </c>
      <c r="BA25" s="210" t="str">
        <f>IFERROR(VLOOKUP(DATASHEET!AJ23,lookup,2,FALSE),"")</f>
        <v/>
      </c>
      <c r="BB25" s="211" t="str">
        <f t="shared" si="25"/>
        <v/>
      </c>
      <c r="BC25" s="212" t="str">
        <f t="shared" si="26"/>
        <v/>
      </c>
      <c r="BD25" s="132"/>
    </row>
    <row r="26" spans="1:56" x14ac:dyDescent="0.25">
      <c r="A26" s="193" t="str">
        <f>DATASHEET!B24</f>
        <v>BYRNE, Joseph</v>
      </c>
      <c r="B26" s="194" t="str">
        <f>DATASHEET!C24</f>
        <v>8TR</v>
      </c>
      <c r="C26" s="194" t="str">
        <f>DATASHEET!D24</f>
        <v>M</v>
      </c>
      <c r="D26" s="194" t="str">
        <f>DATASHEET!J24</f>
        <v>N</v>
      </c>
      <c r="E26" s="194" t="str">
        <f>DATASHEET!E24</f>
        <v>N</v>
      </c>
      <c r="F26" s="194" t="str">
        <f>DATASHEET!F24</f>
        <v>White - British</v>
      </c>
      <c r="G26" s="194" t="str">
        <f>DATASHEET!H24</f>
        <v>N</v>
      </c>
      <c r="H26" s="194" t="str">
        <f>DATASHEET!I24</f>
        <v>N</v>
      </c>
      <c r="I26" s="195" t="str">
        <f>DATASHEET!L24</f>
        <v/>
      </c>
      <c r="J26" s="325">
        <f>PROGRESS!P38</f>
        <v>75.154411999999994</v>
      </c>
      <c r="K26" s="163" t="str">
        <f t="shared" si="1"/>
        <v/>
      </c>
      <c r="L26" s="196" t="str">
        <f t="shared" si="2"/>
        <v/>
      </c>
      <c r="M26" s="165"/>
      <c r="N26" s="304">
        <f t="shared" si="3"/>
        <v>15.030882399999999</v>
      </c>
      <c r="O26" s="198" t="str">
        <f t="shared" si="4"/>
        <v/>
      </c>
      <c r="P26" s="199" t="str">
        <f t="shared" si="5"/>
        <v/>
      </c>
      <c r="Q26" s="304">
        <f t="shared" si="6"/>
        <v>15.030882399999999</v>
      </c>
      <c r="R26" s="198" t="str">
        <f t="shared" si="7"/>
        <v/>
      </c>
      <c r="S26" s="200" t="str">
        <f t="shared" si="8"/>
        <v/>
      </c>
      <c r="T26" s="304">
        <f t="shared" si="9"/>
        <v>22.546323600000001</v>
      </c>
      <c r="U26" s="198">
        <f t="shared" si="10"/>
        <v>0</v>
      </c>
      <c r="V26" s="201">
        <f t="shared" si="11"/>
        <v>-7.5154412000000006</v>
      </c>
      <c r="W26" s="202">
        <f t="shared" si="12"/>
        <v>3</v>
      </c>
      <c r="X26" s="304">
        <f t="shared" si="13"/>
        <v>22.546323600000001</v>
      </c>
      <c r="Y26" s="198">
        <f t="shared" si="14"/>
        <v>0</v>
      </c>
      <c r="Z26" s="201">
        <f t="shared" si="15"/>
        <v>-7.5154412000000006</v>
      </c>
      <c r="AA26" s="202">
        <f t="shared" si="16"/>
        <v>3</v>
      </c>
      <c r="AB26" s="171"/>
      <c r="AC26" s="172" t="str">
        <f>IFERROR(VLOOKUP(DATASHEET!BP24,lookup,2,FALSE)*2,"")</f>
        <v/>
      </c>
      <c r="AD26" s="173" t="str">
        <f>IFERROR(VLOOKUP(DATASHEET!AR24,lookup,2,FALSE)*2,"")</f>
        <v/>
      </c>
      <c r="AE26" s="174" t="str">
        <f t="shared" si="17"/>
        <v/>
      </c>
      <c r="AF26" s="175" t="str">
        <f t="shared" si="18"/>
        <v/>
      </c>
      <c r="AG26" s="203" t="str">
        <f t="shared" si="19"/>
        <v/>
      </c>
      <c r="AH26" s="204" t="str">
        <f t="shared" si="20"/>
        <v/>
      </c>
      <c r="AI26" s="178" t="str">
        <f t="shared" si="21"/>
        <v/>
      </c>
      <c r="AJ26" s="205" t="str">
        <f t="shared" si="22"/>
        <v/>
      </c>
      <c r="AK26" s="180"/>
      <c r="AL26" s="181" t="str">
        <f>IFERROR(VLOOKUP(DATASHEET!CJ24,lookup,2,FALSE),"")</f>
        <v/>
      </c>
      <c r="AM26" s="182" t="str">
        <f t="shared" si="23"/>
        <v/>
      </c>
      <c r="AN26" s="183" t="str">
        <f>IFERROR(VLOOKUP(DATASHEET!AZ24,lookup,2,FALSE),"")</f>
        <v/>
      </c>
      <c r="AO26" s="183" t="str">
        <f>IFERROR(VLOOKUP(DATASHEET!CN24,lookup,2,FALSE),"")</f>
        <v/>
      </c>
      <c r="AP26" s="184" t="str">
        <f>IFERROR(VLOOKUP(DATASHEET!BH24,lookup,2,FALSE),"")</f>
        <v/>
      </c>
      <c r="AQ26" s="206" t="str">
        <f>IFERROR(VLOOKUP(DATASHEET!BD24,lookup,2,FALSE),"")</f>
        <v/>
      </c>
      <c r="AR26" s="186"/>
      <c r="AS26" s="207" t="str">
        <f>IFERROR(VLOOKUP(DATASHEET!AF24,lookup,2,FALSE),"")</f>
        <v/>
      </c>
      <c r="AT26" s="251" t="str">
        <f t="shared" si="24"/>
        <v/>
      </c>
      <c r="AU26" s="208" t="str">
        <f>IFERROR(VLOOKUP(DATASHEET!BL24,lookup,2,FALSE),"")</f>
        <v/>
      </c>
      <c r="AV26" s="208" t="str">
        <f>IFERROR(VLOOKUP(DATASHEET!BT24,lookup,2,FALSE),"")</f>
        <v/>
      </c>
      <c r="AW26" s="208" t="str">
        <f>IFERROR(VLOOKUP(DATASHEET!CB24,lookup,2,FALSE),"")</f>
        <v/>
      </c>
      <c r="AX26" s="209" t="str">
        <f>IFERROR(VLOOKUP(DATASHEET!CF24,lookup,2,FALSE),"")</f>
        <v/>
      </c>
      <c r="AY26" s="208" t="str">
        <f>IFERROR(VLOOKUP(DATASHEET!AN24,lookup,2,FALSE),"")</f>
        <v/>
      </c>
      <c r="AZ26" s="264" t="str">
        <f>IFERROR(VLOOKUP(DATASHEET!BX24,lookup,2,FALSE),"")</f>
        <v/>
      </c>
      <c r="BA26" s="210" t="str">
        <f>IFERROR(VLOOKUP(DATASHEET!AJ24,lookup,2,FALSE),"")</f>
        <v/>
      </c>
      <c r="BB26" s="211" t="str">
        <f t="shared" si="25"/>
        <v/>
      </c>
      <c r="BC26" s="212" t="str">
        <f t="shared" si="26"/>
        <v/>
      </c>
      <c r="BD26" s="132"/>
    </row>
    <row r="27" spans="1:56" x14ac:dyDescent="0.25">
      <c r="A27" s="193" t="str">
        <f>DATASHEET!B25</f>
        <v>CARSON, Benny</v>
      </c>
      <c r="B27" s="194" t="str">
        <f>DATASHEET!C25</f>
        <v>8AR</v>
      </c>
      <c r="C27" s="194" t="str">
        <f>DATASHEET!D25</f>
        <v>M</v>
      </c>
      <c r="D27" s="194" t="str">
        <f>DATASHEET!J25</f>
        <v>N</v>
      </c>
      <c r="E27" s="194" t="str">
        <f>DATASHEET!E25</f>
        <v>N</v>
      </c>
      <c r="F27" s="194" t="str">
        <f>DATASHEET!F25</f>
        <v>White - British</v>
      </c>
      <c r="G27" s="194" t="str">
        <f>DATASHEET!H25</f>
        <v>N</v>
      </c>
      <c r="H27" s="194" t="str">
        <f>DATASHEET!I25</f>
        <v>N</v>
      </c>
      <c r="I27" s="195" t="str">
        <f>DATASHEET!L25</f>
        <v>4-5</v>
      </c>
      <c r="J27" s="325">
        <f>PROGRESS!P39</f>
        <v>41.109434</v>
      </c>
      <c r="K27" s="163" t="str">
        <f t="shared" si="1"/>
        <v/>
      </c>
      <c r="L27" s="196" t="str">
        <f t="shared" si="2"/>
        <v/>
      </c>
      <c r="M27" s="165"/>
      <c r="N27" s="304">
        <f t="shared" si="3"/>
        <v>8.2218868000000001</v>
      </c>
      <c r="O27" s="198" t="str">
        <f t="shared" si="4"/>
        <v/>
      </c>
      <c r="P27" s="199" t="str">
        <f t="shared" si="5"/>
        <v/>
      </c>
      <c r="Q27" s="304">
        <f t="shared" si="6"/>
        <v>8.2218868000000001</v>
      </c>
      <c r="R27" s="198" t="str">
        <f t="shared" si="7"/>
        <v/>
      </c>
      <c r="S27" s="200" t="str">
        <f t="shared" si="8"/>
        <v/>
      </c>
      <c r="T27" s="304">
        <f t="shared" si="9"/>
        <v>12.3328302</v>
      </c>
      <c r="U27" s="198">
        <f t="shared" si="10"/>
        <v>0</v>
      </c>
      <c r="V27" s="201">
        <f t="shared" si="11"/>
        <v>-4.1109434</v>
      </c>
      <c r="W27" s="202">
        <f t="shared" si="12"/>
        <v>3</v>
      </c>
      <c r="X27" s="304">
        <f t="shared" si="13"/>
        <v>12.3328302</v>
      </c>
      <c r="Y27" s="198">
        <f t="shared" si="14"/>
        <v>0</v>
      </c>
      <c r="Z27" s="201">
        <f t="shared" si="15"/>
        <v>-4.1109434</v>
      </c>
      <c r="AA27" s="202">
        <f t="shared" si="16"/>
        <v>3</v>
      </c>
      <c r="AB27" s="171"/>
      <c r="AC27" s="172" t="str">
        <f>IFERROR(VLOOKUP(DATASHEET!BP25,lookup,2,FALSE)*2,"")</f>
        <v/>
      </c>
      <c r="AD27" s="173" t="str">
        <f>IFERROR(VLOOKUP(DATASHEET!AR25,lookup,2,FALSE)*2,"")</f>
        <v/>
      </c>
      <c r="AE27" s="174" t="str">
        <f t="shared" si="17"/>
        <v/>
      </c>
      <c r="AF27" s="175" t="str">
        <f t="shared" si="18"/>
        <v/>
      </c>
      <c r="AG27" s="203" t="str">
        <f t="shared" si="19"/>
        <v/>
      </c>
      <c r="AH27" s="204" t="str">
        <f t="shared" si="20"/>
        <v/>
      </c>
      <c r="AI27" s="178" t="str">
        <f t="shared" si="21"/>
        <v/>
      </c>
      <c r="AJ27" s="205" t="str">
        <f t="shared" si="22"/>
        <v/>
      </c>
      <c r="AK27" s="180"/>
      <c r="AL27" s="181" t="str">
        <f>IFERROR(VLOOKUP(DATASHEET!CJ25,lookup,2,FALSE),"")</f>
        <v/>
      </c>
      <c r="AM27" s="182" t="str">
        <f t="shared" si="23"/>
        <v/>
      </c>
      <c r="AN27" s="183" t="str">
        <f>IFERROR(VLOOKUP(DATASHEET!AZ25,lookup,2,FALSE),"")</f>
        <v/>
      </c>
      <c r="AO27" s="183" t="str">
        <f>IFERROR(VLOOKUP(DATASHEET!CN25,lookup,2,FALSE),"")</f>
        <v/>
      </c>
      <c r="AP27" s="184" t="str">
        <f>IFERROR(VLOOKUP(DATASHEET!BH25,lookup,2,FALSE),"")</f>
        <v/>
      </c>
      <c r="AQ27" s="206" t="str">
        <f>IFERROR(VLOOKUP(DATASHEET!BD25,lookup,2,FALSE),"")</f>
        <v/>
      </c>
      <c r="AR27" s="186"/>
      <c r="AS27" s="207" t="str">
        <f>IFERROR(VLOOKUP(DATASHEET!AF25,lookup,2,FALSE),"")</f>
        <v/>
      </c>
      <c r="AT27" s="251" t="str">
        <f t="shared" si="24"/>
        <v/>
      </c>
      <c r="AU27" s="208" t="str">
        <f>IFERROR(VLOOKUP(DATASHEET!BL25,lookup,2,FALSE),"")</f>
        <v/>
      </c>
      <c r="AV27" s="208" t="str">
        <f>IFERROR(VLOOKUP(DATASHEET!BT25,lookup,2,FALSE),"")</f>
        <v/>
      </c>
      <c r="AW27" s="208" t="str">
        <f>IFERROR(VLOOKUP(DATASHEET!CB25,lookup,2,FALSE),"")</f>
        <v/>
      </c>
      <c r="AX27" s="209" t="str">
        <f>IFERROR(VLOOKUP(DATASHEET!CF25,lookup,2,FALSE),"")</f>
        <v/>
      </c>
      <c r="AY27" s="208" t="str">
        <f>IFERROR(VLOOKUP(DATASHEET!AN25,lookup,2,FALSE),"")</f>
        <v/>
      </c>
      <c r="AZ27" s="264" t="str">
        <f>IFERROR(VLOOKUP(DATASHEET!BX25,lookup,2,FALSE),"")</f>
        <v/>
      </c>
      <c r="BA27" s="210" t="str">
        <f>IFERROR(VLOOKUP(DATASHEET!AJ25,lookup,2,FALSE),"")</f>
        <v/>
      </c>
      <c r="BB27" s="211" t="str">
        <f t="shared" si="25"/>
        <v/>
      </c>
      <c r="BC27" s="212" t="str">
        <f t="shared" si="26"/>
        <v/>
      </c>
      <c r="BD27" s="132"/>
    </row>
    <row r="28" spans="1:56" x14ac:dyDescent="0.25">
      <c r="A28" s="193" t="str">
        <f>DATASHEET!B26</f>
        <v>CHAPMAN, Levi</v>
      </c>
      <c r="B28" s="194" t="str">
        <f>DATASHEET!C26</f>
        <v>8PH</v>
      </c>
      <c r="C28" s="194" t="str">
        <f>DATASHEET!D26</f>
        <v>M</v>
      </c>
      <c r="D28" s="194" t="str">
        <f>DATASHEET!J26</f>
        <v>K</v>
      </c>
      <c r="E28" s="194" t="str">
        <f>DATASHEET!E26</f>
        <v>Y</v>
      </c>
      <c r="F28" s="194" t="str">
        <f>DATASHEET!F26</f>
        <v>White and Black Caribbean</v>
      </c>
      <c r="G28" s="194" t="str">
        <f>DATASHEET!H26</f>
        <v>Y</v>
      </c>
      <c r="H28" s="194" t="str">
        <f>DATASHEET!I26</f>
        <v>N</v>
      </c>
      <c r="I28" s="195" t="str">
        <f>DATASHEET!L26</f>
        <v>5-6</v>
      </c>
      <c r="J28" s="325">
        <f>PROGRESS!P40</f>
        <v>45.503675999999999</v>
      </c>
      <c r="K28" s="163" t="str">
        <f t="shared" si="1"/>
        <v/>
      </c>
      <c r="L28" s="196" t="str">
        <f t="shared" si="2"/>
        <v/>
      </c>
      <c r="M28" s="165"/>
      <c r="N28" s="304">
        <f t="shared" si="3"/>
        <v>9.100735199999999</v>
      </c>
      <c r="O28" s="198" t="str">
        <f t="shared" si="4"/>
        <v/>
      </c>
      <c r="P28" s="199" t="str">
        <f t="shared" si="5"/>
        <v/>
      </c>
      <c r="Q28" s="304">
        <f t="shared" si="6"/>
        <v>9.100735199999999</v>
      </c>
      <c r="R28" s="198" t="str">
        <f t="shared" si="7"/>
        <v/>
      </c>
      <c r="S28" s="200" t="str">
        <f t="shared" si="8"/>
        <v/>
      </c>
      <c r="T28" s="304">
        <f t="shared" si="9"/>
        <v>13.651102799999999</v>
      </c>
      <c r="U28" s="198">
        <f t="shared" si="10"/>
        <v>0</v>
      </c>
      <c r="V28" s="201">
        <f t="shared" si="11"/>
        <v>-4.5503675999999995</v>
      </c>
      <c r="W28" s="202">
        <f t="shared" si="12"/>
        <v>3</v>
      </c>
      <c r="X28" s="304">
        <f t="shared" si="13"/>
        <v>13.651102799999999</v>
      </c>
      <c r="Y28" s="198">
        <f t="shared" si="14"/>
        <v>0</v>
      </c>
      <c r="Z28" s="201">
        <f t="shared" si="15"/>
        <v>-4.5503675999999995</v>
      </c>
      <c r="AA28" s="202">
        <f t="shared" si="16"/>
        <v>3</v>
      </c>
      <c r="AB28" s="171"/>
      <c r="AC28" s="172" t="str">
        <f>IFERROR(VLOOKUP(DATASHEET!BP26,lookup,2,FALSE)*2,"")</f>
        <v/>
      </c>
      <c r="AD28" s="173" t="str">
        <f>IFERROR(VLOOKUP(DATASHEET!AR26,lookup,2,FALSE)*2,"")</f>
        <v/>
      </c>
      <c r="AE28" s="174" t="str">
        <f t="shared" si="17"/>
        <v/>
      </c>
      <c r="AF28" s="175" t="str">
        <f t="shared" si="18"/>
        <v/>
      </c>
      <c r="AG28" s="203" t="str">
        <f t="shared" si="19"/>
        <v/>
      </c>
      <c r="AH28" s="204" t="str">
        <f t="shared" si="20"/>
        <v/>
      </c>
      <c r="AI28" s="178" t="str">
        <f t="shared" si="21"/>
        <v/>
      </c>
      <c r="AJ28" s="205" t="str">
        <f t="shared" si="22"/>
        <v/>
      </c>
      <c r="AK28" s="180"/>
      <c r="AL28" s="181" t="str">
        <f>IFERROR(VLOOKUP(DATASHEET!CJ26,lookup,2,FALSE),"")</f>
        <v/>
      </c>
      <c r="AM28" s="182" t="str">
        <f t="shared" si="23"/>
        <v/>
      </c>
      <c r="AN28" s="183" t="str">
        <f>IFERROR(VLOOKUP(DATASHEET!AZ26,lookup,2,FALSE),"")</f>
        <v/>
      </c>
      <c r="AO28" s="183" t="str">
        <f>IFERROR(VLOOKUP(DATASHEET!CN26,lookup,2,FALSE),"")</f>
        <v/>
      </c>
      <c r="AP28" s="184" t="str">
        <f>IFERROR(VLOOKUP(DATASHEET!BH26,lookup,2,FALSE),"")</f>
        <v/>
      </c>
      <c r="AQ28" s="206" t="str">
        <f>IFERROR(VLOOKUP(DATASHEET!BD26,lookup,2,FALSE),"")</f>
        <v/>
      </c>
      <c r="AR28" s="186"/>
      <c r="AS28" s="207" t="str">
        <f>IFERROR(VLOOKUP(DATASHEET!AF26,lookup,2,FALSE),"")</f>
        <v/>
      </c>
      <c r="AT28" s="251" t="str">
        <f t="shared" si="24"/>
        <v/>
      </c>
      <c r="AU28" s="208" t="str">
        <f>IFERROR(VLOOKUP(DATASHEET!BL26,lookup,2,FALSE),"")</f>
        <v/>
      </c>
      <c r="AV28" s="208" t="str">
        <f>IFERROR(VLOOKUP(DATASHEET!BT26,lookup,2,FALSE),"")</f>
        <v/>
      </c>
      <c r="AW28" s="208" t="str">
        <f>IFERROR(VLOOKUP(DATASHEET!CB26,lookup,2,FALSE),"")</f>
        <v/>
      </c>
      <c r="AX28" s="209" t="str">
        <f>IFERROR(VLOOKUP(DATASHEET!CF26,lookup,2,FALSE),"")</f>
        <v/>
      </c>
      <c r="AY28" s="208" t="str">
        <f>IFERROR(VLOOKUP(DATASHEET!AN26,lookup,2,FALSE),"")</f>
        <v/>
      </c>
      <c r="AZ28" s="264" t="str">
        <f>IFERROR(VLOOKUP(DATASHEET!BX26,lookup,2,FALSE),"")</f>
        <v/>
      </c>
      <c r="BA28" s="210" t="str">
        <f>IFERROR(VLOOKUP(DATASHEET!AJ26,lookup,2,FALSE),"")</f>
        <v/>
      </c>
      <c r="BB28" s="211" t="str">
        <f t="shared" si="25"/>
        <v/>
      </c>
      <c r="BC28" s="212" t="str">
        <f t="shared" si="26"/>
        <v/>
      </c>
      <c r="BD28" s="132"/>
    </row>
    <row r="29" spans="1:56" x14ac:dyDescent="0.25">
      <c r="A29" s="193" t="str">
        <f>DATASHEET!B27</f>
        <v>CLARK, Suzie</v>
      </c>
      <c r="B29" s="194" t="str">
        <f>DATASHEET!C27</f>
        <v>8AR</v>
      </c>
      <c r="C29" s="194" t="str">
        <f>DATASHEET!D27</f>
        <v>F</v>
      </c>
      <c r="D29" s="194" t="str">
        <f>DATASHEET!J27</f>
        <v>N</v>
      </c>
      <c r="E29" s="194" t="str">
        <f>DATASHEET!E27</f>
        <v>N</v>
      </c>
      <c r="F29" s="194" t="str">
        <f>DATASHEET!F27</f>
        <v>White - British</v>
      </c>
      <c r="G29" s="194" t="str">
        <f>DATASHEET!H27</f>
        <v>N</v>
      </c>
      <c r="H29" s="194" t="str">
        <f>DATASHEET!I27</f>
        <v>N</v>
      </c>
      <c r="I29" s="195" t="str">
        <f>DATASHEET!L27</f>
        <v>7-8</v>
      </c>
      <c r="J29" s="325">
        <f>PROGRESS!P41</f>
        <v>65.541015999999999</v>
      </c>
      <c r="K29" s="163" t="str">
        <f t="shared" si="1"/>
        <v/>
      </c>
      <c r="L29" s="196" t="str">
        <f t="shared" si="2"/>
        <v/>
      </c>
      <c r="M29" s="165"/>
      <c r="N29" s="304">
        <f t="shared" si="3"/>
        <v>13.1082032</v>
      </c>
      <c r="O29" s="198" t="str">
        <f t="shared" si="4"/>
        <v/>
      </c>
      <c r="P29" s="199" t="str">
        <f t="shared" si="5"/>
        <v/>
      </c>
      <c r="Q29" s="304">
        <f t="shared" si="6"/>
        <v>13.1082032</v>
      </c>
      <c r="R29" s="198" t="str">
        <f t="shared" si="7"/>
        <v/>
      </c>
      <c r="S29" s="200" t="str">
        <f t="shared" si="8"/>
        <v/>
      </c>
      <c r="T29" s="304">
        <f t="shared" si="9"/>
        <v>19.662304800000001</v>
      </c>
      <c r="U29" s="198">
        <f t="shared" si="10"/>
        <v>0</v>
      </c>
      <c r="V29" s="201">
        <f t="shared" si="11"/>
        <v>-6.5541016000000001</v>
      </c>
      <c r="W29" s="202">
        <f t="shared" si="12"/>
        <v>3</v>
      </c>
      <c r="X29" s="304">
        <f t="shared" si="13"/>
        <v>19.662304800000001</v>
      </c>
      <c r="Y29" s="198">
        <f t="shared" si="14"/>
        <v>0</v>
      </c>
      <c r="Z29" s="201">
        <f t="shared" si="15"/>
        <v>-6.5541016000000001</v>
      </c>
      <c r="AA29" s="202">
        <f t="shared" si="16"/>
        <v>3</v>
      </c>
      <c r="AB29" s="171"/>
      <c r="AC29" s="172" t="str">
        <f>IFERROR(VLOOKUP(DATASHEET!BP27,lookup,2,FALSE)*2,"")</f>
        <v/>
      </c>
      <c r="AD29" s="173" t="str">
        <f>IFERROR(VLOOKUP(DATASHEET!AR27,lookup,2,FALSE)*2,"")</f>
        <v/>
      </c>
      <c r="AE29" s="174" t="str">
        <f t="shared" si="17"/>
        <v/>
      </c>
      <c r="AF29" s="175" t="str">
        <f t="shared" si="18"/>
        <v/>
      </c>
      <c r="AG29" s="203" t="str">
        <f t="shared" si="19"/>
        <v/>
      </c>
      <c r="AH29" s="204" t="str">
        <f t="shared" si="20"/>
        <v/>
      </c>
      <c r="AI29" s="178" t="str">
        <f t="shared" si="21"/>
        <v/>
      </c>
      <c r="AJ29" s="205" t="str">
        <f t="shared" si="22"/>
        <v/>
      </c>
      <c r="AK29" s="180"/>
      <c r="AL29" s="181" t="str">
        <f>IFERROR(VLOOKUP(DATASHEET!CJ27,lookup,2,FALSE),"")</f>
        <v/>
      </c>
      <c r="AM29" s="182" t="str">
        <f t="shared" si="23"/>
        <v/>
      </c>
      <c r="AN29" s="183" t="str">
        <f>IFERROR(VLOOKUP(DATASHEET!AZ27,lookup,2,FALSE),"")</f>
        <v/>
      </c>
      <c r="AO29" s="183" t="str">
        <f>IFERROR(VLOOKUP(DATASHEET!CN27,lookup,2,FALSE),"")</f>
        <v/>
      </c>
      <c r="AP29" s="184" t="str">
        <f>IFERROR(VLOOKUP(DATASHEET!BH27,lookup,2,FALSE),"")</f>
        <v/>
      </c>
      <c r="AQ29" s="206" t="str">
        <f>IFERROR(VLOOKUP(DATASHEET!BD27,lookup,2,FALSE),"")</f>
        <v/>
      </c>
      <c r="AR29" s="186"/>
      <c r="AS29" s="207" t="str">
        <f>IFERROR(VLOOKUP(DATASHEET!AF27,lookup,2,FALSE),"")</f>
        <v/>
      </c>
      <c r="AT29" s="251" t="str">
        <f t="shared" si="24"/>
        <v/>
      </c>
      <c r="AU29" s="208" t="str">
        <f>IFERROR(VLOOKUP(DATASHEET!BL27,lookup,2,FALSE),"")</f>
        <v/>
      </c>
      <c r="AV29" s="208" t="str">
        <f>IFERROR(VLOOKUP(DATASHEET!BT27,lookup,2,FALSE),"")</f>
        <v/>
      </c>
      <c r="AW29" s="208" t="str">
        <f>IFERROR(VLOOKUP(DATASHEET!CB27,lookup,2,FALSE),"")</f>
        <v/>
      </c>
      <c r="AX29" s="209" t="str">
        <f>IFERROR(VLOOKUP(DATASHEET!CF27,lookup,2,FALSE),"")</f>
        <v/>
      </c>
      <c r="AY29" s="208" t="str">
        <f>IFERROR(VLOOKUP(DATASHEET!AN27,lookup,2,FALSE),"")</f>
        <v/>
      </c>
      <c r="AZ29" s="264" t="str">
        <f>IFERROR(VLOOKUP(DATASHEET!BX27,lookup,2,FALSE),"")</f>
        <v/>
      </c>
      <c r="BA29" s="210" t="str">
        <f>IFERROR(VLOOKUP(DATASHEET!AJ27,lookup,2,FALSE),"")</f>
        <v/>
      </c>
      <c r="BB29" s="211" t="str">
        <f t="shared" si="25"/>
        <v/>
      </c>
      <c r="BC29" s="212" t="str">
        <f t="shared" si="26"/>
        <v/>
      </c>
      <c r="BD29" s="132"/>
    </row>
    <row r="30" spans="1:56" x14ac:dyDescent="0.25">
      <c r="A30" s="193" t="str">
        <f>DATASHEET!B28</f>
        <v>COATES, Harley</v>
      </c>
      <c r="B30" s="194" t="str">
        <f>DATASHEET!C28</f>
        <v>8PH</v>
      </c>
      <c r="C30" s="194" t="str">
        <f>DATASHEET!D28</f>
        <v>M</v>
      </c>
      <c r="D30" s="194" t="str">
        <f>DATASHEET!J28</f>
        <v>K</v>
      </c>
      <c r="E30" s="194" t="str">
        <f>DATASHEET!E28</f>
        <v>N</v>
      </c>
      <c r="F30" s="194" t="str">
        <f>DATASHEET!F28</f>
        <v>White - British</v>
      </c>
      <c r="G30" s="194" t="str">
        <f>DATASHEET!H28</f>
        <v>Y</v>
      </c>
      <c r="H30" s="194" t="str">
        <f>DATASHEET!I28</f>
        <v>N</v>
      </c>
      <c r="I30" s="195" t="str">
        <f>DATASHEET!L28</f>
        <v>3-4</v>
      </c>
      <c r="J30" s="325">
        <f>PROGRESS!P42</f>
        <v>36.912934999999997</v>
      </c>
      <c r="K30" s="163" t="str">
        <f t="shared" si="1"/>
        <v/>
      </c>
      <c r="L30" s="196" t="str">
        <f t="shared" si="2"/>
        <v/>
      </c>
      <c r="M30" s="165"/>
      <c r="N30" s="304">
        <f t="shared" si="3"/>
        <v>7.3825869999999991</v>
      </c>
      <c r="O30" s="198" t="str">
        <f t="shared" si="4"/>
        <v/>
      </c>
      <c r="P30" s="199" t="str">
        <f t="shared" si="5"/>
        <v/>
      </c>
      <c r="Q30" s="304">
        <f t="shared" si="6"/>
        <v>7.3825869999999991</v>
      </c>
      <c r="R30" s="198" t="str">
        <f t="shared" si="7"/>
        <v/>
      </c>
      <c r="S30" s="200" t="str">
        <f t="shared" si="8"/>
        <v/>
      </c>
      <c r="T30" s="304">
        <f t="shared" si="9"/>
        <v>11.073880499999998</v>
      </c>
      <c r="U30" s="198">
        <f t="shared" si="10"/>
        <v>0</v>
      </c>
      <c r="V30" s="201">
        <f t="shared" si="11"/>
        <v>-3.6912934999999991</v>
      </c>
      <c r="W30" s="202">
        <f t="shared" si="12"/>
        <v>3</v>
      </c>
      <c r="X30" s="304">
        <f t="shared" si="13"/>
        <v>11.073880499999998</v>
      </c>
      <c r="Y30" s="198">
        <f t="shared" si="14"/>
        <v>0</v>
      </c>
      <c r="Z30" s="201">
        <f t="shared" si="15"/>
        <v>-3.6912934999999991</v>
      </c>
      <c r="AA30" s="202">
        <f t="shared" si="16"/>
        <v>3</v>
      </c>
      <c r="AB30" s="171"/>
      <c r="AC30" s="172" t="str">
        <f>IFERROR(VLOOKUP(DATASHEET!BP28,lookup,2,FALSE)*2,"")</f>
        <v/>
      </c>
      <c r="AD30" s="173" t="str">
        <f>IFERROR(VLOOKUP(DATASHEET!AR28,lookup,2,FALSE)*2,"")</f>
        <v/>
      </c>
      <c r="AE30" s="174" t="str">
        <f t="shared" si="17"/>
        <v/>
      </c>
      <c r="AF30" s="175" t="str">
        <f t="shared" si="18"/>
        <v/>
      </c>
      <c r="AG30" s="203" t="str">
        <f t="shared" si="19"/>
        <v/>
      </c>
      <c r="AH30" s="204" t="str">
        <f t="shared" si="20"/>
        <v/>
      </c>
      <c r="AI30" s="178" t="str">
        <f t="shared" si="21"/>
        <v/>
      </c>
      <c r="AJ30" s="205" t="str">
        <f t="shared" si="22"/>
        <v/>
      </c>
      <c r="AK30" s="180"/>
      <c r="AL30" s="181" t="str">
        <f>IFERROR(VLOOKUP(DATASHEET!CJ28,lookup,2,FALSE),"")</f>
        <v/>
      </c>
      <c r="AM30" s="182" t="str">
        <f t="shared" si="23"/>
        <v/>
      </c>
      <c r="AN30" s="183" t="str">
        <f>IFERROR(VLOOKUP(DATASHEET!AZ28,lookup,2,FALSE),"")</f>
        <v/>
      </c>
      <c r="AO30" s="183" t="str">
        <f>IFERROR(VLOOKUP(DATASHEET!CN28,lookup,2,FALSE),"")</f>
        <v/>
      </c>
      <c r="AP30" s="184" t="str">
        <f>IFERROR(VLOOKUP(DATASHEET!BH28,lookup,2,FALSE),"")</f>
        <v/>
      </c>
      <c r="AQ30" s="206" t="str">
        <f>IFERROR(VLOOKUP(DATASHEET!BD28,lookup,2,FALSE),"")</f>
        <v/>
      </c>
      <c r="AR30" s="186"/>
      <c r="AS30" s="207" t="str">
        <f>IFERROR(VLOOKUP(DATASHEET!AF28,lookup,2,FALSE),"")</f>
        <v/>
      </c>
      <c r="AT30" s="251" t="str">
        <f t="shared" si="24"/>
        <v/>
      </c>
      <c r="AU30" s="208" t="str">
        <f>IFERROR(VLOOKUP(DATASHEET!BL28,lookup,2,FALSE),"")</f>
        <v/>
      </c>
      <c r="AV30" s="208" t="str">
        <f>IFERROR(VLOOKUP(DATASHEET!BT28,lookup,2,FALSE),"")</f>
        <v/>
      </c>
      <c r="AW30" s="208" t="str">
        <f>IFERROR(VLOOKUP(DATASHEET!CB28,lookup,2,FALSE),"")</f>
        <v/>
      </c>
      <c r="AX30" s="209" t="str">
        <f>IFERROR(VLOOKUP(DATASHEET!CF28,lookup,2,FALSE),"")</f>
        <v/>
      </c>
      <c r="AY30" s="208" t="str">
        <f>IFERROR(VLOOKUP(DATASHEET!AN28,lookup,2,FALSE),"")</f>
        <v/>
      </c>
      <c r="AZ30" s="264" t="str">
        <f>IFERROR(VLOOKUP(DATASHEET!BX28,lookup,2,FALSE),"")</f>
        <v/>
      </c>
      <c r="BA30" s="210" t="str">
        <f>IFERROR(VLOOKUP(DATASHEET!AJ28,lookup,2,FALSE),"")</f>
        <v/>
      </c>
      <c r="BB30" s="211" t="str">
        <f t="shared" si="25"/>
        <v/>
      </c>
      <c r="BC30" s="212" t="str">
        <f t="shared" si="26"/>
        <v/>
      </c>
      <c r="BD30" s="132"/>
    </row>
    <row r="31" spans="1:56" x14ac:dyDescent="0.25">
      <c r="A31" s="193" t="str">
        <f>DATASHEET!B29</f>
        <v>COEFIELD, Patrick</v>
      </c>
      <c r="B31" s="194" t="str">
        <f>DATASHEET!C29</f>
        <v>8TR</v>
      </c>
      <c r="C31" s="194" t="str">
        <f>DATASHEET!D29</f>
        <v>M</v>
      </c>
      <c r="D31" s="194" t="str">
        <f>DATASHEET!J29</f>
        <v>N</v>
      </c>
      <c r="E31" s="194" t="str">
        <f>DATASHEET!E29</f>
        <v>N</v>
      </c>
      <c r="F31" s="194" t="str">
        <f>DATASHEET!F29</f>
        <v>White - British</v>
      </c>
      <c r="G31" s="194" t="str">
        <f>DATASHEET!H29</f>
        <v>N</v>
      </c>
      <c r="H31" s="194" t="str">
        <f>DATASHEET!I29</f>
        <v>N</v>
      </c>
      <c r="I31" s="195" t="str">
        <f>DATASHEET!L29</f>
        <v>6-7</v>
      </c>
      <c r="J31" s="325">
        <f>PROGRESS!P43</f>
        <v>59.353448</v>
      </c>
      <c r="K31" s="163" t="str">
        <f t="shared" si="1"/>
        <v/>
      </c>
      <c r="L31" s="196" t="str">
        <f t="shared" si="2"/>
        <v/>
      </c>
      <c r="M31" s="165"/>
      <c r="N31" s="304">
        <f t="shared" si="3"/>
        <v>11.8706896</v>
      </c>
      <c r="O31" s="198" t="str">
        <f t="shared" si="4"/>
        <v/>
      </c>
      <c r="P31" s="199" t="str">
        <f t="shared" si="5"/>
        <v/>
      </c>
      <c r="Q31" s="304">
        <f t="shared" si="6"/>
        <v>11.8706896</v>
      </c>
      <c r="R31" s="198" t="str">
        <f t="shared" si="7"/>
        <v/>
      </c>
      <c r="S31" s="200" t="str">
        <f t="shared" si="8"/>
        <v/>
      </c>
      <c r="T31" s="304">
        <f t="shared" si="9"/>
        <v>17.806034400000001</v>
      </c>
      <c r="U31" s="198">
        <f t="shared" si="10"/>
        <v>0</v>
      </c>
      <c r="V31" s="201">
        <f t="shared" si="11"/>
        <v>-5.9353448000000002</v>
      </c>
      <c r="W31" s="202">
        <f t="shared" si="12"/>
        <v>3</v>
      </c>
      <c r="X31" s="304">
        <f t="shared" si="13"/>
        <v>17.806034400000001</v>
      </c>
      <c r="Y31" s="198">
        <f t="shared" si="14"/>
        <v>0</v>
      </c>
      <c r="Z31" s="201">
        <f t="shared" si="15"/>
        <v>-5.9353448000000002</v>
      </c>
      <c r="AA31" s="202">
        <f t="shared" si="16"/>
        <v>3</v>
      </c>
      <c r="AB31" s="171"/>
      <c r="AC31" s="172" t="str">
        <f>IFERROR(VLOOKUP(DATASHEET!BP29,lookup,2,FALSE)*2,"")</f>
        <v/>
      </c>
      <c r="AD31" s="173" t="str">
        <f>IFERROR(VLOOKUP(DATASHEET!AR29,lookup,2,FALSE)*2,"")</f>
        <v/>
      </c>
      <c r="AE31" s="174" t="str">
        <f t="shared" si="17"/>
        <v/>
      </c>
      <c r="AF31" s="175" t="str">
        <f t="shared" si="18"/>
        <v/>
      </c>
      <c r="AG31" s="203" t="str">
        <f t="shared" si="19"/>
        <v/>
      </c>
      <c r="AH31" s="204" t="str">
        <f t="shared" si="20"/>
        <v/>
      </c>
      <c r="AI31" s="178" t="str">
        <f t="shared" si="21"/>
        <v/>
      </c>
      <c r="AJ31" s="205" t="str">
        <f t="shared" si="22"/>
        <v/>
      </c>
      <c r="AK31" s="180"/>
      <c r="AL31" s="181" t="str">
        <f>IFERROR(VLOOKUP(DATASHEET!CJ29,lookup,2,FALSE),"")</f>
        <v/>
      </c>
      <c r="AM31" s="182" t="str">
        <f t="shared" si="23"/>
        <v/>
      </c>
      <c r="AN31" s="183" t="str">
        <f>IFERROR(VLOOKUP(DATASHEET!AZ29,lookup,2,FALSE),"")</f>
        <v/>
      </c>
      <c r="AO31" s="183" t="str">
        <f>IFERROR(VLOOKUP(DATASHEET!CN29,lookup,2,FALSE),"")</f>
        <v/>
      </c>
      <c r="AP31" s="184" t="str">
        <f>IFERROR(VLOOKUP(DATASHEET!BH29,lookup,2,FALSE),"")</f>
        <v/>
      </c>
      <c r="AQ31" s="206" t="str">
        <f>IFERROR(VLOOKUP(DATASHEET!BD29,lookup,2,FALSE),"")</f>
        <v/>
      </c>
      <c r="AR31" s="186"/>
      <c r="AS31" s="207" t="str">
        <f>IFERROR(VLOOKUP(DATASHEET!AF29,lookup,2,FALSE),"")</f>
        <v/>
      </c>
      <c r="AT31" s="251" t="str">
        <f t="shared" si="24"/>
        <v/>
      </c>
      <c r="AU31" s="208" t="str">
        <f>IFERROR(VLOOKUP(DATASHEET!BL29,lookup,2,FALSE),"")</f>
        <v/>
      </c>
      <c r="AV31" s="208" t="str">
        <f>IFERROR(VLOOKUP(DATASHEET!BT29,lookup,2,FALSE),"")</f>
        <v/>
      </c>
      <c r="AW31" s="208" t="str">
        <f>IFERROR(VLOOKUP(DATASHEET!CB29,lookup,2,FALSE),"")</f>
        <v/>
      </c>
      <c r="AX31" s="209" t="str">
        <f>IFERROR(VLOOKUP(DATASHEET!CF29,lookup,2,FALSE),"")</f>
        <v/>
      </c>
      <c r="AY31" s="208" t="str">
        <f>IFERROR(VLOOKUP(DATASHEET!AN29,lookup,2,FALSE),"")</f>
        <v/>
      </c>
      <c r="AZ31" s="264" t="str">
        <f>IFERROR(VLOOKUP(DATASHEET!BX29,lookup,2,FALSE),"")</f>
        <v/>
      </c>
      <c r="BA31" s="210" t="str">
        <f>IFERROR(VLOOKUP(DATASHEET!AJ29,lookup,2,FALSE),"")</f>
        <v/>
      </c>
      <c r="BB31" s="211" t="str">
        <f t="shared" si="25"/>
        <v/>
      </c>
      <c r="BC31" s="212" t="str">
        <f t="shared" si="26"/>
        <v/>
      </c>
      <c r="BD31" s="132"/>
    </row>
    <row r="32" spans="1:56" x14ac:dyDescent="0.25">
      <c r="A32" s="193" t="str">
        <f>DATASHEET!B30</f>
        <v>CONNOLLY, Arwen</v>
      </c>
      <c r="B32" s="194" t="str">
        <f>DATASHEET!C30</f>
        <v>8MH</v>
      </c>
      <c r="C32" s="194" t="str">
        <f>DATASHEET!D30</f>
        <v>F</v>
      </c>
      <c r="D32" s="194" t="str">
        <f>DATASHEET!J30</f>
        <v>N</v>
      </c>
      <c r="E32" s="194" t="str">
        <f>DATASHEET!E30</f>
        <v>N</v>
      </c>
      <c r="F32" s="194" t="str">
        <f>DATASHEET!F30</f>
        <v>White - British</v>
      </c>
      <c r="G32" s="194" t="str">
        <f>DATASHEET!H30</f>
        <v>N</v>
      </c>
      <c r="H32" s="194" t="str">
        <f>DATASHEET!I30</f>
        <v>N</v>
      </c>
      <c r="I32" s="195" t="str">
        <f>DATASHEET!L30</f>
        <v>3-4</v>
      </c>
      <c r="J32" s="325">
        <f>PROGRESS!P44</f>
        <v>38.909638999999999</v>
      </c>
      <c r="K32" s="163" t="str">
        <f t="shared" si="1"/>
        <v/>
      </c>
      <c r="L32" s="196" t="str">
        <f t="shared" si="2"/>
        <v/>
      </c>
      <c r="M32" s="165"/>
      <c r="N32" s="304">
        <f t="shared" si="3"/>
        <v>7.7819278000000001</v>
      </c>
      <c r="O32" s="198" t="str">
        <f t="shared" si="4"/>
        <v/>
      </c>
      <c r="P32" s="199" t="str">
        <f t="shared" si="5"/>
        <v/>
      </c>
      <c r="Q32" s="304">
        <f t="shared" si="6"/>
        <v>7.7819278000000001</v>
      </c>
      <c r="R32" s="198" t="str">
        <f t="shared" si="7"/>
        <v/>
      </c>
      <c r="S32" s="200" t="str">
        <f t="shared" si="8"/>
        <v/>
      </c>
      <c r="T32" s="304">
        <f t="shared" si="9"/>
        <v>11.672891700000001</v>
      </c>
      <c r="U32" s="198">
        <f t="shared" si="10"/>
        <v>0</v>
      </c>
      <c r="V32" s="201">
        <f t="shared" si="11"/>
        <v>-3.8909639000000005</v>
      </c>
      <c r="W32" s="202">
        <f t="shared" si="12"/>
        <v>3</v>
      </c>
      <c r="X32" s="304">
        <f t="shared" si="13"/>
        <v>11.672891700000001</v>
      </c>
      <c r="Y32" s="198">
        <f t="shared" si="14"/>
        <v>0</v>
      </c>
      <c r="Z32" s="201">
        <f t="shared" si="15"/>
        <v>-3.8909639000000005</v>
      </c>
      <c r="AA32" s="202">
        <f t="shared" si="16"/>
        <v>3</v>
      </c>
      <c r="AB32" s="171"/>
      <c r="AC32" s="172" t="str">
        <f>IFERROR(VLOOKUP(DATASHEET!BP30,lookup,2,FALSE)*2,"")</f>
        <v/>
      </c>
      <c r="AD32" s="173" t="str">
        <f>IFERROR(VLOOKUP(DATASHEET!AR30,lookup,2,FALSE)*2,"")</f>
        <v/>
      </c>
      <c r="AE32" s="174" t="str">
        <f t="shared" si="17"/>
        <v/>
      </c>
      <c r="AF32" s="175" t="str">
        <f t="shared" si="18"/>
        <v/>
      </c>
      <c r="AG32" s="203" t="str">
        <f t="shared" si="19"/>
        <v/>
      </c>
      <c r="AH32" s="204" t="str">
        <f t="shared" si="20"/>
        <v/>
      </c>
      <c r="AI32" s="178" t="str">
        <f t="shared" si="21"/>
        <v/>
      </c>
      <c r="AJ32" s="205" t="str">
        <f t="shared" si="22"/>
        <v/>
      </c>
      <c r="AK32" s="180"/>
      <c r="AL32" s="181" t="str">
        <f>IFERROR(VLOOKUP(DATASHEET!CJ30,lookup,2,FALSE),"")</f>
        <v/>
      </c>
      <c r="AM32" s="182" t="str">
        <f t="shared" si="23"/>
        <v/>
      </c>
      <c r="AN32" s="183" t="str">
        <f>IFERROR(VLOOKUP(DATASHEET!AZ30,lookup,2,FALSE),"")</f>
        <v/>
      </c>
      <c r="AO32" s="183" t="str">
        <f>IFERROR(VLOOKUP(DATASHEET!CN30,lookup,2,FALSE),"")</f>
        <v/>
      </c>
      <c r="AP32" s="184" t="str">
        <f>IFERROR(VLOOKUP(DATASHEET!BH30,lookup,2,FALSE),"")</f>
        <v/>
      </c>
      <c r="AQ32" s="206" t="str">
        <f>IFERROR(VLOOKUP(DATASHEET!BD30,lookup,2,FALSE),"")</f>
        <v/>
      </c>
      <c r="AR32" s="186"/>
      <c r="AS32" s="207" t="str">
        <f>IFERROR(VLOOKUP(DATASHEET!AF30,lookup,2,FALSE),"")</f>
        <v/>
      </c>
      <c r="AT32" s="251" t="str">
        <f t="shared" si="24"/>
        <v/>
      </c>
      <c r="AU32" s="208" t="str">
        <f>IFERROR(VLOOKUP(DATASHEET!BL30,lookup,2,FALSE),"")</f>
        <v/>
      </c>
      <c r="AV32" s="208" t="str">
        <f>IFERROR(VLOOKUP(DATASHEET!BT30,lookup,2,FALSE),"")</f>
        <v/>
      </c>
      <c r="AW32" s="208" t="str">
        <f>IFERROR(VLOOKUP(DATASHEET!CB30,lookup,2,FALSE),"")</f>
        <v/>
      </c>
      <c r="AX32" s="209" t="str">
        <f>IFERROR(VLOOKUP(DATASHEET!CF30,lookup,2,FALSE),"")</f>
        <v/>
      </c>
      <c r="AY32" s="208" t="str">
        <f>IFERROR(VLOOKUP(DATASHEET!AN30,lookup,2,FALSE),"")</f>
        <v/>
      </c>
      <c r="AZ32" s="264" t="str">
        <f>IFERROR(VLOOKUP(DATASHEET!BX30,lookup,2,FALSE),"")</f>
        <v/>
      </c>
      <c r="BA32" s="210" t="str">
        <f>IFERROR(VLOOKUP(DATASHEET!AJ30,lookup,2,FALSE),"")</f>
        <v/>
      </c>
      <c r="BB32" s="211" t="str">
        <f t="shared" si="25"/>
        <v/>
      </c>
      <c r="BC32" s="212" t="str">
        <f t="shared" si="26"/>
        <v/>
      </c>
      <c r="BD32" s="132"/>
    </row>
    <row r="33" spans="1:56" x14ac:dyDescent="0.25">
      <c r="A33" s="193" t="str">
        <f>DATASHEET!B31</f>
        <v>CONNOLLY, Ethan</v>
      </c>
      <c r="B33" s="194" t="str">
        <f>DATASHEET!C31</f>
        <v>8AR</v>
      </c>
      <c r="C33" s="194" t="str">
        <f>DATASHEET!D31</f>
        <v>M</v>
      </c>
      <c r="D33" s="194" t="str">
        <f>DATASHEET!J31</f>
        <v>N</v>
      </c>
      <c r="E33" s="194" t="str">
        <f>DATASHEET!E31</f>
        <v>N</v>
      </c>
      <c r="F33" s="194" t="str">
        <f>DATASHEET!F31</f>
        <v>White - British</v>
      </c>
      <c r="G33" s="194" t="str">
        <f>DATASHEET!H31</f>
        <v>N</v>
      </c>
      <c r="H33" s="194" t="str">
        <f>DATASHEET!I31</f>
        <v>N</v>
      </c>
      <c r="I33" s="195" t="str">
        <f>DATASHEET!L31</f>
        <v>6-7</v>
      </c>
      <c r="J33" s="325">
        <f>PROGRESS!P45</f>
        <v>61.896647999999999</v>
      </c>
      <c r="K33" s="163" t="str">
        <f t="shared" si="1"/>
        <v/>
      </c>
      <c r="L33" s="196" t="str">
        <f t="shared" si="2"/>
        <v/>
      </c>
      <c r="M33" s="165"/>
      <c r="N33" s="304">
        <f t="shared" si="3"/>
        <v>12.3793296</v>
      </c>
      <c r="O33" s="198" t="str">
        <f t="shared" si="4"/>
        <v/>
      </c>
      <c r="P33" s="199" t="str">
        <f t="shared" si="5"/>
        <v/>
      </c>
      <c r="Q33" s="304">
        <f t="shared" si="6"/>
        <v>12.3793296</v>
      </c>
      <c r="R33" s="198" t="str">
        <f t="shared" si="7"/>
        <v/>
      </c>
      <c r="S33" s="200" t="str">
        <f t="shared" si="8"/>
        <v/>
      </c>
      <c r="T33" s="304">
        <f t="shared" si="9"/>
        <v>18.568994400000001</v>
      </c>
      <c r="U33" s="198">
        <f t="shared" si="10"/>
        <v>0</v>
      </c>
      <c r="V33" s="201">
        <f t="shared" si="11"/>
        <v>-6.1896648000000001</v>
      </c>
      <c r="W33" s="202">
        <f t="shared" si="12"/>
        <v>3</v>
      </c>
      <c r="X33" s="304">
        <f t="shared" si="13"/>
        <v>18.568994400000001</v>
      </c>
      <c r="Y33" s="198">
        <f t="shared" si="14"/>
        <v>0</v>
      </c>
      <c r="Z33" s="201">
        <f t="shared" si="15"/>
        <v>-6.1896648000000001</v>
      </c>
      <c r="AA33" s="202">
        <f t="shared" si="16"/>
        <v>3</v>
      </c>
      <c r="AB33" s="171"/>
      <c r="AC33" s="172" t="str">
        <f>IFERROR(VLOOKUP(DATASHEET!BP31,lookup,2,FALSE)*2,"")</f>
        <v/>
      </c>
      <c r="AD33" s="173" t="str">
        <f>IFERROR(VLOOKUP(DATASHEET!AR31,lookup,2,FALSE)*2,"")</f>
        <v/>
      </c>
      <c r="AE33" s="174" t="str">
        <f t="shared" si="17"/>
        <v/>
      </c>
      <c r="AF33" s="175" t="str">
        <f t="shared" si="18"/>
        <v/>
      </c>
      <c r="AG33" s="203" t="str">
        <f t="shared" si="19"/>
        <v/>
      </c>
      <c r="AH33" s="204" t="str">
        <f t="shared" si="20"/>
        <v/>
      </c>
      <c r="AI33" s="178" t="str">
        <f t="shared" si="21"/>
        <v/>
      </c>
      <c r="AJ33" s="205" t="str">
        <f t="shared" si="22"/>
        <v/>
      </c>
      <c r="AK33" s="180"/>
      <c r="AL33" s="181" t="str">
        <f>IFERROR(VLOOKUP(DATASHEET!CJ31,lookup,2,FALSE),"")</f>
        <v/>
      </c>
      <c r="AM33" s="182" t="str">
        <f t="shared" si="23"/>
        <v/>
      </c>
      <c r="AN33" s="183" t="str">
        <f>IFERROR(VLOOKUP(DATASHEET!AZ31,lookup,2,FALSE),"")</f>
        <v/>
      </c>
      <c r="AO33" s="183" t="str">
        <f>IFERROR(VLOOKUP(DATASHEET!CN31,lookup,2,FALSE),"")</f>
        <v/>
      </c>
      <c r="AP33" s="184" t="str">
        <f>IFERROR(VLOOKUP(DATASHEET!BH31,lookup,2,FALSE),"")</f>
        <v/>
      </c>
      <c r="AQ33" s="206" t="str">
        <f>IFERROR(VLOOKUP(DATASHEET!BD31,lookup,2,FALSE),"")</f>
        <v/>
      </c>
      <c r="AR33" s="186"/>
      <c r="AS33" s="207" t="str">
        <f>IFERROR(VLOOKUP(DATASHEET!AF31,lookup,2,FALSE),"")</f>
        <v/>
      </c>
      <c r="AT33" s="251" t="str">
        <f t="shared" si="24"/>
        <v/>
      </c>
      <c r="AU33" s="208" t="str">
        <f>IFERROR(VLOOKUP(DATASHEET!BL31,lookup,2,FALSE),"")</f>
        <v/>
      </c>
      <c r="AV33" s="208" t="str">
        <f>IFERROR(VLOOKUP(DATASHEET!BT31,lookup,2,FALSE),"")</f>
        <v/>
      </c>
      <c r="AW33" s="208" t="str">
        <f>IFERROR(VLOOKUP(DATASHEET!CB31,lookup,2,FALSE),"")</f>
        <v/>
      </c>
      <c r="AX33" s="209" t="str">
        <f>IFERROR(VLOOKUP(DATASHEET!CF31,lookup,2,FALSE),"")</f>
        <v/>
      </c>
      <c r="AY33" s="208" t="str">
        <f>IFERROR(VLOOKUP(DATASHEET!AN31,lookup,2,FALSE),"")</f>
        <v/>
      </c>
      <c r="AZ33" s="264" t="str">
        <f>IFERROR(VLOOKUP(DATASHEET!BX31,lookup,2,FALSE),"")</f>
        <v/>
      </c>
      <c r="BA33" s="210" t="str">
        <f>IFERROR(VLOOKUP(DATASHEET!AJ31,lookup,2,FALSE),"")</f>
        <v/>
      </c>
      <c r="BB33" s="211" t="str">
        <f t="shared" si="25"/>
        <v/>
      </c>
      <c r="BC33" s="212" t="str">
        <f t="shared" si="26"/>
        <v/>
      </c>
      <c r="BD33" s="132"/>
    </row>
    <row r="34" spans="1:56" x14ac:dyDescent="0.25">
      <c r="A34" s="193" t="str">
        <f>DATASHEET!B32</f>
        <v>CONNOLLY, Imogen</v>
      </c>
      <c r="B34" s="194" t="str">
        <f>DATASHEET!C32</f>
        <v>8AR</v>
      </c>
      <c r="C34" s="194" t="str">
        <f>DATASHEET!D32</f>
        <v>F</v>
      </c>
      <c r="D34" s="194" t="str">
        <f>DATASHEET!J32</f>
        <v>N</v>
      </c>
      <c r="E34" s="194" t="str">
        <f>DATASHEET!E32</f>
        <v>N</v>
      </c>
      <c r="F34" s="194" t="str">
        <f>DATASHEET!F32</f>
        <v>White - British</v>
      </c>
      <c r="G34" s="194" t="str">
        <f>DATASHEET!H32</f>
        <v>N</v>
      </c>
      <c r="H34" s="194" t="str">
        <f>DATASHEET!I32</f>
        <v>N</v>
      </c>
      <c r="I34" s="195" t="str">
        <f>DATASHEET!L32</f>
        <v>5-6</v>
      </c>
      <c r="J34" s="325">
        <f>PROGRESS!P46</f>
        <v>50.927548999999999</v>
      </c>
      <c r="K34" s="163" t="str">
        <f t="shared" si="1"/>
        <v/>
      </c>
      <c r="L34" s="196" t="str">
        <f t="shared" si="2"/>
        <v/>
      </c>
      <c r="M34" s="165"/>
      <c r="N34" s="304">
        <f t="shared" si="3"/>
        <v>10.1855098</v>
      </c>
      <c r="O34" s="198" t="str">
        <f t="shared" si="4"/>
        <v/>
      </c>
      <c r="P34" s="199" t="str">
        <f t="shared" si="5"/>
        <v/>
      </c>
      <c r="Q34" s="304">
        <f t="shared" si="6"/>
        <v>10.1855098</v>
      </c>
      <c r="R34" s="198" t="str">
        <f t="shared" si="7"/>
        <v/>
      </c>
      <c r="S34" s="200" t="str">
        <f t="shared" si="8"/>
        <v/>
      </c>
      <c r="T34" s="304">
        <f t="shared" si="9"/>
        <v>15.278264700000001</v>
      </c>
      <c r="U34" s="198">
        <f t="shared" si="10"/>
        <v>0</v>
      </c>
      <c r="V34" s="201">
        <f t="shared" si="11"/>
        <v>-5.0927549000000001</v>
      </c>
      <c r="W34" s="202">
        <f t="shared" si="12"/>
        <v>3</v>
      </c>
      <c r="X34" s="304">
        <f t="shared" si="13"/>
        <v>15.278264700000001</v>
      </c>
      <c r="Y34" s="198">
        <f t="shared" si="14"/>
        <v>0</v>
      </c>
      <c r="Z34" s="201">
        <f t="shared" si="15"/>
        <v>-5.0927549000000001</v>
      </c>
      <c r="AA34" s="202">
        <f t="shared" si="16"/>
        <v>3</v>
      </c>
      <c r="AB34" s="171"/>
      <c r="AC34" s="172" t="str">
        <f>IFERROR(VLOOKUP(DATASHEET!BP32,lookup,2,FALSE)*2,"")</f>
        <v/>
      </c>
      <c r="AD34" s="173" t="str">
        <f>IFERROR(VLOOKUP(DATASHEET!AR32,lookup,2,FALSE)*2,"")</f>
        <v/>
      </c>
      <c r="AE34" s="174" t="str">
        <f t="shared" si="17"/>
        <v/>
      </c>
      <c r="AF34" s="175" t="str">
        <f t="shared" si="18"/>
        <v/>
      </c>
      <c r="AG34" s="203" t="str">
        <f t="shared" si="19"/>
        <v/>
      </c>
      <c r="AH34" s="204" t="str">
        <f t="shared" si="20"/>
        <v/>
      </c>
      <c r="AI34" s="178" t="str">
        <f t="shared" si="21"/>
        <v/>
      </c>
      <c r="AJ34" s="205" t="str">
        <f t="shared" si="22"/>
        <v/>
      </c>
      <c r="AK34" s="180"/>
      <c r="AL34" s="181" t="str">
        <f>IFERROR(VLOOKUP(DATASHEET!CJ32,lookup,2,FALSE),"")</f>
        <v/>
      </c>
      <c r="AM34" s="182" t="str">
        <f t="shared" si="23"/>
        <v/>
      </c>
      <c r="AN34" s="183" t="str">
        <f>IFERROR(VLOOKUP(DATASHEET!AZ32,lookup,2,FALSE),"")</f>
        <v/>
      </c>
      <c r="AO34" s="183" t="str">
        <f>IFERROR(VLOOKUP(DATASHEET!CN32,lookup,2,FALSE),"")</f>
        <v/>
      </c>
      <c r="AP34" s="184" t="str">
        <f>IFERROR(VLOOKUP(DATASHEET!BH32,lookup,2,FALSE),"")</f>
        <v/>
      </c>
      <c r="AQ34" s="206" t="str">
        <f>IFERROR(VLOOKUP(DATASHEET!BD32,lookup,2,FALSE),"")</f>
        <v/>
      </c>
      <c r="AR34" s="186"/>
      <c r="AS34" s="207" t="str">
        <f>IFERROR(VLOOKUP(DATASHEET!AF32,lookup,2,FALSE),"")</f>
        <v/>
      </c>
      <c r="AT34" s="251" t="str">
        <f t="shared" si="24"/>
        <v/>
      </c>
      <c r="AU34" s="208" t="str">
        <f>IFERROR(VLOOKUP(DATASHEET!BL32,lookup,2,FALSE),"")</f>
        <v/>
      </c>
      <c r="AV34" s="208" t="str">
        <f>IFERROR(VLOOKUP(DATASHEET!BT32,lookup,2,FALSE),"")</f>
        <v/>
      </c>
      <c r="AW34" s="208" t="str">
        <f>IFERROR(VLOOKUP(DATASHEET!CB32,lookup,2,FALSE),"")</f>
        <v/>
      </c>
      <c r="AX34" s="209" t="str">
        <f>IFERROR(VLOOKUP(DATASHEET!CF32,lookup,2,FALSE),"")</f>
        <v/>
      </c>
      <c r="AY34" s="208" t="str">
        <f>IFERROR(VLOOKUP(DATASHEET!AN32,lookup,2,FALSE),"")</f>
        <v/>
      </c>
      <c r="AZ34" s="264" t="str">
        <f>IFERROR(VLOOKUP(DATASHEET!BX32,lookup,2,FALSE),"")</f>
        <v/>
      </c>
      <c r="BA34" s="210" t="str">
        <f>IFERROR(VLOOKUP(DATASHEET!AJ32,lookup,2,FALSE),"")</f>
        <v/>
      </c>
      <c r="BB34" s="211" t="str">
        <f t="shared" si="25"/>
        <v/>
      </c>
      <c r="BC34" s="212" t="str">
        <f t="shared" si="26"/>
        <v/>
      </c>
      <c r="BD34" s="132"/>
    </row>
    <row r="35" spans="1:56" x14ac:dyDescent="0.25">
      <c r="A35" s="193" t="str">
        <f>DATASHEET!B33</f>
        <v>CONNOLLY, India</v>
      </c>
      <c r="B35" s="194" t="str">
        <f>DATASHEET!C33</f>
        <v>8AR</v>
      </c>
      <c r="C35" s="194" t="str">
        <f>DATASHEET!D33</f>
        <v>F</v>
      </c>
      <c r="D35" s="194" t="str">
        <f>DATASHEET!J33</f>
        <v>N</v>
      </c>
      <c r="E35" s="194" t="str">
        <f>DATASHEET!E33</f>
        <v>N</v>
      </c>
      <c r="F35" s="194" t="str">
        <f>DATASHEET!F33</f>
        <v>White and Any Other Asian Background</v>
      </c>
      <c r="G35" s="194" t="str">
        <f>DATASHEET!H33</f>
        <v>N</v>
      </c>
      <c r="H35" s="194" t="str">
        <f>DATASHEET!I33</f>
        <v>N</v>
      </c>
      <c r="I35" s="195" t="str">
        <f>DATASHEET!L33</f>
        <v>6-7</v>
      </c>
      <c r="J35" s="325">
        <f>PROGRESS!P47</f>
        <v>61.896647999999999</v>
      </c>
      <c r="K35" s="163" t="str">
        <f t="shared" si="1"/>
        <v/>
      </c>
      <c r="L35" s="196" t="str">
        <f t="shared" si="2"/>
        <v/>
      </c>
      <c r="M35" s="165"/>
      <c r="N35" s="304">
        <f t="shared" si="3"/>
        <v>12.3793296</v>
      </c>
      <c r="O35" s="198" t="str">
        <f t="shared" si="4"/>
        <v/>
      </c>
      <c r="P35" s="199" t="str">
        <f t="shared" si="5"/>
        <v/>
      </c>
      <c r="Q35" s="304">
        <f t="shared" si="6"/>
        <v>12.3793296</v>
      </c>
      <c r="R35" s="198" t="str">
        <f t="shared" si="7"/>
        <v/>
      </c>
      <c r="S35" s="200" t="str">
        <f t="shared" si="8"/>
        <v/>
      </c>
      <c r="T35" s="304">
        <f t="shared" si="9"/>
        <v>18.568994400000001</v>
      </c>
      <c r="U35" s="198">
        <f t="shared" si="10"/>
        <v>0</v>
      </c>
      <c r="V35" s="201">
        <f t="shared" si="11"/>
        <v>-6.1896648000000001</v>
      </c>
      <c r="W35" s="202">
        <f t="shared" si="12"/>
        <v>3</v>
      </c>
      <c r="X35" s="304">
        <f t="shared" si="13"/>
        <v>18.568994400000001</v>
      </c>
      <c r="Y35" s="198">
        <f t="shared" si="14"/>
        <v>0</v>
      </c>
      <c r="Z35" s="201">
        <f t="shared" si="15"/>
        <v>-6.1896648000000001</v>
      </c>
      <c r="AA35" s="202">
        <f t="shared" si="16"/>
        <v>3</v>
      </c>
      <c r="AB35" s="171"/>
      <c r="AC35" s="172" t="str">
        <f>IFERROR(VLOOKUP(DATASHEET!BP33,lookup,2,FALSE)*2,"")</f>
        <v/>
      </c>
      <c r="AD35" s="173" t="str">
        <f>IFERROR(VLOOKUP(DATASHEET!AR33,lookup,2,FALSE)*2,"")</f>
        <v/>
      </c>
      <c r="AE35" s="174" t="str">
        <f t="shared" si="17"/>
        <v/>
      </c>
      <c r="AF35" s="175" t="str">
        <f t="shared" si="18"/>
        <v/>
      </c>
      <c r="AG35" s="203" t="str">
        <f t="shared" si="19"/>
        <v/>
      </c>
      <c r="AH35" s="204" t="str">
        <f t="shared" si="20"/>
        <v/>
      </c>
      <c r="AI35" s="178" t="str">
        <f t="shared" si="21"/>
        <v/>
      </c>
      <c r="AJ35" s="205" t="str">
        <f t="shared" si="22"/>
        <v/>
      </c>
      <c r="AK35" s="180"/>
      <c r="AL35" s="181" t="str">
        <f>IFERROR(VLOOKUP(DATASHEET!CJ33,lookup,2,FALSE),"")</f>
        <v/>
      </c>
      <c r="AM35" s="182" t="str">
        <f t="shared" si="23"/>
        <v/>
      </c>
      <c r="AN35" s="183" t="str">
        <f>IFERROR(VLOOKUP(DATASHEET!AZ33,lookup,2,FALSE),"")</f>
        <v/>
      </c>
      <c r="AO35" s="183" t="str">
        <f>IFERROR(VLOOKUP(DATASHEET!CN33,lookup,2,FALSE),"")</f>
        <v/>
      </c>
      <c r="AP35" s="184" t="str">
        <f>IFERROR(VLOOKUP(DATASHEET!BH33,lookup,2,FALSE),"")</f>
        <v/>
      </c>
      <c r="AQ35" s="206" t="str">
        <f>IFERROR(VLOOKUP(DATASHEET!BD33,lookup,2,FALSE),"")</f>
        <v/>
      </c>
      <c r="AR35" s="186"/>
      <c r="AS35" s="207" t="str">
        <f>IFERROR(VLOOKUP(DATASHEET!AF33,lookup,2,FALSE),"")</f>
        <v/>
      </c>
      <c r="AT35" s="251" t="str">
        <f t="shared" si="24"/>
        <v/>
      </c>
      <c r="AU35" s="208" t="str">
        <f>IFERROR(VLOOKUP(DATASHEET!BL33,lookup,2,FALSE),"")</f>
        <v/>
      </c>
      <c r="AV35" s="208" t="str">
        <f>IFERROR(VLOOKUP(DATASHEET!BT33,lookup,2,FALSE),"")</f>
        <v/>
      </c>
      <c r="AW35" s="208" t="str">
        <f>IFERROR(VLOOKUP(DATASHEET!CB33,lookup,2,FALSE),"")</f>
        <v/>
      </c>
      <c r="AX35" s="209" t="str">
        <f>IFERROR(VLOOKUP(DATASHEET!CF33,lookup,2,FALSE),"")</f>
        <v/>
      </c>
      <c r="AY35" s="208" t="str">
        <f>IFERROR(VLOOKUP(DATASHEET!AN33,lookup,2,FALSE),"")</f>
        <v/>
      </c>
      <c r="AZ35" s="264" t="str">
        <f>IFERROR(VLOOKUP(DATASHEET!BX33,lookup,2,FALSE),"")</f>
        <v/>
      </c>
      <c r="BA35" s="210" t="str">
        <f>IFERROR(VLOOKUP(DATASHEET!AJ33,lookup,2,FALSE),"")</f>
        <v/>
      </c>
      <c r="BB35" s="211" t="str">
        <f t="shared" si="25"/>
        <v/>
      </c>
      <c r="BC35" s="212" t="str">
        <f t="shared" si="26"/>
        <v/>
      </c>
      <c r="BD35" s="132"/>
    </row>
    <row r="36" spans="1:56" x14ac:dyDescent="0.25">
      <c r="A36" s="193" t="str">
        <f>DATASHEET!B34</f>
        <v>COOLING, Olivia</v>
      </c>
      <c r="B36" s="194" t="str">
        <f>DATASHEET!C34</f>
        <v>8MH</v>
      </c>
      <c r="C36" s="194" t="str">
        <f>DATASHEET!D34</f>
        <v>F</v>
      </c>
      <c r="D36" s="194" t="str">
        <f>DATASHEET!J34</f>
        <v>N</v>
      </c>
      <c r="E36" s="194" t="str">
        <f>DATASHEET!E34</f>
        <v>N</v>
      </c>
      <c r="F36" s="194" t="str">
        <f>DATASHEET!F34</f>
        <v>White - British</v>
      </c>
      <c r="G36" s="194" t="str">
        <f>DATASHEET!H34</f>
        <v>N</v>
      </c>
      <c r="H36" s="194" t="str">
        <f>DATASHEET!I34</f>
        <v>N</v>
      </c>
      <c r="I36" s="195" t="str">
        <f>DATASHEET!L34</f>
        <v>4-5</v>
      </c>
      <c r="J36" s="325">
        <f>PROGRESS!P48</f>
        <v>38.246667000000002</v>
      </c>
      <c r="K36" s="163" t="str">
        <f t="shared" si="1"/>
        <v/>
      </c>
      <c r="L36" s="196" t="str">
        <f t="shared" si="2"/>
        <v/>
      </c>
      <c r="M36" s="165"/>
      <c r="N36" s="304">
        <f t="shared" si="3"/>
        <v>7.6493334000000006</v>
      </c>
      <c r="O36" s="198" t="str">
        <f t="shared" si="4"/>
        <v/>
      </c>
      <c r="P36" s="199" t="str">
        <f t="shared" si="5"/>
        <v/>
      </c>
      <c r="Q36" s="304">
        <f t="shared" si="6"/>
        <v>7.6493334000000006</v>
      </c>
      <c r="R36" s="198" t="str">
        <f t="shared" si="7"/>
        <v/>
      </c>
      <c r="S36" s="200" t="str">
        <f t="shared" si="8"/>
        <v/>
      </c>
      <c r="T36" s="304">
        <f t="shared" si="9"/>
        <v>11.474000100000001</v>
      </c>
      <c r="U36" s="198">
        <f t="shared" si="10"/>
        <v>0</v>
      </c>
      <c r="V36" s="201">
        <f t="shared" si="11"/>
        <v>-3.8246667000000003</v>
      </c>
      <c r="W36" s="202">
        <f t="shared" si="12"/>
        <v>3</v>
      </c>
      <c r="X36" s="304">
        <f t="shared" si="13"/>
        <v>11.474000100000001</v>
      </c>
      <c r="Y36" s="198">
        <f t="shared" si="14"/>
        <v>0</v>
      </c>
      <c r="Z36" s="201">
        <f t="shared" si="15"/>
        <v>-3.8246667000000003</v>
      </c>
      <c r="AA36" s="202">
        <f t="shared" si="16"/>
        <v>3</v>
      </c>
      <c r="AB36" s="171"/>
      <c r="AC36" s="172" t="str">
        <f>IFERROR(VLOOKUP(DATASHEET!BP34,lookup,2,FALSE)*2,"")</f>
        <v/>
      </c>
      <c r="AD36" s="173" t="str">
        <f>IFERROR(VLOOKUP(DATASHEET!AR34,lookup,2,FALSE)*2,"")</f>
        <v/>
      </c>
      <c r="AE36" s="174" t="str">
        <f t="shared" si="17"/>
        <v/>
      </c>
      <c r="AF36" s="175" t="str">
        <f t="shared" si="18"/>
        <v/>
      </c>
      <c r="AG36" s="203" t="str">
        <f t="shared" si="19"/>
        <v/>
      </c>
      <c r="AH36" s="204" t="str">
        <f t="shared" si="20"/>
        <v/>
      </c>
      <c r="AI36" s="178" t="str">
        <f t="shared" si="21"/>
        <v/>
      </c>
      <c r="AJ36" s="205" t="str">
        <f t="shared" si="22"/>
        <v/>
      </c>
      <c r="AK36" s="180"/>
      <c r="AL36" s="181" t="str">
        <f>IFERROR(VLOOKUP(DATASHEET!CJ34,lookup,2,FALSE),"")</f>
        <v/>
      </c>
      <c r="AM36" s="182" t="str">
        <f t="shared" si="23"/>
        <v/>
      </c>
      <c r="AN36" s="183" t="str">
        <f>IFERROR(VLOOKUP(DATASHEET!AZ34,lookup,2,FALSE),"")</f>
        <v/>
      </c>
      <c r="AO36" s="183" t="str">
        <f>IFERROR(VLOOKUP(DATASHEET!CN34,lookup,2,FALSE),"")</f>
        <v/>
      </c>
      <c r="AP36" s="184" t="str">
        <f>IFERROR(VLOOKUP(DATASHEET!BH34,lookup,2,FALSE),"")</f>
        <v/>
      </c>
      <c r="AQ36" s="206" t="str">
        <f>IFERROR(VLOOKUP(DATASHEET!BD34,lookup,2,FALSE),"")</f>
        <v/>
      </c>
      <c r="AR36" s="186"/>
      <c r="AS36" s="207" t="str">
        <f>IFERROR(VLOOKUP(DATASHEET!AF34,lookup,2,FALSE),"")</f>
        <v/>
      </c>
      <c r="AT36" s="251" t="str">
        <f t="shared" si="24"/>
        <v/>
      </c>
      <c r="AU36" s="208" t="str">
        <f>IFERROR(VLOOKUP(DATASHEET!BL34,lookup,2,FALSE),"")</f>
        <v/>
      </c>
      <c r="AV36" s="208" t="str">
        <f>IFERROR(VLOOKUP(DATASHEET!BT34,lookup,2,FALSE),"")</f>
        <v/>
      </c>
      <c r="AW36" s="208" t="str">
        <f>IFERROR(VLOOKUP(DATASHEET!CB34,lookup,2,FALSE),"")</f>
        <v/>
      </c>
      <c r="AX36" s="209" t="str">
        <f>IFERROR(VLOOKUP(DATASHEET!CF34,lookup,2,FALSE),"")</f>
        <v/>
      </c>
      <c r="AY36" s="208" t="str">
        <f>IFERROR(VLOOKUP(DATASHEET!AN34,lookup,2,FALSE),"")</f>
        <v/>
      </c>
      <c r="AZ36" s="264" t="str">
        <f>IFERROR(VLOOKUP(DATASHEET!BX34,lookup,2,FALSE),"")</f>
        <v/>
      </c>
      <c r="BA36" s="210" t="str">
        <f>IFERROR(VLOOKUP(DATASHEET!AJ34,lookup,2,FALSE),"")</f>
        <v/>
      </c>
      <c r="BB36" s="211" t="str">
        <f t="shared" si="25"/>
        <v/>
      </c>
      <c r="BC36" s="212" t="str">
        <f t="shared" si="26"/>
        <v/>
      </c>
      <c r="BD36" s="132"/>
    </row>
    <row r="37" spans="1:56" x14ac:dyDescent="0.25">
      <c r="A37" s="193" t="str">
        <f>DATASHEET!B35</f>
        <v>DANIEL, Esey</v>
      </c>
      <c r="B37" s="194" t="str">
        <f>DATASHEET!C35</f>
        <v>8AB</v>
      </c>
      <c r="C37" s="194" t="str">
        <f>DATASHEET!D35</f>
        <v>M</v>
      </c>
      <c r="D37" s="194" t="str">
        <f>DATASHEET!J35</f>
        <v>N</v>
      </c>
      <c r="E37" s="194" t="str">
        <f>DATASHEET!E35</f>
        <v>Y</v>
      </c>
      <c r="F37" s="194" t="str">
        <f>DATASHEET!F35</f>
        <v>Other Black African</v>
      </c>
      <c r="G37" s="194" t="str">
        <f>DATASHEET!H35</f>
        <v>Y</v>
      </c>
      <c r="H37" s="194" t="str">
        <f>DATASHEET!I35</f>
        <v>N</v>
      </c>
      <c r="I37" s="195" t="str">
        <f>DATASHEET!L35</f>
        <v>5-6</v>
      </c>
      <c r="J37" s="325">
        <f>PROGRESS!P49</f>
        <v>49.024999999999999</v>
      </c>
      <c r="K37" s="163" t="str">
        <f t="shared" si="1"/>
        <v/>
      </c>
      <c r="L37" s="196" t="str">
        <f t="shared" si="2"/>
        <v/>
      </c>
      <c r="M37" s="165"/>
      <c r="N37" s="304">
        <f t="shared" si="3"/>
        <v>9.8049999999999997</v>
      </c>
      <c r="O37" s="198" t="str">
        <f t="shared" si="4"/>
        <v/>
      </c>
      <c r="P37" s="199" t="str">
        <f t="shared" si="5"/>
        <v/>
      </c>
      <c r="Q37" s="304">
        <f t="shared" si="6"/>
        <v>9.8049999999999997</v>
      </c>
      <c r="R37" s="198" t="str">
        <f t="shared" si="7"/>
        <v/>
      </c>
      <c r="S37" s="200" t="str">
        <f t="shared" si="8"/>
        <v/>
      </c>
      <c r="T37" s="304">
        <f t="shared" si="9"/>
        <v>14.7075</v>
      </c>
      <c r="U37" s="198">
        <f t="shared" si="10"/>
        <v>0</v>
      </c>
      <c r="V37" s="201">
        <f t="shared" si="11"/>
        <v>-4.9024999999999999</v>
      </c>
      <c r="W37" s="202">
        <f t="shared" si="12"/>
        <v>3</v>
      </c>
      <c r="X37" s="304">
        <f t="shared" si="13"/>
        <v>14.7075</v>
      </c>
      <c r="Y37" s="198">
        <f t="shared" si="14"/>
        <v>0</v>
      </c>
      <c r="Z37" s="201">
        <f t="shared" si="15"/>
        <v>-4.9024999999999999</v>
      </c>
      <c r="AA37" s="202">
        <f t="shared" si="16"/>
        <v>3</v>
      </c>
      <c r="AB37" s="171"/>
      <c r="AC37" s="172" t="str">
        <f>IFERROR(VLOOKUP(DATASHEET!BP35,lookup,2,FALSE)*2,"")</f>
        <v/>
      </c>
      <c r="AD37" s="173" t="str">
        <f>IFERROR(VLOOKUP(DATASHEET!AR35,lookup,2,FALSE)*2,"")</f>
        <v/>
      </c>
      <c r="AE37" s="174" t="str">
        <f t="shared" si="17"/>
        <v/>
      </c>
      <c r="AF37" s="175" t="str">
        <f t="shared" si="18"/>
        <v/>
      </c>
      <c r="AG37" s="203" t="str">
        <f t="shared" si="19"/>
        <v/>
      </c>
      <c r="AH37" s="204" t="str">
        <f t="shared" si="20"/>
        <v/>
      </c>
      <c r="AI37" s="178" t="str">
        <f t="shared" si="21"/>
        <v/>
      </c>
      <c r="AJ37" s="205" t="str">
        <f t="shared" si="22"/>
        <v/>
      </c>
      <c r="AK37" s="180"/>
      <c r="AL37" s="181" t="str">
        <f>IFERROR(VLOOKUP(DATASHEET!CJ35,lookup,2,FALSE),"")</f>
        <v/>
      </c>
      <c r="AM37" s="182" t="str">
        <f t="shared" si="23"/>
        <v/>
      </c>
      <c r="AN37" s="183" t="str">
        <f>IFERROR(VLOOKUP(DATASHEET!AZ35,lookup,2,FALSE),"")</f>
        <v/>
      </c>
      <c r="AO37" s="183" t="str">
        <f>IFERROR(VLOOKUP(DATASHEET!CN35,lookup,2,FALSE),"")</f>
        <v/>
      </c>
      <c r="AP37" s="184" t="str">
        <f>IFERROR(VLOOKUP(DATASHEET!BH35,lookup,2,FALSE),"")</f>
        <v/>
      </c>
      <c r="AQ37" s="206" t="str">
        <f>IFERROR(VLOOKUP(DATASHEET!BD35,lookup,2,FALSE),"")</f>
        <v/>
      </c>
      <c r="AR37" s="186"/>
      <c r="AS37" s="207" t="str">
        <f>IFERROR(VLOOKUP(DATASHEET!AF35,lookup,2,FALSE),"")</f>
        <v/>
      </c>
      <c r="AT37" s="251" t="str">
        <f t="shared" si="24"/>
        <v/>
      </c>
      <c r="AU37" s="208" t="str">
        <f>IFERROR(VLOOKUP(DATASHEET!BL35,lookup,2,FALSE),"")</f>
        <v/>
      </c>
      <c r="AV37" s="208" t="str">
        <f>IFERROR(VLOOKUP(DATASHEET!BT35,lookup,2,FALSE),"")</f>
        <v/>
      </c>
      <c r="AW37" s="208" t="str">
        <f>IFERROR(VLOOKUP(DATASHEET!CB35,lookup,2,FALSE),"")</f>
        <v/>
      </c>
      <c r="AX37" s="209" t="str">
        <f>IFERROR(VLOOKUP(DATASHEET!CF35,lookup,2,FALSE),"")</f>
        <v/>
      </c>
      <c r="AY37" s="208" t="str">
        <f>IFERROR(VLOOKUP(DATASHEET!AN35,lookup,2,FALSE),"")</f>
        <v/>
      </c>
      <c r="AZ37" s="264" t="str">
        <f>IFERROR(VLOOKUP(DATASHEET!BX35,lookup,2,FALSE),"")</f>
        <v/>
      </c>
      <c r="BA37" s="210" t="str">
        <f>IFERROR(VLOOKUP(DATASHEET!AJ35,lookup,2,FALSE),"")</f>
        <v/>
      </c>
      <c r="BB37" s="211" t="str">
        <f t="shared" si="25"/>
        <v/>
      </c>
      <c r="BC37" s="212" t="str">
        <f t="shared" si="26"/>
        <v/>
      </c>
      <c r="BD37" s="132"/>
    </row>
    <row r="38" spans="1:56" x14ac:dyDescent="0.25">
      <c r="A38" s="193" t="str">
        <f>DATASHEET!B36</f>
        <v>DAVIES, Bethany</v>
      </c>
      <c r="B38" s="194" t="str">
        <f>DATASHEET!C36</f>
        <v>8KC</v>
      </c>
      <c r="C38" s="194" t="str">
        <f>DATASHEET!D36</f>
        <v>F</v>
      </c>
      <c r="D38" s="194" t="str">
        <f>DATASHEET!J36</f>
        <v>N</v>
      </c>
      <c r="E38" s="194" t="str">
        <f>DATASHEET!E36</f>
        <v>N</v>
      </c>
      <c r="F38" s="194" t="str">
        <f>DATASHEET!F36</f>
        <v>White - British</v>
      </c>
      <c r="G38" s="194" t="str">
        <f>DATASHEET!H36</f>
        <v>N</v>
      </c>
      <c r="H38" s="194" t="str">
        <f>DATASHEET!I36</f>
        <v>N</v>
      </c>
      <c r="I38" s="195" t="str">
        <f>DATASHEET!L36</f>
        <v>6-7</v>
      </c>
      <c r="J38" s="325">
        <f>PROGRESS!P50</f>
        <v>61.896647999999999</v>
      </c>
      <c r="K38" s="163" t="str">
        <f t="shared" si="1"/>
        <v/>
      </c>
      <c r="L38" s="196" t="str">
        <f t="shared" si="2"/>
        <v/>
      </c>
      <c r="M38" s="165"/>
      <c r="N38" s="304">
        <f t="shared" si="3"/>
        <v>12.3793296</v>
      </c>
      <c r="O38" s="198" t="str">
        <f t="shared" si="4"/>
        <v/>
      </c>
      <c r="P38" s="199" t="str">
        <f t="shared" si="5"/>
        <v/>
      </c>
      <c r="Q38" s="304">
        <f t="shared" si="6"/>
        <v>12.3793296</v>
      </c>
      <c r="R38" s="198" t="str">
        <f t="shared" si="7"/>
        <v/>
      </c>
      <c r="S38" s="200" t="str">
        <f t="shared" si="8"/>
        <v/>
      </c>
      <c r="T38" s="304">
        <f t="shared" si="9"/>
        <v>18.568994400000001</v>
      </c>
      <c r="U38" s="198">
        <f t="shared" si="10"/>
        <v>0</v>
      </c>
      <c r="V38" s="201">
        <f t="shared" si="11"/>
        <v>-6.1896648000000001</v>
      </c>
      <c r="W38" s="202">
        <f t="shared" si="12"/>
        <v>3</v>
      </c>
      <c r="X38" s="304">
        <f t="shared" si="13"/>
        <v>18.568994400000001</v>
      </c>
      <c r="Y38" s="198">
        <f t="shared" si="14"/>
        <v>0</v>
      </c>
      <c r="Z38" s="201">
        <f t="shared" si="15"/>
        <v>-6.1896648000000001</v>
      </c>
      <c r="AA38" s="202">
        <f t="shared" si="16"/>
        <v>3</v>
      </c>
      <c r="AB38" s="171"/>
      <c r="AC38" s="172" t="str">
        <f>IFERROR(VLOOKUP(DATASHEET!BP36,lookup,2,FALSE)*2,"")</f>
        <v/>
      </c>
      <c r="AD38" s="173" t="str">
        <f>IFERROR(VLOOKUP(DATASHEET!AR36,lookup,2,FALSE)*2,"")</f>
        <v/>
      </c>
      <c r="AE38" s="174" t="str">
        <f t="shared" si="17"/>
        <v/>
      </c>
      <c r="AF38" s="175" t="str">
        <f t="shared" si="18"/>
        <v/>
      </c>
      <c r="AG38" s="203" t="str">
        <f t="shared" si="19"/>
        <v/>
      </c>
      <c r="AH38" s="204" t="str">
        <f t="shared" si="20"/>
        <v/>
      </c>
      <c r="AI38" s="178" t="str">
        <f t="shared" si="21"/>
        <v/>
      </c>
      <c r="AJ38" s="205" t="str">
        <f t="shared" si="22"/>
        <v/>
      </c>
      <c r="AK38" s="180"/>
      <c r="AL38" s="181" t="str">
        <f>IFERROR(VLOOKUP(DATASHEET!CJ36,lookup,2,FALSE),"")</f>
        <v/>
      </c>
      <c r="AM38" s="182" t="str">
        <f t="shared" si="23"/>
        <v/>
      </c>
      <c r="AN38" s="183" t="str">
        <f>IFERROR(VLOOKUP(DATASHEET!AZ36,lookup,2,FALSE),"")</f>
        <v/>
      </c>
      <c r="AO38" s="183" t="str">
        <f>IFERROR(VLOOKUP(DATASHEET!CN36,lookup,2,FALSE),"")</f>
        <v/>
      </c>
      <c r="AP38" s="184" t="str">
        <f>IFERROR(VLOOKUP(DATASHEET!BH36,lookup,2,FALSE),"")</f>
        <v/>
      </c>
      <c r="AQ38" s="206" t="str">
        <f>IFERROR(VLOOKUP(DATASHEET!BD36,lookup,2,FALSE),"")</f>
        <v/>
      </c>
      <c r="AR38" s="186"/>
      <c r="AS38" s="207" t="str">
        <f>IFERROR(VLOOKUP(DATASHEET!AF36,lookup,2,FALSE),"")</f>
        <v/>
      </c>
      <c r="AT38" s="251" t="str">
        <f t="shared" si="24"/>
        <v/>
      </c>
      <c r="AU38" s="208" t="str">
        <f>IFERROR(VLOOKUP(DATASHEET!BL36,lookup,2,FALSE),"")</f>
        <v/>
      </c>
      <c r="AV38" s="208" t="str">
        <f>IFERROR(VLOOKUP(DATASHEET!BT36,lookup,2,FALSE),"")</f>
        <v/>
      </c>
      <c r="AW38" s="208" t="str">
        <f>IFERROR(VLOOKUP(DATASHEET!CB36,lookup,2,FALSE),"")</f>
        <v/>
      </c>
      <c r="AX38" s="209" t="str">
        <f>IFERROR(VLOOKUP(DATASHEET!CF36,lookup,2,FALSE),"")</f>
        <v/>
      </c>
      <c r="AY38" s="208" t="str">
        <f>IFERROR(VLOOKUP(DATASHEET!AN36,lookup,2,FALSE),"")</f>
        <v/>
      </c>
      <c r="AZ38" s="264" t="str">
        <f>IFERROR(VLOOKUP(DATASHEET!BX36,lookup,2,FALSE),"")</f>
        <v/>
      </c>
      <c r="BA38" s="210" t="str">
        <f>IFERROR(VLOOKUP(DATASHEET!AJ36,lookup,2,FALSE),"")</f>
        <v/>
      </c>
      <c r="BB38" s="211" t="str">
        <f t="shared" si="25"/>
        <v/>
      </c>
      <c r="BC38" s="212" t="str">
        <f t="shared" si="26"/>
        <v/>
      </c>
      <c r="BD38" s="132"/>
    </row>
    <row r="39" spans="1:56" x14ac:dyDescent="0.25">
      <c r="A39" s="193" t="str">
        <f>DATASHEET!B37</f>
        <v>DISHA, Thomas</v>
      </c>
      <c r="B39" s="194" t="str">
        <f>DATASHEET!C37</f>
        <v>8AR</v>
      </c>
      <c r="C39" s="194" t="str">
        <f>DATASHEET!D37</f>
        <v>M</v>
      </c>
      <c r="D39" s="194" t="str">
        <f>DATASHEET!J37</f>
        <v>N</v>
      </c>
      <c r="E39" s="194" t="str">
        <f>DATASHEET!E37</f>
        <v>N</v>
      </c>
      <c r="F39" s="194" t="str">
        <f>DATASHEET!F37</f>
        <v>White Other</v>
      </c>
      <c r="G39" s="194" t="str">
        <f>DATASHEET!H37</f>
        <v>N</v>
      </c>
      <c r="H39" s="194" t="str">
        <f>DATASHEET!I37</f>
        <v>N</v>
      </c>
      <c r="I39" s="195" t="str">
        <f>DATASHEET!L37</f>
        <v>8-9</v>
      </c>
      <c r="J39" s="325">
        <f>PROGRESS!P51</f>
        <v>74.702128000000002</v>
      </c>
      <c r="K39" s="163" t="str">
        <f t="shared" si="1"/>
        <v/>
      </c>
      <c r="L39" s="196" t="str">
        <f t="shared" si="2"/>
        <v/>
      </c>
      <c r="M39" s="165"/>
      <c r="N39" s="304">
        <f t="shared" si="3"/>
        <v>14.940425600000001</v>
      </c>
      <c r="O39" s="198" t="str">
        <f t="shared" si="4"/>
        <v/>
      </c>
      <c r="P39" s="199" t="str">
        <f t="shared" si="5"/>
        <v/>
      </c>
      <c r="Q39" s="304">
        <f t="shared" si="6"/>
        <v>14.940425600000001</v>
      </c>
      <c r="R39" s="198" t="str">
        <f t="shared" si="7"/>
        <v/>
      </c>
      <c r="S39" s="200" t="str">
        <f t="shared" si="8"/>
        <v/>
      </c>
      <c r="T39" s="304">
        <f t="shared" si="9"/>
        <v>22.410638400000003</v>
      </c>
      <c r="U39" s="198">
        <f t="shared" si="10"/>
        <v>0</v>
      </c>
      <c r="V39" s="201">
        <f t="shared" si="11"/>
        <v>-7.4702128000000014</v>
      </c>
      <c r="W39" s="202">
        <f t="shared" si="12"/>
        <v>3</v>
      </c>
      <c r="X39" s="304">
        <f t="shared" si="13"/>
        <v>22.410638400000003</v>
      </c>
      <c r="Y39" s="198">
        <f t="shared" si="14"/>
        <v>0</v>
      </c>
      <c r="Z39" s="201">
        <f t="shared" si="15"/>
        <v>-7.4702128000000014</v>
      </c>
      <c r="AA39" s="202">
        <f t="shared" si="16"/>
        <v>3</v>
      </c>
      <c r="AB39" s="171"/>
      <c r="AC39" s="172" t="str">
        <f>IFERROR(VLOOKUP(DATASHEET!BP37,lookup,2,FALSE)*2,"")</f>
        <v/>
      </c>
      <c r="AD39" s="173" t="str">
        <f>IFERROR(VLOOKUP(DATASHEET!AR37,lookup,2,FALSE)*2,"")</f>
        <v/>
      </c>
      <c r="AE39" s="174" t="str">
        <f t="shared" si="17"/>
        <v/>
      </c>
      <c r="AF39" s="175" t="str">
        <f t="shared" si="18"/>
        <v/>
      </c>
      <c r="AG39" s="203" t="str">
        <f t="shared" si="19"/>
        <v/>
      </c>
      <c r="AH39" s="204" t="str">
        <f t="shared" si="20"/>
        <v/>
      </c>
      <c r="AI39" s="178" t="str">
        <f t="shared" si="21"/>
        <v/>
      </c>
      <c r="AJ39" s="205" t="str">
        <f t="shared" si="22"/>
        <v/>
      </c>
      <c r="AK39" s="180"/>
      <c r="AL39" s="181" t="str">
        <f>IFERROR(VLOOKUP(DATASHEET!CJ37,lookup,2,FALSE),"")</f>
        <v/>
      </c>
      <c r="AM39" s="182" t="str">
        <f t="shared" si="23"/>
        <v/>
      </c>
      <c r="AN39" s="183" t="str">
        <f>IFERROR(VLOOKUP(DATASHEET!AZ37,lookup,2,FALSE),"")</f>
        <v/>
      </c>
      <c r="AO39" s="183" t="str">
        <f>IFERROR(VLOOKUP(DATASHEET!CN37,lookup,2,FALSE),"")</f>
        <v/>
      </c>
      <c r="AP39" s="184" t="str">
        <f>IFERROR(VLOOKUP(DATASHEET!BH37,lookup,2,FALSE),"")</f>
        <v/>
      </c>
      <c r="AQ39" s="206" t="str">
        <f>IFERROR(VLOOKUP(DATASHEET!BD37,lookup,2,FALSE),"")</f>
        <v/>
      </c>
      <c r="AR39" s="186"/>
      <c r="AS39" s="207" t="str">
        <f>IFERROR(VLOOKUP(DATASHEET!AF37,lookup,2,FALSE),"")</f>
        <v/>
      </c>
      <c r="AT39" s="251" t="str">
        <f t="shared" si="24"/>
        <v/>
      </c>
      <c r="AU39" s="208" t="str">
        <f>IFERROR(VLOOKUP(DATASHEET!BL37,lookup,2,FALSE),"")</f>
        <v/>
      </c>
      <c r="AV39" s="208" t="str">
        <f>IFERROR(VLOOKUP(DATASHEET!BT37,lookup,2,FALSE),"")</f>
        <v/>
      </c>
      <c r="AW39" s="208" t="str">
        <f>IFERROR(VLOOKUP(DATASHEET!CB37,lookup,2,FALSE),"")</f>
        <v/>
      </c>
      <c r="AX39" s="209" t="str">
        <f>IFERROR(VLOOKUP(DATASHEET!CF37,lookup,2,FALSE),"")</f>
        <v/>
      </c>
      <c r="AY39" s="208" t="str">
        <f>IFERROR(VLOOKUP(DATASHEET!AN37,lookup,2,FALSE),"")</f>
        <v/>
      </c>
      <c r="AZ39" s="264" t="str">
        <f>IFERROR(VLOOKUP(DATASHEET!BX37,lookup,2,FALSE),"")</f>
        <v/>
      </c>
      <c r="BA39" s="210" t="str">
        <f>IFERROR(VLOOKUP(DATASHEET!AJ37,lookup,2,FALSE),"")</f>
        <v/>
      </c>
      <c r="BB39" s="211" t="str">
        <f t="shared" si="25"/>
        <v/>
      </c>
      <c r="BC39" s="212" t="str">
        <f t="shared" si="26"/>
        <v/>
      </c>
      <c r="BD39" s="132"/>
    </row>
    <row r="40" spans="1:56" x14ac:dyDescent="0.25">
      <c r="A40" s="193" t="str">
        <f>DATASHEET!B38</f>
        <v>DOWNING, Joe</v>
      </c>
      <c r="B40" s="194" t="str">
        <f>DATASHEET!C38</f>
        <v>8KC</v>
      </c>
      <c r="C40" s="194" t="str">
        <f>DATASHEET!D38</f>
        <v>M</v>
      </c>
      <c r="D40" s="194" t="str">
        <f>DATASHEET!J38</f>
        <v>K</v>
      </c>
      <c r="E40" s="194" t="str">
        <f>DATASHEET!E38</f>
        <v>N</v>
      </c>
      <c r="F40" s="194" t="str">
        <f>DATASHEET!F38</f>
        <v>White - British</v>
      </c>
      <c r="G40" s="194" t="str">
        <f>DATASHEET!H38</f>
        <v>N</v>
      </c>
      <c r="H40" s="194" t="str">
        <f>DATASHEET!I38</f>
        <v>N</v>
      </c>
      <c r="I40" s="195" t="str">
        <f>DATASHEET!L38</f>
        <v>5-6</v>
      </c>
      <c r="J40" s="325">
        <f>PROGRESS!P52</f>
        <v>49.024999999999999</v>
      </c>
      <c r="K40" s="163" t="str">
        <f t="shared" si="1"/>
        <v/>
      </c>
      <c r="L40" s="196" t="str">
        <f t="shared" si="2"/>
        <v/>
      </c>
      <c r="M40" s="165"/>
      <c r="N40" s="304">
        <f t="shared" si="3"/>
        <v>9.8049999999999997</v>
      </c>
      <c r="O40" s="198" t="str">
        <f t="shared" si="4"/>
        <v/>
      </c>
      <c r="P40" s="199" t="str">
        <f t="shared" si="5"/>
        <v/>
      </c>
      <c r="Q40" s="304">
        <f t="shared" si="6"/>
        <v>9.8049999999999997</v>
      </c>
      <c r="R40" s="198" t="str">
        <f t="shared" si="7"/>
        <v/>
      </c>
      <c r="S40" s="200" t="str">
        <f t="shared" si="8"/>
        <v/>
      </c>
      <c r="T40" s="304">
        <f t="shared" si="9"/>
        <v>14.7075</v>
      </c>
      <c r="U40" s="198">
        <f t="shared" si="10"/>
        <v>0</v>
      </c>
      <c r="V40" s="201">
        <f t="shared" si="11"/>
        <v>-4.9024999999999999</v>
      </c>
      <c r="W40" s="202">
        <f t="shared" si="12"/>
        <v>3</v>
      </c>
      <c r="X40" s="304">
        <f t="shared" si="13"/>
        <v>14.7075</v>
      </c>
      <c r="Y40" s="198">
        <f t="shared" si="14"/>
        <v>0</v>
      </c>
      <c r="Z40" s="201">
        <f t="shared" si="15"/>
        <v>-4.9024999999999999</v>
      </c>
      <c r="AA40" s="202">
        <f t="shared" si="16"/>
        <v>3</v>
      </c>
      <c r="AB40" s="171"/>
      <c r="AC40" s="172" t="str">
        <f>IFERROR(VLOOKUP(DATASHEET!BP38,lookup,2,FALSE)*2,"")</f>
        <v/>
      </c>
      <c r="AD40" s="173" t="str">
        <f>IFERROR(VLOOKUP(DATASHEET!AR38,lookup,2,FALSE)*2,"")</f>
        <v/>
      </c>
      <c r="AE40" s="174" t="str">
        <f t="shared" si="17"/>
        <v/>
      </c>
      <c r="AF40" s="175" t="str">
        <f t="shared" si="18"/>
        <v/>
      </c>
      <c r="AG40" s="203" t="str">
        <f t="shared" si="19"/>
        <v/>
      </c>
      <c r="AH40" s="204" t="str">
        <f t="shared" si="20"/>
        <v/>
      </c>
      <c r="AI40" s="178" t="str">
        <f t="shared" si="21"/>
        <v/>
      </c>
      <c r="AJ40" s="205" t="str">
        <f t="shared" si="22"/>
        <v/>
      </c>
      <c r="AK40" s="180"/>
      <c r="AL40" s="181" t="str">
        <f>IFERROR(VLOOKUP(DATASHEET!CJ38,lookup,2,FALSE),"")</f>
        <v/>
      </c>
      <c r="AM40" s="182" t="str">
        <f t="shared" si="23"/>
        <v/>
      </c>
      <c r="AN40" s="183" t="str">
        <f>IFERROR(VLOOKUP(DATASHEET!AZ38,lookup,2,FALSE),"")</f>
        <v/>
      </c>
      <c r="AO40" s="183" t="str">
        <f>IFERROR(VLOOKUP(DATASHEET!CN38,lookup,2,FALSE),"")</f>
        <v/>
      </c>
      <c r="AP40" s="184" t="str">
        <f>IFERROR(VLOOKUP(DATASHEET!BH38,lookup,2,FALSE),"")</f>
        <v/>
      </c>
      <c r="AQ40" s="206" t="str">
        <f>IFERROR(VLOOKUP(DATASHEET!BD38,lookup,2,FALSE),"")</f>
        <v/>
      </c>
      <c r="AR40" s="186"/>
      <c r="AS40" s="207" t="str">
        <f>IFERROR(VLOOKUP(DATASHEET!AF38,lookup,2,FALSE),"")</f>
        <v/>
      </c>
      <c r="AT40" s="251" t="str">
        <f t="shared" si="24"/>
        <v/>
      </c>
      <c r="AU40" s="208" t="str">
        <f>IFERROR(VLOOKUP(DATASHEET!BL38,lookup,2,FALSE),"")</f>
        <v/>
      </c>
      <c r="AV40" s="208" t="str">
        <f>IFERROR(VLOOKUP(DATASHEET!BT38,lookup,2,FALSE),"")</f>
        <v/>
      </c>
      <c r="AW40" s="208" t="str">
        <f>IFERROR(VLOOKUP(DATASHEET!CB38,lookup,2,FALSE),"")</f>
        <v/>
      </c>
      <c r="AX40" s="209" t="str">
        <f>IFERROR(VLOOKUP(DATASHEET!CF38,lookup,2,FALSE),"")</f>
        <v/>
      </c>
      <c r="AY40" s="208" t="str">
        <f>IFERROR(VLOOKUP(DATASHEET!AN38,lookup,2,FALSE),"")</f>
        <v/>
      </c>
      <c r="AZ40" s="264" t="str">
        <f>IFERROR(VLOOKUP(DATASHEET!BX38,lookup,2,FALSE),"")</f>
        <v/>
      </c>
      <c r="BA40" s="210" t="str">
        <f>IFERROR(VLOOKUP(DATASHEET!AJ38,lookup,2,FALSE),"")</f>
        <v/>
      </c>
      <c r="BB40" s="211" t="str">
        <f t="shared" si="25"/>
        <v/>
      </c>
      <c r="BC40" s="212" t="str">
        <f t="shared" si="26"/>
        <v/>
      </c>
      <c r="BD40" s="132"/>
    </row>
    <row r="41" spans="1:56" x14ac:dyDescent="0.25">
      <c r="A41" s="193" t="str">
        <f>DATASHEET!B39</f>
        <v>DUFFY, Lana</v>
      </c>
      <c r="B41" s="194" t="str">
        <f>DATASHEET!C39</f>
        <v>8KS</v>
      </c>
      <c r="C41" s="194" t="str">
        <f>DATASHEET!D39</f>
        <v>F</v>
      </c>
      <c r="D41" s="194" t="str">
        <f>DATASHEET!J39</f>
        <v>N</v>
      </c>
      <c r="E41" s="194" t="str">
        <f>DATASHEET!E39</f>
        <v>N</v>
      </c>
      <c r="F41" s="194" t="str">
        <f>DATASHEET!F39</f>
        <v>White - British</v>
      </c>
      <c r="G41" s="194" t="str">
        <f>DATASHEET!H39</f>
        <v>N</v>
      </c>
      <c r="H41" s="194" t="str">
        <f>DATASHEET!I39</f>
        <v>N</v>
      </c>
      <c r="I41" s="195" t="str">
        <f>DATASHEET!L39</f>
        <v>6-7</v>
      </c>
      <c r="J41" s="325">
        <f>PROGRESS!P53</f>
        <v>56.563876999999998</v>
      </c>
      <c r="K41" s="163" t="str">
        <f t="shared" si="1"/>
        <v/>
      </c>
      <c r="L41" s="196" t="str">
        <f t="shared" si="2"/>
        <v/>
      </c>
      <c r="M41" s="165"/>
      <c r="N41" s="304">
        <f t="shared" si="3"/>
        <v>11.3127754</v>
      </c>
      <c r="O41" s="198" t="str">
        <f t="shared" si="4"/>
        <v/>
      </c>
      <c r="P41" s="199" t="str">
        <f t="shared" si="5"/>
        <v/>
      </c>
      <c r="Q41" s="304">
        <f t="shared" si="6"/>
        <v>11.3127754</v>
      </c>
      <c r="R41" s="198" t="str">
        <f t="shared" si="7"/>
        <v/>
      </c>
      <c r="S41" s="200" t="str">
        <f t="shared" si="8"/>
        <v/>
      </c>
      <c r="T41" s="304">
        <f t="shared" si="9"/>
        <v>16.969163099999999</v>
      </c>
      <c r="U41" s="198">
        <f t="shared" si="10"/>
        <v>0</v>
      </c>
      <c r="V41" s="201">
        <f t="shared" si="11"/>
        <v>-5.6563876999999998</v>
      </c>
      <c r="W41" s="202">
        <f t="shared" si="12"/>
        <v>3</v>
      </c>
      <c r="X41" s="304">
        <f t="shared" si="13"/>
        <v>16.969163099999999</v>
      </c>
      <c r="Y41" s="198">
        <f t="shared" si="14"/>
        <v>0</v>
      </c>
      <c r="Z41" s="201">
        <f t="shared" si="15"/>
        <v>-5.6563876999999998</v>
      </c>
      <c r="AA41" s="202">
        <f t="shared" si="16"/>
        <v>3</v>
      </c>
      <c r="AB41" s="171"/>
      <c r="AC41" s="172" t="str">
        <f>IFERROR(VLOOKUP(DATASHEET!BP39,lookup,2,FALSE)*2,"")</f>
        <v/>
      </c>
      <c r="AD41" s="173" t="str">
        <f>IFERROR(VLOOKUP(DATASHEET!AR39,lookup,2,FALSE)*2,"")</f>
        <v/>
      </c>
      <c r="AE41" s="174" t="str">
        <f t="shared" si="17"/>
        <v/>
      </c>
      <c r="AF41" s="175" t="str">
        <f t="shared" si="18"/>
        <v/>
      </c>
      <c r="AG41" s="203" t="str">
        <f t="shared" si="19"/>
        <v/>
      </c>
      <c r="AH41" s="204" t="str">
        <f t="shared" si="20"/>
        <v/>
      </c>
      <c r="AI41" s="178" t="str">
        <f t="shared" si="21"/>
        <v/>
      </c>
      <c r="AJ41" s="205" t="str">
        <f t="shared" si="22"/>
        <v/>
      </c>
      <c r="AK41" s="180"/>
      <c r="AL41" s="181" t="str">
        <f>IFERROR(VLOOKUP(DATASHEET!CJ39,lookup,2,FALSE),"")</f>
        <v/>
      </c>
      <c r="AM41" s="182" t="str">
        <f t="shared" si="23"/>
        <v/>
      </c>
      <c r="AN41" s="183" t="str">
        <f>IFERROR(VLOOKUP(DATASHEET!AZ39,lookup,2,FALSE),"")</f>
        <v/>
      </c>
      <c r="AO41" s="183" t="str">
        <f>IFERROR(VLOOKUP(DATASHEET!CN39,lookup,2,FALSE),"")</f>
        <v/>
      </c>
      <c r="AP41" s="184" t="str">
        <f>IFERROR(VLOOKUP(DATASHEET!BH39,lookup,2,FALSE),"")</f>
        <v/>
      </c>
      <c r="AQ41" s="206" t="str">
        <f>IFERROR(VLOOKUP(DATASHEET!BD39,lookup,2,FALSE),"")</f>
        <v/>
      </c>
      <c r="AR41" s="186"/>
      <c r="AS41" s="207" t="str">
        <f>IFERROR(VLOOKUP(DATASHEET!AF39,lookup,2,FALSE),"")</f>
        <v/>
      </c>
      <c r="AT41" s="251" t="str">
        <f t="shared" si="24"/>
        <v/>
      </c>
      <c r="AU41" s="208" t="str">
        <f>IFERROR(VLOOKUP(DATASHEET!BL39,lookup,2,FALSE),"")</f>
        <v/>
      </c>
      <c r="AV41" s="208" t="str">
        <f>IFERROR(VLOOKUP(DATASHEET!BT39,lookup,2,FALSE),"")</f>
        <v/>
      </c>
      <c r="AW41" s="208" t="str">
        <f>IFERROR(VLOOKUP(DATASHEET!CB39,lookup,2,FALSE),"")</f>
        <v/>
      </c>
      <c r="AX41" s="209" t="str">
        <f>IFERROR(VLOOKUP(DATASHEET!CF39,lookup,2,FALSE),"")</f>
        <v/>
      </c>
      <c r="AY41" s="208" t="str">
        <f>IFERROR(VLOOKUP(DATASHEET!AN39,lookup,2,FALSE),"")</f>
        <v/>
      </c>
      <c r="AZ41" s="264" t="str">
        <f>IFERROR(VLOOKUP(DATASHEET!BX39,lookup,2,FALSE),"")</f>
        <v/>
      </c>
      <c r="BA41" s="210" t="str">
        <f>IFERROR(VLOOKUP(DATASHEET!AJ39,lookup,2,FALSE),"")</f>
        <v/>
      </c>
      <c r="BB41" s="211" t="str">
        <f t="shared" si="25"/>
        <v/>
      </c>
      <c r="BC41" s="212" t="str">
        <f t="shared" si="26"/>
        <v/>
      </c>
      <c r="BD41" s="132"/>
    </row>
    <row r="42" spans="1:56" x14ac:dyDescent="0.25">
      <c r="A42" s="193" t="str">
        <f>DATASHEET!B40</f>
        <v>DUMANI, Sandile</v>
      </c>
      <c r="B42" s="194" t="str">
        <f>DATASHEET!C40</f>
        <v>8AR</v>
      </c>
      <c r="C42" s="194" t="str">
        <f>DATASHEET!D40</f>
        <v>M</v>
      </c>
      <c r="D42" s="194" t="str">
        <f>DATASHEET!J40</f>
        <v>E</v>
      </c>
      <c r="E42" s="194" t="str">
        <f>DATASHEET!E40</f>
        <v>N</v>
      </c>
      <c r="F42" s="194" t="str">
        <f>DATASHEET!F40</f>
        <v>Other Black African</v>
      </c>
      <c r="G42" s="194" t="str">
        <f>DATASHEET!H40</f>
        <v>N</v>
      </c>
      <c r="H42" s="194" t="str">
        <f>DATASHEET!I40</f>
        <v>N</v>
      </c>
      <c r="I42" s="195" t="str">
        <f>DATASHEET!L40</f>
        <v/>
      </c>
      <c r="J42" s="325" t="str">
        <f>PROGRESS!P54</f>
        <v/>
      </c>
      <c r="K42" s="163" t="str">
        <f t="shared" si="1"/>
        <v/>
      </c>
      <c r="L42" s="196" t="str">
        <f t="shared" si="2"/>
        <v/>
      </c>
      <c r="M42" s="165"/>
      <c r="N42" s="304" t="str">
        <f t="shared" si="3"/>
        <v/>
      </c>
      <c r="O42" s="198" t="str">
        <f t="shared" si="4"/>
        <v/>
      </c>
      <c r="P42" s="199" t="str">
        <f t="shared" si="5"/>
        <v/>
      </c>
      <c r="Q42" s="304" t="str">
        <f t="shared" si="6"/>
        <v/>
      </c>
      <c r="R42" s="198" t="str">
        <f t="shared" si="7"/>
        <v/>
      </c>
      <c r="S42" s="200" t="str">
        <f t="shared" si="8"/>
        <v/>
      </c>
      <c r="T42" s="304" t="str">
        <f t="shared" si="9"/>
        <v/>
      </c>
      <c r="U42" s="198">
        <f t="shared" si="10"/>
        <v>0</v>
      </c>
      <c r="V42" s="201" t="str">
        <f t="shared" si="11"/>
        <v/>
      </c>
      <c r="W42" s="202">
        <f t="shared" si="12"/>
        <v>3</v>
      </c>
      <c r="X42" s="304" t="str">
        <f t="shared" si="13"/>
        <v/>
      </c>
      <c r="Y42" s="198">
        <f t="shared" si="14"/>
        <v>0</v>
      </c>
      <c r="Z42" s="201" t="str">
        <f t="shared" si="15"/>
        <v/>
      </c>
      <c r="AA42" s="202">
        <f t="shared" si="16"/>
        <v>3</v>
      </c>
      <c r="AB42" s="171"/>
      <c r="AC42" s="172" t="str">
        <f>IFERROR(VLOOKUP(DATASHEET!BP40,lookup,2,FALSE)*2,"")</f>
        <v/>
      </c>
      <c r="AD42" s="173" t="str">
        <f>IFERROR(VLOOKUP(DATASHEET!AR40,lookup,2,FALSE)*2,"")</f>
        <v/>
      </c>
      <c r="AE42" s="174" t="str">
        <f t="shared" si="17"/>
        <v/>
      </c>
      <c r="AF42" s="175" t="str">
        <f t="shared" si="18"/>
        <v/>
      </c>
      <c r="AG42" s="203" t="str">
        <f t="shared" si="19"/>
        <v/>
      </c>
      <c r="AH42" s="204" t="str">
        <f t="shared" si="20"/>
        <v/>
      </c>
      <c r="AI42" s="178" t="str">
        <f t="shared" si="21"/>
        <v/>
      </c>
      <c r="AJ42" s="205" t="str">
        <f t="shared" si="22"/>
        <v/>
      </c>
      <c r="AK42" s="180"/>
      <c r="AL42" s="181" t="str">
        <f>IFERROR(VLOOKUP(DATASHEET!CJ40,lookup,2,FALSE),"")</f>
        <v/>
      </c>
      <c r="AM42" s="182" t="str">
        <f t="shared" si="23"/>
        <v/>
      </c>
      <c r="AN42" s="183" t="str">
        <f>IFERROR(VLOOKUP(DATASHEET!AZ40,lookup,2,FALSE),"")</f>
        <v/>
      </c>
      <c r="AO42" s="183" t="str">
        <f>IFERROR(VLOOKUP(DATASHEET!CN40,lookup,2,FALSE),"")</f>
        <v/>
      </c>
      <c r="AP42" s="184" t="str">
        <f>IFERROR(VLOOKUP(DATASHEET!BH40,lookup,2,FALSE),"")</f>
        <v/>
      </c>
      <c r="AQ42" s="206" t="str">
        <f>IFERROR(VLOOKUP(DATASHEET!BD40,lookup,2,FALSE),"")</f>
        <v/>
      </c>
      <c r="AR42" s="186"/>
      <c r="AS42" s="207" t="str">
        <f>IFERROR(VLOOKUP(DATASHEET!AF40,lookup,2,FALSE),"")</f>
        <v/>
      </c>
      <c r="AT42" s="251" t="str">
        <f t="shared" si="24"/>
        <v/>
      </c>
      <c r="AU42" s="208" t="str">
        <f>IFERROR(VLOOKUP(DATASHEET!BL40,lookup,2,FALSE),"")</f>
        <v/>
      </c>
      <c r="AV42" s="208" t="str">
        <f>IFERROR(VLOOKUP(DATASHEET!BT40,lookup,2,FALSE),"")</f>
        <v/>
      </c>
      <c r="AW42" s="208" t="str">
        <f>IFERROR(VLOOKUP(DATASHEET!CB40,lookup,2,FALSE),"")</f>
        <v/>
      </c>
      <c r="AX42" s="209" t="str">
        <f>IFERROR(VLOOKUP(DATASHEET!CF40,lookup,2,FALSE),"")</f>
        <v/>
      </c>
      <c r="AY42" s="208" t="str">
        <f>IFERROR(VLOOKUP(DATASHEET!AN40,lookup,2,FALSE),"")</f>
        <v/>
      </c>
      <c r="AZ42" s="264" t="str">
        <f>IFERROR(VLOOKUP(DATASHEET!BX40,lookup,2,FALSE),"")</f>
        <v/>
      </c>
      <c r="BA42" s="210" t="str">
        <f>IFERROR(VLOOKUP(DATASHEET!AJ40,lookup,2,FALSE),"")</f>
        <v/>
      </c>
      <c r="BB42" s="211" t="str">
        <f t="shared" si="25"/>
        <v/>
      </c>
      <c r="BC42" s="212" t="str">
        <f t="shared" si="26"/>
        <v/>
      </c>
      <c r="BD42" s="132"/>
    </row>
    <row r="43" spans="1:56" x14ac:dyDescent="0.25">
      <c r="A43" s="193" t="str">
        <f>DATASHEET!B41</f>
        <v>DUNN, Alice</v>
      </c>
      <c r="B43" s="194" t="str">
        <f>DATASHEET!C41</f>
        <v>8JJ</v>
      </c>
      <c r="C43" s="194" t="str">
        <f>DATASHEET!D41</f>
        <v>F</v>
      </c>
      <c r="D43" s="194" t="str">
        <f>DATASHEET!J41</f>
        <v>N</v>
      </c>
      <c r="E43" s="194" t="str">
        <f>DATASHEET!E41</f>
        <v>N</v>
      </c>
      <c r="F43" s="194" t="str">
        <f>DATASHEET!F41</f>
        <v>White - British</v>
      </c>
      <c r="G43" s="194" t="str">
        <f>DATASHEET!H41</f>
        <v>N</v>
      </c>
      <c r="H43" s="194" t="str">
        <f>DATASHEET!I41</f>
        <v>N</v>
      </c>
      <c r="I43" s="195" t="str">
        <f>DATASHEET!L41</f>
        <v>6-7</v>
      </c>
      <c r="J43" s="325">
        <f>PROGRESS!P55</f>
        <v>64.375</v>
      </c>
      <c r="K43" s="163" t="str">
        <f t="shared" si="1"/>
        <v/>
      </c>
      <c r="L43" s="196" t="str">
        <f t="shared" si="2"/>
        <v/>
      </c>
      <c r="M43" s="165"/>
      <c r="N43" s="304">
        <f t="shared" si="3"/>
        <v>12.875</v>
      </c>
      <c r="O43" s="198" t="str">
        <f t="shared" si="4"/>
        <v/>
      </c>
      <c r="P43" s="199" t="str">
        <f t="shared" si="5"/>
        <v/>
      </c>
      <c r="Q43" s="304">
        <f t="shared" si="6"/>
        <v>12.875</v>
      </c>
      <c r="R43" s="198" t="str">
        <f t="shared" si="7"/>
        <v/>
      </c>
      <c r="S43" s="200" t="str">
        <f t="shared" si="8"/>
        <v/>
      </c>
      <c r="T43" s="304">
        <f t="shared" si="9"/>
        <v>19.3125</v>
      </c>
      <c r="U43" s="198">
        <f t="shared" si="10"/>
        <v>0</v>
      </c>
      <c r="V43" s="201">
        <f t="shared" si="11"/>
        <v>-6.4375</v>
      </c>
      <c r="W43" s="202">
        <f t="shared" si="12"/>
        <v>3</v>
      </c>
      <c r="X43" s="304">
        <f t="shared" si="13"/>
        <v>19.3125</v>
      </c>
      <c r="Y43" s="198">
        <f t="shared" si="14"/>
        <v>0</v>
      </c>
      <c r="Z43" s="201">
        <f t="shared" si="15"/>
        <v>-6.4375</v>
      </c>
      <c r="AA43" s="202">
        <f t="shared" si="16"/>
        <v>3</v>
      </c>
      <c r="AB43" s="171"/>
      <c r="AC43" s="172" t="str">
        <f>IFERROR(VLOOKUP(DATASHEET!BP41,lookup,2,FALSE)*2,"")</f>
        <v/>
      </c>
      <c r="AD43" s="173" t="str">
        <f>IFERROR(VLOOKUP(DATASHEET!AR41,lookup,2,FALSE)*2,"")</f>
        <v/>
      </c>
      <c r="AE43" s="174" t="str">
        <f t="shared" si="17"/>
        <v/>
      </c>
      <c r="AF43" s="175" t="str">
        <f t="shared" si="18"/>
        <v/>
      </c>
      <c r="AG43" s="203" t="str">
        <f t="shared" si="19"/>
        <v/>
      </c>
      <c r="AH43" s="204" t="str">
        <f t="shared" si="20"/>
        <v/>
      </c>
      <c r="AI43" s="178" t="str">
        <f t="shared" si="21"/>
        <v/>
      </c>
      <c r="AJ43" s="205" t="str">
        <f t="shared" si="22"/>
        <v/>
      </c>
      <c r="AK43" s="180"/>
      <c r="AL43" s="181" t="str">
        <f>IFERROR(VLOOKUP(DATASHEET!CJ41,lookup,2,FALSE),"")</f>
        <v/>
      </c>
      <c r="AM43" s="182" t="str">
        <f t="shared" si="23"/>
        <v/>
      </c>
      <c r="AN43" s="183" t="str">
        <f>IFERROR(VLOOKUP(DATASHEET!AZ41,lookup,2,FALSE),"")</f>
        <v/>
      </c>
      <c r="AO43" s="183" t="str">
        <f>IFERROR(VLOOKUP(DATASHEET!CN41,lookup,2,FALSE),"")</f>
        <v/>
      </c>
      <c r="AP43" s="184" t="str">
        <f>IFERROR(VLOOKUP(DATASHEET!BH41,lookup,2,FALSE),"")</f>
        <v/>
      </c>
      <c r="AQ43" s="206" t="str">
        <f>IFERROR(VLOOKUP(DATASHEET!BD41,lookup,2,FALSE),"")</f>
        <v/>
      </c>
      <c r="AR43" s="186"/>
      <c r="AS43" s="207" t="str">
        <f>IFERROR(VLOOKUP(DATASHEET!AF41,lookup,2,FALSE),"")</f>
        <v/>
      </c>
      <c r="AT43" s="251" t="str">
        <f t="shared" si="24"/>
        <v/>
      </c>
      <c r="AU43" s="208" t="str">
        <f>IFERROR(VLOOKUP(DATASHEET!BL41,lookup,2,FALSE),"")</f>
        <v/>
      </c>
      <c r="AV43" s="208" t="str">
        <f>IFERROR(VLOOKUP(DATASHEET!BT41,lookup,2,FALSE),"")</f>
        <v/>
      </c>
      <c r="AW43" s="208" t="str">
        <f>IFERROR(VLOOKUP(DATASHEET!CB41,lookup,2,FALSE),"")</f>
        <v/>
      </c>
      <c r="AX43" s="209" t="str">
        <f>IFERROR(VLOOKUP(DATASHEET!CF41,lookup,2,FALSE),"")</f>
        <v/>
      </c>
      <c r="AY43" s="208" t="str">
        <f>IFERROR(VLOOKUP(DATASHEET!AN41,lookup,2,FALSE),"")</f>
        <v/>
      </c>
      <c r="AZ43" s="264" t="str">
        <f>IFERROR(VLOOKUP(DATASHEET!BX41,lookup,2,FALSE),"")</f>
        <v/>
      </c>
      <c r="BA43" s="210" t="str">
        <f>IFERROR(VLOOKUP(DATASHEET!AJ41,lookup,2,FALSE),"")</f>
        <v/>
      </c>
      <c r="BB43" s="211" t="str">
        <f t="shared" si="25"/>
        <v/>
      </c>
      <c r="BC43" s="212" t="str">
        <f t="shared" si="26"/>
        <v/>
      </c>
      <c r="BD43" s="132"/>
    </row>
    <row r="44" spans="1:56" x14ac:dyDescent="0.25">
      <c r="A44" s="193" t="str">
        <f>DATASHEET!B42</f>
        <v>DYANTYI, Noble</v>
      </c>
      <c r="B44" s="194" t="str">
        <f>DATASHEET!C42</f>
        <v>8TR</v>
      </c>
      <c r="C44" s="194" t="str">
        <f>DATASHEET!D42</f>
        <v>M</v>
      </c>
      <c r="D44" s="194" t="str">
        <f>DATASHEET!J42</f>
        <v>K</v>
      </c>
      <c r="E44" s="194" t="str">
        <f>DATASHEET!E42</f>
        <v>N</v>
      </c>
      <c r="F44" s="194" t="str">
        <f>DATASHEET!F42</f>
        <v>Other Black African</v>
      </c>
      <c r="G44" s="194" t="str">
        <f>DATASHEET!H42</f>
        <v>N</v>
      </c>
      <c r="H44" s="194" t="str">
        <f>DATASHEET!I42</f>
        <v>N</v>
      </c>
      <c r="I44" s="195" t="str">
        <f>DATASHEET!L42</f>
        <v>3-4</v>
      </c>
      <c r="J44" s="325">
        <f>PROGRESS!P56</f>
        <v>32.863782</v>
      </c>
      <c r="K44" s="163" t="str">
        <f t="shared" si="1"/>
        <v/>
      </c>
      <c r="L44" s="196" t="str">
        <f t="shared" si="2"/>
        <v/>
      </c>
      <c r="M44" s="165"/>
      <c r="N44" s="304">
        <f t="shared" si="3"/>
        <v>6.5727564000000003</v>
      </c>
      <c r="O44" s="198" t="str">
        <f t="shared" si="4"/>
        <v/>
      </c>
      <c r="P44" s="199" t="str">
        <f t="shared" si="5"/>
        <v/>
      </c>
      <c r="Q44" s="304">
        <f t="shared" si="6"/>
        <v>6.5727564000000003</v>
      </c>
      <c r="R44" s="198" t="str">
        <f t="shared" si="7"/>
        <v/>
      </c>
      <c r="S44" s="200" t="str">
        <f t="shared" si="8"/>
        <v/>
      </c>
      <c r="T44" s="304">
        <f t="shared" si="9"/>
        <v>9.8591346000000009</v>
      </c>
      <c r="U44" s="198">
        <f t="shared" si="10"/>
        <v>0</v>
      </c>
      <c r="V44" s="201">
        <f t="shared" si="11"/>
        <v>-3.2863782000000001</v>
      </c>
      <c r="W44" s="202">
        <f t="shared" si="12"/>
        <v>3</v>
      </c>
      <c r="X44" s="304">
        <f t="shared" si="13"/>
        <v>9.8591346000000009</v>
      </c>
      <c r="Y44" s="198">
        <f t="shared" si="14"/>
        <v>0</v>
      </c>
      <c r="Z44" s="201">
        <f t="shared" si="15"/>
        <v>-3.2863782000000001</v>
      </c>
      <c r="AA44" s="202">
        <f t="shared" si="16"/>
        <v>3</v>
      </c>
      <c r="AB44" s="171"/>
      <c r="AC44" s="172" t="str">
        <f>IFERROR(VLOOKUP(DATASHEET!BP42,lookup,2,FALSE)*2,"")</f>
        <v/>
      </c>
      <c r="AD44" s="173" t="str">
        <f>IFERROR(VLOOKUP(DATASHEET!AR42,lookup,2,FALSE)*2,"")</f>
        <v/>
      </c>
      <c r="AE44" s="174" t="str">
        <f t="shared" si="17"/>
        <v/>
      </c>
      <c r="AF44" s="175" t="str">
        <f t="shared" si="18"/>
        <v/>
      </c>
      <c r="AG44" s="203" t="str">
        <f t="shared" si="19"/>
        <v/>
      </c>
      <c r="AH44" s="204" t="str">
        <f t="shared" si="20"/>
        <v/>
      </c>
      <c r="AI44" s="178" t="str">
        <f t="shared" si="21"/>
        <v/>
      </c>
      <c r="AJ44" s="205" t="str">
        <f t="shared" si="22"/>
        <v/>
      </c>
      <c r="AK44" s="180"/>
      <c r="AL44" s="181" t="str">
        <f>IFERROR(VLOOKUP(DATASHEET!CJ42,lookup,2,FALSE),"")</f>
        <v/>
      </c>
      <c r="AM44" s="182" t="str">
        <f t="shared" si="23"/>
        <v/>
      </c>
      <c r="AN44" s="183" t="str">
        <f>IFERROR(VLOOKUP(DATASHEET!AZ42,lookup,2,FALSE),"")</f>
        <v/>
      </c>
      <c r="AO44" s="183" t="str">
        <f>IFERROR(VLOOKUP(DATASHEET!CN42,lookup,2,FALSE),"")</f>
        <v/>
      </c>
      <c r="AP44" s="184" t="str">
        <f>IFERROR(VLOOKUP(DATASHEET!BH42,lookup,2,FALSE),"")</f>
        <v/>
      </c>
      <c r="AQ44" s="206" t="str">
        <f>IFERROR(VLOOKUP(DATASHEET!BD42,lookup,2,FALSE),"")</f>
        <v/>
      </c>
      <c r="AR44" s="186"/>
      <c r="AS44" s="207" t="str">
        <f>IFERROR(VLOOKUP(DATASHEET!AF42,lookup,2,FALSE),"")</f>
        <v/>
      </c>
      <c r="AT44" s="251" t="str">
        <f t="shared" si="24"/>
        <v/>
      </c>
      <c r="AU44" s="208" t="str">
        <f>IFERROR(VLOOKUP(DATASHEET!BL42,lookup,2,FALSE),"")</f>
        <v/>
      </c>
      <c r="AV44" s="208" t="str">
        <f>IFERROR(VLOOKUP(DATASHEET!BT42,lookup,2,FALSE),"")</f>
        <v/>
      </c>
      <c r="AW44" s="208" t="str">
        <f>IFERROR(VLOOKUP(DATASHEET!CB42,lookup,2,FALSE),"")</f>
        <v/>
      </c>
      <c r="AX44" s="209" t="str">
        <f>IFERROR(VLOOKUP(DATASHEET!CF42,lookup,2,FALSE),"")</f>
        <v/>
      </c>
      <c r="AY44" s="208" t="str">
        <f>IFERROR(VLOOKUP(DATASHEET!AN42,lookup,2,FALSE),"")</f>
        <v/>
      </c>
      <c r="AZ44" s="264" t="str">
        <f>IFERROR(VLOOKUP(DATASHEET!BX42,lookup,2,FALSE),"")</f>
        <v/>
      </c>
      <c r="BA44" s="210" t="str">
        <f>IFERROR(VLOOKUP(DATASHEET!AJ42,lookup,2,FALSE),"")</f>
        <v/>
      </c>
      <c r="BB44" s="211" t="str">
        <f t="shared" si="25"/>
        <v/>
      </c>
      <c r="BC44" s="212" t="str">
        <f t="shared" si="26"/>
        <v/>
      </c>
      <c r="BD44" s="132"/>
    </row>
    <row r="45" spans="1:56" x14ac:dyDescent="0.25">
      <c r="A45" s="193" t="str">
        <f>DATASHEET!B43</f>
        <v>EBSWORTH, Ayda-mae</v>
      </c>
      <c r="B45" s="194" t="str">
        <f>DATASHEET!C43</f>
        <v>8KC</v>
      </c>
      <c r="C45" s="194" t="str">
        <f>DATASHEET!D43</f>
        <v>F</v>
      </c>
      <c r="D45" s="194" t="str">
        <f>DATASHEET!J43</f>
        <v>N</v>
      </c>
      <c r="E45" s="194" t="str">
        <f>DATASHEET!E43</f>
        <v>N</v>
      </c>
      <c r="F45" s="194" t="str">
        <f>DATASHEET!F43</f>
        <v>White - British</v>
      </c>
      <c r="G45" s="194" t="str">
        <f>DATASHEET!H43</f>
        <v>N</v>
      </c>
      <c r="H45" s="194" t="str">
        <f>DATASHEET!I43</f>
        <v>N</v>
      </c>
      <c r="I45" s="195" t="str">
        <f>DATASHEET!L43</f>
        <v>7-8</v>
      </c>
      <c r="J45" s="325">
        <f>PROGRESS!P57</f>
        <v>65.541015999999999</v>
      </c>
      <c r="K45" s="163" t="str">
        <f t="shared" si="1"/>
        <v/>
      </c>
      <c r="L45" s="196" t="str">
        <f t="shared" si="2"/>
        <v/>
      </c>
      <c r="M45" s="165"/>
      <c r="N45" s="304">
        <f t="shared" si="3"/>
        <v>13.1082032</v>
      </c>
      <c r="O45" s="198" t="str">
        <f t="shared" si="4"/>
        <v/>
      </c>
      <c r="P45" s="199" t="str">
        <f t="shared" si="5"/>
        <v/>
      </c>
      <c r="Q45" s="304">
        <f t="shared" si="6"/>
        <v>13.1082032</v>
      </c>
      <c r="R45" s="198" t="str">
        <f t="shared" si="7"/>
        <v/>
      </c>
      <c r="S45" s="200" t="str">
        <f t="shared" si="8"/>
        <v/>
      </c>
      <c r="T45" s="304">
        <f t="shared" si="9"/>
        <v>19.662304800000001</v>
      </c>
      <c r="U45" s="198">
        <f t="shared" si="10"/>
        <v>0</v>
      </c>
      <c r="V45" s="201">
        <f t="shared" si="11"/>
        <v>-6.5541016000000001</v>
      </c>
      <c r="W45" s="202">
        <f t="shared" si="12"/>
        <v>3</v>
      </c>
      <c r="X45" s="304">
        <f t="shared" si="13"/>
        <v>19.662304800000001</v>
      </c>
      <c r="Y45" s="198">
        <f t="shared" si="14"/>
        <v>0</v>
      </c>
      <c r="Z45" s="201">
        <f t="shared" si="15"/>
        <v>-6.5541016000000001</v>
      </c>
      <c r="AA45" s="202">
        <f t="shared" si="16"/>
        <v>3</v>
      </c>
      <c r="AB45" s="171"/>
      <c r="AC45" s="172" t="str">
        <f>IFERROR(VLOOKUP(DATASHEET!BP43,lookup,2,FALSE)*2,"")</f>
        <v/>
      </c>
      <c r="AD45" s="173" t="str">
        <f>IFERROR(VLOOKUP(DATASHEET!AR43,lookup,2,FALSE)*2,"")</f>
        <v/>
      </c>
      <c r="AE45" s="174" t="str">
        <f t="shared" si="17"/>
        <v/>
      </c>
      <c r="AF45" s="175" t="str">
        <f t="shared" si="18"/>
        <v/>
      </c>
      <c r="AG45" s="203" t="str">
        <f t="shared" si="19"/>
        <v/>
      </c>
      <c r="AH45" s="204" t="str">
        <f t="shared" si="20"/>
        <v/>
      </c>
      <c r="AI45" s="178" t="str">
        <f t="shared" si="21"/>
        <v/>
      </c>
      <c r="AJ45" s="205" t="str">
        <f t="shared" si="22"/>
        <v/>
      </c>
      <c r="AK45" s="180"/>
      <c r="AL45" s="181" t="str">
        <f>IFERROR(VLOOKUP(DATASHEET!CJ43,lookup,2,FALSE),"")</f>
        <v/>
      </c>
      <c r="AM45" s="182" t="str">
        <f t="shared" si="23"/>
        <v/>
      </c>
      <c r="AN45" s="183" t="str">
        <f>IFERROR(VLOOKUP(DATASHEET!AZ43,lookup,2,FALSE),"")</f>
        <v/>
      </c>
      <c r="AO45" s="183" t="str">
        <f>IFERROR(VLOOKUP(DATASHEET!CN43,lookup,2,FALSE),"")</f>
        <v/>
      </c>
      <c r="AP45" s="184" t="str">
        <f>IFERROR(VLOOKUP(DATASHEET!BH43,lookup,2,FALSE),"")</f>
        <v/>
      </c>
      <c r="AQ45" s="206" t="str">
        <f>IFERROR(VLOOKUP(DATASHEET!BD43,lookup,2,FALSE),"")</f>
        <v/>
      </c>
      <c r="AR45" s="186"/>
      <c r="AS45" s="207" t="str">
        <f>IFERROR(VLOOKUP(DATASHEET!AF43,lookup,2,FALSE),"")</f>
        <v/>
      </c>
      <c r="AT45" s="251" t="str">
        <f t="shared" si="24"/>
        <v/>
      </c>
      <c r="AU45" s="208" t="str">
        <f>IFERROR(VLOOKUP(DATASHEET!BL43,lookup,2,FALSE),"")</f>
        <v/>
      </c>
      <c r="AV45" s="208" t="str">
        <f>IFERROR(VLOOKUP(DATASHEET!BT43,lookup,2,FALSE),"")</f>
        <v/>
      </c>
      <c r="AW45" s="208" t="str">
        <f>IFERROR(VLOOKUP(DATASHEET!CB43,lookup,2,FALSE),"")</f>
        <v/>
      </c>
      <c r="AX45" s="209" t="str">
        <f>IFERROR(VLOOKUP(DATASHEET!CF43,lookup,2,FALSE),"")</f>
        <v/>
      </c>
      <c r="AY45" s="208" t="str">
        <f>IFERROR(VLOOKUP(DATASHEET!AN43,lookup,2,FALSE),"")</f>
        <v/>
      </c>
      <c r="AZ45" s="264" t="str">
        <f>IFERROR(VLOOKUP(DATASHEET!BX43,lookup,2,FALSE),"")</f>
        <v/>
      </c>
      <c r="BA45" s="210" t="str">
        <f>IFERROR(VLOOKUP(DATASHEET!AJ43,lookup,2,FALSE),"")</f>
        <v/>
      </c>
      <c r="BB45" s="211" t="str">
        <f t="shared" si="25"/>
        <v/>
      </c>
      <c r="BC45" s="212" t="str">
        <f t="shared" si="26"/>
        <v/>
      </c>
      <c r="BD45" s="132"/>
    </row>
    <row r="46" spans="1:56" x14ac:dyDescent="0.25">
      <c r="A46" s="193" t="str">
        <f>DATASHEET!B44</f>
        <v>ELLIOTT, Lucy</v>
      </c>
      <c r="B46" s="194" t="str">
        <f>DATASHEET!C44</f>
        <v>8MH</v>
      </c>
      <c r="C46" s="194" t="str">
        <f>DATASHEET!D44</f>
        <v>F</v>
      </c>
      <c r="D46" s="194" t="str">
        <f>DATASHEET!J44</f>
        <v>N</v>
      </c>
      <c r="E46" s="194" t="str">
        <f>DATASHEET!E44</f>
        <v>N</v>
      </c>
      <c r="F46" s="194" t="str">
        <f>DATASHEET!F44</f>
        <v>White - British</v>
      </c>
      <c r="G46" s="194" t="str">
        <f>DATASHEET!H44</f>
        <v>N</v>
      </c>
      <c r="H46" s="194" t="str">
        <f>DATASHEET!I44</f>
        <v>N</v>
      </c>
      <c r="I46" s="195" t="str">
        <f>DATASHEET!L44</f>
        <v>8-9</v>
      </c>
      <c r="J46" s="325">
        <f>PROGRESS!P58</f>
        <v>75.154411999999994</v>
      </c>
      <c r="K46" s="163" t="str">
        <f t="shared" si="1"/>
        <v/>
      </c>
      <c r="L46" s="196" t="str">
        <f t="shared" si="2"/>
        <v/>
      </c>
      <c r="M46" s="165"/>
      <c r="N46" s="304">
        <f t="shared" si="3"/>
        <v>15.030882399999999</v>
      </c>
      <c r="O46" s="198" t="str">
        <f t="shared" si="4"/>
        <v/>
      </c>
      <c r="P46" s="199" t="str">
        <f t="shared" si="5"/>
        <v/>
      </c>
      <c r="Q46" s="304">
        <f t="shared" si="6"/>
        <v>15.030882399999999</v>
      </c>
      <c r="R46" s="198" t="str">
        <f t="shared" si="7"/>
        <v/>
      </c>
      <c r="S46" s="200" t="str">
        <f t="shared" si="8"/>
        <v/>
      </c>
      <c r="T46" s="304">
        <f t="shared" si="9"/>
        <v>22.546323600000001</v>
      </c>
      <c r="U46" s="198">
        <f t="shared" si="10"/>
        <v>0</v>
      </c>
      <c r="V46" s="201">
        <f t="shared" si="11"/>
        <v>-7.5154412000000006</v>
      </c>
      <c r="W46" s="202">
        <f t="shared" si="12"/>
        <v>3</v>
      </c>
      <c r="X46" s="304">
        <f t="shared" si="13"/>
        <v>22.546323600000001</v>
      </c>
      <c r="Y46" s="198">
        <f t="shared" si="14"/>
        <v>0</v>
      </c>
      <c r="Z46" s="201">
        <f t="shared" si="15"/>
        <v>-7.5154412000000006</v>
      </c>
      <c r="AA46" s="202">
        <f t="shared" si="16"/>
        <v>3</v>
      </c>
      <c r="AB46" s="171"/>
      <c r="AC46" s="172" t="str">
        <f>IFERROR(VLOOKUP(DATASHEET!BP44,lookup,2,FALSE)*2,"")</f>
        <v/>
      </c>
      <c r="AD46" s="173" t="str">
        <f>IFERROR(VLOOKUP(DATASHEET!AR44,lookup,2,FALSE)*2,"")</f>
        <v/>
      </c>
      <c r="AE46" s="174" t="str">
        <f t="shared" si="17"/>
        <v/>
      </c>
      <c r="AF46" s="175" t="str">
        <f t="shared" si="18"/>
        <v/>
      </c>
      <c r="AG46" s="203" t="str">
        <f t="shared" si="19"/>
        <v/>
      </c>
      <c r="AH46" s="204" t="str">
        <f t="shared" si="20"/>
        <v/>
      </c>
      <c r="AI46" s="178" t="str">
        <f t="shared" si="21"/>
        <v/>
      </c>
      <c r="AJ46" s="205" t="str">
        <f t="shared" si="22"/>
        <v/>
      </c>
      <c r="AK46" s="180"/>
      <c r="AL46" s="181" t="str">
        <f>IFERROR(VLOOKUP(DATASHEET!CJ44,lookup,2,FALSE),"")</f>
        <v/>
      </c>
      <c r="AM46" s="182" t="str">
        <f t="shared" si="23"/>
        <v/>
      </c>
      <c r="AN46" s="183" t="str">
        <f>IFERROR(VLOOKUP(DATASHEET!AZ44,lookup,2,FALSE),"")</f>
        <v/>
      </c>
      <c r="AO46" s="183" t="str">
        <f>IFERROR(VLOOKUP(DATASHEET!CN44,lookup,2,FALSE),"")</f>
        <v/>
      </c>
      <c r="AP46" s="184" t="str">
        <f>IFERROR(VLOOKUP(DATASHEET!BH44,lookup,2,FALSE),"")</f>
        <v/>
      </c>
      <c r="AQ46" s="206" t="str">
        <f>IFERROR(VLOOKUP(DATASHEET!BD44,lookup,2,FALSE),"")</f>
        <v/>
      </c>
      <c r="AR46" s="186"/>
      <c r="AS46" s="207" t="str">
        <f>IFERROR(VLOOKUP(DATASHEET!AF44,lookup,2,FALSE),"")</f>
        <v/>
      </c>
      <c r="AT46" s="251" t="str">
        <f t="shared" si="24"/>
        <v/>
      </c>
      <c r="AU46" s="208" t="str">
        <f>IFERROR(VLOOKUP(DATASHEET!BL44,lookup,2,FALSE),"")</f>
        <v/>
      </c>
      <c r="AV46" s="208" t="str">
        <f>IFERROR(VLOOKUP(DATASHEET!BT44,lookup,2,FALSE),"")</f>
        <v/>
      </c>
      <c r="AW46" s="208" t="str">
        <f>IFERROR(VLOOKUP(DATASHEET!CB44,lookup,2,FALSE),"")</f>
        <v/>
      </c>
      <c r="AX46" s="209" t="str">
        <f>IFERROR(VLOOKUP(DATASHEET!CF44,lookup,2,FALSE),"")</f>
        <v/>
      </c>
      <c r="AY46" s="208" t="str">
        <f>IFERROR(VLOOKUP(DATASHEET!AN44,lookup,2,FALSE),"")</f>
        <v/>
      </c>
      <c r="AZ46" s="264" t="str">
        <f>IFERROR(VLOOKUP(DATASHEET!BX44,lookup,2,FALSE),"")</f>
        <v/>
      </c>
      <c r="BA46" s="210" t="str">
        <f>IFERROR(VLOOKUP(DATASHEET!AJ44,lookup,2,FALSE),"")</f>
        <v/>
      </c>
      <c r="BB46" s="211" t="str">
        <f t="shared" si="25"/>
        <v/>
      </c>
      <c r="BC46" s="212" t="str">
        <f t="shared" si="26"/>
        <v/>
      </c>
      <c r="BD46" s="132"/>
    </row>
    <row r="47" spans="1:56" x14ac:dyDescent="0.25">
      <c r="A47" s="193" t="str">
        <f>DATASHEET!B45</f>
        <v>ELOM, Melissa</v>
      </c>
      <c r="B47" s="194" t="str">
        <f>DATASHEET!C45</f>
        <v>8MH</v>
      </c>
      <c r="C47" s="194" t="str">
        <f>DATASHEET!D45</f>
        <v>F</v>
      </c>
      <c r="D47" s="194" t="str">
        <f>DATASHEET!J45</f>
        <v>N</v>
      </c>
      <c r="E47" s="194" t="str">
        <f>DATASHEET!E45</f>
        <v>N</v>
      </c>
      <c r="F47" s="194" t="str">
        <f>DATASHEET!F45</f>
        <v>Other Black African</v>
      </c>
      <c r="G47" s="194" t="str">
        <f>DATASHEET!H45</f>
        <v>N</v>
      </c>
      <c r="H47" s="194" t="str">
        <f>DATASHEET!I45</f>
        <v>N</v>
      </c>
      <c r="I47" s="195" t="str">
        <f>DATASHEET!L45</f>
        <v>2-3</v>
      </c>
      <c r="J47" s="325" t="str">
        <f>PROGRESS!P59</f>
        <v/>
      </c>
      <c r="K47" s="163" t="str">
        <f t="shared" si="1"/>
        <v/>
      </c>
      <c r="L47" s="196" t="str">
        <f t="shared" si="2"/>
        <v/>
      </c>
      <c r="M47" s="165"/>
      <c r="N47" s="304" t="str">
        <f t="shared" si="3"/>
        <v/>
      </c>
      <c r="O47" s="198" t="str">
        <f t="shared" si="4"/>
        <v/>
      </c>
      <c r="P47" s="199" t="str">
        <f t="shared" si="5"/>
        <v/>
      </c>
      <c r="Q47" s="304" t="str">
        <f t="shared" si="6"/>
        <v/>
      </c>
      <c r="R47" s="198" t="str">
        <f t="shared" si="7"/>
        <v/>
      </c>
      <c r="S47" s="200" t="str">
        <f t="shared" si="8"/>
        <v/>
      </c>
      <c r="T47" s="304" t="str">
        <f t="shared" si="9"/>
        <v/>
      </c>
      <c r="U47" s="198">
        <f t="shared" si="10"/>
        <v>0</v>
      </c>
      <c r="V47" s="201" t="str">
        <f t="shared" si="11"/>
        <v/>
      </c>
      <c r="W47" s="202">
        <f t="shared" si="12"/>
        <v>3</v>
      </c>
      <c r="X47" s="304" t="str">
        <f t="shared" si="13"/>
        <v/>
      </c>
      <c r="Y47" s="198">
        <f t="shared" si="14"/>
        <v>0</v>
      </c>
      <c r="Z47" s="201" t="str">
        <f t="shared" si="15"/>
        <v/>
      </c>
      <c r="AA47" s="202">
        <f t="shared" si="16"/>
        <v>3</v>
      </c>
      <c r="AB47" s="171"/>
      <c r="AC47" s="172" t="str">
        <f>IFERROR(VLOOKUP(DATASHEET!BP45,lookup,2,FALSE)*2,"")</f>
        <v/>
      </c>
      <c r="AD47" s="173" t="str">
        <f>IFERROR(VLOOKUP(DATASHEET!AR45,lookup,2,FALSE)*2,"")</f>
        <v/>
      </c>
      <c r="AE47" s="174" t="str">
        <f t="shared" si="17"/>
        <v/>
      </c>
      <c r="AF47" s="175" t="str">
        <f t="shared" si="18"/>
        <v/>
      </c>
      <c r="AG47" s="203" t="str">
        <f t="shared" si="19"/>
        <v/>
      </c>
      <c r="AH47" s="204" t="str">
        <f t="shared" si="20"/>
        <v/>
      </c>
      <c r="AI47" s="178" t="str">
        <f t="shared" si="21"/>
        <v/>
      </c>
      <c r="AJ47" s="205" t="str">
        <f t="shared" si="22"/>
        <v/>
      </c>
      <c r="AK47" s="180"/>
      <c r="AL47" s="181" t="str">
        <f>IFERROR(VLOOKUP(DATASHEET!CJ45,lookup,2,FALSE),"")</f>
        <v/>
      </c>
      <c r="AM47" s="182" t="str">
        <f t="shared" si="23"/>
        <v/>
      </c>
      <c r="AN47" s="183" t="str">
        <f>IFERROR(VLOOKUP(DATASHEET!AZ45,lookup,2,FALSE),"")</f>
        <v/>
      </c>
      <c r="AO47" s="183" t="str">
        <f>IFERROR(VLOOKUP(DATASHEET!CN45,lookup,2,FALSE),"")</f>
        <v/>
      </c>
      <c r="AP47" s="184" t="str">
        <f>IFERROR(VLOOKUP(DATASHEET!BH45,lookup,2,FALSE),"")</f>
        <v/>
      </c>
      <c r="AQ47" s="206" t="str">
        <f>IFERROR(VLOOKUP(DATASHEET!BD45,lookup,2,FALSE),"")</f>
        <v/>
      </c>
      <c r="AR47" s="186"/>
      <c r="AS47" s="207" t="str">
        <f>IFERROR(VLOOKUP(DATASHEET!AF45,lookup,2,FALSE),"")</f>
        <v/>
      </c>
      <c r="AT47" s="251" t="str">
        <f t="shared" si="24"/>
        <v/>
      </c>
      <c r="AU47" s="208" t="str">
        <f>IFERROR(VLOOKUP(DATASHEET!BL45,lookup,2,FALSE),"")</f>
        <v/>
      </c>
      <c r="AV47" s="208" t="str">
        <f>IFERROR(VLOOKUP(DATASHEET!BT45,lookup,2,FALSE),"")</f>
        <v/>
      </c>
      <c r="AW47" s="208" t="str">
        <f>IFERROR(VLOOKUP(DATASHEET!CB45,lookup,2,FALSE),"")</f>
        <v/>
      </c>
      <c r="AX47" s="209" t="str">
        <f>IFERROR(VLOOKUP(DATASHEET!CF45,lookup,2,FALSE),"")</f>
        <v/>
      </c>
      <c r="AY47" s="208" t="str">
        <f>IFERROR(VLOOKUP(DATASHEET!AN45,lookup,2,FALSE),"")</f>
        <v/>
      </c>
      <c r="AZ47" s="264" t="str">
        <f>IFERROR(VLOOKUP(DATASHEET!BX45,lookup,2,FALSE),"")</f>
        <v/>
      </c>
      <c r="BA47" s="210" t="str">
        <f>IFERROR(VLOOKUP(DATASHEET!AJ45,lookup,2,FALSE),"")</f>
        <v/>
      </c>
      <c r="BB47" s="211" t="str">
        <f t="shared" si="25"/>
        <v/>
      </c>
      <c r="BC47" s="212" t="str">
        <f t="shared" si="26"/>
        <v/>
      </c>
      <c r="BD47" s="132"/>
    </row>
    <row r="48" spans="1:56" x14ac:dyDescent="0.25">
      <c r="A48" s="193" t="str">
        <f>DATASHEET!B46</f>
        <v>EMMETT, Matilda</v>
      </c>
      <c r="B48" s="194" t="str">
        <f>DATASHEET!C46</f>
        <v>8KS</v>
      </c>
      <c r="C48" s="194" t="str">
        <f>DATASHEET!D46</f>
        <v>F</v>
      </c>
      <c r="D48" s="194" t="str">
        <f>DATASHEET!J46</f>
        <v>N</v>
      </c>
      <c r="E48" s="194" t="str">
        <f>DATASHEET!E46</f>
        <v>N</v>
      </c>
      <c r="F48" s="194" t="str">
        <f>DATASHEET!F46</f>
        <v>Refused</v>
      </c>
      <c r="G48" s="194" t="str">
        <f>DATASHEET!H46</f>
        <v>N</v>
      </c>
      <c r="H48" s="194" t="str">
        <f>DATASHEET!I46</f>
        <v>N</v>
      </c>
      <c r="I48" s="195" t="str">
        <f>DATASHEET!L46</f>
        <v>7-8</v>
      </c>
      <c r="J48" s="325">
        <f>PROGRESS!P60</f>
        <v>65.541015999999999</v>
      </c>
      <c r="K48" s="163" t="str">
        <f t="shared" si="1"/>
        <v/>
      </c>
      <c r="L48" s="196" t="str">
        <f t="shared" si="2"/>
        <v/>
      </c>
      <c r="M48" s="165"/>
      <c r="N48" s="304">
        <f t="shared" si="3"/>
        <v>13.1082032</v>
      </c>
      <c r="O48" s="198" t="str">
        <f t="shared" si="4"/>
        <v/>
      </c>
      <c r="P48" s="199" t="str">
        <f t="shared" si="5"/>
        <v/>
      </c>
      <c r="Q48" s="304">
        <f t="shared" si="6"/>
        <v>13.1082032</v>
      </c>
      <c r="R48" s="198" t="str">
        <f t="shared" si="7"/>
        <v/>
      </c>
      <c r="S48" s="200" t="str">
        <f t="shared" si="8"/>
        <v/>
      </c>
      <c r="T48" s="304">
        <f t="shared" si="9"/>
        <v>19.662304800000001</v>
      </c>
      <c r="U48" s="198">
        <f t="shared" si="10"/>
        <v>0</v>
      </c>
      <c r="V48" s="201">
        <f t="shared" si="11"/>
        <v>-6.5541016000000001</v>
      </c>
      <c r="W48" s="202">
        <f t="shared" si="12"/>
        <v>3</v>
      </c>
      <c r="X48" s="304">
        <f t="shared" si="13"/>
        <v>19.662304800000001</v>
      </c>
      <c r="Y48" s="198">
        <f t="shared" si="14"/>
        <v>0</v>
      </c>
      <c r="Z48" s="201">
        <f t="shared" si="15"/>
        <v>-6.5541016000000001</v>
      </c>
      <c r="AA48" s="202">
        <f t="shared" si="16"/>
        <v>3</v>
      </c>
      <c r="AB48" s="171"/>
      <c r="AC48" s="172" t="str">
        <f>IFERROR(VLOOKUP(DATASHEET!BP46,lookup,2,FALSE)*2,"")</f>
        <v/>
      </c>
      <c r="AD48" s="173" t="str">
        <f>IFERROR(VLOOKUP(DATASHEET!AR46,lookup,2,FALSE)*2,"")</f>
        <v/>
      </c>
      <c r="AE48" s="174" t="str">
        <f t="shared" si="17"/>
        <v/>
      </c>
      <c r="AF48" s="175" t="str">
        <f t="shared" si="18"/>
        <v/>
      </c>
      <c r="AG48" s="203" t="str">
        <f t="shared" si="19"/>
        <v/>
      </c>
      <c r="AH48" s="204" t="str">
        <f t="shared" si="20"/>
        <v/>
      </c>
      <c r="AI48" s="178" t="str">
        <f t="shared" si="21"/>
        <v/>
      </c>
      <c r="AJ48" s="205" t="str">
        <f t="shared" si="22"/>
        <v/>
      </c>
      <c r="AK48" s="180"/>
      <c r="AL48" s="181" t="str">
        <f>IFERROR(VLOOKUP(DATASHEET!CJ46,lookup,2,FALSE),"")</f>
        <v/>
      </c>
      <c r="AM48" s="182" t="str">
        <f t="shared" si="23"/>
        <v/>
      </c>
      <c r="AN48" s="183" t="str">
        <f>IFERROR(VLOOKUP(DATASHEET!AZ46,lookup,2,FALSE),"")</f>
        <v/>
      </c>
      <c r="AO48" s="183" t="str">
        <f>IFERROR(VLOOKUP(DATASHEET!CN46,lookup,2,FALSE),"")</f>
        <v/>
      </c>
      <c r="AP48" s="184" t="str">
        <f>IFERROR(VLOOKUP(DATASHEET!BH46,lookup,2,FALSE),"")</f>
        <v/>
      </c>
      <c r="AQ48" s="206" t="str">
        <f>IFERROR(VLOOKUP(DATASHEET!BD46,lookup,2,FALSE),"")</f>
        <v/>
      </c>
      <c r="AR48" s="186"/>
      <c r="AS48" s="207" t="str">
        <f>IFERROR(VLOOKUP(DATASHEET!AF46,lookup,2,FALSE),"")</f>
        <v/>
      </c>
      <c r="AT48" s="251" t="str">
        <f t="shared" si="24"/>
        <v/>
      </c>
      <c r="AU48" s="208" t="str">
        <f>IFERROR(VLOOKUP(DATASHEET!BL46,lookup,2,FALSE),"")</f>
        <v/>
      </c>
      <c r="AV48" s="208" t="str">
        <f>IFERROR(VLOOKUP(DATASHEET!BT46,lookup,2,FALSE),"")</f>
        <v/>
      </c>
      <c r="AW48" s="208" t="str">
        <f>IFERROR(VLOOKUP(DATASHEET!CB46,lookup,2,FALSE),"")</f>
        <v/>
      </c>
      <c r="AX48" s="209" t="str">
        <f>IFERROR(VLOOKUP(DATASHEET!CF46,lookup,2,FALSE),"")</f>
        <v/>
      </c>
      <c r="AY48" s="208" t="str">
        <f>IFERROR(VLOOKUP(DATASHEET!AN46,lookup,2,FALSE),"")</f>
        <v/>
      </c>
      <c r="AZ48" s="264" t="str">
        <f>IFERROR(VLOOKUP(DATASHEET!BX46,lookup,2,FALSE),"")</f>
        <v/>
      </c>
      <c r="BA48" s="210" t="str">
        <f>IFERROR(VLOOKUP(DATASHEET!AJ46,lookup,2,FALSE),"")</f>
        <v/>
      </c>
      <c r="BB48" s="211" t="str">
        <f t="shared" si="25"/>
        <v/>
      </c>
      <c r="BC48" s="212" t="str">
        <f t="shared" si="26"/>
        <v/>
      </c>
      <c r="BD48" s="132"/>
    </row>
    <row r="49" spans="1:56" x14ac:dyDescent="0.25">
      <c r="A49" s="193" t="str">
        <f>DATASHEET!B47</f>
        <v>EYASUE, Kalkidan</v>
      </c>
      <c r="B49" s="194" t="str">
        <f>DATASHEET!C47</f>
        <v>8JJ</v>
      </c>
      <c r="C49" s="194" t="str">
        <f>DATASHEET!D47</f>
        <v>F</v>
      </c>
      <c r="D49" s="194" t="str">
        <f>DATASHEET!J47</f>
        <v>N</v>
      </c>
      <c r="E49" s="194" t="str">
        <f>DATASHEET!E47</f>
        <v>Y</v>
      </c>
      <c r="F49" s="194" t="str">
        <f>DATASHEET!F47</f>
        <v>Other Black African</v>
      </c>
      <c r="G49" s="194" t="str">
        <f>DATASHEET!H47</f>
        <v>Y</v>
      </c>
      <c r="H49" s="194" t="str">
        <f>DATASHEET!I47</f>
        <v>N</v>
      </c>
      <c r="I49" s="195" t="str">
        <f>DATASHEET!L47</f>
        <v>4-5</v>
      </c>
      <c r="J49" s="325">
        <f>PROGRESS!P61</f>
        <v>42.677678999999998</v>
      </c>
      <c r="K49" s="163" t="str">
        <f t="shared" si="1"/>
        <v/>
      </c>
      <c r="L49" s="196" t="str">
        <f t="shared" si="2"/>
        <v/>
      </c>
      <c r="M49" s="165"/>
      <c r="N49" s="304">
        <f t="shared" si="3"/>
        <v>8.5355357999999999</v>
      </c>
      <c r="O49" s="198" t="str">
        <f t="shared" si="4"/>
        <v/>
      </c>
      <c r="P49" s="199" t="str">
        <f t="shared" si="5"/>
        <v/>
      </c>
      <c r="Q49" s="304">
        <f t="shared" si="6"/>
        <v>8.5355357999999999</v>
      </c>
      <c r="R49" s="198" t="str">
        <f t="shared" si="7"/>
        <v/>
      </c>
      <c r="S49" s="200" t="str">
        <f t="shared" si="8"/>
        <v/>
      </c>
      <c r="T49" s="304">
        <f t="shared" si="9"/>
        <v>12.803303700000001</v>
      </c>
      <c r="U49" s="198">
        <f t="shared" si="10"/>
        <v>0</v>
      </c>
      <c r="V49" s="201">
        <f t="shared" si="11"/>
        <v>-4.2677678999999999</v>
      </c>
      <c r="W49" s="202">
        <f t="shared" si="12"/>
        <v>3</v>
      </c>
      <c r="X49" s="304">
        <f t="shared" si="13"/>
        <v>12.803303700000001</v>
      </c>
      <c r="Y49" s="198">
        <f t="shared" si="14"/>
        <v>0</v>
      </c>
      <c r="Z49" s="201">
        <f t="shared" si="15"/>
        <v>-4.2677678999999999</v>
      </c>
      <c r="AA49" s="202">
        <f t="shared" si="16"/>
        <v>3</v>
      </c>
      <c r="AB49" s="171"/>
      <c r="AC49" s="172" t="str">
        <f>IFERROR(VLOOKUP(DATASHEET!BP47,lookup,2,FALSE)*2,"")</f>
        <v/>
      </c>
      <c r="AD49" s="173" t="str">
        <f>IFERROR(VLOOKUP(DATASHEET!AR47,lookup,2,FALSE)*2,"")</f>
        <v/>
      </c>
      <c r="AE49" s="174" t="str">
        <f t="shared" si="17"/>
        <v/>
      </c>
      <c r="AF49" s="175" t="str">
        <f t="shared" si="18"/>
        <v/>
      </c>
      <c r="AG49" s="203" t="str">
        <f t="shared" si="19"/>
        <v/>
      </c>
      <c r="AH49" s="204" t="str">
        <f t="shared" si="20"/>
        <v/>
      </c>
      <c r="AI49" s="178" t="str">
        <f t="shared" si="21"/>
        <v/>
      </c>
      <c r="AJ49" s="205" t="str">
        <f t="shared" si="22"/>
        <v/>
      </c>
      <c r="AK49" s="180"/>
      <c r="AL49" s="181" t="str">
        <f>IFERROR(VLOOKUP(DATASHEET!CJ47,lookup,2,FALSE),"")</f>
        <v/>
      </c>
      <c r="AM49" s="182" t="str">
        <f t="shared" si="23"/>
        <v/>
      </c>
      <c r="AN49" s="183" t="str">
        <f>IFERROR(VLOOKUP(DATASHEET!AZ47,lookup,2,FALSE),"")</f>
        <v/>
      </c>
      <c r="AO49" s="183" t="str">
        <f>IFERROR(VLOOKUP(DATASHEET!CN47,lookup,2,FALSE),"")</f>
        <v/>
      </c>
      <c r="AP49" s="184" t="str">
        <f>IFERROR(VLOOKUP(DATASHEET!BH47,lookup,2,FALSE),"")</f>
        <v/>
      </c>
      <c r="AQ49" s="206" t="str">
        <f>IFERROR(VLOOKUP(DATASHEET!BD47,lookup,2,FALSE),"")</f>
        <v/>
      </c>
      <c r="AR49" s="186"/>
      <c r="AS49" s="207" t="str">
        <f>IFERROR(VLOOKUP(DATASHEET!AF47,lookup,2,FALSE),"")</f>
        <v/>
      </c>
      <c r="AT49" s="251" t="str">
        <f t="shared" si="24"/>
        <v/>
      </c>
      <c r="AU49" s="208" t="str">
        <f>IFERROR(VLOOKUP(DATASHEET!BL47,lookup,2,FALSE),"")</f>
        <v/>
      </c>
      <c r="AV49" s="208" t="str">
        <f>IFERROR(VLOOKUP(DATASHEET!BT47,lookup,2,FALSE),"")</f>
        <v/>
      </c>
      <c r="AW49" s="208" t="str">
        <f>IFERROR(VLOOKUP(DATASHEET!CB47,lookup,2,FALSE),"")</f>
        <v/>
      </c>
      <c r="AX49" s="209" t="str">
        <f>IFERROR(VLOOKUP(DATASHEET!CF47,lookup,2,FALSE),"")</f>
        <v/>
      </c>
      <c r="AY49" s="208" t="str">
        <f>IFERROR(VLOOKUP(DATASHEET!AN47,lookup,2,FALSE),"")</f>
        <v/>
      </c>
      <c r="AZ49" s="264" t="str">
        <f>IFERROR(VLOOKUP(DATASHEET!BX47,lookup,2,FALSE),"")</f>
        <v/>
      </c>
      <c r="BA49" s="210" t="str">
        <f>IFERROR(VLOOKUP(DATASHEET!AJ47,lookup,2,FALSE),"")</f>
        <v/>
      </c>
      <c r="BB49" s="211" t="str">
        <f t="shared" si="25"/>
        <v/>
      </c>
      <c r="BC49" s="212" t="str">
        <f t="shared" si="26"/>
        <v/>
      </c>
      <c r="BD49" s="132"/>
    </row>
    <row r="50" spans="1:56" x14ac:dyDescent="0.25">
      <c r="A50" s="193" t="str">
        <f>DATASHEET!B48</f>
        <v>FAGAN, Billy</v>
      </c>
      <c r="B50" s="194" t="str">
        <f>DATASHEET!C48</f>
        <v>8KS</v>
      </c>
      <c r="C50" s="194" t="str">
        <f>DATASHEET!D48</f>
        <v>M</v>
      </c>
      <c r="D50" s="194" t="str">
        <f>DATASHEET!J48</f>
        <v>N</v>
      </c>
      <c r="E50" s="194" t="str">
        <f>DATASHEET!E48</f>
        <v>N</v>
      </c>
      <c r="F50" s="194" t="str">
        <f>DATASHEET!F48</f>
        <v>White - British</v>
      </c>
      <c r="G50" s="194" t="str">
        <f>DATASHEET!H48</f>
        <v>N</v>
      </c>
      <c r="H50" s="194" t="str">
        <f>DATASHEET!I48</f>
        <v>N</v>
      </c>
      <c r="I50" s="195" t="str">
        <f>DATASHEET!L48</f>
        <v>4-5</v>
      </c>
      <c r="J50" s="325">
        <f>PROGRESS!P62</f>
        <v>38.246667000000002</v>
      </c>
      <c r="K50" s="163" t="str">
        <f t="shared" si="1"/>
        <v/>
      </c>
      <c r="L50" s="196" t="str">
        <f t="shared" si="2"/>
        <v/>
      </c>
      <c r="M50" s="165"/>
      <c r="N50" s="304">
        <f t="shared" si="3"/>
        <v>7.6493334000000006</v>
      </c>
      <c r="O50" s="198" t="str">
        <f t="shared" si="4"/>
        <v/>
      </c>
      <c r="P50" s="199" t="str">
        <f t="shared" si="5"/>
        <v/>
      </c>
      <c r="Q50" s="304">
        <f t="shared" si="6"/>
        <v>7.6493334000000006</v>
      </c>
      <c r="R50" s="198" t="str">
        <f t="shared" si="7"/>
        <v/>
      </c>
      <c r="S50" s="200" t="str">
        <f t="shared" si="8"/>
        <v/>
      </c>
      <c r="T50" s="304">
        <f t="shared" si="9"/>
        <v>11.474000100000001</v>
      </c>
      <c r="U50" s="198">
        <f t="shared" si="10"/>
        <v>0</v>
      </c>
      <c r="V50" s="201">
        <f t="shared" si="11"/>
        <v>-3.8246667000000003</v>
      </c>
      <c r="W50" s="202">
        <f t="shared" si="12"/>
        <v>3</v>
      </c>
      <c r="X50" s="304">
        <f t="shared" si="13"/>
        <v>11.474000100000001</v>
      </c>
      <c r="Y50" s="198">
        <f t="shared" si="14"/>
        <v>0</v>
      </c>
      <c r="Z50" s="201">
        <f t="shared" si="15"/>
        <v>-3.8246667000000003</v>
      </c>
      <c r="AA50" s="202">
        <f t="shared" si="16"/>
        <v>3</v>
      </c>
      <c r="AB50" s="171"/>
      <c r="AC50" s="172" t="str">
        <f>IFERROR(VLOOKUP(DATASHEET!BP48,lookup,2,FALSE)*2,"")</f>
        <v/>
      </c>
      <c r="AD50" s="173" t="str">
        <f>IFERROR(VLOOKUP(DATASHEET!AR48,lookup,2,FALSE)*2,"")</f>
        <v/>
      </c>
      <c r="AE50" s="174" t="str">
        <f t="shared" si="17"/>
        <v/>
      </c>
      <c r="AF50" s="175" t="str">
        <f t="shared" si="18"/>
        <v/>
      </c>
      <c r="AG50" s="203" t="str">
        <f t="shared" si="19"/>
        <v/>
      </c>
      <c r="AH50" s="204" t="str">
        <f t="shared" si="20"/>
        <v/>
      </c>
      <c r="AI50" s="178" t="str">
        <f t="shared" si="21"/>
        <v/>
      </c>
      <c r="AJ50" s="205" t="str">
        <f t="shared" si="22"/>
        <v/>
      </c>
      <c r="AK50" s="180"/>
      <c r="AL50" s="181" t="str">
        <f>IFERROR(VLOOKUP(DATASHEET!CJ48,lookup,2,FALSE),"")</f>
        <v/>
      </c>
      <c r="AM50" s="182" t="str">
        <f t="shared" si="23"/>
        <v/>
      </c>
      <c r="AN50" s="183" t="str">
        <f>IFERROR(VLOOKUP(DATASHEET!AZ48,lookup,2,FALSE),"")</f>
        <v/>
      </c>
      <c r="AO50" s="183" t="str">
        <f>IFERROR(VLOOKUP(DATASHEET!CN48,lookup,2,FALSE),"")</f>
        <v/>
      </c>
      <c r="AP50" s="184" t="str">
        <f>IFERROR(VLOOKUP(DATASHEET!BH48,lookup,2,FALSE),"")</f>
        <v/>
      </c>
      <c r="AQ50" s="206" t="str">
        <f>IFERROR(VLOOKUP(DATASHEET!BD48,lookup,2,FALSE),"")</f>
        <v/>
      </c>
      <c r="AR50" s="186"/>
      <c r="AS50" s="207" t="str">
        <f>IFERROR(VLOOKUP(DATASHEET!AF48,lookup,2,FALSE),"")</f>
        <v/>
      </c>
      <c r="AT50" s="251" t="str">
        <f t="shared" si="24"/>
        <v/>
      </c>
      <c r="AU50" s="208" t="str">
        <f>IFERROR(VLOOKUP(DATASHEET!BL48,lookup,2,FALSE),"")</f>
        <v/>
      </c>
      <c r="AV50" s="208" t="str">
        <f>IFERROR(VLOOKUP(DATASHEET!BT48,lookup,2,FALSE),"")</f>
        <v/>
      </c>
      <c r="AW50" s="208" t="str">
        <f>IFERROR(VLOOKUP(DATASHEET!CB48,lookup,2,FALSE),"")</f>
        <v/>
      </c>
      <c r="AX50" s="209" t="str">
        <f>IFERROR(VLOOKUP(DATASHEET!CF48,lookup,2,FALSE),"")</f>
        <v/>
      </c>
      <c r="AY50" s="208" t="str">
        <f>IFERROR(VLOOKUP(DATASHEET!AN48,lookup,2,FALSE),"")</f>
        <v/>
      </c>
      <c r="AZ50" s="264" t="str">
        <f>IFERROR(VLOOKUP(DATASHEET!BX48,lookup,2,FALSE),"")</f>
        <v/>
      </c>
      <c r="BA50" s="210" t="str">
        <f>IFERROR(VLOOKUP(DATASHEET!AJ48,lookup,2,FALSE),"")</f>
        <v/>
      </c>
      <c r="BB50" s="211" t="str">
        <f t="shared" si="25"/>
        <v/>
      </c>
      <c r="BC50" s="212" t="str">
        <f t="shared" si="26"/>
        <v/>
      </c>
      <c r="BD50" s="132"/>
    </row>
    <row r="51" spans="1:56" x14ac:dyDescent="0.25">
      <c r="A51" s="193" t="str">
        <f>DATASHEET!B49</f>
        <v>FARRINGTON, Thomas</v>
      </c>
      <c r="B51" s="194" t="str">
        <f>DATASHEET!C49</f>
        <v>8MH</v>
      </c>
      <c r="C51" s="194" t="str">
        <f>DATASHEET!D49</f>
        <v>M</v>
      </c>
      <c r="D51" s="194" t="str">
        <f>DATASHEET!J49</f>
        <v>N</v>
      </c>
      <c r="E51" s="194" t="str">
        <f>DATASHEET!E49</f>
        <v>N</v>
      </c>
      <c r="F51" s="194" t="str">
        <f>DATASHEET!F49</f>
        <v>White - British</v>
      </c>
      <c r="G51" s="194" t="str">
        <f>DATASHEET!H49</f>
        <v>N</v>
      </c>
      <c r="H51" s="194" t="str">
        <f>DATASHEET!I49</f>
        <v>N</v>
      </c>
      <c r="I51" s="195" t="str">
        <f>DATASHEET!L49</f>
        <v>6-7</v>
      </c>
      <c r="J51" s="325">
        <f>PROGRESS!P63</f>
        <v>54.013157999999997</v>
      </c>
      <c r="K51" s="163" t="str">
        <f t="shared" si="1"/>
        <v/>
      </c>
      <c r="L51" s="196" t="str">
        <f t="shared" si="2"/>
        <v/>
      </c>
      <c r="M51" s="165"/>
      <c r="N51" s="304">
        <f t="shared" si="3"/>
        <v>10.8026316</v>
      </c>
      <c r="O51" s="198" t="str">
        <f t="shared" si="4"/>
        <v/>
      </c>
      <c r="P51" s="199" t="str">
        <f t="shared" si="5"/>
        <v/>
      </c>
      <c r="Q51" s="304">
        <f t="shared" si="6"/>
        <v>10.8026316</v>
      </c>
      <c r="R51" s="198" t="str">
        <f t="shared" si="7"/>
        <v/>
      </c>
      <c r="S51" s="200" t="str">
        <f t="shared" si="8"/>
        <v/>
      </c>
      <c r="T51" s="304">
        <f t="shared" si="9"/>
        <v>16.203947400000001</v>
      </c>
      <c r="U51" s="198">
        <f t="shared" si="10"/>
        <v>0</v>
      </c>
      <c r="V51" s="201">
        <f t="shared" si="11"/>
        <v>-5.4013157999999999</v>
      </c>
      <c r="W51" s="202">
        <f t="shared" si="12"/>
        <v>3</v>
      </c>
      <c r="X51" s="304">
        <f t="shared" si="13"/>
        <v>16.203947400000001</v>
      </c>
      <c r="Y51" s="198">
        <f t="shared" si="14"/>
        <v>0</v>
      </c>
      <c r="Z51" s="201">
        <f t="shared" si="15"/>
        <v>-5.4013157999999999</v>
      </c>
      <c r="AA51" s="202">
        <f t="shared" si="16"/>
        <v>3</v>
      </c>
      <c r="AB51" s="171"/>
      <c r="AC51" s="172" t="str">
        <f>IFERROR(VLOOKUP(DATASHEET!BP49,lookup,2,FALSE)*2,"")</f>
        <v/>
      </c>
      <c r="AD51" s="173" t="str">
        <f>IFERROR(VLOOKUP(DATASHEET!AR49,lookup,2,FALSE)*2,"")</f>
        <v/>
      </c>
      <c r="AE51" s="174" t="str">
        <f t="shared" si="17"/>
        <v/>
      </c>
      <c r="AF51" s="175" t="str">
        <f t="shared" si="18"/>
        <v/>
      </c>
      <c r="AG51" s="203" t="str">
        <f t="shared" si="19"/>
        <v/>
      </c>
      <c r="AH51" s="204" t="str">
        <f t="shared" si="20"/>
        <v/>
      </c>
      <c r="AI51" s="178" t="str">
        <f t="shared" si="21"/>
        <v/>
      </c>
      <c r="AJ51" s="205" t="str">
        <f t="shared" si="22"/>
        <v/>
      </c>
      <c r="AK51" s="180"/>
      <c r="AL51" s="181" t="str">
        <f>IFERROR(VLOOKUP(DATASHEET!CJ49,lookup,2,FALSE),"")</f>
        <v/>
      </c>
      <c r="AM51" s="182" t="str">
        <f t="shared" si="23"/>
        <v/>
      </c>
      <c r="AN51" s="183" t="str">
        <f>IFERROR(VLOOKUP(DATASHEET!AZ49,lookup,2,FALSE),"")</f>
        <v/>
      </c>
      <c r="AO51" s="183" t="str">
        <f>IFERROR(VLOOKUP(DATASHEET!CN49,lookup,2,FALSE),"")</f>
        <v/>
      </c>
      <c r="AP51" s="184" t="str">
        <f>IFERROR(VLOOKUP(DATASHEET!BH49,lookup,2,FALSE),"")</f>
        <v/>
      </c>
      <c r="AQ51" s="206" t="str">
        <f>IFERROR(VLOOKUP(DATASHEET!BD49,lookup,2,FALSE),"")</f>
        <v/>
      </c>
      <c r="AR51" s="186"/>
      <c r="AS51" s="207" t="str">
        <f>IFERROR(VLOOKUP(DATASHEET!AF49,lookup,2,FALSE),"")</f>
        <v/>
      </c>
      <c r="AT51" s="251" t="str">
        <f t="shared" si="24"/>
        <v/>
      </c>
      <c r="AU51" s="208" t="str">
        <f>IFERROR(VLOOKUP(DATASHEET!BL49,lookup,2,FALSE),"")</f>
        <v/>
      </c>
      <c r="AV51" s="208" t="str">
        <f>IFERROR(VLOOKUP(DATASHEET!BT49,lookup,2,FALSE),"")</f>
        <v/>
      </c>
      <c r="AW51" s="208" t="str">
        <f>IFERROR(VLOOKUP(DATASHEET!CB49,lookup,2,FALSE),"")</f>
        <v/>
      </c>
      <c r="AX51" s="209" t="str">
        <f>IFERROR(VLOOKUP(DATASHEET!CF49,lookup,2,FALSE),"")</f>
        <v/>
      </c>
      <c r="AY51" s="208" t="str">
        <f>IFERROR(VLOOKUP(DATASHEET!AN49,lookup,2,FALSE),"")</f>
        <v/>
      </c>
      <c r="AZ51" s="264" t="str">
        <f>IFERROR(VLOOKUP(DATASHEET!BX49,lookup,2,FALSE),"")</f>
        <v/>
      </c>
      <c r="BA51" s="210" t="str">
        <f>IFERROR(VLOOKUP(DATASHEET!AJ49,lookup,2,FALSE),"")</f>
        <v/>
      </c>
      <c r="BB51" s="211" t="str">
        <f t="shared" si="25"/>
        <v/>
      </c>
      <c r="BC51" s="212" t="str">
        <f t="shared" si="26"/>
        <v/>
      </c>
      <c r="BD51" s="132"/>
    </row>
    <row r="52" spans="1:56" x14ac:dyDescent="0.25">
      <c r="A52" s="193" t="str">
        <f>DATASHEET!B50</f>
        <v>FEKETE, Boro</v>
      </c>
      <c r="B52" s="194" t="str">
        <f>DATASHEET!C50</f>
        <v>8KC</v>
      </c>
      <c r="C52" s="194" t="str">
        <f>DATASHEET!D50</f>
        <v>F</v>
      </c>
      <c r="D52" s="194" t="str">
        <f>DATASHEET!J50</f>
        <v>N</v>
      </c>
      <c r="E52" s="194" t="str">
        <f>DATASHEET!E50</f>
        <v>N</v>
      </c>
      <c r="F52" s="194" t="str">
        <f>DATASHEET!F50</f>
        <v>White Eastern European</v>
      </c>
      <c r="G52" s="194" t="str">
        <f>DATASHEET!H50</f>
        <v>N</v>
      </c>
      <c r="H52" s="194" t="str">
        <f>DATASHEET!I50</f>
        <v>N</v>
      </c>
      <c r="I52" s="195" t="str">
        <f>DATASHEET!L50</f>
        <v>7-8</v>
      </c>
      <c r="J52" s="325">
        <f>PROGRESS!P64</f>
        <v>68.411214999999999</v>
      </c>
      <c r="K52" s="163" t="str">
        <f t="shared" si="1"/>
        <v/>
      </c>
      <c r="L52" s="196" t="str">
        <f t="shared" si="2"/>
        <v/>
      </c>
      <c r="M52" s="165"/>
      <c r="N52" s="304">
        <f t="shared" si="3"/>
        <v>13.682243</v>
      </c>
      <c r="O52" s="198" t="str">
        <f t="shared" si="4"/>
        <v/>
      </c>
      <c r="P52" s="199" t="str">
        <f t="shared" si="5"/>
        <v/>
      </c>
      <c r="Q52" s="304">
        <f t="shared" si="6"/>
        <v>13.682243</v>
      </c>
      <c r="R52" s="198" t="str">
        <f t="shared" si="7"/>
        <v/>
      </c>
      <c r="S52" s="200" t="str">
        <f t="shared" si="8"/>
        <v/>
      </c>
      <c r="T52" s="304">
        <f t="shared" si="9"/>
        <v>20.5233645</v>
      </c>
      <c r="U52" s="198">
        <f t="shared" si="10"/>
        <v>0</v>
      </c>
      <c r="V52" s="201">
        <f t="shared" si="11"/>
        <v>-6.8411214999999999</v>
      </c>
      <c r="W52" s="202">
        <f t="shared" si="12"/>
        <v>3</v>
      </c>
      <c r="X52" s="304">
        <f t="shared" si="13"/>
        <v>20.5233645</v>
      </c>
      <c r="Y52" s="198">
        <f t="shared" si="14"/>
        <v>0</v>
      </c>
      <c r="Z52" s="201">
        <f t="shared" si="15"/>
        <v>-6.8411214999999999</v>
      </c>
      <c r="AA52" s="202">
        <f t="shared" si="16"/>
        <v>3</v>
      </c>
      <c r="AB52" s="171"/>
      <c r="AC52" s="172" t="str">
        <f>IFERROR(VLOOKUP(DATASHEET!BP50,lookup,2,FALSE)*2,"")</f>
        <v/>
      </c>
      <c r="AD52" s="173" t="str">
        <f>IFERROR(VLOOKUP(DATASHEET!AR50,lookup,2,FALSE)*2,"")</f>
        <v/>
      </c>
      <c r="AE52" s="174" t="str">
        <f t="shared" si="17"/>
        <v/>
      </c>
      <c r="AF52" s="175" t="str">
        <f t="shared" si="18"/>
        <v/>
      </c>
      <c r="AG52" s="203" t="str">
        <f t="shared" si="19"/>
        <v/>
      </c>
      <c r="AH52" s="204" t="str">
        <f t="shared" si="20"/>
        <v/>
      </c>
      <c r="AI52" s="178" t="str">
        <f t="shared" si="21"/>
        <v/>
      </c>
      <c r="AJ52" s="205" t="str">
        <f t="shared" si="22"/>
        <v/>
      </c>
      <c r="AK52" s="180"/>
      <c r="AL52" s="181" t="str">
        <f>IFERROR(VLOOKUP(DATASHEET!CJ50,lookup,2,FALSE),"")</f>
        <v/>
      </c>
      <c r="AM52" s="182" t="str">
        <f t="shared" si="23"/>
        <v/>
      </c>
      <c r="AN52" s="183" t="str">
        <f>IFERROR(VLOOKUP(DATASHEET!AZ50,lookup,2,FALSE),"")</f>
        <v/>
      </c>
      <c r="AO52" s="183" t="str">
        <f>IFERROR(VLOOKUP(DATASHEET!CN50,lookup,2,FALSE),"")</f>
        <v/>
      </c>
      <c r="AP52" s="184" t="str">
        <f>IFERROR(VLOOKUP(DATASHEET!BH50,lookup,2,FALSE),"")</f>
        <v/>
      </c>
      <c r="AQ52" s="206" t="str">
        <f>IFERROR(VLOOKUP(DATASHEET!BD50,lookup,2,FALSE),"")</f>
        <v/>
      </c>
      <c r="AR52" s="186"/>
      <c r="AS52" s="207" t="str">
        <f>IFERROR(VLOOKUP(DATASHEET!AF50,lookup,2,FALSE),"")</f>
        <v/>
      </c>
      <c r="AT52" s="251" t="str">
        <f t="shared" si="24"/>
        <v/>
      </c>
      <c r="AU52" s="208" t="str">
        <f>IFERROR(VLOOKUP(DATASHEET!BL50,lookup,2,FALSE),"")</f>
        <v/>
      </c>
      <c r="AV52" s="208" t="str">
        <f>IFERROR(VLOOKUP(DATASHEET!BT50,lookup,2,FALSE),"")</f>
        <v/>
      </c>
      <c r="AW52" s="208" t="str">
        <f>IFERROR(VLOOKUP(DATASHEET!CB50,lookup,2,FALSE),"")</f>
        <v/>
      </c>
      <c r="AX52" s="209" t="str">
        <f>IFERROR(VLOOKUP(DATASHEET!CF50,lookup,2,FALSE),"")</f>
        <v/>
      </c>
      <c r="AY52" s="208" t="str">
        <f>IFERROR(VLOOKUP(DATASHEET!AN50,lookup,2,FALSE),"")</f>
        <v/>
      </c>
      <c r="AZ52" s="264" t="str">
        <f>IFERROR(VLOOKUP(DATASHEET!BX50,lookup,2,FALSE),"")</f>
        <v/>
      </c>
      <c r="BA52" s="210" t="str">
        <f>IFERROR(VLOOKUP(DATASHEET!AJ50,lookup,2,FALSE),"")</f>
        <v/>
      </c>
      <c r="BB52" s="211" t="str">
        <f t="shared" si="25"/>
        <v/>
      </c>
      <c r="BC52" s="212" t="str">
        <f t="shared" si="26"/>
        <v/>
      </c>
      <c r="BD52" s="132"/>
    </row>
    <row r="53" spans="1:56" x14ac:dyDescent="0.25">
      <c r="A53" s="193" t="str">
        <f>DATASHEET!B51</f>
        <v>FOX, Lana</v>
      </c>
      <c r="B53" s="194" t="str">
        <f>DATASHEET!C51</f>
        <v>8TR</v>
      </c>
      <c r="C53" s="194" t="str">
        <f>DATASHEET!D51</f>
        <v>F</v>
      </c>
      <c r="D53" s="194" t="str">
        <f>DATASHEET!J51</f>
        <v>N</v>
      </c>
      <c r="E53" s="194" t="str">
        <f>DATASHEET!E51</f>
        <v>N</v>
      </c>
      <c r="F53" s="194" t="str">
        <f>DATASHEET!F51</f>
        <v>White - British</v>
      </c>
      <c r="G53" s="194" t="str">
        <f>DATASHEET!H51</f>
        <v>N</v>
      </c>
      <c r="H53" s="194" t="str">
        <f>DATASHEET!I51</f>
        <v>N</v>
      </c>
      <c r="I53" s="195" t="str">
        <f>DATASHEET!L51</f>
        <v>6-7</v>
      </c>
      <c r="J53" s="325">
        <f>PROGRESS!P65</f>
        <v>68.411214999999999</v>
      </c>
      <c r="K53" s="163" t="str">
        <f t="shared" si="1"/>
        <v/>
      </c>
      <c r="L53" s="196" t="str">
        <f t="shared" si="2"/>
        <v/>
      </c>
      <c r="M53" s="165"/>
      <c r="N53" s="304">
        <f t="shared" si="3"/>
        <v>13.682243</v>
      </c>
      <c r="O53" s="198" t="str">
        <f t="shared" si="4"/>
        <v/>
      </c>
      <c r="P53" s="199" t="str">
        <f t="shared" si="5"/>
        <v/>
      </c>
      <c r="Q53" s="304">
        <f t="shared" si="6"/>
        <v>13.682243</v>
      </c>
      <c r="R53" s="198" t="str">
        <f t="shared" si="7"/>
        <v/>
      </c>
      <c r="S53" s="200" t="str">
        <f t="shared" si="8"/>
        <v/>
      </c>
      <c r="T53" s="304">
        <f t="shared" si="9"/>
        <v>20.5233645</v>
      </c>
      <c r="U53" s="198">
        <f t="shared" si="10"/>
        <v>0</v>
      </c>
      <c r="V53" s="201">
        <f t="shared" si="11"/>
        <v>-6.8411214999999999</v>
      </c>
      <c r="W53" s="202">
        <f t="shared" si="12"/>
        <v>3</v>
      </c>
      <c r="X53" s="304">
        <f t="shared" si="13"/>
        <v>20.5233645</v>
      </c>
      <c r="Y53" s="198">
        <f t="shared" si="14"/>
        <v>0</v>
      </c>
      <c r="Z53" s="201">
        <f t="shared" si="15"/>
        <v>-6.8411214999999999</v>
      </c>
      <c r="AA53" s="202">
        <f t="shared" si="16"/>
        <v>3</v>
      </c>
      <c r="AB53" s="171"/>
      <c r="AC53" s="172" t="str">
        <f>IFERROR(VLOOKUP(DATASHEET!BP51,lookup,2,FALSE)*2,"")</f>
        <v/>
      </c>
      <c r="AD53" s="173" t="str">
        <f>IFERROR(VLOOKUP(DATASHEET!AR51,lookup,2,FALSE)*2,"")</f>
        <v/>
      </c>
      <c r="AE53" s="174" t="str">
        <f t="shared" si="17"/>
        <v/>
      </c>
      <c r="AF53" s="175" t="str">
        <f t="shared" si="18"/>
        <v/>
      </c>
      <c r="AG53" s="203" t="str">
        <f t="shared" si="19"/>
        <v/>
      </c>
      <c r="AH53" s="204" t="str">
        <f t="shared" si="20"/>
        <v/>
      </c>
      <c r="AI53" s="178" t="str">
        <f t="shared" si="21"/>
        <v/>
      </c>
      <c r="AJ53" s="205" t="str">
        <f t="shared" si="22"/>
        <v/>
      </c>
      <c r="AK53" s="180"/>
      <c r="AL53" s="181" t="str">
        <f>IFERROR(VLOOKUP(DATASHEET!CJ51,lookup,2,FALSE),"")</f>
        <v/>
      </c>
      <c r="AM53" s="182" t="str">
        <f t="shared" si="23"/>
        <v/>
      </c>
      <c r="AN53" s="183" t="str">
        <f>IFERROR(VLOOKUP(DATASHEET!AZ51,lookup,2,FALSE),"")</f>
        <v/>
      </c>
      <c r="AO53" s="183" t="str">
        <f>IFERROR(VLOOKUP(DATASHEET!CN51,lookup,2,FALSE),"")</f>
        <v/>
      </c>
      <c r="AP53" s="184" t="str">
        <f>IFERROR(VLOOKUP(DATASHEET!BH51,lookup,2,FALSE),"")</f>
        <v/>
      </c>
      <c r="AQ53" s="206" t="str">
        <f>IFERROR(VLOOKUP(DATASHEET!BD51,lookup,2,FALSE),"")</f>
        <v/>
      </c>
      <c r="AR53" s="186"/>
      <c r="AS53" s="207" t="str">
        <f>IFERROR(VLOOKUP(DATASHEET!AF51,lookup,2,FALSE),"")</f>
        <v/>
      </c>
      <c r="AT53" s="251" t="str">
        <f t="shared" si="24"/>
        <v/>
      </c>
      <c r="AU53" s="208" t="str">
        <f>IFERROR(VLOOKUP(DATASHEET!BL51,lookup,2,FALSE),"")</f>
        <v/>
      </c>
      <c r="AV53" s="208" t="str">
        <f>IFERROR(VLOOKUP(DATASHEET!BT51,lookup,2,FALSE),"")</f>
        <v/>
      </c>
      <c r="AW53" s="208" t="str">
        <f>IFERROR(VLOOKUP(DATASHEET!CB51,lookup,2,FALSE),"")</f>
        <v/>
      </c>
      <c r="AX53" s="209" t="str">
        <f>IFERROR(VLOOKUP(DATASHEET!CF51,lookup,2,FALSE),"")</f>
        <v/>
      </c>
      <c r="AY53" s="208" t="str">
        <f>IFERROR(VLOOKUP(DATASHEET!AN51,lookup,2,FALSE),"")</f>
        <v/>
      </c>
      <c r="AZ53" s="264" t="str">
        <f>IFERROR(VLOOKUP(DATASHEET!BX51,lookup,2,FALSE),"")</f>
        <v/>
      </c>
      <c r="BA53" s="210" t="str">
        <f>IFERROR(VLOOKUP(DATASHEET!AJ51,lookup,2,FALSE),"")</f>
        <v/>
      </c>
      <c r="BB53" s="211" t="str">
        <f t="shared" si="25"/>
        <v/>
      </c>
      <c r="BC53" s="212" t="str">
        <f t="shared" si="26"/>
        <v/>
      </c>
      <c r="BD53" s="132"/>
    </row>
    <row r="54" spans="1:56" x14ac:dyDescent="0.25">
      <c r="A54" s="193" t="str">
        <f>DATASHEET!B52</f>
        <v>FRAWLEY, Oscar</v>
      </c>
      <c r="B54" s="194" t="str">
        <f>DATASHEET!C52</f>
        <v>8MH</v>
      </c>
      <c r="C54" s="194" t="str">
        <f>DATASHEET!D52</f>
        <v>M</v>
      </c>
      <c r="D54" s="194" t="str">
        <f>DATASHEET!J52</f>
        <v>E</v>
      </c>
      <c r="E54" s="194" t="str">
        <f>DATASHEET!E52</f>
        <v>Y</v>
      </c>
      <c r="F54" s="194" t="str">
        <f>DATASHEET!F52</f>
        <v>White - British</v>
      </c>
      <c r="G54" s="194" t="str">
        <f>DATASHEET!H52</f>
        <v>Y</v>
      </c>
      <c r="H54" s="194" t="str">
        <f>DATASHEET!I52</f>
        <v>N</v>
      </c>
      <c r="I54" s="195" t="str">
        <f>DATASHEET!L52</f>
        <v>2-3</v>
      </c>
      <c r="J54" s="325" t="str">
        <f>PROGRESS!P66</f>
        <v/>
      </c>
      <c r="K54" s="163" t="str">
        <f t="shared" si="1"/>
        <v/>
      </c>
      <c r="L54" s="196" t="str">
        <f t="shared" si="2"/>
        <v/>
      </c>
      <c r="M54" s="165"/>
      <c r="N54" s="304" t="str">
        <f t="shared" si="3"/>
        <v/>
      </c>
      <c r="O54" s="198" t="str">
        <f t="shared" si="4"/>
        <v/>
      </c>
      <c r="P54" s="199" t="str">
        <f t="shared" si="5"/>
        <v/>
      </c>
      <c r="Q54" s="304" t="str">
        <f t="shared" si="6"/>
        <v/>
      </c>
      <c r="R54" s="198" t="str">
        <f t="shared" si="7"/>
        <v/>
      </c>
      <c r="S54" s="200" t="str">
        <f t="shared" si="8"/>
        <v/>
      </c>
      <c r="T54" s="304" t="str">
        <f t="shared" si="9"/>
        <v/>
      </c>
      <c r="U54" s="198">
        <f t="shared" si="10"/>
        <v>0</v>
      </c>
      <c r="V54" s="201" t="str">
        <f t="shared" si="11"/>
        <v/>
      </c>
      <c r="W54" s="202">
        <f t="shared" si="12"/>
        <v>3</v>
      </c>
      <c r="X54" s="304" t="str">
        <f t="shared" si="13"/>
        <v/>
      </c>
      <c r="Y54" s="198">
        <f t="shared" si="14"/>
        <v>0</v>
      </c>
      <c r="Z54" s="201" t="str">
        <f t="shared" si="15"/>
        <v/>
      </c>
      <c r="AA54" s="202">
        <f t="shared" si="16"/>
        <v>3</v>
      </c>
      <c r="AB54" s="171"/>
      <c r="AC54" s="172" t="str">
        <f>IFERROR(VLOOKUP(DATASHEET!BP52,lookup,2,FALSE)*2,"")</f>
        <v/>
      </c>
      <c r="AD54" s="173" t="str">
        <f>IFERROR(VLOOKUP(DATASHEET!AR52,lookup,2,FALSE)*2,"")</f>
        <v/>
      </c>
      <c r="AE54" s="174" t="str">
        <f t="shared" si="17"/>
        <v/>
      </c>
      <c r="AF54" s="175" t="str">
        <f t="shared" si="18"/>
        <v/>
      </c>
      <c r="AG54" s="203" t="str">
        <f t="shared" si="19"/>
        <v/>
      </c>
      <c r="AH54" s="204" t="str">
        <f t="shared" si="20"/>
        <v/>
      </c>
      <c r="AI54" s="178" t="str">
        <f t="shared" si="21"/>
        <v/>
      </c>
      <c r="AJ54" s="205" t="str">
        <f t="shared" si="22"/>
        <v/>
      </c>
      <c r="AK54" s="180"/>
      <c r="AL54" s="181" t="str">
        <f>IFERROR(VLOOKUP(DATASHEET!CJ52,lookup,2,FALSE),"")</f>
        <v/>
      </c>
      <c r="AM54" s="182" t="str">
        <f t="shared" si="23"/>
        <v/>
      </c>
      <c r="AN54" s="183" t="str">
        <f>IFERROR(VLOOKUP(DATASHEET!AZ52,lookup,2,FALSE),"")</f>
        <v/>
      </c>
      <c r="AO54" s="183" t="str">
        <f>IFERROR(VLOOKUP(DATASHEET!CN52,lookup,2,FALSE),"")</f>
        <v/>
      </c>
      <c r="AP54" s="184" t="str">
        <f>IFERROR(VLOOKUP(DATASHEET!BH52,lookup,2,FALSE),"")</f>
        <v/>
      </c>
      <c r="AQ54" s="206" t="str">
        <f>IFERROR(VLOOKUP(DATASHEET!BD52,lookup,2,FALSE),"")</f>
        <v/>
      </c>
      <c r="AR54" s="186"/>
      <c r="AS54" s="207" t="str">
        <f>IFERROR(VLOOKUP(DATASHEET!AF52,lookup,2,FALSE),"")</f>
        <v/>
      </c>
      <c r="AT54" s="251" t="str">
        <f t="shared" si="24"/>
        <v/>
      </c>
      <c r="AU54" s="208" t="str">
        <f>IFERROR(VLOOKUP(DATASHEET!BL52,lookup,2,FALSE),"")</f>
        <v/>
      </c>
      <c r="AV54" s="208" t="str">
        <f>IFERROR(VLOOKUP(DATASHEET!BT52,lookup,2,FALSE),"")</f>
        <v/>
      </c>
      <c r="AW54" s="208" t="str">
        <f>IFERROR(VLOOKUP(DATASHEET!CB52,lookup,2,FALSE),"")</f>
        <v/>
      </c>
      <c r="AX54" s="209" t="str">
        <f>IFERROR(VLOOKUP(DATASHEET!CF52,lookup,2,FALSE),"")</f>
        <v/>
      </c>
      <c r="AY54" s="208" t="str">
        <f>IFERROR(VLOOKUP(DATASHEET!AN52,lookup,2,FALSE),"")</f>
        <v/>
      </c>
      <c r="AZ54" s="264" t="str">
        <f>IFERROR(VLOOKUP(DATASHEET!BX52,lookup,2,FALSE),"")</f>
        <v/>
      </c>
      <c r="BA54" s="210" t="str">
        <f>IFERROR(VLOOKUP(DATASHEET!AJ52,lookup,2,FALSE),"")</f>
        <v/>
      </c>
      <c r="BB54" s="211" t="str">
        <f t="shared" si="25"/>
        <v/>
      </c>
      <c r="BC54" s="212" t="str">
        <f t="shared" si="26"/>
        <v/>
      </c>
      <c r="BD54" s="132"/>
    </row>
    <row r="55" spans="1:56" x14ac:dyDescent="0.25">
      <c r="A55" s="193" t="str">
        <f>DATASHEET!B53</f>
        <v>FREEMAN, Edward</v>
      </c>
      <c r="B55" s="194" t="str">
        <f>DATASHEET!C53</f>
        <v>8TR</v>
      </c>
      <c r="C55" s="194" t="str">
        <f>DATASHEET!D53</f>
        <v>M</v>
      </c>
      <c r="D55" s="194" t="str">
        <f>DATASHEET!J53</f>
        <v>N</v>
      </c>
      <c r="E55" s="194" t="str">
        <f>DATASHEET!E53</f>
        <v>N</v>
      </c>
      <c r="F55" s="194" t="str">
        <f>DATASHEET!F53</f>
        <v>White - British</v>
      </c>
      <c r="G55" s="194" t="str">
        <f>DATASHEET!H53</f>
        <v>N</v>
      </c>
      <c r="H55" s="194" t="str">
        <f>DATASHEET!I53</f>
        <v>N</v>
      </c>
      <c r="I55" s="195" t="str">
        <f>DATASHEET!L53</f>
        <v>6-7</v>
      </c>
      <c r="J55" s="325">
        <f>PROGRESS!P67</f>
        <v>64.375</v>
      </c>
      <c r="K55" s="163" t="str">
        <f t="shared" si="1"/>
        <v/>
      </c>
      <c r="L55" s="196" t="str">
        <f t="shared" si="2"/>
        <v/>
      </c>
      <c r="M55" s="165"/>
      <c r="N55" s="304">
        <f t="shared" si="3"/>
        <v>12.875</v>
      </c>
      <c r="O55" s="198" t="str">
        <f t="shared" si="4"/>
        <v/>
      </c>
      <c r="P55" s="199" t="str">
        <f t="shared" si="5"/>
        <v/>
      </c>
      <c r="Q55" s="304">
        <f t="shared" si="6"/>
        <v>12.875</v>
      </c>
      <c r="R55" s="198" t="str">
        <f t="shared" si="7"/>
        <v/>
      </c>
      <c r="S55" s="200" t="str">
        <f t="shared" si="8"/>
        <v/>
      </c>
      <c r="T55" s="304">
        <f t="shared" si="9"/>
        <v>19.3125</v>
      </c>
      <c r="U55" s="198">
        <f t="shared" si="10"/>
        <v>0</v>
      </c>
      <c r="V55" s="201">
        <f t="shared" si="11"/>
        <v>-6.4375</v>
      </c>
      <c r="W55" s="202">
        <f t="shared" si="12"/>
        <v>3</v>
      </c>
      <c r="X55" s="304">
        <f t="shared" si="13"/>
        <v>19.3125</v>
      </c>
      <c r="Y55" s="198">
        <f t="shared" si="14"/>
        <v>0</v>
      </c>
      <c r="Z55" s="201">
        <f t="shared" si="15"/>
        <v>-6.4375</v>
      </c>
      <c r="AA55" s="202">
        <f t="shared" si="16"/>
        <v>3</v>
      </c>
      <c r="AB55" s="171"/>
      <c r="AC55" s="172" t="str">
        <f>IFERROR(VLOOKUP(DATASHEET!BP53,lookup,2,FALSE)*2,"")</f>
        <v/>
      </c>
      <c r="AD55" s="173" t="str">
        <f>IFERROR(VLOOKUP(DATASHEET!AR53,lookup,2,FALSE)*2,"")</f>
        <v/>
      </c>
      <c r="AE55" s="174" t="str">
        <f t="shared" si="17"/>
        <v/>
      </c>
      <c r="AF55" s="175" t="str">
        <f t="shared" si="18"/>
        <v/>
      </c>
      <c r="AG55" s="203" t="str">
        <f t="shared" si="19"/>
        <v/>
      </c>
      <c r="AH55" s="204" t="str">
        <f t="shared" si="20"/>
        <v/>
      </c>
      <c r="AI55" s="178" t="str">
        <f t="shared" si="21"/>
        <v/>
      </c>
      <c r="AJ55" s="205" t="str">
        <f t="shared" si="22"/>
        <v/>
      </c>
      <c r="AK55" s="180"/>
      <c r="AL55" s="181" t="str">
        <f>IFERROR(VLOOKUP(DATASHEET!CJ53,lookup,2,FALSE),"")</f>
        <v/>
      </c>
      <c r="AM55" s="182" t="str">
        <f t="shared" si="23"/>
        <v/>
      </c>
      <c r="AN55" s="183" t="str">
        <f>IFERROR(VLOOKUP(DATASHEET!AZ53,lookup,2,FALSE),"")</f>
        <v/>
      </c>
      <c r="AO55" s="183" t="str">
        <f>IFERROR(VLOOKUP(DATASHEET!CN53,lookup,2,FALSE),"")</f>
        <v/>
      </c>
      <c r="AP55" s="184" t="str">
        <f>IFERROR(VLOOKUP(DATASHEET!BH53,lookup,2,FALSE),"")</f>
        <v/>
      </c>
      <c r="AQ55" s="206" t="str">
        <f>IFERROR(VLOOKUP(DATASHEET!BD53,lookup,2,FALSE),"")</f>
        <v/>
      </c>
      <c r="AR55" s="186"/>
      <c r="AS55" s="207" t="str">
        <f>IFERROR(VLOOKUP(DATASHEET!AF53,lookup,2,FALSE),"")</f>
        <v/>
      </c>
      <c r="AT55" s="251" t="str">
        <f t="shared" si="24"/>
        <v/>
      </c>
      <c r="AU55" s="208" t="str">
        <f>IFERROR(VLOOKUP(DATASHEET!BL53,lookup,2,FALSE),"")</f>
        <v/>
      </c>
      <c r="AV55" s="208" t="str">
        <f>IFERROR(VLOOKUP(DATASHEET!BT53,lookup,2,FALSE),"")</f>
        <v/>
      </c>
      <c r="AW55" s="208" t="str">
        <f>IFERROR(VLOOKUP(DATASHEET!CB53,lookup,2,FALSE),"")</f>
        <v/>
      </c>
      <c r="AX55" s="209" t="str">
        <f>IFERROR(VLOOKUP(DATASHEET!CF53,lookup,2,FALSE),"")</f>
        <v/>
      </c>
      <c r="AY55" s="208" t="str">
        <f>IFERROR(VLOOKUP(DATASHEET!AN53,lookup,2,FALSE),"")</f>
        <v/>
      </c>
      <c r="AZ55" s="264" t="str">
        <f>IFERROR(VLOOKUP(DATASHEET!BX53,lookup,2,FALSE),"")</f>
        <v/>
      </c>
      <c r="BA55" s="210" t="str">
        <f>IFERROR(VLOOKUP(DATASHEET!AJ53,lookup,2,FALSE),"")</f>
        <v/>
      </c>
      <c r="BB55" s="211" t="str">
        <f t="shared" si="25"/>
        <v/>
      </c>
      <c r="BC55" s="212" t="str">
        <f t="shared" si="26"/>
        <v/>
      </c>
      <c r="BD55" s="132"/>
    </row>
    <row r="56" spans="1:56" x14ac:dyDescent="0.25">
      <c r="A56" s="193" t="str">
        <f>DATASHEET!B54</f>
        <v>FUGANTI, Isaque</v>
      </c>
      <c r="B56" s="194" t="str">
        <f>DATASHEET!C54</f>
        <v>8AR</v>
      </c>
      <c r="C56" s="194" t="str">
        <f>DATASHEET!D54</f>
        <v>M</v>
      </c>
      <c r="D56" s="194" t="str">
        <f>DATASHEET!J54</f>
        <v>N</v>
      </c>
      <c r="E56" s="194" t="str">
        <f>DATASHEET!E54</f>
        <v>Y</v>
      </c>
      <c r="F56" s="194" t="str">
        <f>DATASHEET!F54</f>
        <v>White Other</v>
      </c>
      <c r="G56" s="194" t="str">
        <f>DATASHEET!H54</f>
        <v>Y</v>
      </c>
      <c r="H56" s="194" t="str">
        <f>DATASHEET!I54</f>
        <v>N</v>
      </c>
      <c r="I56" s="195" t="str">
        <f>DATASHEET!L54</f>
        <v>6-7</v>
      </c>
      <c r="J56" s="325">
        <f>PROGRESS!P68</f>
        <v>56.563876999999998</v>
      </c>
      <c r="K56" s="163" t="str">
        <f t="shared" si="1"/>
        <v/>
      </c>
      <c r="L56" s="196" t="str">
        <f t="shared" si="2"/>
        <v/>
      </c>
      <c r="M56" s="165"/>
      <c r="N56" s="304">
        <f t="shared" si="3"/>
        <v>11.3127754</v>
      </c>
      <c r="O56" s="198" t="str">
        <f t="shared" si="4"/>
        <v/>
      </c>
      <c r="P56" s="199" t="str">
        <f t="shared" si="5"/>
        <v/>
      </c>
      <c r="Q56" s="304">
        <f t="shared" si="6"/>
        <v>11.3127754</v>
      </c>
      <c r="R56" s="198" t="str">
        <f t="shared" si="7"/>
        <v/>
      </c>
      <c r="S56" s="200" t="str">
        <f t="shared" si="8"/>
        <v/>
      </c>
      <c r="T56" s="304">
        <f t="shared" si="9"/>
        <v>16.969163099999999</v>
      </c>
      <c r="U56" s="198">
        <f t="shared" si="10"/>
        <v>0</v>
      </c>
      <c r="V56" s="201">
        <f t="shared" si="11"/>
        <v>-5.6563876999999998</v>
      </c>
      <c r="W56" s="202">
        <f t="shared" si="12"/>
        <v>3</v>
      </c>
      <c r="X56" s="304">
        <f t="shared" si="13"/>
        <v>16.969163099999999</v>
      </c>
      <c r="Y56" s="198">
        <f t="shared" si="14"/>
        <v>0</v>
      </c>
      <c r="Z56" s="201">
        <f t="shared" si="15"/>
        <v>-5.6563876999999998</v>
      </c>
      <c r="AA56" s="202">
        <f t="shared" si="16"/>
        <v>3</v>
      </c>
      <c r="AB56" s="171"/>
      <c r="AC56" s="172" t="str">
        <f>IFERROR(VLOOKUP(DATASHEET!BP54,lookup,2,FALSE)*2,"")</f>
        <v/>
      </c>
      <c r="AD56" s="173" t="str">
        <f>IFERROR(VLOOKUP(DATASHEET!AR54,lookup,2,FALSE)*2,"")</f>
        <v/>
      </c>
      <c r="AE56" s="174" t="str">
        <f t="shared" si="17"/>
        <v/>
      </c>
      <c r="AF56" s="175" t="str">
        <f t="shared" si="18"/>
        <v/>
      </c>
      <c r="AG56" s="203" t="str">
        <f t="shared" si="19"/>
        <v/>
      </c>
      <c r="AH56" s="204" t="str">
        <f t="shared" si="20"/>
        <v/>
      </c>
      <c r="AI56" s="178" t="str">
        <f t="shared" si="21"/>
        <v/>
      </c>
      <c r="AJ56" s="205" t="str">
        <f t="shared" si="22"/>
        <v/>
      </c>
      <c r="AK56" s="180"/>
      <c r="AL56" s="181" t="str">
        <f>IFERROR(VLOOKUP(DATASHEET!CJ54,lookup,2,FALSE),"")</f>
        <v/>
      </c>
      <c r="AM56" s="182" t="str">
        <f t="shared" si="23"/>
        <v/>
      </c>
      <c r="AN56" s="183" t="str">
        <f>IFERROR(VLOOKUP(DATASHEET!AZ54,lookup,2,FALSE),"")</f>
        <v/>
      </c>
      <c r="AO56" s="183" t="str">
        <f>IFERROR(VLOOKUP(DATASHEET!CN54,lookup,2,FALSE),"")</f>
        <v/>
      </c>
      <c r="AP56" s="184" t="str">
        <f>IFERROR(VLOOKUP(DATASHEET!BH54,lookup,2,FALSE),"")</f>
        <v/>
      </c>
      <c r="AQ56" s="206" t="str">
        <f>IFERROR(VLOOKUP(DATASHEET!BD54,lookup,2,FALSE),"")</f>
        <v/>
      </c>
      <c r="AR56" s="186"/>
      <c r="AS56" s="207" t="str">
        <f>IFERROR(VLOOKUP(DATASHEET!AF54,lookup,2,FALSE),"")</f>
        <v/>
      </c>
      <c r="AT56" s="251" t="str">
        <f t="shared" si="24"/>
        <v/>
      </c>
      <c r="AU56" s="208" t="str">
        <f>IFERROR(VLOOKUP(DATASHEET!BL54,lookup,2,FALSE),"")</f>
        <v/>
      </c>
      <c r="AV56" s="208" t="str">
        <f>IFERROR(VLOOKUP(DATASHEET!BT54,lookup,2,FALSE),"")</f>
        <v/>
      </c>
      <c r="AW56" s="208" t="str">
        <f>IFERROR(VLOOKUP(DATASHEET!CB54,lookup,2,FALSE),"")</f>
        <v/>
      </c>
      <c r="AX56" s="209" t="str">
        <f>IFERROR(VLOOKUP(DATASHEET!CF54,lookup,2,FALSE),"")</f>
        <v/>
      </c>
      <c r="AY56" s="208" t="str">
        <f>IFERROR(VLOOKUP(DATASHEET!AN54,lookup,2,FALSE),"")</f>
        <v/>
      </c>
      <c r="AZ56" s="264" t="str">
        <f>IFERROR(VLOOKUP(DATASHEET!BX54,lookup,2,FALSE),"")</f>
        <v/>
      </c>
      <c r="BA56" s="210" t="str">
        <f>IFERROR(VLOOKUP(DATASHEET!AJ54,lookup,2,FALSE),"")</f>
        <v/>
      </c>
      <c r="BB56" s="211" t="str">
        <f t="shared" si="25"/>
        <v/>
      </c>
      <c r="BC56" s="212" t="str">
        <f t="shared" si="26"/>
        <v/>
      </c>
      <c r="BD56" s="132"/>
    </row>
    <row r="57" spans="1:56" x14ac:dyDescent="0.25">
      <c r="A57" s="193" t="str">
        <f>DATASHEET!B55</f>
        <v>GACHIA, Amani</v>
      </c>
      <c r="B57" s="194" t="str">
        <f>DATASHEET!C55</f>
        <v>8AB</v>
      </c>
      <c r="C57" s="194" t="str">
        <f>DATASHEET!D55</f>
        <v>F</v>
      </c>
      <c r="D57" s="194" t="str">
        <f>DATASHEET!J55</f>
        <v>N</v>
      </c>
      <c r="E57" s="194" t="str">
        <f>DATASHEET!E55</f>
        <v>N</v>
      </c>
      <c r="F57" s="194" t="str">
        <f>DATASHEET!F55</f>
        <v>Other Black African</v>
      </c>
      <c r="G57" s="194" t="str">
        <f>DATASHEET!H55</f>
        <v>N</v>
      </c>
      <c r="H57" s="194" t="str">
        <f>DATASHEET!I55</f>
        <v>N</v>
      </c>
      <c r="I57" s="195" t="str">
        <f>DATASHEET!L55</f>
        <v>3-4</v>
      </c>
      <c r="J57" s="325">
        <f>PROGRESS!P69</f>
        <v>36.912934999999997</v>
      </c>
      <c r="K57" s="163" t="str">
        <f t="shared" si="1"/>
        <v/>
      </c>
      <c r="L57" s="196" t="str">
        <f t="shared" si="2"/>
        <v/>
      </c>
      <c r="M57" s="165"/>
      <c r="N57" s="304">
        <f t="shared" si="3"/>
        <v>7.3825869999999991</v>
      </c>
      <c r="O57" s="198" t="str">
        <f t="shared" si="4"/>
        <v/>
      </c>
      <c r="P57" s="199" t="str">
        <f t="shared" si="5"/>
        <v/>
      </c>
      <c r="Q57" s="304">
        <f t="shared" si="6"/>
        <v>7.3825869999999991</v>
      </c>
      <c r="R57" s="198" t="str">
        <f t="shared" si="7"/>
        <v/>
      </c>
      <c r="S57" s="200" t="str">
        <f t="shared" si="8"/>
        <v/>
      </c>
      <c r="T57" s="304">
        <f t="shared" si="9"/>
        <v>11.073880499999998</v>
      </c>
      <c r="U57" s="198">
        <f t="shared" si="10"/>
        <v>0</v>
      </c>
      <c r="V57" s="201">
        <f t="shared" si="11"/>
        <v>-3.6912934999999991</v>
      </c>
      <c r="W57" s="202">
        <f t="shared" si="12"/>
        <v>3</v>
      </c>
      <c r="X57" s="304">
        <f t="shared" si="13"/>
        <v>11.073880499999998</v>
      </c>
      <c r="Y57" s="198">
        <f t="shared" si="14"/>
        <v>0</v>
      </c>
      <c r="Z57" s="201">
        <f t="shared" si="15"/>
        <v>-3.6912934999999991</v>
      </c>
      <c r="AA57" s="202">
        <f t="shared" si="16"/>
        <v>3</v>
      </c>
      <c r="AB57" s="171"/>
      <c r="AC57" s="172" t="str">
        <f>IFERROR(VLOOKUP(DATASHEET!BP55,lookup,2,FALSE)*2,"")</f>
        <v/>
      </c>
      <c r="AD57" s="173" t="str">
        <f>IFERROR(VLOOKUP(DATASHEET!AR55,lookup,2,FALSE)*2,"")</f>
        <v/>
      </c>
      <c r="AE57" s="174" t="str">
        <f t="shared" si="17"/>
        <v/>
      </c>
      <c r="AF57" s="175" t="str">
        <f t="shared" si="18"/>
        <v/>
      </c>
      <c r="AG57" s="203" t="str">
        <f t="shared" si="19"/>
        <v/>
      </c>
      <c r="AH57" s="204" t="str">
        <f t="shared" si="20"/>
        <v/>
      </c>
      <c r="AI57" s="178" t="str">
        <f t="shared" si="21"/>
        <v/>
      </c>
      <c r="AJ57" s="205" t="str">
        <f t="shared" si="22"/>
        <v/>
      </c>
      <c r="AK57" s="180"/>
      <c r="AL57" s="181" t="str">
        <f>IFERROR(VLOOKUP(DATASHEET!CJ55,lookup,2,FALSE),"")</f>
        <v/>
      </c>
      <c r="AM57" s="182" t="str">
        <f t="shared" si="23"/>
        <v/>
      </c>
      <c r="AN57" s="183" t="str">
        <f>IFERROR(VLOOKUP(DATASHEET!AZ55,lookup,2,FALSE),"")</f>
        <v/>
      </c>
      <c r="AO57" s="183" t="str">
        <f>IFERROR(VLOOKUP(DATASHEET!CN55,lookup,2,FALSE),"")</f>
        <v/>
      </c>
      <c r="AP57" s="184" t="str">
        <f>IFERROR(VLOOKUP(DATASHEET!BH55,lookup,2,FALSE),"")</f>
        <v/>
      </c>
      <c r="AQ57" s="206" t="str">
        <f>IFERROR(VLOOKUP(DATASHEET!BD55,lookup,2,FALSE),"")</f>
        <v/>
      </c>
      <c r="AR57" s="186"/>
      <c r="AS57" s="207" t="str">
        <f>IFERROR(VLOOKUP(DATASHEET!AF55,lookup,2,FALSE),"")</f>
        <v/>
      </c>
      <c r="AT57" s="251" t="str">
        <f t="shared" si="24"/>
        <v/>
      </c>
      <c r="AU57" s="208" t="str">
        <f>IFERROR(VLOOKUP(DATASHEET!BL55,lookup,2,FALSE),"")</f>
        <v/>
      </c>
      <c r="AV57" s="208" t="str">
        <f>IFERROR(VLOOKUP(DATASHEET!BT55,lookup,2,FALSE),"")</f>
        <v/>
      </c>
      <c r="AW57" s="208" t="str">
        <f>IFERROR(VLOOKUP(DATASHEET!CB55,lookup,2,FALSE),"")</f>
        <v/>
      </c>
      <c r="AX57" s="209" t="str">
        <f>IFERROR(VLOOKUP(DATASHEET!CF55,lookup,2,FALSE),"")</f>
        <v/>
      </c>
      <c r="AY57" s="208" t="str">
        <f>IFERROR(VLOOKUP(DATASHEET!AN55,lookup,2,FALSE),"")</f>
        <v/>
      </c>
      <c r="AZ57" s="264" t="str">
        <f>IFERROR(VLOOKUP(DATASHEET!BX55,lookup,2,FALSE),"")</f>
        <v/>
      </c>
      <c r="BA57" s="210" t="str">
        <f>IFERROR(VLOOKUP(DATASHEET!AJ55,lookup,2,FALSE),"")</f>
        <v/>
      </c>
      <c r="BB57" s="211" t="str">
        <f t="shared" si="25"/>
        <v/>
      </c>
      <c r="BC57" s="212" t="str">
        <f t="shared" si="26"/>
        <v/>
      </c>
      <c r="BD57" s="132"/>
    </row>
    <row r="58" spans="1:56" x14ac:dyDescent="0.25">
      <c r="A58" s="193" t="str">
        <f>DATASHEET!B56</f>
        <v>GECI, Ariana</v>
      </c>
      <c r="B58" s="194" t="str">
        <f>DATASHEET!C56</f>
        <v>8MH</v>
      </c>
      <c r="C58" s="194" t="str">
        <f>DATASHEET!D56</f>
        <v>F</v>
      </c>
      <c r="D58" s="194" t="str">
        <f>DATASHEET!J56</f>
        <v>N</v>
      </c>
      <c r="E58" s="194" t="str">
        <f>DATASHEET!E56</f>
        <v>Y</v>
      </c>
      <c r="F58" s="194" t="str">
        <f>DATASHEET!F56</f>
        <v>White - British</v>
      </c>
      <c r="G58" s="194" t="str">
        <f>DATASHEET!H56</f>
        <v>Y</v>
      </c>
      <c r="H58" s="194" t="str">
        <f>DATASHEET!I56</f>
        <v>N</v>
      </c>
      <c r="I58" s="195" t="str">
        <f>DATASHEET!L56</f>
        <v>4-5</v>
      </c>
      <c r="J58" s="325">
        <f>PROGRESS!P70</f>
        <v>36.912934999999997</v>
      </c>
      <c r="K58" s="163" t="str">
        <f t="shared" si="1"/>
        <v/>
      </c>
      <c r="L58" s="196" t="str">
        <f t="shared" si="2"/>
        <v/>
      </c>
      <c r="M58" s="165"/>
      <c r="N58" s="304">
        <f t="shared" si="3"/>
        <v>7.3825869999999991</v>
      </c>
      <c r="O58" s="198" t="str">
        <f t="shared" si="4"/>
        <v/>
      </c>
      <c r="P58" s="199" t="str">
        <f t="shared" si="5"/>
        <v/>
      </c>
      <c r="Q58" s="304">
        <f t="shared" si="6"/>
        <v>7.3825869999999991</v>
      </c>
      <c r="R58" s="198" t="str">
        <f t="shared" si="7"/>
        <v/>
      </c>
      <c r="S58" s="200" t="str">
        <f t="shared" si="8"/>
        <v/>
      </c>
      <c r="T58" s="304">
        <f t="shared" si="9"/>
        <v>11.073880499999998</v>
      </c>
      <c r="U58" s="198">
        <f t="shared" si="10"/>
        <v>0</v>
      </c>
      <c r="V58" s="201">
        <f t="shared" si="11"/>
        <v>-3.6912934999999991</v>
      </c>
      <c r="W58" s="202">
        <f t="shared" si="12"/>
        <v>3</v>
      </c>
      <c r="X58" s="304">
        <f t="shared" si="13"/>
        <v>11.073880499999998</v>
      </c>
      <c r="Y58" s="198">
        <f t="shared" si="14"/>
        <v>0</v>
      </c>
      <c r="Z58" s="201">
        <f t="shared" si="15"/>
        <v>-3.6912934999999991</v>
      </c>
      <c r="AA58" s="202">
        <f t="shared" si="16"/>
        <v>3</v>
      </c>
      <c r="AB58" s="171"/>
      <c r="AC58" s="172" t="str">
        <f>IFERROR(VLOOKUP(DATASHEET!BP56,lookup,2,FALSE)*2,"")</f>
        <v/>
      </c>
      <c r="AD58" s="173" t="str">
        <f>IFERROR(VLOOKUP(DATASHEET!AR56,lookup,2,FALSE)*2,"")</f>
        <v/>
      </c>
      <c r="AE58" s="174" t="str">
        <f t="shared" si="17"/>
        <v/>
      </c>
      <c r="AF58" s="175" t="str">
        <f t="shared" si="18"/>
        <v/>
      </c>
      <c r="AG58" s="203" t="str">
        <f t="shared" si="19"/>
        <v/>
      </c>
      <c r="AH58" s="204" t="str">
        <f t="shared" si="20"/>
        <v/>
      </c>
      <c r="AI58" s="178" t="str">
        <f t="shared" si="21"/>
        <v/>
      </c>
      <c r="AJ58" s="205" t="str">
        <f t="shared" si="22"/>
        <v/>
      </c>
      <c r="AK58" s="180"/>
      <c r="AL58" s="181" t="str">
        <f>IFERROR(VLOOKUP(DATASHEET!CJ56,lookup,2,FALSE),"")</f>
        <v/>
      </c>
      <c r="AM58" s="182" t="str">
        <f t="shared" si="23"/>
        <v/>
      </c>
      <c r="AN58" s="183" t="str">
        <f>IFERROR(VLOOKUP(DATASHEET!AZ56,lookup,2,FALSE),"")</f>
        <v/>
      </c>
      <c r="AO58" s="183" t="str">
        <f>IFERROR(VLOOKUP(DATASHEET!CN56,lookup,2,FALSE),"")</f>
        <v/>
      </c>
      <c r="AP58" s="184" t="str">
        <f>IFERROR(VLOOKUP(DATASHEET!BH56,lookup,2,FALSE),"")</f>
        <v/>
      </c>
      <c r="AQ58" s="206" t="str">
        <f>IFERROR(VLOOKUP(DATASHEET!BD56,lookup,2,FALSE),"")</f>
        <v/>
      </c>
      <c r="AR58" s="186"/>
      <c r="AS58" s="207" t="str">
        <f>IFERROR(VLOOKUP(DATASHEET!AF56,lookup,2,FALSE),"")</f>
        <v/>
      </c>
      <c r="AT58" s="251" t="str">
        <f t="shared" si="24"/>
        <v/>
      </c>
      <c r="AU58" s="208" t="str">
        <f>IFERROR(VLOOKUP(DATASHEET!BL56,lookup,2,FALSE),"")</f>
        <v/>
      </c>
      <c r="AV58" s="208" t="str">
        <f>IFERROR(VLOOKUP(DATASHEET!BT56,lookup,2,FALSE),"")</f>
        <v/>
      </c>
      <c r="AW58" s="208" t="str">
        <f>IFERROR(VLOOKUP(DATASHEET!CB56,lookup,2,FALSE),"")</f>
        <v/>
      </c>
      <c r="AX58" s="209" t="str">
        <f>IFERROR(VLOOKUP(DATASHEET!CF56,lookup,2,FALSE),"")</f>
        <v/>
      </c>
      <c r="AY58" s="208" t="str">
        <f>IFERROR(VLOOKUP(DATASHEET!AN56,lookup,2,FALSE),"")</f>
        <v/>
      </c>
      <c r="AZ58" s="264" t="str">
        <f>IFERROR(VLOOKUP(DATASHEET!BX56,lookup,2,FALSE),"")</f>
        <v/>
      </c>
      <c r="BA58" s="210" t="str">
        <f>IFERROR(VLOOKUP(DATASHEET!AJ56,lookup,2,FALSE),"")</f>
        <v/>
      </c>
      <c r="BB58" s="211" t="str">
        <f t="shared" si="25"/>
        <v/>
      </c>
      <c r="BC58" s="212" t="str">
        <f t="shared" si="26"/>
        <v/>
      </c>
      <c r="BD58" s="132"/>
    </row>
    <row r="59" spans="1:56" x14ac:dyDescent="0.25">
      <c r="A59" s="193" t="str">
        <f>DATASHEET!B57</f>
        <v>GEE, Sammy</v>
      </c>
      <c r="B59" s="194" t="str">
        <f>DATASHEET!C57</f>
        <v>8AR</v>
      </c>
      <c r="C59" s="194" t="str">
        <f>DATASHEET!D57</f>
        <v>M</v>
      </c>
      <c r="D59" s="194" t="str">
        <f>DATASHEET!J57</f>
        <v>K</v>
      </c>
      <c r="E59" s="194" t="str">
        <f>DATASHEET!E57</f>
        <v>N</v>
      </c>
      <c r="F59" s="194" t="str">
        <f>DATASHEET!F57</f>
        <v>White - British</v>
      </c>
      <c r="G59" s="194" t="str">
        <f>DATASHEET!H57</f>
        <v>N</v>
      </c>
      <c r="H59" s="194" t="str">
        <f>DATASHEET!I57</f>
        <v>N</v>
      </c>
      <c r="I59" s="195" t="str">
        <f>DATASHEET!L57</f>
        <v>6-7</v>
      </c>
      <c r="J59" s="325">
        <f>PROGRESS!P71</f>
        <v>64.375</v>
      </c>
      <c r="K59" s="163" t="str">
        <f t="shared" si="1"/>
        <v/>
      </c>
      <c r="L59" s="196" t="str">
        <f t="shared" si="2"/>
        <v/>
      </c>
      <c r="M59" s="165"/>
      <c r="N59" s="304">
        <f t="shared" si="3"/>
        <v>12.875</v>
      </c>
      <c r="O59" s="198" t="str">
        <f t="shared" si="4"/>
        <v/>
      </c>
      <c r="P59" s="199" t="str">
        <f t="shared" si="5"/>
        <v/>
      </c>
      <c r="Q59" s="304">
        <f t="shared" si="6"/>
        <v>12.875</v>
      </c>
      <c r="R59" s="198" t="str">
        <f t="shared" si="7"/>
        <v/>
      </c>
      <c r="S59" s="200" t="str">
        <f t="shared" si="8"/>
        <v/>
      </c>
      <c r="T59" s="304">
        <f t="shared" si="9"/>
        <v>19.3125</v>
      </c>
      <c r="U59" s="198">
        <f t="shared" si="10"/>
        <v>0</v>
      </c>
      <c r="V59" s="201">
        <f t="shared" si="11"/>
        <v>-6.4375</v>
      </c>
      <c r="W59" s="202">
        <f t="shared" si="12"/>
        <v>3</v>
      </c>
      <c r="X59" s="304">
        <f t="shared" si="13"/>
        <v>19.3125</v>
      </c>
      <c r="Y59" s="198">
        <f t="shared" si="14"/>
        <v>0</v>
      </c>
      <c r="Z59" s="201">
        <f t="shared" si="15"/>
        <v>-6.4375</v>
      </c>
      <c r="AA59" s="202">
        <f t="shared" si="16"/>
        <v>3</v>
      </c>
      <c r="AB59" s="171"/>
      <c r="AC59" s="172" t="str">
        <f>IFERROR(VLOOKUP(DATASHEET!BP57,lookup,2,FALSE)*2,"")</f>
        <v/>
      </c>
      <c r="AD59" s="173" t="str">
        <f>IFERROR(VLOOKUP(DATASHEET!AR57,lookup,2,FALSE)*2,"")</f>
        <v/>
      </c>
      <c r="AE59" s="174" t="str">
        <f t="shared" si="17"/>
        <v/>
      </c>
      <c r="AF59" s="175" t="str">
        <f t="shared" si="18"/>
        <v/>
      </c>
      <c r="AG59" s="203" t="str">
        <f t="shared" si="19"/>
        <v/>
      </c>
      <c r="AH59" s="204" t="str">
        <f t="shared" si="20"/>
        <v/>
      </c>
      <c r="AI59" s="178" t="str">
        <f t="shared" si="21"/>
        <v/>
      </c>
      <c r="AJ59" s="205" t="str">
        <f t="shared" si="22"/>
        <v/>
      </c>
      <c r="AK59" s="180"/>
      <c r="AL59" s="181" t="str">
        <f>IFERROR(VLOOKUP(DATASHEET!CJ57,lookup,2,FALSE),"")</f>
        <v/>
      </c>
      <c r="AM59" s="182" t="str">
        <f t="shared" si="23"/>
        <v/>
      </c>
      <c r="AN59" s="183" t="str">
        <f>IFERROR(VLOOKUP(DATASHEET!AZ57,lookup,2,FALSE),"")</f>
        <v/>
      </c>
      <c r="AO59" s="183" t="str">
        <f>IFERROR(VLOOKUP(DATASHEET!CN57,lookup,2,FALSE),"")</f>
        <v/>
      </c>
      <c r="AP59" s="184" t="str">
        <f>IFERROR(VLOOKUP(DATASHEET!BH57,lookup,2,FALSE),"")</f>
        <v/>
      </c>
      <c r="AQ59" s="206" t="str">
        <f>IFERROR(VLOOKUP(DATASHEET!BD57,lookup,2,FALSE),"")</f>
        <v/>
      </c>
      <c r="AR59" s="186"/>
      <c r="AS59" s="207" t="str">
        <f>IFERROR(VLOOKUP(DATASHEET!AF57,lookup,2,FALSE),"")</f>
        <v/>
      </c>
      <c r="AT59" s="251" t="str">
        <f t="shared" si="24"/>
        <v/>
      </c>
      <c r="AU59" s="208" t="str">
        <f>IFERROR(VLOOKUP(DATASHEET!BL57,lookup,2,FALSE),"")</f>
        <v/>
      </c>
      <c r="AV59" s="208" t="str">
        <f>IFERROR(VLOOKUP(DATASHEET!BT57,lookup,2,FALSE),"")</f>
        <v/>
      </c>
      <c r="AW59" s="208" t="str">
        <f>IFERROR(VLOOKUP(DATASHEET!CB57,lookup,2,FALSE),"")</f>
        <v/>
      </c>
      <c r="AX59" s="209" t="str">
        <f>IFERROR(VLOOKUP(DATASHEET!CF57,lookup,2,FALSE),"")</f>
        <v/>
      </c>
      <c r="AY59" s="208" t="str">
        <f>IFERROR(VLOOKUP(DATASHEET!AN57,lookup,2,FALSE),"")</f>
        <v/>
      </c>
      <c r="AZ59" s="264" t="str">
        <f>IFERROR(VLOOKUP(DATASHEET!BX57,lookup,2,FALSE),"")</f>
        <v/>
      </c>
      <c r="BA59" s="210" t="str">
        <f>IFERROR(VLOOKUP(DATASHEET!AJ57,lookup,2,FALSE),"")</f>
        <v/>
      </c>
      <c r="BB59" s="211" t="str">
        <f t="shared" si="25"/>
        <v/>
      </c>
      <c r="BC59" s="212" t="str">
        <f t="shared" si="26"/>
        <v/>
      </c>
      <c r="BD59" s="132"/>
    </row>
    <row r="60" spans="1:56" x14ac:dyDescent="0.25">
      <c r="A60" s="193" t="str">
        <f>DATASHEET!B58</f>
        <v>GLOAG, Jack</v>
      </c>
      <c r="B60" s="194" t="str">
        <f>DATASHEET!C58</f>
        <v>8AR</v>
      </c>
      <c r="C60" s="194" t="str">
        <f>DATASHEET!D58</f>
        <v>M</v>
      </c>
      <c r="D60" s="194" t="str">
        <f>DATASHEET!J58</f>
        <v>N</v>
      </c>
      <c r="E60" s="194" t="str">
        <f>DATASHEET!E58</f>
        <v>N</v>
      </c>
      <c r="F60" s="194" t="str">
        <f>DATASHEET!F58</f>
        <v>White - British</v>
      </c>
      <c r="G60" s="194" t="str">
        <f>DATASHEET!H58</f>
        <v>N</v>
      </c>
      <c r="H60" s="194" t="str">
        <f>DATASHEET!I58</f>
        <v>N</v>
      </c>
      <c r="I60" s="195" t="str">
        <f>DATASHEET!L58</f>
        <v>8-9</v>
      </c>
      <c r="J60" s="325">
        <f>PROGRESS!P72</f>
        <v>82.119048000000006</v>
      </c>
      <c r="K60" s="163" t="str">
        <f t="shared" si="1"/>
        <v/>
      </c>
      <c r="L60" s="196" t="str">
        <f t="shared" si="2"/>
        <v/>
      </c>
      <c r="M60" s="165"/>
      <c r="N60" s="304">
        <f t="shared" si="3"/>
        <v>16.423809600000002</v>
      </c>
      <c r="O60" s="198" t="str">
        <f t="shared" si="4"/>
        <v/>
      </c>
      <c r="P60" s="199" t="str">
        <f t="shared" si="5"/>
        <v/>
      </c>
      <c r="Q60" s="304">
        <f t="shared" si="6"/>
        <v>16.423809600000002</v>
      </c>
      <c r="R60" s="198" t="str">
        <f t="shared" si="7"/>
        <v/>
      </c>
      <c r="S60" s="200" t="str">
        <f t="shared" si="8"/>
        <v/>
      </c>
      <c r="T60" s="304">
        <f t="shared" si="9"/>
        <v>24.635714400000005</v>
      </c>
      <c r="U60" s="198">
        <f t="shared" si="10"/>
        <v>0</v>
      </c>
      <c r="V60" s="201">
        <f t="shared" si="11"/>
        <v>-8.211904800000001</v>
      </c>
      <c r="W60" s="202">
        <f t="shared" si="12"/>
        <v>3</v>
      </c>
      <c r="X60" s="304">
        <f t="shared" si="13"/>
        <v>24.635714400000005</v>
      </c>
      <c r="Y60" s="198">
        <f t="shared" si="14"/>
        <v>0</v>
      </c>
      <c r="Z60" s="201">
        <f t="shared" si="15"/>
        <v>-8.211904800000001</v>
      </c>
      <c r="AA60" s="202">
        <f t="shared" si="16"/>
        <v>3</v>
      </c>
      <c r="AB60" s="171"/>
      <c r="AC60" s="172" t="str">
        <f>IFERROR(VLOOKUP(DATASHEET!BP58,lookup,2,FALSE)*2,"")</f>
        <v/>
      </c>
      <c r="AD60" s="173" t="str">
        <f>IFERROR(VLOOKUP(DATASHEET!AR58,lookup,2,FALSE)*2,"")</f>
        <v/>
      </c>
      <c r="AE60" s="174" t="str">
        <f t="shared" si="17"/>
        <v/>
      </c>
      <c r="AF60" s="175" t="str">
        <f t="shared" si="18"/>
        <v/>
      </c>
      <c r="AG60" s="203" t="str">
        <f t="shared" si="19"/>
        <v/>
      </c>
      <c r="AH60" s="204" t="str">
        <f t="shared" si="20"/>
        <v/>
      </c>
      <c r="AI60" s="178" t="str">
        <f t="shared" si="21"/>
        <v/>
      </c>
      <c r="AJ60" s="205" t="str">
        <f t="shared" si="22"/>
        <v/>
      </c>
      <c r="AK60" s="180"/>
      <c r="AL60" s="181" t="str">
        <f>IFERROR(VLOOKUP(DATASHEET!CJ58,lookup,2,FALSE),"")</f>
        <v/>
      </c>
      <c r="AM60" s="182" t="str">
        <f t="shared" si="23"/>
        <v/>
      </c>
      <c r="AN60" s="183" t="str">
        <f>IFERROR(VLOOKUP(DATASHEET!AZ58,lookup,2,FALSE),"")</f>
        <v/>
      </c>
      <c r="AO60" s="183" t="str">
        <f>IFERROR(VLOOKUP(DATASHEET!CN58,lookup,2,FALSE),"")</f>
        <v/>
      </c>
      <c r="AP60" s="184" t="str">
        <f>IFERROR(VLOOKUP(DATASHEET!BH58,lookup,2,FALSE),"")</f>
        <v/>
      </c>
      <c r="AQ60" s="206" t="str">
        <f>IFERROR(VLOOKUP(DATASHEET!BD58,lookup,2,FALSE),"")</f>
        <v/>
      </c>
      <c r="AR60" s="186"/>
      <c r="AS60" s="207" t="str">
        <f>IFERROR(VLOOKUP(DATASHEET!AF58,lookup,2,FALSE),"")</f>
        <v/>
      </c>
      <c r="AT60" s="251" t="str">
        <f t="shared" si="24"/>
        <v/>
      </c>
      <c r="AU60" s="208" t="str">
        <f>IFERROR(VLOOKUP(DATASHEET!BL58,lookup,2,FALSE),"")</f>
        <v/>
      </c>
      <c r="AV60" s="208" t="str">
        <f>IFERROR(VLOOKUP(DATASHEET!BT58,lookup,2,FALSE),"")</f>
        <v/>
      </c>
      <c r="AW60" s="208" t="str">
        <f>IFERROR(VLOOKUP(DATASHEET!CB58,lookup,2,FALSE),"")</f>
        <v/>
      </c>
      <c r="AX60" s="209" t="str">
        <f>IFERROR(VLOOKUP(DATASHEET!CF58,lookup,2,FALSE),"")</f>
        <v/>
      </c>
      <c r="AY60" s="208" t="str">
        <f>IFERROR(VLOOKUP(DATASHEET!AN58,lookup,2,FALSE),"")</f>
        <v/>
      </c>
      <c r="AZ60" s="264" t="str">
        <f>IFERROR(VLOOKUP(DATASHEET!BX58,lookup,2,FALSE),"")</f>
        <v/>
      </c>
      <c r="BA60" s="210" t="str">
        <f>IFERROR(VLOOKUP(DATASHEET!AJ58,lookup,2,FALSE),"")</f>
        <v/>
      </c>
      <c r="BB60" s="211" t="str">
        <f t="shared" si="25"/>
        <v/>
      </c>
      <c r="BC60" s="212" t="str">
        <f t="shared" si="26"/>
        <v/>
      </c>
      <c r="BD60" s="132"/>
    </row>
    <row r="61" spans="1:56" x14ac:dyDescent="0.25">
      <c r="A61" s="193" t="str">
        <f>DATASHEET!B59</f>
        <v>GODDARD, Walt</v>
      </c>
      <c r="B61" s="194" t="str">
        <f>DATASHEET!C59</f>
        <v>8MH</v>
      </c>
      <c r="C61" s="194" t="str">
        <f>DATASHEET!D59</f>
        <v>M</v>
      </c>
      <c r="D61" s="194" t="str">
        <f>DATASHEET!J59</f>
        <v>N</v>
      </c>
      <c r="E61" s="194" t="str">
        <f>DATASHEET!E59</f>
        <v>N</v>
      </c>
      <c r="F61" s="194" t="str">
        <f>DATASHEET!F59</f>
        <v>White - British</v>
      </c>
      <c r="G61" s="194" t="str">
        <f>DATASHEET!H59</f>
        <v>N</v>
      </c>
      <c r="H61" s="194" t="str">
        <f>DATASHEET!I59</f>
        <v>N</v>
      </c>
      <c r="I61" s="195" t="str">
        <f>DATASHEET!L59</f>
        <v>4-5</v>
      </c>
      <c r="J61" s="325">
        <f>PROGRESS!P73</f>
        <v>42.677678999999998</v>
      </c>
      <c r="K61" s="163" t="str">
        <f t="shared" si="1"/>
        <v/>
      </c>
      <c r="L61" s="196" t="str">
        <f t="shared" si="2"/>
        <v/>
      </c>
      <c r="M61" s="165"/>
      <c r="N61" s="304">
        <f t="shared" si="3"/>
        <v>8.5355357999999999</v>
      </c>
      <c r="O61" s="198" t="str">
        <f t="shared" si="4"/>
        <v/>
      </c>
      <c r="P61" s="199" t="str">
        <f t="shared" si="5"/>
        <v/>
      </c>
      <c r="Q61" s="304">
        <f t="shared" si="6"/>
        <v>8.5355357999999999</v>
      </c>
      <c r="R61" s="198" t="str">
        <f t="shared" si="7"/>
        <v/>
      </c>
      <c r="S61" s="200" t="str">
        <f t="shared" si="8"/>
        <v/>
      </c>
      <c r="T61" s="304">
        <f t="shared" si="9"/>
        <v>12.803303700000001</v>
      </c>
      <c r="U61" s="198">
        <f t="shared" si="10"/>
        <v>0</v>
      </c>
      <c r="V61" s="201">
        <f t="shared" si="11"/>
        <v>-4.2677678999999999</v>
      </c>
      <c r="W61" s="202">
        <f t="shared" si="12"/>
        <v>3</v>
      </c>
      <c r="X61" s="304">
        <f t="shared" si="13"/>
        <v>12.803303700000001</v>
      </c>
      <c r="Y61" s="198">
        <f t="shared" si="14"/>
        <v>0</v>
      </c>
      <c r="Z61" s="201">
        <f t="shared" si="15"/>
        <v>-4.2677678999999999</v>
      </c>
      <c r="AA61" s="202">
        <f t="shared" si="16"/>
        <v>3</v>
      </c>
      <c r="AB61" s="171"/>
      <c r="AC61" s="172" t="str">
        <f>IFERROR(VLOOKUP(DATASHEET!BP59,lookup,2,FALSE)*2,"")</f>
        <v/>
      </c>
      <c r="AD61" s="173" t="str">
        <f>IFERROR(VLOOKUP(DATASHEET!AR59,lookup,2,FALSE)*2,"")</f>
        <v/>
      </c>
      <c r="AE61" s="174" t="str">
        <f t="shared" si="17"/>
        <v/>
      </c>
      <c r="AF61" s="175" t="str">
        <f t="shared" si="18"/>
        <v/>
      </c>
      <c r="AG61" s="203" t="str">
        <f t="shared" si="19"/>
        <v/>
      </c>
      <c r="AH61" s="204" t="str">
        <f t="shared" si="20"/>
        <v/>
      </c>
      <c r="AI61" s="178" t="str">
        <f t="shared" si="21"/>
        <v/>
      </c>
      <c r="AJ61" s="205" t="str">
        <f t="shared" si="22"/>
        <v/>
      </c>
      <c r="AK61" s="180"/>
      <c r="AL61" s="181" t="str">
        <f>IFERROR(VLOOKUP(DATASHEET!CJ59,lookup,2,FALSE),"")</f>
        <v/>
      </c>
      <c r="AM61" s="182" t="str">
        <f t="shared" si="23"/>
        <v/>
      </c>
      <c r="AN61" s="183" t="str">
        <f>IFERROR(VLOOKUP(DATASHEET!AZ59,lookup,2,FALSE),"")</f>
        <v/>
      </c>
      <c r="AO61" s="183" t="str">
        <f>IFERROR(VLOOKUP(DATASHEET!CN59,lookup,2,FALSE),"")</f>
        <v/>
      </c>
      <c r="AP61" s="184" t="str">
        <f>IFERROR(VLOOKUP(DATASHEET!BH59,lookup,2,FALSE),"")</f>
        <v/>
      </c>
      <c r="AQ61" s="206" t="str">
        <f>IFERROR(VLOOKUP(DATASHEET!BD59,lookup,2,FALSE),"")</f>
        <v/>
      </c>
      <c r="AR61" s="186"/>
      <c r="AS61" s="207" t="str">
        <f>IFERROR(VLOOKUP(DATASHEET!AF59,lookup,2,FALSE),"")</f>
        <v/>
      </c>
      <c r="AT61" s="251" t="str">
        <f t="shared" si="24"/>
        <v/>
      </c>
      <c r="AU61" s="208" t="str">
        <f>IFERROR(VLOOKUP(DATASHEET!BL59,lookup,2,FALSE),"")</f>
        <v/>
      </c>
      <c r="AV61" s="208" t="str">
        <f>IFERROR(VLOOKUP(DATASHEET!BT59,lookup,2,FALSE),"")</f>
        <v/>
      </c>
      <c r="AW61" s="208" t="str">
        <f>IFERROR(VLOOKUP(DATASHEET!CB59,lookup,2,FALSE),"")</f>
        <v/>
      </c>
      <c r="AX61" s="209" t="str">
        <f>IFERROR(VLOOKUP(DATASHEET!CF59,lookup,2,FALSE),"")</f>
        <v/>
      </c>
      <c r="AY61" s="208" t="str">
        <f>IFERROR(VLOOKUP(DATASHEET!AN59,lookup,2,FALSE),"")</f>
        <v/>
      </c>
      <c r="AZ61" s="264" t="str">
        <f>IFERROR(VLOOKUP(DATASHEET!BX59,lookup,2,FALSE),"")</f>
        <v/>
      </c>
      <c r="BA61" s="210" t="str">
        <f>IFERROR(VLOOKUP(DATASHEET!AJ59,lookup,2,FALSE),"")</f>
        <v/>
      </c>
      <c r="BB61" s="211" t="str">
        <f t="shared" si="25"/>
        <v/>
      </c>
      <c r="BC61" s="212" t="str">
        <f t="shared" si="26"/>
        <v/>
      </c>
      <c r="BD61" s="132"/>
    </row>
    <row r="62" spans="1:56" x14ac:dyDescent="0.25">
      <c r="A62" s="193" t="str">
        <f>DATASHEET!B60</f>
        <v>GODWILL, Chloe</v>
      </c>
      <c r="B62" s="194" t="str">
        <f>DATASHEET!C60</f>
        <v>8KC</v>
      </c>
      <c r="C62" s="194" t="str">
        <f>DATASHEET!D60</f>
        <v>F</v>
      </c>
      <c r="D62" s="194" t="str">
        <f>DATASHEET!J60</f>
        <v>N</v>
      </c>
      <c r="E62" s="194" t="str">
        <f>DATASHEET!E60</f>
        <v>N</v>
      </c>
      <c r="F62" s="194" t="str">
        <f>DATASHEET!F60</f>
        <v>Other Black African</v>
      </c>
      <c r="G62" s="194" t="str">
        <f>DATASHEET!H60</f>
        <v>N</v>
      </c>
      <c r="H62" s="194" t="str">
        <f>DATASHEET!I60</f>
        <v>N</v>
      </c>
      <c r="I62" s="195" t="str">
        <f>DATASHEET!L60</f>
        <v>4-5</v>
      </c>
      <c r="J62" s="325">
        <f>PROGRESS!P74</f>
        <v>42.677678999999998</v>
      </c>
      <c r="K62" s="163" t="str">
        <f t="shared" si="1"/>
        <v/>
      </c>
      <c r="L62" s="196" t="str">
        <f t="shared" si="2"/>
        <v/>
      </c>
      <c r="M62" s="165"/>
      <c r="N62" s="304">
        <f t="shared" si="3"/>
        <v>8.5355357999999999</v>
      </c>
      <c r="O62" s="198" t="str">
        <f t="shared" si="4"/>
        <v/>
      </c>
      <c r="P62" s="199" t="str">
        <f t="shared" si="5"/>
        <v/>
      </c>
      <c r="Q62" s="304">
        <f t="shared" si="6"/>
        <v>8.5355357999999999</v>
      </c>
      <c r="R62" s="198" t="str">
        <f t="shared" si="7"/>
        <v/>
      </c>
      <c r="S62" s="200" t="str">
        <f t="shared" si="8"/>
        <v/>
      </c>
      <c r="T62" s="304">
        <f t="shared" si="9"/>
        <v>12.803303700000001</v>
      </c>
      <c r="U62" s="198">
        <f t="shared" si="10"/>
        <v>0</v>
      </c>
      <c r="V62" s="201">
        <f t="shared" si="11"/>
        <v>-4.2677678999999999</v>
      </c>
      <c r="W62" s="202">
        <f t="shared" si="12"/>
        <v>3</v>
      </c>
      <c r="X62" s="304">
        <f t="shared" si="13"/>
        <v>12.803303700000001</v>
      </c>
      <c r="Y62" s="198">
        <f t="shared" si="14"/>
        <v>0</v>
      </c>
      <c r="Z62" s="201">
        <f t="shared" si="15"/>
        <v>-4.2677678999999999</v>
      </c>
      <c r="AA62" s="202">
        <f t="shared" si="16"/>
        <v>3</v>
      </c>
      <c r="AB62" s="171"/>
      <c r="AC62" s="172" t="str">
        <f>IFERROR(VLOOKUP(DATASHEET!BP60,lookup,2,FALSE)*2,"")</f>
        <v/>
      </c>
      <c r="AD62" s="173" t="str">
        <f>IFERROR(VLOOKUP(DATASHEET!AR60,lookup,2,FALSE)*2,"")</f>
        <v/>
      </c>
      <c r="AE62" s="174" t="str">
        <f t="shared" si="17"/>
        <v/>
      </c>
      <c r="AF62" s="175" t="str">
        <f t="shared" si="18"/>
        <v/>
      </c>
      <c r="AG62" s="203" t="str">
        <f t="shared" si="19"/>
        <v/>
      </c>
      <c r="AH62" s="204" t="str">
        <f t="shared" si="20"/>
        <v/>
      </c>
      <c r="AI62" s="178" t="str">
        <f t="shared" si="21"/>
        <v/>
      </c>
      <c r="AJ62" s="205" t="str">
        <f t="shared" si="22"/>
        <v/>
      </c>
      <c r="AK62" s="180"/>
      <c r="AL62" s="181" t="str">
        <f>IFERROR(VLOOKUP(DATASHEET!CJ60,lookup,2,FALSE),"")</f>
        <v/>
      </c>
      <c r="AM62" s="182" t="str">
        <f t="shared" si="23"/>
        <v/>
      </c>
      <c r="AN62" s="183" t="str">
        <f>IFERROR(VLOOKUP(DATASHEET!AZ60,lookup,2,FALSE),"")</f>
        <v/>
      </c>
      <c r="AO62" s="183" t="str">
        <f>IFERROR(VLOOKUP(DATASHEET!CN60,lookup,2,FALSE),"")</f>
        <v/>
      </c>
      <c r="AP62" s="184" t="str">
        <f>IFERROR(VLOOKUP(DATASHEET!BH60,lookup,2,FALSE),"")</f>
        <v/>
      </c>
      <c r="AQ62" s="206" t="str">
        <f>IFERROR(VLOOKUP(DATASHEET!BD60,lookup,2,FALSE),"")</f>
        <v/>
      </c>
      <c r="AR62" s="186"/>
      <c r="AS62" s="207" t="str">
        <f>IFERROR(VLOOKUP(DATASHEET!AF60,lookup,2,FALSE),"")</f>
        <v/>
      </c>
      <c r="AT62" s="251" t="str">
        <f t="shared" si="24"/>
        <v/>
      </c>
      <c r="AU62" s="208" t="str">
        <f>IFERROR(VLOOKUP(DATASHEET!BL60,lookup,2,FALSE),"")</f>
        <v/>
      </c>
      <c r="AV62" s="208" t="str">
        <f>IFERROR(VLOOKUP(DATASHEET!BT60,lookup,2,FALSE),"")</f>
        <v/>
      </c>
      <c r="AW62" s="208" t="str">
        <f>IFERROR(VLOOKUP(DATASHEET!CB60,lookup,2,FALSE),"")</f>
        <v/>
      </c>
      <c r="AX62" s="209" t="str">
        <f>IFERROR(VLOOKUP(DATASHEET!CF60,lookup,2,FALSE),"")</f>
        <v/>
      </c>
      <c r="AY62" s="208" t="str">
        <f>IFERROR(VLOOKUP(DATASHEET!AN60,lookup,2,FALSE),"")</f>
        <v/>
      </c>
      <c r="AZ62" s="264" t="str">
        <f>IFERROR(VLOOKUP(DATASHEET!BX60,lookup,2,FALSE),"")</f>
        <v/>
      </c>
      <c r="BA62" s="210" t="str">
        <f>IFERROR(VLOOKUP(DATASHEET!AJ60,lookup,2,FALSE),"")</f>
        <v/>
      </c>
      <c r="BB62" s="211" t="str">
        <f t="shared" si="25"/>
        <v/>
      </c>
      <c r="BC62" s="212" t="str">
        <f t="shared" si="26"/>
        <v/>
      </c>
      <c r="BD62" s="132"/>
    </row>
    <row r="63" spans="1:56" x14ac:dyDescent="0.25">
      <c r="A63" s="193" t="str">
        <f>DATASHEET!B61</f>
        <v>GORDON, Shenai</v>
      </c>
      <c r="B63" s="194" t="str">
        <f>DATASHEET!C61</f>
        <v>8AB</v>
      </c>
      <c r="C63" s="194" t="str">
        <f>DATASHEET!D61</f>
        <v>F</v>
      </c>
      <c r="D63" s="194" t="str">
        <f>DATASHEET!J61</f>
        <v>N</v>
      </c>
      <c r="E63" s="194" t="str">
        <f>DATASHEET!E61</f>
        <v>N</v>
      </c>
      <c r="F63" s="194" t="str">
        <f>DATASHEET!F61</f>
        <v>Other Mixed Background</v>
      </c>
      <c r="G63" s="194" t="str">
        <f>DATASHEET!H61</f>
        <v>N</v>
      </c>
      <c r="H63" s="194" t="str">
        <f>DATASHEET!I61</f>
        <v>N</v>
      </c>
      <c r="I63" s="195" t="str">
        <f>DATASHEET!L61</f>
        <v>4-5</v>
      </c>
      <c r="J63" s="325">
        <f>PROGRESS!P75</f>
        <v>41.109434</v>
      </c>
      <c r="K63" s="163" t="str">
        <f t="shared" si="1"/>
        <v/>
      </c>
      <c r="L63" s="196" t="str">
        <f t="shared" si="2"/>
        <v/>
      </c>
      <c r="M63" s="165"/>
      <c r="N63" s="304">
        <f t="shared" si="3"/>
        <v>8.2218868000000001</v>
      </c>
      <c r="O63" s="198" t="str">
        <f t="shared" si="4"/>
        <v/>
      </c>
      <c r="P63" s="199" t="str">
        <f t="shared" si="5"/>
        <v/>
      </c>
      <c r="Q63" s="304">
        <f t="shared" si="6"/>
        <v>8.2218868000000001</v>
      </c>
      <c r="R63" s="198" t="str">
        <f t="shared" si="7"/>
        <v/>
      </c>
      <c r="S63" s="200" t="str">
        <f t="shared" si="8"/>
        <v/>
      </c>
      <c r="T63" s="304">
        <f t="shared" si="9"/>
        <v>12.3328302</v>
      </c>
      <c r="U63" s="198">
        <f t="shared" si="10"/>
        <v>0</v>
      </c>
      <c r="V63" s="201">
        <f t="shared" si="11"/>
        <v>-4.1109434</v>
      </c>
      <c r="W63" s="202">
        <f t="shared" si="12"/>
        <v>3</v>
      </c>
      <c r="X63" s="304">
        <f t="shared" si="13"/>
        <v>12.3328302</v>
      </c>
      <c r="Y63" s="198">
        <f t="shared" si="14"/>
        <v>0</v>
      </c>
      <c r="Z63" s="201">
        <f t="shared" si="15"/>
        <v>-4.1109434</v>
      </c>
      <c r="AA63" s="202">
        <f t="shared" si="16"/>
        <v>3</v>
      </c>
      <c r="AB63" s="171"/>
      <c r="AC63" s="172" t="str">
        <f>IFERROR(VLOOKUP(DATASHEET!BP61,lookup,2,FALSE)*2,"")</f>
        <v/>
      </c>
      <c r="AD63" s="173" t="str">
        <f>IFERROR(VLOOKUP(DATASHEET!AR61,lookup,2,FALSE)*2,"")</f>
        <v/>
      </c>
      <c r="AE63" s="174" t="str">
        <f t="shared" si="17"/>
        <v/>
      </c>
      <c r="AF63" s="175" t="str">
        <f t="shared" si="18"/>
        <v/>
      </c>
      <c r="AG63" s="203" t="str">
        <f t="shared" si="19"/>
        <v/>
      </c>
      <c r="AH63" s="204" t="str">
        <f t="shared" si="20"/>
        <v/>
      </c>
      <c r="AI63" s="178" t="str">
        <f t="shared" si="21"/>
        <v/>
      </c>
      <c r="AJ63" s="205" t="str">
        <f t="shared" si="22"/>
        <v/>
      </c>
      <c r="AK63" s="180"/>
      <c r="AL63" s="181" t="str">
        <f>IFERROR(VLOOKUP(DATASHEET!CJ61,lookup,2,FALSE),"")</f>
        <v/>
      </c>
      <c r="AM63" s="182" t="str">
        <f t="shared" si="23"/>
        <v/>
      </c>
      <c r="AN63" s="183" t="str">
        <f>IFERROR(VLOOKUP(DATASHEET!AZ61,lookup,2,FALSE),"")</f>
        <v/>
      </c>
      <c r="AO63" s="183" t="str">
        <f>IFERROR(VLOOKUP(DATASHEET!CN61,lookup,2,FALSE),"")</f>
        <v/>
      </c>
      <c r="AP63" s="184" t="str">
        <f>IFERROR(VLOOKUP(DATASHEET!BH61,lookup,2,FALSE),"")</f>
        <v/>
      </c>
      <c r="AQ63" s="206" t="str">
        <f>IFERROR(VLOOKUP(DATASHEET!BD61,lookup,2,FALSE),"")</f>
        <v/>
      </c>
      <c r="AR63" s="186"/>
      <c r="AS63" s="207" t="str">
        <f>IFERROR(VLOOKUP(DATASHEET!AF61,lookup,2,FALSE),"")</f>
        <v/>
      </c>
      <c r="AT63" s="251" t="str">
        <f t="shared" si="24"/>
        <v/>
      </c>
      <c r="AU63" s="208" t="str">
        <f>IFERROR(VLOOKUP(DATASHEET!BL61,lookup,2,FALSE),"")</f>
        <v/>
      </c>
      <c r="AV63" s="208" t="str">
        <f>IFERROR(VLOOKUP(DATASHEET!BT61,lookup,2,FALSE),"")</f>
        <v/>
      </c>
      <c r="AW63" s="208" t="str">
        <f>IFERROR(VLOOKUP(DATASHEET!CB61,lookup,2,FALSE),"")</f>
        <v/>
      </c>
      <c r="AX63" s="209" t="str">
        <f>IFERROR(VLOOKUP(DATASHEET!CF61,lookup,2,FALSE),"")</f>
        <v/>
      </c>
      <c r="AY63" s="208" t="str">
        <f>IFERROR(VLOOKUP(DATASHEET!AN61,lookup,2,FALSE),"")</f>
        <v/>
      </c>
      <c r="AZ63" s="264" t="str">
        <f>IFERROR(VLOOKUP(DATASHEET!BX61,lookup,2,FALSE),"")</f>
        <v/>
      </c>
      <c r="BA63" s="210" t="str">
        <f>IFERROR(VLOOKUP(DATASHEET!AJ61,lookup,2,FALSE),"")</f>
        <v/>
      </c>
      <c r="BB63" s="211" t="str">
        <f t="shared" si="25"/>
        <v/>
      </c>
      <c r="BC63" s="212" t="str">
        <f t="shared" si="26"/>
        <v/>
      </c>
      <c r="BD63" s="132"/>
    </row>
    <row r="64" spans="1:56" x14ac:dyDescent="0.25">
      <c r="A64" s="193" t="str">
        <f>DATASHEET!B62</f>
        <v>GRADY, Thomas</v>
      </c>
      <c r="B64" s="194" t="str">
        <f>DATASHEET!C62</f>
        <v>8AR</v>
      </c>
      <c r="C64" s="194" t="str">
        <f>DATASHEET!D62</f>
        <v>M</v>
      </c>
      <c r="D64" s="194" t="str">
        <f>DATASHEET!J62</f>
        <v>N</v>
      </c>
      <c r="E64" s="194" t="str">
        <f>DATASHEET!E62</f>
        <v>N</v>
      </c>
      <c r="F64" s="194" t="str">
        <f>DATASHEET!F62</f>
        <v>White - British</v>
      </c>
      <c r="G64" s="194" t="str">
        <f>DATASHEET!H62</f>
        <v>N</v>
      </c>
      <c r="H64" s="194" t="str">
        <f>DATASHEET!I62</f>
        <v>N</v>
      </c>
      <c r="I64" s="195" t="str">
        <f>DATASHEET!L62</f>
        <v>7-8</v>
      </c>
      <c r="J64" s="325">
        <f>PROGRESS!P76</f>
        <v>68.411214999999999</v>
      </c>
      <c r="K64" s="163" t="str">
        <f t="shared" si="1"/>
        <v/>
      </c>
      <c r="L64" s="196" t="str">
        <f t="shared" si="2"/>
        <v/>
      </c>
      <c r="M64" s="165"/>
      <c r="N64" s="304">
        <f t="shared" si="3"/>
        <v>13.682243</v>
      </c>
      <c r="O64" s="198" t="str">
        <f t="shared" si="4"/>
        <v/>
      </c>
      <c r="P64" s="199" t="str">
        <f t="shared" si="5"/>
        <v/>
      </c>
      <c r="Q64" s="304">
        <f t="shared" si="6"/>
        <v>13.682243</v>
      </c>
      <c r="R64" s="198" t="str">
        <f t="shared" si="7"/>
        <v/>
      </c>
      <c r="S64" s="200" t="str">
        <f t="shared" si="8"/>
        <v/>
      </c>
      <c r="T64" s="304">
        <f t="shared" si="9"/>
        <v>20.5233645</v>
      </c>
      <c r="U64" s="198">
        <f t="shared" si="10"/>
        <v>0</v>
      </c>
      <c r="V64" s="201">
        <f t="shared" si="11"/>
        <v>-6.8411214999999999</v>
      </c>
      <c r="W64" s="202">
        <f t="shared" si="12"/>
        <v>3</v>
      </c>
      <c r="X64" s="304">
        <f t="shared" si="13"/>
        <v>20.5233645</v>
      </c>
      <c r="Y64" s="198">
        <f t="shared" si="14"/>
        <v>0</v>
      </c>
      <c r="Z64" s="201">
        <f t="shared" si="15"/>
        <v>-6.8411214999999999</v>
      </c>
      <c r="AA64" s="202">
        <f t="shared" si="16"/>
        <v>3</v>
      </c>
      <c r="AB64" s="171"/>
      <c r="AC64" s="172" t="str">
        <f>IFERROR(VLOOKUP(DATASHEET!BP62,lookup,2,FALSE)*2,"")</f>
        <v/>
      </c>
      <c r="AD64" s="173" t="str">
        <f>IFERROR(VLOOKUP(DATASHEET!AR62,lookup,2,FALSE)*2,"")</f>
        <v/>
      </c>
      <c r="AE64" s="174" t="str">
        <f t="shared" si="17"/>
        <v/>
      </c>
      <c r="AF64" s="175" t="str">
        <f t="shared" si="18"/>
        <v/>
      </c>
      <c r="AG64" s="203" t="str">
        <f t="shared" si="19"/>
        <v/>
      </c>
      <c r="AH64" s="204" t="str">
        <f t="shared" si="20"/>
        <v/>
      </c>
      <c r="AI64" s="178" t="str">
        <f t="shared" si="21"/>
        <v/>
      </c>
      <c r="AJ64" s="205" t="str">
        <f t="shared" si="22"/>
        <v/>
      </c>
      <c r="AK64" s="180"/>
      <c r="AL64" s="181" t="str">
        <f>IFERROR(VLOOKUP(DATASHEET!CJ62,lookup,2,FALSE),"")</f>
        <v/>
      </c>
      <c r="AM64" s="182" t="str">
        <f t="shared" si="23"/>
        <v/>
      </c>
      <c r="AN64" s="183" t="str">
        <f>IFERROR(VLOOKUP(DATASHEET!AZ62,lookup,2,FALSE),"")</f>
        <v/>
      </c>
      <c r="AO64" s="183" t="str">
        <f>IFERROR(VLOOKUP(DATASHEET!CN62,lookup,2,FALSE),"")</f>
        <v/>
      </c>
      <c r="AP64" s="184" t="str">
        <f>IFERROR(VLOOKUP(DATASHEET!BH62,lookup,2,FALSE),"")</f>
        <v/>
      </c>
      <c r="AQ64" s="206" t="str">
        <f>IFERROR(VLOOKUP(DATASHEET!BD62,lookup,2,FALSE),"")</f>
        <v/>
      </c>
      <c r="AR64" s="186"/>
      <c r="AS64" s="207" t="str">
        <f>IFERROR(VLOOKUP(DATASHEET!AF62,lookup,2,FALSE),"")</f>
        <v/>
      </c>
      <c r="AT64" s="251" t="str">
        <f t="shared" si="24"/>
        <v/>
      </c>
      <c r="AU64" s="208" t="str">
        <f>IFERROR(VLOOKUP(DATASHEET!BL62,lookup,2,FALSE),"")</f>
        <v/>
      </c>
      <c r="AV64" s="208" t="str">
        <f>IFERROR(VLOOKUP(DATASHEET!BT62,lookup,2,FALSE),"")</f>
        <v/>
      </c>
      <c r="AW64" s="208" t="str">
        <f>IFERROR(VLOOKUP(DATASHEET!CB62,lookup,2,FALSE),"")</f>
        <v/>
      </c>
      <c r="AX64" s="209" t="str">
        <f>IFERROR(VLOOKUP(DATASHEET!CF62,lookup,2,FALSE),"")</f>
        <v/>
      </c>
      <c r="AY64" s="208" t="str">
        <f>IFERROR(VLOOKUP(DATASHEET!AN62,lookup,2,FALSE),"")</f>
        <v/>
      </c>
      <c r="AZ64" s="264" t="str">
        <f>IFERROR(VLOOKUP(DATASHEET!BX62,lookup,2,FALSE),"")</f>
        <v/>
      </c>
      <c r="BA64" s="210" t="str">
        <f>IFERROR(VLOOKUP(DATASHEET!AJ62,lookup,2,FALSE),"")</f>
        <v/>
      </c>
      <c r="BB64" s="211" t="str">
        <f t="shared" si="25"/>
        <v/>
      </c>
      <c r="BC64" s="212" t="str">
        <f t="shared" si="26"/>
        <v/>
      </c>
      <c r="BD64" s="132"/>
    </row>
    <row r="65" spans="1:56" x14ac:dyDescent="0.25">
      <c r="A65" s="193" t="str">
        <f>DATASHEET!B63</f>
        <v>GREEN, Jadore</v>
      </c>
      <c r="B65" s="194" t="str">
        <f>DATASHEET!C63</f>
        <v>8TR</v>
      </c>
      <c r="C65" s="194" t="str">
        <f>DATASHEET!D63</f>
        <v>F</v>
      </c>
      <c r="D65" s="194" t="str">
        <f>DATASHEET!J63</f>
        <v>N</v>
      </c>
      <c r="E65" s="194" t="str">
        <f>DATASHEET!E63</f>
        <v>N</v>
      </c>
      <c r="F65" s="194" t="str">
        <f>DATASHEET!F63</f>
        <v>White and Black Caribbean</v>
      </c>
      <c r="G65" s="194" t="str">
        <f>DATASHEET!H63</f>
        <v>N</v>
      </c>
      <c r="H65" s="194" t="str">
        <f>DATASHEET!I63</f>
        <v>N</v>
      </c>
      <c r="I65" s="195" t="str">
        <f>DATASHEET!L63</f>
        <v>5-6</v>
      </c>
      <c r="J65" s="325">
        <f>PROGRESS!P77</f>
        <v>49.024999999999999</v>
      </c>
      <c r="K65" s="163" t="str">
        <f t="shared" si="1"/>
        <v/>
      </c>
      <c r="L65" s="196" t="str">
        <f t="shared" si="2"/>
        <v/>
      </c>
      <c r="M65" s="165"/>
      <c r="N65" s="304">
        <f t="shared" si="3"/>
        <v>9.8049999999999997</v>
      </c>
      <c r="O65" s="198" t="str">
        <f t="shared" si="4"/>
        <v/>
      </c>
      <c r="P65" s="199" t="str">
        <f t="shared" si="5"/>
        <v/>
      </c>
      <c r="Q65" s="304">
        <f t="shared" si="6"/>
        <v>9.8049999999999997</v>
      </c>
      <c r="R65" s="198" t="str">
        <f t="shared" si="7"/>
        <v/>
      </c>
      <c r="S65" s="200" t="str">
        <f t="shared" si="8"/>
        <v/>
      </c>
      <c r="T65" s="304">
        <f t="shared" si="9"/>
        <v>14.7075</v>
      </c>
      <c r="U65" s="198">
        <f t="shared" si="10"/>
        <v>0</v>
      </c>
      <c r="V65" s="201">
        <f t="shared" si="11"/>
        <v>-4.9024999999999999</v>
      </c>
      <c r="W65" s="202">
        <f t="shared" si="12"/>
        <v>3</v>
      </c>
      <c r="X65" s="304">
        <f t="shared" si="13"/>
        <v>14.7075</v>
      </c>
      <c r="Y65" s="198">
        <f t="shared" si="14"/>
        <v>0</v>
      </c>
      <c r="Z65" s="201">
        <f t="shared" si="15"/>
        <v>-4.9024999999999999</v>
      </c>
      <c r="AA65" s="202">
        <f t="shared" si="16"/>
        <v>3</v>
      </c>
      <c r="AB65" s="171"/>
      <c r="AC65" s="172" t="str">
        <f>IFERROR(VLOOKUP(DATASHEET!BP63,lookup,2,FALSE)*2,"")</f>
        <v/>
      </c>
      <c r="AD65" s="173" t="str">
        <f>IFERROR(VLOOKUP(DATASHEET!AR63,lookup,2,FALSE)*2,"")</f>
        <v/>
      </c>
      <c r="AE65" s="174" t="str">
        <f t="shared" si="17"/>
        <v/>
      </c>
      <c r="AF65" s="175" t="str">
        <f t="shared" si="18"/>
        <v/>
      </c>
      <c r="AG65" s="203" t="str">
        <f t="shared" si="19"/>
        <v/>
      </c>
      <c r="AH65" s="204" t="str">
        <f t="shared" si="20"/>
        <v/>
      </c>
      <c r="AI65" s="178" t="str">
        <f t="shared" si="21"/>
        <v/>
      </c>
      <c r="AJ65" s="205" t="str">
        <f t="shared" si="22"/>
        <v/>
      </c>
      <c r="AK65" s="180"/>
      <c r="AL65" s="181" t="str">
        <f>IFERROR(VLOOKUP(DATASHEET!CJ63,lookup,2,FALSE),"")</f>
        <v/>
      </c>
      <c r="AM65" s="182" t="str">
        <f t="shared" si="23"/>
        <v/>
      </c>
      <c r="AN65" s="183" t="str">
        <f>IFERROR(VLOOKUP(DATASHEET!AZ63,lookup,2,FALSE),"")</f>
        <v/>
      </c>
      <c r="AO65" s="183" t="str">
        <f>IFERROR(VLOOKUP(DATASHEET!CN63,lookup,2,FALSE),"")</f>
        <v/>
      </c>
      <c r="AP65" s="184" t="str">
        <f>IFERROR(VLOOKUP(DATASHEET!BH63,lookup,2,FALSE),"")</f>
        <v/>
      </c>
      <c r="AQ65" s="206" t="str">
        <f>IFERROR(VLOOKUP(DATASHEET!BD63,lookup,2,FALSE),"")</f>
        <v/>
      </c>
      <c r="AR65" s="186"/>
      <c r="AS65" s="207" t="str">
        <f>IFERROR(VLOOKUP(DATASHEET!AF63,lookup,2,FALSE),"")</f>
        <v/>
      </c>
      <c r="AT65" s="251" t="str">
        <f t="shared" si="24"/>
        <v/>
      </c>
      <c r="AU65" s="208" t="str">
        <f>IFERROR(VLOOKUP(DATASHEET!BL63,lookup,2,FALSE),"")</f>
        <v/>
      </c>
      <c r="AV65" s="208" t="str">
        <f>IFERROR(VLOOKUP(DATASHEET!BT63,lookup,2,FALSE),"")</f>
        <v/>
      </c>
      <c r="AW65" s="208" t="str">
        <f>IFERROR(VLOOKUP(DATASHEET!CB63,lookup,2,FALSE),"")</f>
        <v/>
      </c>
      <c r="AX65" s="209" t="str">
        <f>IFERROR(VLOOKUP(DATASHEET!CF63,lookup,2,FALSE),"")</f>
        <v/>
      </c>
      <c r="AY65" s="208" t="str">
        <f>IFERROR(VLOOKUP(DATASHEET!AN63,lookup,2,FALSE),"")</f>
        <v/>
      </c>
      <c r="AZ65" s="264" t="str">
        <f>IFERROR(VLOOKUP(DATASHEET!BX63,lookup,2,FALSE),"")</f>
        <v/>
      </c>
      <c r="BA65" s="210" t="str">
        <f>IFERROR(VLOOKUP(DATASHEET!AJ63,lookup,2,FALSE),"")</f>
        <v/>
      </c>
      <c r="BB65" s="211" t="str">
        <f t="shared" si="25"/>
        <v/>
      </c>
      <c r="BC65" s="212" t="str">
        <f t="shared" si="26"/>
        <v/>
      </c>
      <c r="BD65" s="132"/>
    </row>
    <row r="66" spans="1:56" x14ac:dyDescent="0.25">
      <c r="A66" s="193" t="str">
        <f>DATASHEET!B64</f>
        <v>GRZYBOWSKI, Oscar</v>
      </c>
      <c r="B66" s="194" t="str">
        <f>DATASHEET!C64</f>
        <v>8MH</v>
      </c>
      <c r="C66" s="194" t="str">
        <f>DATASHEET!D64</f>
        <v>M</v>
      </c>
      <c r="D66" s="194" t="str">
        <f>DATASHEET!J64</f>
        <v>N</v>
      </c>
      <c r="E66" s="194" t="str">
        <f>DATASHEET!E64</f>
        <v>N</v>
      </c>
      <c r="F66" s="194" t="str">
        <f>DATASHEET!F64</f>
        <v>White Eastern European</v>
      </c>
      <c r="G66" s="194" t="str">
        <f>DATASHEET!H64</f>
        <v>N</v>
      </c>
      <c r="H66" s="194" t="str">
        <f>DATASHEET!I64</f>
        <v>N</v>
      </c>
      <c r="I66" s="195" t="str">
        <f>DATASHEET!L64</f>
        <v>7-8</v>
      </c>
      <c r="J66" s="325">
        <f>PROGRESS!P78</f>
        <v>65.541015999999999</v>
      </c>
      <c r="K66" s="163" t="str">
        <f t="shared" si="1"/>
        <v/>
      </c>
      <c r="L66" s="196" t="str">
        <f t="shared" si="2"/>
        <v/>
      </c>
      <c r="M66" s="165"/>
      <c r="N66" s="304">
        <f t="shared" si="3"/>
        <v>13.1082032</v>
      </c>
      <c r="O66" s="198" t="str">
        <f t="shared" si="4"/>
        <v/>
      </c>
      <c r="P66" s="199" t="str">
        <f t="shared" si="5"/>
        <v/>
      </c>
      <c r="Q66" s="304">
        <f t="shared" si="6"/>
        <v>13.1082032</v>
      </c>
      <c r="R66" s="198" t="str">
        <f t="shared" si="7"/>
        <v/>
      </c>
      <c r="S66" s="200" t="str">
        <f t="shared" si="8"/>
        <v/>
      </c>
      <c r="T66" s="304">
        <f t="shared" si="9"/>
        <v>19.662304800000001</v>
      </c>
      <c r="U66" s="198">
        <f t="shared" si="10"/>
        <v>0</v>
      </c>
      <c r="V66" s="201">
        <f t="shared" si="11"/>
        <v>-6.5541016000000001</v>
      </c>
      <c r="W66" s="202">
        <f t="shared" si="12"/>
        <v>3</v>
      </c>
      <c r="X66" s="304">
        <f t="shared" si="13"/>
        <v>19.662304800000001</v>
      </c>
      <c r="Y66" s="198">
        <f t="shared" si="14"/>
        <v>0</v>
      </c>
      <c r="Z66" s="201">
        <f t="shared" si="15"/>
        <v>-6.5541016000000001</v>
      </c>
      <c r="AA66" s="202">
        <f t="shared" si="16"/>
        <v>3</v>
      </c>
      <c r="AB66" s="171"/>
      <c r="AC66" s="172" t="str">
        <f>IFERROR(VLOOKUP(DATASHEET!BP64,lookup,2,FALSE)*2,"")</f>
        <v/>
      </c>
      <c r="AD66" s="173" t="str">
        <f>IFERROR(VLOOKUP(DATASHEET!AR64,lookup,2,FALSE)*2,"")</f>
        <v/>
      </c>
      <c r="AE66" s="174" t="str">
        <f t="shared" si="17"/>
        <v/>
      </c>
      <c r="AF66" s="175" t="str">
        <f t="shared" si="18"/>
        <v/>
      </c>
      <c r="AG66" s="203" t="str">
        <f t="shared" si="19"/>
        <v/>
      </c>
      <c r="AH66" s="204" t="str">
        <f t="shared" si="20"/>
        <v/>
      </c>
      <c r="AI66" s="178" t="str">
        <f t="shared" si="21"/>
        <v/>
      </c>
      <c r="AJ66" s="205" t="str">
        <f t="shared" si="22"/>
        <v/>
      </c>
      <c r="AK66" s="180"/>
      <c r="AL66" s="181" t="str">
        <f>IFERROR(VLOOKUP(DATASHEET!CJ64,lookup,2,FALSE),"")</f>
        <v/>
      </c>
      <c r="AM66" s="182" t="str">
        <f t="shared" si="23"/>
        <v/>
      </c>
      <c r="AN66" s="183" t="str">
        <f>IFERROR(VLOOKUP(DATASHEET!AZ64,lookup,2,FALSE),"")</f>
        <v/>
      </c>
      <c r="AO66" s="183" t="str">
        <f>IFERROR(VLOOKUP(DATASHEET!CN64,lookup,2,FALSE),"")</f>
        <v/>
      </c>
      <c r="AP66" s="184" t="str">
        <f>IFERROR(VLOOKUP(DATASHEET!BH64,lookup,2,FALSE),"")</f>
        <v/>
      </c>
      <c r="AQ66" s="206" t="str">
        <f>IFERROR(VLOOKUP(DATASHEET!BD64,lookup,2,FALSE),"")</f>
        <v/>
      </c>
      <c r="AR66" s="186"/>
      <c r="AS66" s="207" t="str">
        <f>IFERROR(VLOOKUP(DATASHEET!AF64,lookup,2,FALSE),"")</f>
        <v/>
      </c>
      <c r="AT66" s="251" t="str">
        <f t="shared" si="24"/>
        <v/>
      </c>
      <c r="AU66" s="208" t="str">
        <f>IFERROR(VLOOKUP(DATASHEET!BL64,lookup,2,FALSE),"")</f>
        <v/>
      </c>
      <c r="AV66" s="208" t="str">
        <f>IFERROR(VLOOKUP(DATASHEET!BT64,lookup,2,FALSE),"")</f>
        <v/>
      </c>
      <c r="AW66" s="208" t="str">
        <f>IFERROR(VLOOKUP(DATASHEET!CB64,lookup,2,FALSE),"")</f>
        <v/>
      </c>
      <c r="AX66" s="209" t="str">
        <f>IFERROR(VLOOKUP(DATASHEET!CF64,lookup,2,FALSE),"")</f>
        <v/>
      </c>
      <c r="AY66" s="208" t="str">
        <f>IFERROR(VLOOKUP(DATASHEET!AN64,lookup,2,FALSE),"")</f>
        <v/>
      </c>
      <c r="AZ66" s="264" t="str">
        <f>IFERROR(VLOOKUP(DATASHEET!BX64,lookup,2,FALSE),"")</f>
        <v/>
      </c>
      <c r="BA66" s="210" t="str">
        <f>IFERROR(VLOOKUP(DATASHEET!AJ64,lookup,2,FALSE),"")</f>
        <v/>
      </c>
      <c r="BB66" s="211" t="str">
        <f t="shared" si="25"/>
        <v/>
      </c>
      <c r="BC66" s="212" t="str">
        <f t="shared" si="26"/>
        <v/>
      </c>
      <c r="BD66" s="132"/>
    </row>
    <row r="67" spans="1:56" x14ac:dyDescent="0.25">
      <c r="A67" s="193" t="str">
        <f>DATASHEET!B65</f>
        <v>GUDGEON, Rose</v>
      </c>
      <c r="B67" s="194" t="str">
        <f>DATASHEET!C65</f>
        <v>8KS</v>
      </c>
      <c r="C67" s="194" t="str">
        <f>DATASHEET!D65</f>
        <v>F</v>
      </c>
      <c r="D67" s="194" t="str">
        <f>DATASHEET!J65</f>
        <v>N</v>
      </c>
      <c r="E67" s="194" t="str">
        <f>DATASHEET!E65</f>
        <v>N</v>
      </c>
      <c r="F67" s="194" t="str">
        <f>DATASHEET!F65</f>
        <v>White - British</v>
      </c>
      <c r="G67" s="194" t="str">
        <f>DATASHEET!H65</f>
        <v>N</v>
      </c>
      <c r="H67" s="194" t="str">
        <f>DATASHEET!I65</f>
        <v>N</v>
      </c>
      <c r="I67" s="195" t="str">
        <f>DATASHEET!L65</f>
        <v>5-6</v>
      </c>
      <c r="J67" s="325">
        <f>PROGRESS!P79</f>
        <v>54.013157999999997</v>
      </c>
      <c r="K67" s="163" t="str">
        <f t="shared" si="1"/>
        <v/>
      </c>
      <c r="L67" s="196" t="str">
        <f t="shared" si="2"/>
        <v/>
      </c>
      <c r="M67" s="165"/>
      <c r="N67" s="304">
        <f t="shared" si="3"/>
        <v>10.8026316</v>
      </c>
      <c r="O67" s="198" t="str">
        <f t="shared" si="4"/>
        <v/>
      </c>
      <c r="P67" s="199" t="str">
        <f t="shared" si="5"/>
        <v/>
      </c>
      <c r="Q67" s="304">
        <f t="shared" si="6"/>
        <v>10.8026316</v>
      </c>
      <c r="R67" s="198" t="str">
        <f t="shared" si="7"/>
        <v/>
      </c>
      <c r="S67" s="200" t="str">
        <f t="shared" si="8"/>
        <v/>
      </c>
      <c r="T67" s="304">
        <f t="shared" si="9"/>
        <v>16.203947400000001</v>
      </c>
      <c r="U67" s="198">
        <f t="shared" si="10"/>
        <v>0</v>
      </c>
      <c r="V67" s="201">
        <f t="shared" si="11"/>
        <v>-5.4013157999999999</v>
      </c>
      <c r="W67" s="202">
        <f t="shared" si="12"/>
        <v>3</v>
      </c>
      <c r="X67" s="304">
        <f t="shared" si="13"/>
        <v>16.203947400000001</v>
      </c>
      <c r="Y67" s="198">
        <f t="shared" si="14"/>
        <v>0</v>
      </c>
      <c r="Z67" s="201">
        <f t="shared" si="15"/>
        <v>-5.4013157999999999</v>
      </c>
      <c r="AA67" s="202">
        <f t="shared" si="16"/>
        <v>3</v>
      </c>
      <c r="AB67" s="171"/>
      <c r="AC67" s="172" t="str">
        <f>IFERROR(VLOOKUP(DATASHEET!BP65,lookup,2,FALSE)*2,"")</f>
        <v/>
      </c>
      <c r="AD67" s="173" t="str">
        <f>IFERROR(VLOOKUP(DATASHEET!AR65,lookup,2,FALSE)*2,"")</f>
        <v/>
      </c>
      <c r="AE67" s="174" t="str">
        <f t="shared" si="17"/>
        <v/>
      </c>
      <c r="AF67" s="175" t="str">
        <f t="shared" si="18"/>
        <v/>
      </c>
      <c r="AG67" s="203" t="str">
        <f t="shared" si="19"/>
        <v/>
      </c>
      <c r="AH67" s="204" t="str">
        <f t="shared" si="20"/>
        <v/>
      </c>
      <c r="AI67" s="178" t="str">
        <f t="shared" si="21"/>
        <v/>
      </c>
      <c r="AJ67" s="205" t="str">
        <f t="shared" si="22"/>
        <v/>
      </c>
      <c r="AK67" s="180"/>
      <c r="AL67" s="181" t="str">
        <f>IFERROR(VLOOKUP(DATASHEET!CJ65,lookup,2,FALSE),"")</f>
        <v/>
      </c>
      <c r="AM67" s="182" t="str">
        <f t="shared" si="23"/>
        <v/>
      </c>
      <c r="AN67" s="183" t="str">
        <f>IFERROR(VLOOKUP(DATASHEET!AZ65,lookup,2,FALSE),"")</f>
        <v/>
      </c>
      <c r="AO67" s="183" t="str">
        <f>IFERROR(VLOOKUP(DATASHEET!CN65,lookup,2,FALSE),"")</f>
        <v/>
      </c>
      <c r="AP67" s="184" t="str">
        <f>IFERROR(VLOOKUP(DATASHEET!BH65,lookup,2,FALSE),"")</f>
        <v/>
      </c>
      <c r="AQ67" s="206" t="str">
        <f>IFERROR(VLOOKUP(DATASHEET!BD65,lookup,2,FALSE),"")</f>
        <v/>
      </c>
      <c r="AR67" s="186"/>
      <c r="AS67" s="207" t="str">
        <f>IFERROR(VLOOKUP(DATASHEET!AF65,lookup,2,FALSE),"")</f>
        <v/>
      </c>
      <c r="AT67" s="251" t="str">
        <f t="shared" si="24"/>
        <v/>
      </c>
      <c r="AU67" s="208" t="str">
        <f>IFERROR(VLOOKUP(DATASHEET!BL65,lookup,2,FALSE),"")</f>
        <v/>
      </c>
      <c r="AV67" s="208" t="str">
        <f>IFERROR(VLOOKUP(DATASHEET!BT65,lookup,2,FALSE),"")</f>
        <v/>
      </c>
      <c r="AW67" s="208" t="str">
        <f>IFERROR(VLOOKUP(DATASHEET!CB65,lookup,2,FALSE),"")</f>
        <v/>
      </c>
      <c r="AX67" s="209" t="str">
        <f>IFERROR(VLOOKUP(DATASHEET!CF65,lookup,2,FALSE),"")</f>
        <v/>
      </c>
      <c r="AY67" s="208" t="str">
        <f>IFERROR(VLOOKUP(DATASHEET!AN65,lookup,2,FALSE),"")</f>
        <v/>
      </c>
      <c r="AZ67" s="264" t="str">
        <f>IFERROR(VLOOKUP(DATASHEET!BX65,lookup,2,FALSE),"")</f>
        <v/>
      </c>
      <c r="BA67" s="210" t="str">
        <f>IFERROR(VLOOKUP(DATASHEET!AJ65,lookup,2,FALSE),"")</f>
        <v/>
      </c>
      <c r="BB67" s="211" t="str">
        <f t="shared" si="25"/>
        <v/>
      </c>
      <c r="BC67" s="212" t="str">
        <f t="shared" si="26"/>
        <v/>
      </c>
      <c r="BD67" s="132"/>
    </row>
    <row r="68" spans="1:56" x14ac:dyDescent="0.25">
      <c r="A68" s="193" t="str">
        <f>DATASHEET!B66</f>
        <v>GULZAR, Zaina</v>
      </c>
      <c r="B68" s="194" t="str">
        <f>DATASHEET!C66</f>
        <v>8KC</v>
      </c>
      <c r="C68" s="194" t="str">
        <f>DATASHEET!D66</f>
        <v>F</v>
      </c>
      <c r="D68" s="194" t="str">
        <f>DATASHEET!J66</f>
        <v>N</v>
      </c>
      <c r="E68" s="194" t="str">
        <f>DATASHEET!E66</f>
        <v>N</v>
      </c>
      <c r="F68" s="194" t="str">
        <f>DATASHEET!F66</f>
        <v>Pakistani</v>
      </c>
      <c r="G68" s="194" t="str">
        <f>DATASHEET!H66</f>
        <v>N</v>
      </c>
      <c r="H68" s="194" t="str">
        <f>DATASHEET!I66</f>
        <v>N</v>
      </c>
      <c r="I68" s="195" t="str">
        <f>DATASHEET!L66</f>
        <v>5-6</v>
      </c>
      <c r="J68" s="325">
        <f>PROGRESS!P80</f>
        <v>56.563876999999998</v>
      </c>
      <c r="K68" s="163" t="str">
        <f t="shared" si="1"/>
        <v/>
      </c>
      <c r="L68" s="196" t="str">
        <f t="shared" si="2"/>
        <v/>
      </c>
      <c r="M68" s="165"/>
      <c r="N68" s="304">
        <f t="shared" si="3"/>
        <v>11.3127754</v>
      </c>
      <c r="O68" s="198" t="str">
        <f t="shared" si="4"/>
        <v/>
      </c>
      <c r="P68" s="199" t="str">
        <f t="shared" si="5"/>
        <v/>
      </c>
      <c r="Q68" s="304">
        <f t="shared" si="6"/>
        <v>11.3127754</v>
      </c>
      <c r="R68" s="198" t="str">
        <f t="shared" si="7"/>
        <v/>
      </c>
      <c r="S68" s="200" t="str">
        <f t="shared" si="8"/>
        <v/>
      </c>
      <c r="T68" s="304">
        <f t="shared" si="9"/>
        <v>16.969163099999999</v>
      </c>
      <c r="U68" s="198">
        <f t="shared" si="10"/>
        <v>0</v>
      </c>
      <c r="V68" s="201">
        <f t="shared" si="11"/>
        <v>-5.6563876999999998</v>
      </c>
      <c r="W68" s="202">
        <f t="shared" si="12"/>
        <v>3</v>
      </c>
      <c r="X68" s="304">
        <f t="shared" si="13"/>
        <v>16.969163099999999</v>
      </c>
      <c r="Y68" s="198">
        <f t="shared" si="14"/>
        <v>0</v>
      </c>
      <c r="Z68" s="201">
        <f t="shared" si="15"/>
        <v>-5.6563876999999998</v>
      </c>
      <c r="AA68" s="202">
        <f t="shared" si="16"/>
        <v>3</v>
      </c>
      <c r="AB68" s="171"/>
      <c r="AC68" s="172" t="str">
        <f>IFERROR(VLOOKUP(DATASHEET!BP66,lookup,2,FALSE)*2,"")</f>
        <v/>
      </c>
      <c r="AD68" s="173" t="str">
        <f>IFERROR(VLOOKUP(DATASHEET!AR66,lookup,2,FALSE)*2,"")</f>
        <v/>
      </c>
      <c r="AE68" s="174" t="str">
        <f t="shared" si="17"/>
        <v/>
      </c>
      <c r="AF68" s="175" t="str">
        <f t="shared" si="18"/>
        <v/>
      </c>
      <c r="AG68" s="203" t="str">
        <f t="shared" si="19"/>
        <v/>
      </c>
      <c r="AH68" s="204" t="str">
        <f t="shared" si="20"/>
        <v/>
      </c>
      <c r="AI68" s="178" t="str">
        <f t="shared" si="21"/>
        <v/>
      </c>
      <c r="AJ68" s="205" t="str">
        <f t="shared" si="22"/>
        <v/>
      </c>
      <c r="AK68" s="180"/>
      <c r="AL68" s="181" t="str">
        <f>IFERROR(VLOOKUP(DATASHEET!CJ66,lookup,2,FALSE),"")</f>
        <v/>
      </c>
      <c r="AM68" s="182" t="str">
        <f t="shared" si="23"/>
        <v/>
      </c>
      <c r="AN68" s="183" t="str">
        <f>IFERROR(VLOOKUP(DATASHEET!AZ66,lookup,2,FALSE),"")</f>
        <v/>
      </c>
      <c r="AO68" s="183" t="str">
        <f>IFERROR(VLOOKUP(DATASHEET!CN66,lookup,2,FALSE),"")</f>
        <v/>
      </c>
      <c r="AP68" s="184" t="str">
        <f>IFERROR(VLOOKUP(DATASHEET!BH66,lookup,2,FALSE),"")</f>
        <v/>
      </c>
      <c r="AQ68" s="206" t="str">
        <f>IFERROR(VLOOKUP(DATASHEET!BD66,lookup,2,FALSE),"")</f>
        <v/>
      </c>
      <c r="AR68" s="186"/>
      <c r="AS68" s="207" t="str">
        <f>IFERROR(VLOOKUP(DATASHEET!AF66,lookup,2,FALSE),"")</f>
        <v/>
      </c>
      <c r="AT68" s="251" t="str">
        <f t="shared" si="24"/>
        <v/>
      </c>
      <c r="AU68" s="208" t="str">
        <f>IFERROR(VLOOKUP(DATASHEET!BL66,lookup,2,FALSE),"")</f>
        <v/>
      </c>
      <c r="AV68" s="208" t="str">
        <f>IFERROR(VLOOKUP(DATASHEET!BT66,lookup,2,FALSE),"")</f>
        <v/>
      </c>
      <c r="AW68" s="208" t="str">
        <f>IFERROR(VLOOKUP(DATASHEET!CB66,lookup,2,FALSE),"")</f>
        <v/>
      </c>
      <c r="AX68" s="209" t="str">
        <f>IFERROR(VLOOKUP(DATASHEET!CF66,lookup,2,FALSE),"")</f>
        <v/>
      </c>
      <c r="AY68" s="208" t="str">
        <f>IFERROR(VLOOKUP(DATASHEET!AN66,lookup,2,FALSE),"")</f>
        <v/>
      </c>
      <c r="AZ68" s="264" t="str">
        <f>IFERROR(VLOOKUP(DATASHEET!BX66,lookup,2,FALSE),"")</f>
        <v/>
      </c>
      <c r="BA68" s="210" t="str">
        <f>IFERROR(VLOOKUP(DATASHEET!AJ66,lookup,2,FALSE),"")</f>
        <v/>
      </c>
      <c r="BB68" s="211" t="str">
        <f t="shared" si="25"/>
        <v/>
      </c>
      <c r="BC68" s="212" t="str">
        <f t="shared" si="26"/>
        <v/>
      </c>
      <c r="BD68" s="132"/>
    </row>
    <row r="69" spans="1:56" x14ac:dyDescent="0.25">
      <c r="A69" s="193" t="str">
        <f>DATASHEET!B67</f>
        <v>HACKWELL, George</v>
      </c>
      <c r="B69" s="194" t="str">
        <f>DATASHEET!C67</f>
        <v>8PH</v>
      </c>
      <c r="C69" s="194" t="str">
        <f>DATASHEET!D67</f>
        <v>M</v>
      </c>
      <c r="D69" s="194" t="str">
        <f>DATASHEET!J67</f>
        <v>N</v>
      </c>
      <c r="E69" s="194" t="str">
        <f>DATASHEET!E67</f>
        <v>N</v>
      </c>
      <c r="F69" s="194" t="str">
        <f>DATASHEET!F67</f>
        <v>White - British</v>
      </c>
      <c r="G69" s="194" t="str">
        <f>DATASHEET!H67</f>
        <v>N</v>
      </c>
      <c r="H69" s="194" t="str">
        <f>DATASHEET!I67</f>
        <v>N</v>
      </c>
      <c r="I69" s="195" t="str">
        <f>DATASHEET!L67</f>
        <v>5-6</v>
      </c>
      <c r="J69" s="325">
        <f>PROGRESS!P81</f>
        <v>49.024999999999999</v>
      </c>
      <c r="K69" s="163" t="str">
        <f t="shared" ref="K69:K132" si="27">IF(IFERROR(SUM(AC69,AD69,AE69,AF69,AG69,AH69,AI69,AJ69),"NO DATA")=0,"",IFERROR(SUM(AC69,AD69,AE69,AF69,AG69,AH69,AI69,AJ69),"NO DATA"))</f>
        <v/>
      </c>
      <c r="L69" s="196" t="str">
        <f t="shared" ref="L69:L132" si="28">IFERROR((K69-J69)/10,"")</f>
        <v/>
      </c>
      <c r="M69" s="165"/>
      <c r="N69" s="304">
        <f t="shared" ref="N69:N132" si="29">IFERROR(J69/5,"")</f>
        <v>9.8049999999999997</v>
      </c>
      <c r="O69" s="198" t="str">
        <f t="shared" ref="O69:O132" si="30">AC69</f>
        <v/>
      </c>
      <c r="P69" s="199" t="str">
        <f t="shared" ref="P69:P132" si="31">IFERROR((O69-N69)/2,"")</f>
        <v/>
      </c>
      <c r="Q69" s="304">
        <f t="shared" ref="Q69:Q132" si="32">IFERROR(J69/5,"")</f>
        <v>9.8049999999999997</v>
      </c>
      <c r="R69" s="198" t="str">
        <f t="shared" ref="R69:R132" si="33">AD69</f>
        <v/>
      </c>
      <c r="S69" s="200" t="str">
        <f t="shared" ref="S69:S132" si="34">IFERROR((R69-Q69)/2,"")</f>
        <v/>
      </c>
      <c r="T69" s="304">
        <f t="shared" ref="T69:T132" si="35">IFERROR(((J69/10)*3),"")</f>
        <v>14.7075</v>
      </c>
      <c r="U69" s="198">
        <f t="shared" ref="U69:U132" si="36">IF(A69=0,"",SUM(AE69:AG69))</f>
        <v>0</v>
      </c>
      <c r="V69" s="201">
        <f t="shared" ref="V69:V132" si="37">IFERROR((U69-T69)/3,"")</f>
        <v>-4.9024999999999999</v>
      </c>
      <c r="W69" s="202">
        <f t="shared" ref="W69:W132" si="38">IF(A69=0,"",COUNTBLANK(AE69:AG69))</f>
        <v>3</v>
      </c>
      <c r="X69" s="304">
        <f t="shared" ref="X69:X132" si="39">IFERROR(((J69/10)*3),"")</f>
        <v>14.7075</v>
      </c>
      <c r="Y69" s="198">
        <f t="shared" ref="Y69:Y132" si="40">IF(A69=0,"",SUM(AH69:AJ69))</f>
        <v>0</v>
      </c>
      <c r="Z69" s="201">
        <f t="shared" ref="Z69:Z132" si="41">IFERROR((Y69-X69)/3,"")</f>
        <v>-4.9024999999999999</v>
      </c>
      <c r="AA69" s="202">
        <f t="shared" ref="AA69:AA132" si="42">IF(A69=0,"",COUNTBLANK(AH69:AJ69))</f>
        <v>3</v>
      </c>
      <c r="AB69" s="171"/>
      <c r="AC69" s="172" t="str">
        <f>IFERROR(VLOOKUP(DATASHEET!BP67,lookup,2,FALSE)*2,"")</f>
        <v/>
      </c>
      <c r="AD69" s="173" t="str">
        <f>IFERROR(VLOOKUP(DATASHEET!AR67,lookup,2,FALSE)*2,"")</f>
        <v/>
      </c>
      <c r="AE69" s="174" t="str">
        <f t="shared" ref="AE69:AE132" si="43">IFERROR(LARGE($AL69:$AQ69,1),"")</f>
        <v/>
      </c>
      <c r="AF69" s="175" t="str">
        <f t="shared" ref="AF69:AF132" si="44">IFERROR(LARGE($AL69:$AQ69,2),"")</f>
        <v/>
      </c>
      <c r="AG69" s="203" t="str">
        <f t="shared" ref="AG69:AG132" si="45">IFERROR(LARGE($AL69:$AQ69,3),"")</f>
        <v/>
      </c>
      <c r="AH69" s="204" t="str">
        <f t="shared" ref="AH69:AH132" si="46">IFERROR(LARGE($AS69:$BC69,1),"")</f>
        <v/>
      </c>
      <c r="AI69" s="178" t="str">
        <f t="shared" ref="AI69:AI132" si="47">IFERROR(LARGE($AS69:$BC69,2),"")</f>
        <v/>
      </c>
      <c r="AJ69" s="205" t="str">
        <f t="shared" ref="AJ69:AJ132" si="48">IFERROR(LARGE($AS69:$BC69,3),"")</f>
        <v/>
      </c>
      <c r="AK69" s="180"/>
      <c r="AL69" s="181" t="str">
        <f>IFERROR(VLOOKUP(DATASHEET!CJ67,lookup,2,FALSE),"")</f>
        <v/>
      </c>
      <c r="AM69" s="182" t="str">
        <f t="shared" ref="AM69:AM132" si="49">AL69</f>
        <v/>
      </c>
      <c r="AN69" s="183" t="str">
        <f>IFERROR(VLOOKUP(DATASHEET!AZ67,lookup,2,FALSE),"")</f>
        <v/>
      </c>
      <c r="AO69" s="183" t="str">
        <f>IFERROR(VLOOKUP(DATASHEET!CN67,lookup,2,FALSE),"")</f>
        <v/>
      </c>
      <c r="AP69" s="184" t="str">
        <f>IFERROR(VLOOKUP(DATASHEET!BH67,lookup,2,FALSE),"")</f>
        <v/>
      </c>
      <c r="AQ69" s="206" t="str">
        <f>IFERROR(VLOOKUP(DATASHEET!BD67,lookup,2,FALSE),"")</f>
        <v/>
      </c>
      <c r="AR69" s="186"/>
      <c r="AS69" s="207" t="str">
        <f>IFERROR(VLOOKUP(DATASHEET!AF67,lookup,2,FALSE),"")</f>
        <v/>
      </c>
      <c r="AT69" s="251" t="str">
        <f t="shared" ref="AT69:AT132" si="50">IFERROR(AD69/2,"")</f>
        <v/>
      </c>
      <c r="AU69" s="208" t="str">
        <f>IFERROR(VLOOKUP(DATASHEET!BL67,lookup,2,FALSE),"")</f>
        <v/>
      </c>
      <c r="AV69" s="208" t="str">
        <f>IFERROR(VLOOKUP(DATASHEET!BT67,lookup,2,FALSE),"")</f>
        <v/>
      </c>
      <c r="AW69" s="208" t="str">
        <f>IFERROR(VLOOKUP(DATASHEET!CB67,lookup,2,FALSE),"")</f>
        <v/>
      </c>
      <c r="AX69" s="209" t="str">
        <f>IFERROR(VLOOKUP(DATASHEET!CF67,lookup,2,FALSE),"")</f>
        <v/>
      </c>
      <c r="AY69" s="208" t="str">
        <f>IFERROR(VLOOKUP(DATASHEET!AN67,lookup,2,FALSE),"")</f>
        <v/>
      </c>
      <c r="AZ69" s="264" t="str">
        <f>IFERROR(VLOOKUP(DATASHEET!BX67,lookup,2,FALSE),"")</f>
        <v/>
      </c>
      <c r="BA69" s="210" t="str">
        <f>IFERROR(VLOOKUP(DATASHEET!AJ67,lookup,2,FALSE),"")</f>
        <v/>
      </c>
      <c r="BB69" s="211" t="str">
        <f t="shared" ref="BB69:BB132" si="51">IFERROR(LARGE(AL69:AQ69,4),"")</f>
        <v/>
      </c>
      <c r="BC69" s="212" t="str">
        <f t="shared" ref="BC69:BC132" si="52">IFERROR(LARGE(AL69:AQ69,5),"")</f>
        <v/>
      </c>
      <c r="BD69" s="132"/>
    </row>
    <row r="70" spans="1:56" x14ac:dyDescent="0.25">
      <c r="A70" s="193" t="str">
        <f>DATASHEET!B68</f>
        <v>HADI, Rio</v>
      </c>
      <c r="B70" s="194" t="str">
        <f>DATASHEET!C68</f>
        <v>8AB</v>
      </c>
      <c r="C70" s="194" t="str">
        <f>DATASHEET!D68</f>
        <v>M</v>
      </c>
      <c r="D70" s="194" t="str">
        <f>DATASHEET!J68</f>
        <v>N</v>
      </c>
      <c r="E70" s="194" t="str">
        <f>DATASHEET!E68</f>
        <v>N</v>
      </c>
      <c r="F70" s="194" t="str">
        <f>DATASHEET!F68</f>
        <v>White - British</v>
      </c>
      <c r="G70" s="194" t="str">
        <f>DATASHEET!H68</f>
        <v>N</v>
      </c>
      <c r="H70" s="194" t="str">
        <f>DATASHEET!I68</f>
        <v>N</v>
      </c>
      <c r="I70" s="195" t="str">
        <f>DATASHEET!L68</f>
        <v>4-5</v>
      </c>
      <c r="J70" s="325">
        <f>PROGRESS!P82</f>
        <v>36.912934999999997</v>
      </c>
      <c r="K70" s="163" t="str">
        <f t="shared" si="27"/>
        <v/>
      </c>
      <c r="L70" s="196" t="str">
        <f t="shared" si="28"/>
        <v/>
      </c>
      <c r="M70" s="165"/>
      <c r="N70" s="304">
        <f t="shared" si="29"/>
        <v>7.3825869999999991</v>
      </c>
      <c r="O70" s="198" t="str">
        <f t="shared" si="30"/>
        <v/>
      </c>
      <c r="P70" s="199" t="str">
        <f t="shared" si="31"/>
        <v/>
      </c>
      <c r="Q70" s="304">
        <f t="shared" si="32"/>
        <v>7.3825869999999991</v>
      </c>
      <c r="R70" s="198" t="str">
        <f t="shared" si="33"/>
        <v/>
      </c>
      <c r="S70" s="200" t="str">
        <f t="shared" si="34"/>
        <v/>
      </c>
      <c r="T70" s="304">
        <f t="shared" si="35"/>
        <v>11.073880499999998</v>
      </c>
      <c r="U70" s="198">
        <f t="shared" si="36"/>
        <v>0</v>
      </c>
      <c r="V70" s="201">
        <f t="shared" si="37"/>
        <v>-3.6912934999999991</v>
      </c>
      <c r="W70" s="202">
        <f t="shared" si="38"/>
        <v>3</v>
      </c>
      <c r="X70" s="304">
        <f t="shared" si="39"/>
        <v>11.073880499999998</v>
      </c>
      <c r="Y70" s="198">
        <f t="shared" si="40"/>
        <v>0</v>
      </c>
      <c r="Z70" s="201">
        <f t="shared" si="41"/>
        <v>-3.6912934999999991</v>
      </c>
      <c r="AA70" s="202">
        <f t="shared" si="42"/>
        <v>3</v>
      </c>
      <c r="AB70" s="171"/>
      <c r="AC70" s="172" t="str">
        <f>IFERROR(VLOOKUP(DATASHEET!BP68,lookup,2,FALSE)*2,"")</f>
        <v/>
      </c>
      <c r="AD70" s="173" t="str">
        <f>IFERROR(VLOOKUP(DATASHEET!AR68,lookup,2,FALSE)*2,"")</f>
        <v/>
      </c>
      <c r="AE70" s="174" t="str">
        <f t="shared" si="43"/>
        <v/>
      </c>
      <c r="AF70" s="175" t="str">
        <f t="shared" si="44"/>
        <v/>
      </c>
      <c r="AG70" s="203" t="str">
        <f t="shared" si="45"/>
        <v/>
      </c>
      <c r="AH70" s="204" t="str">
        <f t="shared" si="46"/>
        <v/>
      </c>
      <c r="AI70" s="178" t="str">
        <f t="shared" si="47"/>
        <v/>
      </c>
      <c r="AJ70" s="205" t="str">
        <f t="shared" si="48"/>
        <v/>
      </c>
      <c r="AK70" s="180"/>
      <c r="AL70" s="181" t="str">
        <f>IFERROR(VLOOKUP(DATASHEET!CJ68,lookup,2,FALSE),"")</f>
        <v/>
      </c>
      <c r="AM70" s="182" t="str">
        <f t="shared" si="49"/>
        <v/>
      </c>
      <c r="AN70" s="183" t="str">
        <f>IFERROR(VLOOKUP(DATASHEET!AZ68,lookup,2,FALSE),"")</f>
        <v/>
      </c>
      <c r="AO70" s="183" t="str">
        <f>IFERROR(VLOOKUP(DATASHEET!CN68,lookup,2,FALSE),"")</f>
        <v/>
      </c>
      <c r="AP70" s="184" t="str">
        <f>IFERROR(VLOOKUP(DATASHEET!BH68,lookup,2,FALSE),"")</f>
        <v/>
      </c>
      <c r="AQ70" s="206" t="str">
        <f>IFERROR(VLOOKUP(DATASHEET!BD68,lookup,2,FALSE),"")</f>
        <v/>
      </c>
      <c r="AR70" s="186"/>
      <c r="AS70" s="207" t="str">
        <f>IFERROR(VLOOKUP(DATASHEET!AF68,lookup,2,FALSE),"")</f>
        <v/>
      </c>
      <c r="AT70" s="251" t="str">
        <f t="shared" si="50"/>
        <v/>
      </c>
      <c r="AU70" s="208" t="str">
        <f>IFERROR(VLOOKUP(DATASHEET!BL68,lookup,2,FALSE),"")</f>
        <v/>
      </c>
      <c r="AV70" s="208" t="str">
        <f>IFERROR(VLOOKUP(DATASHEET!BT68,lookup,2,FALSE),"")</f>
        <v/>
      </c>
      <c r="AW70" s="208" t="str">
        <f>IFERROR(VLOOKUP(DATASHEET!CB68,lookup,2,FALSE),"")</f>
        <v/>
      </c>
      <c r="AX70" s="209" t="str">
        <f>IFERROR(VLOOKUP(DATASHEET!CF68,lookup,2,FALSE),"")</f>
        <v/>
      </c>
      <c r="AY70" s="208" t="str">
        <f>IFERROR(VLOOKUP(DATASHEET!AN68,lookup,2,FALSE),"")</f>
        <v/>
      </c>
      <c r="AZ70" s="264" t="str">
        <f>IFERROR(VLOOKUP(DATASHEET!BX68,lookup,2,FALSE),"")</f>
        <v/>
      </c>
      <c r="BA70" s="210" t="str">
        <f>IFERROR(VLOOKUP(DATASHEET!AJ68,lookup,2,FALSE),"")</f>
        <v/>
      </c>
      <c r="BB70" s="211" t="str">
        <f t="shared" si="51"/>
        <v/>
      </c>
      <c r="BC70" s="212" t="str">
        <f t="shared" si="52"/>
        <v/>
      </c>
      <c r="BD70" s="132"/>
    </row>
    <row r="71" spans="1:56" x14ac:dyDescent="0.25">
      <c r="A71" s="193" t="str">
        <f>DATASHEET!B69</f>
        <v>HAMBLETON, Grace</v>
      </c>
      <c r="B71" s="194" t="str">
        <f>DATASHEET!C69</f>
        <v>8KC</v>
      </c>
      <c r="C71" s="194" t="str">
        <f>DATASHEET!D69</f>
        <v>F</v>
      </c>
      <c r="D71" s="194" t="str">
        <f>DATASHEET!J69</f>
        <v>E</v>
      </c>
      <c r="E71" s="194" t="str">
        <f>DATASHEET!E69</f>
        <v>N</v>
      </c>
      <c r="F71" s="194" t="str">
        <f>DATASHEET!F69</f>
        <v>White - British</v>
      </c>
      <c r="G71" s="194" t="str">
        <f>DATASHEET!H69</f>
        <v>Y</v>
      </c>
      <c r="H71" s="194" t="str">
        <f>DATASHEET!I69</f>
        <v>N</v>
      </c>
      <c r="I71" s="195" t="str">
        <f>DATASHEET!L69</f>
        <v>2-3</v>
      </c>
      <c r="J71" s="325">
        <f>PROGRESS!P83</f>
        <v>24.745968000000001</v>
      </c>
      <c r="K71" s="163" t="str">
        <f t="shared" si="27"/>
        <v/>
      </c>
      <c r="L71" s="196" t="str">
        <f t="shared" si="28"/>
        <v/>
      </c>
      <c r="M71" s="165"/>
      <c r="N71" s="304">
        <f t="shared" si="29"/>
        <v>4.9491936000000001</v>
      </c>
      <c r="O71" s="198" t="str">
        <f t="shared" si="30"/>
        <v/>
      </c>
      <c r="P71" s="199" t="str">
        <f t="shared" si="31"/>
        <v/>
      </c>
      <c r="Q71" s="304">
        <f t="shared" si="32"/>
        <v>4.9491936000000001</v>
      </c>
      <c r="R71" s="198" t="str">
        <f t="shared" si="33"/>
        <v/>
      </c>
      <c r="S71" s="200" t="str">
        <f t="shared" si="34"/>
        <v/>
      </c>
      <c r="T71" s="304">
        <f t="shared" si="35"/>
        <v>7.4237903999999997</v>
      </c>
      <c r="U71" s="198">
        <f t="shared" si="36"/>
        <v>0</v>
      </c>
      <c r="V71" s="201">
        <f t="shared" si="37"/>
        <v>-2.4745968</v>
      </c>
      <c r="W71" s="202">
        <f t="shared" si="38"/>
        <v>3</v>
      </c>
      <c r="X71" s="304">
        <f t="shared" si="39"/>
        <v>7.4237903999999997</v>
      </c>
      <c r="Y71" s="198">
        <f t="shared" si="40"/>
        <v>0</v>
      </c>
      <c r="Z71" s="201">
        <f t="shared" si="41"/>
        <v>-2.4745968</v>
      </c>
      <c r="AA71" s="202">
        <f t="shared" si="42"/>
        <v>3</v>
      </c>
      <c r="AB71" s="171"/>
      <c r="AC71" s="172" t="str">
        <f>IFERROR(VLOOKUP(DATASHEET!BP69,lookup,2,FALSE)*2,"")</f>
        <v/>
      </c>
      <c r="AD71" s="173" t="str">
        <f>IFERROR(VLOOKUP(DATASHEET!AR69,lookup,2,FALSE)*2,"")</f>
        <v/>
      </c>
      <c r="AE71" s="174" t="str">
        <f t="shared" si="43"/>
        <v/>
      </c>
      <c r="AF71" s="175" t="str">
        <f t="shared" si="44"/>
        <v/>
      </c>
      <c r="AG71" s="203" t="str">
        <f t="shared" si="45"/>
        <v/>
      </c>
      <c r="AH71" s="204" t="str">
        <f t="shared" si="46"/>
        <v/>
      </c>
      <c r="AI71" s="178" t="str">
        <f t="shared" si="47"/>
        <v/>
      </c>
      <c r="AJ71" s="205" t="str">
        <f t="shared" si="48"/>
        <v/>
      </c>
      <c r="AK71" s="180"/>
      <c r="AL71" s="181" t="str">
        <f>IFERROR(VLOOKUP(DATASHEET!CJ69,lookup,2,FALSE),"")</f>
        <v/>
      </c>
      <c r="AM71" s="182" t="str">
        <f t="shared" si="49"/>
        <v/>
      </c>
      <c r="AN71" s="183" t="str">
        <f>IFERROR(VLOOKUP(DATASHEET!AZ69,lookup,2,FALSE),"")</f>
        <v/>
      </c>
      <c r="AO71" s="183" t="str">
        <f>IFERROR(VLOOKUP(DATASHEET!CN69,lookup,2,FALSE),"")</f>
        <v/>
      </c>
      <c r="AP71" s="184" t="str">
        <f>IFERROR(VLOOKUP(DATASHEET!BH69,lookup,2,FALSE),"")</f>
        <v/>
      </c>
      <c r="AQ71" s="206" t="str">
        <f>IFERROR(VLOOKUP(DATASHEET!BD69,lookup,2,FALSE),"")</f>
        <v/>
      </c>
      <c r="AR71" s="186"/>
      <c r="AS71" s="207" t="str">
        <f>IFERROR(VLOOKUP(DATASHEET!AF69,lookup,2,FALSE),"")</f>
        <v/>
      </c>
      <c r="AT71" s="251" t="str">
        <f t="shared" si="50"/>
        <v/>
      </c>
      <c r="AU71" s="208" t="str">
        <f>IFERROR(VLOOKUP(DATASHEET!BL69,lookup,2,FALSE),"")</f>
        <v/>
      </c>
      <c r="AV71" s="208" t="str">
        <f>IFERROR(VLOOKUP(DATASHEET!BT69,lookup,2,FALSE),"")</f>
        <v/>
      </c>
      <c r="AW71" s="208" t="str">
        <f>IFERROR(VLOOKUP(DATASHEET!CB69,lookup,2,FALSE),"")</f>
        <v/>
      </c>
      <c r="AX71" s="209" t="str">
        <f>IFERROR(VLOOKUP(DATASHEET!CF69,lookup,2,FALSE),"")</f>
        <v/>
      </c>
      <c r="AY71" s="208" t="str">
        <f>IFERROR(VLOOKUP(DATASHEET!AN69,lookup,2,FALSE),"")</f>
        <v/>
      </c>
      <c r="AZ71" s="264" t="str">
        <f>IFERROR(VLOOKUP(DATASHEET!BX69,lookup,2,FALSE),"")</f>
        <v/>
      </c>
      <c r="BA71" s="210" t="str">
        <f>IFERROR(VLOOKUP(DATASHEET!AJ69,lookup,2,FALSE),"")</f>
        <v/>
      </c>
      <c r="BB71" s="211" t="str">
        <f t="shared" si="51"/>
        <v/>
      </c>
      <c r="BC71" s="212" t="str">
        <f t="shared" si="52"/>
        <v/>
      </c>
      <c r="BD71" s="132"/>
    </row>
    <row r="72" spans="1:56" x14ac:dyDescent="0.25">
      <c r="A72" s="193" t="str">
        <f>DATASHEET!B70</f>
        <v>HARRISON WINKS, Georgia</v>
      </c>
      <c r="B72" s="194" t="str">
        <f>DATASHEET!C70</f>
        <v>8AR</v>
      </c>
      <c r="C72" s="194" t="str">
        <f>DATASHEET!D70</f>
        <v>F</v>
      </c>
      <c r="D72" s="194" t="str">
        <f>DATASHEET!J70</f>
        <v>N</v>
      </c>
      <c r="E72" s="194" t="str">
        <f>DATASHEET!E70</f>
        <v>N</v>
      </c>
      <c r="F72" s="194" t="str">
        <f>DATASHEET!F70</f>
        <v>White - British</v>
      </c>
      <c r="G72" s="194" t="str">
        <f>DATASHEET!H70</f>
        <v>N</v>
      </c>
      <c r="H72" s="194" t="str">
        <f>DATASHEET!I70</f>
        <v>N</v>
      </c>
      <c r="I72" s="195" t="str">
        <f>DATASHEET!L70</f>
        <v>5-6</v>
      </c>
      <c r="J72" s="325">
        <f>PROGRESS!P84</f>
        <v>56.563876999999998</v>
      </c>
      <c r="K72" s="163" t="str">
        <f t="shared" si="27"/>
        <v/>
      </c>
      <c r="L72" s="196" t="str">
        <f t="shared" si="28"/>
        <v/>
      </c>
      <c r="M72" s="165"/>
      <c r="N72" s="304">
        <f t="shared" si="29"/>
        <v>11.3127754</v>
      </c>
      <c r="O72" s="198" t="str">
        <f t="shared" si="30"/>
        <v/>
      </c>
      <c r="P72" s="199" t="str">
        <f t="shared" si="31"/>
        <v/>
      </c>
      <c r="Q72" s="304">
        <f t="shared" si="32"/>
        <v>11.3127754</v>
      </c>
      <c r="R72" s="198" t="str">
        <f t="shared" si="33"/>
        <v/>
      </c>
      <c r="S72" s="200" t="str">
        <f t="shared" si="34"/>
        <v/>
      </c>
      <c r="T72" s="304">
        <f t="shared" si="35"/>
        <v>16.969163099999999</v>
      </c>
      <c r="U72" s="198">
        <f t="shared" si="36"/>
        <v>0</v>
      </c>
      <c r="V72" s="201">
        <f t="shared" si="37"/>
        <v>-5.6563876999999998</v>
      </c>
      <c r="W72" s="202">
        <f t="shared" si="38"/>
        <v>3</v>
      </c>
      <c r="X72" s="304">
        <f t="shared" si="39"/>
        <v>16.969163099999999</v>
      </c>
      <c r="Y72" s="198">
        <f t="shared" si="40"/>
        <v>0</v>
      </c>
      <c r="Z72" s="201">
        <f t="shared" si="41"/>
        <v>-5.6563876999999998</v>
      </c>
      <c r="AA72" s="202">
        <f t="shared" si="42"/>
        <v>3</v>
      </c>
      <c r="AB72" s="171"/>
      <c r="AC72" s="172" t="str">
        <f>IFERROR(VLOOKUP(DATASHEET!BP70,lookup,2,FALSE)*2,"")</f>
        <v/>
      </c>
      <c r="AD72" s="173" t="str">
        <f>IFERROR(VLOOKUP(DATASHEET!AR70,lookup,2,FALSE)*2,"")</f>
        <v/>
      </c>
      <c r="AE72" s="174" t="str">
        <f t="shared" si="43"/>
        <v/>
      </c>
      <c r="AF72" s="175" t="str">
        <f t="shared" si="44"/>
        <v/>
      </c>
      <c r="AG72" s="203" t="str">
        <f t="shared" si="45"/>
        <v/>
      </c>
      <c r="AH72" s="204" t="str">
        <f t="shared" si="46"/>
        <v/>
      </c>
      <c r="AI72" s="178" t="str">
        <f t="shared" si="47"/>
        <v/>
      </c>
      <c r="AJ72" s="205" t="str">
        <f t="shared" si="48"/>
        <v/>
      </c>
      <c r="AK72" s="180"/>
      <c r="AL72" s="181" t="str">
        <f>IFERROR(VLOOKUP(DATASHEET!CJ70,lookup,2,FALSE),"")</f>
        <v/>
      </c>
      <c r="AM72" s="182" t="str">
        <f t="shared" si="49"/>
        <v/>
      </c>
      <c r="AN72" s="183" t="str">
        <f>IFERROR(VLOOKUP(DATASHEET!AZ70,lookup,2,FALSE),"")</f>
        <v/>
      </c>
      <c r="AO72" s="183" t="str">
        <f>IFERROR(VLOOKUP(DATASHEET!CN70,lookup,2,FALSE),"")</f>
        <v/>
      </c>
      <c r="AP72" s="184" t="str">
        <f>IFERROR(VLOOKUP(DATASHEET!BH70,lookup,2,FALSE),"")</f>
        <v/>
      </c>
      <c r="AQ72" s="206" t="str">
        <f>IFERROR(VLOOKUP(DATASHEET!BD70,lookup,2,FALSE),"")</f>
        <v/>
      </c>
      <c r="AR72" s="186"/>
      <c r="AS72" s="207" t="str">
        <f>IFERROR(VLOOKUP(DATASHEET!AF70,lookup,2,FALSE),"")</f>
        <v/>
      </c>
      <c r="AT72" s="251" t="str">
        <f t="shared" si="50"/>
        <v/>
      </c>
      <c r="AU72" s="208" t="str">
        <f>IFERROR(VLOOKUP(DATASHEET!BL70,lookup,2,FALSE),"")</f>
        <v/>
      </c>
      <c r="AV72" s="208" t="str">
        <f>IFERROR(VLOOKUP(DATASHEET!BT70,lookup,2,FALSE),"")</f>
        <v/>
      </c>
      <c r="AW72" s="208" t="str">
        <f>IFERROR(VLOOKUP(DATASHEET!CB70,lookup,2,FALSE),"")</f>
        <v/>
      </c>
      <c r="AX72" s="209" t="str">
        <f>IFERROR(VLOOKUP(DATASHEET!CF70,lookup,2,FALSE),"")</f>
        <v/>
      </c>
      <c r="AY72" s="208" t="str">
        <f>IFERROR(VLOOKUP(DATASHEET!AN70,lookup,2,FALSE),"")</f>
        <v/>
      </c>
      <c r="AZ72" s="264" t="str">
        <f>IFERROR(VLOOKUP(DATASHEET!BX70,lookup,2,FALSE),"")</f>
        <v/>
      </c>
      <c r="BA72" s="210" t="str">
        <f>IFERROR(VLOOKUP(DATASHEET!AJ70,lookup,2,FALSE),"")</f>
        <v/>
      </c>
      <c r="BB72" s="211" t="str">
        <f t="shared" si="51"/>
        <v/>
      </c>
      <c r="BC72" s="212" t="str">
        <f t="shared" si="52"/>
        <v/>
      </c>
      <c r="BD72" s="132"/>
    </row>
    <row r="73" spans="1:56" x14ac:dyDescent="0.25">
      <c r="A73" s="193" t="str">
        <f>DATASHEET!B71</f>
        <v>HARTLEY, Mischa</v>
      </c>
      <c r="B73" s="194" t="str">
        <f>DATASHEET!C71</f>
        <v>8AR</v>
      </c>
      <c r="C73" s="194" t="str">
        <f>DATASHEET!D71</f>
        <v>F</v>
      </c>
      <c r="D73" s="194" t="str">
        <f>DATASHEET!J71</f>
        <v>N</v>
      </c>
      <c r="E73" s="194" t="str">
        <f>DATASHEET!E71</f>
        <v>N</v>
      </c>
      <c r="F73" s="194" t="str">
        <f>DATASHEET!F71</f>
        <v>White - British</v>
      </c>
      <c r="G73" s="194" t="str">
        <f>DATASHEET!H71</f>
        <v>N</v>
      </c>
      <c r="H73" s="194" t="str">
        <f>DATASHEET!I71</f>
        <v>N</v>
      </c>
      <c r="I73" s="195" t="str">
        <f>DATASHEET!L71</f>
        <v>5-6</v>
      </c>
      <c r="J73" s="325">
        <f>PROGRESS!P85</f>
        <v>49.024999999999999</v>
      </c>
      <c r="K73" s="163" t="str">
        <f t="shared" si="27"/>
        <v/>
      </c>
      <c r="L73" s="196" t="str">
        <f t="shared" si="28"/>
        <v/>
      </c>
      <c r="M73" s="165"/>
      <c r="N73" s="304">
        <f t="shared" si="29"/>
        <v>9.8049999999999997</v>
      </c>
      <c r="O73" s="198" t="str">
        <f t="shared" si="30"/>
        <v/>
      </c>
      <c r="P73" s="199" t="str">
        <f t="shared" si="31"/>
        <v/>
      </c>
      <c r="Q73" s="304">
        <f t="shared" si="32"/>
        <v>9.8049999999999997</v>
      </c>
      <c r="R73" s="198" t="str">
        <f t="shared" si="33"/>
        <v/>
      </c>
      <c r="S73" s="200" t="str">
        <f t="shared" si="34"/>
        <v/>
      </c>
      <c r="T73" s="304">
        <f t="shared" si="35"/>
        <v>14.7075</v>
      </c>
      <c r="U73" s="198">
        <f t="shared" si="36"/>
        <v>0</v>
      </c>
      <c r="V73" s="201">
        <f t="shared" si="37"/>
        <v>-4.9024999999999999</v>
      </c>
      <c r="W73" s="202">
        <f t="shared" si="38"/>
        <v>3</v>
      </c>
      <c r="X73" s="304">
        <f t="shared" si="39"/>
        <v>14.7075</v>
      </c>
      <c r="Y73" s="198">
        <f t="shared" si="40"/>
        <v>0</v>
      </c>
      <c r="Z73" s="201">
        <f t="shared" si="41"/>
        <v>-4.9024999999999999</v>
      </c>
      <c r="AA73" s="202">
        <f t="shared" si="42"/>
        <v>3</v>
      </c>
      <c r="AB73" s="171"/>
      <c r="AC73" s="172" t="str">
        <f>IFERROR(VLOOKUP(DATASHEET!BP71,lookup,2,FALSE)*2,"")</f>
        <v/>
      </c>
      <c r="AD73" s="173" t="str">
        <f>IFERROR(VLOOKUP(DATASHEET!AR71,lookup,2,FALSE)*2,"")</f>
        <v/>
      </c>
      <c r="AE73" s="174" t="str">
        <f t="shared" si="43"/>
        <v/>
      </c>
      <c r="AF73" s="175" t="str">
        <f t="shared" si="44"/>
        <v/>
      </c>
      <c r="AG73" s="203" t="str">
        <f t="shared" si="45"/>
        <v/>
      </c>
      <c r="AH73" s="204" t="str">
        <f t="shared" si="46"/>
        <v/>
      </c>
      <c r="AI73" s="178" t="str">
        <f t="shared" si="47"/>
        <v/>
      </c>
      <c r="AJ73" s="205" t="str">
        <f t="shared" si="48"/>
        <v/>
      </c>
      <c r="AK73" s="180"/>
      <c r="AL73" s="181" t="str">
        <f>IFERROR(VLOOKUP(DATASHEET!CJ71,lookup,2,FALSE),"")</f>
        <v/>
      </c>
      <c r="AM73" s="182" t="str">
        <f t="shared" si="49"/>
        <v/>
      </c>
      <c r="AN73" s="183" t="str">
        <f>IFERROR(VLOOKUP(DATASHEET!AZ71,lookup,2,FALSE),"")</f>
        <v/>
      </c>
      <c r="AO73" s="183" t="str">
        <f>IFERROR(VLOOKUP(DATASHEET!CN71,lookup,2,FALSE),"")</f>
        <v/>
      </c>
      <c r="AP73" s="184" t="str">
        <f>IFERROR(VLOOKUP(DATASHEET!BH71,lookup,2,FALSE),"")</f>
        <v/>
      </c>
      <c r="AQ73" s="206" t="str">
        <f>IFERROR(VLOOKUP(DATASHEET!BD71,lookup,2,FALSE),"")</f>
        <v/>
      </c>
      <c r="AR73" s="186"/>
      <c r="AS73" s="207" t="str">
        <f>IFERROR(VLOOKUP(DATASHEET!AF71,lookup,2,FALSE),"")</f>
        <v/>
      </c>
      <c r="AT73" s="251" t="str">
        <f t="shared" si="50"/>
        <v/>
      </c>
      <c r="AU73" s="208" t="str">
        <f>IFERROR(VLOOKUP(DATASHEET!BL71,lookup,2,FALSE),"")</f>
        <v/>
      </c>
      <c r="AV73" s="208" t="str">
        <f>IFERROR(VLOOKUP(DATASHEET!BT71,lookup,2,FALSE),"")</f>
        <v/>
      </c>
      <c r="AW73" s="208" t="str">
        <f>IFERROR(VLOOKUP(DATASHEET!CB71,lookup,2,FALSE),"")</f>
        <v/>
      </c>
      <c r="AX73" s="209" t="str">
        <f>IFERROR(VLOOKUP(DATASHEET!CF71,lookup,2,FALSE),"")</f>
        <v/>
      </c>
      <c r="AY73" s="208" t="str">
        <f>IFERROR(VLOOKUP(DATASHEET!AN71,lookup,2,FALSE),"")</f>
        <v/>
      </c>
      <c r="AZ73" s="264" t="str">
        <f>IFERROR(VLOOKUP(DATASHEET!BX71,lookup,2,FALSE),"")</f>
        <v/>
      </c>
      <c r="BA73" s="210" t="str">
        <f>IFERROR(VLOOKUP(DATASHEET!AJ71,lookup,2,FALSE),"")</f>
        <v/>
      </c>
      <c r="BB73" s="211" t="str">
        <f t="shared" si="51"/>
        <v/>
      </c>
      <c r="BC73" s="212" t="str">
        <f t="shared" si="52"/>
        <v/>
      </c>
      <c r="BD73" s="132"/>
    </row>
    <row r="74" spans="1:56" x14ac:dyDescent="0.25">
      <c r="A74" s="193" t="str">
        <f>DATASHEET!B72</f>
        <v>HAUTBERGUE, Angelica</v>
      </c>
      <c r="B74" s="194" t="str">
        <f>DATASHEET!C72</f>
        <v>8TR</v>
      </c>
      <c r="C74" s="194" t="str">
        <f>DATASHEET!D72</f>
        <v>F</v>
      </c>
      <c r="D74" s="194" t="str">
        <f>DATASHEET!J72</f>
        <v>N</v>
      </c>
      <c r="E74" s="194" t="str">
        <f>DATASHEET!E72</f>
        <v>N</v>
      </c>
      <c r="F74" s="194" t="str">
        <f>DATASHEET!F72</f>
        <v>White and Any Other Ethnic Group</v>
      </c>
      <c r="G74" s="194" t="str">
        <f>DATASHEET!H72</f>
        <v>N</v>
      </c>
      <c r="H74" s="194" t="str">
        <f>DATASHEET!I72</f>
        <v>N</v>
      </c>
      <c r="I74" s="195" t="str">
        <f>DATASHEET!L72</f>
        <v>7-8</v>
      </c>
      <c r="J74" s="325">
        <f>PROGRESS!P86</f>
        <v>74.702128000000002</v>
      </c>
      <c r="K74" s="163" t="str">
        <f t="shared" si="27"/>
        <v/>
      </c>
      <c r="L74" s="196" t="str">
        <f t="shared" si="28"/>
        <v/>
      </c>
      <c r="M74" s="165"/>
      <c r="N74" s="304">
        <f t="shared" si="29"/>
        <v>14.940425600000001</v>
      </c>
      <c r="O74" s="198" t="str">
        <f t="shared" si="30"/>
        <v/>
      </c>
      <c r="P74" s="199" t="str">
        <f t="shared" si="31"/>
        <v/>
      </c>
      <c r="Q74" s="304">
        <f t="shared" si="32"/>
        <v>14.940425600000001</v>
      </c>
      <c r="R74" s="198" t="str">
        <f t="shared" si="33"/>
        <v/>
      </c>
      <c r="S74" s="200" t="str">
        <f t="shared" si="34"/>
        <v/>
      </c>
      <c r="T74" s="304">
        <f t="shared" si="35"/>
        <v>22.410638400000003</v>
      </c>
      <c r="U74" s="198">
        <f t="shared" si="36"/>
        <v>0</v>
      </c>
      <c r="V74" s="201">
        <f t="shared" si="37"/>
        <v>-7.4702128000000014</v>
      </c>
      <c r="W74" s="202">
        <f t="shared" si="38"/>
        <v>3</v>
      </c>
      <c r="X74" s="304">
        <f t="shared" si="39"/>
        <v>22.410638400000003</v>
      </c>
      <c r="Y74" s="198">
        <f t="shared" si="40"/>
        <v>0</v>
      </c>
      <c r="Z74" s="201">
        <f t="shared" si="41"/>
        <v>-7.4702128000000014</v>
      </c>
      <c r="AA74" s="202">
        <f t="shared" si="42"/>
        <v>3</v>
      </c>
      <c r="AB74" s="171"/>
      <c r="AC74" s="172" t="str">
        <f>IFERROR(VLOOKUP(DATASHEET!BP72,lookup,2,FALSE)*2,"")</f>
        <v/>
      </c>
      <c r="AD74" s="173" t="str">
        <f>IFERROR(VLOOKUP(DATASHEET!AR72,lookup,2,FALSE)*2,"")</f>
        <v/>
      </c>
      <c r="AE74" s="174" t="str">
        <f t="shared" si="43"/>
        <v/>
      </c>
      <c r="AF74" s="175" t="str">
        <f t="shared" si="44"/>
        <v/>
      </c>
      <c r="AG74" s="203" t="str">
        <f t="shared" si="45"/>
        <v/>
      </c>
      <c r="AH74" s="204" t="str">
        <f t="shared" si="46"/>
        <v/>
      </c>
      <c r="AI74" s="178" t="str">
        <f t="shared" si="47"/>
        <v/>
      </c>
      <c r="AJ74" s="205" t="str">
        <f t="shared" si="48"/>
        <v/>
      </c>
      <c r="AK74" s="180"/>
      <c r="AL74" s="181" t="str">
        <f>IFERROR(VLOOKUP(DATASHEET!CJ72,lookup,2,FALSE),"")</f>
        <v/>
      </c>
      <c r="AM74" s="182" t="str">
        <f t="shared" si="49"/>
        <v/>
      </c>
      <c r="AN74" s="183" t="str">
        <f>IFERROR(VLOOKUP(DATASHEET!AZ72,lookup,2,FALSE),"")</f>
        <v/>
      </c>
      <c r="AO74" s="183" t="str">
        <f>IFERROR(VLOOKUP(DATASHEET!CN72,lookup,2,FALSE),"")</f>
        <v/>
      </c>
      <c r="AP74" s="184" t="str">
        <f>IFERROR(VLOOKUP(DATASHEET!BH72,lookup,2,FALSE),"")</f>
        <v/>
      </c>
      <c r="AQ74" s="206" t="str">
        <f>IFERROR(VLOOKUP(DATASHEET!BD72,lookup,2,FALSE),"")</f>
        <v/>
      </c>
      <c r="AR74" s="186"/>
      <c r="AS74" s="207" t="str">
        <f>IFERROR(VLOOKUP(DATASHEET!AF72,lookup,2,FALSE),"")</f>
        <v/>
      </c>
      <c r="AT74" s="251" t="str">
        <f t="shared" si="50"/>
        <v/>
      </c>
      <c r="AU74" s="208" t="str">
        <f>IFERROR(VLOOKUP(DATASHEET!BL72,lookup,2,FALSE),"")</f>
        <v/>
      </c>
      <c r="AV74" s="208" t="str">
        <f>IFERROR(VLOOKUP(DATASHEET!BT72,lookup,2,FALSE),"")</f>
        <v/>
      </c>
      <c r="AW74" s="208" t="str">
        <f>IFERROR(VLOOKUP(DATASHEET!CB72,lookup,2,FALSE),"")</f>
        <v/>
      </c>
      <c r="AX74" s="209" t="str">
        <f>IFERROR(VLOOKUP(DATASHEET!CF72,lookup,2,FALSE),"")</f>
        <v/>
      </c>
      <c r="AY74" s="208" t="str">
        <f>IFERROR(VLOOKUP(DATASHEET!AN72,lookup,2,FALSE),"")</f>
        <v/>
      </c>
      <c r="AZ74" s="264" t="str">
        <f>IFERROR(VLOOKUP(DATASHEET!BX72,lookup,2,FALSE),"")</f>
        <v/>
      </c>
      <c r="BA74" s="210" t="str">
        <f>IFERROR(VLOOKUP(DATASHEET!AJ72,lookup,2,FALSE),"")</f>
        <v/>
      </c>
      <c r="BB74" s="211" t="str">
        <f t="shared" si="51"/>
        <v/>
      </c>
      <c r="BC74" s="212" t="str">
        <f t="shared" si="52"/>
        <v/>
      </c>
      <c r="BD74" s="132"/>
    </row>
    <row r="75" spans="1:56" x14ac:dyDescent="0.25">
      <c r="A75" s="193" t="str">
        <f>DATASHEET!B73</f>
        <v>HAWKINS, Naomi</v>
      </c>
      <c r="B75" s="194" t="str">
        <f>DATASHEET!C73</f>
        <v>8TR</v>
      </c>
      <c r="C75" s="194" t="str">
        <f>DATASHEET!D73</f>
        <v>F</v>
      </c>
      <c r="D75" s="194" t="str">
        <f>DATASHEET!J73</f>
        <v>N</v>
      </c>
      <c r="E75" s="194" t="str">
        <f>DATASHEET!E73</f>
        <v>N</v>
      </c>
      <c r="F75" s="194" t="str">
        <f>DATASHEET!F73</f>
        <v>White - British</v>
      </c>
      <c r="G75" s="194" t="str">
        <f>DATASHEET!H73</f>
        <v>N</v>
      </c>
      <c r="H75" s="194" t="str">
        <f>DATASHEET!I73</f>
        <v>N</v>
      </c>
      <c r="I75" s="195" t="str">
        <f>DATASHEET!L73</f>
        <v>6-7</v>
      </c>
      <c r="J75" s="325">
        <f>PROGRESS!P87</f>
        <v>59.353448</v>
      </c>
      <c r="K75" s="163" t="str">
        <f t="shared" si="27"/>
        <v/>
      </c>
      <c r="L75" s="196" t="str">
        <f t="shared" si="28"/>
        <v/>
      </c>
      <c r="M75" s="165"/>
      <c r="N75" s="304">
        <f t="shared" si="29"/>
        <v>11.8706896</v>
      </c>
      <c r="O75" s="198" t="str">
        <f t="shared" si="30"/>
        <v/>
      </c>
      <c r="P75" s="199" t="str">
        <f t="shared" si="31"/>
        <v/>
      </c>
      <c r="Q75" s="304">
        <f t="shared" si="32"/>
        <v>11.8706896</v>
      </c>
      <c r="R75" s="198" t="str">
        <f t="shared" si="33"/>
        <v/>
      </c>
      <c r="S75" s="200" t="str">
        <f t="shared" si="34"/>
        <v/>
      </c>
      <c r="T75" s="304">
        <f t="shared" si="35"/>
        <v>17.806034400000001</v>
      </c>
      <c r="U75" s="198">
        <f t="shared" si="36"/>
        <v>0</v>
      </c>
      <c r="V75" s="201">
        <f t="shared" si="37"/>
        <v>-5.9353448000000002</v>
      </c>
      <c r="W75" s="202">
        <f t="shared" si="38"/>
        <v>3</v>
      </c>
      <c r="X75" s="304">
        <f t="shared" si="39"/>
        <v>17.806034400000001</v>
      </c>
      <c r="Y75" s="198">
        <f t="shared" si="40"/>
        <v>0</v>
      </c>
      <c r="Z75" s="201">
        <f t="shared" si="41"/>
        <v>-5.9353448000000002</v>
      </c>
      <c r="AA75" s="202">
        <f t="shared" si="42"/>
        <v>3</v>
      </c>
      <c r="AB75" s="171"/>
      <c r="AC75" s="172" t="str">
        <f>IFERROR(VLOOKUP(DATASHEET!BP73,lookup,2,FALSE)*2,"")</f>
        <v/>
      </c>
      <c r="AD75" s="173" t="str">
        <f>IFERROR(VLOOKUP(DATASHEET!AR73,lookup,2,FALSE)*2,"")</f>
        <v/>
      </c>
      <c r="AE75" s="174" t="str">
        <f t="shared" si="43"/>
        <v/>
      </c>
      <c r="AF75" s="175" t="str">
        <f t="shared" si="44"/>
        <v/>
      </c>
      <c r="AG75" s="203" t="str">
        <f t="shared" si="45"/>
        <v/>
      </c>
      <c r="AH75" s="204" t="str">
        <f t="shared" si="46"/>
        <v/>
      </c>
      <c r="AI75" s="178" t="str">
        <f t="shared" si="47"/>
        <v/>
      </c>
      <c r="AJ75" s="205" t="str">
        <f t="shared" si="48"/>
        <v/>
      </c>
      <c r="AK75" s="180"/>
      <c r="AL75" s="181" t="str">
        <f>IFERROR(VLOOKUP(DATASHEET!CJ73,lookup,2,FALSE),"")</f>
        <v/>
      </c>
      <c r="AM75" s="182" t="str">
        <f t="shared" si="49"/>
        <v/>
      </c>
      <c r="AN75" s="183" t="str">
        <f>IFERROR(VLOOKUP(DATASHEET!AZ73,lookup,2,FALSE),"")</f>
        <v/>
      </c>
      <c r="AO75" s="183" t="str">
        <f>IFERROR(VLOOKUP(DATASHEET!CN73,lookup,2,FALSE),"")</f>
        <v/>
      </c>
      <c r="AP75" s="184" t="str">
        <f>IFERROR(VLOOKUP(DATASHEET!BH73,lookup,2,FALSE),"")</f>
        <v/>
      </c>
      <c r="AQ75" s="206" t="str">
        <f>IFERROR(VLOOKUP(DATASHEET!BD73,lookup,2,FALSE),"")</f>
        <v/>
      </c>
      <c r="AR75" s="186"/>
      <c r="AS75" s="207" t="str">
        <f>IFERROR(VLOOKUP(DATASHEET!AF73,lookup,2,FALSE),"")</f>
        <v/>
      </c>
      <c r="AT75" s="251" t="str">
        <f t="shared" si="50"/>
        <v/>
      </c>
      <c r="AU75" s="208" t="str">
        <f>IFERROR(VLOOKUP(DATASHEET!BL73,lookup,2,FALSE),"")</f>
        <v/>
      </c>
      <c r="AV75" s="208" t="str">
        <f>IFERROR(VLOOKUP(DATASHEET!BT73,lookup,2,FALSE),"")</f>
        <v/>
      </c>
      <c r="AW75" s="208" t="str">
        <f>IFERROR(VLOOKUP(DATASHEET!CB73,lookup,2,FALSE),"")</f>
        <v/>
      </c>
      <c r="AX75" s="209" t="str">
        <f>IFERROR(VLOOKUP(DATASHEET!CF73,lookup,2,FALSE),"")</f>
        <v/>
      </c>
      <c r="AY75" s="208" t="str">
        <f>IFERROR(VLOOKUP(DATASHEET!AN73,lookup,2,FALSE),"")</f>
        <v/>
      </c>
      <c r="AZ75" s="264" t="str">
        <f>IFERROR(VLOOKUP(DATASHEET!BX73,lookup,2,FALSE),"")</f>
        <v/>
      </c>
      <c r="BA75" s="210" t="str">
        <f>IFERROR(VLOOKUP(DATASHEET!AJ73,lookup,2,FALSE),"")</f>
        <v/>
      </c>
      <c r="BB75" s="211" t="str">
        <f t="shared" si="51"/>
        <v/>
      </c>
      <c r="BC75" s="212" t="str">
        <f t="shared" si="52"/>
        <v/>
      </c>
      <c r="BD75" s="132"/>
    </row>
    <row r="76" spans="1:56" x14ac:dyDescent="0.25">
      <c r="A76" s="193" t="str">
        <f>DATASHEET!B74</f>
        <v>HELM, Mansley</v>
      </c>
      <c r="B76" s="194" t="str">
        <f>DATASHEET!C74</f>
        <v>8AB</v>
      </c>
      <c r="C76" s="194" t="str">
        <f>DATASHEET!D74</f>
        <v>M</v>
      </c>
      <c r="D76" s="194" t="str">
        <f>DATASHEET!J74</f>
        <v>N</v>
      </c>
      <c r="E76" s="194" t="str">
        <f>DATASHEET!E74</f>
        <v>Y</v>
      </c>
      <c r="F76" s="194" t="str">
        <f>DATASHEET!F74</f>
        <v>White and Any Other Asian Background</v>
      </c>
      <c r="G76" s="194" t="str">
        <f>DATASHEET!H74</f>
        <v>Y</v>
      </c>
      <c r="H76" s="194" t="str">
        <f>DATASHEET!I74</f>
        <v>N</v>
      </c>
      <c r="I76" s="195" t="str">
        <f>DATASHEET!L74</f>
        <v>6-7</v>
      </c>
      <c r="J76" s="325">
        <f>PROGRESS!P88</f>
        <v>61.896647999999999</v>
      </c>
      <c r="K76" s="163" t="str">
        <f t="shared" si="27"/>
        <v/>
      </c>
      <c r="L76" s="196" t="str">
        <f t="shared" si="28"/>
        <v/>
      </c>
      <c r="M76" s="165"/>
      <c r="N76" s="304">
        <f t="shared" si="29"/>
        <v>12.3793296</v>
      </c>
      <c r="O76" s="198" t="str">
        <f t="shared" si="30"/>
        <v/>
      </c>
      <c r="P76" s="199" t="str">
        <f t="shared" si="31"/>
        <v/>
      </c>
      <c r="Q76" s="304">
        <f t="shared" si="32"/>
        <v>12.3793296</v>
      </c>
      <c r="R76" s="198" t="str">
        <f t="shared" si="33"/>
        <v/>
      </c>
      <c r="S76" s="200" t="str">
        <f t="shared" si="34"/>
        <v/>
      </c>
      <c r="T76" s="304">
        <f t="shared" si="35"/>
        <v>18.568994400000001</v>
      </c>
      <c r="U76" s="198">
        <f t="shared" si="36"/>
        <v>0</v>
      </c>
      <c r="V76" s="201">
        <f t="shared" si="37"/>
        <v>-6.1896648000000001</v>
      </c>
      <c r="W76" s="202">
        <f t="shared" si="38"/>
        <v>3</v>
      </c>
      <c r="X76" s="304">
        <f t="shared" si="39"/>
        <v>18.568994400000001</v>
      </c>
      <c r="Y76" s="198">
        <f t="shared" si="40"/>
        <v>0</v>
      </c>
      <c r="Z76" s="201">
        <f t="shared" si="41"/>
        <v>-6.1896648000000001</v>
      </c>
      <c r="AA76" s="202">
        <f t="shared" si="42"/>
        <v>3</v>
      </c>
      <c r="AB76" s="171"/>
      <c r="AC76" s="172" t="str">
        <f>IFERROR(VLOOKUP(DATASHEET!BP74,lookup,2,FALSE)*2,"")</f>
        <v/>
      </c>
      <c r="AD76" s="173" t="str">
        <f>IFERROR(VLOOKUP(DATASHEET!AR74,lookup,2,FALSE)*2,"")</f>
        <v/>
      </c>
      <c r="AE76" s="174" t="str">
        <f t="shared" si="43"/>
        <v/>
      </c>
      <c r="AF76" s="175" t="str">
        <f t="shared" si="44"/>
        <v/>
      </c>
      <c r="AG76" s="203" t="str">
        <f t="shared" si="45"/>
        <v/>
      </c>
      <c r="AH76" s="204" t="str">
        <f t="shared" si="46"/>
        <v/>
      </c>
      <c r="AI76" s="178" t="str">
        <f t="shared" si="47"/>
        <v/>
      </c>
      <c r="AJ76" s="205" t="str">
        <f t="shared" si="48"/>
        <v/>
      </c>
      <c r="AK76" s="180"/>
      <c r="AL76" s="181" t="str">
        <f>IFERROR(VLOOKUP(DATASHEET!CJ74,lookup,2,FALSE),"")</f>
        <v/>
      </c>
      <c r="AM76" s="182" t="str">
        <f t="shared" si="49"/>
        <v/>
      </c>
      <c r="AN76" s="183" t="str">
        <f>IFERROR(VLOOKUP(DATASHEET!AZ74,lookup,2,FALSE),"")</f>
        <v/>
      </c>
      <c r="AO76" s="183" t="str">
        <f>IFERROR(VLOOKUP(DATASHEET!CN74,lookup,2,FALSE),"")</f>
        <v/>
      </c>
      <c r="AP76" s="184" t="str">
        <f>IFERROR(VLOOKUP(DATASHEET!BH74,lookup,2,FALSE),"")</f>
        <v/>
      </c>
      <c r="AQ76" s="206" t="str">
        <f>IFERROR(VLOOKUP(DATASHEET!BD74,lookup,2,FALSE),"")</f>
        <v/>
      </c>
      <c r="AR76" s="186"/>
      <c r="AS76" s="207" t="str">
        <f>IFERROR(VLOOKUP(DATASHEET!AF74,lookup,2,FALSE),"")</f>
        <v/>
      </c>
      <c r="AT76" s="251" t="str">
        <f t="shared" si="50"/>
        <v/>
      </c>
      <c r="AU76" s="208" t="str">
        <f>IFERROR(VLOOKUP(DATASHEET!BL74,lookup,2,FALSE),"")</f>
        <v/>
      </c>
      <c r="AV76" s="208" t="str">
        <f>IFERROR(VLOOKUP(DATASHEET!BT74,lookup,2,FALSE),"")</f>
        <v/>
      </c>
      <c r="AW76" s="208" t="str">
        <f>IFERROR(VLOOKUP(DATASHEET!CB74,lookup,2,FALSE),"")</f>
        <v/>
      </c>
      <c r="AX76" s="209" t="str">
        <f>IFERROR(VLOOKUP(DATASHEET!CF74,lookup,2,FALSE),"")</f>
        <v/>
      </c>
      <c r="AY76" s="208" t="str">
        <f>IFERROR(VLOOKUP(DATASHEET!AN74,lookup,2,FALSE),"")</f>
        <v/>
      </c>
      <c r="AZ76" s="264" t="str">
        <f>IFERROR(VLOOKUP(DATASHEET!BX74,lookup,2,FALSE),"")</f>
        <v/>
      </c>
      <c r="BA76" s="210" t="str">
        <f>IFERROR(VLOOKUP(DATASHEET!AJ74,lookup,2,FALSE),"")</f>
        <v/>
      </c>
      <c r="BB76" s="211" t="str">
        <f t="shared" si="51"/>
        <v/>
      </c>
      <c r="BC76" s="212" t="str">
        <f t="shared" si="52"/>
        <v/>
      </c>
      <c r="BD76" s="132"/>
    </row>
    <row r="77" spans="1:56" x14ac:dyDescent="0.25">
      <c r="A77" s="193" t="str">
        <f>DATASHEET!B75</f>
        <v>HEMMINGFIELD, Mae</v>
      </c>
      <c r="B77" s="194" t="str">
        <f>DATASHEET!C75</f>
        <v>8PH</v>
      </c>
      <c r="C77" s="194" t="str">
        <f>DATASHEET!D75</f>
        <v>F</v>
      </c>
      <c r="D77" s="194" t="str">
        <f>DATASHEET!J75</f>
        <v>N</v>
      </c>
      <c r="E77" s="194" t="str">
        <f>DATASHEET!E75</f>
        <v>N</v>
      </c>
      <c r="F77" s="194" t="str">
        <f>DATASHEET!F75</f>
        <v>White - British</v>
      </c>
      <c r="G77" s="194" t="str">
        <f>DATASHEET!H75</f>
        <v>N</v>
      </c>
      <c r="H77" s="194" t="str">
        <f>DATASHEET!I75</f>
        <v>N</v>
      </c>
      <c r="I77" s="195" t="str">
        <f>DATASHEET!L75</f>
        <v>6-7</v>
      </c>
      <c r="J77" s="325">
        <f>PROGRESS!P89</f>
        <v>64.375</v>
      </c>
      <c r="K77" s="163" t="str">
        <f t="shared" si="27"/>
        <v/>
      </c>
      <c r="L77" s="196" t="str">
        <f t="shared" si="28"/>
        <v/>
      </c>
      <c r="M77" s="165"/>
      <c r="N77" s="304">
        <f t="shared" si="29"/>
        <v>12.875</v>
      </c>
      <c r="O77" s="198" t="str">
        <f t="shared" si="30"/>
        <v/>
      </c>
      <c r="P77" s="199" t="str">
        <f t="shared" si="31"/>
        <v/>
      </c>
      <c r="Q77" s="304">
        <f t="shared" si="32"/>
        <v>12.875</v>
      </c>
      <c r="R77" s="198" t="str">
        <f t="shared" si="33"/>
        <v/>
      </c>
      <c r="S77" s="200" t="str">
        <f t="shared" si="34"/>
        <v/>
      </c>
      <c r="T77" s="304">
        <f t="shared" si="35"/>
        <v>19.3125</v>
      </c>
      <c r="U77" s="198">
        <f t="shared" si="36"/>
        <v>0</v>
      </c>
      <c r="V77" s="201">
        <f t="shared" si="37"/>
        <v>-6.4375</v>
      </c>
      <c r="W77" s="202">
        <f t="shared" si="38"/>
        <v>3</v>
      </c>
      <c r="X77" s="304">
        <f t="shared" si="39"/>
        <v>19.3125</v>
      </c>
      <c r="Y77" s="198">
        <f t="shared" si="40"/>
        <v>0</v>
      </c>
      <c r="Z77" s="201">
        <f t="shared" si="41"/>
        <v>-6.4375</v>
      </c>
      <c r="AA77" s="202">
        <f t="shared" si="42"/>
        <v>3</v>
      </c>
      <c r="AB77" s="171"/>
      <c r="AC77" s="172" t="str">
        <f>IFERROR(VLOOKUP(DATASHEET!BP75,lookup,2,FALSE)*2,"")</f>
        <v/>
      </c>
      <c r="AD77" s="173" t="str">
        <f>IFERROR(VLOOKUP(DATASHEET!AR75,lookup,2,FALSE)*2,"")</f>
        <v/>
      </c>
      <c r="AE77" s="174" t="str">
        <f t="shared" si="43"/>
        <v/>
      </c>
      <c r="AF77" s="175" t="str">
        <f t="shared" si="44"/>
        <v/>
      </c>
      <c r="AG77" s="203" t="str">
        <f t="shared" si="45"/>
        <v/>
      </c>
      <c r="AH77" s="204" t="str">
        <f t="shared" si="46"/>
        <v/>
      </c>
      <c r="AI77" s="178" t="str">
        <f t="shared" si="47"/>
        <v/>
      </c>
      <c r="AJ77" s="205" t="str">
        <f t="shared" si="48"/>
        <v/>
      </c>
      <c r="AK77" s="180"/>
      <c r="AL77" s="181" t="str">
        <f>IFERROR(VLOOKUP(DATASHEET!CJ75,lookup,2,FALSE),"")</f>
        <v/>
      </c>
      <c r="AM77" s="182" t="str">
        <f t="shared" si="49"/>
        <v/>
      </c>
      <c r="AN77" s="183" t="str">
        <f>IFERROR(VLOOKUP(DATASHEET!AZ75,lookup,2,FALSE),"")</f>
        <v/>
      </c>
      <c r="AO77" s="183" t="str">
        <f>IFERROR(VLOOKUP(DATASHEET!CN75,lookup,2,FALSE),"")</f>
        <v/>
      </c>
      <c r="AP77" s="184" t="str">
        <f>IFERROR(VLOOKUP(DATASHEET!BH75,lookup,2,FALSE),"")</f>
        <v/>
      </c>
      <c r="AQ77" s="206" t="str">
        <f>IFERROR(VLOOKUP(DATASHEET!BD75,lookup,2,FALSE),"")</f>
        <v/>
      </c>
      <c r="AR77" s="186"/>
      <c r="AS77" s="207" t="str">
        <f>IFERROR(VLOOKUP(DATASHEET!AF75,lookup,2,FALSE),"")</f>
        <v/>
      </c>
      <c r="AT77" s="251" t="str">
        <f t="shared" si="50"/>
        <v/>
      </c>
      <c r="AU77" s="208" t="str">
        <f>IFERROR(VLOOKUP(DATASHEET!BL75,lookup,2,FALSE),"")</f>
        <v/>
      </c>
      <c r="AV77" s="208" t="str">
        <f>IFERROR(VLOOKUP(DATASHEET!BT75,lookup,2,FALSE),"")</f>
        <v/>
      </c>
      <c r="AW77" s="208" t="str">
        <f>IFERROR(VLOOKUP(DATASHEET!CB75,lookup,2,FALSE),"")</f>
        <v/>
      </c>
      <c r="AX77" s="209" t="str">
        <f>IFERROR(VLOOKUP(DATASHEET!CF75,lookup,2,FALSE),"")</f>
        <v/>
      </c>
      <c r="AY77" s="208" t="str">
        <f>IFERROR(VLOOKUP(DATASHEET!AN75,lookup,2,FALSE),"")</f>
        <v/>
      </c>
      <c r="AZ77" s="264" t="str">
        <f>IFERROR(VLOOKUP(DATASHEET!BX75,lookup,2,FALSE),"")</f>
        <v/>
      </c>
      <c r="BA77" s="210" t="str">
        <f>IFERROR(VLOOKUP(DATASHEET!AJ75,lookup,2,FALSE),"")</f>
        <v/>
      </c>
      <c r="BB77" s="211" t="str">
        <f t="shared" si="51"/>
        <v/>
      </c>
      <c r="BC77" s="212" t="str">
        <f t="shared" si="52"/>
        <v/>
      </c>
      <c r="BD77" s="132"/>
    </row>
    <row r="78" spans="1:56" x14ac:dyDescent="0.25">
      <c r="A78" s="193" t="str">
        <f>DATASHEET!B76</f>
        <v>HENOK, Daniel</v>
      </c>
      <c r="B78" s="194" t="str">
        <f>DATASHEET!C76</f>
        <v>8JJ</v>
      </c>
      <c r="C78" s="194" t="str">
        <f>DATASHEET!D76</f>
        <v>M</v>
      </c>
      <c r="D78" s="194" t="str">
        <f>DATASHEET!J76</f>
        <v>N</v>
      </c>
      <c r="E78" s="194" t="str">
        <f>DATASHEET!E76</f>
        <v>Y</v>
      </c>
      <c r="F78" s="194" t="str">
        <f>DATASHEET!F76</f>
        <v>Other Black African</v>
      </c>
      <c r="G78" s="194" t="str">
        <f>DATASHEET!H76</f>
        <v>Y</v>
      </c>
      <c r="H78" s="194" t="str">
        <f>DATASHEET!I76</f>
        <v>N</v>
      </c>
      <c r="I78" s="195" t="str">
        <f>DATASHEET!L76</f>
        <v>6-7</v>
      </c>
      <c r="J78" s="325">
        <f>PROGRESS!P90</f>
        <v>61.896647999999999</v>
      </c>
      <c r="K78" s="163" t="str">
        <f t="shared" si="27"/>
        <v/>
      </c>
      <c r="L78" s="196" t="str">
        <f t="shared" si="28"/>
        <v/>
      </c>
      <c r="M78" s="165"/>
      <c r="N78" s="304">
        <f t="shared" si="29"/>
        <v>12.3793296</v>
      </c>
      <c r="O78" s="198" t="str">
        <f t="shared" si="30"/>
        <v/>
      </c>
      <c r="P78" s="199" t="str">
        <f t="shared" si="31"/>
        <v/>
      </c>
      <c r="Q78" s="304">
        <f t="shared" si="32"/>
        <v>12.3793296</v>
      </c>
      <c r="R78" s="198" t="str">
        <f t="shared" si="33"/>
        <v/>
      </c>
      <c r="S78" s="200" t="str">
        <f t="shared" si="34"/>
        <v/>
      </c>
      <c r="T78" s="304">
        <f t="shared" si="35"/>
        <v>18.568994400000001</v>
      </c>
      <c r="U78" s="198">
        <f t="shared" si="36"/>
        <v>0</v>
      </c>
      <c r="V78" s="201">
        <f t="shared" si="37"/>
        <v>-6.1896648000000001</v>
      </c>
      <c r="W78" s="202">
        <f t="shared" si="38"/>
        <v>3</v>
      </c>
      <c r="X78" s="304">
        <f t="shared" si="39"/>
        <v>18.568994400000001</v>
      </c>
      <c r="Y78" s="198">
        <f t="shared" si="40"/>
        <v>0</v>
      </c>
      <c r="Z78" s="201">
        <f t="shared" si="41"/>
        <v>-6.1896648000000001</v>
      </c>
      <c r="AA78" s="202">
        <f t="shared" si="42"/>
        <v>3</v>
      </c>
      <c r="AB78" s="171"/>
      <c r="AC78" s="172" t="str">
        <f>IFERROR(VLOOKUP(DATASHEET!BP76,lookup,2,FALSE)*2,"")</f>
        <v/>
      </c>
      <c r="AD78" s="173" t="str">
        <f>IFERROR(VLOOKUP(DATASHEET!AR76,lookup,2,FALSE)*2,"")</f>
        <v/>
      </c>
      <c r="AE78" s="174" t="str">
        <f t="shared" si="43"/>
        <v/>
      </c>
      <c r="AF78" s="175" t="str">
        <f t="shared" si="44"/>
        <v/>
      </c>
      <c r="AG78" s="203" t="str">
        <f t="shared" si="45"/>
        <v/>
      </c>
      <c r="AH78" s="204" t="str">
        <f t="shared" si="46"/>
        <v/>
      </c>
      <c r="AI78" s="178" t="str">
        <f t="shared" si="47"/>
        <v/>
      </c>
      <c r="AJ78" s="205" t="str">
        <f t="shared" si="48"/>
        <v/>
      </c>
      <c r="AK78" s="180"/>
      <c r="AL78" s="181" t="str">
        <f>IFERROR(VLOOKUP(DATASHEET!CJ76,lookup,2,FALSE),"")</f>
        <v/>
      </c>
      <c r="AM78" s="182" t="str">
        <f t="shared" si="49"/>
        <v/>
      </c>
      <c r="AN78" s="183" t="str">
        <f>IFERROR(VLOOKUP(DATASHEET!AZ76,lookup,2,FALSE),"")</f>
        <v/>
      </c>
      <c r="AO78" s="183" t="str">
        <f>IFERROR(VLOOKUP(DATASHEET!CN76,lookup,2,FALSE),"")</f>
        <v/>
      </c>
      <c r="AP78" s="184" t="str">
        <f>IFERROR(VLOOKUP(DATASHEET!BH76,lookup,2,FALSE),"")</f>
        <v/>
      </c>
      <c r="AQ78" s="206" t="str">
        <f>IFERROR(VLOOKUP(DATASHEET!BD76,lookup,2,FALSE),"")</f>
        <v/>
      </c>
      <c r="AR78" s="186"/>
      <c r="AS78" s="207" t="str">
        <f>IFERROR(VLOOKUP(DATASHEET!AF76,lookup,2,FALSE),"")</f>
        <v/>
      </c>
      <c r="AT78" s="251" t="str">
        <f t="shared" si="50"/>
        <v/>
      </c>
      <c r="AU78" s="208" t="str">
        <f>IFERROR(VLOOKUP(DATASHEET!BL76,lookup,2,FALSE),"")</f>
        <v/>
      </c>
      <c r="AV78" s="208" t="str">
        <f>IFERROR(VLOOKUP(DATASHEET!BT76,lookup,2,FALSE),"")</f>
        <v/>
      </c>
      <c r="AW78" s="208" t="str">
        <f>IFERROR(VLOOKUP(DATASHEET!CB76,lookup,2,FALSE),"")</f>
        <v/>
      </c>
      <c r="AX78" s="209" t="str">
        <f>IFERROR(VLOOKUP(DATASHEET!CF76,lookup,2,FALSE),"")</f>
        <v/>
      </c>
      <c r="AY78" s="208" t="str">
        <f>IFERROR(VLOOKUP(DATASHEET!AN76,lookup,2,FALSE),"")</f>
        <v/>
      </c>
      <c r="AZ78" s="264" t="str">
        <f>IFERROR(VLOOKUP(DATASHEET!BX76,lookup,2,FALSE),"")</f>
        <v/>
      </c>
      <c r="BA78" s="210" t="str">
        <f>IFERROR(VLOOKUP(DATASHEET!AJ76,lookup,2,FALSE),"")</f>
        <v/>
      </c>
      <c r="BB78" s="211" t="str">
        <f t="shared" si="51"/>
        <v/>
      </c>
      <c r="BC78" s="212" t="str">
        <f t="shared" si="52"/>
        <v/>
      </c>
      <c r="BD78" s="132"/>
    </row>
    <row r="79" spans="1:56" x14ac:dyDescent="0.25">
      <c r="A79" s="193" t="str">
        <f>DATASHEET!B77</f>
        <v>HOGAN, Archie</v>
      </c>
      <c r="B79" s="194" t="str">
        <f>DATASHEET!C77</f>
        <v>8KS</v>
      </c>
      <c r="C79" s="194" t="str">
        <f>DATASHEET!D77</f>
        <v>M</v>
      </c>
      <c r="D79" s="194" t="str">
        <f>DATASHEET!J77</f>
        <v>N</v>
      </c>
      <c r="E79" s="194" t="str">
        <f>DATASHEET!E77</f>
        <v>N</v>
      </c>
      <c r="F79" s="194" t="str">
        <f>DATASHEET!F77</f>
        <v>White - British</v>
      </c>
      <c r="G79" s="194" t="str">
        <f>DATASHEET!H77</f>
        <v>N</v>
      </c>
      <c r="H79" s="194" t="str">
        <f>DATASHEET!I77</f>
        <v>N</v>
      </c>
      <c r="I79" s="195" t="str">
        <f>DATASHEET!L77</f>
        <v>5-6</v>
      </c>
      <c r="J79" s="325">
        <f>PROGRESS!P91</f>
        <v>54.013157999999997</v>
      </c>
      <c r="K79" s="163" t="str">
        <f t="shared" si="27"/>
        <v/>
      </c>
      <c r="L79" s="196" t="str">
        <f t="shared" si="28"/>
        <v/>
      </c>
      <c r="M79" s="165"/>
      <c r="N79" s="304">
        <f t="shared" si="29"/>
        <v>10.8026316</v>
      </c>
      <c r="O79" s="198" t="str">
        <f t="shared" si="30"/>
        <v/>
      </c>
      <c r="P79" s="199" t="str">
        <f t="shared" si="31"/>
        <v/>
      </c>
      <c r="Q79" s="304">
        <f t="shared" si="32"/>
        <v>10.8026316</v>
      </c>
      <c r="R79" s="198" t="str">
        <f t="shared" si="33"/>
        <v/>
      </c>
      <c r="S79" s="200" t="str">
        <f t="shared" si="34"/>
        <v/>
      </c>
      <c r="T79" s="304">
        <f t="shared" si="35"/>
        <v>16.203947400000001</v>
      </c>
      <c r="U79" s="198">
        <f t="shared" si="36"/>
        <v>0</v>
      </c>
      <c r="V79" s="201">
        <f t="shared" si="37"/>
        <v>-5.4013157999999999</v>
      </c>
      <c r="W79" s="202">
        <f t="shared" si="38"/>
        <v>3</v>
      </c>
      <c r="X79" s="304">
        <f t="shared" si="39"/>
        <v>16.203947400000001</v>
      </c>
      <c r="Y79" s="198">
        <f t="shared" si="40"/>
        <v>0</v>
      </c>
      <c r="Z79" s="201">
        <f t="shared" si="41"/>
        <v>-5.4013157999999999</v>
      </c>
      <c r="AA79" s="202">
        <f t="shared" si="42"/>
        <v>3</v>
      </c>
      <c r="AB79" s="171"/>
      <c r="AC79" s="172" t="str">
        <f>IFERROR(VLOOKUP(DATASHEET!BP77,lookup,2,FALSE)*2,"")</f>
        <v/>
      </c>
      <c r="AD79" s="173" t="str">
        <f>IFERROR(VLOOKUP(DATASHEET!AR77,lookup,2,FALSE)*2,"")</f>
        <v/>
      </c>
      <c r="AE79" s="174" t="str">
        <f t="shared" si="43"/>
        <v/>
      </c>
      <c r="AF79" s="175" t="str">
        <f t="shared" si="44"/>
        <v/>
      </c>
      <c r="AG79" s="203" t="str">
        <f t="shared" si="45"/>
        <v/>
      </c>
      <c r="AH79" s="204" t="str">
        <f t="shared" si="46"/>
        <v/>
      </c>
      <c r="AI79" s="178" t="str">
        <f t="shared" si="47"/>
        <v/>
      </c>
      <c r="AJ79" s="205" t="str">
        <f t="shared" si="48"/>
        <v/>
      </c>
      <c r="AK79" s="180"/>
      <c r="AL79" s="181" t="str">
        <f>IFERROR(VLOOKUP(DATASHEET!CJ77,lookup,2,FALSE),"")</f>
        <v/>
      </c>
      <c r="AM79" s="182" t="str">
        <f t="shared" si="49"/>
        <v/>
      </c>
      <c r="AN79" s="183" t="str">
        <f>IFERROR(VLOOKUP(DATASHEET!AZ77,lookup,2,FALSE),"")</f>
        <v/>
      </c>
      <c r="AO79" s="183" t="str">
        <f>IFERROR(VLOOKUP(DATASHEET!CN77,lookup,2,FALSE),"")</f>
        <v/>
      </c>
      <c r="AP79" s="184" t="str">
        <f>IFERROR(VLOOKUP(DATASHEET!BH77,lookup,2,FALSE),"")</f>
        <v/>
      </c>
      <c r="AQ79" s="206" t="str">
        <f>IFERROR(VLOOKUP(DATASHEET!BD77,lookup,2,FALSE),"")</f>
        <v/>
      </c>
      <c r="AR79" s="186"/>
      <c r="AS79" s="207" t="str">
        <f>IFERROR(VLOOKUP(DATASHEET!AF77,lookup,2,FALSE),"")</f>
        <v/>
      </c>
      <c r="AT79" s="251" t="str">
        <f t="shared" si="50"/>
        <v/>
      </c>
      <c r="AU79" s="208" t="str">
        <f>IFERROR(VLOOKUP(DATASHEET!BL77,lookup,2,FALSE),"")</f>
        <v/>
      </c>
      <c r="AV79" s="208" t="str">
        <f>IFERROR(VLOOKUP(DATASHEET!BT77,lookup,2,FALSE),"")</f>
        <v/>
      </c>
      <c r="AW79" s="208" t="str">
        <f>IFERROR(VLOOKUP(DATASHEET!CB77,lookup,2,FALSE),"")</f>
        <v/>
      </c>
      <c r="AX79" s="209" t="str">
        <f>IFERROR(VLOOKUP(DATASHEET!CF77,lookup,2,FALSE),"")</f>
        <v/>
      </c>
      <c r="AY79" s="208" t="str">
        <f>IFERROR(VLOOKUP(DATASHEET!AN77,lookup,2,FALSE),"")</f>
        <v/>
      </c>
      <c r="AZ79" s="264" t="str">
        <f>IFERROR(VLOOKUP(DATASHEET!BX77,lookup,2,FALSE),"")</f>
        <v/>
      </c>
      <c r="BA79" s="210" t="str">
        <f>IFERROR(VLOOKUP(DATASHEET!AJ77,lookup,2,FALSE),"")</f>
        <v/>
      </c>
      <c r="BB79" s="211" t="str">
        <f t="shared" si="51"/>
        <v/>
      </c>
      <c r="BC79" s="212" t="str">
        <f t="shared" si="52"/>
        <v/>
      </c>
      <c r="BD79" s="132"/>
    </row>
    <row r="80" spans="1:56" x14ac:dyDescent="0.25">
      <c r="A80" s="193" t="str">
        <f>DATASHEET!B78</f>
        <v>HOGAN, Dylan</v>
      </c>
      <c r="B80" s="194" t="str">
        <f>DATASHEET!C78</f>
        <v>8MH</v>
      </c>
      <c r="C80" s="194" t="str">
        <f>DATASHEET!D78</f>
        <v>M</v>
      </c>
      <c r="D80" s="194" t="str">
        <f>DATASHEET!J78</f>
        <v>N</v>
      </c>
      <c r="E80" s="194" t="str">
        <f>DATASHEET!E78</f>
        <v>N</v>
      </c>
      <c r="F80" s="194" t="str">
        <f>DATASHEET!F78</f>
        <v>White - British</v>
      </c>
      <c r="G80" s="194" t="str">
        <f>DATASHEET!H78</f>
        <v>N</v>
      </c>
      <c r="H80" s="194" t="str">
        <f>DATASHEET!I78</f>
        <v>N</v>
      </c>
      <c r="I80" s="195" t="str">
        <f>DATASHEET!L78</f>
        <v>4-5</v>
      </c>
      <c r="J80" s="325">
        <f>PROGRESS!P92</f>
        <v>49.024999999999999</v>
      </c>
      <c r="K80" s="163" t="str">
        <f t="shared" si="27"/>
        <v/>
      </c>
      <c r="L80" s="196" t="str">
        <f t="shared" si="28"/>
        <v/>
      </c>
      <c r="M80" s="165"/>
      <c r="N80" s="304">
        <f t="shared" si="29"/>
        <v>9.8049999999999997</v>
      </c>
      <c r="O80" s="198" t="str">
        <f t="shared" si="30"/>
        <v/>
      </c>
      <c r="P80" s="199" t="str">
        <f t="shared" si="31"/>
        <v/>
      </c>
      <c r="Q80" s="304">
        <f t="shared" si="32"/>
        <v>9.8049999999999997</v>
      </c>
      <c r="R80" s="198" t="str">
        <f t="shared" si="33"/>
        <v/>
      </c>
      <c r="S80" s="200" t="str">
        <f t="shared" si="34"/>
        <v/>
      </c>
      <c r="T80" s="304">
        <f t="shared" si="35"/>
        <v>14.7075</v>
      </c>
      <c r="U80" s="198">
        <f t="shared" si="36"/>
        <v>0</v>
      </c>
      <c r="V80" s="201">
        <f t="shared" si="37"/>
        <v>-4.9024999999999999</v>
      </c>
      <c r="W80" s="202">
        <f t="shared" si="38"/>
        <v>3</v>
      </c>
      <c r="X80" s="304">
        <f t="shared" si="39"/>
        <v>14.7075</v>
      </c>
      <c r="Y80" s="198">
        <f t="shared" si="40"/>
        <v>0</v>
      </c>
      <c r="Z80" s="201">
        <f t="shared" si="41"/>
        <v>-4.9024999999999999</v>
      </c>
      <c r="AA80" s="202">
        <f t="shared" si="42"/>
        <v>3</v>
      </c>
      <c r="AB80" s="171"/>
      <c r="AC80" s="172" t="str">
        <f>IFERROR(VLOOKUP(DATASHEET!BP78,lookup,2,FALSE)*2,"")</f>
        <v/>
      </c>
      <c r="AD80" s="173" t="str">
        <f>IFERROR(VLOOKUP(DATASHEET!AR78,lookup,2,FALSE)*2,"")</f>
        <v/>
      </c>
      <c r="AE80" s="174" t="str">
        <f t="shared" si="43"/>
        <v/>
      </c>
      <c r="AF80" s="175" t="str">
        <f t="shared" si="44"/>
        <v/>
      </c>
      <c r="AG80" s="203" t="str">
        <f t="shared" si="45"/>
        <v/>
      </c>
      <c r="AH80" s="204" t="str">
        <f t="shared" si="46"/>
        <v/>
      </c>
      <c r="AI80" s="178" t="str">
        <f t="shared" si="47"/>
        <v/>
      </c>
      <c r="AJ80" s="205" t="str">
        <f t="shared" si="48"/>
        <v/>
      </c>
      <c r="AK80" s="180"/>
      <c r="AL80" s="181" t="str">
        <f>IFERROR(VLOOKUP(DATASHEET!CJ78,lookup,2,FALSE),"")</f>
        <v/>
      </c>
      <c r="AM80" s="182" t="str">
        <f t="shared" si="49"/>
        <v/>
      </c>
      <c r="AN80" s="183" t="str">
        <f>IFERROR(VLOOKUP(DATASHEET!AZ78,lookup,2,FALSE),"")</f>
        <v/>
      </c>
      <c r="AO80" s="183" t="str">
        <f>IFERROR(VLOOKUP(DATASHEET!CN78,lookup,2,FALSE),"")</f>
        <v/>
      </c>
      <c r="AP80" s="184" t="str">
        <f>IFERROR(VLOOKUP(DATASHEET!BH78,lookup,2,FALSE),"")</f>
        <v/>
      </c>
      <c r="AQ80" s="206" t="str">
        <f>IFERROR(VLOOKUP(DATASHEET!BD78,lookup,2,FALSE),"")</f>
        <v/>
      </c>
      <c r="AR80" s="186"/>
      <c r="AS80" s="207" t="str">
        <f>IFERROR(VLOOKUP(DATASHEET!AF78,lookup,2,FALSE),"")</f>
        <v/>
      </c>
      <c r="AT80" s="251" t="str">
        <f t="shared" si="50"/>
        <v/>
      </c>
      <c r="AU80" s="208" t="str">
        <f>IFERROR(VLOOKUP(DATASHEET!BL78,lookup,2,FALSE),"")</f>
        <v/>
      </c>
      <c r="AV80" s="208" t="str">
        <f>IFERROR(VLOOKUP(DATASHEET!BT78,lookup,2,FALSE),"")</f>
        <v/>
      </c>
      <c r="AW80" s="208" t="str">
        <f>IFERROR(VLOOKUP(DATASHEET!CB78,lookup,2,FALSE),"")</f>
        <v/>
      </c>
      <c r="AX80" s="209" t="str">
        <f>IFERROR(VLOOKUP(DATASHEET!CF78,lookup,2,FALSE),"")</f>
        <v/>
      </c>
      <c r="AY80" s="208" t="str">
        <f>IFERROR(VLOOKUP(DATASHEET!AN78,lookup,2,FALSE),"")</f>
        <v/>
      </c>
      <c r="AZ80" s="264" t="str">
        <f>IFERROR(VLOOKUP(DATASHEET!BX78,lookup,2,FALSE),"")</f>
        <v/>
      </c>
      <c r="BA80" s="210" t="str">
        <f>IFERROR(VLOOKUP(DATASHEET!AJ78,lookup,2,FALSE),"")</f>
        <v/>
      </c>
      <c r="BB80" s="211" t="str">
        <f t="shared" si="51"/>
        <v/>
      </c>
      <c r="BC80" s="212" t="str">
        <f t="shared" si="52"/>
        <v/>
      </c>
      <c r="BD80" s="132"/>
    </row>
    <row r="81" spans="1:56" x14ac:dyDescent="0.25">
      <c r="A81" s="193" t="str">
        <f>DATASHEET!B79</f>
        <v>HOGGART, Bella</v>
      </c>
      <c r="B81" s="194" t="str">
        <f>DATASHEET!C79</f>
        <v>8AR</v>
      </c>
      <c r="C81" s="194" t="str">
        <f>DATASHEET!D79</f>
        <v>F</v>
      </c>
      <c r="D81" s="194" t="str">
        <f>DATASHEET!J79</f>
        <v>N</v>
      </c>
      <c r="E81" s="194" t="str">
        <f>DATASHEET!E79</f>
        <v>N</v>
      </c>
      <c r="F81" s="194" t="str">
        <f>DATASHEET!F79</f>
        <v>Other Ethnic Group</v>
      </c>
      <c r="G81" s="194" t="str">
        <f>DATASHEET!H79</f>
        <v>N</v>
      </c>
      <c r="H81" s="194" t="str">
        <f>DATASHEET!I79</f>
        <v>N</v>
      </c>
      <c r="I81" s="195" t="str">
        <f>DATASHEET!L79</f>
        <v>6-7</v>
      </c>
      <c r="J81" s="325">
        <f>PROGRESS!P93</f>
        <v>64.375</v>
      </c>
      <c r="K81" s="163" t="str">
        <f t="shared" si="27"/>
        <v/>
      </c>
      <c r="L81" s="196" t="str">
        <f t="shared" si="28"/>
        <v/>
      </c>
      <c r="M81" s="165"/>
      <c r="N81" s="304">
        <f t="shared" si="29"/>
        <v>12.875</v>
      </c>
      <c r="O81" s="198" t="str">
        <f t="shared" si="30"/>
        <v/>
      </c>
      <c r="P81" s="199" t="str">
        <f t="shared" si="31"/>
        <v/>
      </c>
      <c r="Q81" s="304">
        <f t="shared" si="32"/>
        <v>12.875</v>
      </c>
      <c r="R81" s="198" t="str">
        <f t="shared" si="33"/>
        <v/>
      </c>
      <c r="S81" s="200" t="str">
        <f t="shared" si="34"/>
        <v/>
      </c>
      <c r="T81" s="304">
        <f t="shared" si="35"/>
        <v>19.3125</v>
      </c>
      <c r="U81" s="198">
        <f t="shared" si="36"/>
        <v>0</v>
      </c>
      <c r="V81" s="201">
        <f t="shared" si="37"/>
        <v>-6.4375</v>
      </c>
      <c r="W81" s="202">
        <f t="shared" si="38"/>
        <v>3</v>
      </c>
      <c r="X81" s="304">
        <f t="shared" si="39"/>
        <v>19.3125</v>
      </c>
      <c r="Y81" s="198">
        <f t="shared" si="40"/>
        <v>0</v>
      </c>
      <c r="Z81" s="201">
        <f t="shared" si="41"/>
        <v>-6.4375</v>
      </c>
      <c r="AA81" s="202">
        <f t="shared" si="42"/>
        <v>3</v>
      </c>
      <c r="AB81" s="171"/>
      <c r="AC81" s="172" t="str">
        <f>IFERROR(VLOOKUP(DATASHEET!BP79,lookup,2,FALSE)*2,"")</f>
        <v/>
      </c>
      <c r="AD81" s="173" t="str">
        <f>IFERROR(VLOOKUP(DATASHEET!AR79,lookup,2,FALSE)*2,"")</f>
        <v/>
      </c>
      <c r="AE81" s="174" t="str">
        <f t="shared" si="43"/>
        <v/>
      </c>
      <c r="AF81" s="175" t="str">
        <f t="shared" si="44"/>
        <v/>
      </c>
      <c r="AG81" s="203" t="str">
        <f t="shared" si="45"/>
        <v/>
      </c>
      <c r="AH81" s="204" t="str">
        <f t="shared" si="46"/>
        <v/>
      </c>
      <c r="AI81" s="178" t="str">
        <f t="shared" si="47"/>
        <v/>
      </c>
      <c r="AJ81" s="205" t="str">
        <f t="shared" si="48"/>
        <v/>
      </c>
      <c r="AK81" s="180"/>
      <c r="AL81" s="181" t="str">
        <f>IFERROR(VLOOKUP(DATASHEET!CJ79,lookup,2,FALSE),"")</f>
        <v/>
      </c>
      <c r="AM81" s="182" t="str">
        <f t="shared" si="49"/>
        <v/>
      </c>
      <c r="AN81" s="183" t="str">
        <f>IFERROR(VLOOKUP(DATASHEET!AZ79,lookup,2,FALSE),"")</f>
        <v/>
      </c>
      <c r="AO81" s="183" t="str">
        <f>IFERROR(VLOOKUP(DATASHEET!CN79,lookup,2,FALSE),"")</f>
        <v/>
      </c>
      <c r="AP81" s="184" t="str">
        <f>IFERROR(VLOOKUP(DATASHEET!BH79,lookup,2,FALSE),"")</f>
        <v/>
      </c>
      <c r="AQ81" s="206" t="str">
        <f>IFERROR(VLOOKUP(DATASHEET!BD79,lookup,2,FALSE),"")</f>
        <v/>
      </c>
      <c r="AR81" s="186"/>
      <c r="AS81" s="207" t="str">
        <f>IFERROR(VLOOKUP(DATASHEET!AF79,lookup,2,FALSE),"")</f>
        <v/>
      </c>
      <c r="AT81" s="251" t="str">
        <f t="shared" si="50"/>
        <v/>
      </c>
      <c r="AU81" s="208" t="str">
        <f>IFERROR(VLOOKUP(DATASHEET!BL79,lookup,2,FALSE),"")</f>
        <v/>
      </c>
      <c r="AV81" s="208" t="str">
        <f>IFERROR(VLOOKUP(DATASHEET!BT79,lookup,2,FALSE),"")</f>
        <v/>
      </c>
      <c r="AW81" s="208" t="str">
        <f>IFERROR(VLOOKUP(DATASHEET!CB79,lookup,2,FALSE),"")</f>
        <v/>
      </c>
      <c r="AX81" s="209" t="str">
        <f>IFERROR(VLOOKUP(DATASHEET!CF79,lookup,2,FALSE),"")</f>
        <v/>
      </c>
      <c r="AY81" s="208" t="str">
        <f>IFERROR(VLOOKUP(DATASHEET!AN79,lookup,2,FALSE),"")</f>
        <v/>
      </c>
      <c r="AZ81" s="264" t="str">
        <f>IFERROR(VLOOKUP(DATASHEET!BX79,lookup,2,FALSE),"")</f>
        <v/>
      </c>
      <c r="BA81" s="210" t="str">
        <f>IFERROR(VLOOKUP(DATASHEET!AJ79,lookup,2,FALSE),"")</f>
        <v/>
      </c>
      <c r="BB81" s="211" t="str">
        <f t="shared" si="51"/>
        <v/>
      </c>
      <c r="BC81" s="212" t="str">
        <f t="shared" si="52"/>
        <v/>
      </c>
      <c r="BD81" s="132"/>
    </row>
    <row r="82" spans="1:56" x14ac:dyDescent="0.25">
      <c r="A82" s="193" t="str">
        <f>DATASHEET!B80</f>
        <v>HOWDEN, Grace</v>
      </c>
      <c r="B82" s="194" t="str">
        <f>DATASHEET!C80</f>
        <v>8MH</v>
      </c>
      <c r="C82" s="194" t="str">
        <f>DATASHEET!D80</f>
        <v>F</v>
      </c>
      <c r="D82" s="194" t="str">
        <f>DATASHEET!J80</f>
        <v>N</v>
      </c>
      <c r="E82" s="194" t="str">
        <f>DATASHEET!E80</f>
        <v>Y</v>
      </c>
      <c r="F82" s="194" t="str">
        <f>DATASHEET!F80</f>
        <v>White - British</v>
      </c>
      <c r="G82" s="194" t="str">
        <f>DATASHEET!H80</f>
        <v>Y</v>
      </c>
      <c r="H82" s="194" t="str">
        <f>DATASHEET!I80</f>
        <v>N</v>
      </c>
      <c r="I82" s="195" t="str">
        <f>DATASHEET!L80</f>
        <v>3-4</v>
      </c>
      <c r="J82" s="325">
        <f>PROGRESS!P94</f>
        <v>36.912934999999997</v>
      </c>
      <c r="K82" s="163" t="str">
        <f t="shared" si="27"/>
        <v/>
      </c>
      <c r="L82" s="196" t="str">
        <f t="shared" si="28"/>
        <v/>
      </c>
      <c r="M82" s="165"/>
      <c r="N82" s="304">
        <f t="shared" si="29"/>
        <v>7.3825869999999991</v>
      </c>
      <c r="O82" s="198" t="str">
        <f t="shared" si="30"/>
        <v/>
      </c>
      <c r="P82" s="199" t="str">
        <f t="shared" si="31"/>
        <v/>
      </c>
      <c r="Q82" s="304">
        <f t="shared" si="32"/>
        <v>7.3825869999999991</v>
      </c>
      <c r="R82" s="198" t="str">
        <f t="shared" si="33"/>
        <v/>
      </c>
      <c r="S82" s="200" t="str">
        <f t="shared" si="34"/>
        <v/>
      </c>
      <c r="T82" s="304">
        <f t="shared" si="35"/>
        <v>11.073880499999998</v>
      </c>
      <c r="U82" s="198">
        <f t="shared" si="36"/>
        <v>0</v>
      </c>
      <c r="V82" s="201">
        <f t="shared" si="37"/>
        <v>-3.6912934999999991</v>
      </c>
      <c r="W82" s="202">
        <f t="shared" si="38"/>
        <v>3</v>
      </c>
      <c r="X82" s="304">
        <f t="shared" si="39"/>
        <v>11.073880499999998</v>
      </c>
      <c r="Y82" s="198">
        <f t="shared" si="40"/>
        <v>0</v>
      </c>
      <c r="Z82" s="201">
        <f t="shared" si="41"/>
        <v>-3.6912934999999991</v>
      </c>
      <c r="AA82" s="202">
        <f t="shared" si="42"/>
        <v>3</v>
      </c>
      <c r="AB82" s="171"/>
      <c r="AC82" s="172" t="str">
        <f>IFERROR(VLOOKUP(DATASHEET!BP80,lookup,2,FALSE)*2,"")</f>
        <v/>
      </c>
      <c r="AD82" s="173" t="str">
        <f>IFERROR(VLOOKUP(DATASHEET!AR80,lookup,2,FALSE)*2,"")</f>
        <v/>
      </c>
      <c r="AE82" s="174" t="str">
        <f t="shared" si="43"/>
        <v/>
      </c>
      <c r="AF82" s="175" t="str">
        <f t="shared" si="44"/>
        <v/>
      </c>
      <c r="AG82" s="203" t="str">
        <f t="shared" si="45"/>
        <v/>
      </c>
      <c r="AH82" s="204" t="str">
        <f t="shared" si="46"/>
        <v/>
      </c>
      <c r="AI82" s="178" t="str">
        <f t="shared" si="47"/>
        <v/>
      </c>
      <c r="AJ82" s="205" t="str">
        <f t="shared" si="48"/>
        <v/>
      </c>
      <c r="AK82" s="180"/>
      <c r="AL82" s="181" t="str">
        <f>IFERROR(VLOOKUP(DATASHEET!CJ80,lookup,2,FALSE),"")</f>
        <v/>
      </c>
      <c r="AM82" s="182" t="str">
        <f t="shared" si="49"/>
        <v/>
      </c>
      <c r="AN82" s="183" t="str">
        <f>IFERROR(VLOOKUP(DATASHEET!AZ80,lookup,2,FALSE),"")</f>
        <v/>
      </c>
      <c r="AO82" s="183" t="str">
        <f>IFERROR(VLOOKUP(DATASHEET!CN80,lookup,2,FALSE),"")</f>
        <v/>
      </c>
      <c r="AP82" s="184" t="str">
        <f>IFERROR(VLOOKUP(DATASHEET!BH80,lookup,2,FALSE),"")</f>
        <v/>
      </c>
      <c r="AQ82" s="206" t="str">
        <f>IFERROR(VLOOKUP(DATASHEET!BD80,lookup,2,FALSE),"")</f>
        <v/>
      </c>
      <c r="AR82" s="186"/>
      <c r="AS82" s="207" t="str">
        <f>IFERROR(VLOOKUP(DATASHEET!AF80,lookup,2,FALSE),"")</f>
        <v/>
      </c>
      <c r="AT82" s="251" t="str">
        <f t="shared" si="50"/>
        <v/>
      </c>
      <c r="AU82" s="208" t="str">
        <f>IFERROR(VLOOKUP(DATASHEET!BL80,lookup,2,FALSE),"")</f>
        <v/>
      </c>
      <c r="AV82" s="208" t="str">
        <f>IFERROR(VLOOKUP(DATASHEET!BT80,lookup,2,FALSE),"")</f>
        <v/>
      </c>
      <c r="AW82" s="208" t="str">
        <f>IFERROR(VLOOKUP(DATASHEET!CB80,lookup,2,FALSE),"")</f>
        <v/>
      </c>
      <c r="AX82" s="209" t="str">
        <f>IFERROR(VLOOKUP(DATASHEET!CF80,lookup,2,FALSE),"")</f>
        <v/>
      </c>
      <c r="AY82" s="208" t="str">
        <f>IFERROR(VLOOKUP(DATASHEET!AN80,lookup,2,FALSE),"")</f>
        <v/>
      </c>
      <c r="AZ82" s="264" t="str">
        <f>IFERROR(VLOOKUP(DATASHEET!BX80,lookup,2,FALSE),"")</f>
        <v/>
      </c>
      <c r="BA82" s="210" t="str">
        <f>IFERROR(VLOOKUP(DATASHEET!AJ80,lookup,2,FALSE),"")</f>
        <v/>
      </c>
      <c r="BB82" s="211" t="str">
        <f t="shared" si="51"/>
        <v/>
      </c>
      <c r="BC82" s="212" t="str">
        <f t="shared" si="52"/>
        <v/>
      </c>
      <c r="BD82" s="132"/>
    </row>
    <row r="83" spans="1:56" x14ac:dyDescent="0.25">
      <c r="A83" s="193" t="str">
        <f>DATASHEET!B81</f>
        <v>IAMPIETRO, Luca</v>
      </c>
      <c r="B83" s="194" t="str">
        <f>DATASHEET!C81</f>
        <v>8JJ</v>
      </c>
      <c r="C83" s="194" t="str">
        <f>DATASHEET!D81</f>
        <v>M</v>
      </c>
      <c r="D83" s="194" t="str">
        <f>DATASHEET!J81</f>
        <v>N</v>
      </c>
      <c r="E83" s="194" t="str">
        <f>DATASHEET!E81</f>
        <v>N</v>
      </c>
      <c r="F83" s="194" t="str">
        <f>DATASHEET!F81</f>
        <v>White - British</v>
      </c>
      <c r="G83" s="194" t="str">
        <f>DATASHEET!H81</f>
        <v>N</v>
      </c>
      <c r="H83" s="194" t="str">
        <f>DATASHEET!I81</f>
        <v>N</v>
      </c>
      <c r="I83" s="195" t="str">
        <f>DATASHEET!L81</f>
        <v>6-7</v>
      </c>
      <c r="J83" s="325">
        <f>PROGRESS!P95</f>
        <v>61.896647999999999</v>
      </c>
      <c r="K83" s="163" t="str">
        <f t="shared" si="27"/>
        <v/>
      </c>
      <c r="L83" s="196" t="str">
        <f t="shared" si="28"/>
        <v/>
      </c>
      <c r="M83" s="165"/>
      <c r="N83" s="304">
        <f t="shared" si="29"/>
        <v>12.3793296</v>
      </c>
      <c r="O83" s="198" t="str">
        <f t="shared" si="30"/>
        <v/>
      </c>
      <c r="P83" s="199" t="str">
        <f t="shared" si="31"/>
        <v/>
      </c>
      <c r="Q83" s="304">
        <f t="shared" si="32"/>
        <v>12.3793296</v>
      </c>
      <c r="R83" s="198" t="str">
        <f t="shared" si="33"/>
        <v/>
      </c>
      <c r="S83" s="200" t="str">
        <f t="shared" si="34"/>
        <v/>
      </c>
      <c r="T83" s="304">
        <f t="shared" si="35"/>
        <v>18.568994400000001</v>
      </c>
      <c r="U83" s="198">
        <f t="shared" si="36"/>
        <v>0</v>
      </c>
      <c r="V83" s="201">
        <f t="shared" si="37"/>
        <v>-6.1896648000000001</v>
      </c>
      <c r="W83" s="202">
        <f t="shared" si="38"/>
        <v>3</v>
      </c>
      <c r="X83" s="304">
        <f t="shared" si="39"/>
        <v>18.568994400000001</v>
      </c>
      <c r="Y83" s="198">
        <f t="shared" si="40"/>
        <v>0</v>
      </c>
      <c r="Z83" s="201">
        <f t="shared" si="41"/>
        <v>-6.1896648000000001</v>
      </c>
      <c r="AA83" s="202">
        <f t="shared" si="42"/>
        <v>3</v>
      </c>
      <c r="AB83" s="171"/>
      <c r="AC83" s="172" t="str">
        <f>IFERROR(VLOOKUP(DATASHEET!BP81,lookup,2,FALSE)*2,"")</f>
        <v/>
      </c>
      <c r="AD83" s="173" t="str">
        <f>IFERROR(VLOOKUP(DATASHEET!AR81,lookup,2,FALSE)*2,"")</f>
        <v/>
      </c>
      <c r="AE83" s="174" t="str">
        <f t="shared" si="43"/>
        <v/>
      </c>
      <c r="AF83" s="175" t="str">
        <f t="shared" si="44"/>
        <v/>
      </c>
      <c r="AG83" s="203" t="str">
        <f t="shared" si="45"/>
        <v/>
      </c>
      <c r="AH83" s="204" t="str">
        <f t="shared" si="46"/>
        <v/>
      </c>
      <c r="AI83" s="178" t="str">
        <f t="shared" si="47"/>
        <v/>
      </c>
      <c r="AJ83" s="205" t="str">
        <f t="shared" si="48"/>
        <v/>
      </c>
      <c r="AK83" s="180"/>
      <c r="AL83" s="181" t="str">
        <f>IFERROR(VLOOKUP(DATASHEET!CJ81,lookup,2,FALSE),"")</f>
        <v/>
      </c>
      <c r="AM83" s="182" t="str">
        <f t="shared" si="49"/>
        <v/>
      </c>
      <c r="AN83" s="183" t="str">
        <f>IFERROR(VLOOKUP(DATASHEET!AZ81,lookup,2,FALSE),"")</f>
        <v/>
      </c>
      <c r="AO83" s="183" t="str">
        <f>IFERROR(VLOOKUP(DATASHEET!CN81,lookup,2,FALSE),"")</f>
        <v/>
      </c>
      <c r="AP83" s="184" t="str">
        <f>IFERROR(VLOOKUP(DATASHEET!BH81,lookup,2,FALSE),"")</f>
        <v/>
      </c>
      <c r="AQ83" s="206" t="str">
        <f>IFERROR(VLOOKUP(DATASHEET!BD81,lookup,2,FALSE),"")</f>
        <v/>
      </c>
      <c r="AR83" s="186"/>
      <c r="AS83" s="207" t="str">
        <f>IFERROR(VLOOKUP(DATASHEET!AF81,lookup,2,FALSE),"")</f>
        <v/>
      </c>
      <c r="AT83" s="251" t="str">
        <f t="shared" si="50"/>
        <v/>
      </c>
      <c r="AU83" s="208" t="str">
        <f>IFERROR(VLOOKUP(DATASHEET!BL81,lookup,2,FALSE),"")</f>
        <v/>
      </c>
      <c r="AV83" s="208" t="str">
        <f>IFERROR(VLOOKUP(DATASHEET!BT81,lookup,2,FALSE),"")</f>
        <v/>
      </c>
      <c r="AW83" s="208" t="str">
        <f>IFERROR(VLOOKUP(DATASHEET!CB81,lookup,2,FALSE),"")</f>
        <v/>
      </c>
      <c r="AX83" s="209" t="str">
        <f>IFERROR(VLOOKUP(DATASHEET!CF81,lookup,2,FALSE),"")</f>
        <v/>
      </c>
      <c r="AY83" s="208" t="str">
        <f>IFERROR(VLOOKUP(DATASHEET!AN81,lookup,2,FALSE),"")</f>
        <v/>
      </c>
      <c r="AZ83" s="264" t="str">
        <f>IFERROR(VLOOKUP(DATASHEET!BX81,lookup,2,FALSE),"")</f>
        <v/>
      </c>
      <c r="BA83" s="210" t="str">
        <f>IFERROR(VLOOKUP(DATASHEET!AJ81,lookup,2,FALSE),"")</f>
        <v/>
      </c>
      <c r="BB83" s="211" t="str">
        <f t="shared" si="51"/>
        <v/>
      </c>
      <c r="BC83" s="212" t="str">
        <f t="shared" si="52"/>
        <v/>
      </c>
      <c r="BD83" s="132"/>
    </row>
    <row r="84" spans="1:56" x14ac:dyDescent="0.25">
      <c r="A84" s="193" t="str">
        <f>DATASHEET!B82</f>
        <v>JAKI, Zuzanna</v>
      </c>
      <c r="B84" s="194" t="str">
        <f>DATASHEET!C82</f>
        <v>8AR</v>
      </c>
      <c r="C84" s="194" t="str">
        <f>DATASHEET!D82</f>
        <v>F</v>
      </c>
      <c r="D84" s="194" t="str">
        <f>DATASHEET!J82</f>
        <v>N</v>
      </c>
      <c r="E84" s="194" t="str">
        <f>DATASHEET!E82</f>
        <v>N</v>
      </c>
      <c r="F84" s="194" t="str">
        <f>DATASHEET!F82</f>
        <v>White Other</v>
      </c>
      <c r="G84" s="194" t="str">
        <f>DATASHEET!H82</f>
        <v>N</v>
      </c>
      <c r="H84" s="194" t="str">
        <f>DATASHEET!I82</f>
        <v>N</v>
      </c>
      <c r="I84" s="195" t="str">
        <f>DATASHEET!L82</f>
        <v>6-7</v>
      </c>
      <c r="J84" s="325">
        <f>PROGRESS!P96</f>
        <v>54.013157999999997</v>
      </c>
      <c r="K84" s="163" t="str">
        <f t="shared" si="27"/>
        <v/>
      </c>
      <c r="L84" s="196" t="str">
        <f t="shared" si="28"/>
        <v/>
      </c>
      <c r="M84" s="165"/>
      <c r="N84" s="304">
        <f t="shared" si="29"/>
        <v>10.8026316</v>
      </c>
      <c r="O84" s="198" t="str">
        <f t="shared" si="30"/>
        <v/>
      </c>
      <c r="P84" s="199" t="str">
        <f t="shared" si="31"/>
        <v/>
      </c>
      <c r="Q84" s="304">
        <f t="shared" si="32"/>
        <v>10.8026316</v>
      </c>
      <c r="R84" s="198" t="str">
        <f t="shared" si="33"/>
        <v/>
      </c>
      <c r="S84" s="200" t="str">
        <f t="shared" si="34"/>
        <v/>
      </c>
      <c r="T84" s="304">
        <f t="shared" si="35"/>
        <v>16.203947400000001</v>
      </c>
      <c r="U84" s="198">
        <f t="shared" si="36"/>
        <v>0</v>
      </c>
      <c r="V84" s="201">
        <f t="shared" si="37"/>
        <v>-5.4013157999999999</v>
      </c>
      <c r="W84" s="202">
        <f t="shared" si="38"/>
        <v>3</v>
      </c>
      <c r="X84" s="304">
        <f t="shared" si="39"/>
        <v>16.203947400000001</v>
      </c>
      <c r="Y84" s="198">
        <f t="shared" si="40"/>
        <v>0</v>
      </c>
      <c r="Z84" s="201">
        <f t="shared" si="41"/>
        <v>-5.4013157999999999</v>
      </c>
      <c r="AA84" s="202">
        <f t="shared" si="42"/>
        <v>3</v>
      </c>
      <c r="AB84" s="171"/>
      <c r="AC84" s="172" t="str">
        <f>IFERROR(VLOOKUP(DATASHEET!BP82,lookup,2,FALSE)*2,"")</f>
        <v/>
      </c>
      <c r="AD84" s="173" t="str">
        <f>IFERROR(VLOOKUP(DATASHEET!AR82,lookup,2,FALSE)*2,"")</f>
        <v/>
      </c>
      <c r="AE84" s="174" t="str">
        <f t="shared" si="43"/>
        <v/>
      </c>
      <c r="AF84" s="175" t="str">
        <f t="shared" si="44"/>
        <v/>
      </c>
      <c r="AG84" s="203" t="str">
        <f t="shared" si="45"/>
        <v/>
      </c>
      <c r="AH84" s="204" t="str">
        <f t="shared" si="46"/>
        <v/>
      </c>
      <c r="AI84" s="178" t="str">
        <f t="shared" si="47"/>
        <v/>
      </c>
      <c r="AJ84" s="205" t="str">
        <f t="shared" si="48"/>
        <v/>
      </c>
      <c r="AK84" s="180"/>
      <c r="AL84" s="181" t="str">
        <f>IFERROR(VLOOKUP(DATASHEET!CJ82,lookup,2,FALSE),"")</f>
        <v/>
      </c>
      <c r="AM84" s="182" t="str">
        <f t="shared" si="49"/>
        <v/>
      </c>
      <c r="AN84" s="183" t="str">
        <f>IFERROR(VLOOKUP(DATASHEET!AZ82,lookup,2,FALSE),"")</f>
        <v/>
      </c>
      <c r="AO84" s="183" t="str">
        <f>IFERROR(VLOOKUP(DATASHEET!CN82,lookup,2,FALSE),"")</f>
        <v/>
      </c>
      <c r="AP84" s="184" t="str">
        <f>IFERROR(VLOOKUP(DATASHEET!BH82,lookup,2,FALSE),"")</f>
        <v/>
      </c>
      <c r="AQ84" s="206" t="str">
        <f>IFERROR(VLOOKUP(DATASHEET!BD82,lookup,2,FALSE),"")</f>
        <v/>
      </c>
      <c r="AR84" s="186"/>
      <c r="AS84" s="207" t="str">
        <f>IFERROR(VLOOKUP(DATASHEET!AF82,lookup,2,FALSE),"")</f>
        <v/>
      </c>
      <c r="AT84" s="251" t="str">
        <f t="shared" si="50"/>
        <v/>
      </c>
      <c r="AU84" s="208" t="str">
        <f>IFERROR(VLOOKUP(DATASHEET!BL82,lookup,2,FALSE),"")</f>
        <v/>
      </c>
      <c r="AV84" s="208" t="str">
        <f>IFERROR(VLOOKUP(DATASHEET!BT82,lookup,2,FALSE),"")</f>
        <v/>
      </c>
      <c r="AW84" s="208" t="str">
        <f>IFERROR(VLOOKUP(DATASHEET!CB82,lookup,2,FALSE),"")</f>
        <v/>
      </c>
      <c r="AX84" s="209" t="str">
        <f>IFERROR(VLOOKUP(DATASHEET!CF82,lookup,2,FALSE),"")</f>
        <v/>
      </c>
      <c r="AY84" s="208" t="str">
        <f>IFERROR(VLOOKUP(DATASHEET!AN82,lookup,2,FALSE),"")</f>
        <v/>
      </c>
      <c r="AZ84" s="264" t="str">
        <f>IFERROR(VLOOKUP(DATASHEET!BX82,lookup,2,FALSE),"")</f>
        <v/>
      </c>
      <c r="BA84" s="210" t="str">
        <f>IFERROR(VLOOKUP(DATASHEET!AJ82,lookup,2,FALSE),"")</f>
        <v/>
      </c>
      <c r="BB84" s="211" t="str">
        <f t="shared" si="51"/>
        <v/>
      </c>
      <c r="BC84" s="212" t="str">
        <f t="shared" si="52"/>
        <v/>
      </c>
      <c r="BD84" s="132"/>
    </row>
    <row r="85" spans="1:56" x14ac:dyDescent="0.25">
      <c r="A85" s="193" t="str">
        <f>DATASHEET!B83</f>
        <v>JEJE, Foley</v>
      </c>
      <c r="B85" s="194" t="str">
        <f>DATASHEET!C83</f>
        <v>8MH</v>
      </c>
      <c r="C85" s="194" t="str">
        <f>DATASHEET!D83</f>
        <v>M</v>
      </c>
      <c r="D85" s="194" t="str">
        <f>DATASHEET!J83</f>
        <v>K</v>
      </c>
      <c r="E85" s="194" t="str">
        <f>DATASHEET!E83</f>
        <v>N</v>
      </c>
      <c r="F85" s="194" t="str">
        <f>DATASHEET!F83</f>
        <v>Other Black African</v>
      </c>
      <c r="G85" s="194" t="str">
        <f>DATASHEET!H83</f>
        <v>N</v>
      </c>
      <c r="H85" s="194" t="str">
        <f>DATASHEET!I83</f>
        <v>N</v>
      </c>
      <c r="I85" s="195" t="str">
        <f>DATASHEET!L83</f>
        <v>6-7</v>
      </c>
      <c r="J85" s="325">
        <f>PROGRESS!P97</f>
        <v>61.896647999999999</v>
      </c>
      <c r="K85" s="163" t="str">
        <f t="shared" si="27"/>
        <v/>
      </c>
      <c r="L85" s="196" t="str">
        <f t="shared" si="28"/>
        <v/>
      </c>
      <c r="M85" s="165"/>
      <c r="N85" s="304">
        <f t="shared" si="29"/>
        <v>12.3793296</v>
      </c>
      <c r="O85" s="198" t="str">
        <f t="shared" si="30"/>
        <v/>
      </c>
      <c r="P85" s="199" t="str">
        <f t="shared" si="31"/>
        <v/>
      </c>
      <c r="Q85" s="304">
        <f t="shared" si="32"/>
        <v>12.3793296</v>
      </c>
      <c r="R85" s="198" t="str">
        <f t="shared" si="33"/>
        <v/>
      </c>
      <c r="S85" s="200" t="str">
        <f t="shared" si="34"/>
        <v/>
      </c>
      <c r="T85" s="304">
        <f t="shared" si="35"/>
        <v>18.568994400000001</v>
      </c>
      <c r="U85" s="198">
        <f t="shared" si="36"/>
        <v>0</v>
      </c>
      <c r="V85" s="201">
        <f t="shared" si="37"/>
        <v>-6.1896648000000001</v>
      </c>
      <c r="W85" s="202">
        <f t="shared" si="38"/>
        <v>3</v>
      </c>
      <c r="X85" s="304">
        <f t="shared" si="39"/>
        <v>18.568994400000001</v>
      </c>
      <c r="Y85" s="198">
        <f t="shared" si="40"/>
        <v>0</v>
      </c>
      <c r="Z85" s="201">
        <f t="shared" si="41"/>
        <v>-6.1896648000000001</v>
      </c>
      <c r="AA85" s="202">
        <f t="shared" si="42"/>
        <v>3</v>
      </c>
      <c r="AB85" s="171"/>
      <c r="AC85" s="172" t="str">
        <f>IFERROR(VLOOKUP(DATASHEET!BP83,lookup,2,FALSE)*2,"")</f>
        <v/>
      </c>
      <c r="AD85" s="173" t="str">
        <f>IFERROR(VLOOKUP(DATASHEET!AR83,lookup,2,FALSE)*2,"")</f>
        <v/>
      </c>
      <c r="AE85" s="174" t="str">
        <f t="shared" si="43"/>
        <v/>
      </c>
      <c r="AF85" s="175" t="str">
        <f t="shared" si="44"/>
        <v/>
      </c>
      <c r="AG85" s="203" t="str">
        <f t="shared" si="45"/>
        <v/>
      </c>
      <c r="AH85" s="204" t="str">
        <f t="shared" si="46"/>
        <v/>
      </c>
      <c r="AI85" s="178" t="str">
        <f t="shared" si="47"/>
        <v/>
      </c>
      <c r="AJ85" s="205" t="str">
        <f t="shared" si="48"/>
        <v/>
      </c>
      <c r="AK85" s="180"/>
      <c r="AL85" s="181" t="str">
        <f>IFERROR(VLOOKUP(DATASHEET!CJ83,lookup,2,FALSE),"")</f>
        <v/>
      </c>
      <c r="AM85" s="182" t="str">
        <f t="shared" si="49"/>
        <v/>
      </c>
      <c r="AN85" s="183" t="str">
        <f>IFERROR(VLOOKUP(DATASHEET!AZ83,lookup,2,FALSE),"")</f>
        <v/>
      </c>
      <c r="AO85" s="183" t="str">
        <f>IFERROR(VLOOKUP(DATASHEET!CN83,lookup,2,FALSE),"")</f>
        <v/>
      </c>
      <c r="AP85" s="184" t="str">
        <f>IFERROR(VLOOKUP(DATASHEET!BH83,lookup,2,FALSE),"")</f>
        <v/>
      </c>
      <c r="AQ85" s="206" t="str">
        <f>IFERROR(VLOOKUP(DATASHEET!BD83,lookup,2,FALSE),"")</f>
        <v/>
      </c>
      <c r="AR85" s="186"/>
      <c r="AS85" s="207" t="str">
        <f>IFERROR(VLOOKUP(DATASHEET!AF83,lookup,2,FALSE),"")</f>
        <v/>
      </c>
      <c r="AT85" s="251" t="str">
        <f t="shared" si="50"/>
        <v/>
      </c>
      <c r="AU85" s="208" t="str">
        <f>IFERROR(VLOOKUP(DATASHEET!BL83,lookup,2,FALSE),"")</f>
        <v/>
      </c>
      <c r="AV85" s="208" t="str">
        <f>IFERROR(VLOOKUP(DATASHEET!BT83,lookup,2,FALSE),"")</f>
        <v/>
      </c>
      <c r="AW85" s="208" t="str">
        <f>IFERROR(VLOOKUP(DATASHEET!CB83,lookup,2,FALSE),"")</f>
        <v/>
      </c>
      <c r="AX85" s="209" t="str">
        <f>IFERROR(VLOOKUP(DATASHEET!CF83,lookup,2,FALSE),"")</f>
        <v/>
      </c>
      <c r="AY85" s="208" t="str">
        <f>IFERROR(VLOOKUP(DATASHEET!AN83,lookup,2,FALSE),"")</f>
        <v/>
      </c>
      <c r="AZ85" s="264" t="str">
        <f>IFERROR(VLOOKUP(DATASHEET!BX83,lookup,2,FALSE),"")</f>
        <v/>
      </c>
      <c r="BA85" s="210" t="str">
        <f>IFERROR(VLOOKUP(DATASHEET!AJ83,lookup,2,FALSE),"")</f>
        <v/>
      </c>
      <c r="BB85" s="211" t="str">
        <f t="shared" si="51"/>
        <v/>
      </c>
      <c r="BC85" s="212" t="str">
        <f t="shared" si="52"/>
        <v/>
      </c>
      <c r="BD85" s="132"/>
    </row>
    <row r="86" spans="1:56" x14ac:dyDescent="0.25">
      <c r="A86" s="193" t="str">
        <f>DATASHEET!B84</f>
        <v>JOKONYA, Tadiwanashe</v>
      </c>
      <c r="B86" s="194" t="str">
        <f>DATASHEET!C84</f>
        <v>8KS</v>
      </c>
      <c r="C86" s="194" t="str">
        <f>DATASHEET!D84</f>
        <v>M</v>
      </c>
      <c r="D86" s="194" t="str">
        <f>DATASHEET!J84</f>
        <v>N</v>
      </c>
      <c r="E86" s="194" t="str">
        <f>DATASHEET!E84</f>
        <v>N</v>
      </c>
      <c r="F86" s="194" t="str">
        <f>DATASHEET!F84</f>
        <v>Other Black African</v>
      </c>
      <c r="G86" s="194" t="str">
        <f>DATASHEET!H84</f>
        <v>N</v>
      </c>
      <c r="H86" s="194" t="str">
        <f>DATASHEET!I84</f>
        <v>N</v>
      </c>
      <c r="I86" s="195" t="str">
        <f>DATASHEET!L84</f>
        <v>2-3</v>
      </c>
      <c r="J86" s="325">
        <f>PROGRESS!P98</f>
        <v>32.863782</v>
      </c>
      <c r="K86" s="163" t="str">
        <f t="shared" si="27"/>
        <v/>
      </c>
      <c r="L86" s="196" t="str">
        <f t="shared" si="28"/>
        <v/>
      </c>
      <c r="M86" s="165"/>
      <c r="N86" s="304">
        <f t="shared" si="29"/>
        <v>6.5727564000000003</v>
      </c>
      <c r="O86" s="198" t="str">
        <f t="shared" si="30"/>
        <v/>
      </c>
      <c r="P86" s="199" t="str">
        <f t="shared" si="31"/>
        <v/>
      </c>
      <c r="Q86" s="304">
        <f t="shared" si="32"/>
        <v>6.5727564000000003</v>
      </c>
      <c r="R86" s="198" t="str">
        <f t="shared" si="33"/>
        <v/>
      </c>
      <c r="S86" s="200" t="str">
        <f t="shared" si="34"/>
        <v/>
      </c>
      <c r="T86" s="304">
        <f t="shared" si="35"/>
        <v>9.8591346000000009</v>
      </c>
      <c r="U86" s="198">
        <f t="shared" si="36"/>
        <v>0</v>
      </c>
      <c r="V86" s="201">
        <f t="shared" si="37"/>
        <v>-3.2863782000000001</v>
      </c>
      <c r="W86" s="202">
        <f t="shared" si="38"/>
        <v>3</v>
      </c>
      <c r="X86" s="304">
        <f t="shared" si="39"/>
        <v>9.8591346000000009</v>
      </c>
      <c r="Y86" s="198">
        <f t="shared" si="40"/>
        <v>0</v>
      </c>
      <c r="Z86" s="201">
        <f t="shared" si="41"/>
        <v>-3.2863782000000001</v>
      </c>
      <c r="AA86" s="202">
        <f t="shared" si="42"/>
        <v>3</v>
      </c>
      <c r="AB86" s="171"/>
      <c r="AC86" s="172" t="str">
        <f>IFERROR(VLOOKUP(DATASHEET!BP84,lookup,2,FALSE)*2,"")</f>
        <v/>
      </c>
      <c r="AD86" s="173" t="str">
        <f>IFERROR(VLOOKUP(DATASHEET!AR84,lookup,2,FALSE)*2,"")</f>
        <v/>
      </c>
      <c r="AE86" s="174" t="str">
        <f t="shared" si="43"/>
        <v/>
      </c>
      <c r="AF86" s="175" t="str">
        <f t="shared" si="44"/>
        <v/>
      </c>
      <c r="AG86" s="203" t="str">
        <f t="shared" si="45"/>
        <v/>
      </c>
      <c r="AH86" s="204" t="str">
        <f t="shared" si="46"/>
        <v/>
      </c>
      <c r="AI86" s="178" t="str">
        <f t="shared" si="47"/>
        <v/>
      </c>
      <c r="AJ86" s="205" t="str">
        <f t="shared" si="48"/>
        <v/>
      </c>
      <c r="AK86" s="180"/>
      <c r="AL86" s="181" t="str">
        <f>IFERROR(VLOOKUP(DATASHEET!CJ84,lookup,2,FALSE),"")</f>
        <v/>
      </c>
      <c r="AM86" s="182" t="str">
        <f t="shared" si="49"/>
        <v/>
      </c>
      <c r="AN86" s="183" t="str">
        <f>IFERROR(VLOOKUP(DATASHEET!AZ84,lookup,2,FALSE),"")</f>
        <v/>
      </c>
      <c r="AO86" s="183" t="str">
        <f>IFERROR(VLOOKUP(DATASHEET!CN84,lookup,2,FALSE),"")</f>
        <v/>
      </c>
      <c r="AP86" s="184" t="str">
        <f>IFERROR(VLOOKUP(DATASHEET!BH84,lookup,2,FALSE),"")</f>
        <v/>
      </c>
      <c r="AQ86" s="206" t="str">
        <f>IFERROR(VLOOKUP(DATASHEET!BD84,lookup,2,FALSE),"")</f>
        <v/>
      </c>
      <c r="AR86" s="186"/>
      <c r="AS86" s="207" t="str">
        <f>IFERROR(VLOOKUP(DATASHEET!AF84,lookup,2,FALSE),"")</f>
        <v/>
      </c>
      <c r="AT86" s="251" t="str">
        <f t="shared" si="50"/>
        <v/>
      </c>
      <c r="AU86" s="208" t="str">
        <f>IFERROR(VLOOKUP(DATASHEET!BL84,lookup,2,FALSE),"")</f>
        <v/>
      </c>
      <c r="AV86" s="208" t="str">
        <f>IFERROR(VLOOKUP(DATASHEET!BT84,lookup,2,FALSE),"")</f>
        <v/>
      </c>
      <c r="AW86" s="208" t="str">
        <f>IFERROR(VLOOKUP(DATASHEET!CB84,lookup,2,FALSE),"")</f>
        <v/>
      </c>
      <c r="AX86" s="209" t="str">
        <f>IFERROR(VLOOKUP(DATASHEET!CF84,lookup,2,FALSE),"")</f>
        <v/>
      </c>
      <c r="AY86" s="208" t="str">
        <f>IFERROR(VLOOKUP(DATASHEET!AN84,lookup,2,FALSE),"")</f>
        <v/>
      </c>
      <c r="AZ86" s="264" t="str">
        <f>IFERROR(VLOOKUP(DATASHEET!BX84,lookup,2,FALSE),"")</f>
        <v/>
      </c>
      <c r="BA86" s="210" t="str">
        <f>IFERROR(VLOOKUP(DATASHEET!AJ84,lookup,2,FALSE),"")</f>
        <v/>
      </c>
      <c r="BB86" s="211" t="str">
        <f t="shared" si="51"/>
        <v/>
      </c>
      <c r="BC86" s="212" t="str">
        <f t="shared" si="52"/>
        <v/>
      </c>
      <c r="BD86" s="132"/>
    </row>
    <row r="87" spans="1:56" x14ac:dyDescent="0.25">
      <c r="A87" s="193" t="str">
        <f>DATASHEET!B85</f>
        <v>JONES, Rafael</v>
      </c>
      <c r="B87" s="194" t="str">
        <f>DATASHEET!C85</f>
        <v>8MH</v>
      </c>
      <c r="C87" s="194" t="str">
        <f>DATASHEET!D85</f>
        <v>M</v>
      </c>
      <c r="D87" s="194" t="str">
        <f>DATASHEET!J85</f>
        <v>N</v>
      </c>
      <c r="E87" s="194" t="str">
        <f>DATASHEET!E85</f>
        <v>N</v>
      </c>
      <c r="F87" s="194" t="str">
        <f>DATASHEET!F85</f>
        <v>White - British</v>
      </c>
      <c r="G87" s="194" t="str">
        <f>DATASHEET!H85</f>
        <v>N</v>
      </c>
      <c r="H87" s="194" t="str">
        <f>DATASHEET!I85</f>
        <v>N</v>
      </c>
      <c r="I87" s="195" t="str">
        <f>DATASHEET!L85</f>
        <v>3-4</v>
      </c>
      <c r="J87" s="325">
        <f>PROGRESS!P99</f>
        <v>38.246667000000002</v>
      </c>
      <c r="K87" s="163" t="str">
        <f t="shared" si="27"/>
        <v/>
      </c>
      <c r="L87" s="196" t="str">
        <f t="shared" si="28"/>
        <v/>
      </c>
      <c r="M87" s="165"/>
      <c r="N87" s="304">
        <f t="shared" si="29"/>
        <v>7.6493334000000006</v>
      </c>
      <c r="O87" s="198" t="str">
        <f t="shared" si="30"/>
        <v/>
      </c>
      <c r="P87" s="199" t="str">
        <f t="shared" si="31"/>
        <v/>
      </c>
      <c r="Q87" s="304">
        <f t="shared" si="32"/>
        <v>7.6493334000000006</v>
      </c>
      <c r="R87" s="198" t="str">
        <f t="shared" si="33"/>
        <v/>
      </c>
      <c r="S87" s="200" t="str">
        <f t="shared" si="34"/>
        <v/>
      </c>
      <c r="T87" s="304">
        <f t="shared" si="35"/>
        <v>11.474000100000001</v>
      </c>
      <c r="U87" s="198">
        <f t="shared" si="36"/>
        <v>0</v>
      </c>
      <c r="V87" s="201">
        <f t="shared" si="37"/>
        <v>-3.8246667000000003</v>
      </c>
      <c r="W87" s="202">
        <f t="shared" si="38"/>
        <v>3</v>
      </c>
      <c r="X87" s="304">
        <f t="shared" si="39"/>
        <v>11.474000100000001</v>
      </c>
      <c r="Y87" s="198">
        <f t="shared" si="40"/>
        <v>0</v>
      </c>
      <c r="Z87" s="201">
        <f t="shared" si="41"/>
        <v>-3.8246667000000003</v>
      </c>
      <c r="AA87" s="202">
        <f t="shared" si="42"/>
        <v>3</v>
      </c>
      <c r="AB87" s="171"/>
      <c r="AC87" s="172" t="str">
        <f>IFERROR(VLOOKUP(DATASHEET!BP85,lookup,2,FALSE)*2,"")</f>
        <v/>
      </c>
      <c r="AD87" s="173" t="str">
        <f>IFERROR(VLOOKUP(DATASHEET!AR85,lookup,2,FALSE)*2,"")</f>
        <v/>
      </c>
      <c r="AE87" s="174" t="str">
        <f t="shared" si="43"/>
        <v/>
      </c>
      <c r="AF87" s="175" t="str">
        <f t="shared" si="44"/>
        <v/>
      </c>
      <c r="AG87" s="203" t="str">
        <f t="shared" si="45"/>
        <v/>
      </c>
      <c r="AH87" s="204" t="str">
        <f t="shared" si="46"/>
        <v/>
      </c>
      <c r="AI87" s="178" t="str">
        <f t="shared" si="47"/>
        <v/>
      </c>
      <c r="AJ87" s="205" t="str">
        <f t="shared" si="48"/>
        <v/>
      </c>
      <c r="AK87" s="180"/>
      <c r="AL87" s="181" t="str">
        <f>IFERROR(VLOOKUP(DATASHEET!CJ85,lookup,2,FALSE),"")</f>
        <v/>
      </c>
      <c r="AM87" s="182" t="str">
        <f t="shared" si="49"/>
        <v/>
      </c>
      <c r="AN87" s="183" t="str">
        <f>IFERROR(VLOOKUP(DATASHEET!AZ85,lookup,2,FALSE),"")</f>
        <v/>
      </c>
      <c r="AO87" s="183" t="str">
        <f>IFERROR(VLOOKUP(DATASHEET!CN85,lookup,2,FALSE),"")</f>
        <v/>
      </c>
      <c r="AP87" s="184" t="str">
        <f>IFERROR(VLOOKUP(DATASHEET!BH85,lookup,2,FALSE),"")</f>
        <v/>
      </c>
      <c r="AQ87" s="206" t="str">
        <f>IFERROR(VLOOKUP(DATASHEET!BD85,lookup,2,FALSE),"")</f>
        <v/>
      </c>
      <c r="AR87" s="186"/>
      <c r="AS87" s="207" t="str">
        <f>IFERROR(VLOOKUP(DATASHEET!AF85,lookup,2,FALSE),"")</f>
        <v/>
      </c>
      <c r="AT87" s="251" t="str">
        <f t="shared" si="50"/>
        <v/>
      </c>
      <c r="AU87" s="208" t="str">
        <f>IFERROR(VLOOKUP(DATASHEET!BL85,lookup,2,FALSE),"")</f>
        <v/>
      </c>
      <c r="AV87" s="208" t="str">
        <f>IFERROR(VLOOKUP(DATASHEET!BT85,lookup,2,FALSE),"")</f>
        <v/>
      </c>
      <c r="AW87" s="208" t="str">
        <f>IFERROR(VLOOKUP(DATASHEET!CB85,lookup,2,FALSE),"")</f>
        <v/>
      </c>
      <c r="AX87" s="209" t="str">
        <f>IFERROR(VLOOKUP(DATASHEET!CF85,lookup,2,FALSE),"")</f>
        <v/>
      </c>
      <c r="AY87" s="208" t="str">
        <f>IFERROR(VLOOKUP(DATASHEET!AN85,lookup,2,FALSE),"")</f>
        <v/>
      </c>
      <c r="AZ87" s="264" t="str">
        <f>IFERROR(VLOOKUP(DATASHEET!BX85,lookup,2,FALSE),"")</f>
        <v/>
      </c>
      <c r="BA87" s="210" t="str">
        <f>IFERROR(VLOOKUP(DATASHEET!AJ85,lookup,2,FALSE),"")</f>
        <v/>
      </c>
      <c r="BB87" s="211" t="str">
        <f t="shared" si="51"/>
        <v/>
      </c>
      <c r="BC87" s="212" t="str">
        <f t="shared" si="52"/>
        <v/>
      </c>
      <c r="BD87" s="132"/>
    </row>
    <row r="88" spans="1:56" x14ac:dyDescent="0.25">
      <c r="A88" s="193" t="str">
        <f>DATASHEET!B86</f>
        <v>KABBIE, Kaleb</v>
      </c>
      <c r="B88" s="194" t="str">
        <f>DATASHEET!C86</f>
        <v>8KS</v>
      </c>
      <c r="C88" s="194" t="str">
        <f>DATASHEET!D86</f>
        <v>M</v>
      </c>
      <c r="D88" s="194" t="str">
        <f>DATASHEET!J86</f>
        <v>K</v>
      </c>
      <c r="E88" s="194" t="str">
        <f>DATASHEET!E86</f>
        <v>N</v>
      </c>
      <c r="F88" s="194" t="str">
        <f>DATASHEET!F86</f>
        <v>Other Black African</v>
      </c>
      <c r="G88" s="194" t="str">
        <f>DATASHEET!H86</f>
        <v>N</v>
      </c>
      <c r="H88" s="194" t="str">
        <f>DATASHEET!I86</f>
        <v>N</v>
      </c>
      <c r="I88" s="195" t="str">
        <f>DATASHEET!L86</f>
        <v>1-2</v>
      </c>
      <c r="J88" s="325">
        <f>PROGRESS!P100</f>
        <v>25.671512</v>
      </c>
      <c r="K88" s="163" t="str">
        <f t="shared" si="27"/>
        <v/>
      </c>
      <c r="L88" s="196" t="str">
        <f t="shared" si="28"/>
        <v/>
      </c>
      <c r="M88" s="165"/>
      <c r="N88" s="304">
        <f t="shared" si="29"/>
        <v>5.1343024000000002</v>
      </c>
      <c r="O88" s="198" t="str">
        <f t="shared" si="30"/>
        <v/>
      </c>
      <c r="P88" s="199" t="str">
        <f t="shared" si="31"/>
        <v/>
      </c>
      <c r="Q88" s="304">
        <f t="shared" si="32"/>
        <v>5.1343024000000002</v>
      </c>
      <c r="R88" s="198" t="str">
        <f t="shared" si="33"/>
        <v/>
      </c>
      <c r="S88" s="200" t="str">
        <f t="shared" si="34"/>
        <v/>
      </c>
      <c r="T88" s="304">
        <f t="shared" si="35"/>
        <v>7.7014536000000007</v>
      </c>
      <c r="U88" s="198">
        <f t="shared" si="36"/>
        <v>0</v>
      </c>
      <c r="V88" s="201">
        <f t="shared" si="37"/>
        <v>-2.5671512000000001</v>
      </c>
      <c r="W88" s="202">
        <f t="shared" si="38"/>
        <v>3</v>
      </c>
      <c r="X88" s="304">
        <f t="shared" si="39"/>
        <v>7.7014536000000007</v>
      </c>
      <c r="Y88" s="198">
        <f t="shared" si="40"/>
        <v>0</v>
      </c>
      <c r="Z88" s="201">
        <f t="shared" si="41"/>
        <v>-2.5671512000000001</v>
      </c>
      <c r="AA88" s="202">
        <f t="shared" si="42"/>
        <v>3</v>
      </c>
      <c r="AB88" s="171"/>
      <c r="AC88" s="172" t="str">
        <f>IFERROR(VLOOKUP(DATASHEET!BP86,lookup,2,FALSE)*2,"")</f>
        <v/>
      </c>
      <c r="AD88" s="173" t="str">
        <f>IFERROR(VLOOKUP(DATASHEET!AR86,lookup,2,FALSE)*2,"")</f>
        <v/>
      </c>
      <c r="AE88" s="174" t="str">
        <f t="shared" si="43"/>
        <v/>
      </c>
      <c r="AF88" s="175" t="str">
        <f t="shared" si="44"/>
        <v/>
      </c>
      <c r="AG88" s="203" t="str">
        <f t="shared" si="45"/>
        <v/>
      </c>
      <c r="AH88" s="204" t="str">
        <f t="shared" si="46"/>
        <v/>
      </c>
      <c r="AI88" s="178" t="str">
        <f t="shared" si="47"/>
        <v/>
      </c>
      <c r="AJ88" s="205" t="str">
        <f t="shared" si="48"/>
        <v/>
      </c>
      <c r="AK88" s="180"/>
      <c r="AL88" s="181" t="str">
        <f>IFERROR(VLOOKUP(DATASHEET!CJ86,lookup,2,FALSE),"")</f>
        <v/>
      </c>
      <c r="AM88" s="182" t="str">
        <f t="shared" si="49"/>
        <v/>
      </c>
      <c r="AN88" s="183" t="str">
        <f>IFERROR(VLOOKUP(DATASHEET!AZ86,lookup,2,FALSE),"")</f>
        <v/>
      </c>
      <c r="AO88" s="183" t="str">
        <f>IFERROR(VLOOKUP(DATASHEET!CN86,lookup,2,FALSE),"")</f>
        <v/>
      </c>
      <c r="AP88" s="184" t="str">
        <f>IFERROR(VLOOKUP(DATASHEET!BH86,lookup,2,FALSE),"")</f>
        <v/>
      </c>
      <c r="AQ88" s="206" t="str">
        <f>IFERROR(VLOOKUP(DATASHEET!BD86,lookup,2,FALSE),"")</f>
        <v/>
      </c>
      <c r="AR88" s="186"/>
      <c r="AS88" s="207" t="str">
        <f>IFERROR(VLOOKUP(DATASHEET!AF86,lookup,2,FALSE),"")</f>
        <v/>
      </c>
      <c r="AT88" s="251" t="str">
        <f t="shared" si="50"/>
        <v/>
      </c>
      <c r="AU88" s="208" t="str">
        <f>IFERROR(VLOOKUP(DATASHEET!BL86,lookup,2,FALSE),"")</f>
        <v/>
      </c>
      <c r="AV88" s="208" t="str">
        <f>IFERROR(VLOOKUP(DATASHEET!BT86,lookup,2,FALSE),"")</f>
        <v/>
      </c>
      <c r="AW88" s="208" t="str">
        <f>IFERROR(VLOOKUP(DATASHEET!CB86,lookup,2,FALSE),"")</f>
        <v/>
      </c>
      <c r="AX88" s="209" t="str">
        <f>IFERROR(VLOOKUP(DATASHEET!CF86,lookup,2,FALSE),"")</f>
        <v/>
      </c>
      <c r="AY88" s="208" t="str">
        <f>IFERROR(VLOOKUP(DATASHEET!AN86,lookup,2,FALSE),"")</f>
        <v/>
      </c>
      <c r="AZ88" s="264" t="str">
        <f>IFERROR(VLOOKUP(DATASHEET!BX86,lookup,2,FALSE),"")</f>
        <v/>
      </c>
      <c r="BA88" s="210" t="str">
        <f>IFERROR(VLOOKUP(DATASHEET!AJ86,lookup,2,FALSE),"")</f>
        <v/>
      </c>
      <c r="BB88" s="211" t="str">
        <f t="shared" si="51"/>
        <v/>
      </c>
      <c r="BC88" s="212" t="str">
        <f t="shared" si="52"/>
        <v/>
      </c>
      <c r="BD88" s="132"/>
    </row>
    <row r="89" spans="1:56" x14ac:dyDescent="0.25">
      <c r="A89" s="193" t="str">
        <f>DATASHEET!B87</f>
        <v>KABUNGA, Daniel</v>
      </c>
      <c r="B89" s="194" t="str">
        <f>DATASHEET!C87</f>
        <v>8KC</v>
      </c>
      <c r="C89" s="194" t="str">
        <f>DATASHEET!D87</f>
        <v>M</v>
      </c>
      <c r="D89" s="194" t="str">
        <f>DATASHEET!J87</f>
        <v>N</v>
      </c>
      <c r="E89" s="194" t="str">
        <f>DATASHEET!E87</f>
        <v>N</v>
      </c>
      <c r="F89" s="194" t="str">
        <f>DATASHEET!F87</f>
        <v>Other Black African</v>
      </c>
      <c r="G89" s="194" t="str">
        <f>DATASHEET!H87</f>
        <v>N</v>
      </c>
      <c r="H89" s="194" t="str">
        <f>DATASHEET!I87</f>
        <v>N</v>
      </c>
      <c r="I89" s="195" t="str">
        <f>DATASHEET!L87</f>
        <v>6-7</v>
      </c>
      <c r="J89" s="325">
        <f>PROGRESS!P101</f>
        <v>59.353448</v>
      </c>
      <c r="K89" s="163" t="str">
        <f t="shared" si="27"/>
        <v/>
      </c>
      <c r="L89" s="196" t="str">
        <f t="shared" si="28"/>
        <v/>
      </c>
      <c r="M89" s="165"/>
      <c r="N89" s="304">
        <f t="shared" si="29"/>
        <v>11.8706896</v>
      </c>
      <c r="O89" s="198" t="str">
        <f t="shared" si="30"/>
        <v/>
      </c>
      <c r="P89" s="199" t="str">
        <f t="shared" si="31"/>
        <v/>
      </c>
      <c r="Q89" s="304">
        <f t="shared" si="32"/>
        <v>11.8706896</v>
      </c>
      <c r="R89" s="198" t="str">
        <f t="shared" si="33"/>
        <v/>
      </c>
      <c r="S89" s="200" t="str">
        <f t="shared" si="34"/>
        <v/>
      </c>
      <c r="T89" s="304">
        <f t="shared" si="35"/>
        <v>17.806034400000001</v>
      </c>
      <c r="U89" s="198">
        <f t="shared" si="36"/>
        <v>0</v>
      </c>
      <c r="V89" s="201">
        <f t="shared" si="37"/>
        <v>-5.9353448000000002</v>
      </c>
      <c r="W89" s="202">
        <f t="shared" si="38"/>
        <v>3</v>
      </c>
      <c r="X89" s="304">
        <f t="shared" si="39"/>
        <v>17.806034400000001</v>
      </c>
      <c r="Y89" s="198">
        <f t="shared" si="40"/>
        <v>0</v>
      </c>
      <c r="Z89" s="201">
        <f t="shared" si="41"/>
        <v>-5.9353448000000002</v>
      </c>
      <c r="AA89" s="202">
        <f t="shared" si="42"/>
        <v>3</v>
      </c>
      <c r="AB89" s="171"/>
      <c r="AC89" s="172" t="str">
        <f>IFERROR(VLOOKUP(DATASHEET!BP87,lookup,2,FALSE)*2,"")</f>
        <v/>
      </c>
      <c r="AD89" s="173" t="str">
        <f>IFERROR(VLOOKUP(DATASHEET!AR87,lookup,2,FALSE)*2,"")</f>
        <v/>
      </c>
      <c r="AE89" s="174" t="str">
        <f t="shared" si="43"/>
        <v/>
      </c>
      <c r="AF89" s="175" t="str">
        <f t="shared" si="44"/>
        <v/>
      </c>
      <c r="AG89" s="203" t="str">
        <f t="shared" si="45"/>
        <v/>
      </c>
      <c r="AH89" s="204" t="str">
        <f t="shared" si="46"/>
        <v/>
      </c>
      <c r="AI89" s="178" t="str">
        <f t="shared" si="47"/>
        <v/>
      </c>
      <c r="AJ89" s="205" t="str">
        <f t="shared" si="48"/>
        <v/>
      </c>
      <c r="AK89" s="180"/>
      <c r="AL89" s="181" t="str">
        <f>IFERROR(VLOOKUP(DATASHEET!CJ87,lookup,2,FALSE),"")</f>
        <v/>
      </c>
      <c r="AM89" s="182" t="str">
        <f t="shared" si="49"/>
        <v/>
      </c>
      <c r="AN89" s="183" t="str">
        <f>IFERROR(VLOOKUP(DATASHEET!AZ87,lookup,2,FALSE),"")</f>
        <v/>
      </c>
      <c r="AO89" s="183" t="str">
        <f>IFERROR(VLOOKUP(DATASHEET!CN87,lookup,2,FALSE),"")</f>
        <v/>
      </c>
      <c r="AP89" s="184" t="str">
        <f>IFERROR(VLOOKUP(DATASHEET!BH87,lookup,2,FALSE),"")</f>
        <v/>
      </c>
      <c r="AQ89" s="206" t="str">
        <f>IFERROR(VLOOKUP(DATASHEET!BD87,lookup,2,FALSE),"")</f>
        <v/>
      </c>
      <c r="AR89" s="186"/>
      <c r="AS89" s="207" t="str">
        <f>IFERROR(VLOOKUP(DATASHEET!AF87,lookup,2,FALSE),"")</f>
        <v/>
      </c>
      <c r="AT89" s="251" t="str">
        <f t="shared" si="50"/>
        <v/>
      </c>
      <c r="AU89" s="208" t="str">
        <f>IFERROR(VLOOKUP(DATASHEET!BL87,lookup,2,FALSE),"")</f>
        <v/>
      </c>
      <c r="AV89" s="208" t="str">
        <f>IFERROR(VLOOKUP(DATASHEET!BT87,lookup,2,FALSE),"")</f>
        <v/>
      </c>
      <c r="AW89" s="208" t="str">
        <f>IFERROR(VLOOKUP(DATASHEET!CB87,lookup,2,FALSE),"")</f>
        <v/>
      </c>
      <c r="AX89" s="209" t="str">
        <f>IFERROR(VLOOKUP(DATASHEET!CF87,lookup,2,FALSE),"")</f>
        <v/>
      </c>
      <c r="AY89" s="208" t="str">
        <f>IFERROR(VLOOKUP(DATASHEET!AN87,lookup,2,FALSE),"")</f>
        <v/>
      </c>
      <c r="AZ89" s="264" t="str">
        <f>IFERROR(VLOOKUP(DATASHEET!BX87,lookup,2,FALSE),"")</f>
        <v/>
      </c>
      <c r="BA89" s="210" t="str">
        <f>IFERROR(VLOOKUP(DATASHEET!AJ87,lookup,2,FALSE),"")</f>
        <v/>
      </c>
      <c r="BB89" s="211" t="str">
        <f t="shared" si="51"/>
        <v/>
      </c>
      <c r="BC89" s="212" t="str">
        <f t="shared" si="52"/>
        <v/>
      </c>
      <c r="BD89" s="132"/>
    </row>
    <row r="90" spans="1:56" x14ac:dyDescent="0.25">
      <c r="A90" s="193" t="str">
        <f>DATASHEET!B88</f>
        <v>KAZADI, Oliver</v>
      </c>
      <c r="B90" s="194" t="str">
        <f>DATASHEET!C88</f>
        <v>8AR</v>
      </c>
      <c r="C90" s="194" t="str">
        <f>DATASHEET!D88</f>
        <v>M</v>
      </c>
      <c r="D90" s="194" t="str">
        <f>DATASHEET!J88</f>
        <v>N</v>
      </c>
      <c r="E90" s="194" t="str">
        <f>DATASHEET!E88</f>
        <v>Y</v>
      </c>
      <c r="F90" s="194" t="str">
        <f>DATASHEET!F88</f>
        <v>Other Mixed Background</v>
      </c>
      <c r="G90" s="194" t="str">
        <f>DATASHEET!H88</f>
        <v>Y</v>
      </c>
      <c r="H90" s="194" t="str">
        <f>DATASHEET!I88</f>
        <v>N</v>
      </c>
      <c r="I90" s="195" t="str">
        <f>DATASHEET!L88</f>
        <v>6-7</v>
      </c>
      <c r="J90" s="325">
        <f>PROGRESS!P102</f>
        <v>65.541015999999999</v>
      </c>
      <c r="K90" s="163" t="str">
        <f t="shared" si="27"/>
        <v/>
      </c>
      <c r="L90" s="196" t="str">
        <f t="shared" si="28"/>
        <v/>
      </c>
      <c r="M90" s="165"/>
      <c r="N90" s="304">
        <f t="shared" si="29"/>
        <v>13.1082032</v>
      </c>
      <c r="O90" s="198" t="str">
        <f t="shared" si="30"/>
        <v/>
      </c>
      <c r="P90" s="199" t="str">
        <f t="shared" si="31"/>
        <v/>
      </c>
      <c r="Q90" s="304">
        <f t="shared" si="32"/>
        <v>13.1082032</v>
      </c>
      <c r="R90" s="198" t="str">
        <f t="shared" si="33"/>
        <v/>
      </c>
      <c r="S90" s="200" t="str">
        <f t="shared" si="34"/>
        <v/>
      </c>
      <c r="T90" s="304">
        <f t="shared" si="35"/>
        <v>19.662304800000001</v>
      </c>
      <c r="U90" s="198">
        <f t="shared" si="36"/>
        <v>0</v>
      </c>
      <c r="V90" s="201">
        <f t="shared" si="37"/>
        <v>-6.5541016000000001</v>
      </c>
      <c r="W90" s="202">
        <f t="shared" si="38"/>
        <v>3</v>
      </c>
      <c r="X90" s="304">
        <f t="shared" si="39"/>
        <v>19.662304800000001</v>
      </c>
      <c r="Y90" s="198">
        <f t="shared" si="40"/>
        <v>0</v>
      </c>
      <c r="Z90" s="201">
        <f t="shared" si="41"/>
        <v>-6.5541016000000001</v>
      </c>
      <c r="AA90" s="202">
        <f t="shared" si="42"/>
        <v>3</v>
      </c>
      <c r="AB90" s="171"/>
      <c r="AC90" s="172" t="str">
        <f>IFERROR(VLOOKUP(DATASHEET!BP88,lookup,2,FALSE)*2,"")</f>
        <v/>
      </c>
      <c r="AD90" s="173" t="str">
        <f>IFERROR(VLOOKUP(DATASHEET!AR88,lookup,2,FALSE)*2,"")</f>
        <v/>
      </c>
      <c r="AE90" s="174" t="str">
        <f t="shared" si="43"/>
        <v/>
      </c>
      <c r="AF90" s="175" t="str">
        <f t="shared" si="44"/>
        <v/>
      </c>
      <c r="AG90" s="203" t="str">
        <f t="shared" si="45"/>
        <v/>
      </c>
      <c r="AH90" s="204" t="str">
        <f t="shared" si="46"/>
        <v/>
      </c>
      <c r="AI90" s="178" t="str">
        <f t="shared" si="47"/>
        <v/>
      </c>
      <c r="AJ90" s="205" t="str">
        <f t="shared" si="48"/>
        <v/>
      </c>
      <c r="AK90" s="180"/>
      <c r="AL90" s="181" t="str">
        <f>IFERROR(VLOOKUP(DATASHEET!CJ88,lookup,2,FALSE),"")</f>
        <v/>
      </c>
      <c r="AM90" s="182" t="str">
        <f t="shared" si="49"/>
        <v/>
      </c>
      <c r="AN90" s="183" t="str">
        <f>IFERROR(VLOOKUP(DATASHEET!AZ88,lookup,2,FALSE),"")</f>
        <v/>
      </c>
      <c r="AO90" s="183" t="str">
        <f>IFERROR(VLOOKUP(DATASHEET!CN88,lookup,2,FALSE),"")</f>
        <v/>
      </c>
      <c r="AP90" s="184" t="str">
        <f>IFERROR(VLOOKUP(DATASHEET!BH88,lookup,2,FALSE),"")</f>
        <v/>
      </c>
      <c r="AQ90" s="206" t="str">
        <f>IFERROR(VLOOKUP(DATASHEET!BD88,lookup,2,FALSE),"")</f>
        <v/>
      </c>
      <c r="AR90" s="186"/>
      <c r="AS90" s="207" t="str">
        <f>IFERROR(VLOOKUP(DATASHEET!AF88,lookup,2,FALSE),"")</f>
        <v/>
      </c>
      <c r="AT90" s="251" t="str">
        <f t="shared" si="50"/>
        <v/>
      </c>
      <c r="AU90" s="208" t="str">
        <f>IFERROR(VLOOKUP(DATASHEET!BL88,lookup,2,FALSE),"")</f>
        <v/>
      </c>
      <c r="AV90" s="208" t="str">
        <f>IFERROR(VLOOKUP(DATASHEET!BT88,lookup,2,FALSE),"")</f>
        <v/>
      </c>
      <c r="AW90" s="208" t="str">
        <f>IFERROR(VLOOKUP(DATASHEET!CB88,lookup,2,FALSE),"")</f>
        <v/>
      </c>
      <c r="AX90" s="209" t="str">
        <f>IFERROR(VLOOKUP(DATASHEET!CF88,lookup,2,FALSE),"")</f>
        <v/>
      </c>
      <c r="AY90" s="208" t="str">
        <f>IFERROR(VLOOKUP(DATASHEET!AN88,lookup,2,FALSE),"")</f>
        <v/>
      </c>
      <c r="AZ90" s="264" t="str">
        <f>IFERROR(VLOOKUP(DATASHEET!BX88,lookup,2,FALSE),"")</f>
        <v/>
      </c>
      <c r="BA90" s="210" t="str">
        <f>IFERROR(VLOOKUP(DATASHEET!AJ88,lookup,2,FALSE),"")</f>
        <v/>
      </c>
      <c r="BB90" s="211" t="str">
        <f t="shared" si="51"/>
        <v/>
      </c>
      <c r="BC90" s="212" t="str">
        <f t="shared" si="52"/>
        <v/>
      </c>
      <c r="BD90" s="132"/>
    </row>
    <row r="91" spans="1:56" x14ac:dyDescent="0.25">
      <c r="A91" s="193" t="str">
        <f>DATASHEET!B89</f>
        <v>KHAN, Inaya</v>
      </c>
      <c r="B91" s="194" t="str">
        <f>DATASHEET!C89</f>
        <v>8AB</v>
      </c>
      <c r="C91" s="194" t="str">
        <f>DATASHEET!D89</f>
        <v>F</v>
      </c>
      <c r="D91" s="194" t="str">
        <f>DATASHEET!J89</f>
        <v>N</v>
      </c>
      <c r="E91" s="194" t="str">
        <f>DATASHEET!E89</f>
        <v>N</v>
      </c>
      <c r="F91" s="194" t="str">
        <f>DATASHEET!F89</f>
        <v>Pakistani</v>
      </c>
      <c r="G91" s="194" t="str">
        <f>DATASHEET!H89</f>
        <v>N</v>
      </c>
      <c r="H91" s="194" t="str">
        <f>DATASHEET!I89</f>
        <v>N</v>
      </c>
      <c r="I91" s="195" t="str">
        <f>DATASHEET!L89</f>
        <v>4-5</v>
      </c>
      <c r="J91" s="325">
        <f>PROGRESS!P103</f>
        <v>38.246667000000002</v>
      </c>
      <c r="K91" s="163" t="str">
        <f t="shared" si="27"/>
        <v/>
      </c>
      <c r="L91" s="196" t="str">
        <f t="shared" si="28"/>
        <v/>
      </c>
      <c r="M91" s="165"/>
      <c r="N91" s="304">
        <f t="shared" si="29"/>
        <v>7.6493334000000006</v>
      </c>
      <c r="O91" s="198" t="str">
        <f t="shared" si="30"/>
        <v/>
      </c>
      <c r="P91" s="199" t="str">
        <f t="shared" si="31"/>
        <v/>
      </c>
      <c r="Q91" s="304">
        <f t="shared" si="32"/>
        <v>7.6493334000000006</v>
      </c>
      <c r="R91" s="198" t="str">
        <f t="shared" si="33"/>
        <v/>
      </c>
      <c r="S91" s="200" t="str">
        <f t="shared" si="34"/>
        <v/>
      </c>
      <c r="T91" s="304">
        <f t="shared" si="35"/>
        <v>11.474000100000001</v>
      </c>
      <c r="U91" s="198">
        <f t="shared" si="36"/>
        <v>0</v>
      </c>
      <c r="V91" s="201">
        <f t="shared" si="37"/>
        <v>-3.8246667000000003</v>
      </c>
      <c r="W91" s="202">
        <f t="shared" si="38"/>
        <v>3</v>
      </c>
      <c r="X91" s="304">
        <f t="shared" si="39"/>
        <v>11.474000100000001</v>
      </c>
      <c r="Y91" s="198">
        <f t="shared" si="40"/>
        <v>0</v>
      </c>
      <c r="Z91" s="201">
        <f t="shared" si="41"/>
        <v>-3.8246667000000003</v>
      </c>
      <c r="AA91" s="202">
        <f t="shared" si="42"/>
        <v>3</v>
      </c>
      <c r="AB91" s="171"/>
      <c r="AC91" s="172" t="str">
        <f>IFERROR(VLOOKUP(DATASHEET!BP89,lookup,2,FALSE)*2,"")</f>
        <v/>
      </c>
      <c r="AD91" s="173" t="str">
        <f>IFERROR(VLOOKUP(DATASHEET!AR89,lookup,2,FALSE)*2,"")</f>
        <v/>
      </c>
      <c r="AE91" s="174" t="str">
        <f t="shared" si="43"/>
        <v/>
      </c>
      <c r="AF91" s="175" t="str">
        <f t="shared" si="44"/>
        <v/>
      </c>
      <c r="AG91" s="203" t="str">
        <f t="shared" si="45"/>
        <v/>
      </c>
      <c r="AH91" s="204" t="str">
        <f t="shared" si="46"/>
        <v/>
      </c>
      <c r="AI91" s="178" t="str">
        <f t="shared" si="47"/>
        <v/>
      </c>
      <c r="AJ91" s="205" t="str">
        <f t="shared" si="48"/>
        <v/>
      </c>
      <c r="AK91" s="180"/>
      <c r="AL91" s="181" t="str">
        <f>IFERROR(VLOOKUP(DATASHEET!CJ89,lookup,2,FALSE),"")</f>
        <v/>
      </c>
      <c r="AM91" s="182" t="str">
        <f t="shared" si="49"/>
        <v/>
      </c>
      <c r="AN91" s="183" t="str">
        <f>IFERROR(VLOOKUP(DATASHEET!AZ89,lookup,2,FALSE),"")</f>
        <v/>
      </c>
      <c r="AO91" s="183" t="str">
        <f>IFERROR(VLOOKUP(DATASHEET!CN89,lookup,2,FALSE),"")</f>
        <v/>
      </c>
      <c r="AP91" s="184" t="str">
        <f>IFERROR(VLOOKUP(DATASHEET!BH89,lookup,2,FALSE),"")</f>
        <v/>
      </c>
      <c r="AQ91" s="206" t="str">
        <f>IFERROR(VLOOKUP(DATASHEET!BD89,lookup,2,FALSE),"")</f>
        <v/>
      </c>
      <c r="AR91" s="186"/>
      <c r="AS91" s="207" t="str">
        <f>IFERROR(VLOOKUP(DATASHEET!AF89,lookup,2,FALSE),"")</f>
        <v/>
      </c>
      <c r="AT91" s="251" t="str">
        <f t="shared" si="50"/>
        <v/>
      </c>
      <c r="AU91" s="208" t="str">
        <f>IFERROR(VLOOKUP(DATASHEET!BL89,lookup,2,FALSE),"")</f>
        <v/>
      </c>
      <c r="AV91" s="208" t="str">
        <f>IFERROR(VLOOKUP(DATASHEET!BT89,lookup,2,FALSE),"")</f>
        <v/>
      </c>
      <c r="AW91" s="208" t="str">
        <f>IFERROR(VLOOKUP(DATASHEET!CB89,lookup,2,FALSE),"")</f>
        <v/>
      </c>
      <c r="AX91" s="209" t="str">
        <f>IFERROR(VLOOKUP(DATASHEET!CF89,lookup,2,FALSE),"")</f>
        <v/>
      </c>
      <c r="AY91" s="208" t="str">
        <f>IFERROR(VLOOKUP(DATASHEET!AN89,lookup,2,FALSE),"")</f>
        <v/>
      </c>
      <c r="AZ91" s="264" t="str">
        <f>IFERROR(VLOOKUP(DATASHEET!BX89,lookup,2,FALSE),"")</f>
        <v/>
      </c>
      <c r="BA91" s="210" t="str">
        <f>IFERROR(VLOOKUP(DATASHEET!AJ89,lookup,2,FALSE),"")</f>
        <v/>
      </c>
      <c r="BB91" s="211" t="str">
        <f t="shared" si="51"/>
        <v/>
      </c>
      <c r="BC91" s="212" t="str">
        <f t="shared" si="52"/>
        <v/>
      </c>
      <c r="BD91" s="132"/>
    </row>
    <row r="92" spans="1:56" x14ac:dyDescent="0.25">
      <c r="A92" s="193" t="str">
        <f>DATASHEET!B90</f>
        <v>KIKET-MAKOUBI, Inke</v>
      </c>
      <c r="B92" s="194" t="str">
        <f>DATASHEET!C90</f>
        <v>8TR</v>
      </c>
      <c r="C92" s="194" t="str">
        <f>DATASHEET!D90</f>
        <v>M</v>
      </c>
      <c r="D92" s="194" t="str">
        <f>DATASHEET!J90</f>
        <v>K</v>
      </c>
      <c r="E92" s="194" t="str">
        <f>DATASHEET!E90</f>
        <v>N</v>
      </c>
      <c r="F92" s="194" t="str">
        <f>DATASHEET!F90</f>
        <v>Other Black African</v>
      </c>
      <c r="G92" s="194" t="str">
        <f>DATASHEET!H90</f>
        <v>N</v>
      </c>
      <c r="H92" s="194" t="str">
        <f>DATASHEET!I90</f>
        <v>N</v>
      </c>
      <c r="I92" s="195" t="str">
        <f>DATASHEET!L90</f>
        <v>7-8</v>
      </c>
      <c r="J92" s="325">
        <f>PROGRESS!P104</f>
        <v>74.702128000000002</v>
      </c>
      <c r="K92" s="163" t="str">
        <f t="shared" si="27"/>
        <v/>
      </c>
      <c r="L92" s="196" t="str">
        <f t="shared" si="28"/>
        <v/>
      </c>
      <c r="M92" s="165"/>
      <c r="N92" s="304">
        <f t="shared" si="29"/>
        <v>14.940425600000001</v>
      </c>
      <c r="O92" s="198" t="str">
        <f t="shared" si="30"/>
        <v/>
      </c>
      <c r="P92" s="199" t="str">
        <f t="shared" si="31"/>
        <v/>
      </c>
      <c r="Q92" s="304">
        <f t="shared" si="32"/>
        <v>14.940425600000001</v>
      </c>
      <c r="R92" s="198" t="str">
        <f t="shared" si="33"/>
        <v/>
      </c>
      <c r="S92" s="200" t="str">
        <f t="shared" si="34"/>
        <v/>
      </c>
      <c r="T92" s="304">
        <f t="shared" si="35"/>
        <v>22.410638400000003</v>
      </c>
      <c r="U92" s="198">
        <f t="shared" si="36"/>
        <v>0</v>
      </c>
      <c r="V92" s="201">
        <f t="shared" si="37"/>
        <v>-7.4702128000000014</v>
      </c>
      <c r="W92" s="202">
        <f t="shared" si="38"/>
        <v>3</v>
      </c>
      <c r="X92" s="304">
        <f t="shared" si="39"/>
        <v>22.410638400000003</v>
      </c>
      <c r="Y92" s="198">
        <f t="shared" si="40"/>
        <v>0</v>
      </c>
      <c r="Z92" s="201">
        <f t="shared" si="41"/>
        <v>-7.4702128000000014</v>
      </c>
      <c r="AA92" s="202">
        <f t="shared" si="42"/>
        <v>3</v>
      </c>
      <c r="AB92" s="171"/>
      <c r="AC92" s="172" t="str">
        <f>IFERROR(VLOOKUP(DATASHEET!BP90,lookup,2,FALSE)*2,"")</f>
        <v/>
      </c>
      <c r="AD92" s="173" t="str">
        <f>IFERROR(VLOOKUP(DATASHEET!AR90,lookup,2,FALSE)*2,"")</f>
        <v/>
      </c>
      <c r="AE92" s="174" t="str">
        <f t="shared" si="43"/>
        <v/>
      </c>
      <c r="AF92" s="175" t="str">
        <f t="shared" si="44"/>
        <v/>
      </c>
      <c r="AG92" s="203" t="str">
        <f t="shared" si="45"/>
        <v/>
      </c>
      <c r="AH92" s="204" t="str">
        <f t="shared" si="46"/>
        <v/>
      </c>
      <c r="AI92" s="178" t="str">
        <f t="shared" si="47"/>
        <v/>
      </c>
      <c r="AJ92" s="205" t="str">
        <f t="shared" si="48"/>
        <v/>
      </c>
      <c r="AK92" s="180"/>
      <c r="AL92" s="181" t="str">
        <f>IFERROR(VLOOKUP(DATASHEET!CJ90,lookup,2,FALSE),"")</f>
        <v/>
      </c>
      <c r="AM92" s="182" t="str">
        <f t="shared" si="49"/>
        <v/>
      </c>
      <c r="AN92" s="183" t="str">
        <f>IFERROR(VLOOKUP(DATASHEET!AZ90,lookup,2,FALSE),"")</f>
        <v/>
      </c>
      <c r="AO92" s="183" t="str">
        <f>IFERROR(VLOOKUP(DATASHEET!CN90,lookup,2,FALSE),"")</f>
        <v/>
      </c>
      <c r="AP92" s="184" t="str">
        <f>IFERROR(VLOOKUP(DATASHEET!BH90,lookup,2,FALSE),"")</f>
        <v/>
      </c>
      <c r="AQ92" s="206" t="str">
        <f>IFERROR(VLOOKUP(DATASHEET!BD90,lookup,2,FALSE),"")</f>
        <v/>
      </c>
      <c r="AR92" s="186"/>
      <c r="AS92" s="207" t="str">
        <f>IFERROR(VLOOKUP(DATASHEET!AF90,lookup,2,FALSE),"")</f>
        <v/>
      </c>
      <c r="AT92" s="251" t="str">
        <f t="shared" si="50"/>
        <v/>
      </c>
      <c r="AU92" s="208" t="str">
        <f>IFERROR(VLOOKUP(DATASHEET!BL90,lookup,2,FALSE),"")</f>
        <v/>
      </c>
      <c r="AV92" s="208" t="str">
        <f>IFERROR(VLOOKUP(DATASHEET!BT90,lookup,2,FALSE),"")</f>
        <v/>
      </c>
      <c r="AW92" s="208" t="str">
        <f>IFERROR(VLOOKUP(DATASHEET!CB90,lookup,2,FALSE),"")</f>
        <v/>
      </c>
      <c r="AX92" s="209" t="str">
        <f>IFERROR(VLOOKUP(DATASHEET!CF90,lookup,2,FALSE),"")</f>
        <v/>
      </c>
      <c r="AY92" s="208" t="str">
        <f>IFERROR(VLOOKUP(DATASHEET!AN90,lookup,2,FALSE),"")</f>
        <v/>
      </c>
      <c r="AZ92" s="264" t="str">
        <f>IFERROR(VLOOKUP(DATASHEET!BX90,lookup,2,FALSE),"")</f>
        <v/>
      </c>
      <c r="BA92" s="210" t="str">
        <f>IFERROR(VLOOKUP(DATASHEET!AJ90,lookup,2,FALSE),"")</f>
        <v/>
      </c>
      <c r="BB92" s="211" t="str">
        <f t="shared" si="51"/>
        <v/>
      </c>
      <c r="BC92" s="212" t="str">
        <f t="shared" si="52"/>
        <v/>
      </c>
      <c r="BD92" s="132"/>
    </row>
    <row r="93" spans="1:56" x14ac:dyDescent="0.25">
      <c r="A93" s="193" t="str">
        <f>DATASHEET!B91</f>
        <v>KING, Sarah</v>
      </c>
      <c r="B93" s="194" t="str">
        <f>DATASHEET!C91</f>
        <v>8MH</v>
      </c>
      <c r="C93" s="194" t="str">
        <f>DATASHEET!D91</f>
        <v>F</v>
      </c>
      <c r="D93" s="194" t="str">
        <f>DATASHEET!J91</f>
        <v>N</v>
      </c>
      <c r="E93" s="194" t="str">
        <f>DATASHEET!E91</f>
        <v>N</v>
      </c>
      <c r="F93" s="194" t="str">
        <f>DATASHEET!F91</f>
        <v>White - British</v>
      </c>
      <c r="G93" s="194" t="str">
        <f>DATASHEET!H91</f>
        <v>N</v>
      </c>
      <c r="H93" s="194" t="str">
        <f>DATASHEET!I91</f>
        <v>N</v>
      </c>
      <c r="I93" s="195" t="str">
        <f>DATASHEET!L91</f>
        <v>6-7</v>
      </c>
      <c r="J93" s="325">
        <f>PROGRESS!P105</f>
        <v>65.541015999999999</v>
      </c>
      <c r="K93" s="163" t="str">
        <f t="shared" si="27"/>
        <v/>
      </c>
      <c r="L93" s="196" t="str">
        <f t="shared" si="28"/>
        <v/>
      </c>
      <c r="M93" s="165"/>
      <c r="N93" s="304">
        <f t="shared" si="29"/>
        <v>13.1082032</v>
      </c>
      <c r="O93" s="198" t="str">
        <f t="shared" si="30"/>
        <v/>
      </c>
      <c r="P93" s="199" t="str">
        <f t="shared" si="31"/>
        <v/>
      </c>
      <c r="Q93" s="304">
        <f t="shared" si="32"/>
        <v>13.1082032</v>
      </c>
      <c r="R93" s="198" t="str">
        <f t="shared" si="33"/>
        <v/>
      </c>
      <c r="S93" s="200" t="str">
        <f t="shared" si="34"/>
        <v/>
      </c>
      <c r="T93" s="304">
        <f t="shared" si="35"/>
        <v>19.662304800000001</v>
      </c>
      <c r="U93" s="198">
        <f t="shared" si="36"/>
        <v>0</v>
      </c>
      <c r="V93" s="201">
        <f t="shared" si="37"/>
        <v>-6.5541016000000001</v>
      </c>
      <c r="W93" s="202">
        <f t="shared" si="38"/>
        <v>3</v>
      </c>
      <c r="X93" s="304">
        <f t="shared" si="39"/>
        <v>19.662304800000001</v>
      </c>
      <c r="Y93" s="198">
        <f t="shared" si="40"/>
        <v>0</v>
      </c>
      <c r="Z93" s="201">
        <f t="shared" si="41"/>
        <v>-6.5541016000000001</v>
      </c>
      <c r="AA93" s="202">
        <f t="shared" si="42"/>
        <v>3</v>
      </c>
      <c r="AB93" s="171"/>
      <c r="AC93" s="172" t="str">
        <f>IFERROR(VLOOKUP(DATASHEET!BP91,lookup,2,FALSE)*2,"")</f>
        <v/>
      </c>
      <c r="AD93" s="173" t="str">
        <f>IFERROR(VLOOKUP(DATASHEET!AR91,lookup,2,FALSE)*2,"")</f>
        <v/>
      </c>
      <c r="AE93" s="174" t="str">
        <f t="shared" si="43"/>
        <v/>
      </c>
      <c r="AF93" s="175" t="str">
        <f t="shared" si="44"/>
        <v/>
      </c>
      <c r="AG93" s="203" t="str">
        <f t="shared" si="45"/>
        <v/>
      </c>
      <c r="AH93" s="204" t="str">
        <f t="shared" si="46"/>
        <v/>
      </c>
      <c r="AI93" s="178" t="str">
        <f t="shared" si="47"/>
        <v/>
      </c>
      <c r="AJ93" s="205" t="str">
        <f t="shared" si="48"/>
        <v/>
      </c>
      <c r="AK93" s="180"/>
      <c r="AL93" s="181" t="str">
        <f>IFERROR(VLOOKUP(DATASHEET!CJ91,lookup,2,FALSE),"")</f>
        <v/>
      </c>
      <c r="AM93" s="182" t="str">
        <f t="shared" si="49"/>
        <v/>
      </c>
      <c r="AN93" s="183" t="str">
        <f>IFERROR(VLOOKUP(DATASHEET!AZ91,lookup,2,FALSE),"")</f>
        <v/>
      </c>
      <c r="AO93" s="183" t="str">
        <f>IFERROR(VLOOKUP(DATASHEET!CN91,lookup,2,FALSE),"")</f>
        <v/>
      </c>
      <c r="AP93" s="184" t="str">
        <f>IFERROR(VLOOKUP(DATASHEET!BH91,lookup,2,FALSE),"")</f>
        <v/>
      </c>
      <c r="AQ93" s="206" t="str">
        <f>IFERROR(VLOOKUP(DATASHEET!BD91,lookup,2,FALSE),"")</f>
        <v/>
      </c>
      <c r="AR93" s="186"/>
      <c r="AS93" s="207" t="str">
        <f>IFERROR(VLOOKUP(DATASHEET!AF91,lookup,2,FALSE),"")</f>
        <v/>
      </c>
      <c r="AT93" s="251" t="str">
        <f t="shared" si="50"/>
        <v/>
      </c>
      <c r="AU93" s="208" t="str">
        <f>IFERROR(VLOOKUP(DATASHEET!BL91,lookup,2,FALSE),"")</f>
        <v/>
      </c>
      <c r="AV93" s="208" t="str">
        <f>IFERROR(VLOOKUP(DATASHEET!BT91,lookup,2,FALSE),"")</f>
        <v/>
      </c>
      <c r="AW93" s="208" t="str">
        <f>IFERROR(VLOOKUP(DATASHEET!CB91,lookup,2,FALSE),"")</f>
        <v/>
      </c>
      <c r="AX93" s="209" t="str">
        <f>IFERROR(VLOOKUP(DATASHEET!CF91,lookup,2,FALSE),"")</f>
        <v/>
      </c>
      <c r="AY93" s="208" t="str">
        <f>IFERROR(VLOOKUP(DATASHEET!AN91,lookup,2,FALSE),"")</f>
        <v/>
      </c>
      <c r="AZ93" s="264" t="str">
        <f>IFERROR(VLOOKUP(DATASHEET!BX91,lookup,2,FALSE),"")</f>
        <v/>
      </c>
      <c r="BA93" s="210" t="str">
        <f>IFERROR(VLOOKUP(DATASHEET!AJ91,lookup,2,FALSE),"")</f>
        <v/>
      </c>
      <c r="BB93" s="211" t="str">
        <f t="shared" si="51"/>
        <v/>
      </c>
      <c r="BC93" s="212" t="str">
        <f t="shared" si="52"/>
        <v/>
      </c>
      <c r="BD93" s="132"/>
    </row>
    <row r="94" spans="1:56" x14ac:dyDescent="0.25">
      <c r="A94" s="193" t="str">
        <f>DATASHEET!B92</f>
        <v>KING-SMITH, Leo</v>
      </c>
      <c r="B94" s="194" t="str">
        <f>DATASHEET!C92</f>
        <v>8PH</v>
      </c>
      <c r="C94" s="194" t="str">
        <f>DATASHEET!D92</f>
        <v>M</v>
      </c>
      <c r="D94" s="194" t="str">
        <f>DATASHEET!J92</f>
        <v>N</v>
      </c>
      <c r="E94" s="194" t="str">
        <f>DATASHEET!E92</f>
        <v>N</v>
      </c>
      <c r="F94" s="194" t="str">
        <f>DATASHEET!F92</f>
        <v>White Other</v>
      </c>
      <c r="G94" s="194" t="str">
        <f>DATASHEET!H92</f>
        <v>N</v>
      </c>
      <c r="H94" s="194" t="str">
        <f>DATASHEET!I92</f>
        <v>N</v>
      </c>
      <c r="I94" s="195" t="str">
        <f>DATASHEET!L92</f>
        <v>8-9</v>
      </c>
      <c r="J94" s="325">
        <f>PROGRESS!P106</f>
        <v>74.702128000000002</v>
      </c>
      <c r="K94" s="163" t="str">
        <f t="shared" si="27"/>
        <v/>
      </c>
      <c r="L94" s="196" t="str">
        <f t="shared" si="28"/>
        <v/>
      </c>
      <c r="M94" s="165"/>
      <c r="N94" s="304">
        <f t="shared" si="29"/>
        <v>14.940425600000001</v>
      </c>
      <c r="O94" s="198" t="str">
        <f t="shared" si="30"/>
        <v/>
      </c>
      <c r="P94" s="199" t="str">
        <f t="shared" si="31"/>
        <v/>
      </c>
      <c r="Q94" s="304">
        <f t="shared" si="32"/>
        <v>14.940425600000001</v>
      </c>
      <c r="R94" s="198" t="str">
        <f t="shared" si="33"/>
        <v/>
      </c>
      <c r="S94" s="200" t="str">
        <f t="shared" si="34"/>
        <v/>
      </c>
      <c r="T94" s="304">
        <f t="shared" si="35"/>
        <v>22.410638400000003</v>
      </c>
      <c r="U94" s="198">
        <f t="shared" si="36"/>
        <v>0</v>
      </c>
      <c r="V94" s="201">
        <f t="shared" si="37"/>
        <v>-7.4702128000000014</v>
      </c>
      <c r="W94" s="202">
        <f t="shared" si="38"/>
        <v>3</v>
      </c>
      <c r="X94" s="304">
        <f t="shared" si="39"/>
        <v>22.410638400000003</v>
      </c>
      <c r="Y94" s="198">
        <f t="shared" si="40"/>
        <v>0</v>
      </c>
      <c r="Z94" s="201">
        <f t="shared" si="41"/>
        <v>-7.4702128000000014</v>
      </c>
      <c r="AA94" s="202">
        <f t="shared" si="42"/>
        <v>3</v>
      </c>
      <c r="AB94" s="171"/>
      <c r="AC94" s="172" t="str">
        <f>IFERROR(VLOOKUP(DATASHEET!BP92,lookup,2,FALSE)*2,"")</f>
        <v/>
      </c>
      <c r="AD94" s="173" t="str">
        <f>IFERROR(VLOOKUP(DATASHEET!AR92,lookup,2,FALSE)*2,"")</f>
        <v/>
      </c>
      <c r="AE94" s="174" t="str">
        <f t="shared" si="43"/>
        <v/>
      </c>
      <c r="AF94" s="175" t="str">
        <f t="shared" si="44"/>
        <v/>
      </c>
      <c r="AG94" s="203" t="str">
        <f t="shared" si="45"/>
        <v/>
      </c>
      <c r="AH94" s="204" t="str">
        <f t="shared" si="46"/>
        <v/>
      </c>
      <c r="AI94" s="178" t="str">
        <f t="shared" si="47"/>
        <v/>
      </c>
      <c r="AJ94" s="205" t="str">
        <f t="shared" si="48"/>
        <v/>
      </c>
      <c r="AK94" s="180"/>
      <c r="AL94" s="181" t="str">
        <f>IFERROR(VLOOKUP(DATASHEET!CJ92,lookup,2,FALSE),"")</f>
        <v/>
      </c>
      <c r="AM94" s="182" t="str">
        <f t="shared" si="49"/>
        <v/>
      </c>
      <c r="AN94" s="183" t="str">
        <f>IFERROR(VLOOKUP(DATASHEET!AZ92,lookup,2,FALSE),"")</f>
        <v/>
      </c>
      <c r="AO94" s="183" t="str">
        <f>IFERROR(VLOOKUP(DATASHEET!CN92,lookup,2,FALSE),"")</f>
        <v/>
      </c>
      <c r="AP94" s="184" t="str">
        <f>IFERROR(VLOOKUP(DATASHEET!BH92,lookup,2,FALSE),"")</f>
        <v/>
      </c>
      <c r="AQ94" s="206" t="str">
        <f>IFERROR(VLOOKUP(DATASHEET!BD92,lookup,2,FALSE),"")</f>
        <v/>
      </c>
      <c r="AR94" s="186"/>
      <c r="AS94" s="207" t="str">
        <f>IFERROR(VLOOKUP(DATASHEET!AF92,lookup,2,FALSE),"")</f>
        <v/>
      </c>
      <c r="AT94" s="251" t="str">
        <f t="shared" si="50"/>
        <v/>
      </c>
      <c r="AU94" s="208" t="str">
        <f>IFERROR(VLOOKUP(DATASHEET!BL92,lookup,2,FALSE),"")</f>
        <v/>
      </c>
      <c r="AV94" s="208" t="str">
        <f>IFERROR(VLOOKUP(DATASHEET!BT92,lookup,2,FALSE),"")</f>
        <v/>
      </c>
      <c r="AW94" s="208" t="str">
        <f>IFERROR(VLOOKUP(DATASHEET!CB92,lookup,2,FALSE),"")</f>
        <v/>
      </c>
      <c r="AX94" s="209" t="str">
        <f>IFERROR(VLOOKUP(DATASHEET!CF92,lookup,2,FALSE),"")</f>
        <v/>
      </c>
      <c r="AY94" s="208" t="str">
        <f>IFERROR(VLOOKUP(DATASHEET!AN92,lookup,2,FALSE),"")</f>
        <v/>
      </c>
      <c r="AZ94" s="264" t="str">
        <f>IFERROR(VLOOKUP(DATASHEET!BX92,lookup,2,FALSE),"")</f>
        <v/>
      </c>
      <c r="BA94" s="210" t="str">
        <f>IFERROR(VLOOKUP(DATASHEET!AJ92,lookup,2,FALSE),"")</f>
        <v/>
      </c>
      <c r="BB94" s="211" t="str">
        <f t="shared" si="51"/>
        <v/>
      </c>
      <c r="BC94" s="212" t="str">
        <f t="shared" si="52"/>
        <v/>
      </c>
      <c r="BD94" s="132"/>
    </row>
    <row r="95" spans="1:56" x14ac:dyDescent="0.25">
      <c r="A95" s="193" t="str">
        <f>DATASHEET!B93</f>
        <v>KIRBY, Caleb</v>
      </c>
      <c r="B95" s="194" t="str">
        <f>DATASHEET!C93</f>
        <v>8PH</v>
      </c>
      <c r="C95" s="194" t="str">
        <f>DATASHEET!D93</f>
        <v>M</v>
      </c>
      <c r="D95" s="194" t="str">
        <f>DATASHEET!J93</f>
        <v>N</v>
      </c>
      <c r="E95" s="194" t="str">
        <f>DATASHEET!E93</f>
        <v>N</v>
      </c>
      <c r="F95" s="194" t="str">
        <f>DATASHEET!F93</f>
        <v>White - British</v>
      </c>
      <c r="G95" s="194" t="str">
        <f>DATASHEET!H93</f>
        <v>N</v>
      </c>
      <c r="H95" s="194" t="str">
        <f>DATASHEET!I93</f>
        <v>N</v>
      </c>
      <c r="I95" s="195" t="str">
        <f>DATASHEET!L93</f>
        <v>6-7</v>
      </c>
      <c r="J95" s="325">
        <f>PROGRESS!P107</f>
        <v>65.541015999999999</v>
      </c>
      <c r="K95" s="163" t="str">
        <f t="shared" si="27"/>
        <v/>
      </c>
      <c r="L95" s="196" t="str">
        <f t="shared" si="28"/>
        <v/>
      </c>
      <c r="M95" s="165"/>
      <c r="N95" s="304">
        <f t="shared" si="29"/>
        <v>13.1082032</v>
      </c>
      <c r="O95" s="198" t="str">
        <f t="shared" si="30"/>
        <v/>
      </c>
      <c r="P95" s="199" t="str">
        <f t="shared" si="31"/>
        <v/>
      </c>
      <c r="Q95" s="304">
        <f t="shared" si="32"/>
        <v>13.1082032</v>
      </c>
      <c r="R95" s="198" t="str">
        <f t="shared" si="33"/>
        <v/>
      </c>
      <c r="S95" s="200" t="str">
        <f t="shared" si="34"/>
        <v/>
      </c>
      <c r="T95" s="304">
        <f t="shared" si="35"/>
        <v>19.662304800000001</v>
      </c>
      <c r="U95" s="198">
        <f t="shared" si="36"/>
        <v>0</v>
      </c>
      <c r="V95" s="201">
        <f t="shared" si="37"/>
        <v>-6.5541016000000001</v>
      </c>
      <c r="W95" s="202">
        <f t="shared" si="38"/>
        <v>3</v>
      </c>
      <c r="X95" s="304">
        <f t="shared" si="39"/>
        <v>19.662304800000001</v>
      </c>
      <c r="Y95" s="198">
        <f t="shared" si="40"/>
        <v>0</v>
      </c>
      <c r="Z95" s="201">
        <f t="shared" si="41"/>
        <v>-6.5541016000000001</v>
      </c>
      <c r="AA95" s="202">
        <f t="shared" si="42"/>
        <v>3</v>
      </c>
      <c r="AB95" s="171"/>
      <c r="AC95" s="172" t="str">
        <f>IFERROR(VLOOKUP(DATASHEET!BP93,lookup,2,FALSE)*2,"")</f>
        <v/>
      </c>
      <c r="AD95" s="173" t="str">
        <f>IFERROR(VLOOKUP(DATASHEET!AR93,lookup,2,FALSE)*2,"")</f>
        <v/>
      </c>
      <c r="AE95" s="174" t="str">
        <f t="shared" si="43"/>
        <v/>
      </c>
      <c r="AF95" s="175" t="str">
        <f t="shared" si="44"/>
        <v/>
      </c>
      <c r="AG95" s="203" t="str">
        <f t="shared" si="45"/>
        <v/>
      </c>
      <c r="AH95" s="204" t="str">
        <f t="shared" si="46"/>
        <v/>
      </c>
      <c r="AI95" s="178" t="str">
        <f t="shared" si="47"/>
        <v/>
      </c>
      <c r="AJ95" s="205" t="str">
        <f t="shared" si="48"/>
        <v/>
      </c>
      <c r="AK95" s="180"/>
      <c r="AL95" s="181" t="str">
        <f>IFERROR(VLOOKUP(DATASHEET!CJ93,lookup,2,FALSE),"")</f>
        <v/>
      </c>
      <c r="AM95" s="182" t="str">
        <f t="shared" si="49"/>
        <v/>
      </c>
      <c r="AN95" s="183" t="str">
        <f>IFERROR(VLOOKUP(DATASHEET!AZ93,lookup,2,FALSE),"")</f>
        <v/>
      </c>
      <c r="AO95" s="183" t="str">
        <f>IFERROR(VLOOKUP(DATASHEET!CN93,lookup,2,FALSE),"")</f>
        <v/>
      </c>
      <c r="AP95" s="184" t="str">
        <f>IFERROR(VLOOKUP(DATASHEET!BH93,lookup,2,FALSE),"")</f>
        <v/>
      </c>
      <c r="AQ95" s="206" t="str">
        <f>IFERROR(VLOOKUP(DATASHEET!BD93,lookup,2,FALSE),"")</f>
        <v/>
      </c>
      <c r="AR95" s="186"/>
      <c r="AS95" s="207" t="str">
        <f>IFERROR(VLOOKUP(DATASHEET!AF93,lookup,2,FALSE),"")</f>
        <v/>
      </c>
      <c r="AT95" s="251" t="str">
        <f t="shared" si="50"/>
        <v/>
      </c>
      <c r="AU95" s="208" t="str">
        <f>IFERROR(VLOOKUP(DATASHEET!BL93,lookup,2,FALSE),"")</f>
        <v/>
      </c>
      <c r="AV95" s="208" t="str">
        <f>IFERROR(VLOOKUP(DATASHEET!BT93,lookup,2,FALSE),"")</f>
        <v/>
      </c>
      <c r="AW95" s="208" t="str">
        <f>IFERROR(VLOOKUP(DATASHEET!CB93,lookup,2,FALSE),"")</f>
        <v/>
      </c>
      <c r="AX95" s="209" t="str">
        <f>IFERROR(VLOOKUP(DATASHEET!CF93,lookup,2,FALSE),"")</f>
        <v/>
      </c>
      <c r="AY95" s="208" t="str">
        <f>IFERROR(VLOOKUP(DATASHEET!AN93,lookup,2,FALSE),"")</f>
        <v/>
      </c>
      <c r="AZ95" s="264" t="str">
        <f>IFERROR(VLOOKUP(DATASHEET!BX93,lookup,2,FALSE),"")</f>
        <v/>
      </c>
      <c r="BA95" s="210" t="str">
        <f>IFERROR(VLOOKUP(DATASHEET!AJ93,lookup,2,FALSE),"")</f>
        <v/>
      </c>
      <c r="BB95" s="211" t="str">
        <f t="shared" si="51"/>
        <v/>
      </c>
      <c r="BC95" s="212" t="str">
        <f t="shared" si="52"/>
        <v/>
      </c>
      <c r="BD95" s="132"/>
    </row>
    <row r="96" spans="1:56" x14ac:dyDescent="0.25">
      <c r="A96" s="193" t="str">
        <f>DATASHEET!B94</f>
        <v>KIRKMAN, Harry</v>
      </c>
      <c r="B96" s="194" t="str">
        <f>DATASHEET!C94</f>
        <v>8AB</v>
      </c>
      <c r="C96" s="194" t="str">
        <f>DATASHEET!D94</f>
        <v>M</v>
      </c>
      <c r="D96" s="194" t="str">
        <f>DATASHEET!J94</f>
        <v>N</v>
      </c>
      <c r="E96" s="194" t="str">
        <f>DATASHEET!E94</f>
        <v>N</v>
      </c>
      <c r="F96" s="194" t="str">
        <f>DATASHEET!F94</f>
        <v>White - British</v>
      </c>
      <c r="G96" s="194" t="str">
        <f>DATASHEET!H94</f>
        <v>N</v>
      </c>
      <c r="H96" s="194" t="str">
        <f>DATASHEET!I94</f>
        <v>N</v>
      </c>
      <c r="I96" s="195" t="str">
        <f>DATASHEET!L94</f>
        <v>6-7</v>
      </c>
      <c r="J96" s="325">
        <f>PROGRESS!P108</f>
        <v>54.013157999999997</v>
      </c>
      <c r="K96" s="163" t="str">
        <f t="shared" si="27"/>
        <v/>
      </c>
      <c r="L96" s="196" t="str">
        <f t="shared" si="28"/>
        <v/>
      </c>
      <c r="M96" s="165"/>
      <c r="N96" s="304">
        <f t="shared" si="29"/>
        <v>10.8026316</v>
      </c>
      <c r="O96" s="198" t="str">
        <f t="shared" si="30"/>
        <v/>
      </c>
      <c r="P96" s="199" t="str">
        <f t="shared" si="31"/>
        <v/>
      </c>
      <c r="Q96" s="304">
        <f t="shared" si="32"/>
        <v>10.8026316</v>
      </c>
      <c r="R96" s="198" t="str">
        <f t="shared" si="33"/>
        <v/>
      </c>
      <c r="S96" s="200" t="str">
        <f t="shared" si="34"/>
        <v/>
      </c>
      <c r="T96" s="304">
        <f t="shared" si="35"/>
        <v>16.203947400000001</v>
      </c>
      <c r="U96" s="198">
        <f t="shared" si="36"/>
        <v>0</v>
      </c>
      <c r="V96" s="201">
        <f t="shared" si="37"/>
        <v>-5.4013157999999999</v>
      </c>
      <c r="W96" s="202">
        <f t="shared" si="38"/>
        <v>3</v>
      </c>
      <c r="X96" s="304">
        <f t="shared" si="39"/>
        <v>16.203947400000001</v>
      </c>
      <c r="Y96" s="198">
        <f t="shared" si="40"/>
        <v>0</v>
      </c>
      <c r="Z96" s="201">
        <f t="shared" si="41"/>
        <v>-5.4013157999999999</v>
      </c>
      <c r="AA96" s="202">
        <f t="shared" si="42"/>
        <v>3</v>
      </c>
      <c r="AB96" s="171"/>
      <c r="AC96" s="172" t="str">
        <f>IFERROR(VLOOKUP(DATASHEET!BP94,lookup,2,FALSE)*2,"")</f>
        <v/>
      </c>
      <c r="AD96" s="173" t="str">
        <f>IFERROR(VLOOKUP(DATASHEET!AR94,lookup,2,FALSE)*2,"")</f>
        <v/>
      </c>
      <c r="AE96" s="174" t="str">
        <f t="shared" si="43"/>
        <v/>
      </c>
      <c r="AF96" s="175" t="str">
        <f t="shared" si="44"/>
        <v/>
      </c>
      <c r="AG96" s="203" t="str">
        <f t="shared" si="45"/>
        <v/>
      </c>
      <c r="AH96" s="204" t="str">
        <f t="shared" si="46"/>
        <v/>
      </c>
      <c r="AI96" s="178" t="str">
        <f t="shared" si="47"/>
        <v/>
      </c>
      <c r="AJ96" s="205" t="str">
        <f t="shared" si="48"/>
        <v/>
      </c>
      <c r="AK96" s="180"/>
      <c r="AL96" s="181" t="str">
        <f>IFERROR(VLOOKUP(DATASHEET!CJ94,lookup,2,FALSE),"")</f>
        <v/>
      </c>
      <c r="AM96" s="182" t="str">
        <f t="shared" si="49"/>
        <v/>
      </c>
      <c r="AN96" s="183" t="str">
        <f>IFERROR(VLOOKUP(DATASHEET!AZ94,lookup,2,FALSE),"")</f>
        <v/>
      </c>
      <c r="AO96" s="183" t="str">
        <f>IFERROR(VLOOKUP(DATASHEET!CN94,lookup,2,FALSE),"")</f>
        <v/>
      </c>
      <c r="AP96" s="184" t="str">
        <f>IFERROR(VLOOKUP(DATASHEET!BH94,lookup,2,FALSE),"")</f>
        <v/>
      </c>
      <c r="AQ96" s="206" t="str">
        <f>IFERROR(VLOOKUP(DATASHEET!BD94,lookup,2,FALSE),"")</f>
        <v/>
      </c>
      <c r="AR96" s="186"/>
      <c r="AS96" s="207" t="str">
        <f>IFERROR(VLOOKUP(DATASHEET!AF94,lookup,2,FALSE),"")</f>
        <v/>
      </c>
      <c r="AT96" s="251" t="str">
        <f t="shared" si="50"/>
        <v/>
      </c>
      <c r="AU96" s="208" t="str">
        <f>IFERROR(VLOOKUP(DATASHEET!BL94,lookup,2,FALSE),"")</f>
        <v/>
      </c>
      <c r="AV96" s="208" t="str">
        <f>IFERROR(VLOOKUP(DATASHEET!BT94,lookup,2,FALSE),"")</f>
        <v/>
      </c>
      <c r="AW96" s="208" t="str">
        <f>IFERROR(VLOOKUP(DATASHEET!CB94,lookup,2,FALSE),"")</f>
        <v/>
      </c>
      <c r="AX96" s="209" t="str">
        <f>IFERROR(VLOOKUP(DATASHEET!CF94,lookup,2,FALSE),"")</f>
        <v/>
      </c>
      <c r="AY96" s="208" t="str">
        <f>IFERROR(VLOOKUP(DATASHEET!AN94,lookup,2,FALSE),"")</f>
        <v/>
      </c>
      <c r="AZ96" s="264" t="str">
        <f>IFERROR(VLOOKUP(DATASHEET!BX94,lookup,2,FALSE),"")</f>
        <v/>
      </c>
      <c r="BA96" s="210" t="str">
        <f>IFERROR(VLOOKUP(DATASHEET!AJ94,lookup,2,FALSE),"")</f>
        <v/>
      </c>
      <c r="BB96" s="211" t="str">
        <f t="shared" si="51"/>
        <v/>
      </c>
      <c r="BC96" s="212" t="str">
        <f t="shared" si="52"/>
        <v/>
      </c>
      <c r="BD96" s="132"/>
    </row>
    <row r="97" spans="1:56" x14ac:dyDescent="0.25">
      <c r="A97" s="193" t="str">
        <f>DATASHEET!B95</f>
        <v>KOWALSKI, Marcel</v>
      </c>
      <c r="B97" s="194" t="str">
        <f>DATASHEET!C95</f>
        <v>8TR</v>
      </c>
      <c r="C97" s="194" t="str">
        <f>DATASHEET!D95</f>
        <v>M</v>
      </c>
      <c r="D97" s="194" t="str">
        <f>DATASHEET!J95</f>
        <v>N</v>
      </c>
      <c r="E97" s="194" t="str">
        <f>DATASHEET!E95</f>
        <v>N</v>
      </c>
      <c r="F97" s="194" t="str">
        <f>DATASHEET!F95</f>
        <v>White Eastern European</v>
      </c>
      <c r="G97" s="194" t="str">
        <f>DATASHEET!H95</f>
        <v>N</v>
      </c>
      <c r="H97" s="194" t="str">
        <f>DATASHEET!I95</f>
        <v>N</v>
      </c>
      <c r="I97" s="195" t="str">
        <f>DATASHEET!L95</f>
        <v>5-6</v>
      </c>
      <c r="J97" s="325">
        <f>PROGRESS!P109</f>
        <v>45.503675999999999</v>
      </c>
      <c r="K97" s="163" t="str">
        <f t="shared" si="27"/>
        <v/>
      </c>
      <c r="L97" s="196" t="str">
        <f t="shared" si="28"/>
        <v/>
      </c>
      <c r="M97" s="165"/>
      <c r="N97" s="304">
        <f t="shared" si="29"/>
        <v>9.100735199999999</v>
      </c>
      <c r="O97" s="198" t="str">
        <f t="shared" si="30"/>
        <v/>
      </c>
      <c r="P97" s="199" t="str">
        <f t="shared" si="31"/>
        <v/>
      </c>
      <c r="Q97" s="304">
        <f t="shared" si="32"/>
        <v>9.100735199999999</v>
      </c>
      <c r="R97" s="198" t="str">
        <f t="shared" si="33"/>
        <v/>
      </c>
      <c r="S97" s="200" t="str">
        <f t="shared" si="34"/>
        <v/>
      </c>
      <c r="T97" s="304">
        <f t="shared" si="35"/>
        <v>13.651102799999999</v>
      </c>
      <c r="U97" s="198">
        <f t="shared" si="36"/>
        <v>0</v>
      </c>
      <c r="V97" s="201">
        <f t="shared" si="37"/>
        <v>-4.5503675999999995</v>
      </c>
      <c r="W97" s="202">
        <f t="shared" si="38"/>
        <v>3</v>
      </c>
      <c r="X97" s="304">
        <f t="shared" si="39"/>
        <v>13.651102799999999</v>
      </c>
      <c r="Y97" s="198">
        <f t="shared" si="40"/>
        <v>0</v>
      </c>
      <c r="Z97" s="201">
        <f t="shared" si="41"/>
        <v>-4.5503675999999995</v>
      </c>
      <c r="AA97" s="202">
        <f t="shared" si="42"/>
        <v>3</v>
      </c>
      <c r="AB97" s="171"/>
      <c r="AC97" s="172" t="str">
        <f>IFERROR(VLOOKUP(DATASHEET!BP95,lookup,2,FALSE)*2,"")</f>
        <v/>
      </c>
      <c r="AD97" s="173" t="str">
        <f>IFERROR(VLOOKUP(DATASHEET!AR95,lookup,2,FALSE)*2,"")</f>
        <v/>
      </c>
      <c r="AE97" s="174" t="str">
        <f t="shared" si="43"/>
        <v/>
      </c>
      <c r="AF97" s="175" t="str">
        <f t="shared" si="44"/>
        <v/>
      </c>
      <c r="AG97" s="203" t="str">
        <f t="shared" si="45"/>
        <v/>
      </c>
      <c r="AH97" s="204" t="str">
        <f t="shared" si="46"/>
        <v/>
      </c>
      <c r="AI97" s="178" t="str">
        <f t="shared" si="47"/>
        <v/>
      </c>
      <c r="AJ97" s="205" t="str">
        <f t="shared" si="48"/>
        <v/>
      </c>
      <c r="AK97" s="180"/>
      <c r="AL97" s="181" t="str">
        <f>IFERROR(VLOOKUP(DATASHEET!CJ95,lookup,2,FALSE),"")</f>
        <v/>
      </c>
      <c r="AM97" s="182" t="str">
        <f t="shared" si="49"/>
        <v/>
      </c>
      <c r="AN97" s="183" t="str">
        <f>IFERROR(VLOOKUP(DATASHEET!AZ95,lookup,2,FALSE),"")</f>
        <v/>
      </c>
      <c r="AO97" s="183" t="str">
        <f>IFERROR(VLOOKUP(DATASHEET!CN95,lookup,2,FALSE),"")</f>
        <v/>
      </c>
      <c r="AP97" s="184" t="str">
        <f>IFERROR(VLOOKUP(DATASHEET!BH95,lookup,2,FALSE),"")</f>
        <v/>
      </c>
      <c r="AQ97" s="206" t="str">
        <f>IFERROR(VLOOKUP(DATASHEET!BD95,lookup,2,FALSE),"")</f>
        <v/>
      </c>
      <c r="AR97" s="186"/>
      <c r="AS97" s="207" t="str">
        <f>IFERROR(VLOOKUP(DATASHEET!AF95,lookup,2,FALSE),"")</f>
        <v/>
      </c>
      <c r="AT97" s="251" t="str">
        <f t="shared" si="50"/>
        <v/>
      </c>
      <c r="AU97" s="208" t="str">
        <f>IFERROR(VLOOKUP(DATASHEET!BL95,lookup,2,FALSE),"")</f>
        <v/>
      </c>
      <c r="AV97" s="208" t="str">
        <f>IFERROR(VLOOKUP(DATASHEET!BT95,lookup,2,FALSE),"")</f>
        <v/>
      </c>
      <c r="AW97" s="208" t="str">
        <f>IFERROR(VLOOKUP(DATASHEET!CB95,lookup,2,FALSE),"")</f>
        <v/>
      </c>
      <c r="AX97" s="209" t="str">
        <f>IFERROR(VLOOKUP(DATASHEET!CF95,lookup,2,FALSE),"")</f>
        <v/>
      </c>
      <c r="AY97" s="208" t="str">
        <f>IFERROR(VLOOKUP(DATASHEET!AN95,lookup,2,FALSE),"")</f>
        <v/>
      </c>
      <c r="AZ97" s="264" t="str">
        <f>IFERROR(VLOOKUP(DATASHEET!BX95,lookup,2,FALSE),"")</f>
        <v/>
      </c>
      <c r="BA97" s="210" t="str">
        <f>IFERROR(VLOOKUP(DATASHEET!AJ95,lookup,2,FALSE),"")</f>
        <v/>
      </c>
      <c r="BB97" s="211" t="str">
        <f t="shared" si="51"/>
        <v/>
      </c>
      <c r="BC97" s="212" t="str">
        <f t="shared" si="52"/>
        <v/>
      </c>
      <c r="BD97" s="132"/>
    </row>
    <row r="98" spans="1:56" x14ac:dyDescent="0.25">
      <c r="A98" s="193" t="str">
        <f>DATASHEET!B96</f>
        <v>LAGASON, Jakob</v>
      </c>
      <c r="B98" s="194" t="str">
        <f>DATASHEET!C96</f>
        <v>8MH</v>
      </c>
      <c r="C98" s="194" t="str">
        <f>DATASHEET!D96</f>
        <v>M</v>
      </c>
      <c r="D98" s="194" t="str">
        <f>DATASHEET!J96</f>
        <v>N</v>
      </c>
      <c r="E98" s="194" t="str">
        <f>DATASHEET!E96</f>
        <v>N</v>
      </c>
      <c r="F98" s="194" t="str">
        <f>DATASHEET!F96</f>
        <v>Other Ethnic Group</v>
      </c>
      <c r="G98" s="194" t="str">
        <f>DATASHEET!H96</f>
        <v>N</v>
      </c>
      <c r="H98" s="194" t="str">
        <f>DATASHEET!I96</f>
        <v>N</v>
      </c>
      <c r="I98" s="195" t="str">
        <f>DATASHEET!L96</f>
        <v/>
      </c>
      <c r="J98" s="325">
        <f>PROGRESS!P110</f>
        <v>80.05</v>
      </c>
      <c r="K98" s="163" t="str">
        <f t="shared" si="27"/>
        <v/>
      </c>
      <c r="L98" s="196" t="str">
        <f t="shared" si="28"/>
        <v/>
      </c>
      <c r="M98" s="165"/>
      <c r="N98" s="304">
        <f t="shared" si="29"/>
        <v>16.009999999999998</v>
      </c>
      <c r="O98" s="198" t="str">
        <f t="shared" si="30"/>
        <v/>
      </c>
      <c r="P98" s="199" t="str">
        <f t="shared" si="31"/>
        <v/>
      </c>
      <c r="Q98" s="304">
        <f t="shared" si="32"/>
        <v>16.009999999999998</v>
      </c>
      <c r="R98" s="198" t="str">
        <f t="shared" si="33"/>
        <v/>
      </c>
      <c r="S98" s="200" t="str">
        <f t="shared" si="34"/>
        <v/>
      </c>
      <c r="T98" s="304">
        <f t="shared" si="35"/>
        <v>24.014999999999997</v>
      </c>
      <c r="U98" s="198">
        <f t="shared" si="36"/>
        <v>0</v>
      </c>
      <c r="V98" s="201">
        <f t="shared" si="37"/>
        <v>-8.004999999999999</v>
      </c>
      <c r="W98" s="202">
        <f t="shared" si="38"/>
        <v>3</v>
      </c>
      <c r="X98" s="304">
        <f t="shared" si="39"/>
        <v>24.014999999999997</v>
      </c>
      <c r="Y98" s="198">
        <f t="shared" si="40"/>
        <v>0</v>
      </c>
      <c r="Z98" s="201">
        <f t="shared" si="41"/>
        <v>-8.004999999999999</v>
      </c>
      <c r="AA98" s="202">
        <f t="shared" si="42"/>
        <v>3</v>
      </c>
      <c r="AB98" s="171"/>
      <c r="AC98" s="172" t="str">
        <f>IFERROR(VLOOKUP(DATASHEET!BP96,lookup,2,FALSE)*2,"")</f>
        <v/>
      </c>
      <c r="AD98" s="173" t="str">
        <f>IFERROR(VLOOKUP(DATASHEET!AR96,lookup,2,FALSE)*2,"")</f>
        <v/>
      </c>
      <c r="AE98" s="174" t="str">
        <f t="shared" si="43"/>
        <v/>
      </c>
      <c r="AF98" s="175" t="str">
        <f t="shared" si="44"/>
        <v/>
      </c>
      <c r="AG98" s="203" t="str">
        <f t="shared" si="45"/>
        <v/>
      </c>
      <c r="AH98" s="204" t="str">
        <f t="shared" si="46"/>
        <v/>
      </c>
      <c r="AI98" s="178" t="str">
        <f t="shared" si="47"/>
        <v/>
      </c>
      <c r="AJ98" s="205" t="str">
        <f t="shared" si="48"/>
        <v/>
      </c>
      <c r="AK98" s="180"/>
      <c r="AL98" s="181" t="str">
        <f>IFERROR(VLOOKUP(DATASHEET!CJ96,lookup,2,FALSE),"")</f>
        <v/>
      </c>
      <c r="AM98" s="182" t="str">
        <f t="shared" si="49"/>
        <v/>
      </c>
      <c r="AN98" s="183" t="str">
        <f>IFERROR(VLOOKUP(DATASHEET!AZ96,lookup,2,FALSE),"")</f>
        <v/>
      </c>
      <c r="AO98" s="183" t="str">
        <f>IFERROR(VLOOKUP(DATASHEET!CN96,lookup,2,FALSE),"")</f>
        <v/>
      </c>
      <c r="AP98" s="184" t="str">
        <f>IFERROR(VLOOKUP(DATASHEET!BH96,lookup,2,FALSE),"")</f>
        <v/>
      </c>
      <c r="AQ98" s="206" t="str">
        <f>IFERROR(VLOOKUP(DATASHEET!BD96,lookup,2,FALSE),"")</f>
        <v/>
      </c>
      <c r="AR98" s="186"/>
      <c r="AS98" s="207" t="str">
        <f>IFERROR(VLOOKUP(DATASHEET!AF96,lookup,2,FALSE),"")</f>
        <v/>
      </c>
      <c r="AT98" s="251" t="str">
        <f t="shared" si="50"/>
        <v/>
      </c>
      <c r="AU98" s="208" t="str">
        <f>IFERROR(VLOOKUP(DATASHEET!BL96,lookup,2,FALSE),"")</f>
        <v/>
      </c>
      <c r="AV98" s="208" t="str">
        <f>IFERROR(VLOOKUP(DATASHEET!BT96,lookup,2,FALSE),"")</f>
        <v/>
      </c>
      <c r="AW98" s="208" t="str">
        <f>IFERROR(VLOOKUP(DATASHEET!CB96,lookup,2,FALSE),"")</f>
        <v/>
      </c>
      <c r="AX98" s="209" t="str">
        <f>IFERROR(VLOOKUP(DATASHEET!CF96,lookup,2,FALSE),"")</f>
        <v/>
      </c>
      <c r="AY98" s="208" t="str">
        <f>IFERROR(VLOOKUP(DATASHEET!AN96,lookup,2,FALSE),"")</f>
        <v/>
      </c>
      <c r="AZ98" s="264" t="str">
        <f>IFERROR(VLOOKUP(DATASHEET!BX96,lookup,2,FALSE),"")</f>
        <v/>
      </c>
      <c r="BA98" s="210" t="str">
        <f>IFERROR(VLOOKUP(DATASHEET!AJ96,lookup,2,FALSE),"")</f>
        <v/>
      </c>
      <c r="BB98" s="211" t="str">
        <f t="shared" si="51"/>
        <v/>
      </c>
      <c r="BC98" s="212" t="str">
        <f t="shared" si="52"/>
        <v/>
      </c>
      <c r="BD98" s="132"/>
    </row>
    <row r="99" spans="1:56" x14ac:dyDescent="0.25">
      <c r="A99" s="193" t="str">
        <f>DATASHEET!B97</f>
        <v>LAKE, Samuel</v>
      </c>
      <c r="B99" s="194" t="str">
        <f>DATASHEET!C97</f>
        <v>8PH</v>
      </c>
      <c r="C99" s="194" t="str">
        <f>DATASHEET!D97</f>
        <v>M</v>
      </c>
      <c r="D99" s="194" t="str">
        <f>DATASHEET!J97</f>
        <v>N</v>
      </c>
      <c r="E99" s="194" t="str">
        <f>DATASHEET!E97</f>
        <v>N</v>
      </c>
      <c r="F99" s="194" t="str">
        <f>DATASHEET!F97</f>
        <v>White - British</v>
      </c>
      <c r="G99" s="194" t="str">
        <f>DATASHEET!H97</f>
        <v>N</v>
      </c>
      <c r="H99" s="194" t="str">
        <f>DATASHEET!I97</f>
        <v>N</v>
      </c>
      <c r="I99" s="195" t="str">
        <f>DATASHEET!L97</f>
        <v/>
      </c>
      <c r="J99" s="325">
        <f>PROGRESS!P111</f>
        <v>75.154411999999994</v>
      </c>
      <c r="K99" s="163" t="str">
        <f t="shared" si="27"/>
        <v/>
      </c>
      <c r="L99" s="196" t="str">
        <f t="shared" si="28"/>
        <v/>
      </c>
      <c r="M99" s="165"/>
      <c r="N99" s="304">
        <f t="shared" si="29"/>
        <v>15.030882399999999</v>
      </c>
      <c r="O99" s="198" t="str">
        <f t="shared" si="30"/>
        <v/>
      </c>
      <c r="P99" s="199" t="str">
        <f t="shared" si="31"/>
        <v/>
      </c>
      <c r="Q99" s="304">
        <f t="shared" si="32"/>
        <v>15.030882399999999</v>
      </c>
      <c r="R99" s="198" t="str">
        <f t="shared" si="33"/>
        <v/>
      </c>
      <c r="S99" s="200" t="str">
        <f t="shared" si="34"/>
        <v/>
      </c>
      <c r="T99" s="304">
        <f t="shared" si="35"/>
        <v>22.546323600000001</v>
      </c>
      <c r="U99" s="198">
        <f t="shared" si="36"/>
        <v>0</v>
      </c>
      <c r="V99" s="201">
        <f t="shared" si="37"/>
        <v>-7.5154412000000006</v>
      </c>
      <c r="W99" s="202">
        <f t="shared" si="38"/>
        <v>3</v>
      </c>
      <c r="X99" s="304">
        <f t="shared" si="39"/>
        <v>22.546323600000001</v>
      </c>
      <c r="Y99" s="198">
        <f t="shared" si="40"/>
        <v>0</v>
      </c>
      <c r="Z99" s="201">
        <f t="shared" si="41"/>
        <v>-7.5154412000000006</v>
      </c>
      <c r="AA99" s="202">
        <f t="shared" si="42"/>
        <v>3</v>
      </c>
      <c r="AB99" s="171"/>
      <c r="AC99" s="172" t="str">
        <f>IFERROR(VLOOKUP(DATASHEET!BP97,lookup,2,FALSE)*2,"")</f>
        <v/>
      </c>
      <c r="AD99" s="173" t="str">
        <f>IFERROR(VLOOKUP(DATASHEET!AR97,lookup,2,FALSE)*2,"")</f>
        <v/>
      </c>
      <c r="AE99" s="174" t="str">
        <f t="shared" si="43"/>
        <v/>
      </c>
      <c r="AF99" s="175" t="str">
        <f t="shared" si="44"/>
        <v/>
      </c>
      <c r="AG99" s="203" t="str">
        <f t="shared" si="45"/>
        <v/>
      </c>
      <c r="AH99" s="204" t="str">
        <f t="shared" si="46"/>
        <v/>
      </c>
      <c r="AI99" s="178" t="str">
        <f t="shared" si="47"/>
        <v/>
      </c>
      <c r="AJ99" s="205" t="str">
        <f t="shared" si="48"/>
        <v/>
      </c>
      <c r="AK99" s="180"/>
      <c r="AL99" s="181" t="str">
        <f>IFERROR(VLOOKUP(DATASHEET!CJ97,lookup,2,FALSE),"")</f>
        <v/>
      </c>
      <c r="AM99" s="182" t="str">
        <f t="shared" si="49"/>
        <v/>
      </c>
      <c r="AN99" s="183" t="str">
        <f>IFERROR(VLOOKUP(DATASHEET!AZ97,lookup,2,FALSE),"")</f>
        <v/>
      </c>
      <c r="AO99" s="183" t="str">
        <f>IFERROR(VLOOKUP(DATASHEET!CN97,lookup,2,FALSE),"")</f>
        <v/>
      </c>
      <c r="AP99" s="184" t="str">
        <f>IFERROR(VLOOKUP(DATASHEET!BH97,lookup,2,FALSE),"")</f>
        <v/>
      </c>
      <c r="AQ99" s="206" t="str">
        <f>IFERROR(VLOOKUP(DATASHEET!BD97,lookup,2,FALSE),"")</f>
        <v/>
      </c>
      <c r="AR99" s="186"/>
      <c r="AS99" s="207" t="str">
        <f>IFERROR(VLOOKUP(DATASHEET!AF97,lookup,2,FALSE),"")</f>
        <v/>
      </c>
      <c r="AT99" s="251" t="str">
        <f t="shared" si="50"/>
        <v/>
      </c>
      <c r="AU99" s="208" t="str">
        <f>IFERROR(VLOOKUP(DATASHEET!BL97,lookup,2,FALSE),"")</f>
        <v/>
      </c>
      <c r="AV99" s="208" t="str">
        <f>IFERROR(VLOOKUP(DATASHEET!BT97,lookup,2,FALSE),"")</f>
        <v/>
      </c>
      <c r="AW99" s="208" t="str">
        <f>IFERROR(VLOOKUP(DATASHEET!CB97,lookup,2,FALSE),"")</f>
        <v/>
      </c>
      <c r="AX99" s="209" t="str">
        <f>IFERROR(VLOOKUP(DATASHEET!CF97,lookup,2,FALSE),"")</f>
        <v/>
      </c>
      <c r="AY99" s="208" t="str">
        <f>IFERROR(VLOOKUP(DATASHEET!AN97,lookup,2,FALSE),"")</f>
        <v/>
      </c>
      <c r="AZ99" s="264" t="str">
        <f>IFERROR(VLOOKUP(DATASHEET!BX97,lookup,2,FALSE),"")</f>
        <v/>
      </c>
      <c r="BA99" s="210" t="str">
        <f>IFERROR(VLOOKUP(DATASHEET!AJ97,lookup,2,FALSE),"")</f>
        <v/>
      </c>
      <c r="BB99" s="211" t="str">
        <f t="shared" si="51"/>
        <v/>
      </c>
      <c r="BC99" s="212" t="str">
        <f t="shared" si="52"/>
        <v/>
      </c>
      <c r="BD99" s="132"/>
    </row>
    <row r="100" spans="1:56" x14ac:dyDescent="0.25">
      <c r="A100" s="193" t="str">
        <f>DATASHEET!B98</f>
        <v>LEADLEY, Daisy</v>
      </c>
      <c r="B100" s="194" t="str">
        <f>DATASHEET!C98</f>
        <v>8TR</v>
      </c>
      <c r="C100" s="194" t="str">
        <f>DATASHEET!D98</f>
        <v>F</v>
      </c>
      <c r="D100" s="194" t="str">
        <f>DATASHEET!J98</f>
        <v>N</v>
      </c>
      <c r="E100" s="194" t="str">
        <f>DATASHEET!E98</f>
        <v>N</v>
      </c>
      <c r="F100" s="194" t="str">
        <f>DATASHEET!F98</f>
        <v>White - British</v>
      </c>
      <c r="G100" s="194" t="str">
        <f>DATASHEET!H98</f>
        <v>N</v>
      </c>
      <c r="H100" s="194" t="str">
        <f>DATASHEET!I98</f>
        <v>N</v>
      </c>
      <c r="I100" s="195" t="str">
        <f>DATASHEET!L98</f>
        <v>4-5</v>
      </c>
      <c r="J100" s="325">
        <f>PROGRESS!P112</f>
        <v>42.677678999999998</v>
      </c>
      <c r="K100" s="163" t="str">
        <f t="shared" si="27"/>
        <v/>
      </c>
      <c r="L100" s="196" t="str">
        <f t="shared" si="28"/>
        <v/>
      </c>
      <c r="M100" s="165"/>
      <c r="N100" s="304">
        <f t="shared" si="29"/>
        <v>8.5355357999999999</v>
      </c>
      <c r="O100" s="198" t="str">
        <f t="shared" si="30"/>
        <v/>
      </c>
      <c r="P100" s="199" t="str">
        <f t="shared" si="31"/>
        <v/>
      </c>
      <c r="Q100" s="304">
        <f t="shared" si="32"/>
        <v>8.5355357999999999</v>
      </c>
      <c r="R100" s="198" t="str">
        <f t="shared" si="33"/>
        <v/>
      </c>
      <c r="S100" s="200" t="str">
        <f t="shared" si="34"/>
        <v/>
      </c>
      <c r="T100" s="304">
        <f t="shared" si="35"/>
        <v>12.803303700000001</v>
      </c>
      <c r="U100" s="198">
        <f t="shared" si="36"/>
        <v>0</v>
      </c>
      <c r="V100" s="201">
        <f t="shared" si="37"/>
        <v>-4.2677678999999999</v>
      </c>
      <c r="W100" s="202">
        <f t="shared" si="38"/>
        <v>3</v>
      </c>
      <c r="X100" s="304">
        <f t="shared" si="39"/>
        <v>12.803303700000001</v>
      </c>
      <c r="Y100" s="198">
        <f t="shared" si="40"/>
        <v>0</v>
      </c>
      <c r="Z100" s="201">
        <f t="shared" si="41"/>
        <v>-4.2677678999999999</v>
      </c>
      <c r="AA100" s="202">
        <f t="shared" si="42"/>
        <v>3</v>
      </c>
      <c r="AB100" s="171"/>
      <c r="AC100" s="172" t="str">
        <f>IFERROR(VLOOKUP(DATASHEET!BP98,lookup,2,FALSE)*2,"")</f>
        <v/>
      </c>
      <c r="AD100" s="173" t="str">
        <f>IFERROR(VLOOKUP(DATASHEET!AR98,lookup,2,FALSE)*2,"")</f>
        <v/>
      </c>
      <c r="AE100" s="174" t="str">
        <f t="shared" si="43"/>
        <v/>
      </c>
      <c r="AF100" s="175" t="str">
        <f t="shared" si="44"/>
        <v/>
      </c>
      <c r="AG100" s="203" t="str">
        <f t="shared" si="45"/>
        <v/>
      </c>
      <c r="AH100" s="204" t="str">
        <f t="shared" si="46"/>
        <v/>
      </c>
      <c r="AI100" s="178" t="str">
        <f t="shared" si="47"/>
        <v/>
      </c>
      <c r="AJ100" s="205" t="str">
        <f t="shared" si="48"/>
        <v/>
      </c>
      <c r="AK100" s="180"/>
      <c r="AL100" s="181" t="str">
        <f>IFERROR(VLOOKUP(DATASHEET!CJ98,lookup,2,FALSE),"")</f>
        <v/>
      </c>
      <c r="AM100" s="182" t="str">
        <f t="shared" si="49"/>
        <v/>
      </c>
      <c r="AN100" s="183" t="str">
        <f>IFERROR(VLOOKUP(DATASHEET!AZ98,lookup,2,FALSE),"")</f>
        <v/>
      </c>
      <c r="AO100" s="183" t="str">
        <f>IFERROR(VLOOKUP(DATASHEET!CN98,lookup,2,FALSE),"")</f>
        <v/>
      </c>
      <c r="AP100" s="184" t="str">
        <f>IFERROR(VLOOKUP(DATASHEET!BH98,lookup,2,FALSE),"")</f>
        <v/>
      </c>
      <c r="AQ100" s="206" t="str">
        <f>IFERROR(VLOOKUP(DATASHEET!BD98,lookup,2,FALSE),"")</f>
        <v/>
      </c>
      <c r="AR100" s="186"/>
      <c r="AS100" s="207" t="str">
        <f>IFERROR(VLOOKUP(DATASHEET!AF98,lookup,2,FALSE),"")</f>
        <v/>
      </c>
      <c r="AT100" s="251" t="str">
        <f t="shared" si="50"/>
        <v/>
      </c>
      <c r="AU100" s="208" t="str">
        <f>IFERROR(VLOOKUP(DATASHEET!BL98,lookup,2,FALSE),"")</f>
        <v/>
      </c>
      <c r="AV100" s="208" t="str">
        <f>IFERROR(VLOOKUP(DATASHEET!BT98,lookup,2,FALSE),"")</f>
        <v/>
      </c>
      <c r="AW100" s="208" t="str">
        <f>IFERROR(VLOOKUP(DATASHEET!CB98,lookup,2,FALSE),"")</f>
        <v/>
      </c>
      <c r="AX100" s="209" t="str">
        <f>IFERROR(VLOOKUP(DATASHEET!CF98,lookup,2,FALSE),"")</f>
        <v/>
      </c>
      <c r="AY100" s="208" t="str">
        <f>IFERROR(VLOOKUP(DATASHEET!AN98,lookup,2,FALSE),"")</f>
        <v/>
      </c>
      <c r="AZ100" s="264" t="str">
        <f>IFERROR(VLOOKUP(DATASHEET!BX98,lookup,2,FALSE),"")</f>
        <v/>
      </c>
      <c r="BA100" s="210" t="str">
        <f>IFERROR(VLOOKUP(DATASHEET!AJ98,lookup,2,FALSE),"")</f>
        <v/>
      </c>
      <c r="BB100" s="211" t="str">
        <f t="shared" si="51"/>
        <v/>
      </c>
      <c r="BC100" s="212" t="str">
        <f t="shared" si="52"/>
        <v/>
      </c>
      <c r="BD100" s="132"/>
    </row>
    <row r="101" spans="1:56" x14ac:dyDescent="0.25">
      <c r="A101" s="193" t="str">
        <f>DATASHEET!B99</f>
        <v>LEDGER, Maisie</v>
      </c>
      <c r="B101" s="194" t="str">
        <f>DATASHEET!C99</f>
        <v>8MH</v>
      </c>
      <c r="C101" s="194" t="str">
        <f>DATASHEET!D99</f>
        <v>F</v>
      </c>
      <c r="D101" s="194" t="str">
        <f>DATASHEET!J99</f>
        <v>N</v>
      </c>
      <c r="E101" s="194" t="str">
        <f>DATASHEET!E99</f>
        <v>N</v>
      </c>
      <c r="F101" s="194" t="str">
        <f>DATASHEET!F99</f>
        <v>White - British</v>
      </c>
      <c r="G101" s="194" t="str">
        <f>DATASHEET!H99</f>
        <v>N</v>
      </c>
      <c r="H101" s="194" t="str">
        <f>DATASHEET!I99</f>
        <v>N</v>
      </c>
      <c r="I101" s="195" t="str">
        <f>DATASHEET!L99</f>
        <v>4-5</v>
      </c>
      <c r="J101" s="325">
        <f>PROGRESS!P113</f>
        <v>42.677678999999998</v>
      </c>
      <c r="K101" s="163" t="str">
        <f t="shared" si="27"/>
        <v/>
      </c>
      <c r="L101" s="196" t="str">
        <f t="shared" si="28"/>
        <v/>
      </c>
      <c r="M101" s="165"/>
      <c r="N101" s="304">
        <f t="shared" si="29"/>
        <v>8.5355357999999999</v>
      </c>
      <c r="O101" s="198" t="str">
        <f t="shared" si="30"/>
        <v/>
      </c>
      <c r="P101" s="199" t="str">
        <f t="shared" si="31"/>
        <v/>
      </c>
      <c r="Q101" s="304">
        <f t="shared" si="32"/>
        <v>8.5355357999999999</v>
      </c>
      <c r="R101" s="198" t="str">
        <f t="shared" si="33"/>
        <v/>
      </c>
      <c r="S101" s="200" t="str">
        <f t="shared" si="34"/>
        <v/>
      </c>
      <c r="T101" s="304">
        <f t="shared" si="35"/>
        <v>12.803303700000001</v>
      </c>
      <c r="U101" s="198">
        <f t="shared" si="36"/>
        <v>0</v>
      </c>
      <c r="V101" s="201">
        <f t="shared" si="37"/>
        <v>-4.2677678999999999</v>
      </c>
      <c r="W101" s="202">
        <f t="shared" si="38"/>
        <v>3</v>
      </c>
      <c r="X101" s="304">
        <f t="shared" si="39"/>
        <v>12.803303700000001</v>
      </c>
      <c r="Y101" s="198">
        <f t="shared" si="40"/>
        <v>0</v>
      </c>
      <c r="Z101" s="201">
        <f t="shared" si="41"/>
        <v>-4.2677678999999999</v>
      </c>
      <c r="AA101" s="202">
        <f t="shared" si="42"/>
        <v>3</v>
      </c>
      <c r="AB101" s="171"/>
      <c r="AC101" s="172" t="str">
        <f>IFERROR(VLOOKUP(DATASHEET!BP99,lookup,2,FALSE)*2,"")</f>
        <v/>
      </c>
      <c r="AD101" s="173" t="str">
        <f>IFERROR(VLOOKUP(DATASHEET!AR99,lookup,2,FALSE)*2,"")</f>
        <v/>
      </c>
      <c r="AE101" s="174" t="str">
        <f t="shared" si="43"/>
        <v/>
      </c>
      <c r="AF101" s="175" t="str">
        <f t="shared" si="44"/>
        <v/>
      </c>
      <c r="AG101" s="203" t="str">
        <f t="shared" si="45"/>
        <v/>
      </c>
      <c r="AH101" s="204" t="str">
        <f t="shared" si="46"/>
        <v/>
      </c>
      <c r="AI101" s="178" t="str">
        <f t="shared" si="47"/>
        <v/>
      </c>
      <c r="AJ101" s="205" t="str">
        <f t="shared" si="48"/>
        <v/>
      </c>
      <c r="AK101" s="180"/>
      <c r="AL101" s="181" t="str">
        <f>IFERROR(VLOOKUP(DATASHEET!CJ99,lookup,2,FALSE),"")</f>
        <v/>
      </c>
      <c r="AM101" s="182" t="str">
        <f t="shared" si="49"/>
        <v/>
      </c>
      <c r="AN101" s="183" t="str">
        <f>IFERROR(VLOOKUP(DATASHEET!AZ99,lookup,2,FALSE),"")</f>
        <v/>
      </c>
      <c r="AO101" s="183" t="str">
        <f>IFERROR(VLOOKUP(DATASHEET!CN99,lookup,2,FALSE),"")</f>
        <v/>
      </c>
      <c r="AP101" s="184" t="str">
        <f>IFERROR(VLOOKUP(DATASHEET!BH99,lookup,2,FALSE),"")</f>
        <v/>
      </c>
      <c r="AQ101" s="206" t="str">
        <f>IFERROR(VLOOKUP(DATASHEET!BD99,lookup,2,FALSE),"")</f>
        <v/>
      </c>
      <c r="AR101" s="186"/>
      <c r="AS101" s="207" t="str">
        <f>IFERROR(VLOOKUP(DATASHEET!AF99,lookup,2,FALSE),"")</f>
        <v/>
      </c>
      <c r="AT101" s="251" t="str">
        <f t="shared" si="50"/>
        <v/>
      </c>
      <c r="AU101" s="208" t="str">
        <f>IFERROR(VLOOKUP(DATASHEET!BL99,lookup,2,FALSE),"")</f>
        <v/>
      </c>
      <c r="AV101" s="208" t="str">
        <f>IFERROR(VLOOKUP(DATASHEET!BT99,lookup,2,FALSE),"")</f>
        <v/>
      </c>
      <c r="AW101" s="208" t="str">
        <f>IFERROR(VLOOKUP(DATASHEET!CB99,lookup,2,FALSE),"")</f>
        <v/>
      </c>
      <c r="AX101" s="209" t="str">
        <f>IFERROR(VLOOKUP(DATASHEET!CF99,lookup,2,FALSE),"")</f>
        <v/>
      </c>
      <c r="AY101" s="208" t="str">
        <f>IFERROR(VLOOKUP(DATASHEET!AN99,lookup,2,FALSE),"")</f>
        <v/>
      </c>
      <c r="AZ101" s="264" t="str">
        <f>IFERROR(VLOOKUP(DATASHEET!BX99,lookup,2,FALSE),"")</f>
        <v/>
      </c>
      <c r="BA101" s="210" t="str">
        <f>IFERROR(VLOOKUP(DATASHEET!AJ99,lookup,2,FALSE),"")</f>
        <v/>
      </c>
      <c r="BB101" s="211" t="str">
        <f t="shared" si="51"/>
        <v/>
      </c>
      <c r="BC101" s="212" t="str">
        <f t="shared" si="52"/>
        <v/>
      </c>
      <c r="BD101" s="132"/>
    </row>
    <row r="102" spans="1:56" x14ac:dyDescent="0.25">
      <c r="A102" s="193" t="str">
        <f>DATASHEET!B100</f>
        <v>LIN, Queenie</v>
      </c>
      <c r="B102" s="194" t="str">
        <f>DATASHEET!C100</f>
        <v>8PH</v>
      </c>
      <c r="C102" s="194" t="str">
        <f>DATASHEET!D100</f>
        <v>F</v>
      </c>
      <c r="D102" s="194" t="str">
        <f>DATASHEET!J100</f>
        <v>N</v>
      </c>
      <c r="E102" s="194" t="str">
        <f>DATASHEET!E100</f>
        <v>N</v>
      </c>
      <c r="F102" s="194" t="str">
        <f>DATASHEET!F100</f>
        <v>Chinese</v>
      </c>
      <c r="G102" s="194" t="str">
        <f>DATASHEET!H100</f>
        <v>N</v>
      </c>
      <c r="H102" s="194" t="str">
        <f>DATASHEET!I100</f>
        <v>N</v>
      </c>
      <c r="I102" s="195" t="str">
        <f>DATASHEET!L100</f>
        <v>7-8</v>
      </c>
      <c r="J102" s="325">
        <f>PROGRESS!P114</f>
        <v>68.411214999999999</v>
      </c>
      <c r="K102" s="163" t="str">
        <f t="shared" si="27"/>
        <v/>
      </c>
      <c r="L102" s="196" t="str">
        <f t="shared" si="28"/>
        <v/>
      </c>
      <c r="M102" s="165"/>
      <c r="N102" s="304">
        <f t="shared" si="29"/>
        <v>13.682243</v>
      </c>
      <c r="O102" s="198" t="str">
        <f t="shared" si="30"/>
        <v/>
      </c>
      <c r="P102" s="199" t="str">
        <f t="shared" si="31"/>
        <v/>
      </c>
      <c r="Q102" s="304">
        <f t="shared" si="32"/>
        <v>13.682243</v>
      </c>
      <c r="R102" s="198" t="str">
        <f t="shared" si="33"/>
        <v/>
      </c>
      <c r="S102" s="200" t="str">
        <f t="shared" si="34"/>
        <v/>
      </c>
      <c r="T102" s="304">
        <f t="shared" si="35"/>
        <v>20.5233645</v>
      </c>
      <c r="U102" s="198">
        <f t="shared" si="36"/>
        <v>0</v>
      </c>
      <c r="V102" s="201">
        <f t="shared" si="37"/>
        <v>-6.8411214999999999</v>
      </c>
      <c r="W102" s="202">
        <f t="shared" si="38"/>
        <v>3</v>
      </c>
      <c r="X102" s="304">
        <f t="shared" si="39"/>
        <v>20.5233645</v>
      </c>
      <c r="Y102" s="198">
        <f t="shared" si="40"/>
        <v>0</v>
      </c>
      <c r="Z102" s="201">
        <f t="shared" si="41"/>
        <v>-6.8411214999999999</v>
      </c>
      <c r="AA102" s="202">
        <f t="shared" si="42"/>
        <v>3</v>
      </c>
      <c r="AB102" s="171"/>
      <c r="AC102" s="172" t="str">
        <f>IFERROR(VLOOKUP(DATASHEET!BP100,lookup,2,FALSE)*2,"")</f>
        <v/>
      </c>
      <c r="AD102" s="173" t="str">
        <f>IFERROR(VLOOKUP(DATASHEET!AR100,lookup,2,FALSE)*2,"")</f>
        <v/>
      </c>
      <c r="AE102" s="174" t="str">
        <f t="shared" si="43"/>
        <v/>
      </c>
      <c r="AF102" s="175" t="str">
        <f t="shared" si="44"/>
        <v/>
      </c>
      <c r="AG102" s="203" t="str">
        <f t="shared" si="45"/>
        <v/>
      </c>
      <c r="AH102" s="204" t="str">
        <f t="shared" si="46"/>
        <v/>
      </c>
      <c r="AI102" s="178" t="str">
        <f t="shared" si="47"/>
        <v/>
      </c>
      <c r="AJ102" s="205" t="str">
        <f t="shared" si="48"/>
        <v/>
      </c>
      <c r="AK102" s="180"/>
      <c r="AL102" s="181" t="str">
        <f>IFERROR(VLOOKUP(DATASHEET!CJ100,lookup,2,FALSE),"")</f>
        <v/>
      </c>
      <c r="AM102" s="182" t="str">
        <f t="shared" si="49"/>
        <v/>
      </c>
      <c r="AN102" s="183" t="str">
        <f>IFERROR(VLOOKUP(DATASHEET!AZ100,lookup,2,FALSE),"")</f>
        <v/>
      </c>
      <c r="AO102" s="183" t="str">
        <f>IFERROR(VLOOKUP(DATASHEET!CN100,lookup,2,FALSE),"")</f>
        <v/>
      </c>
      <c r="AP102" s="184" t="str">
        <f>IFERROR(VLOOKUP(DATASHEET!BH100,lookup,2,FALSE),"")</f>
        <v/>
      </c>
      <c r="AQ102" s="206" t="str">
        <f>IFERROR(VLOOKUP(DATASHEET!BD100,lookup,2,FALSE),"")</f>
        <v/>
      </c>
      <c r="AR102" s="186"/>
      <c r="AS102" s="207" t="str">
        <f>IFERROR(VLOOKUP(DATASHEET!AF100,lookup,2,FALSE),"")</f>
        <v/>
      </c>
      <c r="AT102" s="251" t="str">
        <f t="shared" si="50"/>
        <v/>
      </c>
      <c r="AU102" s="208" t="str">
        <f>IFERROR(VLOOKUP(DATASHEET!BL100,lookup,2,FALSE),"")</f>
        <v/>
      </c>
      <c r="AV102" s="208" t="str">
        <f>IFERROR(VLOOKUP(DATASHEET!BT100,lookup,2,FALSE),"")</f>
        <v/>
      </c>
      <c r="AW102" s="208" t="str">
        <f>IFERROR(VLOOKUP(DATASHEET!CB100,lookup,2,FALSE),"")</f>
        <v/>
      </c>
      <c r="AX102" s="209" t="str">
        <f>IFERROR(VLOOKUP(DATASHEET!CF100,lookup,2,FALSE),"")</f>
        <v/>
      </c>
      <c r="AY102" s="208" t="str">
        <f>IFERROR(VLOOKUP(DATASHEET!AN100,lookup,2,FALSE),"")</f>
        <v/>
      </c>
      <c r="AZ102" s="264" t="str">
        <f>IFERROR(VLOOKUP(DATASHEET!BX100,lookup,2,FALSE),"")</f>
        <v/>
      </c>
      <c r="BA102" s="210" t="str">
        <f>IFERROR(VLOOKUP(DATASHEET!AJ100,lookup,2,FALSE),"")</f>
        <v/>
      </c>
      <c r="BB102" s="211" t="str">
        <f t="shared" si="51"/>
        <v/>
      </c>
      <c r="BC102" s="212" t="str">
        <f t="shared" si="52"/>
        <v/>
      </c>
      <c r="BD102" s="132"/>
    </row>
    <row r="103" spans="1:56" x14ac:dyDescent="0.25">
      <c r="A103" s="193" t="str">
        <f>DATASHEET!B101</f>
        <v>LOH, Caleb</v>
      </c>
      <c r="B103" s="194" t="str">
        <f>DATASHEET!C101</f>
        <v>8MH</v>
      </c>
      <c r="C103" s="194" t="str">
        <f>DATASHEET!D101</f>
        <v>M</v>
      </c>
      <c r="D103" s="194" t="str">
        <f>DATASHEET!J101</f>
        <v>N</v>
      </c>
      <c r="E103" s="194" t="str">
        <f>DATASHEET!E101</f>
        <v>N</v>
      </c>
      <c r="F103" s="194" t="str">
        <f>DATASHEET!F101</f>
        <v>Chinese and Any Other Ethnic Group</v>
      </c>
      <c r="G103" s="194" t="str">
        <f>DATASHEET!H101</f>
        <v>N</v>
      </c>
      <c r="H103" s="194" t="str">
        <f>DATASHEET!I101</f>
        <v>N</v>
      </c>
      <c r="I103" s="195" t="str">
        <f>DATASHEET!L101</f>
        <v>8-9</v>
      </c>
      <c r="J103" s="325">
        <f>PROGRESS!P115</f>
        <v>80.05</v>
      </c>
      <c r="K103" s="163" t="str">
        <f t="shared" si="27"/>
        <v/>
      </c>
      <c r="L103" s="196" t="str">
        <f t="shared" si="28"/>
        <v/>
      </c>
      <c r="M103" s="165"/>
      <c r="N103" s="304">
        <f t="shared" si="29"/>
        <v>16.009999999999998</v>
      </c>
      <c r="O103" s="198" t="str">
        <f t="shared" si="30"/>
        <v/>
      </c>
      <c r="P103" s="199" t="str">
        <f t="shared" si="31"/>
        <v/>
      </c>
      <c r="Q103" s="304">
        <f t="shared" si="32"/>
        <v>16.009999999999998</v>
      </c>
      <c r="R103" s="198" t="str">
        <f t="shared" si="33"/>
        <v/>
      </c>
      <c r="S103" s="200" t="str">
        <f t="shared" si="34"/>
        <v/>
      </c>
      <c r="T103" s="304">
        <f t="shared" si="35"/>
        <v>24.014999999999997</v>
      </c>
      <c r="U103" s="198">
        <f t="shared" si="36"/>
        <v>0</v>
      </c>
      <c r="V103" s="201">
        <f t="shared" si="37"/>
        <v>-8.004999999999999</v>
      </c>
      <c r="W103" s="202">
        <f t="shared" si="38"/>
        <v>3</v>
      </c>
      <c r="X103" s="304">
        <f t="shared" si="39"/>
        <v>24.014999999999997</v>
      </c>
      <c r="Y103" s="198">
        <f t="shared" si="40"/>
        <v>0</v>
      </c>
      <c r="Z103" s="201">
        <f t="shared" si="41"/>
        <v>-8.004999999999999</v>
      </c>
      <c r="AA103" s="202">
        <f t="shared" si="42"/>
        <v>3</v>
      </c>
      <c r="AB103" s="171"/>
      <c r="AC103" s="172" t="str">
        <f>IFERROR(VLOOKUP(DATASHEET!BP101,lookup,2,FALSE)*2,"")</f>
        <v/>
      </c>
      <c r="AD103" s="173" t="str">
        <f>IFERROR(VLOOKUP(DATASHEET!AR101,lookup,2,FALSE)*2,"")</f>
        <v/>
      </c>
      <c r="AE103" s="174" t="str">
        <f t="shared" si="43"/>
        <v/>
      </c>
      <c r="AF103" s="175" t="str">
        <f t="shared" si="44"/>
        <v/>
      </c>
      <c r="AG103" s="203" t="str">
        <f t="shared" si="45"/>
        <v/>
      </c>
      <c r="AH103" s="204" t="str">
        <f t="shared" si="46"/>
        <v/>
      </c>
      <c r="AI103" s="178" t="str">
        <f t="shared" si="47"/>
        <v/>
      </c>
      <c r="AJ103" s="205" t="str">
        <f t="shared" si="48"/>
        <v/>
      </c>
      <c r="AK103" s="180"/>
      <c r="AL103" s="181" t="str">
        <f>IFERROR(VLOOKUP(DATASHEET!CJ101,lookup,2,FALSE),"")</f>
        <v/>
      </c>
      <c r="AM103" s="182" t="str">
        <f t="shared" si="49"/>
        <v/>
      </c>
      <c r="AN103" s="183" t="str">
        <f>IFERROR(VLOOKUP(DATASHEET!AZ101,lookup,2,FALSE),"")</f>
        <v/>
      </c>
      <c r="AO103" s="183" t="str">
        <f>IFERROR(VLOOKUP(DATASHEET!CN101,lookup,2,FALSE),"")</f>
        <v/>
      </c>
      <c r="AP103" s="184" t="str">
        <f>IFERROR(VLOOKUP(DATASHEET!BH101,lookup,2,FALSE),"")</f>
        <v/>
      </c>
      <c r="AQ103" s="206" t="str">
        <f>IFERROR(VLOOKUP(DATASHEET!BD101,lookup,2,FALSE),"")</f>
        <v/>
      </c>
      <c r="AR103" s="186"/>
      <c r="AS103" s="207" t="str">
        <f>IFERROR(VLOOKUP(DATASHEET!AF101,lookup,2,FALSE),"")</f>
        <v/>
      </c>
      <c r="AT103" s="251" t="str">
        <f t="shared" si="50"/>
        <v/>
      </c>
      <c r="AU103" s="208" t="str">
        <f>IFERROR(VLOOKUP(DATASHEET!BL101,lookup,2,FALSE),"")</f>
        <v/>
      </c>
      <c r="AV103" s="208" t="str">
        <f>IFERROR(VLOOKUP(DATASHEET!BT101,lookup,2,FALSE),"")</f>
        <v/>
      </c>
      <c r="AW103" s="208" t="str">
        <f>IFERROR(VLOOKUP(DATASHEET!CB101,lookup,2,FALSE),"")</f>
        <v/>
      </c>
      <c r="AX103" s="209" t="str">
        <f>IFERROR(VLOOKUP(DATASHEET!CF101,lookup,2,FALSE),"")</f>
        <v/>
      </c>
      <c r="AY103" s="208" t="str">
        <f>IFERROR(VLOOKUP(DATASHEET!AN101,lookup,2,FALSE),"")</f>
        <v/>
      </c>
      <c r="AZ103" s="264" t="str">
        <f>IFERROR(VLOOKUP(DATASHEET!BX101,lookup,2,FALSE),"")</f>
        <v/>
      </c>
      <c r="BA103" s="210" t="str">
        <f>IFERROR(VLOOKUP(DATASHEET!AJ101,lookup,2,FALSE),"")</f>
        <v/>
      </c>
      <c r="BB103" s="211" t="str">
        <f t="shared" si="51"/>
        <v/>
      </c>
      <c r="BC103" s="212" t="str">
        <f t="shared" si="52"/>
        <v/>
      </c>
      <c r="BD103" s="132"/>
    </row>
    <row r="104" spans="1:56" x14ac:dyDescent="0.25">
      <c r="A104" s="193" t="str">
        <f>DATASHEET!B102</f>
        <v>LOXLEY-TEASDALE, Erin</v>
      </c>
      <c r="B104" s="194" t="str">
        <f>DATASHEET!C102</f>
        <v>8MH</v>
      </c>
      <c r="C104" s="194" t="str">
        <f>DATASHEET!D102</f>
        <v>F</v>
      </c>
      <c r="D104" s="194" t="str">
        <f>DATASHEET!J102</f>
        <v>N</v>
      </c>
      <c r="E104" s="194" t="str">
        <f>DATASHEET!E102</f>
        <v>N</v>
      </c>
      <c r="F104" s="194" t="str">
        <f>DATASHEET!F102</f>
        <v>White - British</v>
      </c>
      <c r="G104" s="194" t="str">
        <f>DATASHEET!H102</f>
        <v>N</v>
      </c>
      <c r="H104" s="194" t="str">
        <f>DATASHEET!I102</f>
        <v>N</v>
      </c>
      <c r="I104" s="195" t="str">
        <f>DATASHEET!L102</f>
        <v>6-7</v>
      </c>
      <c r="J104" s="325">
        <f>PROGRESS!P116</f>
        <v>64.375</v>
      </c>
      <c r="K104" s="163" t="str">
        <f t="shared" si="27"/>
        <v/>
      </c>
      <c r="L104" s="196" t="str">
        <f t="shared" si="28"/>
        <v/>
      </c>
      <c r="M104" s="165"/>
      <c r="N104" s="304">
        <f t="shared" si="29"/>
        <v>12.875</v>
      </c>
      <c r="O104" s="198" t="str">
        <f t="shared" si="30"/>
        <v/>
      </c>
      <c r="P104" s="199" t="str">
        <f t="shared" si="31"/>
        <v/>
      </c>
      <c r="Q104" s="304">
        <f t="shared" si="32"/>
        <v>12.875</v>
      </c>
      <c r="R104" s="198" t="str">
        <f t="shared" si="33"/>
        <v/>
      </c>
      <c r="S104" s="200" t="str">
        <f t="shared" si="34"/>
        <v/>
      </c>
      <c r="T104" s="304">
        <f t="shared" si="35"/>
        <v>19.3125</v>
      </c>
      <c r="U104" s="198">
        <f t="shared" si="36"/>
        <v>0</v>
      </c>
      <c r="V104" s="201">
        <f t="shared" si="37"/>
        <v>-6.4375</v>
      </c>
      <c r="W104" s="202">
        <f t="shared" si="38"/>
        <v>3</v>
      </c>
      <c r="X104" s="304">
        <f t="shared" si="39"/>
        <v>19.3125</v>
      </c>
      <c r="Y104" s="198">
        <f t="shared" si="40"/>
        <v>0</v>
      </c>
      <c r="Z104" s="201">
        <f t="shared" si="41"/>
        <v>-6.4375</v>
      </c>
      <c r="AA104" s="202">
        <f t="shared" si="42"/>
        <v>3</v>
      </c>
      <c r="AB104" s="171"/>
      <c r="AC104" s="172" t="str">
        <f>IFERROR(VLOOKUP(DATASHEET!BP102,lookup,2,FALSE)*2,"")</f>
        <v/>
      </c>
      <c r="AD104" s="173" t="str">
        <f>IFERROR(VLOOKUP(DATASHEET!AR102,lookup,2,FALSE)*2,"")</f>
        <v/>
      </c>
      <c r="AE104" s="174" t="str">
        <f t="shared" si="43"/>
        <v/>
      </c>
      <c r="AF104" s="175" t="str">
        <f t="shared" si="44"/>
        <v/>
      </c>
      <c r="AG104" s="203" t="str">
        <f t="shared" si="45"/>
        <v/>
      </c>
      <c r="AH104" s="204" t="str">
        <f t="shared" si="46"/>
        <v/>
      </c>
      <c r="AI104" s="178" t="str">
        <f t="shared" si="47"/>
        <v/>
      </c>
      <c r="AJ104" s="205" t="str">
        <f t="shared" si="48"/>
        <v/>
      </c>
      <c r="AK104" s="180"/>
      <c r="AL104" s="181" t="str">
        <f>IFERROR(VLOOKUP(DATASHEET!CJ102,lookup,2,FALSE),"")</f>
        <v/>
      </c>
      <c r="AM104" s="182" t="str">
        <f t="shared" si="49"/>
        <v/>
      </c>
      <c r="AN104" s="183" t="str">
        <f>IFERROR(VLOOKUP(DATASHEET!AZ102,lookup,2,FALSE),"")</f>
        <v/>
      </c>
      <c r="AO104" s="183" t="str">
        <f>IFERROR(VLOOKUP(DATASHEET!CN102,lookup,2,FALSE),"")</f>
        <v/>
      </c>
      <c r="AP104" s="184" t="str">
        <f>IFERROR(VLOOKUP(DATASHEET!BH102,lookup,2,FALSE),"")</f>
        <v/>
      </c>
      <c r="AQ104" s="206" t="str">
        <f>IFERROR(VLOOKUP(DATASHEET!BD102,lookup,2,FALSE),"")</f>
        <v/>
      </c>
      <c r="AR104" s="186"/>
      <c r="AS104" s="207" t="str">
        <f>IFERROR(VLOOKUP(DATASHEET!AF102,lookup,2,FALSE),"")</f>
        <v/>
      </c>
      <c r="AT104" s="251" t="str">
        <f t="shared" si="50"/>
        <v/>
      </c>
      <c r="AU104" s="208" t="str">
        <f>IFERROR(VLOOKUP(DATASHEET!BL102,lookup,2,FALSE),"")</f>
        <v/>
      </c>
      <c r="AV104" s="208" t="str">
        <f>IFERROR(VLOOKUP(DATASHEET!BT102,lookup,2,FALSE),"")</f>
        <v/>
      </c>
      <c r="AW104" s="208" t="str">
        <f>IFERROR(VLOOKUP(DATASHEET!CB102,lookup,2,FALSE),"")</f>
        <v/>
      </c>
      <c r="AX104" s="209" t="str">
        <f>IFERROR(VLOOKUP(DATASHEET!CF102,lookup,2,FALSE),"")</f>
        <v/>
      </c>
      <c r="AY104" s="208" t="str">
        <f>IFERROR(VLOOKUP(DATASHEET!AN102,lookup,2,FALSE),"")</f>
        <v/>
      </c>
      <c r="AZ104" s="264" t="str">
        <f>IFERROR(VLOOKUP(DATASHEET!BX102,lookup,2,FALSE),"")</f>
        <v/>
      </c>
      <c r="BA104" s="210" t="str">
        <f>IFERROR(VLOOKUP(DATASHEET!AJ102,lookup,2,FALSE),"")</f>
        <v/>
      </c>
      <c r="BB104" s="211" t="str">
        <f t="shared" si="51"/>
        <v/>
      </c>
      <c r="BC104" s="212" t="str">
        <f t="shared" si="52"/>
        <v/>
      </c>
      <c r="BD104" s="132"/>
    </row>
    <row r="105" spans="1:56" x14ac:dyDescent="0.25">
      <c r="A105" s="193" t="str">
        <f>DATASHEET!B103</f>
        <v>LUTAKOME, Whitney</v>
      </c>
      <c r="B105" s="194" t="str">
        <f>DATASHEET!C103</f>
        <v>8AB</v>
      </c>
      <c r="C105" s="194" t="str">
        <f>DATASHEET!D103</f>
        <v>F</v>
      </c>
      <c r="D105" s="194" t="str">
        <f>DATASHEET!J103</f>
        <v>N</v>
      </c>
      <c r="E105" s="194" t="str">
        <f>DATASHEET!E103</f>
        <v>Y</v>
      </c>
      <c r="F105" s="194" t="str">
        <f>DATASHEET!F103</f>
        <v>Other Black African</v>
      </c>
      <c r="G105" s="194" t="str">
        <f>DATASHEET!H103</f>
        <v>Y</v>
      </c>
      <c r="H105" s="194" t="str">
        <f>DATASHEET!I103</f>
        <v>N</v>
      </c>
      <c r="I105" s="195" t="str">
        <f>DATASHEET!L103</f>
        <v>6-7</v>
      </c>
      <c r="J105" s="325">
        <f>PROGRESS!P117</f>
        <v>64.375</v>
      </c>
      <c r="K105" s="163" t="str">
        <f t="shared" si="27"/>
        <v/>
      </c>
      <c r="L105" s="196" t="str">
        <f t="shared" si="28"/>
        <v/>
      </c>
      <c r="M105" s="165"/>
      <c r="N105" s="304">
        <f t="shared" si="29"/>
        <v>12.875</v>
      </c>
      <c r="O105" s="198" t="str">
        <f t="shared" si="30"/>
        <v/>
      </c>
      <c r="P105" s="199" t="str">
        <f t="shared" si="31"/>
        <v/>
      </c>
      <c r="Q105" s="304">
        <f t="shared" si="32"/>
        <v>12.875</v>
      </c>
      <c r="R105" s="198" t="str">
        <f t="shared" si="33"/>
        <v/>
      </c>
      <c r="S105" s="200" t="str">
        <f t="shared" si="34"/>
        <v/>
      </c>
      <c r="T105" s="304">
        <f t="shared" si="35"/>
        <v>19.3125</v>
      </c>
      <c r="U105" s="198">
        <f t="shared" si="36"/>
        <v>0</v>
      </c>
      <c r="V105" s="201">
        <f t="shared" si="37"/>
        <v>-6.4375</v>
      </c>
      <c r="W105" s="202">
        <f t="shared" si="38"/>
        <v>3</v>
      </c>
      <c r="X105" s="304">
        <f t="shared" si="39"/>
        <v>19.3125</v>
      </c>
      <c r="Y105" s="198">
        <f t="shared" si="40"/>
        <v>0</v>
      </c>
      <c r="Z105" s="201">
        <f t="shared" si="41"/>
        <v>-6.4375</v>
      </c>
      <c r="AA105" s="202">
        <f t="shared" si="42"/>
        <v>3</v>
      </c>
      <c r="AB105" s="171"/>
      <c r="AC105" s="172" t="str">
        <f>IFERROR(VLOOKUP(DATASHEET!BP103,lookup,2,FALSE)*2,"")</f>
        <v/>
      </c>
      <c r="AD105" s="173" t="str">
        <f>IFERROR(VLOOKUP(DATASHEET!AR103,lookup,2,FALSE)*2,"")</f>
        <v/>
      </c>
      <c r="AE105" s="174" t="str">
        <f t="shared" si="43"/>
        <v/>
      </c>
      <c r="AF105" s="175" t="str">
        <f t="shared" si="44"/>
        <v/>
      </c>
      <c r="AG105" s="203" t="str">
        <f t="shared" si="45"/>
        <v/>
      </c>
      <c r="AH105" s="204" t="str">
        <f t="shared" si="46"/>
        <v/>
      </c>
      <c r="AI105" s="178" t="str">
        <f t="shared" si="47"/>
        <v/>
      </c>
      <c r="AJ105" s="205" t="str">
        <f t="shared" si="48"/>
        <v/>
      </c>
      <c r="AK105" s="180"/>
      <c r="AL105" s="181" t="str">
        <f>IFERROR(VLOOKUP(DATASHEET!CJ103,lookup,2,FALSE),"")</f>
        <v/>
      </c>
      <c r="AM105" s="182" t="str">
        <f t="shared" si="49"/>
        <v/>
      </c>
      <c r="AN105" s="183" t="str">
        <f>IFERROR(VLOOKUP(DATASHEET!AZ103,lookup,2,FALSE),"")</f>
        <v/>
      </c>
      <c r="AO105" s="183" t="str">
        <f>IFERROR(VLOOKUP(DATASHEET!CN103,lookup,2,FALSE),"")</f>
        <v/>
      </c>
      <c r="AP105" s="184" t="str">
        <f>IFERROR(VLOOKUP(DATASHEET!BH103,lookup,2,FALSE),"")</f>
        <v/>
      </c>
      <c r="AQ105" s="206" t="str">
        <f>IFERROR(VLOOKUP(DATASHEET!BD103,lookup,2,FALSE),"")</f>
        <v/>
      </c>
      <c r="AR105" s="186"/>
      <c r="AS105" s="207" t="str">
        <f>IFERROR(VLOOKUP(DATASHEET!AF103,lookup,2,FALSE),"")</f>
        <v/>
      </c>
      <c r="AT105" s="251" t="str">
        <f t="shared" si="50"/>
        <v/>
      </c>
      <c r="AU105" s="208" t="str">
        <f>IFERROR(VLOOKUP(DATASHEET!BL103,lookup,2,FALSE),"")</f>
        <v/>
      </c>
      <c r="AV105" s="208" t="str">
        <f>IFERROR(VLOOKUP(DATASHEET!BT103,lookup,2,FALSE),"")</f>
        <v/>
      </c>
      <c r="AW105" s="208" t="str">
        <f>IFERROR(VLOOKUP(DATASHEET!CB103,lookup,2,FALSE),"")</f>
        <v/>
      </c>
      <c r="AX105" s="209" t="str">
        <f>IFERROR(VLOOKUP(DATASHEET!CF103,lookup,2,FALSE),"")</f>
        <v/>
      </c>
      <c r="AY105" s="208" t="str">
        <f>IFERROR(VLOOKUP(DATASHEET!AN103,lookup,2,FALSE),"")</f>
        <v/>
      </c>
      <c r="AZ105" s="264" t="str">
        <f>IFERROR(VLOOKUP(DATASHEET!BX103,lookup,2,FALSE),"")</f>
        <v/>
      </c>
      <c r="BA105" s="210" t="str">
        <f>IFERROR(VLOOKUP(DATASHEET!AJ103,lookup,2,FALSE),"")</f>
        <v/>
      </c>
      <c r="BB105" s="211" t="str">
        <f t="shared" si="51"/>
        <v/>
      </c>
      <c r="BC105" s="212" t="str">
        <f t="shared" si="52"/>
        <v/>
      </c>
      <c r="BD105" s="132"/>
    </row>
    <row r="106" spans="1:56" x14ac:dyDescent="0.25">
      <c r="A106" s="193" t="str">
        <f>DATASHEET!B104</f>
        <v>MACHON, Charlie</v>
      </c>
      <c r="B106" s="194" t="str">
        <f>DATASHEET!C104</f>
        <v>8AB</v>
      </c>
      <c r="C106" s="194" t="str">
        <f>DATASHEET!D104</f>
        <v>M</v>
      </c>
      <c r="D106" s="194" t="str">
        <f>DATASHEET!J104</f>
        <v>N</v>
      </c>
      <c r="E106" s="194" t="str">
        <f>DATASHEET!E104</f>
        <v>N</v>
      </c>
      <c r="F106" s="194" t="str">
        <f>DATASHEET!F104</f>
        <v>White - British</v>
      </c>
      <c r="G106" s="194" t="str">
        <f>DATASHEET!H104</f>
        <v>N</v>
      </c>
      <c r="H106" s="194" t="str">
        <f>DATASHEET!I104</f>
        <v>N</v>
      </c>
      <c r="I106" s="195" t="str">
        <f>DATASHEET!L104</f>
        <v>4-5</v>
      </c>
      <c r="J106" s="325">
        <f>PROGRESS!P118</f>
        <v>42.677678999999998</v>
      </c>
      <c r="K106" s="163" t="str">
        <f t="shared" si="27"/>
        <v/>
      </c>
      <c r="L106" s="196" t="str">
        <f t="shared" si="28"/>
        <v/>
      </c>
      <c r="M106" s="165"/>
      <c r="N106" s="304">
        <f t="shared" si="29"/>
        <v>8.5355357999999999</v>
      </c>
      <c r="O106" s="198" t="str">
        <f t="shared" si="30"/>
        <v/>
      </c>
      <c r="P106" s="199" t="str">
        <f t="shared" si="31"/>
        <v/>
      </c>
      <c r="Q106" s="304">
        <f t="shared" si="32"/>
        <v>8.5355357999999999</v>
      </c>
      <c r="R106" s="198" t="str">
        <f t="shared" si="33"/>
        <v/>
      </c>
      <c r="S106" s="200" t="str">
        <f t="shared" si="34"/>
        <v/>
      </c>
      <c r="T106" s="304">
        <f t="shared" si="35"/>
        <v>12.803303700000001</v>
      </c>
      <c r="U106" s="198">
        <f t="shared" si="36"/>
        <v>0</v>
      </c>
      <c r="V106" s="201">
        <f t="shared" si="37"/>
        <v>-4.2677678999999999</v>
      </c>
      <c r="W106" s="202">
        <f t="shared" si="38"/>
        <v>3</v>
      </c>
      <c r="X106" s="304">
        <f t="shared" si="39"/>
        <v>12.803303700000001</v>
      </c>
      <c r="Y106" s="198">
        <f t="shared" si="40"/>
        <v>0</v>
      </c>
      <c r="Z106" s="201">
        <f t="shared" si="41"/>
        <v>-4.2677678999999999</v>
      </c>
      <c r="AA106" s="202">
        <f t="shared" si="42"/>
        <v>3</v>
      </c>
      <c r="AB106" s="171"/>
      <c r="AC106" s="172" t="str">
        <f>IFERROR(VLOOKUP(DATASHEET!BP104,lookup,2,FALSE)*2,"")</f>
        <v/>
      </c>
      <c r="AD106" s="173" t="str">
        <f>IFERROR(VLOOKUP(DATASHEET!AR104,lookup,2,FALSE)*2,"")</f>
        <v/>
      </c>
      <c r="AE106" s="174" t="str">
        <f t="shared" si="43"/>
        <v/>
      </c>
      <c r="AF106" s="175" t="str">
        <f t="shared" si="44"/>
        <v/>
      </c>
      <c r="AG106" s="203" t="str">
        <f t="shared" si="45"/>
        <v/>
      </c>
      <c r="AH106" s="204" t="str">
        <f t="shared" si="46"/>
        <v/>
      </c>
      <c r="AI106" s="178" t="str">
        <f t="shared" si="47"/>
        <v/>
      </c>
      <c r="AJ106" s="205" t="str">
        <f t="shared" si="48"/>
        <v/>
      </c>
      <c r="AK106" s="180"/>
      <c r="AL106" s="181" t="str">
        <f>IFERROR(VLOOKUP(DATASHEET!CJ104,lookup,2,FALSE),"")</f>
        <v/>
      </c>
      <c r="AM106" s="182" t="str">
        <f t="shared" si="49"/>
        <v/>
      </c>
      <c r="AN106" s="183" t="str">
        <f>IFERROR(VLOOKUP(DATASHEET!AZ104,lookup,2,FALSE),"")</f>
        <v/>
      </c>
      <c r="AO106" s="183" t="str">
        <f>IFERROR(VLOOKUP(DATASHEET!CN104,lookup,2,FALSE),"")</f>
        <v/>
      </c>
      <c r="AP106" s="184" t="str">
        <f>IFERROR(VLOOKUP(DATASHEET!BH104,lookup,2,FALSE),"")</f>
        <v/>
      </c>
      <c r="AQ106" s="206" t="str">
        <f>IFERROR(VLOOKUP(DATASHEET!BD104,lookup,2,FALSE),"")</f>
        <v/>
      </c>
      <c r="AR106" s="186"/>
      <c r="AS106" s="207" t="str">
        <f>IFERROR(VLOOKUP(DATASHEET!AF104,lookup,2,FALSE),"")</f>
        <v/>
      </c>
      <c r="AT106" s="251" t="str">
        <f t="shared" si="50"/>
        <v/>
      </c>
      <c r="AU106" s="208" t="str">
        <f>IFERROR(VLOOKUP(DATASHEET!BL104,lookup,2,FALSE),"")</f>
        <v/>
      </c>
      <c r="AV106" s="208" t="str">
        <f>IFERROR(VLOOKUP(DATASHEET!BT104,lookup,2,FALSE),"")</f>
        <v/>
      </c>
      <c r="AW106" s="208" t="str">
        <f>IFERROR(VLOOKUP(DATASHEET!CB104,lookup,2,FALSE),"")</f>
        <v/>
      </c>
      <c r="AX106" s="209" t="str">
        <f>IFERROR(VLOOKUP(DATASHEET!CF104,lookup,2,FALSE),"")</f>
        <v/>
      </c>
      <c r="AY106" s="208" t="str">
        <f>IFERROR(VLOOKUP(DATASHEET!AN104,lookup,2,FALSE),"")</f>
        <v/>
      </c>
      <c r="AZ106" s="264" t="str">
        <f>IFERROR(VLOOKUP(DATASHEET!BX104,lookup,2,FALSE),"")</f>
        <v/>
      </c>
      <c r="BA106" s="210" t="str">
        <f>IFERROR(VLOOKUP(DATASHEET!AJ104,lookup,2,FALSE),"")</f>
        <v/>
      </c>
      <c r="BB106" s="211" t="str">
        <f t="shared" si="51"/>
        <v/>
      </c>
      <c r="BC106" s="212" t="str">
        <f t="shared" si="52"/>
        <v/>
      </c>
      <c r="BD106" s="132"/>
    </row>
    <row r="107" spans="1:56" x14ac:dyDescent="0.25">
      <c r="A107" s="193" t="str">
        <f>DATASHEET!B105</f>
        <v>MAHESWARA, Nendra</v>
      </c>
      <c r="B107" s="194" t="str">
        <f>DATASHEET!C105</f>
        <v>8AR</v>
      </c>
      <c r="C107" s="194" t="str">
        <f>DATASHEET!D105</f>
        <v>M</v>
      </c>
      <c r="D107" s="194" t="str">
        <f>DATASHEET!J105</f>
        <v>E</v>
      </c>
      <c r="E107" s="194" t="str">
        <f>DATASHEET!E105</f>
        <v>N</v>
      </c>
      <c r="F107" s="194" t="str">
        <f>DATASHEET!F105</f>
        <v>Other Ethnic Group</v>
      </c>
      <c r="G107" s="194" t="str">
        <f>DATASHEET!H105</f>
        <v>N</v>
      </c>
      <c r="H107" s="194" t="str">
        <f>DATASHEET!I105</f>
        <v>N</v>
      </c>
      <c r="I107" s="195" t="str">
        <f>DATASHEET!L105</f>
        <v>2-3</v>
      </c>
      <c r="J107" s="325">
        <f>PROGRESS!P119</f>
        <v>27.803419000000002</v>
      </c>
      <c r="K107" s="163" t="str">
        <f t="shared" si="27"/>
        <v/>
      </c>
      <c r="L107" s="196" t="str">
        <f t="shared" si="28"/>
        <v/>
      </c>
      <c r="M107" s="165"/>
      <c r="N107" s="304">
        <f t="shared" si="29"/>
        <v>5.5606838000000005</v>
      </c>
      <c r="O107" s="198" t="str">
        <f t="shared" si="30"/>
        <v/>
      </c>
      <c r="P107" s="199" t="str">
        <f t="shared" si="31"/>
        <v/>
      </c>
      <c r="Q107" s="304">
        <f t="shared" si="32"/>
        <v>5.5606838000000005</v>
      </c>
      <c r="R107" s="198" t="str">
        <f t="shared" si="33"/>
        <v/>
      </c>
      <c r="S107" s="200" t="str">
        <f t="shared" si="34"/>
        <v/>
      </c>
      <c r="T107" s="304">
        <f t="shared" si="35"/>
        <v>8.3410257000000012</v>
      </c>
      <c r="U107" s="198">
        <f t="shared" si="36"/>
        <v>0</v>
      </c>
      <c r="V107" s="201">
        <f t="shared" si="37"/>
        <v>-2.7803419000000003</v>
      </c>
      <c r="W107" s="202">
        <f t="shared" si="38"/>
        <v>3</v>
      </c>
      <c r="X107" s="304">
        <f t="shared" si="39"/>
        <v>8.3410257000000012</v>
      </c>
      <c r="Y107" s="198">
        <f t="shared" si="40"/>
        <v>0</v>
      </c>
      <c r="Z107" s="201">
        <f t="shared" si="41"/>
        <v>-2.7803419000000003</v>
      </c>
      <c r="AA107" s="202">
        <f t="shared" si="42"/>
        <v>3</v>
      </c>
      <c r="AB107" s="171"/>
      <c r="AC107" s="172" t="str">
        <f>IFERROR(VLOOKUP(DATASHEET!BP105,lookup,2,FALSE)*2,"")</f>
        <v/>
      </c>
      <c r="AD107" s="173" t="str">
        <f>IFERROR(VLOOKUP(DATASHEET!AR105,lookup,2,FALSE)*2,"")</f>
        <v/>
      </c>
      <c r="AE107" s="174" t="str">
        <f t="shared" si="43"/>
        <v/>
      </c>
      <c r="AF107" s="175" t="str">
        <f t="shared" si="44"/>
        <v/>
      </c>
      <c r="AG107" s="203" t="str">
        <f t="shared" si="45"/>
        <v/>
      </c>
      <c r="AH107" s="204" t="str">
        <f t="shared" si="46"/>
        <v/>
      </c>
      <c r="AI107" s="178" t="str">
        <f t="shared" si="47"/>
        <v/>
      </c>
      <c r="AJ107" s="205" t="str">
        <f t="shared" si="48"/>
        <v/>
      </c>
      <c r="AK107" s="180"/>
      <c r="AL107" s="181" t="str">
        <f>IFERROR(VLOOKUP(DATASHEET!CJ105,lookup,2,FALSE),"")</f>
        <v/>
      </c>
      <c r="AM107" s="182" t="str">
        <f t="shared" si="49"/>
        <v/>
      </c>
      <c r="AN107" s="183" t="str">
        <f>IFERROR(VLOOKUP(DATASHEET!AZ105,lookup,2,FALSE),"")</f>
        <v/>
      </c>
      <c r="AO107" s="183" t="str">
        <f>IFERROR(VLOOKUP(DATASHEET!CN105,lookup,2,FALSE),"")</f>
        <v/>
      </c>
      <c r="AP107" s="184" t="str">
        <f>IFERROR(VLOOKUP(DATASHEET!BH105,lookup,2,FALSE),"")</f>
        <v/>
      </c>
      <c r="AQ107" s="206" t="str">
        <f>IFERROR(VLOOKUP(DATASHEET!BD105,lookup,2,FALSE),"")</f>
        <v/>
      </c>
      <c r="AR107" s="186"/>
      <c r="AS107" s="207" t="str">
        <f>IFERROR(VLOOKUP(DATASHEET!AF105,lookup,2,FALSE),"")</f>
        <v/>
      </c>
      <c r="AT107" s="251" t="str">
        <f t="shared" si="50"/>
        <v/>
      </c>
      <c r="AU107" s="208" t="str">
        <f>IFERROR(VLOOKUP(DATASHEET!BL105,lookup,2,FALSE),"")</f>
        <v/>
      </c>
      <c r="AV107" s="208" t="str">
        <f>IFERROR(VLOOKUP(DATASHEET!BT105,lookup,2,FALSE),"")</f>
        <v/>
      </c>
      <c r="AW107" s="208" t="str">
        <f>IFERROR(VLOOKUP(DATASHEET!CB105,lookup,2,FALSE),"")</f>
        <v/>
      </c>
      <c r="AX107" s="209" t="str">
        <f>IFERROR(VLOOKUP(DATASHEET!CF105,lookup,2,FALSE),"")</f>
        <v/>
      </c>
      <c r="AY107" s="208" t="str">
        <f>IFERROR(VLOOKUP(DATASHEET!AN105,lookup,2,FALSE),"")</f>
        <v/>
      </c>
      <c r="AZ107" s="264" t="str">
        <f>IFERROR(VLOOKUP(DATASHEET!BX105,lookup,2,FALSE),"")</f>
        <v/>
      </c>
      <c r="BA107" s="210" t="str">
        <f>IFERROR(VLOOKUP(DATASHEET!AJ105,lookup,2,FALSE),"")</f>
        <v/>
      </c>
      <c r="BB107" s="211" t="str">
        <f t="shared" si="51"/>
        <v/>
      </c>
      <c r="BC107" s="212" t="str">
        <f t="shared" si="52"/>
        <v/>
      </c>
      <c r="BD107" s="132"/>
    </row>
    <row r="108" spans="1:56" x14ac:dyDescent="0.25">
      <c r="A108" s="193" t="str">
        <f>DATASHEET!B106</f>
        <v>MAHONEY, Lewis</v>
      </c>
      <c r="B108" s="194" t="str">
        <f>DATASHEET!C106</f>
        <v>8MH</v>
      </c>
      <c r="C108" s="194" t="str">
        <f>DATASHEET!D106</f>
        <v>M</v>
      </c>
      <c r="D108" s="194" t="str">
        <f>DATASHEET!J106</f>
        <v>N</v>
      </c>
      <c r="E108" s="194" t="str">
        <f>DATASHEET!E106</f>
        <v>N</v>
      </c>
      <c r="F108" s="194" t="str">
        <f>DATASHEET!F106</f>
        <v>White and Any Other Asian Background</v>
      </c>
      <c r="G108" s="194" t="str">
        <f>DATASHEET!H106</f>
        <v>N</v>
      </c>
      <c r="H108" s="194" t="str">
        <f>DATASHEET!I106</f>
        <v>N</v>
      </c>
      <c r="I108" s="195" t="str">
        <f>DATASHEET!L106</f>
        <v/>
      </c>
      <c r="J108" s="325">
        <f>PROGRESS!P120</f>
        <v>74.702128000000002</v>
      </c>
      <c r="K108" s="163" t="str">
        <f t="shared" si="27"/>
        <v/>
      </c>
      <c r="L108" s="196" t="str">
        <f t="shared" si="28"/>
        <v/>
      </c>
      <c r="M108" s="165"/>
      <c r="N108" s="304">
        <f t="shared" si="29"/>
        <v>14.940425600000001</v>
      </c>
      <c r="O108" s="198" t="str">
        <f t="shared" si="30"/>
        <v/>
      </c>
      <c r="P108" s="199" t="str">
        <f t="shared" si="31"/>
        <v/>
      </c>
      <c r="Q108" s="304">
        <f t="shared" si="32"/>
        <v>14.940425600000001</v>
      </c>
      <c r="R108" s="198" t="str">
        <f t="shared" si="33"/>
        <v/>
      </c>
      <c r="S108" s="200" t="str">
        <f t="shared" si="34"/>
        <v/>
      </c>
      <c r="T108" s="304">
        <f t="shared" si="35"/>
        <v>22.410638400000003</v>
      </c>
      <c r="U108" s="198">
        <f t="shared" si="36"/>
        <v>0</v>
      </c>
      <c r="V108" s="201">
        <f t="shared" si="37"/>
        <v>-7.4702128000000014</v>
      </c>
      <c r="W108" s="202">
        <f t="shared" si="38"/>
        <v>3</v>
      </c>
      <c r="X108" s="304">
        <f t="shared" si="39"/>
        <v>22.410638400000003</v>
      </c>
      <c r="Y108" s="198">
        <f t="shared" si="40"/>
        <v>0</v>
      </c>
      <c r="Z108" s="201">
        <f t="shared" si="41"/>
        <v>-7.4702128000000014</v>
      </c>
      <c r="AA108" s="202">
        <f t="shared" si="42"/>
        <v>3</v>
      </c>
      <c r="AB108" s="171"/>
      <c r="AC108" s="172" t="str">
        <f>IFERROR(VLOOKUP(DATASHEET!BP106,lookup,2,FALSE)*2,"")</f>
        <v/>
      </c>
      <c r="AD108" s="173" t="str">
        <f>IFERROR(VLOOKUP(DATASHEET!AR106,lookup,2,FALSE)*2,"")</f>
        <v/>
      </c>
      <c r="AE108" s="174" t="str">
        <f t="shared" si="43"/>
        <v/>
      </c>
      <c r="AF108" s="175" t="str">
        <f t="shared" si="44"/>
        <v/>
      </c>
      <c r="AG108" s="203" t="str">
        <f t="shared" si="45"/>
        <v/>
      </c>
      <c r="AH108" s="204" t="str">
        <f t="shared" si="46"/>
        <v/>
      </c>
      <c r="AI108" s="178" t="str">
        <f t="shared" si="47"/>
        <v/>
      </c>
      <c r="AJ108" s="205" t="str">
        <f t="shared" si="48"/>
        <v/>
      </c>
      <c r="AK108" s="180"/>
      <c r="AL108" s="181" t="str">
        <f>IFERROR(VLOOKUP(DATASHEET!CJ106,lookup,2,FALSE),"")</f>
        <v/>
      </c>
      <c r="AM108" s="182" t="str">
        <f t="shared" si="49"/>
        <v/>
      </c>
      <c r="AN108" s="183" t="str">
        <f>IFERROR(VLOOKUP(DATASHEET!AZ106,lookup,2,FALSE),"")</f>
        <v/>
      </c>
      <c r="AO108" s="183" t="str">
        <f>IFERROR(VLOOKUP(DATASHEET!CN106,lookup,2,FALSE),"")</f>
        <v/>
      </c>
      <c r="AP108" s="184" t="str">
        <f>IFERROR(VLOOKUP(DATASHEET!BH106,lookup,2,FALSE),"")</f>
        <v/>
      </c>
      <c r="AQ108" s="206" t="str">
        <f>IFERROR(VLOOKUP(DATASHEET!BD106,lookup,2,FALSE),"")</f>
        <v/>
      </c>
      <c r="AR108" s="186"/>
      <c r="AS108" s="207" t="str">
        <f>IFERROR(VLOOKUP(DATASHEET!AF106,lookup,2,FALSE),"")</f>
        <v/>
      </c>
      <c r="AT108" s="251" t="str">
        <f t="shared" si="50"/>
        <v/>
      </c>
      <c r="AU108" s="208" t="str">
        <f>IFERROR(VLOOKUP(DATASHEET!BL106,lookup,2,FALSE),"")</f>
        <v/>
      </c>
      <c r="AV108" s="208" t="str">
        <f>IFERROR(VLOOKUP(DATASHEET!BT106,lookup,2,FALSE),"")</f>
        <v/>
      </c>
      <c r="AW108" s="208" t="str">
        <f>IFERROR(VLOOKUP(DATASHEET!CB106,lookup,2,FALSE),"")</f>
        <v/>
      </c>
      <c r="AX108" s="209" t="str">
        <f>IFERROR(VLOOKUP(DATASHEET!CF106,lookup,2,FALSE),"")</f>
        <v/>
      </c>
      <c r="AY108" s="208" t="str">
        <f>IFERROR(VLOOKUP(DATASHEET!AN106,lookup,2,FALSE),"")</f>
        <v/>
      </c>
      <c r="AZ108" s="264" t="str">
        <f>IFERROR(VLOOKUP(DATASHEET!BX106,lookup,2,FALSE),"")</f>
        <v/>
      </c>
      <c r="BA108" s="210" t="str">
        <f>IFERROR(VLOOKUP(DATASHEET!AJ106,lookup,2,FALSE),"")</f>
        <v/>
      </c>
      <c r="BB108" s="211" t="str">
        <f t="shared" si="51"/>
        <v/>
      </c>
      <c r="BC108" s="212" t="str">
        <f t="shared" si="52"/>
        <v/>
      </c>
      <c r="BD108" s="132"/>
    </row>
    <row r="109" spans="1:56" x14ac:dyDescent="0.25">
      <c r="A109" s="193" t="str">
        <f>DATASHEET!B107</f>
        <v>MAKANJUOLA, Demi</v>
      </c>
      <c r="B109" s="194" t="str">
        <f>DATASHEET!C107</f>
        <v>8AR</v>
      </c>
      <c r="C109" s="194" t="str">
        <f>DATASHEET!D107</f>
        <v>F</v>
      </c>
      <c r="D109" s="194" t="str">
        <f>DATASHEET!J107</f>
        <v>N</v>
      </c>
      <c r="E109" s="194" t="str">
        <f>DATASHEET!E107</f>
        <v>N</v>
      </c>
      <c r="F109" s="194" t="str">
        <f>DATASHEET!F107</f>
        <v>Other Black African</v>
      </c>
      <c r="G109" s="194" t="str">
        <f>DATASHEET!H107</f>
        <v>N</v>
      </c>
      <c r="H109" s="194" t="str">
        <f>DATASHEET!I107</f>
        <v>N</v>
      </c>
      <c r="I109" s="195" t="str">
        <f>DATASHEET!L107</f>
        <v>7-8</v>
      </c>
      <c r="J109" s="325">
        <f>PROGRESS!P121</f>
        <v>71.839286000000001</v>
      </c>
      <c r="K109" s="163" t="str">
        <f t="shared" si="27"/>
        <v/>
      </c>
      <c r="L109" s="196" t="str">
        <f t="shared" si="28"/>
        <v/>
      </c>
      <c r="M109" s="165"/>
      <c r="N109" s="304">
        <f t="shared" si="29"/>
        <v>14.3678572</v>
      </c>
      <c r="O109" s="198" t="str">
        <f t="shared" si="30"/>
        <v/>
      </c>
      <c r="P109" s="199" t="str">
        <f t="shared" si="31"/>
        <v/>
      </c>
      <c r="Q109" s="304">
        <f t="shared" si="32"/>
        <v>14.3678572</v>
      </c>
      <c r="R109" s="198" t="str">
        <f t="shared" si="33"/>
        <v/>
      </c>
      <c r="S109" s="200" t="str">
        <f t="shared" si="34"/>
        <v/>
      </c>
      <c r="T109" s="304">
        <f t="shared" si="35"/>
        <v>21.551785799999998</v>
      </c>
      <c r="U109" s="198">
        <f t="shared" si="36"/>
        <v>0</v>
      </c>
      <c r="V109" s="201">
        <f t="shared" si="37"/>
        <v>-7.1839285999999989</v>
      </c>
      <c r="W109" s="202">
        <f t="shared" si="38"/>
        <v>3</v>
      </c>
      <c r="X109" s="304">
        <f t="shared" si="39"/>
        <v>21.551785799999998</v>
      </c>
      <c r="Y109" s="198">
        <f t="shared" si="40"/>
        <v>0</v>
      </c>
      <c r="Z109" s="201">
        <f t="shared" si="41"/>
        <v>-7.1839285999999989</v>
      </c>
      <c r="AA109" s="202">
        <f t="shared" si="42"/>
        <v>3</v>
      </c>
      <c r="AB109" s="171"/>
      <c r="AC109" s="172" t="str">
        <f>IFERROR(VLOOKUP(DATASHEET!BP107,lookup,2,FALSE)*2,"")</f>
        <v/>
      </c>
      <c r="AD109" s="173" t="str">
        <f>IFERROR(VLOOKUP(DATASHEET!AR107,lookup,2,FALSE)*2,"")</f>
        <v/>
      </c>
      <c r="AE109" s="174" t="str">
        <f t="shared" si="43"/>
        <v/>
      </c>
      <c r="AF109" s="175" t="str">
        <f t="shared" si="44"/>
        <v/>
      </c>
      <c r="AG109" s="203" t="str">
        <f t="shared" si="45"/>
        <v/>
      </c>
      <c r="AH109" s="204" t="str">
        <f t="shared" si="46"/>
        <v/>
      </c>
      <c r="AI109" s="178" t="str">
        <f t="shared" si="47"/>
        <v/>
      </c>
      <c r="AJ109" s="205" t="str">
        <f t="shared" si="48"/>
        <v/>
      </c>
      <c r="AK109" s="180"/>
      <c r="AL109" s="181" t="str">
        <f>IFERROR(VLOOKUP(DATASHEET!CJ107,lookup,2,FALSE),"")</f>
        <v/>
      </c>
      <c r="AM109" s="182" t="str">
        <f t="shared" si="49"/>
        <v/>
      </c>
      <c r="AN109" s="183" t="str">
        <f>IFERROR(VLOOKUP(DATASHEET!AZ107,lookup,2,FALSE),"")</f>
        <v/>
      </c>
      <c r="AO109" s="183" t="str">
        <f>IFERROR(VLOOKUP(DATASHEET!CN107,lookup,2,FALSE),"")</f>
        <v/>
      </c>
      <c r="AP109" s="184" t="str">
        <f>IFERROR(VLOOKUP(DATASHEET!BH107,lookup,2,FALSE),"")</f>
        <v/>
      </c>
      <c r="AQ109" s="206" t="str">
        <f>IFERROR(VLOOKUP(DATASHEET!BD107,lookup,2,FALSE),"")</f>
        <v/>
      </c>
      <c r="AR109" s="186"/>
      <c r="AS109" s="207" t="str">
        <f>IFERROR(VLOOKUP(DATASHEET!AF107,lookup,2,FALSE),"")</f>
        <v/>
      </c>
      <c r="AT109" s="251" t="str">
        <f t="shared" si="50"/>
        <v/>
      </c>
      <c r="AU109" s="208" t="str">
        <f>IFERROR(VLOOKUP(DATASHEET!BL107,lookup,2,FALSE),"")</f>
        <v/>
      </c>
      <c r="AV109" s="208" t="str">
        <f>IFERROR(VLOOKUP(DATASHEET!BT107,lookup,2,FALSE),"")</f>
        <v/>
      </c>
      <c r="AW109" s="208" t="str">
        <f>IFERROR(VLOOKUP(DATASHEET!CB107,lookup,2,FALSE),"")</f>
        <v/>
      </c>
      <c r="AX109" s="209" t="str">
        <f>IFERROR(VLOOKUP(DATASHEET!CF107,lookup,2,FALSE),"")</f>
        <v/>
      </c>
      <c r="AY109" s="208" t="str">
        <f>IFERROR(VLOOKUP(DATASHEET!AN107,lookup,2,FALSE),"")</f>
        <v/>
      </c>
      <c r="AZ109" s="264" t="str">
        <f>IFERROR(VLOOKUP(DATASHEET!BX107,lookup,2,FALSE),"")</f>
        <v/>
      </c>
      <c r="BA109" s="210" t="str">
        <f>IFERROR(VLOOKUP(DATASHEET!AJ107,lookup,2,FALSE),"")</f>
        <v/>
      </c>
      <c r="BB109" s="211" t="str">
        <f t="shared" si="51"/>
        <v/>
      </c>
      <c r="BC109" s="212" t="str">
        <f t="shared" si="52"/>
        <v/>
      </c>
      <c r="BD109" s="132"/>
    </row>
    <row r="110" spans="1:56" x14ac:dyDescent="0.25">
      <c r="A110" s="193" t="str">
        <f>DATASHEET!B108</f>
        <v>MAKELE, Evan</v>
      </c>
      <c r="B110" s="194" t="str">
        <f>DATASHEET!C108</f>
        <v>8AR</v>
      </c>
      <c r="C110" s="194" t="str">
        <f>DATASHEET!D108</f>
        <v>M</v>
      </c>
      <c r="D110" s="194" t="str">
        <f>DATASHEET!J108</f>
        <v>N</v>
      </c>
      <c r="E110" s="194" t="str">
        <f>DATASHEET!E108</f>
        <v>N</v>
      </c>
      <c r="F110" s="194" t="str">
        <f>DATASHEET!F108</f>
        <v>Other Black African</v>
      </c>
      <c r="G110" s="194" t="str">
        <f>DATASHEET!H108</f>
        <v>N</v>
      </c>
      <c r="H110" s="194" t="str">
        <f>DATASHEET!I108</f>
        <v>N</v>
      </c>
      <c r="I110" s="195" t="str">
        <f>DATASHEET!L108</f>
        <v>5-6</v>
      </c>
      <c r="J110" s="325">
        <f>PROGRESS!P122</f>
        <v>49.024999999999999</v>
      </c>
      <c r="K110" s="163" t="str">
        <f t="shared" si="27"/>
        <v/>
      </c>
      <c r="L110" s="196" t="str">
        <f t="shared" si="28"/>
        <v/>
      </c>
      <c r="M110" s="165"/>
      <c r="N110" s="304">
        <f t="shared" si="29"/>
        <v>9.8049999999999997</v>
      </c>
      <c r="O110" s="198" t="str">
        <f t="shared" si="30"/>
        <v/>
      </c>
      <c r="P110" s="199" t="str">
        <f t="shared" si="31"/>
        <v/>
      </c>
      <c r="Q110" s="304">
        <f t="shared" si="32"/>
        <v>9.8049999999999997</v>
      </c>
      <c r="R110" s="198" t="str">
        <f t="shared" si="33"/>
        <v/>
      </c>
      <c r="S110" s="200" t="str">
        <f t="shared" si="34"/>
        <v/>
      </c>
      <c r="T110" s="304">
        <f t="shared" si="35"/>
        <v>14.7075</v>
      </c>
      <c r="U110" s="198">
        <f t="shared" si="36"/>
        <v>0</v>
      </c>
      <c r="V110" s="201">
        <f t="shared" si="37"/>
        <v>-4.9024999999999999</v>
      </c>
      <c r="W110" s="202">
        <f t="shared" si="38"/>
        <v>3</v>
      </c>
      <c r="X110" s="304">
        <f t="shared" si="39"/>
        <v>14.7075</v>
      </c>
      <c r="Y110" s="198">
        <f t="shared" si="40"/>
        <v>0</v>
      </c>
      <c r="Z110" s="201">
        <f t="shared" si="41"/>
        <v>-4.9024999999999999</v>
      </c>
      <c r="AA110" s="202">
        <f t="shared" si="42"/>
        <v>3</v>
      </c>
      <c r="AB110" s="171"/>
      <c r="AC110" s="172" t="str">
        <f>IFERROR(VLOOKUP(DATASHEET!BP108,lookup,2,FALSE)*2,"")</f>
        <v/>
      </c>
      <c r="AD110" s="173" t="str">
        <f>IFERROR(VLOOKUP(DATASHEET!AR108,lookup,2,FALSE)*2,"")</f>
        <v/>
      </c>
      <c r="AE110" s="174" t="str">
        <f t="shared" si="43"/>
        <v/>
      </c>
      <c r="AF110" s="175" t="str">
        <f t="shared" si="44"/>
        <v/>
      </c>
      <c r="AG110" s="203" t="str">
        <f t="shared" si="45"/>
        <v/>
      </c>
      <c r="AH110" s="204" t="str">
        <f t="shared" si="46"/>
        <v/>
      </c>
      <c r="AI110" s="178" t="str">
        <f t="shared" si="47"/>
        <v/>
      </c>
      <c r="AJ110" s="205" t="str">
        <f t="shared" si="48"/>
        <v/>
      </c>
      <c r="AK110" s="180"/>
      <c r="AL110" s="181" t="str">
        <f>IFERROR(VLOOKUP(DATASHEET!CJ108,lookup,2,FALSE),"")</f>
        <v/>
      </c>
      <c r="AM110" s="182" t="str">
        <f t="shared" si="49"/>
        <v/>
      </c>
      <c r="AN110" s="183" t="str">
        <f>IFERROR(VLOOKUP(DATASHEET!AZ108,lookup,2,FALSE),"")</f>
        <v/>
      </c>
      <c r="AO110" s="183" t="str">
        <f>IFERROR(VLOOKUP(DATASHEET!CN108,lookup,2,FALSE),"")</f>
        <v/>
      </c>
      <c r="AP110" s="184" t="str">
        <f>IFERROR(VLOOKUP(DATASHEET!BH108,lookup,2,FALSE),"")</f>
        <v/>
      </c>
      <c r="AQ110" s="206" t="str">
        <f>IFERROR(VLOOKUP(DATASHEET!BD108,lookup,2,FALSE),"")</f>
        <v/>
      </c>
      <c r="AR110" s="186"/>
      <c r="AS110" s="207" t="str">
        <f>IFERROR(VLOOKUP(DATASHEET!AF108,lookup,2,FALSE),"")</f>
        <v/>
      </c>
      <c r="AT110" s="251" t="str">
        <f t="shared" si="50"/>
        <v/>
      </c>
      <c r="AU110" s="208" t="str">
        <f>IFERROR(VLOOKUP(DATASHEET!BL108,lookup,2,FALSE),"")</f>
        <v/>
      </c>
      <c r="AV110" s="208" t="str">
        <f>IFERROR(VLOOKUP(DATASHEET!BT108,lookup,2,FALSE),"")</f>
        <v/>
      </c>
      <c r="AW110" s="208" t="str">
        <f>IFERROR(VLOOKUP(DATASHEET!CB108,lookup,2,FALSE),"")</f>
        <v/>
      </c>
      <c r="AX110" s="209" t="str">
        <f>IFERROR(VLOOKUP(DATASHEET!CF108,lookup,2,FALSE),"")</f>
        <v/>
      </c>
      <c r="AY110" s="208" t="str">
        <f>IFERROR(VLOOKUP(DATASHEET!AN108,lookup,2,FALSE),"")</f>
        <v/>
      </c>
      <c r="AZ110" s="264" t="str">
        <f>IFERROR(VLOOKUP(DATASHEET!BX108,lookup,2,FALSE),"")</f>
        <v/>
      </c>
      <c r="BA110" s="210" t="str">
        <f>IFERROR(VLOOKUP(DATASHEET!AJ108,lookup,2,FALSE),"")</f>
        <v/>
      </c>
      <c r="BB110" s="211" t="str">
        <f t="shared" si="51"/>
        <v/>
      </c>
      <c r="BC110" s="212" t="str">
        <f t="shared" si="52"/>
        <v/>
      </c>
      <c r="BD110" s="132"/>
    </row>
    <row r="111" spans="1:56" x14ac:dyDescent="0.25">
      <c r="A111" s="193" t="str">
        <f>DATASHEET!B109</f>
        <v>MANSERGH, Joshua</v>
      </c>
      <c r="B111" s="194" t="str">
        <f>DATASHEET!C109</f>
        <v>8TR</v>
      </c>
      <c r="C111" s="194" t="str">
        <f>DATASHEET!D109</f>
        <v>M</v>
      </c>
      <c r="D111" s="194" t="str">
        <f>DATASHEET!J109</f>
        <v>N</v>
      </c>
      <c r="E111" s="194" t="str">
        <f>DATASHEET!E109</f>
        <v>N</v>
      </c>
      <c r="F111" s="194" t="str">
        <f>DATASHEET!F109</f>
        <v>White - British</v>
      </c>
      <c r="G111" s="194" t="str">
        <f>DATASHEET!H109</f>
        <v>N</v>
      </c>
      <c r="H111" s="194" t="str">
        <f>DATASHEET!I109</f>
        <v>N</v>
      </c>
      <c r="I111" s="195" t="str">
        <f>DATASHEET!L109</f>
        <v>7-8</v>
      </c>
      <c r="J111" s="325">
        <f>PROGRESS!P123</f>
        <v>80.05</v>
      </c>
      <c r="K111" s="163" t="str">
        <f t="shared" si="27"/>
        <v/>
      </c>
      <c r="L111" s="196" t="str">
        <f t="shared" si="28"/>
        <v/>
      </c>
      <c r="M111" s="165"/>
      <c r="N111" s="304">
        <f t="shared" si="29"/>
        <v>16.009999999999998</v>
      </c>
      <c r="O111" s="198" t="str">
        <f t="shared" si="30"/>
        <v/>
      </c>
      <c r="P111" s="199" t="str">
        <f t="shared" si="31"/>
        <v/>
      </c>
      <c r="Q111" s="304">
        <f t="shared" si="32"/>
        <v>16.009999999999998</v>
      </c>
      <c r="R111" s="198" t="str">
        <f t="shared" si="33"/>
        <v/>
      </c>
      <c r="S111" s="200" t="str">
        <f t="shared" si="34"/>
        <v/>
      </c>
      <c r="T111" s="304">
        <f t="shared" si="35"/>
        <v>24.014999999999997</v>
      </c>
      <c r="U111" s="198">
        <f t="shared" si="36"/>
        <v>0</v>
      </c>
      <c r="V111" s="201">
        <f t="shared" si="37"/>
        <v>-8.004999999999999</v>
      </c>
      <c r="W111" s="202">
        <f t="shared" si="38"/>
        <v>3</v>
      </c>
      <c r="X111" s="304">
        <f t="shared" si="39"/>
        <v>24.014999999999997</v>
      </c>
      <c r="Y111" s="198">
        <f t="shared" si="40"/>
        <v>0</v>
      </c>
      <c r="Z111" s="201">
        <f t="shared" si="41"/>
        <v>-8.004999999999999</v>
      </c>
      <c r="AA111" s="202">
        <f t="shared" si="42"/>
        <v>3</v>
      </c>
      <c r="AB111" s="171"/>
      <c r="AC111" s="172" t="str">
        <f>IFERROR(VLOOKUP(DATASHEET!BP109,lookup,2,FALSE)*2,"")</f>
        <v/>
      </c>
      <c r="AD111" s="173" t="str">
        <f>IFERROR(VLOOKUP(DATASHEET!AR109,lookup,2,FALSE)*2,"")</f>
        <v/>
      </c>
      <c r="AE111" s="174" t="str">
        <f t="shared" si="43"/>
        <v/>
      </c>
      <c r="AF111" s="175" t="str">
        <f t="shared" si="44"/>
        <v/>
      </c>
      <c r="AG111" s="203" t="str">
        <f t="shared" si="45"/>
        <v/>
      </c>
      <c r="AH111" s="204" t="str">
        <f t="shared" si="46"/>
        <v/>
      </c>
      <c r="AI111" s="178" t="str">
        <f t="shared" si="47"/>
        <v/>
      </c>
      <c r="AJ111" s="205" t="str">
        <f t="shared" si="48"/>
        <v/>
      </c>
      <c r="AK111" s="180"/>
      <c r="AL111" s="181" t="str">
        <f>IFERROR(VLOOKUP(DATASHEET!CJ109,lookup,2,FALSE),"")</f>
        <v/>
      </c>
      <c r="AM111" s="182" t="str">
        <f t="shared" si="49"/>
        <v/>
      </c>
      <c r="AN111" s="183" t="str">
        <f>IFERROR(VLOOKUP(DATASHEET!AZ109,lookup,2,FALSE),"")</f>
        <v/>
      </c>
      <c r="AO111" s="183" t="str">
        <f>IFERROR(VLOOKUP(DATASHEET!CN109,lookup,2,FALSE),"")</f>
        <v/>
      </c>
      <c r="AP111" s="184" t="str">
        <f>IFERROR(VLOOKUP(DATASHEET!BH109,lookup,2,FALSE),"")</f>
        <v/>
      </c>
      <c r="AQ111" s="206" t="str">
        <f>IFERROR(VLOOKUP(DATASHEET!BD109,lookup,2,FALSE),"")</f>
        <v/>
      </c>
      <c r="AR111" s="186"/>
      <c r="AS111" s="207" t="str">
        <f>IFERROR(VLOOKUP(DATASHEET!AF109,lookup,2,FALSE),"")</f>
        <v/>
      </c>
      <c r="AT111" s="251" t="str">
        <f t="shared" si="50"/>
        <v/>
      </c>
      <c r="AU111" s="208" t="str">
        <f>IFERROR(VLOOKUP(DATASHEET!BL109,lookup,2,FALSE),"")</f>
        <v/>
      </c>
      <c r="AV111" s="208" t="str">
        <f>IFERROR(VLOOKUP(DATASHEET!BT109,lookup,2,FALSE),"")</f>
        <v/>
      </c>
      <c r="AW111" s="208" t="str">
        <f>IFERROR(VLOOKUP(DATASHEET!CB109,lookup,2,FALSE),"")</f>
        <v/>
      </c>
      <c r="AX111" s="209" t="str">
        <f>IFERROR(VLOOKUP(DATASHEET!CF109,lookup,2,FALSE),"")</f>
        <v/>
      </c>
      <c r="AY111" s="208" t="str">
        <f>IFERROR(VLOOKUP(DATASHEET!AN109,lookup,2,FALSE),"")</f>
        <v/>
      </c>
      <c r="AZ111" s="264" t="str">
        <f>IFERROR(VLOOKUP(DATASHEET!BX109,lookup,2,FALSE),"")</f>
        <v/>
      </c>
      <c r="BA111" s="210" t="str">
        <f>IFERROR(VLOOKUP(DATASHEET!AJ109,lookup,2,FALSE),"")</f>
        <v/>
      </c>
      <c r="BB111" s="211" t="str">
        <f t="shared" si="51"/>
        <v/>
      </c>
      <c r="BC111" s="212" t="str">
        <f t="shared" si="52"/>
        <v/>
      </c>
      <c r="BD111" s="132"/>
    </row>
    <row r="112" spans="1:56" x14ac:dyDescent="0.25">
      <c r="A112" s="193" t="str">
        <f>DATASHEET!B110</f>
        <v>MARPLES, Shay</v>
      </c>
      <c r="B112" s="194" t="str">
        <f>DATASHEET!C110</f>
        <v>8AB</v>
      </c>
      <c r="C112" s="194" t="str">
        <f>DATASHEET!D110</f>
        <v>M</v>
      </c>
      <c r="D112" s="194" t="str">
        <f>DATASHEET!J110</f>
        <v>N</v>
      </c>
      <c r="E112" s="194" t="str">
        <f>DATASHEET!E110</f>
        <v>N</v>
      </c>
      <c r="F112" s="194" t="str">
        <f>DATASHEET!F110</f>
        <v>White - British</v>
      </c>
      <c r="G112" s="194" t="str">
        <f>DATASHEET!H110</f>
        <v>N</v>
      </c>
      <c r="H112" s="194" t="str">
        <f>DATASHEET!I110</f>
        <v>N</v>
      </c>
      <c r="I112" s="195" t="str">
        <f>DATASHEET!L110</f>
        <v>5-6</v>
      </c>
      <c r="J112" s="325">
        <f>PROGRESS!P124</f>
        <v>50.927548999999999</v>
      </c>
      <c r="K112" s="163" t="str">
        <f t="shared" si="27"/>
        <v/>
      </c>
      <c r="L112" s="196" t="str">
        <f t="shared" si="28"/>
        <v/>
      </c>
      <c r="M112" s="165"/>
      <c r="N112" s="304">
        <f t="shared" si="29"/>
        <v>10.1855098</v>
      </c>
      <c r="O112" s="198" t="str">
        <f t="shared" si="30"/>
        <v/>
      </c>
      <c r="P112" s="199" t="str">
        <f t="shared" si="31"/>
        <v/>
      </c>
      <c r="Q112" s="304">
        <f t="shared" si="32"/>
        <v>10.1855098</v>
      </c>
      <c r="R112" s="198" t="str">
        <f t="shared" si="33"/>
        <v/>
      </c>
      <c r="S112" s="200" t="str">
        <f t="shared" si="34"/>
        <v/>
      </c>
      <c r="T112" s="304">
        <f t="shared" si="35"/>
        <v>15.278264700000001</v>
      </c>
      <c r="U112" s="198">
        <f t="shared" si="36"/>
        <v>0</v>
      </c>
      <c r="V112" s="201">
        <f t="shared" si="37"/>
        <v>-5.0927549000000001</v>
      </c>
      <c r="W112" s="202">
        <f t="shared" si="38"/>
        <v>3</v>
      </c>
      <c r="X112" s="304">
        <f t="shared" si="39"/>
        <v>15.278264700000001</v>
      </c>
      <c r="Y112" s="198">
        <f t="shared" si="40"/>
        <v>0</v>
      </c>
      <c r="Z112" s="201">
        <f t="shared" si="41"/>
        <v>-5.0927549000000001</v>
      </c>
      <c r="AA112" s="202">
        <f t="shared" si="42"/>
        <v>3</v>
      </c>
      <c r="AB112" s="171"/>
      <c r="AC112" s="172" t="str">
        <f>IFERROR(VLOOKUP(DATASHEET!BP110,lookup,2,FALSE)*2,"")</f>
        <v/>
      </c>
      <c r="AD112" s="173" t="str">
        <f>IFERROR(VLOOKUP(DATASHEET!AR110,lookup,2,FALSE)*2,"")</f>
        <v/>
      </c>
      <c r="AE112" s="174" t="str">
        <f t="shared" si="43"/>
        <v/>
      </c>
      <c r="AF112" s="175" t="str">
        <f t="shared" si="44"/>
        <v/>
      </c>
      <c r="AG112" s="203" t="str">
        <f t="shared" si="45"/>
        <v/>
      </c>
      <c r="AH112" s="204" t="str">
        <f t="shared" si="46"/>
        <v/>
      </c>
      <c r="AI112" s="178" t="str">
        <f t="shared" si="47"/>
        <v/>
      </c>
      <c r="AJ112" s="205" t="str">
        <f t="shared" si="48"/>
        <v/>
      </c>
      <c r="AK112" s="180"/>
      <c r="AL112" s="181" t="str">
        <f>IFERROR(VLOOKUP(DATASHEET!CJ110,lookup,2,FALSE),"")</f>
        <v/>
      </c>
      <c r="AM112" s="182" t="str">
        <f t="shared" si="49"/>
        <v/>
      </c>
      <c r="AN112" s="183" t="str">
        <f>IFERROR(VLOOKUP(DATASHEET!AZ110,lookup,2,FALSE),"")</f>
        <v/>
      </c>
      <c r="AO112" s="183" t="str">
        <f>IFERROR(VLOOKUP(DATASHEET!CN110,lookup,2,FALSE),"")</f>
        <v/>
      </c>
      <c r="AP112" s="184" t="str">
        <f>IFERROR(VLOOKUP(DATASHEET!BH110,lookup,2,FALSE),"")</f>
        <v/>
      </c>
      <c r="AQ112" s="206" t="str">
        <f>IFERROR(VLOOKUP(DATASHEET!BD110,lookup,2,FALSE),"")</f>
        <v/>
      </c>
      <c r="AR112" s="186"/>
      <c r="AS112" s="207" t="str">
        <f>IFERROR(VLOOKUP(DATASHEET!AF110,lookup,2,FALSE),"")</f>
        <v/>
      </c>
      <c r="AT112" s="251" t="str">
        <f t="shared" si="50"/>
        <v/>
      </c>
      <c r="AU112" s="208" t="str">
        <f>IFERROR(VLOOKUP(DATASHEET!BL110,lookup,2,FALSE),"")</f>
        <v/>
      </c>
      <c r="AV112" s="208" t="str">
        <f>IFERROR(VLOOKUP(DATASHEET!BT110,lookup,2,FALSE),"")</f>
        <v/>
      </c>
      <c r="AW112" s="208" t="str">
        <f>IFERROR(VLOOKUP(DATASHEET!CB110,lookup,2,FALSE),"")</f>
        <v/>
      </c>
      <c r="AX112" s="209" t="str">
        <f>IFERROR(VLOOKUP(DATASHEET!CF110,lookup,2,FALSE),"")</f>
        <v/>
      </c>
      <c r="AY112" s="208" t="str">
        <f>IFERROR(VLOOKUP(DATASHEET!AN110,lookup,2,FALSE),"")</f>
        <v/>
      </c>
      <c r="AZ112" s="264" t="str">
        <f>IFERROR(VLOOKUP(DATASHEET!BX110,lookup,2,FALSE),"")</f>
        <v/>
      </c>
      <c r="BA112" s="210" t="str">
        <f>IFERROR(VLOOKUP(DATASHEET!AJ110,lookup,2,FALSE),"")</f>
        <v/>
      </c>
      <c r="BB112" s="211" t="str">
        <f t="shared" si="51"/>
        <v/>
      </c>
      <c r="BC112" s="212" t="str">
        <f t="shared" si="52"/>
        <v/>
      </c>
      <c r="BD112" s="132"/>
    </row>
    <row r="113" spans="1:56" x14ac:dyDescent="0.25">
      <c r="A113" s="193" t="str">
        <f>DATASHEET!B111</f>
        <v>MARSHALL, Alison</v>
      </c>
      <c r="B113" s="194" t="str">
        <f>DATASHEET!C111</f>
        <v>8AR</v>
      </c>
      <c r="C113" s="194" t="str">
        <f>DATASHEET!D111</f>
        <v>F</v>
      </c>
      <c r="D113" s="194" t="str">
        <f>DATASHEET!J111</f>
        <v>N</v>
      </c>
      <c r="E113" s="194" t="str">
        <f>DATASHEET!E111</f>
        <v>Y</v>
      </c>
      <c r="F113" s="194" t="str">
        <f>DATASHEET!F111</f>
        <v>White - British</v>
      </c>
      <c r="G113" s="194" t="str">
        <f>DATASHEET!H111</f>
        <v>Y</v>
      </c>
      <c r="H113" s="194" t="str">
        <f>DATASHEET!I111</f>
        <v>N</v>
      </c>
      <c r="I113" s="195" t="str">
        <f>DATASHEET!L111</f>
        <v>7-8</v>
      </c>
      <c r="J113" s="325">
        <f>PROGRESS!P125</f>
        <v>74.702128000000002</v>
      </c>
      <c r="K113" s="163" t="str">
        <f t="shared" si="27"/>
        <v/>
      </c>
      <c r="L113" s="196" t="str">
        <f t="shared" si="28"/>
        <v/>
      </c>
      <c r="M113" s="165"/>
      <c r="N113" s="304">
        <f t="shared" si="29"/>
        <v>14.940425600000001</v>
      </c>
      <c r="O113" s="198" t="str">
        <f t="shared" si="30"/>
        <v/>
      </c>
      <c r="P113" s="199" t="str">
        <f t="shared" si="31"/>
        <v/>
      </c>
      <c r="Q113" s="304">
        <f t="shared" si="32"/>
        <v>14.940425600000001</v>
      </c>
      <c r="R113" s="198" t="str">
        <f t="shared" si="33"/>
        <v/>
      </c>
      <c r="S113" s="200" t="str">
        <f t="shared" si="34"/>
        <v/>
      </c>
      <c r="T113" s="304">
        <f t="shared" si="35"/>
        <v>22.410638400000003</v>
      </c>
      <c r="U113" s="198">
        <f t="shared" si="36"/>
        <v>0</v>
      </c>
      <c r="V113" s="201">
        <f t="shared" si="37"/>
        <v>-7.4702128000000014</v>
      </c>
      <c r="W113" s="202">
        <f t="shared" si="38"/>
        <v>3</v>
      </c>
      <c r="X113" s="304">
        <f t="shared" si="39"/>
        <v>22.410638400000003</v>
      </c>
      <c r="Y113" s="198">
        <f t="shared" si="40"/>
        <v>0</v>
      </c>
      <c r="Z113" s="201">
        <f t="shared" si="41"/>
        <v>-7.4702128000000014</v>
      </c>
      <c r="AA113" s="202">
        <f t="shared" si="42"/>
        <v>3</v>
      </c>
      <c r="AB113" s="171"/>
      <c r="AC113" s="172" t="str">
        <f>IFERROR(VLOOKUP(DATASHEET!BP111,lookup,2,FALSE)*2,"")</f>
        <v/>
      </c>
      <c r="AD113" s="173" t="str">
        <f>IFERROR(VLOOKUP(DATASHEET!AR111,lookup,2,FALSE)*2,"")</f>
        <v/>
      </c>
      <c r="AE113" s="174" t="str">
        <f t="shared" si="43"/>
        <v/>
      </c>
      <c r="AF113" s="175" t="str">
        <f t="shared" si="44"/>
        <v/>
      </c>
      <c r="AG113" s="203" t="str">
        <f t="shared" si="45"/>
        <v/>
      </c>
      <c r="AH113" s="204" t="str">
        <f t="shared" si="46"/>
        <v/>
      </c>
      <c r="AI113" s="178" t="str">
        <f t="shared" si="47"/>
        <v/>
      </c>
      <c r="AJ113" s="205" t="str">
        <f t="shared" si="48"/>
        <v/>
      </c>
      <c r="AK113" s="180"/>
      <c r="AL113" s="181" t="str">
        <f>IFERROR(VLOOKUP(DATASHEET!CJ111,lookup,2,FALSE),"")</f>
        <v/>
      </c>
      <c r="AM113" s="182" t="str">
        <f t="shared" si="49"/>
        <v/>
      </c>
      <c r="AN113" s="183" t="str">
        <f>IFERROR(VLOOKUP(DATASHEET!AZ111,lookup,2,FALSE),"")</f>
        <v/>
      </c>
      <c r="AO113" s="183" t="str">
        <f>IFERROR(VLOOKUP(DATASHEET!CN111,lookup,2,FALSE),"")</f>
        <v/>
      </c>
      <c r="AP113" s="184" t="str">
        <f>IFERROR(VLOOKUP(DATASHEET!BH111,lookup,2,FALSE),"")</f>
        <v/>
      </c>
      <c r="AQ113" s="206" t="str">
        <f>IFERROR(VLOOKUP(DATASHEET!BD111,lookup,2,FALSE),"")</f>
        <v/>
      </c>
      <c r="AR113" s="186"/>
      <c r="AS113" s="207" t="str">
        <f>IFERROR(VLOOKUP(DATASHEET!AF111,lookup,2,FALSE),"")</f>
        <v/>
      </c>
      <c r="AT113" s="251" t="str">
        <f t="shared" si="50"/>
        <v/>
      </c>
      <c r="AU113" s="208" t="str">
        <f>IFERROR(VLOOKUP(DATASHEET!BL111,lookup,2,FALSE),"")</f>
        <v/>
      </c>
      <c r="AV113" s="208" t="str">
        <f>IFERROR(VLOOKUP(DATASHEET!BT111,lookup,2,FALSE),"")</f>
        <v/>
      </c>
      <c r="AW113" s="208" t="str">
        <f>IFERROR(VLOOKUP(DATASHEET!CB111,lookup,2,FALSE),"")</f>
        <v/>
      </c>
      <c r="AX113" s="209" t="str">
        <f>IFERROR(VLOOKUP(DATASHEET!CF111,lookup,2,FALSE),"")</f>
        <v/>
      </c>
      <c r="AY113" s="208" t="str">
        <f>IFERROR(VLOOKUP(DATASHEET!AN111,lookup,2,FALSE),"")</f>
        <v/>
      </c>
      <c r="AZ113" s="264" t="str">
        <f>IFERROR(VLOOKUP(DATASHEET!BX111,lookup,2,FALSE),"")</f>
        <v/>
      </c>
      <c r="BA113" s="210" t="str">
        <f>IFERROR(VLOOKUP(DATASHEET!AJ111,lookup,2,FALSE),"")</f>
        <v/>
      </c>
      <c r="BB113" s="211" t="str">
        <f t="shared" si="51"/>
        <v/>
      </c>
      <c r="BC113" s="212" t="str">
        <f t="shared" si="52"/>
        <v/>
      </c>
      <c r="BD113" s="132"/>
    </row>
    <row r="114" spans="1:56" x14ac:dyDescent="0.25">
      <c r="A114" s="193" t="str">
        <f>DATASHEET!B112</f>
        <v>MARSHALL, Beatrice</v>
      </c>
      <c r="B114" s="194" t="str">
        <f>DATASHEET!C112</f>
        <v>8TR</v>
      </c>
      <c r="C114" s="194" t="str">
        <f>DATASHEET!D112</f>
        <v>F</v>
      </c>
      <c r="D114" s="194" t="str">
        <f>DATASHEET!J112</f>
        <v>N</v>
      </c>
      <c r="E114" s="194" t="str">
        <f>DATASHEET!E112</f>
        <v>N</v>
      </c>
      <c r="F114" s="194" t="str">
        <f>DATASHEET!F112</f>
        <v>White - British</v>
      </c>
      <c r="G114" s="194" t="str">
        <f>DATASHEET!H112</f>
        <v>N</v>
      </c>
      <c r="H114" s="194" t="str">
        <f>DATASHEET!I112</f>
        <v>N</v>
      </c>
      <c r="I114" s="195" t="str">
        <f>DATASHEET!L112</f>
        <v>7-8</v>
      </c>
      <c r="J114" s="325">
        <f>PROGRESS!P126</f>
        <v>68.411214999999999</v>
      </c>
      <c r="K114" s="163" t="str">
        <f t="shared" si="27"/>
        <v/>
      </c>
      <c r="L114" s="196" t="str">
        <f t="shared" si="28"/>
        <v/>
      </c>
      <c r="M114" s="165"/>
      <c r="N114" s="304">
        <f t="shared" si="29"/>
        <v>13.682243</v>
      </c>
      <c r="O114" s="198" t="str">
        <f t="shared" si="30"/>
        <v/>
      </c>
      <c r="P114" s="199" t="str">
        <f t="shared" si="31"/>
        <v/>
      </c>
      <c r="Q114" s="304">
        <f t="shared" si="32"/>
        <v>13.682243</v>
      </c>
      <c r="R114" s="198" t="str">
        <f t="shared" si="33"/>
        <v/>
      </c>
      <c r="S114" s="200" t="str">
        <f t="shared" si="34"/>
        <v/>
      </c>
      <c r="T114" s="304">
        <f t="shared" si="35"/>
        <v>20.5233645</v>
      </c>
      <c r="U114" s="198">
        <f t="shared" si="36"/>
        <v>0</v>
      </c>
      <c r="V114" s="201">
        <f t="shared" si="37"/>
        <v>-6.8411214999999999</v>
      </c>
      <c r="W114" s="202">
        <f t="shared" si="38"/>
        <v>3</v>
      </c>
      <c r="X114" s="304">
        <f t="shared" si="39"/>
        <v>20.5233645</v>
      </c>
      <c r="Y114" s="198">
        <f t="shared" si="40"/>
        <v>0</v>
      </c>
      <c r="Z114" s="201">
        <f t="shared" si="41"/>
        <v>-6.8411214999999999</v>
      </c>
      <c r="AA114" s="202">
        <f t="shared" si="42"/>
        <v>3</v>
      </c>
      <c r="AB114" s="171"/>
      <c r="AC114" s="172" t="str">
        <f>IFERROR(VLOOKUP(DATASHEET!BP112,lookup,2,FALSE)*2,"")</f>
        <v/>
      </c>
      <c r="AD114" s="173" t="str">
        <f>IFERROR(VLOOKUP(DATASHEET!AR112,lookup,2,FALSE)*2,"")</f>
        <v/>
      </c>
      <c r="AE114" s="174" t="str">
        <f t="shared" si="43"/>
        <v/>
      </c>
      <c r="AF114" s="175" t="str">
        <f t="shared" si="44"/>
        <v/>
      </c>
      <c r="AG114" s="203" t="str">
        <f t="shared" si="45"/>
        <v/>
      </c>
      <c r="AH114" s="204" t="str">
        <f t="shared" si="46"/>
        <v/>
      </c>
      <c r="AI114" s="178" t="str">
        <f t="shared" si="47"/>
        <v/>
      </c>
      <c r="AJ114" s="205" t="str">
        <f t="shared" si="48"/>
        <v/>
      </c>
      <c r="AK114" s="180"/>
      <c r="AL114" s="181" t="str">
        <f>IFERROR(VLOOKUP(DATASHEET!CJ112,lookup,2,FALSE),"")</f>
        <v/>
      </c>
      <c r="AM114" s="182" t="str">
        <f t="shared" si="49"/>
        <v/>
      </c>
      <c r="AN114" s="183" t="str">
        <f>IFERROR(VLOOKUP(DATASHEET!AZ112,lookup,2,FALSE),"")</f>
        <v/>
      </c>
      <c r="AO114" s="183" t="str">
        <f>IFERROR(VLOOKUP(DATASHEET!CN112,lookup,2,FALSE),"")</f>
        <v/>
      </c>
      <c r="AP114" s="184" t="str">
        <f>IFERROR(VLOOKUP(DATASHEET!BH112,lookup,2,FALSE),"")</f>
        <v/>
      </c>
      <c r="AQ114" s="206" t="str">
        <f>IFERROR(VLOOKUP(DATASHEET!BD112,lookup,2,FALSE),"")</f>
        <v/>
      </c>
      <c r="AR114" s="186"/>
      <c r="AS114" s="207" t="str">
        <f>IFERROR(VLOOKUP(DATASHEET!AF112,lookup,2,FALSE),"")</f>
        <v/>
      </c>
      <c r="AT114" s="251" t="str">
        <f t="shared" si="50"/>
        <v/>
      </c>
      <c r="AU114" s="208" t="str">
        <f>IFERROR(VLOOKUP(DATASHEET!BL112,lookup,2,FALSE),"")</f>
        <v/>
      </c>
      <c r="AV114" s="208" t="str">
        <f>IFERROR(VLOOKUP(DATASHEET!BT112,lookup,2,FALSE),"")</f>
        <v/>
      </c>
      <c r="AW114" s="208" t="str">
        <f>IFERROR(VLOOKUP(DATASHEET!CB112,lookup,2,FALSE),"")</f>
        <v/>
      </c>
      <c r="AX114" s="209" t="str">
        <f>IFERROR(VLOOKUP(DATASHEET!CF112,lookup,2,FALSE),"")</f>
        <v/>
      </c>
      <c r="AY114" s="208" t="str">
        <f>IFERROR(VLOOKUP(DATASHEET!AN112,lookup,2,FALSE),"")</f>
        <v/>
      </c>
      <c r="AZ114" s="264" t="str">
        <f>IFERROR(VLOOKUP(DATASHEET!BX112,lookup,2,FALSE),"")</f>
        <v/>
      </c>
      <c r="BA114" s="210" t="str">
        <f>IFERROR(VLOOKUP(DATASHEET!AJ112,lookup,2,FALSE),"")</f>
        <v/>
      </c>
      <c r="BB114" s="211" t="str">
        <f t="shared" si="51"/>
        <v/>
      </c>
      <c r="BC114" s="212" t="str">
        <f t="shared" si="52"/>
        <v/>
      </c>
      <c r="BD114" s="132"/>
    </row>
    <row r="115" spans="1:56" x14ac:dyDescent="0.25">
      <c r="A115" s="193" t="str">
        <f>DATASHEET!B113</f>
        <v>MARTIN, Isabel</v>
      </c>
      <c r="B115" s="194" t="str">
        <f>DATASHEET!C113</f>
        <v>8MH</v>
      </c>
      <c r="C115" s="194" t="str">
        <f>DATASHEET!D113</f>
        <v>F</v>
      </c>
      <c r="D115" s="194" t="str">
        <f>DATASHEET!J113</f>
        <v>N</v>
      </c>
      <c r="E115" s="194" t="str">
        <f>DATASHEET!E113</f>
        <v>N</v>
      </c>
      <c r="F115" s="194" t="str">
        <f>DATASHEET!F113</f>
        <v>White - British</v>
      </c>
      <c r="G115" s="194" t="str">
        <f>DATASHEET!H113</f>
        <v>N</v>
      </c>
      <c r="H115" s="194" t="str">
        <f>DATASHEET!I113</f>
        <v>N</v>
      </c>
      <c r="I115" s="195" t="str">
        <f>DATASHEET!L113</f>
        <v>7-8</v>
      </c>
      <c r="J115" s="325">
        <f>PROGRESS!P127</f>
        <v>68.411214999999999</v>
      </c>
      <c r="K115" s="163" t="str">
        <f t="shared" si="27"/>
        <v/>
      </c>
      <c r="L115" s="196" t="str">
        <f t="shared" si="28"/>
        <v/>
      </c>
      <c r="M115" s="165"/>
      <c r="N115" s="304">
        <f t="shared" si="29"/>
        <v>13.682243</v>
      </c>
      <c r="O115" s="198" t="str">
        <f t="shared" si="30"/>
        <v/>
      </c>
      <c r="P115" s="199" t="str">
        <f t="shared" si="31"/>
        <v/>
      </c>
      <c r="Q115" s="304">
        <f t="shared" si="32"/>
        <v>13.682243</v>
      </c>
      <c r="R115" s="198" t="str">
        <f t="shared" si="33"/>
        <v/>
      </c>
      <c r="S115" s="200" t="str">
        <f t="shared" si="34"/>
        <v/>
      </c>
      <c r="T115" s="304">
        <f t="shared" si="35"/>
        <v>20.5233645</v>
      </c>
      <c r="U115" s="198">
        <f t="shared" si="36"/>
        <v>0</v>
      </c>
      <c r="V115" s="201">
        <f t="shared" si="37"/>
        <v>-6.8411214999999999</v>
      </c>
      <c r="W115" s="202">
        <f t="shared" si="38"/>
        <v>3</v>
      </c>
      <c r="X115" s="304">
        <f t="shared" si="39"/>
        <v>20.5233645</v>
      </c>
      <c r="Y115" s="198">
        <f t="shared" si="40"/>
        <v>0</v>
      </c>
      <c r="Z115" s="201">
        <f t="shared" si="41"/>
        <v>-6.8411214999999999</v>
      </c>
      <c r="AA115" s="202">
        <f t="shared" si="42"/>
        <v>3</v>
      </c>
      <c r="AB115" s="171"/>
      <c r="AC115" s="172" t="str">
        <f>IFERROR(VLOOKUP(DATASHEET!BP113,lookup,2,FALSE)*2,"")</f>
        <v/>
      </c>
      <c r="AD115" s="173" t="str">
        <f>IFERROR(VLOOKUP(DATASHEET!AR113,lookup,2,FALSE)*2,"")</f>
        <v/>
      </c>
      <c r="AE115" s="174" t="str">
        <f t="shared" si="43"/>
        <v/>
      </c>
      <c r="AF115" s="175" t="str">
        <f t="shared" si="44"/>
        <v/>
      </c>
      <c r="AG115" s="203" t="str">
        <f t="shared" si="45"/>
        <v/>
      </c>
      <c r="AH115" s="204" t="str">
        <f t="shared" si="46"/>
        <v/>
      </c>
      <c r="AI115" s="178" t="str">
        <f t="shared" si="47"/>
        <v/>
      </c>
      <c r="AJ115" s="205" t="str">
        <f t="shared" si="48"/>
        <v/>
      </c>
      <c r="AK115" s="180"/>
      <c r="AL115" s="181" t="str">
        <f>IFERROR(VLOOKUP(DATASHEET!CJ113,lookup,2,FALSE),"")</f>
        <v/>
      </c>
      <c r="AM115" s="182" t="str">
        <f t="shared" si="49"/>
        <v/>
      </c>
      <c r="AN115" s="183" t="str">
        <f>IFERROR(VLOOKUP(DATASHEET!AZ113,lookup,2,FALSE),"")</f>
        <v/>
      </c>
      <c r="AO115" s="183" t="str">
        <f>IFERROR(VLOOKUP(DATASHEET!CN113,lookup,2,FALSE),"")</f>
        <v/>
      </c>
      <c r="AP115" s="184" t="str">
        <f>IFERROR(VLOOKUP(DATASHEET!BH113,lookup,2,FALSE),"")</f>
        <v/>
      </c>
      <c r="AQ115" s="206" t="str">
        <f>IFERROR(VLOOKUP(DATASHEET!BD113,lookup,2,FALSE),"")</f>
        <v/>
      </c>
      <c r="AR115" s="186"/>
      <c r="AS115" s="207" t="str">
        <f>IFERROR(VLOOKUP(DATASHEET!AF113,lookup,2,FALSE),"")</f>
        <v/>
      </c>
      <c r="AT115" s="251" t="str">
        <f t="shared" si="50"/>
        <v/>
      </c>
      <c r="AU115" s="208" t="str">
        <f>IFERROR(VLOOKUP(DATASHEET!BL113,lookup,2,FALSE),"")</f>
        <v/>
      </c>
      <c r="AV115" s="208" t="str">
        <f>IFERROR(VLOOKUP(DATASHEET!BT113,lookup,2,FALSE),"")</f>
        <v/>
      </c>
      <c r="AW115" s="208" t="str">
        <f>IFERROR(VLOOKUP(DATASHEET!CB113,lookup,2,FALSE),"")</f>
        <v/>
      </c>
      <c r="AX115" s="209" t="str">
        <f>IFERROR(VLOOKUP(DATASHEET!CF113,lookup,2,FALSE),"")</f>
        <v/>
      </c>
      <c r="AY115" s="208" t="str">
        <f>IFERROR(VLOOKUP(DATASHEET!AN113,lookup,2,FALSE),"")</f>
        <v/>
      </c>
      <c r="AZ115" s="264" t="str">
        <f>IFERROR(VLOOKUP(DATASHEET!BX113,lookup,2,FALSE),"")</f>
        <v/>
      </c>
      <c r="BA115" s="210" t="str">
        <f>IFERROR(VLOOKUP(DATASHEET!AJ113,lookup,2,FALSE),"")</f>
        <v/>
      </c>
      <c r="BB115" s="211" t="str">
        <f t="shared" si="51"/>
        <v/>
      </c>
      <c r="BC115" s="212" t="str">
        <f t="shared" si="52"/>
        <v/>
      </c>
      <c r="BD115" s="132"/>
    </row>
    <row r="116" spans="1:56" x14ac:dyDescent="0.25">
      <c r="A116" s="193" t="str">
        <f>DATASHEET!B114</f>
        <v>MATISCHEN, Mateo</v>
      </c>
      <c r="B116" s="194" t="str">
        <f>DATASHEET!C114</f>
        <v>8AB</v>
      </c>
      <c r="C116" s="194" t="str">
        <f>DATASHEET!D114</f>
        <v>M</v>
      </c>
      <c r="D116" s="194" t="str">
        <f>DATASHEET!J114</f>
        <v>N</v>
      </c>
      <c r="E116" s="194" t="str">
        <f>DATASHEET!E114</f>
        <v>N</v>
      </c>
      <c r="F116" s="194" t="str">
        <f>DATASHEET!F114</f>
        <v>White - British</v>
      </c>
      <c r="G116" s="194" t="str">
        <f>DATASHEET!H114</f>
        <v>N</v>
      </c>
      <c r="H116" s="194" t="str">
        <f>DATASHEET!I114</f>
        <v>N</v>
      </c>
      <c r="I116" s="195" t="str">
        <f>DATASHEET!L114</f>
        <v>4-5</v>
      </c>
      <c r="J116" s="325">
        <f>PROGRESS!P128</f>
        <v>42.677678999999998</v>
      </c>
      <c r="K116" s="163" t="str">
        <f t="shared" si="27"/>
        <v/>
      </c>
      <c r="L116" s="196" t="str">
        <f t="shared" si="28"/>
        <v/>
      </c>
      <c r="M116" s="165"/>
      <c r="N116" s="304">
        <f t="shared" si="29"/>
        <v>8.5355357999999999</v>
      </c>
      <c r="O116" s="198" t="str">
        <f t="shared" si="30"/>
        <v/>
      </c>
      <c r="P116" s="199" t="str">
        <f t="shared" si="31"/>
        <v/>
      </c>
      <c r="Q116" s="304">
        <f t="shared" si="32"/>
        <v>8.5355357999999999</v>
      </c>
      <c r="R116" s="198" t="str">
        <f t="shared" si="33"/>
        <v/>
      </c>
      <c r="S116" s="200" t="str">
        <f t="shared" si="34"/>
        <v/>
      </c>
      <c r="T116" s="304">
        <f t="shared" si="35"/>
        <v>12.803303700000001</v>
      </c>
      <c r="U116" s="198">
        <f t="shared" si="36"/>
        <v>0</v>
      </c>
      <c r="V116" s="201">
        <f t="shared" si="37"/>
        <v>-4.2677678999999999</v>
      </c>
      <c r="W116" s="202">
        <f t="shared" si="38"/>
        <v>3</v>
      </c>
      <c r="X116" s="304">
        <f t="shared" si="39"/>
        <v>12.803303700000001</v>
      </c>
      <c r="Y116" s="198">
        <f t="shared" si="40"/>
        <v>0</v>
      </c>
      <c r="Z116" s="201">
        <f t="shared" si="41"/>
        <v>-4.2677678999999999</v>
      </c>
      <c r="AA116" s="202">
        <f t="shared" si="42"/>
        <v>3</v>
      </c>
      <c r="AB116" s="171"/>
      <c r="AC116" s="172" t="str">
        <f>IFERROR(VLOOKUP(DATASHEET!BP114,lookup,2,FALSE)*2,"")</f>
        <v/>
      </c>
      <c r="AD116" s="173" t="str">
        <f>IFERROR(VLOOKUP(DATASHEET!AR114,lookup,2,FALSE)*2,"")</f>
        <v/>
      </c>
      <c r="AE116" s="174" t="str">
        <f t="shared" si="43"/>
        <v/>
      </c>
      <c r="AF116" s="175" t="str">
        <f t="shared" si="44"/>
        <v/>
      </c>
      <c r="AG116" s="203" t="str">
        <f t="shared" si="45"/>
        <v/>
      </c>
      <c r="AH116" s="204" t="str">
        <f t="shared" si="46"/>
        <v/>
      </c>
      <c r="AI116" s="178" t="str">
        <f t="shared" si="47"/>
        <v/>
      </c>
      <c r="AJ116" s="205" t="str">
        <f t="shared" si="48"/>
        <v/>
      </c>
      <c r="AK116" s="180"/>
      <c r="AL116" s="181" t="str">
        <f>IFERROR(VLOOKUP(DATASHEET!CJ114,lookup,2,FALSE),"")</f>
        <v/>
      </c>
      <c r="AM116" s="182" t="str">
        <f t="shared" si="49"/>
        <v/>
      </c>
      <c r="AN116" s="183" t="str">
        <f>IFERROR(VLOOKUP(DATASHEET!AZ114,lookup,2,FALSE),"")</f>
        <v/>
      </c>
      <c r="AO116" s="183" t="str">
        <f>IFERROR(VLOOKUP(DATASHEET!CN114,lookup,2,FALSE),"")</f>
        <v/>
      </c>
      <c r="AP116" s="184" t="str">
        <f>IFERROR(VLOOKUP(DATASHEET!BH114,lookup,2,FALSE),"")</f>
        <v/>
      </c>
      <c r="AQ116" s="206" t="str">
        <f>IFERROR(VLOOKUP(DATASHEET!BD114,lookup,2,FALSE),"")</f>
        <v/>
      </c>
      <c r="AR116" s="186"/>
      <c r="AS116" s="207" t="str">
        <f>IFERROR(VLOOKUP(DATASHEET!AF114,lookup,2,FALSE),"")</f>
        <v/>
      </c>
      <c r="AT116" s="251" t="str">
        <f t="shared" si="50"/>
        <v/>
      </c>
      <c r="AU116" s="208" t="str">
        <f>IFERROR(VLOOKUP(DATASHEET!BL114,lookup,2,FALSE),"")</f>
        <v/>
      </c>
      <c r="AV116" s="208" t="str">
        <f>IFERROR(VLOOKUP(DATASHEET!BT114,lookup,2,FALSE),"")</f>
        <v/>
      </c>
      <c r="AW116" s="208" t="str">
        <f>IFERROR(VLOOKUP(DATASHEET!CB114,lookup,2,FALSE),"")</f>
        <v/>
      </c>
      <c r="AX116" s="209" t="str">
        <f>IFERROR(VLOOKUP(DATASHEET!CF114,lookup,2,FALSE),"")</f>
        <v/>
      </c>
      <c r="AY116" s="208" t="str">
        <f>IFERROR(VLOOKUP(DATASHEET!AN114,lookup,2,FALSE),"")</f>
        <v/>
      </c>
      <c r="AZ116" s="264" t="str">
        <f>IFERROR(VLOOKUP(DATASHEET!BX114,lookup,2,FALSE),"")</f>
        <v/>
      </c>
      <c r="BA116" s="210" t="str">
        <f>IFERROR(VLOOKUP(DATASHEET!AJ114,lookup,2,FALSE),"")</f>
        <v/>
      </c>
      <c r="BB116" s="211" t="str">
        <f t="shared" si="51"/>
        <v/>
      </c>
      <c r="BC116" s="212" t="str">
        <f t="shared" si="52"/>
        <v/>
      </c>
      <c r="BD116" s="132"/>
    </row>
    <row r="117" spans="1:56" x14ac:dyDescent="0.25">
      <c r="A117" s="193" t="str">
        <f>DATASHEET!B115</f>
        <v>MATTHEWS, Skyler</v>
      </c>
      <c r="B117" s="194" t="str">
        <f>DATASHEET!C115</f>
        <v>8AB</v>
      </c>
      <c r="C117" s="194" t="str">
        <f>DATASHEET!D115</f>
        <v>F</v>
      </c>
      <c r="D117" s="194" t="str">
        <f>DATASHEET!J115</f>
        <v>N</v>
      </c>
      <c r="E117" s="194" t="str">
        <f>DATASHEET!E115</f>
        <v>N</v>
      </c>
      <c r="F117" s="194" t="str">
        <f>DATASHEET!F115</f>
        <v>White - Irish</v>
      </c>
      <c r="G117" s="194" t="str">
        <f>DATASHEET!H115</f>
        <v>N</v>
      </c>
      <c r="H117" s="194" t="str">
        <f>DATASHEET!I115</f>
        <v>N</v>
      </c>
      <c r="I117" s="195" t="str">
        <f>DATASHEET!L115</f>
        <v>1-2</v>
      </c>
      <c r="J117" s="325" t="str">
        <f>PROGRESS!P129</f>
        <v/>
      </c>
      <c r="K117" s="163" t="str">
        <f t="shared" si="27"/>
        <v/>
      </c>
      <c r="L117" s="196" t="str">
        <f t="shared" si="28"/>
        <v/>
      </c>
      <c r="M117" s="165"/>
      <c r="N117" s="304" t="str">
        <f t="shared" si="29"/>
        <v/>
      </c>
      <c r="O117" s="198" t="str">
        <f t="shared" si="30"/>
        <v/>
      </c>
      <c r="P117" s="199" t="str">
        <f t="shared" si="31"/>
        <v/>
      </c>
      <c r="Q117" s="304" t="str">
        <f t="shared" si="32"/>
        <v/>
      </c>
      <c r="R117" s="198" t="str">
        <f t="shared" si="33"/>
        <v/>
      </c>
      <c r="S117" s="200" t="str">
        <f t="shared" si="34"/>
        <v/>
      </c>
      <c r="T117" s="304" t="str">
        <f t="shared" si="35"/>
        <v/>
      </c>
      <c r="U117" s="198">
        <f t="shared" si="36"/>
        <v>0</v>
      </c>
      <c r="V117" s="201" t="str">
        <f t="shared" si="37"/>
        <v/>
      </c>
      <c r="W117" s="202">
        <f t="shared" si="38"/>
        <v>3</v>
      </c>
      <c r="X117" s="304" t="str">
        <f t="shared" si="39"/>
        <v/>
      </c>
      <c r="Y117" s="198">
        <f t="shared" si="40"/>
        <v>0</v>
      </c>
      <c r="Z117" s="201" t="str">
        <f t="shared" si="41"/>
        <v/>
      </c>
      <c r="AA117" s="202">
        <f t="shared" si="42"/>
        <v>3</v>
      </c>
      <c r="AB117" s="171"/>
      <c r="AC117" s="172" t="str">
        <f>IFERROR(VLOOKUP(DATASHEET!BP115,lookup,2,FALSE)*2,"")</f>
        <v/>
      </c>
      <c r="AD117" s="173" t="str">
        <f>IFERROR(VLOOKUP(DATASHEET!AR115,lookup,2,FALSE)*2,"")</f>
        <v/>
      </c>
      <c r="AE117" s="174" t="str">
        <f t="shared" si="43"/>
        <v/>
      </c>
      <c r="AF117" s="175" t="str">
        <f t="shared" si="44"/>
        <v/>
      </c>
      <c r="AG117" s="203" t="str">
        <f t="shared" si="45"/>
        <v/>
      </c>
      <c r="AH117" s="204" t="str">
        <f t="shared" si="46"/>
        <v/>
      </c>
      <c r="AI117" s="178" t="str">
        <f t="shared" si="47"/>
        <v/>
      </c>
      <c r="AJ117" s="205" t="str">
        <f t="shared" si="48"/>
        <v/>
      </c>
      <c r="AK117" s="180"/>
      <c r="AL117" s="181" t="str">
        <f>IFERROR(VLOOKUP(DATASHEET!CJ115,lookup,2,FALSE),"")</f>
        <v/>
      </c>
      <c r="AM117" s="182" t="str">
        <f t="shared" si="49"/>
        <v/>
      </c>
      <c r="AN117" s="183" t="str">
        <f>IFERROR(VLOOKUP(DATASHEET!AZ115,lookup,2,FALSE),"")</f>
        <v/>
      </c>
      <c r="AO117" s="183" t="str">
        <f>IFERROR(VLOOKUP(DATASHEET!CN115,lookup,2,FALSE),"")</f>
        <v/>
      </c>
      <c r="AP117" s="184" t="str">
        <f>IFERROR(VLOOKUP(DATASHEET!BH115,lookup,2,FALSE),"")</f>
        <v/>
      </c>
      <c r="AQ117" s="206" t="str">
        <f>IFERROR(VLOOKUP(DATASHEET!BD115,lookup,2,FALSE),"")</f>
        <v/>
      </c>
      <c r="AR117" s="186"/>
      <c r="AS117" s="207" t="str">
        <f>IFERROR(VLOOKUP(DATASHEET!AF115,lookup,2,FALSE),"")</f>
        <v/>
      </c>
      <c r="AT117" s="251" t="str">
        <f t="shared" si="50"/>
        <v/>
      </c>
      <c r="AU117" s="208" t="str">
        <f>IFERROR(VLOOKUP(DATASHEET!BL115,lookup,2,FALSE),"")</f>
        <v/>
      </c>
      <c r="AV117" s="208" t="str">
        <f>IFERROR(VLOOKUP(DATASHEET!BT115,lookup,2,FALSE),"")</f>
        <v/>
      </c>
      <c r="AW117" s="208" t="str">
        <f>IFERROR(VLOOKUP(DATASHEET!CB115,lookup,2,FALSE),"")</f>
        <v/>
      </c>
      <c r="AX117" s="209" t="str">
        <f>IFERROR(VLOOKUP(DATASHEET!CF115,lookup,2,FALSE),"")</f>
        <v/>
      </c>
      <c r="AY117" s="208" t="str">
        <f>IFERROR(VLOOKUP(DATASHEET!AN115,lookup,2,FALSE),"")</f>
        <v/>
      </c>
      <c r="AZ117" s="264" t="str">
        <f>IFERROR(VLOOKUP(DATASHEET!BX115,lookup,2,FALSE),"")</f>
        <v/>
      </c>
      <c r="BA117" s="210" t="str">
        <f>IFERROR(VLOOKUP(DATASHEET!AJ115,lookup,2,FALSE),"")</f>
        <v/>
      </c>
      <c r="BB117" s="211" t="str">
        <f t="shared" si="51"/>
        <v/>
      </c>
      <c r="BC117" s="212" t="str">
        <f t="shared" si="52"/>
        <v/>
      </c>
      <c r="BD117" s="132"/>
    </row>
    <row r="118" spans="1:56" x14ac:dyDescent="0.25">
      <c r="A118" s="193" t="str">
        <f>DATASHEET!B116</f>
        <v>MAZHINDU, Nathaniel</v>
      </c>
      <c r="B118" s="194" t="str">
        <f>DATASHEET!C116</f>
        <v>8JJ</v>
      </c>
      <c r="C118" s="194" t="str">
        <f>DATASHEET!D116</f>
        <v>M</v>
      </c>
      <c r="D118" s="194" t="str">
        <f>DATASHEET!J116</f>
        <v>N</v>
      </c>
      <c r="E118" s="194" t="str">
        <f>DATASHEET!E116</f>
        <v>N</v>
      </c>
      <c r="F118" s="194" t="str">
        <f>DATASHEET!F116</f>
        <v>Other Black African</v>
      </c>
      <c r="G118" s="194" t="str">
        <f>DATASHEET!H116</f>
        <v>N</v>
      </c>
      <c r="H118" s="194" t="str">
        <f>DATASHEET!I116</f>
        <v>N</v>
      </c>
      <c r="I118" s="195" t="str">
        <f>DATASHEET!L116</f>
        <v>5-6</v>
      </c>
      <c r="J118" s="325">
        <f>PROGRESS!P130</f>
        <v>54.013157999999997</v>
      </c>
      <c r="K118" s="163" t="str">
        <f t="shared" si="27"/>
        <v/>
      </c>
      <c r="L118" s="196" t="str">
        <f t="shared" si="28"/>
        <v/>
      </c>
      <c r="M118" s="165"/>
      <c r="N118" s="304">
        <f t="shared" si="29"/>
        <v>10.8026316</v>
      </c>
      <c r="O118" s="198" t="str">
        <f t="shared" si="30"/>
        <v/>
      </c>
      <c r="P118" s="199" t="str">
        <f t="shared" si="31"/>
        <v/>
      </c>
      <c r="Q118" s="304">
        <f t="shared" si="32"/>
        <v>10.8026316</v>
      </c>
      <c r="R118" s="198" t="str">
        <f t="shared" si="33"/>
        <v/>
      </c>
      <c r="S118" s="200" t="str">
        <f t="shared" si="34"/>
        <v/>
      </c>
      <c r="T118" s="304">
        <f t="shared" si="35"/>
        <v>16.203947400000001</v>
      </c>
      <c r="U118" s="198">
        <f t="shared" si="36"/>
        <v>0</v>
      </c>
      <c r="V118" s="201">
        <f t="shared" si="37"/>
        <v>-5.4013157999999999</v>
      </c>
      <c r="W118" s="202">
        <f t="shared" si="38"/>
        <v>3</v>
      </c>
      <c r="X118" s="304">
        <f t="shared" si="39"/>
        <v>16.203947400000001</v>
      </c>
      <c r="Y118" s="198">
        <f t="shared" si="40"/>
        <v>0</v>
      </c>
      <c r="Z118" s="201">
        <f t="shared" si="41"/>
        <v>-5.4013157999999999</v>
      </c>
      <c r="AA118" s="202">
        <f t="shared" si="42"/>
        <v>3</v>
      </c>
      <c r="AB118" s="171"/>
      <c r="AC118" s="172" t="str">
        <f>IFERROR(VLOOKUP(DATASHEET!BP116,lookup,2,FALSE)*2,"")</f>
        <v/>
      </c>
      <c r="AD118" s="173" t="str">
        <f>IFERROR(VLOOKUP(DATASHEET!AR116,lookup,2,FALSE)*2,"")</f>
        <v/>
      </c>
      <c r="AE118" s="174" t="str">
        <f t="shared" si="43"/>
        <v/>
      </c>
      <c r="AF118" s="175" t="str">
        <f t="shared" si="44"/>
        <v/>
      </c>
      <c r="AG118" s="203" t="str">
        <f t="shared" si="45"/>
        <v/>
      </c>
      <c r="AH118" s="204" t="str">
        <f t="shared" si="46"/>
        <v/>
      </c>
      <c r="AI118" s="178" t="str">
        <f t="shared" si="47"/>
        <v/>
      </c>
      <c r="AJ118" s="205" t="str">
        <f t="shared" si="48"/>
        <v/>
      </c>
      <c r="AK118" s="180"/>
      <c r="AL118" s="181" t="str">
        <f>IFERROR(VLOOKUP(DATASHEET!CJ116,lookup,2,FALSE),"")</f>
        <v/>
      </c>
      <c r="AM118" s="182" t="str">
        <f t="shared" si="49"/>
        <v/>
      </c>
      <c r="AN118" s="183" t="str">
        <f>IFERROR(VLOOKUP(DATASHEET!AZ116,lookup,2,FALSE),"")</f>
        <v/>
      </c>
      <c r="AO118" s="183" t="str">
        <f>IFERROR(VLOOKUP(DATASHEET!CN116,lookup,2,FALSE),"")</f>
        <v/>
      </c>
      <c r="AP118" s="184" t="str">
        <f>IFERROR(VLOOKUP(DATASHEET!BH116,lookup,2,FALSE),"")</f>
        <v/>
      </c>
      <c r="AQ118" s="206" t="str">
        <f>IFERROR(VLOOKUP(DATASHEET!BD116,lookup,2,FALSE),"")</f>
        <v/>
      </c>
      <c r="AR118" s="186"/>
      <c r="AS118" s="207" t="str">
        <f>IFERROR(VLOOKUP(DATASHEET!AF116,lookup,2,FALSE),"")</f>
        <v/>
      </c>
      <c r="AT118" s="251" t="str">
        <f t="shared" si="50"/>
        <v/>
      </c>
      <c r="AU118" s="208" t="str">
        <f>IFERROR(VLOOKUP(DATASHEET!BL116,lookup,2,FALSE),"")</f>
        <v/>
      </c>
      <c r="AV118" s="208" t="str">
        <f>IFERROR(VLOOKUP(DATASHEET!BT116,lookup,2,FALSE),"")</f>
        <v/>
      </c>
      <c r="AW118" s="208" t="str">
        <f>IFERROR(VLOOKUP(DATASHEET!CB116,lookup,2,FALSE),"")</f>
        <v/>
      </c>
      <c r="AX118" s="209" t="str">
        <f>IFERROR(VLOOKUP(DATASHEET!CF116,lookup,2,FALSE),"")</f>
        <v/>
      </c>
      <c r="AY118" s="208" t="str">
        <f>IFERROR(VLOOKUP(DATASHEET!AN116,lookup,2,FALSE),"")</f>
        <v/>
      </c>
      <c r="AZ118" s="264" t="str">
        <f>IFERROR(VLOOKUP(DATASHEET!BX116,lookup,2,FALSE),"")</f>
        <v/>
      </c>
      <c r="BA118" s="210" t="str">
        <f>IFERROR(VLOOKUP(DATASHEET!AJ116,lookup,2,FALSE),"")</f>
        <v/>
      </c>
      <c r="BB118" s="211" t="str">
        <f t="shared" si="51"/>
        <v/>
      </c>
      <c r="BC118" s="212" t="str">
        <f t="shared" si="52"/>
        <v/>
      </c>
      <c r="BD118" s="132"/>
    </row>
    <row r="119" spans="1:56" x14ac:dyDescent="0.25">
      <c r="A119" s="193" t="str">
        <f>DATASHEET!B117</f>
        <v>MBAH, Joseph</v>
      </c>
      <c r="B119" s="194" t="str">
        <f>DATASHEET!C117</f>
        <v>8MH</v>
      </c>
      <c r="C119" s="194" t="str">
        <f>DATASHEET!D117</f>
        <v>M</v>
      </c>
      <c r="D119" s="194" t="str">
        <f>DATASHEET!J117</f>
        <v>K</v>
      </c>
      <c r="E119" s="194" t="str">
        <f>DATASHEET!E117</f>
        <v>Y</v>
      </c>
      <c r="F119" s="194" t="str">
        <f>DATASHEET!F117</f>
        <v>Other Black African</v>
      </c>
      <c r="G119" s="194" t="str">
        <f>DATASHEET!H117</f>
        <v>Y</v>
      </c>
      <c r="H119" s="194" t="str">
        <f>DATASHEET!I117</f>
        <v>N</v>
      </c>
      <c r="I119" s="195" t="str">
        <f>DATASHEET!L117</f>
        <v>3-4</v>
      </c>
      <c r="J119" s="325">
        <f>PROGRESS!P131</f>
        <v>38.246667000000002</v>
      </c>
      <c r="K119" s="163" t="str">
        <f t="shared" si="27"/>
        <v/>
      </c>
      <c r="L119" s="196" t="str">
        <f t="shared" si="28"/>
        <v/>
      </c>
      <c r="M119" s="165"/>
      <c r="N119" s="304">
        <f t="shared" si="29"/>
        <v>7.6493334000000006</v>
      </c>
      <c r="O119" s="198" t="str">
        <f t="shared" si="30"/>
        <v/>
      </c>
      <c r="P119" s="199" t="str">
        <f t="shared" si="31"/>
        <v/>
      </c>
      <c r="Q119" s="304">
        <f t="shared" si="32"/>
        <v>7.6493334000000006</v>
      </c>
      <c r="R119" s="198" t="str">
        <f t="shared" si="33"/>
        <v/>
      </c>
      <c r="S119" s="200" t="str">
        <f t="shared" si="34"/>
        <v/>
      </c>
      <c r="T119" s="304">
        <f t="shared" si="35"/>
        <v>11.474000100000001</v>
      </c>
      <c r="U119" s="198">
        <f t="shared" si="36"/>
        <v>0</v>
      </c>
      <c r="V119" s="201">
        <f t="shared" si="37"/>
        <v>-3.8246667000000003</v>
      </c>
      <c r="W119" s="202">
        <f t="shared" si="38"/>
        <v>3</v>
      </c>
      <c r="X119" s="304">
        <f t="shared" si="39"/>
        <v>11.474000100000001</v>
      </c>
      <c r="Y119" s="198">
        <f t="shared" si="40"/>
        <v>0</v>
      </c>
      <c r="Z119" s="201">
        <f t="shared" si="41"/>
        <v>-3.8246667000000003</v>
      </c>
      <c r="AA119" s="202">
        <f t="shared" si="42"/>
        <v>3</v>
      </c>
      <c r="AB119" s="171"/>
      <c r="AC119" s="172" t="str">
        <f>IFERROR(VLOOKUP(DATASHEET!BP117,lookup,2,FALSE)*2,"")</f>
        <v/>
      </c>
      <c r="AD119" s="173" t="str">
        <f>IFERROR(VLOOKUP(DATASHEET!AR117,lookup,2,FALSE)*2,"")</f>
        <v/>
      </c>
      <c r="AE119" s="174" t="str">
        <f t="shared" si="43"/>
        <v/>
      </c>
      <c r="AF119" s="175" t="str">
        <f t="shared" si="44"/>
        <v/>
      </c>
      <c r="AG119" s="203" t="str">
        <f t="shared" si="45"/>
        <v/>
      </c>
      <c r="AH119" s="204" t="str">
        <f t="shared" si="46"/>
        <v/>
      </c>
      <c r="AI119" s="178" t="str">
        <f t="shared" si="47"/>
        <v/>
      </c>
      <c r="AJ119" s="205" t="str">
        <f t="shared" si="48"/>
        <v/>
      </c>
      <c r="AK119" s="180"/>
      <c r="AL119" s="181" t="str">
        <f>IFERROR(VLOOKUP(DATASHEET!CJ117,lookup,2,FALSE),"")</f>
        <v/>
      </c>
      <c r="AM119" s="182" t="str">
        <f t="shared" si="49"/>
        <v/>
      </c>
      <c r="AN119" s="183" t="str">
        <f>IFERROR(VLOOKUP(DATASHEET!AZ117,lookup,2,FALSE),"")</f>
        <v/>
      </c>
      <c r="AO119" s="183" t="str">
        <f>IFERROR(VLOOKUP(DATASHEET!CN117,lookup,2,FALSE),"")</f>
        <v/>
      </c>
      <c r="AP119" s="184" t="str">
        <f>IFERROR(VLOOKUP(DATASHEET!BH117,lookup,2,FALSE),"")</f>
        <v/>
      </c>
      <c r="AQ119" s="206" t="str">
        <f>IFERROR(VLOOKUP(DATASHEET!BD117,lookup,2,FALSE),"")</f>
        <v/>
      </c>
      <c r="AR119" s="186"/>
      <c r="AS119" s="207" t="str">
        <f>IFERROR(VLOOKUP(DATASHEET!AF117,lookup,2,FALSE),"")</f>
        <v/>
      </c>
      <c r="AT119" s="251" t="str">
        <f t="shared" si="50"/>
        <v/>
      </c>
      <c r="AU119" s="208" t="str">
        <f>IFERROR(VLOOKUP(DATASHEET!BL117,lookup,2,FALSE),"")</f>
        <v/>
      </c>
      <c r="AV119" s="208" t="str">
        <f>IFERROR(VLOOKUP(DATASHEET!BT117,lookup,2,FALSE),"")</f>
        <v/>
      </c>
      <c r="AW119" s="208" t="str">
        <f>IFERROR(VLOOKUP(DATASHEET!CB117,lookup,2,FALSE),"")</f>
        <v/>
      </c>
      <c r="AX119" s="209" t="str">
        <f>IFERROR(VLOOKUP(DATASHEET!CF117,lookup,2,FALSE),"")</f>
        <v/>
      </c>
      <c r="AY119" s="208" t="str">
        <f>IFERROR(VLOOKUP(DATASHEET!AN117,lookup,2,FALSE),"")</f>
        <v/>
      </c>
      <c r="AZ119" s="264" t="str">
        <f>IFERROR(VLOOKUP(DATASHEET!BX117,lookup,2,FALSE),"")</f>
        <v/>
      </c>
      <c r="BA119" s="210" t="str">
        <f>IFERROR(VLOOKUP(DATASHEET!AJ117,lookup,2,FALSE),"")</f>
        <v/>
      </c>
      <c r="BB119" s="211" t="str">
        <f t="shared" si="51"/>
        <v/>
      </c>
      <c r="BC119" s="212" t="str">
        <f t="shared" si="52"/>
        <v/>
      </c>
      <c r="BD119" s="132"/>
    </row>
    <row r="120" spans="1:56" x14ac:dyDescent="0.25">
      <c r="A120" s="193" t="str">
        <f>DATASHEET!B118</f>
        <v>MBUKANMA, Christiana</v>
      </c>
      <c r="B120" s="194" t="str">
        <f>DATASHEET!C118</f>
        <v>8PH</v>
      </c>
      <c r="C120" s="194" t="str">
        <f>DATASHEET!D118</f>
        <v>F</v>
      </c>
      <c r="D120" s="194" t="str">
        <f>DATASHEET!J118</f>
        <v>N</v>
      </c>
      <c r="E120" s="194" t="str">
        <f>DATASHEET!E118</f>
        <v>N</v>
      </c>
      <c r="F120" s="194" t="str">
        <f>DATASHEET!F118</f>
        <v>White and Black African</v>
      </c>
      <c r="G120" s="194" t="str">
        <f>DATASHEET!H118</f>
        <v>N</v>
      </c>
      <c r="H120" s="194" t="str">
        <f>DATASHEET!I118</f>
        <v>N</v>
      </c>
      <c r="I120" s="195" t="str">
        <f>DATASHEET!L118</f>
        <v>3-4</v>
      </c>
      <c r="J120" s="325">
        <f>PROGRESS!P132</f>
        <v>36.912934999999997</v>
      </c>
      <c r="K120" s="163" t="str">
        <f t="shared" si="27"/>
        <v/>
      </c>
      <c r="L120" s="196" t="str">
        <f t="shared" si="28"/>
        <v/>
      </c>
      <c r="M120" s="165"/>
      <c r="N120" s="304">
        <f t="shared" si="29"/>
        <v>7.3825869999999991</v>
      </c>
      <c r="O120" s="198" t="str">
        <f t="shared" si="30"/>
        <v/>
      </c>
      <c r="P120" s="199" t="str">
        <f t="shared" si="31"/>
        <v/>
      </c>
      <c r="Q120" s="304">
        <f t="shared" si="32"/>
        <v>7.3825869999999991</v>
      </c>
      <c r="R120" s="198" t="str">
        <f t="shared" si="33"/>
        <v/>
      </c>
      <c r="S120" s="200" t="str">
        <f t="shared" si="34"/>
        <v/>
      </c>
      <c r="T120" s="304">
        <f t="shared" si="35"/>
        <v>11.073880499999998</v>
      </c>
      <c r="U120" s="198">
        <f t="shared" si="36"/>
        <v>0</v>
      </c>
      <c r="V120" s="201">
        <f t="shared" si="37"/>
        <v>-3.6912934999999991</v>
      </c>
      <c r="W120" s="202">
        <f t="shared" si="38"/>
        <v>3</v>
      </c>
      <c r="X120" s="304">
        <f t="shared" si="39"/>
        <v>11.073880499999998</v>
      </c>
      <c r="Y120" s="198">
        <f t="shared" si="40"/>
        <v>0</v>
      </c>
      <c r="Z120" s="201">
        <f t="shared" si="41"/>
        <v>-3.6912934999999991</v>
      </c>
      <c r="AA120" s="202">
        <f t="shared" si="42"/>
        <v>3</v>
      </c>
      <c r="AB120" s="171"/>
      <c r="AC120" s="172" t="str">
        <f>IFERROR(VLOOKUP(DATASHEET!BP118,lookup,2,FALSE)*2,"")</f>
        <v/>
      </c>
      <c r="AD120" s="173" t="str">
        <f>IFERROR(VLOOKUP(DATASHEET!AR118,lookup,2,FALSE)*2,"")</f>
        <v/>
      </c>
      <c r="AE120" s="174" t="str">
        <f t="shared" si="43"/>
        <v/>
      </c>
      <c r="AF120" s="175" t="str">
        <f t="shared" si="44"/>
        <v/>
      </c>
      <c r="AG120" s="203" t="str">
        <f t="shared" si="45"/>
        <v/>
      </c>
      <c r="AH120" s="204" t="str">
        <f t="shared" si="46"/>
        <v/>
      </c>
      <c r="AI120" s="178" t="str">
        <f t="shared" si="47"/>
        <v/>
      </c>
      <c r="AJ120" s="205" t="str">
        <f t="shared" si="48"/>
        <v/>
      </c>
      <c r="AK120" s="180"/>
      <c r="AL120" s="181" t="str">
        <f>IFERROR(VLOOKUP(DATASHEET!CJ118,lookup,2,FALSE),"")</f>
        <v/>
      </c>
      <c r="AM120" s="182" t="str">
        <f t="shared" si="49"/>
        <v/>
      </c>
      <c r="AN120" s="183" t="str">
        <f>IFERROR(VLOOKUP(DATASHEET!AZ118,lookup,2,FALSE),"")</f>
        <v/>
      </c>
      <c r="AO120" s="183" t="str">
        <f>IFERROR(VLOOKUP(DATASHEET!CN118,lookup,2,FALSE),"")</f>
        <v/>
      </c>
      <c r="AP120" s="184" t="str">
        <f>IFERROR(VLOOKUP(DATASHEET!BH118,lookup,2,FALSE),"")</f>
        <v/>
      </c>
      <c r="AQ120" s="206" t="str">
        <f>IFERROR(VLOOKUP(DATASHEET!BD118,lookup,2,FALSE),"")</f>
        <v/>
      </c>
      <c r="AR120" s="186"/>
      <c r="AS120" s="207" t="str">
        <f>IFERROR(VLOOKUP(DATASHEET!AF118,lookup,2,FALSE),"")</f>
        <v/>
      </c>
      <c r="AT120" s="251" t="str">
        <f t="shared" si="50"/>
        <v/>
      </c>
      <c r="AU120" s="208" t="str">
        <f>IFERROR(VLOOKUP(DATASHEET!BL118,lookup,2,FALSE),"")</f>
        <v/>
      </c>
      <c r="AV120" s="208" t="str">
        <f>IFERROR(VLOOKUP(DATASHEET!BT118,lookup,2,FALSE),"")</f>
        <v/>
      </c>
      <c r="AW120" s="208" t="str">
        <f>IFERROR(VLOOKUP(DATASHEET!CB118,lookup,2,FALSE),"")</f>
        <v/>
      </c>
      <c r="AX120" s="209" t="str">
        <f>IFERROR(VLOOKUP(DATASHEET!CF118,lookup,2,FALSE),"")</f>
        <v/>
      </c>
      <c r="AY120" s="208" t="str">
        <f>IFERROR(VLOOKUP(DATASHEET!AN118,lookup,2,FALSE),"")</f>
        <v/>
      </c>
      <c r="AZ120" s="264" t="str">
        <f>IFERROR(VLOOKUP(DATASHEET!BX118,lookup,2,FALSE),"")</f>
        <v/>
      </c>
      <c r="BA120" s="210" t="str">
        <f>IFERROR(VLOOKUP(DATASHEET!AJ118,lookup,2,FALSE),"")</f>
        <v/>
      </c>
      <c r="BB120" s="211" t="str">
        <f t="shared" si="51"/>
        <v/>
      </c>
      <c r="BC120" s="212" t="str">
        <f t="shared" si="52"/>
        <v/>
      </c>
      <c r="BD120" s="132"/>
    </row>
    <row r="121" spans="1:56" x14ac:dyDescent="0.25">
      <c r="A121" s="193" t="str">
        <f>DATASHEET!B119</f>
        <v>MCDONAGH-HUTTON, Daisy</v>
      </c>
      <c r="B121" s="194" t="str">
        <f>DATASHEET!C119</f>
        <v>8AB</v>
      </c>
      <c r="C121" s="194" t="str">
        <f>DATASHEET!D119</f>
        <v>F</v>
      </c>
      <c r="D121" s="194" t="str">
        <f>DATASHEET!J119</f>
        <v>N</v>
      </c>
      <c r="E121" s="194" t="str">
        <f>DATASHEET!E119</f>
        <v>N</v>
      </c>
      <c r="F121" s="194" t="str">
        <f>DATASHEET!F119</f>
        <v>White - British</v>
      </c>
      <c r="G121" s="194" t="str">
        <f>DATASHEET!H119</f>
        <v>N</v>
      </c>
      <c r="H121" s="194" t="str">
        <f>DATASHEET!I119</f>
        <v>N</v>
      </c>
      <c r="I121" s="195" t="str">
        <f>DATASHEET!L119</f>
        <v>5-6</v>
      </c>
      <c r="J121" s="325">
        <f>PROGRESS!P133</f>
        <v>49.024999999999999</v>
      </c>
      <c r="K121" s="163" t="str">
        <f t="shared" si="27"/>
        <v/>
      </c>
      <c r="L121" s="196" t="str">
        <f t="shared" si="28"/>
        <v/>
      </c>
      <c r="M121" s="165"/>
      <c r="N121" s="304">
        <f t="shared" si="29"/>
        <v>9.8049999999999997</v>
      </c>
      <c r="O121" s="198" t="str">
        <f t="shared" si="30"/>
        <v/>
      </c>
      <c r="P121" s="199" t="str">
        <f t="shared" si="31"/>
        <v/>
      </c>
      <c r="Q121" s="304">
        <f t="shared" si="32"/>
        <v>9.8049999999999997</v>
      </c>
      <c r="R121" s="198" t="str">
        <f t="shared" si="33"/>
        <v/>
      </c>
      <c r="S121" s="200" t="str">
        <f t="shared" si="34"/>
        <v/>
      </c>
      <c r="T121" s="304">
        <f t="shared" si="35"/>
        <v>14.7075</v>
      </c>
      <c r="U121" s="198">
        <f t="shared" si="36"/>
        <v>0</v>
      </c>
      <c r="V121" s="201">
        <f t="shared" si="37"/>
        <v>-4.9024999999999999</v>
      </c>
      <c r="W121" s="202">
        <f t="shared" si="38"/>
        <v>3</v>
      </c>
      <c r="X121" s="304">
        <f t="shared" si="39"/>
        <v>14.7075</v>
      </c>
      <c r="Y121" s="198">
        <f t="shared" si="40"/>
        <v>0</v>
      </c>
      <c r="Z121" s="201">
        <f t="shared" si="41"/>
        <v>-4.9024999999999999</v>
      </c>
      <c r="AA121" s="202">
        <f t="shared" si="42"/>
        <v>3</v>
      </c>
      <c r="AB121" s="171"/>
      <c r="AC121" s="172" t="str">
        <f>IFERROR(VLOOKUP(DATASHEET!BP119,lookup,2,FALSE)*2,"")</f>
        <v/>
      </c>
      <c r="AD121" s="173" t="str">
        <f>IFERROR(VLOOKUP(DATASHEET!AR119,lookup,2,FALSE)*2,"")</f>
        <v/>
      </c>
      <c r="AE121" s="174" t="str">
        <f t="shared" si="43"/>
        <v/>
      </c>
      <c r="AF121" s="175" t="str">
        <f t="shared" si="44"/>
        <v/>
      </c>
      <c r="AG121" s="203" t="str">
        <f t="shared" si="45"/>
        <v/>
      </c>
      <c r="AH121" s="204" t="str">
        <f t="shared" si="46"/>
        <v/>
      </c>
      <c r="AI121" s="178" t="str">
        <f t="shared" si="47"/>
        <v/>
      </c>
      <c r="AJ121" s="205" t="str">
        <f t="shared" si="48"/>
        <v/>
      </c>
      <c r="AK121" s="180"/>
      <c r="AL121" s="181" t="str">
        <f>IFERROR(VLOOKUP(DATASHEET!CJ119,lookup,2,FALSE),"")</f>
        <v/>
      </c>
      <c r="AM121" s="182" t="str">
        <f t="shared" si="49"/>
        <v/>
      </c>
      <c r="AN121" s="183" t="str">
        <f>IFERROR(VLOOKUP(DATASHEET!AZ119,lookup,2,FALSE),"")</f>
        <v/>
      </c>
      <c r="AO121" s="183" t="str">
        <f>IFERROR(VLOOKUP(DATASHEET!CN119,lookup,2,FALSE),"")</f>
        <v/>
      </c>
      <c r="AP121" s="184" t="str">
        <f>IFERROR(VLOOKUP(DATASHEET!BH119,lookup,2,FALSE),"")</f>
        <v/>
      </c>
      <c r="AQ121" s="206" t="str">
        <f>IFERROR(VLOOKUP(DATASHEET!BD119,lookup,2,FALSE),"")</f>
        <v/>
      </c>
      <c r="AR121" s="186"/>
      <c r="AS121" s="207" t="str">
        <f>IFERROR(VLOOKUP(DATASHEET!AF119,lookup,2,FALSE),"")</f>
        <v/>
      </c>
      <c r="AT121" s="251" t="str">
        <f t="shared" si="50"/>
        <v/>
      </c>
      <c r="AU121" s="208" t="str">
        <f>IFERROR(VLOOKUP(DATASHEET!BL119,lookup,2,FALSE),"")</f>
        <v/>
      </c>
      <c r="AV121" s="208" t="str">
        <f>IFERROR(VLOOKUP(DATASHEET!BT119,lookup,2,FALSE),"")</f>
        <v/>
      </c>
      <c r="AW121" s="208" t="str">
        <f>IFERROR(VLOOKUP(DATASHEET!CB119,lookup,2,FALSE),"")</f>
        <v/>
      </c>
      <c r="AX121" s="209" t="str">
        <f>IFERROR(VLOOKUP(DATASHEET!CF119,lookup,2,FALSE),"")</f>
        <v/>
      </c>
      <c r="AY121" s="208" t="str">
        <f>IFERROR(VLOOKUP(DATASHEET!AN119,lookup,2,FALSE),"")</f>
        <v/>
      </c>
      <c r="AZ121" s="264" t="str">
        <f>IFERROR(VLOOKUP(DATASHEET!BX119,lookup,2,FALSE),"")</f>
        <v/>
      </c>
      <c r="BA121" s="210" t="str">
        <f>IFERROR(VLOOKUP(DATASHEET!AJ119,lookup,2,FALSE),"")</f>
        <v/>
      </c>
      <c r="BB121" s="211" t="str">
        <f t="shared" si="51"/>
        <v/>
      </c>
      <c r="BC121" s="212" t="str">
        <f t="shared" si="52"/>
        <v/>
      </c>
      <c r="BD121" s="132"/>
    </row>
    <row r="122" spans="1:56" ht="30" x14ac:dyDescent="0.25">
      <c r="A122" s="193" t="str">
        <f>DATASHEET!B120</f>
        <v>MCDONAGH-HUTTON, Matilda</v>
      </c>
      <c r="B122" s="194" t="str">
        <f>DATASHEET!C120</f>
        <v>8AR</v>
      </c>
      <c r="C122" s="194" t="str">
        <f>DATASHEET!D120</f>
        <v>F</v>
      </c>
      <c r="D122" s="194" t="str">
        <f>DATASHEET!J120</f>
        <v>N</v>
      </c>
      <c r="E122" s="194" t="str">
        <f>DATASHEET!E120</f>
        <v>N</v>
      </c>
      <c r="F122" s="194" t="str">
        <f>DATASHEET!F120</f>
        <v>White - British</v>
      </c>
      <c r="G122" s="194" t="str">
        <f>DATASHEET!H120</f>
        <v>N</v>
      </c>
      <c r="H122" s="194" t="str">
        <f>DATASHEET!I120</f>
        <v>N</v>
      </c>
      <c r="I122" s="195" t="str">
        <f>DATASHEET!L120</f>
        <v>4-5</v>
      </c>
      <c r="J122" s="325">
        <f>PROGRESS!P134</f>
        <v>42.677678999999998</v>
      </c>
      <c r="K122" s="163" t="str">
        <f t="shared" si="27"/>
        <v/>
      </c>
      <c r="L122" s="196" t="str">
        <f t="shared" si="28"/>
        <v/>
      </c>
      <c r="M122" s="165"/>
      <c r="N122" s="304">
        <f t="shared" si="29"/>
        <v>8.5355357999999999</v>
      </c>
      <c r="O122" s="198" t="str">
        <f t="shared" si="30"/>
        <v/>
      </c>
      <c r="P122" s="199" t="str">
        <f t="shared" si="31"/>
        <v/>
      </c>
      <c r="Q122" s="304">
        <f t="shared" si="32"/>
        <v>8.5355357999999999</v>
      </c>
      <c r="R122" s="198" t="str">
        <f t="shared" si="33"/>
        <v/>
      </c>
      <c r="S122" s="200" t="str">
        <f t="shared" si="34"/>
        <v/>
      </c>
      <c r="T122" s="304">
        <f t="shared" si="35"/>
        <v>12.803303700000001</v>
      </c>
      <c r="U122" s="198">
        <f t="shared" si="36"/>
        <v>0</v>
      </c>
      <c r="V122" s="201">
        <f t="shared" si="37"/>
        <v>-4.2677678999999999</v>
      </c>
      <c r="W122" s="202">
        <f t="shared" si="38"/>
        <v>3</v>
      </c>
      <c r="X122" s="304">
        <f t="shared" si="39"/>
        <v>12.803303700000001</v>
      </c>
      <c r="Y122" s="198">
        <f t="shared" si="40"/>
        <v>0</v>
      </c>
      <c r="Z122" s="201">
        <f t="shared" si="41"/>
        <v>-4.2677678999999999</v>
      </c>
      <c r="AA122" s="202">
        <f t="shared" si="42"/>
        <v>3</v>
      </c>
      <c r="AB122" s="171"/>
      <c r="AC122" s="172" t="str">
        <f>IFERROR(VLOOKUP(DATASHEET!BP120,lookup,2,FALSE)*2,"")</f>
        <v/>
      </c>
      <c r="AD122" s="173" t="str">
        <f>IFERROR(VLOOKUP(DATASHEET!AR120,lookup,2,FALSE)*2,"")</f>
        <v/>
      </c>
      <c r="AE122" s="174" t="str">
        <f t="shared" si="43"/>
        <v/>
      </c>
      <c r="AF122" s="175" t="str">
        <f t="shared" si="44"/>
        <v/>
      </c>
      <c r="AG122" s="203" t="str">
        <f t="shared" si="45"/>
        <v/>
      </c>
      <c r="AH122" s="204" t="str">
        <f t="shared" si="46"/>
        <v/>
      </c>
      <c r="AI122" s="178" t="str">
        <f t="shared" si="47"/>
        <v/>
      </c>
      <c r="AJ122" s="205" t="str">
        <f t="shared" si="48"/>
        <v/>
      </c>
      <c r="AK122" s="180"/>
      <c r="AL122" s="181" t="str">
        <f>IFERROR(VLOOKUP(DATASHEET!CJ120,lookup,2,FALSE),"")</f>
        <v/>
      </c>
      <c r="AM122" s="182" t="str">
        <f t="shared" si="49"/>
        <v/>
      </c>
      <c r="AN122" s="183" t="str">
        <f>IFERROR(VLOOKUP(DATASHEET!AZ120,lookup,2,FALSE),"")</f>
        <v/>
      </c>
      <c r="AO122" s="183" t="str">
        <f>IFERROR(VLOOKUP(DATASHEET!CN120,lookup,2,FALSE),"")</f>
        <v/>
      </c>
      <c r="AP122" s="184" t="str">
        <f>IFERROR(VLOOKUP(DATASHEET!BH120,lookup,2,FALSE),"")</f>
        <v/>
      </c>
      <c r="AQ122" s="206" t="str">
        <f>IFERROR(VLOOKUP(DATASHEET!BD120,lookup,2,FALSE),"")</f>
        <v/>
      </c>
      <c r="AR122" s="186"/>
      <c r="AS122" s="207" t="str">
        <f>IFERROR(VLOOKUP(DATASHEET!AF120,lookup,2,FALSE),"")</f>
        <v/>
      </c>
      <c r="AT122" s="251" t="str">
        <f t="shared" si="50"/>
        <v/>
      </c>
      <c r="AU122" s="208" t="str">
        <f>IFERROR(VLOOKUP(DATASHEET!BL120,lookup,2,FALSE),"")</f>
        <v/>
      </c>
      <c r="AV122" s="208" t="str">
        <f>IFERROR(VLOOKUP(DATASHEET!BT120,lookup,2,FALSE),"")</f>
        <v/>
      </c>
      <c r="AW122" s="208" t="str">
        <f>IFERROR(VLOOKUP(DATASHEET!CB120,lookup,2,FALSE),"")</f>
        <v/>
      </c>
      <c r="AX122" s="209" t="str">
        <f>IFERROR(VLOOKUP(DATASHEET!CF120,lookup,2,FALSE),"")</f>
        <v/>
      </c>
      <c r="AY122" s="208" t="str">
        <f>IFERROR(VLOOKUP(DATASHEET!AN120,lookup,2,FALSE),"")</f>
        <v/>
      </c>
      <c r="AZ122" s="264" t="str">
        <f>IFERROR(VLOOKUP(DATASHEET!BX120,lookup,2,FALSE),"")</f>
        <v/>
      </c>
      <c r="BA122" s="210" t="str">
        <f>IFERROR(VLOOKUP(DATASHEET!AJ120,lookup,2,FALSE),"")</f>
        <v/>
      </c>
      <c r="BB122" s="211" t="str">
        <f t="shared" si="51"/>
        <v/>
      </c>
      <c r="BC122" s="212" t="str">
        <f t="shared" si="52"/>
        <v/>
      </c>
      <c r="BD122" s="132"/>
    </row>
    <row r="123" spans="1:56" x14ac:dyDescent="0.25">
      <c r="A123" s="193" t="str">
        <f>DATASHEET!B121</f>
        <v>MCDONALD-JAFFIER, Amaya</v>
      </c>
      <c r="B123" s="194" t="str">
        <f>DATASHEET!C121</f>
        <v>8MH</v>
      </c>
      <c r="C123" s="194" t="str">
        <f>DATASHEET!D121</f>
        <v>F</v>
      </c>
      <c r="D123" s="194" t="str">
        <f>DATASHEET!J121</f>
        <v>N</v>
      </c>
      <c r="E123" s="194" t="str">
        <f>DATASHEET!E121</f>
        <v>N</v>
      </c>
      <c r="F123" s="194" t="str">
        <f>DATASHEET!F121</f>
        <v>White and Black Caribbean</v>
      </c>
      <c r="G123" s="194" t="str">
        <f>DATASHEET!H121</f>
        <v>N</v>
      </c>
      <c r="H123" s="194" t="str">
        <f>DATASHEET!I121</f>
        <v>N</v>
      </c>
      <c r="I123" s="195" t="str">
        <f>DATASHEET!L121</f>
        <v>5-6</v>
      </c>
      <c r="J123" s="325">
        <f>PROGRESS!P135</f>
        <v>49.024999999999999</v>
      </c>
      <c r="K123" s="163" t="str">
        <f t="shared" si="27"/>
        <v/>
      </c>
      <c r="L123" s="196" t="str">
        <f t="shared" si="28"/>
        <v/>
      </c>
      <c r="M123" s="165"/>
      <c r="N123" s="304">
        <f t="shared" si="29"/>
        <v>9.8049999999999997</v>
      </c>
      <c r="O123" s="198" t="str">
        <f t="shared" si="30"/>
        <v/>
      </c>
      <c r="P123" s="199" t="str">
        <f t="shared" si="31"/>
        <v/>
      </c>
      <c r="Q123" s="304">
        <f t="shared" si="32"/>
        <v>9.8049999999999997</v>
      </c>
      <c r="R123" s="198" t="str">
        <f t="shared" si="33"/>
        <v/>
      </c>
      <c r="S123" s="200" t="str">
        <f t="shared" si="34"/>
        <v/>
      </c>
      <c r="T123" s="304">
        <f t="shared" si="35"/>
        <v>14.7075</v>
      </c>
      <c r="U123" s="198">
        <f t="shared" si="36"/>
        <v>0</v>
      </c>
      <c r="V123" s="201">
        <f t="shared" si="37"/>
        <v>-4.9024999999999999</v>
      </c>
      <c r="W123" s="202">
        <f t="shared" si="38"/>
        <v>3</v>
      </c>
      <c r="X123" s="304">
        <f t="shared" si="39"/>
        <v>14.7075</v>
      </c>
      <c r="Y123" s="198">
        <f t="shared" si="40"/>
        <v>0</v>
      </c>
      <c r="Z123" s="201">
        <f t="shared" si="41"/>
        <v>-4.9024999999999999</v>
      </c>
      <c r="AA123" s="202">
        <f t="shared" si="42"/>
        <v>3</v>
      </c>
      <c r="AB123" s="171"/>
      <c r="AC123" s="172" t="str">
        <f>IFERROR(VLOOKUP(DATASHEET!BP121,lookup,2,FALSE)*2,"")</f>
        <v/>
      </c>
      <c r="AD123" s="173" t="str">
        <f>IFERROR(VLOOKUP(DATASHEET!AR121,lookup,2,FALSE)*2,"")</f>
        <v/>
      </c>
      <c r="AE123" s="174" t="str">
        <f t="shared" si="43"/>
        <v/>
      </c>
      <c r="AF123" s="175" t="str">
        <f t="shared" si="44"/>
        <v/>
      </c>
      <c r="AG123" s="203" t="str">
        <f t="shared" si="45"/>
        <v/>
      </c>
      <c r="AH123" s="204" t="str">
        <f t="shared" si="46"/>
        <v/>
      </c>
      <c r="AI123" s="178" t="str">
        <f t="shared" si="47"/>
        <v/>
      </c>
      <c r="AJ123" s="205" t="str">
        <f t="shared" si="48"/>
        <v/>
      </c>
      <c r="AK123" s="180"/>
      <c r="AL123" s="181" t="str">
        <f>IFERROR(VLOOKUP(DATASHEET!CJ121,lookup,2,FALSE),"")</f>
        <v/>
      </c>
      <c r="AM123" s="182" t="str">
        <f t="shared" si="49"/>
        <v/>
      </c>
      <c r="AN123" s="183" t="str">
        <f>IFERROR(VLOOKUP(DATASHEET!AZ121,lookup,2,FALSE),"")</f>
        <v/>
      </c>
      <c r="AO123" s="183" t="str">
        <f>IFERROR(VLOOKUP(DATASHEET!CN121,lookup,2,FALSE),"")</f>
        <v/>
      </c>
      <c r="AP123" s="184" t="str">
        <f>IFERROR(VLOOKUP(DATASHEET!BH121,lookup,2,FALSE),"")</f>
        <v/>
      </c>
      <c r="AQ123" s="206" t="str">
        <f>IFERROR(VLOOKUP(DATASHEET!BD121,lookup,2,FALSE),"")</f>
        <v/>
      </c>
      <c r="AR123" s="186"/>
      <c r="AS123" s="207" t="str">
        <f>IFERROR(VLOOKUP(DATASHEET!AF121,lookup,2,FALSE),"")</f>
        <v/>
      </c>
      <c r="AT123" s="251" t="str">
        <f t="shared" si="50"/>
        <v/>
      </c>
      <c r="AU123" s="208" t="str">
        <f>IFERROR(VLOOKUP(DATASHEET!BL121,lookup,2,FALSE),"")</f>
        <v/>
      </c>
      <c r="AV123" s="208" t="str">
        <f>IFERROR(VLOOKUP(DATASHEET!BT121,lookup,2,FALSE),"")</f>
        <v/>
      </c>
      <c r="AW123" s="208" t="str">
        <f>IFERROR(VLOOKUP(DATASHEET!CB121,lookup,2,FALSE),"")</f>
        <v/>
      </c>
      <c r="AX123" s="209" t="str">
        <f>IFERROR(VLOOKUP(DATASHEET!CF121,lookup,2,FALSE),"")</f>
        <v/>
      </c>
      <c r="AY123" s="208" t="str">
        <f>IFERROR(VLOOKUP(DATASHEET!AN121,lookup,2,FALSE),"")</f>
        <v/>
      </c>
      <c r="AZ123" s="264" t="str">
        <f>IFERROR(VLOOKUP(DATASHEET!BX121,lookup,2,FALSE),"")</f>
        <v/>
      </c>
      <c r="BA123" s="210" t="str">
        <f>IFERROR(VLOOKUP(DATASHEET!AJ121,lookup,2,FALSE),"")</f>
        <v/>
      </c>
      <c r="BB123" s="211" t="str">
        <f t="shared" si="51"/>
        <v/>
      </c>
      <c r="BC123" s="212" t="str">
        <f t="shared" si="52"/>
        <v/>
      </c>
      <c r="BD123" s="132"/>
    </row>
    <row r="124" spans="1:56" x14ac:dyDescent="0.25">
      <c r="A124" s="193" t="str">
        <f>DATASHEET!B122</f>
        <v>MCKINNEY, Ingrid</v>
      </c>
      <c r="B124" s="194" t="str">
        <f>DATASHEET!C122</f>
        <v>8AB</v>
      </c>
      <c r="C124" s="194" t="str">
        <f>DATASHEET!D122</f>
        <v>F</v>
      </c>
      <c r="D124" s="194" t="str">
        <f>DATASHEET!J122</f>
        <v>N</v>
      </c>
      <c r="E124" s="194" t="str">
        <f>DATASHEET!E122</f>
        <v>N</v>
      </c>
      <c r="F124" s="194" t="str">
        <f>DATASHEET!F122</f>
        <v>White - British</v>
      </c>
      <c r="G124" s="194" t="str">
        <f>DATASHEET!H122</f>
        <v>N</v>
      </c>
      <c r="H124" s="194" t="str">
        <f>DATASHEET!I122</f>
        <v>N</v>
      </c>
      <c r="I124" s="195" t="str">
        <f>DATASHEET!L122</f>
        <v>5-6</v>
      </c>
      <c r="J124" s="325">
        <f>PROGRESS!P136</f>
        <v>59.353448</v>
      </c>
      <c r="K124" s="163" t="str">
        <f t="shared" si="27"/>
        <v/>
      </c>
      <c r="L124" s="196" t="str">
        <f t="shared" si="28"/>
        <v/>
      </c>
      <c r="M124" s="165"/>
      <c r="N124" s="304">
        <f t="shared" si="29"/>
        <v>11.8706896</v>
      </c>
      <c r="O124" s="198" t="str">
        <f t="shared" si="30"/>
        <v/>
      </c>
      <c r="P124" s="199" t="str">
        <f t="shared" si="31"/>
        <v/>
      </c>
      <c r="Q124" s="304">
        <f t="shared" si="32"/>
        <v>11.8706896</v>
      </c>
      <c r="R124" s="198" t="str">
        <f t="shared" si="33"/>
        <v/>
      </c>
      <c r="S124" s="200" t="str">
        <f t="shared" si="34"/>
        <v/>
      </c>
      <c r="T124" s="304">
        <f t="shared" si="35"/>
        <v>17.806034400000001</v>
      </c>
      <c r="U124" s="198">
        <f t="shared" si="36"/>
        <v>0</v>
      </c>
      <c r="V124" s="201">
        <f t="shared" si="37"/>
        <v>-5.9353448000000002</v>
      </c>
      <c r="W124" s="202">
        <f t="shared" si="38"/>
        <v>3</v>
      </c>
      <c r="X124" s="304">
        <f t="shared" si="39"/>
        <v>17.806034400000001</v>
      </c>
      <c r="Y124" s="198">
        <f t="shared" si="40"/>
        <v>0</v>
      </c>
      <c r="Z124" s="201">
        <f t="shared" si="41"/>
        <v>-5.9353448000000002</v>
      </c>
      <c r="AA124" s="202">
        <f t="shared" si="42"/>
        <v>3</v>
      </c>
      <c r="AB124" s="171"/>
      <c r="AC124" s="172" t="str">
        <f>IFERROR(VLOOKUP(DATASHEET!BP122,lookup,2,FALSE)*2,"")</f>
        <v/>
      </c>
      <c r="AD124" s="173" t="str">
        <f>IFERROR(VLOOKUP(DATASHEET!AR122,lookup,2,FALSE)*2,"")</f>
        <v/>
      </c>
      <c r="AE124" s="174" t="str">
        <f t="shared" si="43"/>
        <v/>
      </c>
      <c r="AF124" s="175" t="str">
        <f t="shared" si="44"/>
        <v/>
      </c>
      <c r="AG124" s="203" t="str">
        <f t="shared" si="45"/>
        <v/>
      </c>
      <c r="AH124" s="204" t="str">
        <f t="shared" si="46"/>
        <v/>
      </c>
      <c r="AI124" s="178" t="str">
        <f t="shared" si="47"/>
        <v/>
      </c>
      <c r="AJ124" s="205" t="str">
        <f t="shared" si="48"/>
        <v/>
      </c>
      <c r="AK124" s="180"/>
      <c r="AL124" s="181" t="str">
        <f>IFERROR(VLOOKUP(DATASHEET!CJ122,lookup,2,FALSE),"")</f>
        <v/>
      </c>
      <c r="AM124" s="182" t="str">
        <f t="shared" si="49"/>
        <v/>
      </c>
      <c r="AN124" s="183" t="str">
        <f>IFERROR(VLOOKUP(DATASHEET!AZ122,lookup,2,FALSE),"")</f>
        <v/>
      </c>
      <c r="AO124" s="183" t="str">
        <f>IFERROR(VLOOKUP(DATASHEET!CN122,lookup,2,FALSE),"")</f>
        <v/>
      </c>
      <c r="AP124" s="184" t="str">
        <f>IFERROR(VLOOKUP(DATASHEET!BH122,lookup,2,FALSE),"")</f>
        <v/>
      </c>
      <c r="AQ124" s="206" t="str">
        <f>IFERROR(VLOOKUP(DATASHEET!BD122,lookup,2,FALSE),"")</f>
        <v/>
      </c>
      <c r="AR124" s="186"/>
      <c r="AS124" s="207" t="str">
        <f>IFERROR(VLOOKUP(DATASHEET!AF122,lookup,2,FALSE),"")</f>
        <v/>
      </c>
      <c r="AT124" s="251" t="str">
        <f t="shared" si="50"/>
        <v/>
      </c>
      <c r="AU124" s="208" t="str">
        <f>IFERROR(VLOOKUP(DATASHEET!BL122,lookup,2,FALSE),"")</f>
        <v/>
      </c>
      <c r="AV124" s="208" t="str">
        <f>IFERROR(VLOOKUP(DATASHEET!BT122,lookup,2,FALSE),"")</f>
        <v/>
      </c>
      <c r="AW124" s="208" t="str">
        <f>IFERROR(VLOOKUP(DATASHEET!CB122,lookup,2,FALSE),"")</f>
        <v/>
      </c>
      <c r="AX124" s="209" t="str">
        <f>IFERROR(VLOOKUP(DATASHEET!CF122,lookup,2,FALSE),"")</f>
        <v/>
      </c>
      <c r="AY124" s="208" t="str">
        <f>IFERROR(VLOOKUP(DATASHEET!AN122,lookup,2,FALSE),"")</f>
        <v/>
      </c>
      <c r="AZ124" s="264" t="str">
        <f>IFERROR(VLOOKUP(DATASHEET!BX122,lookup,2,FALSE),"")</f>
        <v/>
      </c>
      <c r="BA124" s="210" t="str">
        <f>IFERROR(VLOOKUP(DATASHEET!AJ122,lookup,2,FALSE),"")</f>
        <v/>
      </c>
      <c r="BB124" s="211" t="str">
        <f t="shared" si="51"/>
        <v/>
      </c>
      <c r="BC124" s="212" t="str">
        <f t="shared" si="52"/>
        <v/>
      </c>
      <c r="BD124" s="132"/>
    </row>
    <row r="125" spans="1:56" x14ac:dyDescent="0.25">
      <c r="A125" s="193" t="str">
        <f>DATASHEET!B123</f>
        <v>MEDHANIE, Sesen</v>
      </c>
      <c r="B125" s="194" t="str">
        <f>DATASHEET!C123</f>
        <v>8MH</v>
      </c>
      <c r="C125" s="194" t="str">
        <f>DATASHEET!D123</f>
        <v>F</v>
      </c>
      <c r="D125" s="194" t="str">
        <f>DATASHEET!J123</f>
        <v>N</v>
      </c>
      <c r="E125" s="194" t="str">
        <f>DATASHEET!E123</f>
        <v>N</v>
      </c>
      <c r="F125" s="194" t="str">
        <f>DATASHEET!F123</f>
        <v>Other Black African</v>
      </c>
      <c r="G125" s="194" t="str">
        <f>DATASHEET!H123</f>
        <v>N</v>
      </c>
      <c r="H125" s="194" t="str">
        <f>DATASHEET!I123</f>
        <v>N</v>
      </c>
      <c r="I125" s="195" t="str">
        <f>DATASHEET!L123</f>
        <v>5-6</v>
      </c>
      <c r="J125" s="325">
        <f>PROGRESS!P137</f>
        <v>54.013157999999997</v>
      </c>
      <c r="K125" s="163" t="str">
        <f t="shared" si="27"/>
        <v/>
      </c>
      <c r="L125" s="196" t="str">
        <f t="shared" si="28"/>
        <v/>
      </c>
      <c r="M125" s="165"/>
      <c r="N125" s="304">
        <f t="shared" si="29"/>
        <v>10.8026316</v>
      </c>
      <c r="O125" s="198" t="str">
        <f t="shared" si="30"/>
        <v/>
      </c>
      <c r="P125" s="199" t="str">
        <f t="shared" si="31"/>
        <v/>
      </c>
      <c r="Q125" s="304">
        <f t="shared" si="32"/>
        <v>10.8026316</v>
      </c>
      <c r="R125" s="198" t="str">
        <f t="shared" si="33"/>
        <v/>
      </c>
      <c r="S125" s="200" t="str">
        <f t="shared" si="34"/>
        <v/>
      </c>
      <c r="T125" s="304">
        <f t="shared" si="35"/>
        <v>16.203947400000001</v>
      </c>
      <c r="U125" s="198">
        <f t="shared" si="36"/>
        <v>0</v>
      </c>
      <c r="V125" s="201">
        <f t="shared" si="37"/>
        <v>-5.4013157999999999</v>
      </c>
      <c r="W125" s="202">
        <f t="shared" si="38"/>
        <v>3</v>
      </c>
      <c r="X125" s="304">
        <f t="shared" si="39"/>
        <v>16.203947400000001</v>
      </c>
      <c r="Y125" s="198">
        <f t="shared" si="40"/>
        <v>0</v>
      </c>
      <c r="Z125" s="201">
        <f t="shared" si="41"/>
        <v>-5.4013157999999999</v>
      </c>
      <c r="AA125" s="202">
        <f t="shared" si="42"/>
        <v>3</v>
      </c>
      <c r="AB125" s="171"/>
      <c r="AC125" s="172" t="str">
        <f>IFERROR(VLOOKUP(DATASHEET!BP123,lookup,2,FALSE)*2,"")</f>
        <v/>
      </c>
      <c r="AD125" s="173" t="str">
        <f>IFERROR(VLOOKUP(DATASHEET!AR123,lookup,2,FALSE)*2,"")</f>
        <v/>
      </c>
      <c r="AE125" s="174" t="str">
        <f t="shared" si="43"/>
        <v/>
      </c>
      <c r="AF125" s="175" t="str">
        <f t="shared" si="44"/>
        <v/>
      </c>
      <c r="AG125" s="203" t="str">
        <f t="shared" si="45"/>
        <v/>
      </c>
      <c r="AH125" s="204" t="str">
        <f t="shared" si="46"/>
        <v/>
      </c>
      <c r="AI125" s="178" t="str">
        <f t="shared" si="47"/>
        <v/>
      </c>
      <c r="AJ125" s="205" t="str">
        <f t="shared" si="48"/>
        <v/>
      </c>
      <c r="AK125" s="180"/>
      <c r="AL125" s="181" t="str">
        <f>IFERROR(VLOOKUP(DATASHEET!CJ123,lookup,2,FALSE),"")</f>
        <v/>
      </c>
      <c r="AM125" s="182" t="str">
        <f t="shared" si="49"/>
        <v/>
      </c>
      <c r="AN125" s="183" t="str">
        <f>IFERROR(VLOOKUP(DATASHEET!AZ123,lookup,2,FALSE),"")</f>
        <v/>
      </c>
      <c r="AO125" s="183" t="str">
        <f>IFERROR(VLOOKUP(DATASHEET!CN123,lookup,2,FALSE),"")</f>
        <v/>
      </c>
      <c r="AP125" s="184" t="str">
        <f>IFERROR(VLOOKUP(DATASHEET!BH123,lookup,2,FALSE),"")</f>
        <v/>
      </c>
      <c r="AQ125" s="206" t="str">
        <f>IFERROR(VLOOKUP(DATASHEET!BD123,lookup,2,FALSE),"")</f>
        <v/>
      </c>
      <c r="AR125" s="186"/>
      <c r="AS125" s="207" t="str">
        <f>IFERROR(VLOOKUP(DATASHEET!AF123,lookup,2,FALSE),"")</f>
        <v/>
      </c>
      <c r="AT125" s="251" t="str">
        <f t="shared" si="50"/>
        <v/>
      </c>
      <c r="AU125" s="208" t="str">
        <f>IFERROR(VLOOKUP(DATASHEET!BL123,lookup,2,FALSE),"")</f>
        <v/>
      </c>
      <c r="AV125" s="208" t="str">
        <f>IFERROR(VLOOKUP(DATASHEET!BT123,lookup,2,FALSE),"")</f>
        <v/>
      </c>
      <c r="AW125" s="208" t="str">
        <f>IFERROR(VLOOKUP(DATASHEET!CB123,lookup,2,FALSE),"")</f>
        <v/>
      </c>
      <c r="AX125" s="209" t="str">
        <f>IFERROR(VLOOKUP(DATASHEET!CF123,lookup,2,FALSE),"")</f>
        <v/>
      </c>
      <c r="AY125" s="208" t="str">
        <f>IFERROR(VLOOKUP(DATASHEET!AN123,lookup,2,FALSE),"")</f>
        <v/>
      </c>
      <c r="AZ125" s="264" t="str">
        <f>IFERROR(VLOOKUP(DATASHEET!BX123,lookup,2,FALSE),"")</f>
        <v/>
      </c>
      <c r="BA125" s="210" t="str">
        <f>IFERROR(VLOOKUP(DATASHEET!AJ123,lookup,2,FALSE),"")</f>
        <v/>
      </c>
      <c r="BB125" s="211" t="str">
        <f t="shared" si="51"/>
        <v/>
      </c>
      <c r="BC125" s="212" t="str">
        <f t="shared" si="52"/>
        <v/>
      </c>
      <c r="BD125" s="132"/>
    </row>
    <row r="126" spans="1:56" x14ac:dyDescent="0.25">
      <c r="A126" s="193" t="str">
        <f>DATASHEET!B124</f>
        <v>MONAGHAN, Elizabeth</v>
      </c>
      <c r="B126" s="194" t="str">
        <f>DATASHEET!C124</f>
        <v>8TR</v>
      </c>
      <c r="C126" s="194" t="str">
        <f>DATASHEET!D124</f>
        <v>F</v>
      </c>
      <c r="D126" s="194" t="str">
        <f>DATASHEET!J124</f>
        <v>N</v>
      </c>
      <c r="E126" s="194" t="str">
        <f>DATASHEET!E124</f>
        <v>N</v>
      </c>
      <c r="F126" s="194" t="str">
        <f>DATASHEET!F124</f>
        <v>White - British</v>
      </c>
      <c r="G126" s="194" t="str">
        <f>DATASHEET!H124</f>
        <v>N</v>
      </c>
      <c r="H126" s="194" t="str">
        <f>DATASHEET!I124</f>
        <v>N</v>
      </c>
      <c r="I126" s="195" t="str">
        <f>DATASHEET!L124</f>
        <v>8-9</v>
      </c>
      <c r="J126" s="325">
        <f>PROGRESS!P138</f>
        <v>74.702128000000002</v>
      </c>
      <c r="K126" s="163" t="str">
        <f t="shared" si="27"/>
        <v/>
      </c>
      <c r="L126" s="196" t="str">
        <f t="shared" si="28"/>
        <v/>
      </c>
      <c r="M126" s="165"/>
      <c r="N126" s="304">
        <f t="shared" si="29"/>
        <v>14.940425600000001</v>
      </c>
      <c r="O126" s="198" t="str">
        <f t="shared" si="30"/>
        <v/>
      </c>
      <c r="P126" s="199" t="str">
        <f t="shared" si="31"/>
        <v/>
      </c>
      <c r="Q126" s="304">
        <f t="shared" si="32"/>
        <v>14.940425600000001</v>
      </c>
      <c r="R126" s="198" t="str">
        <f t="shared" si="33"/>
        <v/>
      </c>
      <c r="S126" s="200" t="str">
        <f t="shared" si="34"/>
        <v/>
      </c>
      <c r="T126" s="304">
        <f t="shared" si="35"/>
        <v>22.410638400000003</v>
      </c>
      <c r="U126" s="198">
        <f t="shared" si="36"/>
        <v>0</v>
      </c>
      <c r="V126" s="201">
        <f t="shared" si="37"/>
        <v>-7.4702128000000014</v>
      </c>
      <c r="W126" s="202">
        <f t="shared" si="38"/>
        <v>3</v>
      </c>
      <c r="X126" s="304">
        <f t="shared" si="39"/>
        <v>22.410638400000003</v>
      </c>
      <c r="Y126" s="198">
        <f t="shared" si="40"/>
        <v>0</v>
      </c>
      <c r="Z126" s="201">
        <f t="shared" si="41"/>
        <v>-7.4702128000000014</v>
      </c>
      <c r="AA126" s="202">
        <f t="shared" si="42"/>
        <v>3</v>
      </c>
      <c r="AB126" s="171"/>
      <c r="AC126" s="172" t="str">
        <f>IFERROR(VLOOKUP(DATASHEET!BP124,lookup,2,FALSE)*2,"")</f>
        <v/>
      </c>
      <c r="AD126" s="173" t="str">
        <f>IFERROR(VLOOKUP(DATASHEET!AR124,lookup,2,FALSE)*2,"")</f>
        <v/>
      </c>
      <c r="AE126" s="174" t="str">
        <f t="shared" si="43"/>
        <v/>
      </c>
      <c r="AF126" s="175" t="str">
        <f t="shared" si="44"/>
        <v/>
      </c>
      <c r="AG126" s="203" t="str">
        <f t="shared" si="45"/>
        <v/>
      </c>
      <c r="AH126" s="204" t="str">
        <f t="shared" si="46"/>
        <v/>
      </c>
      <c r="AI126" s="178" t="str">
        <f t="shared" si="47"/>
        <v/>
      </c>
      <c r="AJ126" s="205" t="str">
        <f t="shared" si="48"/>
        <v/>
      </c>
      <c r="AK126" s="180"/>
      <c r="AL126" s="181" t="str">
        <f>IFERROR(VLOOKUP(DATASHEET!CJ124,lookup,2,FALSE),"")</f>
        <v/>
      </c>
      <c r="AM126" s="182" t="str">
        <f t="shared" si="49"/>
        <v/>
      </c>
      <c r="AN126" s="183" t="str">
        <f>IFERROR(VLOOKUP(DATASHEET!AZ124,lookup,2,FALSE),"")</f>
        <v/>
      </c>
      <c r="AO126" s="183" t="str">
        <f>IFERROR(VLOOKUP(DATASHEET!CN124,lookup,2,FALSE),"")</f>
        <v/>
      </c>
      <c r="AP126" s="184" t="str">
        <f>IFERROR(VLOOKUP(DATASHEET!BH124,lookup,2,FALSE),"")</f>
        <v/>
      </c>
      <c r="AQ126" s="206" t="str">
        <f>IFERROR(VLOOKUP(DATASHEET!BD124,lookup,2,FALSE),"")</f>
        <v/>
      </c>
      <c r="AR126" s="186"/>
      <c r="AS126" s="207" t="str">
        <f>IFERROR(VLOOKUP(DATASHEET!AF124,lookup,2,FALSE),"")</f>
        <v/>
      </c>
      <c r="AT126" s="251" t="str">
        <f t="shared" si="50"/>
        <v/>
      </c>
      <c r="AU126" s="208" t="str">
        <f>IFERROR(VLOOKUP(DATASHEET!BL124,lookup,2,FALSE),"")</f>
        <v/>
      </c>
      <c r="AV126" s="208" t="str">
        <f>IFERROR(VLOOKUP(DATASHEET!BT124,lookup,2,FALSE),"")</f>
        <v/>
      </c>
      <c r="AW126" s="208" t="str">
        <f>IFERROR(VLOOKUP(DATASHEET!CB124,lookup,2,FALSE),"")</f>
        <v/>
      </c>
      <c r="AX126" s="209" t="str">
        <f>IFERROR(VLOOKUP(DATASHEET!CF124,lookup,2,FALSE),"")</f>
        <v/>
      </c>
      <c r="AY126" s="208" t="str">
        <f>IFERROR(VLOOKUP(DATASHEET!AN124,lookup,2,FALSE),"")</f>
        <v/>
      </c>
      <c r="AZ126" s="264" t="str">
        <f>IFERROR(VLOOKUP(DATASHEET!BX124,lookup,2,FALSE),"")</f>
        <v/>
      </c>
      <c r="BA126" s="210" t="str">
        <f>IFERROR(VLOOKUP(DATASHEET!AJ124,lookup,2,FALSE),"")</f>
        <v/>
      </c>
      <c r="BB126" s="211" t="str">
        <f t="shared" si="51"/>
        <v/>
      </c>
      <c r="BC126" s="212" t="str">
        <f t="shared" si="52"/>
        <v/>
      </c>
      <c r="BD126" s="132"/>
    </row>
    <row r="127" spans="1:56" x14ac:dyDescent="0.25">
      <c r="A127" s="193" t="str">
        <f>DATASHEET!B125</f>
        <v>MONFREDI, Max</v>
      </c>
      <c r="B127" s="194" t="str">
        <f>DATASHEET!C125</f>
        <v>8AB</v>
      </c>
      <c r="C127" s="194" t="str">
        <f>DATASHEET!D125</f>
        <v>M</v>
      </c>
      <c r="D127" s="194" t="str">
        <f>DATASHEET!J125</f>
        <v>N</v>
      </c>
      <c r="E127" s="194" t="str">
        <f>DATASHEET!E125</f>
        <v>N</v>
      </c>
      <c r="F127" s="194" t="str">
        <f>DATASHEET!F125</f>
        <v>White - British</v>
      </c>
      <c r="G127" s="194" t="str">
        <f>DATASHEET!H125</f>
        <v>N</v>
      </c>
      <c r="H127" s="194" t="str">
        <f>DATASHEET!I125</f>
        <v>N</v>
      </c>
      <c r="I127" s="195" t="str">
        <f>DATASHEET!L125</f>
        <v>5-6</v>
      </c>
      <c r="J127" s="325">
        <f>PROGRESS!P139</f>
        <v>54.013157999999997</v>
      </c>
      <c r="K127" s="163" t="str">
        <f t="shared" si="27"/>
        <v/>
      </c>
      <c r="L127" s="196" t="str">
        <f t="shared" si="28"/>
        <v/>
      </c>
      <c r="M127" s="165"/>
      <c r="N127" s="304">
        <f t="shared" si="29"/>
        <v>10.8026316</v>
      </c>
      <c r="O127" s="198" t="str">
        <f t="shared" si="30"/>
        <v/>
      </c>
      <c r="P127" s="199" t="str">
        <f t="shared" si="31"/>
        <v/>
      </c>
      <c r="Q127" s="304">
        <f t="shared" si="32"/>
        <v>10.8026316</v>
      </c>
      <c r="R127" s="198" t="str">
        <f t="shared" si="33"/>
        <v/>
      </c>
      <c r="S127" s="200" t="str">
        <f t="shared" si="34"/>
        <v/>
      </c>
      <c r="T127" s="304">
        <f t="shared" si="35"/>
        <v>16.203947400000001</v>
      </c>
      <c r="U127" s="198">
        <f t="shared" si="36"/>
        <v>0</v>
      </c>
      <c r="V127" s="201">
        <f t="shared" si="37"/>
        <v>-5.4013157999999999</v>
      </c>
      <c r="W127" s="202">
        <f t="shared" si="38"/>
        <v>3</v>
      </c>
      <c r="X127" s="304">
        <f t="shared" si="39"/>
        <v>16.203947400000001</v>
      </c>
      <c r="Y127" s="198">
        <f t="shared" si="40"/>
        <v>0</v>
      </c>
      <c r="Z127" s="201">
        <f t="shared" si="41"/>
        <v>-5.4013157999999999</v>
      </c>
      <c r="AA127" s="202">
        <f t="shared" si="42"/>
        <v>3</v>
      </c>
      <c r="AB127" s="171"/>
      <c r="AC127" s="172" t="str">
        <f>IFERROR(VLOOKUP(DATASHEET!BP125,lookup,2,FALSE)*2,"")</f>
        <v/>
      </c>
      <c r="AD127" s="173" t="str">
        <f>IFERROR(VLOOKUP(DATASHEET!AR125,lookup,2,FALSE)*2,"")</f>
        <v/>
      </c>
      <c r="AE127" s="174" t="str">
        <f t="shared" si="43"/>
        <v/>
      </c>
      <c r="AF127" s="175" t="str">
        <f t="shared" si="44"/>
        <v/>
      </c>
      <c r="AG127" s="203" t="str">
        <f t="shared" si="45"/>
        <v/>
      </c>
      <c r="AH127" s="204" t="str">
        <f t="shared" si="46"/>
        <v/>
      </c>
      <c r="AI127" s="178" t="str">
        <f t="shared" si="47"/>
        <v/>
      </c>
      <c r="AJ127" s="205" t="str">
        <f t="shared" si="48"/>
        <v/>
      </c>
      <c r="AK127" s="180"/>
      <c r="AL127" s="181" t="str">
        <f>IFERROR(VLOOKUP(DATASHEET!CJ125,lookup,2,FALSE),"")</f>
        <v/>
      </c>
      <c r="AM127" s="182" t="str">
        <f t="shared" si="49"/>
        <v/>
      </c>
      <c r="AN127" s="183" t="str">
        <f>IFERROR(VLOOKUP(DATASHEET!AZ125,lookup,2,FALSE),"")</f>
        <v/>
      </c>
      <c r="AO127" s="183" t="str">
        <f>IFERROR(VLOOKUP(DATASHEET!CN125,lookup,2,FALSE),"")</f>
        <v/>
      </c>
      <c r="AP127" s="184" t="str">
        <f>IFERROR(VLOOKUP(DATASHEET!BH125,lookup,2,FALSE),"")</f>
        <v/>
      </c>
      <c r="AQ127" s="206" t="str">
        <f>IFERROR(VLOOKUP(DATASHEET!BD125,lookup,2,FALSE),"")</f>
        <v/>
      </c>
      <c r="AR127" s="186"/>
      <c r="AS127" s="207" t="str">
        <f>IFERROR(VLOOKUP(DATASHEET!AF125,lookup,2,FALSE),"")</f>
        <v/>
      </c>
      <c r="AT127" s="251" t="str">
        <f t="shared" si="50"/>
        <v/>
      </c>
      <c r="AU127" s="208" t="str">
        <f>IFERROR(VLOOKUP(DATASHEET!BL125,lookup,2,FALSE),"")</f>
        <v/>
      </c>
      <c r="AV127" s="208" t="str">
        <f>IFERROR(VLOOKUP(DATASHEET!BT125,lookup,2,FALSE),"")</f>
        <v/>
      </c>
      <c r="AW127" s="208" t="str">
        <f>IFERROR(VLOOKUP(DATASHEET!CB125,lookup,2,FALSE),"")</f>
        <v/>
      </c>
      <c r="AX127" s="209" t="str">
        <f>IFERROR(VLOOKUP(DATASHEET!CF125,lookup,2,FALSE),"")</f>
        <v/>
      </c>
      <c r="AY127" s="208" t="str">
        <f>IFERROR(VLOOKUP(DATASHEET!AN125,lookup,2,FALSE),"")</f>
        <v/>
      </c>
      <c r="AZ127" s="264" t="str">
        <f>IFERROR(VLOOKUP(DATASHEET!BX125,lookup,2,FALSE),"")</f>
        <v/>
      </c>
      <c r="BA127" s="210" t="str">
        <f>IFERROR(VLOOKUP(DATASHEET!AJ125,lookup,2,FALSE),"")</f>
        <v/>
      </c>
      <c r="BB127" s="211" t="str">
        <f t="shared" si="51"/>
        <v/>
      </c>
      <c r="BC127" s="212" t="str">
        <f t="shared" si="52"/>
        <v/>
      </c>
      <c r="BD127" s="132"/>
    </row>
    <row r="128" spans="1:56" x14ac:dyDescent="0.25">
      <c r="A128" s="193" t="str">
        <f>DATASHEET!B126</f>
        <v>MOREIRA CHAVES, Erick</v>
      </c>
      <c r="B128" s="194" t="str">
        <f>DATASHEET!C126</f>
        <v>8AB</v>
      </c>
      <c r="C128" s="194" t="str">
        <f>DATASHEET!D126</f>
        <v>M</v>
      </c>
      <c r="D128" s="194" t="str">
        <f>DATASHEET!J126</f>
        <v>N</v>
      </c>
      <c r="E128" s="194" t="str">
        <f>DATASHEET!E126</f>
        <v>N</v>
      </c>
      <c r="F128" s="194" t="str">
        <f>DATASHEET!F126</f>
        <v>White Other</v>
      </c>
      <c r="G128" s="194" t="str">
        <f>DATASHEET!H126</f>
        <v>N</v>
      </c>
      <c r="H128" s="194" t="str">
        <f>DATASHEET!I126</f>
        <v>N</v>
      </c>
      <c r="I128" s="195" t="str">
        <f>DATASHEET!L126</f>
        <v>6-7</v>
      </c>
      <c r="J128" s="325">
        <f>PROGRESS!P140</f>
        <v>61.896647999999999</v>
      </c>
      <c r="K128" s="163" t="str">
        <f t="shared" si="27"/>
        <v/>
      </c>
      <c r="L128" s="196" t="str">
        <f t="shared" si="28"/>
        <v/>
      </c>
      <c r="M128" s="165"/>
      <c r="N128" s="304">
        <f t="shared" si="29"/>
        <v>12.3793296</v>
      </c>
      <c r="O128" s="198" t="str">
        <f t="shared" si="30"/>
        <v/>
      </c>
      <c r="P128" s="199" t="str">
        <f t="shared" si="31"/>
        <v/>
      </c>
      <c r="Q128" s="304">
        <f t="shared" si="32"/>
        <v>12.3793296</v>
      </c>
      <c r="R128" s="198" t="str">
        <f t="shared" si="33"/>
        <v/>
      </c>
      <c r="S128" s="200" t="str">
        <f t="shared" si="34"/>
        <v/>
      </c>
      <c r="T128" s="304">
        <f t="shared" si="35"/>
        <v>18.568994400000001</v>
      </c>
      <c r="U128" s="198">
        <f t="shared" si="36"/>
        <v>0</v>
      </c>
      <c r="V128" s="201">
        <f t="shared" si="37"/>
        <v>-6.1896648000000001</v>
      </c>
      <c r="W128" s="202">
        <f t="shared" si="38"/>
        <v>3</v>
      </c>
      <c r="X128" s="304">
        <f t="shared" si="39"/>
        <v>18.568994400000001</v>
      </c>
      <c r="Y128" s="198">
        <f t="shared" si="40"/>
        <v>0</v>
      </c>
      <c r="Z128" s="201">
        <f t="shared" si="41"/>
        <v>-6.1896648000000001</v>
      </c>
      <c r="AA128" s="202">
        <f t="shared" si="42"/>
        <v>3</v>
      </c>
      <c r="AB128" s="171"/>
      <c r="AC128" s="172" t="str">
        <f>IFERROR(VLOOKUP(DATASHEET!BP126,lookup,2,FALSE)*2,"")</f>
        <v/>
      </c>
      <c r="AD128" s="173" t="str">
        <f>IFERROR(VLOOKUP(DATASHEET!AR126,lookup,2,FALSE)*2,"")</f>
        <v/>
      </c>
      <c r="AE128" s="174" t="str">
        <f t="shared" si="43"/>
        <v/>
      </c>
      <c r="AF128" s="175" t="str">
        <f t="shared" si="44"/>
        <v/>
      </c>
      <c r="AG128" s="203" t="str">
        <f t="shared" si="45"/>
        <v/>
      </c>
      <c r="AH128" s="204" t="str">
        <f t="shared" si="46"/>
        <v/>
      </c>
      <c r="AI128" s="178" t="str">
        <f t="shared" si="47"/>
        <v/>
      </c>
      <c r="AJ128" s="205" t="str">
        <f t="shared" si="48"/>
        <v/>
      </c>
      <c r="AK128" s="180"/>
      <c r="AL128" s="181" t="str">
        <f>IFERROR(VLOOKUP(DATASHEET!CJ126,lookup,2,FALSE),"")</f>
        <v/>
      </c>
      <c r="AM128" s="182" t="str">
        <f t="shared" si="49"/>
        <v/>
      </c>
      <c r="AN128" s="183" t="str">
        <f>IFERROR(VLOOKUP(DATASHEET!AZ126,lookup,2,FALSE),"")</f>
        <v/>
      </c>
      <c r="AO128" s="183" t="str">
        <f>IFERROR(VLOOKUP(DATASHEET!CN126,lookup,2,FALSE),"")</f>
        <v/>
      </c>
      <c r="AP128" s="184" t="str">
        <f>IFERROR(VLOOKUP(DATASHEET!BH126,lookup,2,FALSE),"")</f>
        <v/>
      </c>
      <c r="AQ128" s="206" t="str">
        <f>IFERROR(VLOOKUP(DATASHEET!BD126,lookup,2,FALSE),"")</f>
        <v/>
      </c>
      <c r="AR128" s="186"/>
      <c r="AS128" s="207" t="str">
        <f>IFERROR(VLOOKUP(DATASHEET!AF126,lookup,2,FALSE),"")</f>
        <v/>
      </c>
      <c r="AT128" s="251" t="str">
        <f t="shared" si="50"/>
        <v/>
      </c>
      <c r="AU128" s="208" t="str">
        <f>IFERROR(VLOOKUP(DATASHEET!BL126,lookup,2,FALSE),"")</f>
        <v/>
      </c>
      <c r="AV128" s="208" t="str">
        <f>IFERROR(VLOOKUP(DATASHEET!BT126,lookup,2,FALSE),"")</f>
        <v/>
      </c>
      <c r="AW128" s="208" t="str">
        <f>IFERROR(VLOOKUP(DATASHEET!CB126,lookup,2,FALSE),"")</f>
        <v/>
      </c>
      <c r="AX128" s="209" t="str">
        <f>IFERROR(VLOOKUP(DATASHEET!CF126,lookup,2,FALSE),"")</f>
        <v/>
      </c>
      <c r="AY128" s="208" t="str">
        <f>IFERROR(VLOOKUP(DATASHEET!AN126,lookup,2,FALSE),"")</f>
        <v/>
      </c>
      <c r="AZ128" s="264" t="str">
        <f>IFERROR(VLOOKUP(DATASHEET!BX126,lookup,2,FALSE),"")</f>
        <v/>
      </c>
      <c r="BA128" s="210" t="str">
        <f>IFERROR(VLOOKUP(DATASHEET!AJ126,lookup,2,FALSE),"")</f>
        <v/>
      </c>
      <c r="BB128" s="211" t="str">
        <f t="shared" si="51"/>
        <v/>
      </c>
      <c r="BC128" s="212" t="str">
        <f t="shared" si="52"/>
        <v/>
      </c>
      <c r="BD128" s="132"/>
    </row>
    <row r="129" spans="1:56" x14ac:dyDescent="0.25">
      <c r="A129" s="193" t="str">
        <f>DATASHEET!B127</f>
        <v>MOUNTAIN-FREEMAN, Maria</v>
      </c>
      <c r="B129" s="194" t="str">
        <f>DATASHEET!C127</f>
        <v>8PH</v>
      </c>
      <c r="C129" s="194" t="str">
        <f>DATASHEET!D127</f>
        <v>F</v>
      </c>
      <c r="D129" s="194" t="str">
        <f>DATASHEET!J127</f>
        <v>N</v>
      </c>
      <c r="E129" s="194" t="str">
        <f>DATASHEET!E127</f>
        <v>N</v>
      </c>
      <c r="F129" s="194" t="str">
        <f>DATASHEET!F127</f>
        <v>White - British</v>
      </c>
      <c r="G129" s="194" t="str">
        <f>DATASHEET!H127</f>
        <v>N</v>
      </c>
      <c r="H129" s="194" t="str">
        <f>DATASHEET!I127</f>
        <v>N</v>
      </c>
      <c r="I129" s="195" t="str">
        <f>DATASHEET!L127</f>
        <v>5-6</v>
      </c>
      <c r="J129" s="325">
        <f>PROGRESS!P141</f>
        <v>49.024999999999999</v>
      </c>
      <c r="K129" s="163" t="str">
        <f t="shared" si="27"/>
        <v/>
      </c>
      <c r="L129" s="196" t="str">
        <f t="shared" si="28"/>
        <v/>
      </c>
      <c r="M129" s="165"/>
      <c r="N129" s="304">
        <f t="shared" si="29"/>
        <v>9.8049999999999997</v>
      </c>
      <c r="O129" s="198" t="str">
        <f t="shared" si="30"/>
        <v/>
      </c>
      <c r="P129" s="199" t="str">
        <f t="shared" si="31"/>
        <v/>
      </c>
      <c r="Q129" s="304">
        <f t="shared" si="32"/>
        <v>9.8049999999999997</v>
      </c>
      <c r="R129" s="198" t="str">
        <f t="shared" si="33"/>
        <v/>
      </c>
      <c r="S129" s="200" t="str">
        <f t="shared" si="34"/>
        <v/>
      </c>
      <c r="T129" s="304">
        <f t="shared" si="35"/>
        <v>14.7075</v>
      </c>
      <c r="U129" s="198">
        <f t="shared" si="36"/>
        <v>0</v>
      </c>
      <c r="V129" s="201">
        <f t="shared" si="37"/>
        <v>-4.9024999999999999</v>
      </c>
      <c r="W129" s="202">
        <f t="shared" si="38"/>
        <v>3</v>
      </c>
      <c r="X129" s="304">
        <f t="shared" si="39"/>
        <v>14.7075</v>
      </c>
      <c r="Y129" s="198">
        <f t="shared" si="40"/>
        <v>0</v>
      </c>
      <c r="Z129" s="201">
        <f t="shared" si="41"/>
        <v>-4.9024999999999999</v>
      </c>
      <c r="AA129" s="202">
        <f t="shared" si="42"/>
        <v>3</v>
      </c>
      <c r="AB129" s="171"/>
      <c r="AC129" s="172" t="str">
        <f>IFERROR(VLOOKUP(DATASHEET!BP127,lookup,2,FALSE)*2,"")</f>
        <v/>
      </c>
      <c r="AD129" s="173" t="str">
        <f>IFERROR(VLOOKUP(DATASHEET!AR127,lookup,2,FALSE)*2,"")</f>
        <v/>
      </c>
      <c r="AE129" s="174" t="str">
        <f t="shared" si="43"/>
        <v/>
      </c>
      <c r="AF129" s="175" t="str">
        <f t="shared" si="44"/>
        <v/>
      </c>
      <c r="AG129" s="203" t="str">
        <f t="shared" si="45"/>
        <v/>
      </c>
      <c r="AH129" s="204" t="str">
        <f t="shared" si="46"/>
        <v/>
      </c>
      <c r="AI129" s="178" t="str">
        <f t="shared" si="47"/>
        <v/>
      </c>
      <c r="AJ129" s="205" t="str">
        <f t="shared" si="48"/>
        <v/>
      </c>
      <c r="AK129" s="180"/>
      <c r="AL129" s="181" t="str">
        <f>IFERROR(VLOOKUP(DATASHEET!CJ127,lookup,2,FALSE),"")</f>
        <v/>
      </c>
      <c r="AM129" s="182" t="str">
        <f t="shared" si="49"/>
        <v/>
      </c>
      <c r="AN129" s="183" t="str">
        <f>IFERROR(VLOOKUP(DATASHEET!AZ127,lookup,2,FALSE),"")</f>
        <v/>
      </c>
      <c r="AO129" s="183" t="str">
        <f>IFERROR(VLOOKUP(DATASHEET!CN127,lookup,2,FALSE),"")</f>
        <v/>
      </c>
      <c r="AP129" s="184" t="str">
        <f>IFERROR(VLOOKUP(DATASHEET!BH127,lookup,2,FALSE),"")</f>
        <v/>
      </c>
      <c r="AQ129" s="206" t="str">
        <f>IFERROR(VLOOKUP(DATASHEET!BD127,lookup,2,FALSE),"")</f>
        <v/>
      </c>
      <c r="AR129" s="186"/>
      <c r="AS129" s="207" t="str">
        <f>IFERROR(VLOOKUP(DATASHEET!AF127,lookup,2,FALSE),"")</f>
        <v/>
      </c>
      <c r="AT129" s="251" t="str">
        <f t="shared" si="50"/>
        <v/>
      </c>
      <c r="AU129" s="208" t="str">
        <f>IFERROR(VLOOKUP(DATASHEET!BL127,lookup,2,FALSE),"")</f>
        <v/>
      </c>
      <c r="AV129" s="208" t="str">
        <f>IFERROR(VLOOKUP(DATASHEET!BT127,lookup,2,FALSE),"")</f>
        <v/>
      </c>
      <c r="AW129" s="208" t="str">
        <f>IFERROR(VLOOKUP(DATASHEET!CB127,lookup,2,FALSE),"")</f>
        <v/>
      </c>
      <c r="AX129" s="209" t="str">
        <f>IFERROR(VLOOKUP(DATASHEET!CF127,lookup,2,FALSE),"")</f>
        <v/>
      </c>
      <c r="AY129" s="208" t="str">
        <f>IFERROR(VLOOKUP(DATASHEET!AN127,lookup,2,FALSE),"")</f>
        <v/>
      </c>
      <c r="AZ129" s="264" t="str">
        <f>IFERROR(VLOOKUP(DATASHEET!BX127,lookup,2,FALSE),"")</f>
        <v/>
      </c>
      <c r="BA129" s="210" t="str">
        <f>IFERROR(VLOOKUP(DATASHEET!AJ127,lookup,2,FALSE),"")</f>
        <v/>
      </c>
      <c r="BB129" s="211" t="str">
        <f t="shared" si="51"/>
        <v/>
      </c>
      <c r="BC129" s="212" t="str">
        <f t="shared" si="52"/>
        <v/>
      </c>
      <c r="BD129" s="132"/>
    </row>
    <row r="130" spans="1:56" x14ac:dyDescent="0.25">
      <c r="A130" s="193" t="str">
        <f>DATASHEET!B128</f>
        <v>MULCRONE, Liam</v>
      </c>
      <c r="B130" s="194" t="str">
        <f>DATASHEET!C128</f>
        <v>8AB</v>
      </c>
      <c r="C130" s="194" t="str">
        <f>DATASHEET!D128</f>
        <v>M</v>
      </c>
      <c r="D130" s="194" t="str">
        <f>DATASHEET!J128</f>
        <v>N</v>
      </c>
      <c r="E130" s="194" t="str">
        <f>DATASHEET!E128</f>
        <v>N</v>
      </c>
      <c r="F130" s="194" t="str">
        <f>DATASHEET!F128</f>
        <v>White - British</v>
      </c>
      <c r="G130" s="194" t="str">
        <f>DATASHEET!H128</f>
        <v>N</v>
      </c>
      <c r="H130" s="194" t="str">
        <f>DATASHEET!I128</f>
        <v>N</v>
      </c>
      <c r="I130" s="195" t="str">
        <f>DATASHEET!L128</f>
        <v>4-5</v>
      </c>
      <c r="J130" s="325">
        <f>PROGRESS!P142</f>
        <v>49.024999999999999</v>
      </c>
      <c r="K130" s="163" t="str">
        <f t="shared" si="27"/>
        <v/>
      </c>
      <c r="L130" s="196" t="str">
        <f t="shared" si="28"/>
        <v/>
      </c>
      <c r="M130" s="165"/>
      <c r="N130" s="304">
        <f t="shared" si="29"/>
        <v>9.8049999999999997</v>
      </c>
      <c r="O130" s="198" t="str">
        <f t="shared" si="30"/>
        <v/>
      </c>
      <c r="P130" s="199" t="str">
        <f t="shared" si="31"/>
        <v/>
      </c>
      <c r="Q130" s="304">
        <f t="shared" si="32"/>
        <v>9.8049999999999997</v>
      </c>
      <c r="R130" s="198" t="str">
        <f t="shared" si="33"/>
        <v/>
      </c>
      <c r="S130" s="200" t="str">
        <f t="shared" si="34"/>
        <v/>
      </c>
      <c r="T130" s="304">
        <f t="shared" si="35"/>
        <v>14.7075</v>
      </c>
      <c r="U130" s="198">
        <f t="shared" si="36"/>
        <v>0</v>
      </c>
      <c r="V130" s="201">
        <f t="shared" si="37"/>
        <v>-4.9024999999999999</v>
      </c>
      <c r="W130" s="202">
        <f t="shared" si="38"/>
        <v>3</v>
      </c>
      <c r="X130" s="304">
        <f t="shared" si="39"/>
        <v>14.7075</v>
      </c>
      <c r="Y130" s="198">
        <f t="shared" si="40"/>
        <v>0</v>
      </c>
      <c r="Z130" s="201">
        <f t="shared" si="41"/>
        <v>-4.9024999999999999</v>
      </c>
      <c r="AA130" s="202">
        <f t="shared" si="42"/>
        <v>3</v>
      </c>
      <c r="AB130" s="171"/>
      <c r="AC130" s="172" t="str">
        <f>IFERROR(VLOOKUP(DATASHEET!BP128,lookup,2,FALSE)*2,"")</f>
        <v/>
      </c>
      <c r="AD130" s="173" t="str">
        <f>IFERROR(VLOOKUP(DATASHEET!AR128,lookup,2,FALSE)*2,"")</f>
        <v/>
      </c>
      <c r="AE130" s="174" t="str">
        <f t="shared" si="43"/>
        <v/>
      </c>
      <c r="AF130" s="175" t="str">
        <f t="shared" si="44"/>
        <v/>
      </c>
      <c r="AG130" s="203" t="str">
        <f t="shared" si="45"/>
        <v/>
      </c>
      <c r="AH130" s="204" t="str">
        <f t="shared" si="46"/>
        <v/>
      </c>
      <c r="AI130" s="178" t="str">
        <f t="shared" si="47"/>
        <v/>
      </c>
      <c r="AJ130" s="205" t="str">
        <f t="shared" si="48"/>
        <v/>
      </c>
      <c r="AK130" s="180"/>
      <c r="AL130" s="181" t="str">
        <f>IFERROR(VLOOKUP(DATASHEET!CJ128,lookup,2,FALSE),"")</f>
        <v/>
      </c>
      <c r="AM130" s="182" t="str">
        <f t="shared" si="49"/>
        <v/>
      </c>
      <c r="AN130" s="183" t="str">
        <f>IFERROR(VLOOKUP(DATASHEET!AZ128,lookup,2,FALSE),"")</f>
        <v/>
      </c>
      <c r="AO130" s="183" t="str">
        <f>IFERROR(VLOOKUP(DATASHEET!CN128,lookup,2,FALSE),"")</f>
        <v/>
      </c>
      <c r="AP130" s="184" t="str">
        <f>IFERROR(VLOOKUP(DATASHEET!BH128,lookup,2,FALSE),"")</f>
        <v/>
      </c>
      <c r="AQ130" s="206" t="str">
        <f>IFERROR(VLOOKUP(DATASHEET!BD128,lookup,2,FALSE),"")</f>
        <v/>
      </c>
      <c r="AR130" s="186"/>
      <c r="AS130" s="207" t="str">
        <f>IFERROR(VLOOKUP(DATASHEET!AF128,lookup,2,FALSE),"")</f>
        <v/>
      </c>
      <c r="AT130" s="251" t="str">
        <f t="shared" si="50"/>
        <v/>
      </c>
      <c r="AU130" s="208" t="str">
        <f>IFERROR(VLOOKUP(DATASHEET!BL128,lookup,2,FALSE),"")</f>
        <v/>
      </c>
      <c r="AV130" s="208" t="str">
        <f>IFERROR(VLOOKUP(DATASHEET!BT128,lookup,2,FALSE),"")</f>
        <v/>
      </c>
      <c r="AW130" s="208" t="str">
        <f>IFERROR(VLOOKUP(DATASHEET!CB128,lookup,2,FALSE),"")</f>
        <v/>
      </c>
      <c r="AX130" s="209" t="str">
        <f>IFERROR(VLOOKUP(DATASHEET!CF128,lookup,2,FALSE),"")</f>
        <v/>
      </c>
      <c r="AY130" s="208" t="str">
        <f>IFERROR(VLOOKUP(DATASHEET!AN128,lookup,2,FALSE),"")</f>
        <v/>
      </c>
      <c r="AZ130" s="264" t="str">
        <f>IFERROR(VLOOKUP(DATASHEET!BX128,lookup,2,FALSE),"")</f>
        <v/>
      </c>
      <c r="BA130" s="210" t="str">
        <f>IFERROR(VLOOKUP(DATASHEET!AJ128,lookup,2,FALSE),"")</f>
        <v/>
      </c>
      <c r="BB130" s="211" t="str">
        <f t="shared" si="51"/>
        <v/>
      </c>
      <c r="BC130" s="212" t="str">
        <f t="shared" si="52"/>
        <v/>
      </c>
      <c r="BD130" s="132"/>
    </row>
    <row r="131" spans="1:56" x14ac:dyDescent="0.25">
      <c r="A131" s="193" t="str">
        <f>DATASHEET!B129</f>
        <v>MULQUEEN, Connell</v>
      </c>
      <c r="B131" s="194" t="str">
        <f>DATASHEET!C129</f>
        <v>8MH</v>
      </c>
      <c r="C131" s="194" t="str">
        <f>DATASHEET!D129</f>
        <v>M</v>
      </c>
      <c r="D131" s="194" t="str">
        <f>DATASHEET!J129</f>
        <v>N</v>
      </c>
      <c r="E131" s="194" t="str">
        <f>DATASHEET!E129</f>
        <v>N</v>
      </c>
      <c r="F131" s="194" t="str">
        <f>DATASHEET!F129</f>
        <v>White - British</v>
      </c>
      <c r="G131" s="194" t="str">
        <f>DATASHEET!H129</f>
        <v>N</v>
      </c>
      <c r="H131" s="194" t="str">
        <f>DATASHEET!I129</f>
        <v>N</v>
      </c>
      <c r="I131" s="195" t="str">
        <f>DATASHEET!L129</f>
        <v>4-5</v>
      </c>
      <c r="J131" s="325">
        <f>PROGRESS!P143</f>
        <v>42.677678999999998</v>
      </c>
      <c r="K131" s="163" t="str">
        <f t="shared" si="27"/>
        <v/>
      </c>
      <c r="L131" s="196" t="str">
        <f t="shared" si="28"/>
        <v/>
      </c>
      <c r="M131" s="165"/>
      <c r="N131" s="304">
        <f t="shared" si="29"/>
        <v>8.5355357999999999</v>
      </c>
      <c r="O131" s="198" t="str">
        <f t="shared" si="30"/>
        <v/>
      </c>
      <c r="P131" s="199" t="str">
        <f t="shared" si="31"/>
        <v/>
      </c>
      <c r="Q131" s="304">
        <f t="shared" si="32"/>
        <v>8.5355357999999999</v>
      </c>
      <c r="R131" s="198" t="str">
        <f t="shared" si="33"/>
        <v/>
      </c>
      <c r="S131" s="200" t="str">
        <f t="shared" si="34"/>
        <v/>
      </c>
      <c r="T131" s="304">
        <f t="shared" si="35"/>
        <v>12.803303700000001</v>
      </c>
      <c r="U131" s="198">
        <f t="shared" si="36"/>
        <v>0</v>
      </c>
      <c r="V131" s="201">
        <f t="shared" si="37"/>
        <v>-4.2677678999999999</v>
      </c>
      <c r="W131" s="202">
        <f t="shared" si="38"/>
        <v>3</v>
      </c>
      <c r="X131" s="304">
        <f t="shared" si="39"/>
        <v>12.803303700000001</v>
      </c>
      <c r="Y131" s="198">
        <f t="shared" si="40"/>
        <v>0</v>
      </c>
      <c r="Z131" s="201">
        <f t="shared" si="41"/>
        <v>-4.2677678999999999</v>
      </c>
      <c r="AA131" s="202">
        <f t="shared" si="42"/>
        <v>3</v>
      </c>
      <c r="AB131" s="171"/>
      <c r="AC131" s="172" t="str">
        <f>IFERROR(VLOOKUP(DATASHEET!BP129,lookup,2,FALSE)*2,"")</f>
        <v/>
      </c>
      <c r="AD131" s="173" t="str">
        <f>IFERROR(VLOOKUP(DATASHEET!AR129,lookup,2,FALSE)*2,"")</f>
        <v/>
      </c>
      <c r="AE131" s="174" t="str">
        <f t="shared" si="43"/>
        <v/>
      </c>
      <c r="AF131" s="175" t="str">
        <f t="shared" si="44"/>
        <v/>
      </c>
      <c r="AG131" s="203" t="str">
        <f t="shared" si="45"/>
        <v/>
      </c>
      <c r="AH131" s="204" t="str">
        <f t="shared" si="46"/>
        <v/>
      </c>
      <c r="AI131" s="178" t="str">
        <f t="shared" si="47"/>
        <v/>
      </c>
      <c r="AJ131" s="205" t="str">
        <f t="shared" si="48"/>
        <v/>
      </c>
      <c r="AK131" s="180"/>
      <c r="AL131" s="181" t="str">
        <f>IFERROR(VLOOKUP(DATASHEET!CJ129,lookup,2,FALSE),"")</f>
        <v/>
      </c>
      <c r="AM131" s="182" t="str">
        <f t="shared" si="49"/>
        <v/>
      </c>
      <c r="AN131" s="183" t="str">
        <f>IFERROR(VLOOKUP(DATASHEET!AZ129,lookup,2,FALSE),"")</f>
        <v/>
      </c>
      <c r="AO131" s="183" t="str">
        <f>IFERROR(VLOOKUP(DATASHEET!CN129,lookup,2,FALSE),"")</f>
        <v/>
      </c>
      <c r="AP131" s="184" t="str">
        <f>IFERROR(VLOOKUP(DATASHEET!BH129,lookup,2,FALSE),"")</f>
        <v/>
      </c>
      <c r="AQ131" s="206" t="str">
        <f>IFERROR(VLOOKUP(DATASHEET!BD129,lookup,2,FALSE),"")</f>
        <v/>
      </c>
      <c r="AR131" s="186"/>
      <c r="AS131" s="207" t="str">
        <f>IFERROR(VLOOKUP(DATASHEET!AF129,lookup,2,FALSE),"")</f>
        <v/>
      </c>
      <c r="AT131" s="251" t="str">
        <f t="shared" si="50"/>
        <v/>
      </c>
      <c r="AU131" s="208" t="str">
        <f>IFERROR(VLOOKUP(DATASHEET!BL129,lookup,2,FALSE),"")</f>
        <v/>
      </c>
      <c r="AV131" s="208" t="str">
        <f>IFERROR(VLOOKUP(DATASHEET!BT129,lookup,2,FALSE),"")</f>
        <v/>
      </c>
      <c r="AW131" s="208" t="str">
        <f>IFERROR(VLOOKUP(DATASHEET!CB129,lookup,2,FALSE),"")</f>
        <v/>
      </c>
      <c r="AX131" s="209" t="str">
        <f>IFERROR(VLOOKUP(DATASHEET!CF129,lookup,2,FALSE),"")</f>
        <v/>
      </c>
      <c r="AY131" s="208" t="str">
        <f>IFERROR(VLOOKUP(DATASHEET!AN129,lookup,2,FALSE),"")</f>
        <v/>
      </c>
      <c r="AZ131" s="264" t="str">
        <f>IFERROR(VLOOKUP(DATASHEET!BX129,lookup,2,FALSE),"")</f>
        <v/>
      </c>
      <c r="BA131" s="210" t="str">
        <f>IFERROR(VLOOKUP(DATASHEET!AJ129,lookup,2,FALSE),"")</f>
        <v/>
      </c>
      <c r="BB131" s="211" t="str">
        <f t="shared" si="51"/>
        <v/>
      </c>
      <c r="BC131" s="212" t="str">
        <f t="shared" si="52"/>
        <v/>
      </c>
      <c r="BD131" s="132"/>
    </row>
    <row r="132" spans="1:56" x14ac:dyDescent="0.25">
      <c r="A132" s="193" t="str">
        <f>DATASHEET!B130</f>
        <v>MURRAY, Harmony</v>
      </c>
      <c r="B132" s="194" t="str">
        <f>DATASHEET!C130</f>
        <v>8KC</v>
      </c>
      <c r="C132" s="194" t="str">
        <f>DATASHEET!D130</f>
        <v>F</v>
      </c>
      <c r="D132" s="194" t="str">
        <f>DATASHEET!J130</f>
        <v>K</v>
      </c>
      <c r="E132" s="194" t="str">
        <f>DATASHEET!E130</f>
        <v>Y</v>
      </c>
      <c r="F132" s="194" t="str">
        <f>DATASHEET!F130</f>
        <v>Black Caribbean</v>
      </c>
      <c r="G132" s="194" t="str">
        <f>DATASHEET!H130</f>
        <v>Y</v>
      </c>
      <c r="H132" s="194" t="str">
        <f>DATASHEET!I130</f>
        <v>N</v>
      </c>
      <c r="I132" s="195" t="str">
        <f>DATASHEET!L130</f>
        <v>1-2</v>
      </c>
      <c r="J132" s="325" t="str">
        <f>PROGRESS!P144</f>
        <v/>
      </c>
      <c r="K132" s="163" t="str">
        <f t="shared" si="27"/>
        <v/>
      </c>
      <c r="L132" s="196" t="str">
        <f t="shared" si="28"/>
        <v/>
      </c>
      <c r="M132" s="165"/>
      <c r="N132" s="304" t="str">
        <f t="shared" si="29"/>
        <v/>
      </c>
      <c r="O132" s="198" t="str">
        <f t="shared" si="30"/>
        <v/>
      </c>
      <c r="P132" s="199" t="str">
        <f t="shared" si="31"/>
        <v/>
      </c>
      <c r="Q132" s="304" t="str">
        <f t="shared" si="32"/>
        <v/>
      </c>
      <c r="R132" s="198" t="str">
        <f t="shared" si="33"/>
        <v/>
      </c>
      <c r="S132" s="200" t="str">
        <f t="shared" si="34"/>
        <v/>
      </c>
      <c r="T132" s="304" t="str">
        <f t="shared" si="35"/>
        <v/>
      </c>
      <c r="U132" s="198">
        <f t="shared" si="36"/>
        <v>0</v>
      </c>
      <c r="V132" s="201" t="str">
        <f t="shared" si="37"/>
        <v/>
      </c>
      <c r="W132" s="202">
        <f t="shared" si="38"/>
        <v>3</v>
      </c>
      <c r="X132" s="304" t="str">
        <f t="shared" si="39"/>
        <v/>
      </c>
      <c r="Y132" s="198">
        <f t="shared" si="40"/>
        <v>0</v>
      </c>
      <c r="Z132" s="201" t="str">
        <f t="shared" si="41"/>
        <v/>
      </c>
      <c r="AA132" s="202">
        <f t="shared" si="42"/>
        <v>3</v>
      </c>
      <c r="AB132" s="171"/>
      <c r="AC132" s="172" t="str">
        <f>IFERROR(VLOOKUP(DATASHEET!BP130,lookup,2,FALSE)*2,"")</f>
        <v/>
      </c>
      <c r="AD132" s="173" t="str">
        <f>IFERROR(VLOOKUP(DATASHEET!AR130,lookup,2,FALSE)*2,"")</f>
        <v/>
      </c>
      <c r="AE132" s="174" t="str">
        <f t="shared" si="43"/>
        <v/>
      </c>
      <c r="AF132" s="175" t="str">
        <f t="shared" si="44"/>
        <v/>
      </c>
      <c r="AG132" s="203" t="str">
        <f t="shared" si="45"/>
        <v/>
      </c>
      <c r="AH132" s="204" t="str">
        <f t="shared" si="46"/>
        <v/>
      </c>
      <c r="AI132" s="178" t="str">
        <f t="shared" si="47"/>
        <v/>
      </c>
      <c r="AJ132" s="205" t="str">
        <f t="shared" si="48"/>
        <v/>
      </c>
      <c r="AK132" s="180"/>
      <c r="AL132" s="181" t="str">
        <f>IFERROR(VLOOKUP(DATASHEET!CJ130,lookup,2,FALSE),"")</f>
        <v/>
      </c>
      <c r="AM132" s="182" t="str">
        <f t="shared" si="49"/>
        <v/>
      </c>
      <c r="AN132" s="183" t="str">
        <f>IFERROR(VLOOKUP(DATASHEET!AZ130,lookup,2,FALSE),"")</f>
        <v/>
      </c>
      <c r="AO132" s="183" t="str">
        <f>IFERROR(VLOOKUP(DATASHEET!CN130,lookup,2,FALSE),"")</f>
        <v/>
      </c>
      <c r="AP132" s="184" t="str">
        <f>IFERROR(VLOOKUP(DATASHEET!BH130,lookup,2,FALSE),"")</f>
        <v/>
      </c>
      <c r="AQ132" s="206" t="str">
        <f>IFERROR(VLOOKUP(DATASHEET!BD130,lookup,2,FALSE),"")</f>
        <v/>
      </c>
      <c r="AR132" s="186"/>
      <c r="AS132" s="207" t="str">
        <f>IFERROR(VLOOKUP(DATASHEET!AF130,lookup,2,FALSE),"")</f>
        <v/>
      </c>
      <c r="AT132" s="251" t="str">
        <f t="shared" si="50"/>
        <v/>
      </c>
      <c r="AU132" s="208" t="str">
        <f>IFERROR(VLOOKUP(DATASHEET!BL130,lookup,2,FALSE),"")</f>
        <v/>
      </c>
      <c r="AV132" s="208" t="str">
        <f>IFERROR(VLOOKUP(DATASHEET!BT130,lookup,2,FALSE),"")</f>
        <v/>
      </c>
      <c r="AW132" s="208" t="str">
        <f>IFERROR(VLOOKUP(DATASHEET!CB130,lookup,2,FALSE),"")</f>
        <v/>
      </c>
      <c r="AX132" s="209" t="str">
        <f>IFERROR(VLOOKUP(DATASHEET!CF130,lookup,2,FALSE),"")</f>
        <v/>
      </c>
      <c r="AY132" s="208" t="str">
        <f>IFERROR(VLOOKUP(DATASHEET!AN130,lookup,2,FALSE),"")</f>
        <v/>
      </c>
      <c r="AZ132" s="264" t="str">
        <f>IFERROR(VLOOKUP(DATASHEET!BX130,lookup,2,FALSE),"")</f>
        <v/>
      </c>
      <c r="BA132" s="210" t="str">
        <f>IFERROR(VLOOKUP(DATASHEET!AJ130,lookup,2,FALSE),"")</f>
        <v/>
      </c>
      <c r="BB132" s="211" t="str">
        <f t="shared" si="51"/>
        <v/>
      </c>
      <c r="BC132" s="212" t="str">
        <f t="shared" si="52"/>
        <v/>
      </c>
      <c r="BD132" s="132"/>
    </row>
    <row r="133" spans="1:56" x14ac:dyDescent="0.25">
      <c r="A133" s="193" t="str">
        <f>DATASHEET!B131</f>
        <v>MUSIE, Yobel</v>
      </c>
      <c r="B133" s="194" t="str">
        <f>DATASHEET!C131</f>
        <v>8JJ</v>
      </c>
      <c r="C133" s="194" t="str">
        <f>DATASHEET!D131</f>
        <v>M</v>
      </c>
      <c r="D133" s="194" t="str">
        <f>DATASHEET!J131</f>
        <v>N</v>
      </c>
      <c r="E133" s="194" t="str">
        <f>DATASHEET!E131</f>
        <v>Y</v>
      </c>
      <c r="F133" s="194" t="str">
        <f>DATASHEET!F131</f>
        <v>Other Black African</v>
      </c>
      <c r="G133" s="194" t="str">
        <f>DATASHEET!H131</f>
        <v>Y</v>
      </c>
      <c r="H133" s="194" t="str">
        <f>DATASHEET!I131</f>
        <v>N</v>
      </c>
      <c r="I133" s="195" t="str">
        <f>DATASHEET!L131</f>
        <v>4-5</v>
      </c>
      <c r="J133" s="325">
        <f>PROGRESS!P145</f>
        <v>38.909638999999999</v>
      </c>
      <c r="K133" s="163" t="str">
        <f t="shared" ref="K133:K196" si="53">IF(IFERROR(SUM(AC133,AD133,AE133,AF133,AG133,AH133,AI133,AJ133),"NO DATA")=0,"",IFERROR(SUM(AC133,AD133,AE133,AF133,AG133,AH133,AI133,AJ133),"NO DATA"))</f>
        <v/>
      </c>
      <c r="L133" s="196" t="str">
        <f t="shared" ref="L133:L196" si="54">IFERROR((K133-J133)/10,"")</f>
        <v/>
      </c>
      <c r="M133" s="165"/>
      <c r="N133" s="304">
        <f t="shared" ref="N133:N196" si="55">IFERROR(J133/5,"")</f>
        <v>7.7819278000000001</v>
      </c>
      <c r="O133" s="198" t="str">
        <f t="shared" ref="O133:O196" si="56">AC133</f>
        <v/>
      </c>
      <c r="P133" s="199" t="str">
        <f t="shared" ref="P133:P196" si="57">IFERROR((O133-N133)/2,"")</f>
        <v/>
      </c>
      <c r="Q133" s="304">
        <f t="shared" ref="Q133:Q196" si="58">IFERROR(J133/5,"")</f>
        <v>7.7819278000000001</v>
      </c>
      <c r="R133" s="198" t="str">
        <f t="shared" ref="R133:R196" si="59">AD133</f>
        <v/>
      </c>
      <c r="S133" s="200" t="str">
        <f t="shared" ref="S133:S196" si="60">IFERROR((R133-Q133)/2,"")</f>
        <v/>
      </c>
      <c r="T133" s="304">
        <f t="shared" ref="T133:T196" si="61">IFERROR(((J133/10)*3),"")</f>
        <v>11.672891700000001</v>
      </c>
      <c r="U133" s="198">
        <f t="shared" ref="U133:U196" si="62">IF(A133=0,"",SUM(AE133:AG133))</f>
        <v>0</v>
      </c>
      <c r="V133" s="201">
        <f t="shared" ref="V133:V196" si="63">IFERROR((U133-T133)/3,"")</f>
        <v>-3.8909639000000005</v>
      </c>
      <c r="W133" s="202">
        <f t="shared" ref="W133:W196" si="64">IF(A133=0,"",COUNTBLANK(AE133:AG133))</f>
        <v>3</v>
      </c>
      <c r="X133" s="304">
        <f t="shared" ref="X133:X196" si="65">IFERROR(((J133/10)*3),"")</f>
        <v>11.672891700000001</v>
      </c>
      <c r="Y133" s="198">
        <f t="shared" ref="Y133:Y196" si="66">IF(A133=0,"",SUM(AH133:AJ133))</f>
        <v>0</v>
      </c>
      <c r="Z133" s="201">
        <f t="shared" ref="Z133:Z196" si="67">IFERROR((Y133-X133)/3,"")</f>
        <v>-3.8909639000000005</v>
      </c>
      <c r="AA133" s="202">
        <f t="shared" ref="AA133:AA196" si="68">IF(A133=0,"",COUNTBLANK(AH133:AJ133))</f>
        <v>3</v>
      </c>
      <c r="AB133" s="171"/>
      <c r="AC133" s="172" t="str">
        <f>IFERROR(VLOOKUP(DATASHEET!BP131,lookup,2,FALSE)*2,"")</f>
        <v/>
      </c>
      <c r="AD133" s="173" t="str">
        <f>IFERROR(VLOOKUP(DATASHEET!AR131,lookup,2,FALSE)*2,"")</f>
        <v/>
      </c>
      <c r="AE133" s="174" t="str">
        <f t="shared" ref="AE133:AE196" si="69">IFERROR(LARGE($AL133:$AQ133,1),"")</f>
        <v/>
      </c>
      <c r="AF133" s="175" t="str">
        <f t="shared" ref="AF133:AF196" si="70">IFERROR(LARGE($AL133:$AQ133,2),"")</f>
        <v/>
      </c>
      <c r="AG133" s="203" t="str">
        <f t="shared" ref="AG133:AG196" si="71">IFERROR(LARGE($AL133:$AQ133,3),"")</f>
        <v/>
      </c>
      <c r="AH133" s="204" t="str">
        <f t="shared" ref="AH133:AH196" si="72">IFERROR(LARGE($AS133:$BC133,1),"")</f>
        <v/>
      </c>
      <c r="AI133" s="178" t="str">
        <f t="shared" ref="AI133:AI196" si="73">IFERROR(LARGE($AS133:$BC133,2),"")</f>
        <v/>
      </c>
      <c r="AJ133" s="205" t="str">
        <f t="shared" ref="AJ133:AJ196" si="74">IFERROR(LARGE($AS133:$BC133,3),"")</f>
        <v/>
      </c>
      <c r="AK133" s="180"/>
      <c r="AL133" s="181" t="str">
        <f>IFERROR(VLOOKUP(DATASHEET!CJ131,lookup,2,FALSE),"")</f>
        <v/>
      </c>
      <c r="AM133" s="182" t="str">
        <f t="shared" ref="AM133:AM196" si="75">AL133</f>
        <v/>
      </c>
      <c r="AN133" s="183" t="str">
        <f>IFERROR(VLOOKUP(DATASHEET!AZ131,lookup,2,FALSE),"")</f>
        <v/>
      </c>
      <c r="AO133" s="183" t="str">
        <f>IFERROR(VLOOKUP(DATASHEET!CN131,lookup,2,FALSE),"")</f>
        <v/>
      </c>
      <c r="AP133" s="184" t="str">
        <f>IFERROR(VLOOKUP(DATASHEET!BH131,lookup,2,FALSE),"")</f>
        <v/>
      </c>
      <c r="AQ133" s="206" t="str">
        <f>IFERROR(VLOOKUP(DATASHEET!BD131,lookup,2,FALSE),"")</f>
        <v/>
      </c>
      <c r="AR133" s="186"/>
      <c r="AS133" s="207" t="str">
        <f>IFERROR(VLOOKUP(DATASHEET!AF131,lookup,2,FALSE),"")</f>
        <v/>
      </c>
      <c r="AT133" s="251" t="str">
        <f t="shared" ref="AT133:AT196" si="76">IFERROR(AD133/2,"")</f>
        <v/>
      </c>
      <c r="AU133" s="208" t="str">
        <f>IFERROR(VLOOKUP(DATASHEET!BL131,lookup,2,FALSE),"")</f>
        <v/>
      </c>
      <c r="AV133" s="208" t="str">
        <f>IFERROR(VLOOKUP(DATASHEET!BT131,lookup,2,FALSE),"")</f>
        <v/>
      </c>
      <c r="AW133" s="208" t="str">
        <f>IFERROR(VLOOKUP(DATASHEET!CB131,lookup,2,FALSE),"")</f>
        <v/>
      </c>
      <c r="AX133" s="209" t="str">
        <f>IFERROR(VLOOKUP(DATASHEET!CF131,lookup,2,FALSE),"")</f>
        <v/>
      </c>
      <c r="AY133" s="208" t="str">
        <f>IFERROR(VLOOKUP(DATASHEET!AN131,lookup,2,FALSE),"")</f>
        <v/>
      </c>
      <c r="AZ133" s="264" t="str">
        <f>IFERROR(VLOOKUP(DATASHEET!BX131,lookup,2,FALSE),"")</f>
        <v/>
      </c>
      <c r="BA133" s="210" t="str">
        <f>IFERROR(VLOOKUP(DATASHEET!AJ131,lookup,2,FALSE),"")</f>
        <v/>
      </c>
      <c r="BB133" s="211" t="str">
        <f t="shared" ref="BB133:BB196" si="77">IFERROR(LARGE(AL133:AQ133,4),"")</f>
        <v/>
      </c>
      <c r="BC133" s="212" t="str">
        <f t="shared" ref="BC133:BC196" si="78">IFERROR(LARGE(AL133:AQ133,5),"")</f>
        <v/>
      </c>
      <c r="BD133" s="132"/>
    </row>
    <row r="134" spans="1:56" x14ac:dyDescent="0.25">
      <c r="A134" s="193" t="str">
        <f>DATASHEET!B132</f>
        <v>MUSUNGA, Kydan</v>
      </c>
      <c r="B134" s="194" t="str">
        <f>DATASHEET!C132</f>
        <v>8KS</v>
      </c>
      <c r="C134" s="194" t="str">
        <f>DATASHEET!D132</f>
        <v>M</v>
      </c>
      <c r="D134" s="194" t="str">
        <f>DATASHEET!J132</f>
        <v>K</v>
      </c>
      <c r="E134" s="194" t="str">
        <f>DATASHEET!E132</f>
        <v>N</v>
      </c>
      <c r="F134" s="194" t="str">
        <f>DATASHEET!F132</f>
        <v>White and Black African</v>
      </c>
      <c r="G134" s="194" t="str">
        <f>DATASHEET!H132</f>
        <v>Y</v>
      </c>
      <c r="H134" s="194" t="str">
        <f>DATASHEET!I132</f>
        <v>N</v>
      </c>
      <c r="I134" s="195" t="str">
        <f>DATASHEET!L132</f>
        <v>4-5</v>
      </c>
      <c r="J134" s="325">
        <f>PROGRESS!P146</f>
        <v>41.109434</v>
      </c>
      <c r="K134" s="163" t="str">
        <f t="shared" si="53"/>
        <v/>
      </c>
      <c r="L134" s="196" t="str">
        <f t="shared" si="54"/>
        <v/>
      </c>
      <c r="M134" s="165"/>
      <c r="N134" s="304">
        <f t="shared" si="55"/>
        <v>8.2218868000000001</v>
      </c>
      <c r="O134" s="198" t="str">
        <f t="shared" si="56"/>
        <v/>
      </c>
      <c r="P134" s="199" t="str">
        <f t="shared" si="57"/>
        <v/>
      </c>
      <c r="Q134" s="304">
        <f t="shared" si="58"/>
        <v>8.2218868000000001</v>
      </c>
      <c r="R134" s="198" t="str">
        <f t="shared" si="59"/>
        <v/>
      </c>
      <c r="S134" s="200" t="str">
        <f t="shared" si="60"/>
        <v/>
      </c>
      <c r="T134" s="304">
        <f t="shared" si="61"/>
        <v>12.3328302</v>
      </c>
      <c r="U134" s="198">
        <f t="shared" si="62"/>
        <v>0</v>
      </c>
      <c r="V134" s="201">
        <f t="shared" si="63"/>
        <v>-4.1109434</v>
      </c>
      <c r="W134" s="202">
        <f t="shared" si="64"/>
        <v>3</v>
      </c>
      <c r="X134" s="304">
        <f t="shared" si="65"/>
        <v>12.3328302</v>
      </c>
      <c r="Y134" s="198">
        <f t="shared" si="66"/>
        <v>0</v>
      </c>
      <c r="Z134" s="201">
        <f t="shared" si="67"/>
        <v>-4.1109434</v>
      </c>
      <c r="AA134" s="202">
        <f t="shared" si="68"/>
        <v>3</v>
      </c>
      <c r="AB134" s="171"/>
      <c r="AC134" s="172" t="str">
        <f>IFERROR(VLOOKUP(DATASHEET!BP132,lookup,2,FALSE)*2,"")</f>
        <v/>
      </c>
      <c r="AD134" s="173" t="str">
        <f>IFERROR(VLOOKUP(DATASHEET!AR132,lookup,2,FALSE)*2,"")</f>
        <v/>
      </c>
      <c r="AE134" s="174" t="str">
        <f t="shared" si="69"/>
        <v/>
      </c>
      <c r="AF134" s="175" t="str">
        <f t="shared" si="70"/>
        <v/>
      </c>
      <c r="AG134" s="203" t="str">
        <f t="shared" si="71"/>
        <v/>
      </c>
      <c r="AH134" s="204" t="str">
        <f t="shared" si="72"/>
        <v/>
      </c>
      <c r="AI134" s="178" t="str">
        <f t="shared" si="73"/>
        <v/>
      </c>
      <c r="AJ134" s="205" t="str">
        <f t="shared" si="74"/>
        <v/>
      </c>
      <c r="AK134" s="180"/>
      <c r="AL134" s="181" t="str">
        <f>IFERROR(VLOOKUP(DATASHEET!CJ132,lookup,2,FALSE),"")</f>
        <v/>
      </c>
      <c r="AM134" s="182" t="str">
        <f t="shared" si="75"/>
        <v/>
      </c>
      <c r="AN134" s="183" t="str">
        <f>IFERROR(VLOOKUP(DATASHEET!AZ132,lookup,2,FALSE),"")</f>
        <v/>
      </c>
      <c r="AO134" s="183" t="str">
        <f>IFERROR(VLOOKUP(DATASHEET!CN132,lookup,2,FALSE),"")</f>
        <v/>
      </c>
      <c r="AP134" s="184" t="str">
        <f>IFERROR(VLOOKUP(DATASHEET!BH132,lookup,2,FALSE),"")</f>
        <v/>
      </c>
      <c r="AQ134" s="206" t="str">
        <f>IFERROR(VLOOKUP(DATASHEET!BD132,lookup,2,FALSE),"")</f>
        <v/>
      </c>
      <c r="AR134" s="186"/>
      <c r="AS134" s="207" t="str">
        <f>IFERROR(VLOOKUP(DATASHEET!AF132,lookup,2,FALSE),"")</f>
        <v/>
      </c>
      <c r="AT134" s="251" t="str">
        <f t="shared" si="76"/>
        <v/>
      </c>
      <c r="AU134" s="208" t="str">
        <f>IFERROR(VLOOKUP(DATASHEET!BL132,lookup,2,FALSE),"")</f>
        <v/>
      </c>
      <c r="AV134" s="208" t="str">
        <f>IFERROR(VLOOKUP(DATASHEET!BT132,lookup,2,FALSE),"")</f>
        <v/>
      </c>
      <c r="AW134" s="208" t="str">
        <f>IFERROR(VLOOKUP(DATASHEET!CB132,lookup,2,FALSE),"")</f>
        <v/>
      </c>
      <c r="AX134" s="209" t="str">
        <f>IFERROR(VLOOKUP(DATASHEET!CF132,lookup,2,FALSE),"")</f>
        <v/>
      </c>
      <c r="AY134" s="208" t="str">
        <f>IFERROR(VLOOKUP(DATASHEET!AN132,lookup,2,FALSE),"")</f>
        <v/>
      </c>
      <c r="AZ134" s="264" t="str">
        <f>IFERROR(VLOOKUP(DATASHEET!BX132,lookup,2,FALSE),"")</f>
        <v/>
      </c>
      <c r="BA134" s="210" t="str">
        <f>IFERROR(VLOOKUP(DATASHEET!AJ132,lookup,2,FALSE),"")</f>
        <v/>
      </c>
      <c r="BB134" s="211" t="str">
        <f t="shared" si="77"/>
        <v/>
      </c>
      <c r="BC134" s="212" t="str">
        <f t="shared" si="78"/>
        <v/>
      </c>
      <c r="BD134" s="132"/>
    </row>
    <row r="135" spans="1:56" x14ac:dyDescent="0.25">
      <c r="A135" s="193" t="str">
        <f>DATASHEET!B133</f>
        <v>NAVARRO, Vincent</v>
      </c>
      <c r="B135" s="194" t="str">
        <f>DATASHEET!C133</f>
        <v>8JJ</v>
      </c>
      <c r="C135" s="194" t="str">
        <f>DATASHEET!D133</f>
        <v>M</v>
      </c>
      <c r="D135" s="194" t="str">
        <f>DATASHEET!J133</f>
        <v>N</v>
      </c>
      <c r="E135" s="194" t="str">
        <f>DATASHEET!E133</f>
        <v>N</v>
      </c>
      <c r="F135" s="194" t="str">
        <f>DATASHEET!F133</f>
        <v>Any Other Asian Background</v>
      </c>
      <c r="G135" s="194" t="str">
        <f>DATASHEET!H133</f>
        <v>N</v>
      </c>
      <c r="H135" s="194" t="str">
        <f>DATASHEET!I133</f>
        <v>N</v>
      </c>
      <c r="I135" s="195" t="str">
        <f>DATASHEET!L133</f>
        <v>7-8</v>
      </c>
      <c r="J135" s="325">
        <f>PROGRESS!P147</f>
        <v>74.828357999999994</v>
      </c>
      <c r="K135" s="163" t="str">
        <f t="shared" si="53"/>
        <v/>
      </c>
      <c r="L135" s="196" t="str">
        <f t="shared" si="54"/>
        <v/>
      </c>
      <c r="M135" s="165"/>
      <c r="N135" s="304">
        <f t="shared" si="55"/>
        <v>14.965671599999999</v>
      </c>
      <c r="O135" s="198" t="str">
        <f t="shared" si="56"/>
        <v/>
      </c>
      <c r="P135" s="199" t="str">
        <f t="shared" si="57"/>
        <v/>
      </c>
      <c r="Q135" s="304">
        <f t="shared" si="58"/>
        <v>14.965671599999999</v>
      </c>
      <c r="R135" s="198" t="str">
        <f t="shared" si="59"/>
        <v/>
      </c>
      <c r="S135" s="200" t="str">
        <f t="shared" si="60"/>
        <v/>
      </c>
      <c r="T135" s="304">
        <f t="shared" si="61"/>
        <v>22.448507399999997</v>
      </c>
      <c r="U135" s="198">
        <f t="shared" si="62"/>
        <v>0</v>
      </c>
      <c r="V135" s="201">
        <f t="shared" si="63"/>
        <v>-7.4828357999999993</v>
      </c>
      <c r="W135" s="202">
        <f t="shared" si="64"/>
        <v>3</v>
      </c>
      <c r="X135" s="304">
        <f t="shared" si="65"/>
        <v>22.448507399999997</v>
      </c>
      <c r="Y135" s="198">
        <f t="shared" si="66"/>
        <v>0</v>
      </c>
      <c r="Z135" s="201">
        <f t="shared" si="67"/>
        <v>-7.4828357999999993</v>
      </c>
      <c r="AA135" s="202">
        <f t="shared" si="68"/>
        <v>3</v>
      </c>
      <c r="AB135" s="171"/>
      <c r="AC135" s="172" t="str">
        <f>IFERROR(VLOOKUP(DATASHEET!BP133,lookup,2,FALSE)*2,"")</f>
        <v/>
      </c>
      <c r="AD135" s="173" t="str">
        <f>IFERROR(VLOOKUP(DATASHEET!AR133,lookup,2,FALSE)*2,"")</f>
        <v/>
      </c>
      <c r="AE135" s="174" t="str">
        <f t="shared" si="69"/>
        <v/>
      </c>
      <c r="AF135" s="175" t="str">
        <f t="shared" si="70"/>
        <v/>
      </c>
      <c r="AG135" s="203" t="str">
        <f t="shared" si="71"/>
        <v/>
      </c>
      <c r="AH135" s="204" t="str">
        <f t="shared" si="72"/>
        <v/>
      </c>
      <c r="AI135" s="178" t="str">
        <f t="shared" si="73"/>
        <v/>
      </c>
      <c r="AJ135" s="205" t="str">
        <f t="shared" si="74"/>
        <v/>
      </c>
      <c r="AK135" s="180"/>
      <c r="AL135" s="181" t="str">
        <f>IFERROR(VLOOKUP(DATASHEET!CJ133,lookup,2,FALSE),"")</f>
        <v/>
      </c>
      <c r="AM135" s="182" t="str">
        <f t="shared" si="75"/>
        <v/>
      </c>
      <c r="AN135" s="183" t="str">
        <f>IFERROR(VLOOKUP(DATASHEET!AZ133,lookup,2,FALSE),"")</f>
        <v/>
      </c>
      <c r="AO135" s="183" t="str">
        <f>IFERROR(VLOOKUP(DATASHEET!CN133,lookup,2,FALSE),"")</f>
        <v/>
      </c>
      <c r="AP135" s="184" t="str">
        <f>IFERROR(VLOOKUP(DATASHEET!BH133,lookup,2,FALSE),"")</f>
        <v/>
      </c>
      <c r="AQ135" s="206" t="str">
        <f>IFERROR(VLOOKUP(DATASHEET!BD133,lookup,2,FALSE),"")</f>
        <v/>
      </c>
      <c r="AR135" s="186"/>
      <c r="AS135" s="207" t="str">
        <f>IFERROR(VLOOKUP(DATASHEET!AF133,lookup,2,FALSE),"")</f>
        <v/>
      </c>
      <c r="AT135" s="251" t="str">
        <f t="shared" si="76"/>
        <v/>
      </c>
      <c r="AU135" s="208" t="str">
        <f>IFERROR(VLOOKUP(DATASHEET!BL133,lookup,2,FALSE),"")</f>
        <v/>
      </c>
      <c r="AV135" s="208" t="str">
        <f>IFERROR(VLOOKUP(DATASHEET!BT133,lookup,2,FALSE),"")</f>
        <v/>
      </c>
      <c r="AW135" s="208" t="str">
        <f>IFERROR(VLOOKUP(DATASHEET!CB133,lookup,2,FALSE),"")</f>
        <v/>
      </c>
      <c r="AX135" s="209" t="str">
        <f>IFERROR(VLOOKUP(DATASHEET!CF133,lookup,2,FALSE),"")</f>
        <v/>
      </c>
      <c r="AY135" s="208" t="str">
        <f>IFERROR(VLOOKUP(DATASHEET!AN133,lookup,2,FALSE),"")</f>
        <v/>
      </c>
      <c r="AZ135" s="264" t="str">
        <f>IFERROR(VLOOKUP(DATASHEET!BX133,lookup,2,FALSE),"")</f>
        <v/>
      </c>
      <c r="BA135" s="210" t="str">
        <f>IFERROR(VLOOKUP(DATASHEET!AJ133,lookup,2,FALSE),"")</f>
        <v/>
      </c>
      <c r="BB135" s="211" t="str">
        <f t="shared" si="77"/>
        <v/>
      </c>
      <c r="BC135" s="212" t="str">
        <f t="shared" si="78"/>
        <v/>
      </c>
      <c r="BD135" s="132"/>
    </row>
    <row r="136" spans="1:56" x14ac:dyDescent="0.25">
      <c r="A136" s="193" t="str">
        <f>DATASHEET!B134</f>
        <v>NAZIR, Inaya</v>
      </c>
      <c r="B136" s="194" t="str">
        <f>DATASHEET!C134</f>
        <v>8MH</v>
      </c>
      <c r="C136" s="194" t="str">
        <f>DATASHEET!D134</f>
        <v>F</v>
      </c>
      <c r="D136" s="194" t="str">
        <f>DATASHEET!J134</f>
        <v>N</v>
      </c>
      <c r="E136" s="194" t="str">
        <f>DATASHEET!E134</f>
        <v>N</v>
      </c>
      <c r="F136" s="194" t="str">
        <f>DATASHEET!F134</f>
        <v>Any Other Asian Background</v>
      </c>
      <c r="G136" s="194" t="str">
        <f>DATASHEET!H134</f>
        <v>N</v>
      </c>
      <c r="H136" s="194" t="str">
        <f>DATASHEET!I134</f>
        <v>N</v>
      </c>
      <c r="I136" s="195" t="str">
        <f>DATASHEET!L134</f>
        <v>5-6</v>
      </c>
      <c r="J136" s="325">
        <f>PROGRESS!P148</f>
        <v>56.563876999999998</v>
      </c>
      <c r="K136" s="163" t="str">
        <f t="shared" si="53"/>
        <v/>
      </c>
      <c r="L136" s="196" t="str">
        <f t="shared" si="54"/>
        <v/>
      </c>
      <c r="M136" s="165"/>
      <c r="N136" s="304">
        <f t="shared" si="55"/>
        <v>11.3127754</v>
      </c>
      <c r="O136" s="198" t="str">
        <f t="shared" si="56"/>
        <v/>
      </c>
      <c r="P136" s="199" t="str">
        <f t="shared" si="57"/>
        <v/>
      </c>
      <c r="Q136" s="304">
        <f t="shared" si="58"/>
        <v>11.3127754</v>
      </c>
      <c r="R136" s="198" t="str">
        <f t="shared" si="59"/>
        <v/>
      </c>
      <c r="S136" s="200" t="str">
        <f t="shared" si="60"/>
        <v/>
      </c>
      <c r="T136" s="304">
        <f t="shared" si="61"/>
        <v>16.969163099999999</v>
      </c>
      <c r="U136" s="198">
        <f t="shared" si="62"/>
        <v>0</v>
      </c>
      <c r="V136" s="201">
        <f t="shared" si="63"/>
        <v>-5.6563876999999998</v>
      </c>
      <c r="W136" s="202">
        <f t="shared" si="64"/>
        <v>3</v>
      </c>
      <c r="X136" s="304">
        <f t="shared" si="65"/>
        <v>16.969163099999999</v>
      </c>
      <c r="Y136" s="198">
        <f t="shared" si="66"/>
        <v>0</v>
      </c>
      <c r="Z136" s="201">
        <f t="shared" si="67"/>
        <v>-5.6563876999999998</v>
      </c>
      <c r="AA136" s="202">
        <f t="shared" si="68"/>
        <v>3</v>
      </c>
      <c r="AB136" s="171"/>
      <c r="AC136" s="172" t="str">
        <f>IFERROR(VLOOKUP(DATASHEET!BP134,lookup,2,FALSE)*2,"")</f>
        <v/>
      </c>
      <c r="AD136" s="173" t="str">
        <f>IFERROR(VLOOKUP(DATASHEET!AR134,lookup,2,FALSE)*2,"")</f>
        <v/>
      </c>
      <c r="AE136" s="174" t="str">
        <f t="shared" si="69"/>
        <v/>
      </c>
      <c r="AF136" s="175" t="str">
        <f t="shared" si="70"/>
        <v/>
      </c>
      <c r="AG136" s="203" t="str">
        <f t="shared" si="71"/>
        <v/>
      </c>
      <c r="AH136" s="204" t="str">
        <f t="shared" si="72"/>
        <v/>
      </c>
      <c r="AI136" s="178" t="str">
        <f t="shared" si="73"/>
        <v/>
      </c>
      <c r="AJ136" s="205" t="str">
        <f t="shared" si="74"/>
        <v/>
      </c>
      <c r="AK136" s="180"/>
      <c r="AL136" s="181" t="str">
        <f>IFERROR(VLOOKUP(DATASHEET!CJ134,lookup,2,FALSE),"")</f>
        <v/>
      </c>
      <c r="AM136" s="182" t="str">
        <f t="shared" si="75"/>
        <v/>
      </c>
      <c r="AN136" s="183" t="str">
        <f>IFERROR(VLOOKUP(DATASHEET!AZ134,lookup,2,FALSE),"")</f>
        <v/>
      </c>
      <c r="AO136" s="183" t="str">
        <f>IFERROR(VLOOKUP(DATASHEET!CN134,lookup,2,FALSE),"")</f>
        <v/>
      </c>
      <c r="AP136" s="184" t="str">
        <f>IFERROR(VLOOKUP(DATASHEET!BH134,lookup,2,FALSE),"")</f>
        <v/>
      </c>
      <c r="AQ136" s="206" t="str">
        <f>IFERROR(VLOOKUP(DATASHEET!BD134,lookup,2,FALSE),"")</f>
        <v/>
      </c>
      <c r="AR136" s="186"/>
      <c r="AS136" s="207" t="str">
        <f>IFERROR(VLOOKUP(DATASHEET!AF134,lookup,2,FALSE),"")</f>
        <v/>
      </c>
      <c r="AT136" s="251" t="str">
        <f t="shared" si="76"/>
        <v/>
      </c>
      <c r="AU136" s="208" t="str">
        <f>IFERROR(VLOOKUP(DATASHEET!BL134,lookup,2,FALSE),"")</f>
        <v/>
      </c>
      <c r="AV136" s="208" t="str">
        <f>IFERROR(VLOOKUP(DATASHEET!BT134,lookup,2,FALSE),"")</f>
        <v/>
      </c>
      <c r="AW136" s="208" t="str">
        <f>IFERROR(VLOOKUP(DATASHEET!CB134,lookup,2,FALSE),"")</f>
        <v/>
      </c>
      <c r="AX136" s="209" t="str">
        <f>IFERROR(VLOOKUP(DATASHEET!CF134,lookup,2,FALSE),"")</f>
        <v/>
      </c>
      <c r="AY136" s="208" t="str">
        <f>IFERROR(VLOOKUP(DATASHEET!AN134,lookup,2,FALSE),"")</f>
        <v/>
      </c>
      <c r="AZ136" s="264" t="str">
        <f>IFERROR(VLOOKUP(DATASHEET!BX134,lookup,2,FALSE),"")</f>
        <v/>
      </c>
      <c r="BA136" s="210" t="str">
        <f>IFERROR(VLOOKUP(DATASHEET!AJ134,lookup,2,FALSE),"")</f>
        <v/>
      </c>
      <c r="BB136" s="211" t="str">
        <f t="shared" si="77"/>
        <v/>
      </c>
      <c r="BC136" s="212" t="str">
        <f t="shared" si="78"/>
        <v/>
      </c>
      <c r="BD136" s="132"/>
    </row>
    <row r="137" spans="1:56" x14ac:dyDescent="0.25">
      <c r="A137" s="193" t="str">
        <f>DATASHEET!B135</f>
        <v>NAZIR, Ummihani</v>
      </c>
      <c r="B137" s="194" t="str">
        <f>DATASHEET!C135</f>
        <v>8MH</v>
      </c>
      <c r="C137" s="194" t="str">
        <f>DATASHEET!D135</f>
        <v>F</v>
      </c>
      <c r="D137" s="194" t="str">
        <f>DATASHEET!J135</f>
        <v>N</v>
      </c>
      <c r="E137" s="194" t="str">
        <f>DATASHEET!E135</f>
        <v>N</v>
      </c>
      <c r="F137" s="194" t="str">
        <f>DATASHEET!F135</f>
        <v>White and Pakistani</v>
      </c>
      <c r="G137" s="194" t="str">
        <f>DATASHEET!H135</f>
        <v>N</v>
      </c>
      <c r="H137" s="194" t="str">
        <f>DATASHEET!I135</f>
        <v>N</v>
      </c>
      <c r="I137" s="195" t="str">
        <f>DATASHEET!L135</f>
        <v>5-6</v>
      </c>
      <c r="J137" s="325">
        <f>PROGRESS!P149</f>
        <v>50.927548999999999</v>
      </c>
      <c r="K137" s="163" t="str">
        <f t="shared" si="53"/>
        <v/>
      </c>
      <c r="L137" s="196" t="str">
        <f t="shared" si="54"/>
        <v/>
      </c>
      <c r="M137" s="165"/>
      <c r="N137" s="304">
        <f t="shared" si="55"/>
        <v>10.1855098</v>
      </c>
      <c r="O137" s="198" t="str">
        <f t="shared" si="56"/>
        <v/>
      </c>
      <c r="P137" s="199" t="str">
        <f t="shared" si="57"/>
        <v/>
      </c>
      <c r="Q137" s="304">
        <f t="shared" si="58"/>
        <v>10.1855098</v>
      </c>
      <c r="R137" s="198" t="str">
        <f t="shared" si="59"/>
        <v/>
      </c>
      <c r="S137" s="200" t="str">
        <f t="shared" si="60"/>
        <v/>
      </c>
      <c r="T137" s="304">
        <f t="shared" si="61"/>
        <v>15.278264700000001</v>
      </c>
      <c r="U137" s="198">
        <f t="shared" si="62"/>
        <v>0</v>
      </c>
      <c r="V137" s="201">
        <f t="shared" si="63"/>
        <v>-5.0927549000000001</v>
      </c>
      <c r="W137" s="202">
        <f t="shared" si="64"/>
        <v>3</v>
      </c>
      <c r="X137" s="304">
        <f t="shared" si="65"/>
        <v>15.278264700000001</v>
      </c>
      <c r="Y137" s="198">
        <f t="shared" si="66"/>
        <v>0</v>
      </c>
      <c r="Z137" s="201">
        <f t="shared" si="67"/>
        <v>-5.0927549000000001</v>
      </c>
      <c r="AA137" s="202">
        <f t="shared" si="68"/>
        <v>3</v>
      </c>
      <c r="AB137" s="171"/>
      <c r="AC137" s="172" t="str">
        <f>IFERROR(VLOOKUP(DATASHEET!BP135,lookup,2,FALSE)*2,"")</f>
        <v/>
      </c>
      <c r="AD137" s="173" t="str">
        <f>IFERROR(VLOOKUP(DATASHEET!AR135,lookup,2,FALSE)*2,"")</f>
        <v/>
      </c>
      <c r="AE137" s="174" t="str">
        <f t="shared" si="69"/>
        <v/>
      </c>
      <c r="AF137" s="175" t="str">
        <f t="shared" si="70"/>
        <v/>
      </c>
      <c r="AG137" s="203" t="str">
        <f t="shared" si="71"/>
        <v/>
      </c>
      <c r="AH137" s="204" t="str">
        <f t="shared" si="72"/>
        <v/>
      </c>
      <c r="AI137" s="178" t="str">
        <f t="shared" si="73"/>
        <v/>
      </c>
      <c r="AJ137" s="205" t="str">
        <f t="shared" si="74"/>
        <v/>
      </c>
      <c r="AK137" s="180"/>
      <c r="AL137" s="181" t="str">
        <f>IFERROR(VLOOKUP(DATASHEET!CJ135,lookup,2,FALSE),"")</f>
        <v/>
      </c>
      <c r="AM137" s="182" t="str">
        <f t="shared" si="75"/>
        <v/>
      </c>
      <c r="AN137" s="183" t="str">
        <f>IFERROR(VLOOKUP(DATASHEET!AZ135,lookup,2,FALSE),"")</f>
        <v/>
      </c>
      <c r="AO137" s="183" t="str">
        <f>IFERROR(VLOOKUP(DATASHEET!CN135,lookup,2,FALSE),"")</f>
        <v/>
      </c>
      <c r="AP137" s="184" t="str">
        <f>IFERROR(VLOOKUP(DATASHEET!BH135,lookup,2,FALSE),"")</f>
        <v/>
      </c>
      <c r="AQ137" s="206" t="str">
        <f>IFERROR(VLOOKUP(DATASHEET!BD135,lookup,2,FALSE),"")</f>
        <v/>
      </c>
      <c r="AR137" s="186"/>
      <c r="AS137" s="207" t="str">
        <f>IFERROR(VLOOKUP(DATASHEET!AF135,lookup,2,FALSE),"")</f>
        <v/>
      </c>
      <c r="AT137" s="251" t="str">
        <f t="shared" si="76"/>
        <v/>
      </c>
      <c r="AU137" s="208" t="str">
        <f>IFERROR(VLOOKUP(DATASHEET!BL135,lookup,2,FALSE),"")</f>
        <v/>
      </c>
      <c r="AV137" s="208" t="str">
        <f>IFERROR(VLOOKUP(DATASHEET!BT135,lookup,2,FALSE),"")</f>
        <v/>
      </c>
      <c r="AW137" s="208" t="str">
        <f>IFERROR(VLOOKUP(DATASHEET!CB135,lookup,2,FALSE),"")</f>
        <v/>
      </c>
      <c r="AX137" s="209" t="str">
        <f>IFERROR(VLOOKUP(DATASHEET!CF135,lookup,2,FALSE),"")</f>
        <v/>
      </c>
      <c r="AY137" s="208" t="str">
        <f>IFERROR(VLOOKUP(DATASHEET!AN135,lookup,2,FALSE),"")</f>
        <v/>
      </c>
      <c r="AZ137" s="264" t="str">
        <f>IFERROR(VLOOKUP(DATASHEET!BX135,lookup,2,FALSE),"")</f>
        <v/>
      </c>
      <c r="BA137" s="210" t="str">
        <f>IFERROR(VLOOKUP(DATASHEET!AJ135,lookup,2,FALSE),"")</f>
        <v/>
      </c>
      <c r="BB137" s="211" t="str">
        <f t="shared" si="77"/>
        <v/>
      </c>
      <c r="BC137" s="212" t="str">
        <f t="shared" si="78"/>
        <v/>
      </c>
      <c r="BD137" s="132"/>
    </row>
    <row r="138" spans="1:56" x14ac:dyDescent="0.25">
      <c r="A138" s="193" t="str">
        <f>DATASHEET!B136</f>
        <v>NETTLE, Jake</v>
      </c>
      <c r="B138" s="194" t="str">
        <f>DATASHEET!C136</f>
        <v>8KS</v>
      </c>
      <c r="C138" s="194" t="str">
        <f>DATASHEET!D136</f>
        <v>M</v>
      </c>
      <c r="D138" s="194" t="str">
        <f>DATASHEET!J136</f>
        <v>N</v>
      </c>
      <c r="E138" s="194" t="str">
        <f>DATASHEET!E136</f>
        <v>N</v>
      </c>
      <c r="F138" s="194" t="str">
        <f>DATASHEET!F136</f>
        <v>White - British</v>
      </c>
      <c r="G138" s="194" t="str">
        <f>DATASHEET!H136</f>
        <v>N</v>
      </c>
      <c r="H138" s="194" t="str">
        <f>DATASHEET!I136</f>
        <v>N</v>
      </c>
      <c r="I138" s="195" t="str">
        <f>DATASHEET!L136</f>
        <v>7-8</v>
      </c>
      <c r="J138" s="325">
        <f>PROGRESS!P150</f>
        <v>65.541015999999999</v>
      </c>
      <c r="K138" s="163" t="str">
        <f t="shared" si="53"/>
        <v/>
      </c>
      <c r="L138" s="196" t="str">
        <f t="shared" si="54"/>
        <v/>
      </c>
      <c r="M138" s="165"/>
      <c r="N138" s="304">
        <f t="shared" si="55"/>
        <v>13.1082032</v>
      </c>
      <c r="O138" s="198" t="str">
        <f t="shared" si="56"/>
        <v/>
      </c>
      <c r="P138" s="199" t="str">
        <f t="shared" si="57"/>
        <v/>
      </c>
      <c r="Q138" s="304">
        <f t="shared" si="58"/>
        <v>13.1082032</v>
      </c>
      <c r="R138" s="198" t="str">
        <f t="shared" si="59"/>
        <v/>
      </c>
      <c r="S138" s="200" t="str">
        <f t="shared" si="60"/>
        <v/>
      </c>
      <c r="T138" s="304">
        <f t="shared" si="61"/>
        <v>19.662304800000001</v>
      </c>
      <c r="U138" s="198">
        <f t="shared" si="62"/>
        <v>0</v>
      </c>
      <c r="V138" s="201">
        <f t="shared" si="63"/>
        <v>-6.5541016000000001</v>
      </c>
      <c r="W138" s="202">
        <f t="shared" si="64"/>
        <v>3</v>
      </c>
      <c r="X138" s="304">
        <f t="shared" si="65"/>
        <v>19.662304800000001</v>
      </c>
      <c r="Y138" s="198">
        <f t="shared" si="66"/>
        <v>0</v>
      </c>
      <c r="Z138" s="201">
        <f t="shared" si="67"/>
        <v>-6.5541016000000001</v>
      </c>
      <c r="AA138" s="202">
        <f t="shared" si="68"/>
        <v>3</v>
      </c>
      <c r="AB138" s="171"/>
      <c r="AC138" s="172" t="str">
        <f>IFERROR(VLOOKUP(DATASHEET!BP136,lookup,2,FALSE)*2,"")</f>
        <v/>
      </c>
      <c r="AD138" s="173" t="str">
        <f>IFERROR(VLOOKUP(DATASHEET!AR136,lookup,2,FALSE)*2,"")</f>
        <v/>
      </c>
      <c r="AE138" s="174" t="str">
        <f t="shared" si="69"/>
        <v/>
      </c>
      <c r="AF138" s="175" t="str">
        <f t="shared" si="70"/>
        <v/>
      </c>
      <c r="AG138" s="203" t="str">
        <f t="shared" si="71"/>
        <v/>
      </c>
      <c r="AH138" s="204" t="str">
        <f t="shared" si="72"/>
        <v/>
      </c>
      <c r="AI138" s="178" t="str">
        <f t="shared" si="73"/>
        <v/>
      </c>
      <c r="AJ138" s="205" t="str">
        <f t="shared" si="74"/>
        <v/>
      </c>
      <c r="AK138" s="180"/>
      <c r="AL138" s="181" t="str">
        <f>IFERROR(VLOOKUP(DATASHEET!CJ136,lookup,2,FALSE),"")</f>
        <v/>
      </c>
      <c r="AM138" s="182" t="str">
        <f t="shared" si="75"/>
        <v/>
      </c>
      <c r="AN138" s="183" t="str">
        <f>IFERROR(VLOOKUP(DATASHEET!AZ136,lookup,2,FALSE),"")</f>
        <v/>
      </c>
      <c r="AO138" s="183" t="str">
        <f>IFERROR(VLOOKUP(DATASHEET!CN136,lookup,2,FALSE),"")</f>
        <v/>
      </c>
      <c r="AP138" s="184" t="str">
        <f>IFERROR(VLOOKUP(DATASHEET!BH136,lookup,2,FALSE),"")</f>
        <v/>
      </c>
      <c r="AQ138" s="206" t="str">
        <f>IFERROR(VLOOKUP(DATASHEET!BD136,lookup,2,FALSE),"")</f>
        <v/>
      </c>
      <c r="AR138" s="186"/>
      <c r="AS138" s="207" t="str">
        <f>IFERROR(VLOOKUP(DATASHEET!AF136,lookup,2,FALSE),"")</f>
        <v/>
      </c>
      <c r="AT138" s="251" t="str">
        <f t="shared" si="76"/>
        <v/>
      </c>
      <c r="AU138" s="208" t="str">
        <f>IFERROR(VLOOKUP(DATASHEET!BL136,lookup,2,FALSE),"")</f>
        <v/>
      </c>
      <c r="AV138" s="208" t="str">
        <f>IFERROR(VLOOKUP(DATASHEET!BT136,lookup,2,FALSE),"")</f>
        <v/>
      </c>
      <c r="AW138" s="208" t="str">
        <f>IFERROR(VLOOKUP(DATASHEET!CB136,lookup,2,FALSE),"")</f>
        <v/>
      </c>
      <c r="AX138" s="209" t="str">
        <f>IFERROR(VLOOKUP(DATASHEET!CF136,lookup,2,FALSE),"")</f>
        <v/>
      </c>
      <c r="AY138" s="208" t="str">
        <f>IFERROR(VLOOKUP(DATASHEET!AN136,lookup,2,FALSE),"")</f>
        <v/>
      </c>
      <c r="AZ138" s="264" t="str">
        <f>IFERROR(VLOOKUP(DATASHEET!BX136,lookup,2,FALSE),"")</f>
        <v/>
      </c>
      <c r="BA138" s="210" t="str">
        <f>IFERROR(VLOOKUP(DATASHEET!AJ136,lookup,2,FALSE),"")</f>
        <v/>
      </c>
      <c r="BB138" s="211" t="str">
        <f t="shared" si="77"/>
        <v/>
      </c>
      <c r="BC138" s="212" t="str">
        <f t="shared" si="78"/>
        <v/>
      </c>
      <c r="BD138" s="132"/>
    </row>
    <row r="139" spans="1:56" x14ac:dyDescent="0.25">
      <c r="A139" s="193" t="str">
        <f>DATASHEET!B137</f>
        <v>NEWBOULD, Seth</v>
      </c>
      <c r="B139" s="194" t="str">
        <f>DATASHEET!C137</f>
        <v>8PH</v>
      </c>
      <c r="C139" s="194" t="str">
        <f>DATASHEET!D137</f>
        <v>M</v>
      </c>
      <c r="D139" s="194" t="str">
        <f>DATASHEET!J137</f>
        <v>N</v>
      </c>
      <c r="E139" s="194" t="str">
        <f>DATASHEET!E137</f>
        <v>N</v>
      </c>
      <c r="F139" s="194" t="str">
        <f>DATASHEET!F137</f>
        <v>White - British</v>
      </c>
      <c r="G139" s="194" t="str">
        <f>DATASHEET!H137</f>
        <v>N</v>
      </c>
      <c r="H139" s="194" t="str">
        <f>DATASHEET!I137</f>
        <v>N</v>
      </c>
      <c r="I139" s="195" t="str">
        <f>DATASHEET!L137</f>
        <v>4-5</v>
      </c>
      <c r="J139" s="325">
        <f>PROGRESS!P151</f>
        <v>41.109434</v>
      </c>
      <c r="K139" s="163" t="str">
        <f t="shared" si="53"/>
        <v/>
      </c>
      <c r="L139" s="196" t="str">
        <f t="shared" si="54"/>
        <v/>
      </c>
      <c r="M139" s="165"/>
      <c r="N139" s="304">
        <f t="shared" si="55"/>
        <v>8.2218868000000001</v>
      </c>
      <c r="O139" s="198" t="str">
        <f t="shared" si="56"/>
        <v/>
      </c>
      <c r="P139" s="199" t="str">
        <f t="shared" si="57"/>
        <v/>
      </c>
      <c r="Q139" s="304">
        <f t="shared" si="58"/>
        <v>8.2218868000000001</v>
      </c>
      <c r="R139" s="198" t="str">
        <f t="shared" si="59"/>
        <v/>
      </c>
      <c r="S139" s="200" t="str">
        <f t="shared" si="60"/>
        <v/>
      </c>
      <c r="T139" s="304">
        <f t="shared" si="61"/>
        <v>12.3328302</v>
      </c>
      <c r="U139" s="198">
        <f t="shared" si="62"/>
        <v>0</v>
      </c>
      <c r="V139" s="201">
        <f t="shared" si="63"/>
        <v>-4.1109434</v>
      </c>
      <c r="W139" s="202">
        <f t="shared" si="64"/>
        <v>3</v>
      </c>
      <c r="X139" s="304">
        <f t="shared" si="65"/>
        <v>12.3328302</v>
      </c>
      <c r="Y139" s="198">
        <f t="shared" si="66"/>
        <v>0</v>
      </c>
      <c r="Z139" s="201">
        <f t="shared" si="67"/>
        <v>-4.1109434</v>
      </c>
      <c r="AA139" s="202">
        <f t="shared" si="68"/>
        <v>3</v>
      </c>
      <c r="AB139" s="171"/>
      <c r="AC139" s="172" t="str">
        <f>IFERROR(VLOOKUP(DATASHEET!BP137,lookup,2,FALSE)*2,"")</f>
        <v/>
      </c>
      <c r="AD139" s="173" t="str">
        <f>IFERROR(VLOOKUP(DATASHEET!AR137,lookup,2,FALSE)*2,"")</f>
        <v/>
      </c>
      <c r="AE139" s="174" t="str">
        <f t="shared" si="69"/>
        <v/>
      </c>
      <c r="AF139" s="175" t="str">
        <f t="shared" si="70"/>
        <v/>
      </c>
      <c r="AG139" s="203" t="str">
        <f t="shared" si="71"/>
        <v/>
      </c>
      <c r="AH139" s="204" t="str">
        <f t="shared" si="72"/>
        <v/>
      </c>
      <c r="AI139" s="178" t="str">
        <f t="shared" si="73"/>
        <v/>
      </c>
      <c r="AJ139" s="205" t="str">
        <f t="shared" si="74"/>
        <v/>
      </c>
      <c r="AK139" s="180"/>
      <c r="AL139" s="181" t="str">
        <f>IFERROR(VLOOKUP(DATASHEET!CJ137,lookup,2,FALSE),"")</f>
        <v/>
      </c>
      <c r="AM139" s="182" t="str">
        <f t="shared" si="75"/>
        <v/>
      </c>
      <c r="AN139" s="183" t="str">
        <f>IFERROR(VLOOKUP(DATASHEET!AZ137,lookup,2,FALSE),"")</f>
        <v/>
      </c>
      <c r="AO139" s="183" t="str">
        <f>IFERROR(VLOOKUP(DATASHEET!CN137,lookup,2,FALSE),"")</f>
        <v/>
      </c>
      <c r="AP139" s="184" t="str">
        <f>IFERROR(VLOOKUP(DATASHEET!BH137,lookup,2,FALSE),"")</f>
        <v/>
      </c>
      <c r="AQ139" s="206" t="str">
        <f>IFERROR(VLOOKUP(DATASHEET!BD137,lookup,2,FALSE),"")</f>
        <v/>
      </c>
      <c r="AR139" s="186"/>
      <c r="AS139" s="207" t="str">
        <f>IFERROR(VLOOKUP(DATASHEET!AF137,lookup,2,FALSE),"")</f>
        <v/>
      </c>
      <c r="AT139" s="251" t="str">
        <f t="shared" si="76"/>
        <v/>
      </c>
      <c r="AU139" s="208" t="str">
        <f>IFERROR(VLOOKUP(DATASHEET!BL137,lookup,2,FALSE),"")</f>
        <v/>
      </c>
      <c r="AV139" s="208" t="str">
        <f>IFERROR(VLOOKUP(DATASHEET!BT137,lookup,2,FALSE),"")</f>
        <v/>
      </c>
      <c r="AW139" s="208" t="str">
        <f>IFERROR(VLOOKUP(DATASHEET!CB137,lookup,2,FALSE),"")</f>
        <v/>
      </c>
      <c r="AX139" s="209" t="str">
        <f>IFERROR(VLOOKUP(DATASHEET!CF137,lookup,2,FALSE),"")</f>
        <v/>
      </c>
      <c r="AY139" s="208" t="str">
        <f>IFERROR(VLOOKUP(DATASHEET!AN137,lookup,2,FALSE),"")</f>
        <v/>
      </c>
      <c r="AZ139" s="264" t="str">
        <f>IFERROR(VLOOKUP(DATASHEET!BX137,lookup,2,FALSE),"")</f>
        <v/>
      </c>
      <c r="BA139" s="210" t="str">
        <f>IFERROR(VLOOKUP(DATASHEET!AJ137,lookup,2,FALSE),"")</f>
        <v/>
      </c>
      <c r="BB139" s="211" t="str">
        <f t="shared" si="77"/>
        <v/>
      </c>
      <c r="BC139" s="212" t="str">
        <f t="shared" si="78"/>
        <v/>
      </c>
      <c r="BD139" s="132"/>
    </row>
    <row r="140" spans="1:56" x14ac:dyDescent="0.25">
      <c r="A140" s="193" t="str">
        <f>DATASHEET!B138</f>
        <v>NEWNES, Eric</v>
      </c>
      <c r="B140" s="194" t="str">
        <f>DATASHEET!C138</f>
        <v>8KC</v>
      </c>
      <c r="C140" s="194" t="str">
        <f>DATASHEET!D138</f>
        <v>M</v>
      </c>
      <c r="D140" s="194" t="str">
        <f>DATASHEET!J138</f>
        <v>N</v>
      </c>
      <c r="E140" s="194" t="str">
        <f>DATASHEET!E138</f>
        <v>N</v>
      </c>
      <c r="F140" s="194" t="str">
        <f>DATASHEET!F138</f>
        <v>Indian</v>
      </c>
      <c r="G140" s="194" t="str">
        <f>DATASHEET!H138</f>
        <v>Y</v>
      </c>
      <c r="H140" s="194" t="str">
        <f>DATASHEET!I138</f>
        <v>Y</v>
      </c>
      <c r="I140" s="195" t="str">
        <f>DATASHEET!L138</f>
        <v>4-5</v>
      </c>
      <c r="J140" s="325">
        <f>PROGRESS!P152</f>
        <v>45.503675999999999</v>
      </c>
      <c r="K140" s="163" t="str">
        <f t="shared" si="53"/>
        <v/>
      </c>
      <c r="L140" s="196" t="str">
        <f t="shared" si="54"/>
        <v/>
      </c>
      <c r="M140" s="165"/>
      <c r="N140" s="304">
        <f t="shared" si="55"/>
        <v>9.100735199999999</v>
      </c>
      <c r="O140" s="198" t="str">
        <f t="shared" si="56"/>
        <v/>
      </c>
      <c r="P140" s="199" t="str">
        <f t="shared" si="57"/>
        <v/>
      </c>
      <c r="Q140" s="304">
        <f t="shared" si="58"/>
        <v>9.100735199999999</v>
      </c>
      <c r="R140" s="198" t="str">
        <f t="shared" si="59"/>
        <v/>
      </c>
      <c r="S140" s="200" t="str">
        <f t="shared" si="60"/>
        <v/>
      </c>
      <c r="T140" s="304">
        <f t="shared" si="61"/>
        <v>13.651102799999999</v>
      </c>
      <c r="U140" s="198">
        <f t="shared" si="62"/>
        <v>0</v>
      </c>
      <c r="V140" s="201">
        <f t="shared" si="63"/>
        <v>-4.5503675999999995</v>
      </c>
      <c r="W140" s="202">
        <f t="shared" si="64"/>
        <v>3</v>
      </c>
      <c r="X140" s="304">
        <f t="shared" si="65"/>
        <v>13.651102799999999</v>
      </c>
      <c r="Y140" s="198">
        <f t="shared" si="66"/>
        <v>0</v>
      </c>
      <c r="Z140" s="201">
        <f t="shared" si="67"/>
        <v>-4.5503675999999995</v>
      </c>
      <c r="AA140" s="202">
        <f t="shared" si="68"/>
        <v>3</v>
      </c>
      <c r="AB140" s="171"/>
      <c r="AC140" s="172" t="str">
        <f>IFERROR(VLOOKUP(DATASHEET!BP138,lookup,2,FALSE)*2,"")</f>
        <v/>
      </c>
      <c r="AD140" s="173" t="str">
        <f>IFERROR(VLOOKUP(DATASHEET!AR138,lookup,2,FALSE)*2,"")</f>
        <v/>
      </c>
      <c r="AE140" s="174" t="str">
        <f t="shared" si="69"/>
        <v/>
      </c>
      <c r="AF140" s="175" t="str">
        <f t="shared" si="70"/>
        <v/>
      </c>
      <c r="AG140" s="203" t="str">
        <f t="shared" si="71"/>
        <v/>
      </c>
      <c r="AH140" s="204" t="str">
        <f t="shared" si="72"/>
        <v/>
      </c>
      <c r="AI140" s="178" t="str">
        <f t="shared" si="73"/>
        <v/>
      </c>
      <c r="AJ140" s="205" t="str">
        <f t="shared" si="74"/>
        <v/>
      </c>
      <c r="AK140" s="180"/>
      <c r="AL140" s="181" t="str">
        <f>IFERROR(VLOOKUP(DATASHEET!CJ138,lookup,2,FALSE),"")</f>
        <v/>
      </c>
      <c r="AM140" s="182" t="str">
        <f t="shared" si="75"/>
        <v/>
      </c>
      <c r="AN140" s="183" t="str">
        <f>IFERROR(VLOOKUP(DATASHEET!AZ138,lookup,2,FALSE),"")</f>
        <v/>
      </c>
      <c r="AO140" s="183" t="str">
        <f>IFERROR(VLOOKUP(DATASHEET!CN138,lookup,2,FALSE),"")</f>
        <v/>
      </c>
      <c r="AP140" s="184" t="str">
        <f>IFERROR(VLOOKUP(DATASHEET!BH138,lookup,2,FALSE),"")</f>
        <v/>
      </c>
      <c r="AQ140" s="206" t="str">
        <f>IFERROR(VLOOKUP(DATASHEET!BD138,lookup,2,FALSE),"")</f>
        <v/>
      </c>
      <c r="AR140" s="186"/>
      <c r="AS140" s="207" t="str">
        <f>IFERROR(VLOOKUP(DATASHEET!AF138,lookup,2,FALSE),"")</f>
        <v/>
      </c>
      <c r="AT140" s="251" t="str">
        <f t="shared" si="76"/>
        <v/>
      </c>
      <c r="AU140" s="208" t="str">
        <f>IFERROR(VLOOKUP(DATASHEET!BL138,lookup,2,FALSE),"")</f>
        <v/>
      </c>
      <c r="AV140" s="208" t="str">
        <f>IFERROR(VLOOKUP(DATASHEET!BT138,lookup,2,FALSE),"")</f>
        <v/>
      </c>
      <c r="AW140" s="208" t="str">
        <f>IFERROR(VLOOKUP(DATASHEET!CB138,lookup,2,FALSE),"")</f>
        <v/>
      </c>
      <c r="AX140" s="209" t="str">
        <f>IFERROR(VLOOKUP(DATASHEET!CF138,lookup,2,FALSE),"")</f>
        <v/>
      </c>
      <c r="AY140" s="208" t="str">
        <f>IFERROR(VLOOKUP(DATASHEET!AN138,lookup,2,FALSE),"")</f>
        <v/>
      </c>
      <c r="AZ140" s="264" t="str">
        <f>IFERROR(VLOOKUP(DATASHEET!BX138,lookup,2,FALSE),"")</f>
        <v/>
      </c>
      <c r="BA140" s="210" t="str">
        <f>IFERROR(VLOOKUP(DATASHEET!AJ138,lookup,2,FALSE),"")</f>
        <v/>
      </c>
      <c r="BB140" s="211" t="str">
        <f t="shared" si="77"/>
        <v/>
      </c>
      <c r="BC140" s="212" t="str">
        <f t="shared" si="78"/>
        <v/>
      </c>
      <c r="BD140" s="132"/>
    </row>
    <row r="141" spans="1:56" x14ac:dyDescent="0.25">
      <c r="A141" s="193" t="str">
        <f>DATASHEET!B139</f>
        <v>NISAR, Aneesah</v>
      </c>
      <c r="B141" s="194" t="str">
        <f>DATASHEET!C139</f>
        <v>8KS</v>
      </c>
      <c r="C141" s="194" t="str">
        <f>DATASHEET!D139</f>
        <v>F</v>
      </c>
      <c r="D141" s="194" t="str">
        <f>DATASHEET!J139</f>
        <v>N</v>
      </c>
      <c r="E141" s="194" t="str">
        <f>DATASHEET!E139</f>
        <v>N</v>
      </c>
      <c r="F141" s="194" t="str">
        <f>DATASHEET!F139</f>
        <v>Pakistani</v>
      </c>
      <c r="G141" s="194" t="str">
        <f>DATASHEET!H139</f>
        <v>N</v>
      </c>
      <c r="H141" s="194" t="str">
        <f>DATASHEET!I139</f>
        <v>N</v>
      </c>
      <c r="I141" s="195" t="str">
        <f>DATASHEET!L139</f>
        <v>3-4</v>
      </c>
      <c r="J141" s="325">
        <f>PROGRESS!P153</f>
        <v>34.391429000000002</v>
      </c>
      <c r="K141" s="163" t="str">
        <f t="shared" si="53"/>
        <v/>
      </c>
      <c r="L141" s="196" t="str">
        <f t="shared" si="54"/>
        <v/>
      </c>
      <c r="M141" s="165"/>
      <c r="N141" s="304">
        <f t="shared" si="55"/>
        <v>6.8782858000000004</v>
      </c>
      <c r="O141" s="198" t="str">
        <f t="shared" si="56"/>
        <v/>
      </c>
      <c r="P141" s="199" t="str">
        <f t="shared" si="57"/>
        <v/>
      </c>
      <c r="Q141" s="304">
        <f t="shared" si="58"/>
        <v>6.8782858000000004</v>
      </c>
      <c r="R141" s="198" t="str">
        <f t="shared" si="59"/>
        <v/>
      </c>
      <c r="S141" s="200" t="str">
        <f t="shared" si="60"/>
        <v/>
      </c>
      <c r="T141" s="304">
        <f t="shared" si="61"/>
        <v>10.317428700000001</v>
      </c>
      <c r="U141" s="198">
        <f t="shared" si="62"/>
        <v>0</v>
      </c>
      <c r="V141" s="201">
        <f t="shared" si="63"/>
        <v>-3.4391429000000002</v>
      </c>
      <c r="W141" s="202">
        <f t="shared" si="64"/>
        <v>3</v>
      </c>
      <c r="X141" s="304">
        <f t="shared" si="65"/>
        <v>10.317428700000001</v>
      </c>
      <c r="Y141" s="198">
        <f t="shared" si="66"/>
        <v>0</v>
      </c>
      <c r="Z141" s="201">
        <f t="shared" si="67"/>
        <v>-3.4391429000000002</v>
      </c>
      <c r="AA141" s="202">
        <f t="shared" si="68"/>
        <v>3</v>
      </c>
      <c r="AB141" s="171"/>
      <c r="AC141" s="172" t="str">
        <f>IFERROR(VLOOKUP(DATASHEET!BP139,lookup,2,FALSE)*2,"")</f>
        <v/>
      </c>
      <c r="AD141" s="173" t="str">
        <f>IFERROR(VLOOKUP(DATASHEET!AR139,lookup,2,FALSE)*2,"")</f>
        <v/>
      </c>
      <c r="AE141" s="174" t="str">
        <f t="shared" si="69"/>
        <v/>
      </c>
      <c r="AF141" s="175" t="str">
        <f t="shared" si="70"/>
        <v/>
      </c>
      <c r="AG141" s="203" t="str">
        <f t="shared" si="71"/>
        <v/>
      </c>
      <c r="AH141" s="204" t="str">
        <f t="shared" si="72"/>
        <v/>
      </c>
      <c r="AI141" s="178" t="str">
        <f t="shared" si="73"/>
        <v/>
      </c>
      <c r="AJ141" s="205" t="str">
        <f t="shared" si="74"/>
        <v/>
      </c>
      <c r="AK141" s="180"/>
      <c r="AL141" s="181" t="str">
        <f>IFERROR(VLOOKUP(DATASHEET!CJ139,lookup,2,FALSE),"")</f>
        <v/>
      </c>
      <c r="AM141" s="182" t="str">
        <f t="shared" si="75"/>
        <v/>
      </c>
      <c r="AN141" s="183" t="str">
        <f>IFERROR(VLOOKUP(DATASHEET!AZ139,lookup,2,FALSE),"")</f>
        <v/>
      </c>
      <c r="AO141" s="183" t="str">
        <f>IFERROR(VLOOKUP(DATASHEET!CN139,lookup,2,FALSE),"")</f>
        <v/>
      </c>
      <c r="AP141" s="184" t="str">
        <f>IFERROR(VLOOKUP(DATASHEET!BH139,lookup,2,FALSE),"")</f>
        <v/>
      </c>
      <c r="AQ141" s="206" t="str">
        <f>IFERROR(VLOOKUP(DATASHEET!BD139,lookup,2,FALSE),"")</f>
        <v/>
      </c>
      <c r="AR141" s="186"/>
      <c r="AS141" s="207" t="str">
        <f>IFERROR(VLOOKUP(DATASHEET!AF139,lookup,2,FALSE),"")</f>
        <v/>
      </c>
      <c r="AT141" s="251" t="str">
        <f t="shared" si="76"/>
        <v/>
      </c>
      <c r="AU141" s="208" t="str">
        <f>IFERROR(VLOOKUP(DATASHEET!BL139,lookup,2,FALSE),"")</f>
        <v/>
      </c>
      <c r="AV141" s="208" t="str">
        <f>IFERROR(VLOOKUP(DATASHEET!BT139,lookup,2,FALSE),"")</f>
        <v/>
      </c>
      <c r="AW141" s="208" t="str">
        <f>IFERROR(VLOOKUP(DATASHEET!CB139,lookup,2,FALSE),"")</f>
        <v/>
      </c>
      <c r="AX141" s="209" t="str">
        <f>IFERROR(VLOOKUP(DATASHEET!CF139,lookup,2,FALSE),"")</f>
        <v/>
      </c>
      <c r="AY141" s="208" t="str">
        <f>IFERROR(VLOOKUP(DATASHEET!AN139,lookup,2,FALSE),"")</f>
        <v/>
      </c>
      <c r="AZ141" s="264" t="str">
        <f>IFERROR(VLOOKUP(DATASHEET!BX139,lookup,2,FALSE),"")</f>
        <v/>
      </c>
      <c r="BA141" s="210" t="str">
        <f>IFERROR(VLOOKUP(DATASHEET!AJ139,lookup,2,FALSE),"")</f>
        <v/>
      </c>
      <c r="BB141" s="211" t="str">
        <f t="shared" si="77"/>
        <v/>
      </c>
      <c r="BC141" s="212" t="str">
        <f t="shared" si="78"/>
        <v/>
      </c>
      <c r="BD141" s="132"/>
    </row>
    <row r="142" spans="1:56" x14ac:dyDescent="0.25">
      <c r="A142" s="193" t="str">
        <f>DATASHEET!B140</f>
        <v>NJAGI MUTETI, Leo</v>
      </c>
      <c r="B142" s="194" t="str">
        <f>DATASHEET!C140</f>
        <v>8AR</v>
      </c>
      <c r="C142" s="194" t="str">
        <f>DATASHEET!D140</f>
        <v>M</v>
      </c>
      <c r="D142" s="194" t="str">
        <f>DATASHEET!J140</f>
        <v>N</v>
      </c>
      <c r="E142" s="194" t="str">
        <f>DATASHEET!E140</f>
        <v>N</v>
      </c>
      <c r="F142" s="194" t="str">
        <f>DATASHEET!F140</f>
        <v>Other Black African</v>
      </c>
      <c r="G142" s="194" t="str">
        <f>DATASHEET!H140</f>
        <v>N</v>
      </c>
      <c r="H142" s="194" t="str">
        <f>DATASHEET!I140</f>
        <v>N</v>
      </c>
      <c r="I142" s="195" t="str">
        <f>DATASHEET!L140</f>
        <v>5-6</v>
      </c>
      <c r="J142" s="325">
        <f>PROGRESS!P154</f>
        <v>49.024999999999999</v>
      </c>
      <c r="K142" s="163" t="str">
        <f t="shared" si="53"/>
        <v/>
      </c>
      <c r="L142" s="196" t="str">
        <f t="shared" si="54"/>
        <v/>
      </c>
      <c r="M142" s="165"/>
      <c r="N142" s="304">
        <f t="shared" si="55"/>
        <v>9.8049999999999997</v>
      </c>
      <c r="O142" s="198" t="str">
        <f t="shared" si="56"/>
        <v/>
      </c>
      <c r="P142" s="199" t="str">
        <f t="shared" si="57"/>
        <v/>
      </c>
      <c r="Q142" s="304">
        <f t="shared" si="58"/>
        <v>9.8049999999999997</v>
      </c>
      <c r="R142" s="198" t="str">
        <f t="shared" si="59"/>
        <v/>
      </c>
      <c r="S142" s="200" t="str">
        <f t="shared" si="60"/>
        <v/>
      </c>
      <c r="T142" s="304">
        <f t="shared" si="61"/>
        <v>14.7075</v>
      </c>
      <c r="U142" s="198">
        <f t="shared" si="62"/>
        <v>0</v>
      </c>
      <c r="V142" s="201">
        <f t="shared" si="63"/>
        <v>-4.9024999999999999</v>
      </c>
      <c r="W142" s="202">
        <f t="shared" si="64"/>
        <v>3</v>
      </c>
      <c r="X142" s="304">
        <f t="shared" si="65"/>
        <v>14.7075</v>
      </c>
      <c r="Y142" s="198">
        <f t="shared" si="66"/>
        <v>0</v>
      </c>
      <c r="Z142" s="201">
        <f t="shared" si="67"/>
        <v>-4.9024999999999999</v>
      </c>
      <c r="AA142" s="202">
        <f t="shared" si="68"/>
        <v>3</v>
      </c>
      <c r="AB142" s="171"/>
      <c r="AC142" s="172" t="str">
        <f>IFERROR(VLOOKUP(DATASHEET!BP140,lookup,2,FALSE)*2,"")</f>
        <v/>
      </c>
      <c r="AD142" s="173" t="str">
        <f>IFERROR(VLOOKUP(DATASHEET!AR140,lookup,2,FALSE)*2,"")</f>
        <v/>
      </c>
      <c r="AE142" s="174" t="str">
        <f t="shared" si="69"/>
        <v/>
      </c>
      <c r="AF142" s="175" t="str">
        <f t="shared" si="70"/>
        <v/>
      </c>
      <c r="AG142" s="203" t="str">
        <f t="shared" si="71"/>
        <v/>
      </c>
      <c r="AH142" s="204" t="str">
        <f t="shared" si="72"/>
        <v/>
      </c>
      <c r="AI142" s="178" t="str">
        <f t="shared" si="73"/>
        <v/>
      </c>
      <c r="AJ142" s="205" t="str">
        <f t="shared" si="74"/>
        <v/>
      </c>
      <c r="AK142" s="180"/>
      <c r="AL142" s="181" t="str">
        <f>IFERROR(VLOOKUP(DATASHEET!CJ140,lookup,2,FALSE),"")</f>
        <v/>
      </c>
      <c r="AM142" s="182" t="str">
        <f t="shared" si="75"/>
        <v/>
      </c>
      <c r="AN142" s="183" t="str">
        <f>IFERROR(VLOOKUP(DATASHEET!AZ140,lookup,2,FALSE),"")</f>
        <v/>
      </c>
      <c r="AO142" s="183" t="str">
        <f>IFERROR(VLOOKUP(DATASHEET!CN140,lookup,2,FALSE),"")</f>
        <v/>
      </c>
      <c r="AP142" s="184" t="str">
        <f>IFERROR(VLOOKUP(DATASHEET!BH140,lookup,2,FALSE),"")</f>
        <v/>
      </c>
      <c r="AQ142" s="206" t="str">
        <f>IFERROR(VLOOKUP(DATASHEET!BD140,lookup,2,FALSE),"")</f>
        <v/>
      </c>
      <c r="AR142" s="186"/>
      <c r="AS142" s="207" t="str">
        <f>IFERROR(VLOOKUP(DATASHEET!AF140,lookup,2,FALSE),"")</f>
        <v/>
      </c>
      <c r="AT142" s="251" t="str">
        <f t="shared" si="76"/>
        <v/>
      </c>
      <c r="AU142" s="208" t="str">
        <f>IFERROR(VLOOKUP(DATASHEET!BL140,lookup,2,FALSE),"")</f>
        <v/>
      </c>
      <c r="AV142" s="208" t="str">
        <f>IFERROR(VLOOKUP(DATASHEET!BT140,lookup,2,FALSE),"")</f>
        <v/>
      </c>
      <c r="AW142" s="208" t="str">
        <f>IFERROR(VLOOKUP(DATASHEET!CB140,lookup,2,FALSE),"")</f>
        <v/>
      </c>
      <c r="AX142" s="209" t="str">
        <f>IFERROR(VLOOKUP(DATASHEET!CF140,lookup,2,FALSE),"")</f>
        <v/>
      </c>
      <c r="AY142" s="208" t="str">
        <f>IFERROR(VLOOKUP(DATASHEET!AN140,lookup,2,FALSE),"")</f>
        <v/>
      </c>
      <c r="AZ142" s="264" t="str">
        <f>IFERROR(VLOOKUP(DATASHEET!BX140,lookup,2,FALSE),"")</f>
        <v/>
      </c>
      <c r="BA142" s="210" t="str">
        <f>IFERROR(VLOOKUP(DATASHEET!AJ140,lookup,2,FALSE),"")</f>
        <v/>
      </c>
      <c r="BB142" s="211" t="str">
        <f t="shared" si="77"/>
        <v/>
      </c>
      <c r="BC142" s="212" t="str">
        <f t="shared" si="78"/>
        <v/>
      </c>
      <c r="BD142" s="132"/>
    </row>
    <row r="143" spans="1:56" x14ac:dyDescent="0.25">
      <c r="A143" s="193" t="str">
        <f>DATASHEET!B141</f>
        <v>NOLAN, Louis</v>
      </c>
      <c r="B143" s="194" t="str">
        <f>DATASHEET!C141</f>
        <v>8PH</v>
      </c>
      <c r="C143" s="194" t="str">
        <f>DATASHEET!D141</f>
        <v>M</v>
      </c>
      <c r="D143" s="194" t="str">
        <f>DATASHEET!J141</f>
        <v>N</v>
      </c>
      <c r="E143" s="194" t="str">
        <f>DATASHEET!E141</f>
        <v>N</v>
      </c>
      <c r="F143" s="194" t="str">
        <f>DATASHEET!F141</f>
        <v>White - British</v>
      </c>
      <c r="G143" s="194" t="str">
        <f>DATASHEET!H141</f>
        <v>N</v>
      </c>
      <c r="H143" s="194" t="str">
        <f>DATASHEET!I141</f>
        <v>N</v>
      </c>
      <c r="I143" s="195" t="str">
        <f>DATASHEET!L141</f>
        <v>5-6</v>
      </c>
      <c r="J143" s="325">
        <f>PROGRESS!P155</f>
        <v>42.677678999999998</v>
      </c>
      <c r="K143" s="163" t="str">
        <f t="shared" si="53"/>
        <v/>
      </c>
      <c r="L143" s="196" t="str">
        <f t="shared" si="54"/>
        <v/>
      </c>
      <c r="M143" s="165"/>
      <c r="N143" s="304">
        <f t="shared" si="55"/>
        <v>8.5355357999999999</v>
      </c>
      <c r="O143" s="198" t="str">
        <f t="shared" si="56"/>
        <v/>
      </c>
      <c r="P143" s="199" t="str">
        <f t="shared" si="57"/>
        <v/>
      </c>
      <c r="Q143" s="304">
        <f t="shared" si="58"/>
        <v>8.5355357999999999</v>
      </c>
      <c r="R143" s="198" t="str">
        <f t="shared" si="59"/>
        <v/>
      </c>
      <c r="S143" s="200" t="str">
        <f t="shared" si="60"/>
        <v/>
      </c>
      <c r="T143" s="304">
        <f t="shared" si="61"/>
        <v>12.803303700000001</v>
      </c>
      <c r="U143" s="198">
        <f t="shared" si="62"/>
        <v>0</v>
      </c>
      <c r="V143" s="201">
        <f t="shared" si="63"/>
        <v>-4.2677678999999999</v>
      </c>
      <c r="W143" s="202">
        <f t="shared" si="64"/>
        <v>3</v>
      </c>
      <c r="X143" s="304">
        <f t="shared" si="65"/>
        <v>12.803303700000001</v>
      </c>
      <c r="Y143" s="198">
        <f t="shared" si="66"/>
        <v>0</v>
      </c>
      <c r="Z143" s="201">
        <f t="shared" si="67"/>
        <v>-4.2677678999999999</v>
      </c>
      <c r="AA143" s="202">
        <f t="shared" si="68"/>
        <v>3</v>
      </c>
      <c r="AB143" s="171"/>
      <c r="AC143" s="172" t="str">
        <f>IFERROR(VLOOKUP(DATASHEET!BP141,lookup,2,FALSE)*2,"")</f>
        <v/>
      </c>
      <c r="AD143" s="173" t="str">
        <f>IFERROR(VLOOKUP(DATASHEET!AR141,lookup,2,FALSE)*2,"")</f>
        <v/>
      </c>
      <c r="AE143" s="174" t="str">
        <f t="shared" si="69"/>
        <v/>
      </c>
      <c r="AF143" s="175" t="str">
        <f t="shared" si="70"/>
        <v/>
      </c>
      <c r="AG143" s="203" t="str">
        <f t="shared" si="71"/>
        <v/>
      </c>
      <c r="AH143" s="204" t="str">
        <f t="shared" si="72"/>
        <v/>
      </c>
      <c r="AI143" s="178" t="str">
        <f t="shared" si="73"/>
        <v/>
      </c>
      <c r="AJ143" s="205" t="str">
        <f t="shared" si="74"/>
        <v/>
      </c>
      <c r="AK143" s="180"/>
      <c r="AL143" s="181" t="str">
        <f>IFERROR(VLOOKUP(DATASHEET!CJ141,lookup,2,FALSE),"")</f>
        <v/>
      </c>
      <c r="AM143" s="182" t="str">
        <f t="shared" si="75"/>
        <v/>
      </c>
      <c r="AN143" s="183" t="str">
        <f>IFERROR(VLOOKUP(DATASHEET!AZ141,lookup,2,FALSE),"")</f>
        <v/>
      </c>
      <c r="AO143" s="183" t="str">
        <f>IFERROR(VLOOKUP(DATASHEET!CN141,lookup,2,FALSE),"")</f>
        <v/>
      </c>
      <c r="AP143" s="184" t="str">
        <f>IFERROR(VLOOKUP(DATASHEET!BH141,lookup,2,FALSE),"")</f>
        <v/>
      </c>
      <c r="AQ143" s="206" t="str">
        <f>IFERROR(VLOOKUP(DATASHEET!BD141,lookup,2,FALSE),"")</f>
        <v/>
      </c>
      <c r="AR143" s="186"/>
      <c r="AS143" s="207" t="str">
        <f>IFERROR(VLOOKUP(DATASHEET!AF141,lookup,2,FALSE),"")</f>
        <v/>
      </c>
      <c r="AT143" s="251" t="str">
        <f t="shared" si="76"/>
        <v/>
      </c>
      <c r="AU143" s="208" t="str">
        <f>IFERROR(VLOOKUP(DATASHEET!BL141,lookup,2,FALSE),"")</f>
        <v/>
      </c>
      <c r="AV143" s="208" t="str">
        <f>IFERROR(VLOOKUP(DATASHEET!BT141,lookup,2,FALSE),"")</f>
        <v/>
      </c>
      <c r="AW143" s="208" t="str">
        <f>IFERROR(VLOOKUP(DATASHEET!CB141,lookup,2,FALSE),"")</f>
        <v/>
      </c>
      <c r="AX143" s="209" t="str">
        <f>IFERROR(VLOOKUP(DATASHEET!CF141,lookup,2,FALSE),"")</f>
        <v/>
      </c>
      <c r="AY143" s="208" t="str">
        <f>IFERROR(VLOOKUP(DATASHEET!AN141,lookup,2,FALSE),"")</f>
        <v/>
      </c>
      <c r="AZ143" s="264" t="str">
        <f>IFERROR(VLOOKUP(DATASHEET!BX141,lookup,2,FALSE),"")</f>
        <v/>
      </c>
      <c r="BA143" s="210" t="str">
        <f>IFERROR(VLOOKUP(DATASHEET!AJ141,lookup,2,FALSE),"")</f>
        <v/>
      </c>
      <c r="BB143" s="211" t="str">
        <f t="shared" si="77"/>
        <v/>
      </c>
      <c r="BC143" s="212" t="str">
        <f t="shared" si="78"/>
        <v/>
      </c>
      <c r="BD143" s="132"/>
    </row>
    <row r="144" spans="1:56" x14ac:dyDescent="0.25">
      <c r="A144" s="193" t="str">
        <f>DATASHEET!B142</f>
        <v>OJIMAH, Isaac</v>
      </c>
      <c r="B144" s="194" t="str">
        <f>DATASHEET!C142</f>
        <v>8TR</v>
      </c>
      <c r="C144" s="194" t="str">
        <f>DATASHEET!D142</f>
        <v>M</v>
      </c>
      <c r="D144" s="194" t="str">
        <f>DATASHEET!J142</f>
        <v>N</v>
      </c>
      <c r="E144" s="194" t="str">
        <f>DATASHEET!E142</f>
        <v>Y</v>
      </c>
      <c r="F144" s="194" t="str">
        <f>DATASHEET!F142</f>
        <v>Other Black African</v>
      </c>
      <c r="G144" s="194" t="str">
        <f>DATASHEET!H142</f>
        <v>Y</v>
      </c>
      <c r="H144" s="194" t="str">
        <f>DATASHEET!I142</f>
        <v>N</v>
      </c>
      <c r="I144" s="195">
        <f>DATASHEET!L142</f>
        <v>0</v>
      </c>
      <c r="J144" s="325" t="str">
        <f>PROGRESS!P156</f>
        <v/>
      </c>
      <c r="K144" s="163" t="str">
        <f t="shared" si="53"/>
        <v/>
      </c>
      <c r="L144" s="196" t="str">
        <f t="shared" si="54"/>
        <v/>
      </c>
      <c r="M144" s="165"/>
      <c r="N144" s="304" t="str">
        <f t="shared" si="55"/>
        <v/>
      </c>
      <c r="O144" s="198" t="str">
        <f t="shared" si="56"/>
        <v/>
      </c>
      <c r="P144" s="199" t="str">
        <f t="shared" si="57"/>
        <v/>
      </c>
      <c r="Q144" s="304" t="str">
        <f t="shared" si="58"/>
        <v/>
      </c>
      <c r="R144" s="198" t="str">
        <f t="shared" si="59"/>
        <v/>
      </c>
      <c r="S144" s="200" t="str">
        <f t="shared" si="60"/>
        <v/>
      </c>
      <c r="T144" s="304" t="str">
        <f t="shared" si="61"/>
        <v/>
      </c>
      <c r="U144" s="198">
        <f t="shared" si="62"/>
        <v>0</v>
      </c>
      <c r="V144" s="201" t="str">
        <f t="shared" si="63"/>
        <v/>
      </c>
      <c r="W144" s="202">
        <f t="shared" si="64"/>
        <v>3</v>
      </c>
      <c r="X144" s="304" t="str">
        <f t="shared" si="65"/>
        <v/>
      </c>
      <c r="Y144" s="198">
        <f t="shared" si="66"/>
        <v>0</v>
      </c>
      <c r="Z144" s="201" t="str">
        <f t="shared" si="67"/>
        <v/>
      </c>
      <c r="AA144" s="202">
        <f t="shared" si="68"/>
        <v>3</v>
      </c>
      <c r="AB144" s="171"/>
      <c r="AC144" s="172" t="str">
        <f>IFERROR(VLOOKUP(DATASHEET!BP142,lookup,2,FALSE)*2,"")</f>
        <v/>
      </c>
      <c r="AD144" s="173" t="str">
        <f>IFERROR(VLOOKUP(DATASHEET!AR142,lookup,2,FALSE)*2,"")</f>
        <v/>
      </c>
      <c r="AE144" s="174" t="str">
        <f t="shared" si="69"/>
        <v/>
      </c>
      <c r="AF144" s="175" t="str">
        <f t="shared" si="70"/>
        <v/>
      </c>
      <c r="AG144" s="203" t="str">
        <f t="shared" si="71"/>
        <v/>
      </c>
      <c r="AH144" s="204" t="str">
        <f t="shared" si="72"/>
        <v/>
      </c>
      <c r="AI144" s="178" t="str">
        <f t="shared" si="73"/>
        <v/>
      </c>
      <c r="AJ144" s="205" t="str">
        <f t="shared" si="74"/>
        <v/>
      </c>
      <c r="AK144" s="180"/>
      <c r="AL144" s="181" t="str">
        <f>IFERROR(VLOOKUP(DATASHEET!CJ142,lookup,2,FALSE),"")</f>
        <v/>
      </c>
      <c r="AM144" s="182" t="str">
        <f t="shared" si="75"/>
        <v/>
      </c>
      <c r="AN144" s="183" t="str">
        <f>IFERROR(VLOOKUP(DATASHEET!AZ142,lookup,2,FALSE),"")</f>
        <v/>
      </c>
      <c r="AO144" s="183" t="str">
        <f>IFERROR(VLOOKUP(DATASHEET!CN142,lookup,2,FALSE),"")</f>
        <v/>
      </c>
      <c r="AP144" s="184" t="str">
        <f>IFERROR(VLOOKUP(DATASHEET!BH142,lookup,2,FALSE),"")</f>
        <v/>
      </c>
      <c r="AQ144" s="206" t="str">
        <f>IFERROR(VLOOKUP(DATASHEET!BD142,lookup,2,FALSE),"")</f>
        <v/>
      </c>
      <c r="AR144" s="186"/>
      <c r="AS144" s="207" t="str">
        <f>IFERROR(VLOOKUP(DATASHEET!AF142,lookup,2,FALSE),"")</f>
        <v/>
      </c>
      <c r="AT144" s="251" t="str">
        <f t="shared" si="76"/>
        <v/>
      </c>
      <c r="AU144" s="208" t="str">
        <f>IFERROR(VLOOKUP(DATASHEET!BL142,lookup,2,FALSE),"")</f>
        <v/>
      </c>
      <c r="AV144" s="208" t="str">
        <f>IFERROR(VLOOKUP(DATASHEET!BT142,lookup,2,FALSE),"")</f>
        <v/>
      </c>
      <c r="AW144" s="208" t="str">
        <f>IFERROR(VLOOKUP(DATASHEET!CB142,lookup,2,FALSE),"")</f>
        <v/>
      </c>
      <c r="AX144" s="209" t="str">
        <f>IFERROR(VLOOKUP(DATASHEET!CF142,lookup,2,FALSE),"")</f>
        <v/>
      </c>
      <c r="AY144" s="208" t="str">
        <f>IFERROR(VLOOKUP(DATASHEET!AN142,lookup,2,FALSE),"")</f>
        <v/>
      </c>
      <c r="AZ144" s="264" t="str">
        <f>IFERROR(VLOOKUP(DATASHEET!BX142,lookup,2,FALSE),"")</f>
        <v/>
      </c>
      <c r="BA144" s="210" t="str">
        <f>IFERROR(VLOOKUP(DATASHEET!AJ142,lookup,2,FALSE),"")</f>
        <v/>
      </c>
      <c r="BB144" s="211" t="str">
        <f t="shared" si="77"/>
        <v/>
      </c>
      <c r="BC144" s="212" t="str">
        <f t="shared" si="78"/>
        <v/>
      </c>
      <c r="BD144" s="132"/>
    </row>
    <row r="145" spans="1:56" x14ac:dyDescent="0.25">
      <c r="A145" s="193" t="str">
        <f>DATASHEET!B143</f>
        <v>O'SHEA, Cian</v>
      </c>
      <c r="B145" s="194" t="str">
        <f>DATASHEET!C143</f>
        <v>8TR</v>
      </c>
      <c r="C145" s="194" t="str">
        <f>DATASHEET!D143</f>
        <v>M</v>
      </c>
      <c r="D145" s="194" t="str">
        <f>DATASHEET!J143</f>
        <v>N</v>
      </c>
      <c r="E145" s="194" t="str">
        <f>DATASHEET!E143</f>
        <v>N</v>
      </c>
      <c r="F145" s="194" t="str">
        <f>DATASHEET!F143</f>
        <v>White - British</v>
      </c>
      <c r="G145" s="194" t="str">
        <f>DATASHEET!H143</f>
        <v>N</v>
      </c>
      <c r="H145" s="194" t="str">
        <f>DATASHEET!I143</f>
        <v>N</v>
      </c>
      <c r="I145" s="195" t="str">
        <f>DATASHEET!L143</f>
        <v>6-7</v>
      </c>
      <c r="J145" s="325">
        <f>PROGRESS!P157</f>
        <v>54.013157999999997</v>
      </c>
      <c r="K145" s="163" t="str">
        <f t="shared" si="53"/>
        <v/>
      </c>
      <c r="L145" s="196" t="str">
        <f t="shared" si="54"/>
        <v/>
      </c>
      <c r="M145" s="165"/>
      <c r="N145" s="304">
        <f t="shared" si="55"/>
        <v>10.8026316</v>
      </c>
      <c r="O145" s="198" t="str">
        <f t="shared" si="56"/>
        <v/>
      </c>
      <c r="P145" s="199" t="str">
        <f t="shared" si="57"/>
        <v/>
      </c>
      <c r="Q145" s="304">
        <f t="shared" si="58"/>
        <v>10.8026316</v>
      </c>
      <c r="R145" s="198" t="str">
        <f t="shared" si="59"/>
        <v/>
      </c>
      <c r="S145" s="200" t="str">
        <f t="shared" si="60"/>
        <v/>
      </c>
      <c r="T145" s="304">
        <f t="shared" si="61"/>
        <v>16.203947400000001</v>
      </c>
      <c r="U145" s="198">
        <f t="shared" si="62"/>
        <v>0</v>
      </c>
      <c r="V145" s="201">
        <f t="shared" si="63"/>
        <v>-5.4013157999999999</v>
      </c>
      <c r="W145" s="202">
        <f t="shared" si="64"/>
        <v>3</v>
      </c>
      <c r="X145" s="304">
        <f t="shared" si="65"/>
        <v>16.203947400000001</v>
      </c>
      <c r="Y145" s="198">
        <f t="shared" si="66"/>
        <v>0</v>
      </c>
      <c r="Z145" s="201">
        <f t="shared" si="67"/>
        <v>-5.4013157999999999</v>
      </c>
      <c r="AA145" s="202">
        <f t="shared" si="68"/>
        <v>3</v>
      </c>
      <c r="AB145" s="171"/>
      <c r="AC145" s="172" t="str">
        <f>IFERROR(VLOOKUP(DATASHEET!BP143,lookup,2,FALSE)*2,"")</f>
        <v/>
      </c>
      <c r="AD145" s="173" t="str">
        <f>IFERROR(VLOOKUP(DATASHEET!AR143,lookup,2,FALSE)*2,"")</f>
        <v/>
      </c>
      <c r="AE145" s="174" t="str">
        <f t="shared" si="69"/>
        <v/>
      </c>
      <c r="AF145" s="175" t="str">
        <f t="shared" si="70"/>
        <v/>
      </c>
      <c r="AG145" s="203" t="str">
        <f t="shared" si="71"/>
        <v/>
      </c>
      <c r="AH145" s="204" t="str">
        <f t="shared" si="72"/>
        <v/>
      </c>
      <c r="AI145" s="178" t="str">
        <f t="shared" si="73"/>
        <v/>
      </c>
      <c r="AJ145" s="205" t="str">
        <f t="shared" si="74"/>
        <v/>
      </c>
      <c r="AK145" s="180"/>
      <c r="AL145" s="181" t="str">
        <f>IFERROR(VLOOKUP(DATASHEET!CJ143,lookup,2,FALSE),"")</f>
        <v/>
      </c>
      <c r="AM145" s="182" t="str">
        <f t="shared" si="75"/>
        <v/>
      </c>
      <c r="AN145" s="183" t="str">
        <f>IFERROR(VLOOKUP(DATASHEET!AZ143,lookup,2,FALSE),"")</f>
        <v/>
      </c>
      <c r="AO145" s="183" t="str">
        <f>IFERROR(VLOOKUP(DATASHEET!CN143,lookup,2,FALSE),"")</f>
        <v/>
      </c>
      <c r="AP145" s="184" t="str">
        <f>IFERROR(VLOOKUP(DATASHEET!BH143,lookup,2,FALSE),"")</f>
        <v/>
      </c>
      <c r="AQ145" s="206" t="str">
        <f>IFERROR(VLOOKUP(DATASHEET!BD143,lookup,2,FALSE),"")</f>
        <v/>
      </c>
      <c r="AR145" s="186"/>
      <c r="AS145" s="207" t="str">
        <f>IFERROR(VLOOKUP(DATASHEET!AF143,lookup,2,FALSE),"")</f>
        <v/>
      </c>
      <c r="AT145" s="251" t="str">
        <f t="shared" si="76"/>
        <v/>
      </c>
      <c r="AU145" s="208" t="str">
        <f>IFERROR(VLOOKUP(DATASHEET!BL143,lookup,2,FALSE),"")</f>
        <v/>
      </c>
      <c r="AV145" s="208" t="str">
        <f>IFERROR(VLOOKUP(DATASHEET!BT143,lookup,2,FALSE),"")</f>
        <v/>
      </c>
      <c r="AW145" s="208" t="str">
        <f>IFERROR(VLOOKUP(DATASHEET!CB143,lookup,2,FALSE),"")</f>
        <v/>
      </c>
      <c r="AX145" s="209" t="str">
        <f>IFERROR(VLOOKUP(DATASHEET!CF143,lookup,2,FALSE),"")</f>
        <v/>
      </c>
      <c r="AY145" s="208" t="str">
        <f>IFERROR(VLOOKUP(DATASHEET!AN143,lookup,2,FALSE),"")</f>
        <v/>
      </c>
      <c r="AZ145" s="264" t="str">
        <f>IFERROR(VLOOKUP(DATASHEET!BX143,lookup,2,FALSE),"")</f>
        <v/>
      </c>
      <c r="BA145" s="210" t="str">
        <f>IFERROR(VLOOKUP(DATASHEET!AJ143,lookup,2,FALSE),"")</f>
        <v/>
      </c>
      <c r="BB145" s="211" t="str">
        <f t="shared" si="77"/>
        <v/>
      </c>
      <c r="BC145" s="212" t="str">
        <f t="shared" si="78"/>
        <v/>
      </c>
      <c r="BD145" s="132"/>
    </row>
    <row r="146" spans="1:56" x14ac:dyDescent="0.25">
      <c r="A146" s="193" t="str">
        <f>DATASHEET!B144</f>
        <v>OWEN, Samuel</v>
      </c>
      <c r="B146" s="194" t="str">
        <f>DATASHEET!C144</f>
        <v>8JJ</v>
      </c>
      <c r="C146" s="194" t="str">
        <f>DATASHEET!D144</f>
        <v>M</v>
      </c>
      <c r="D146" s="194" t="str">
        <f>DATASHEET!J144</f>
        <v>N</v>
      </c>
      <c r="E146" s="194" t="str">
        <f>DATASHEET!E144</f>
        <v>N</v>
      </c>
      <c r="F146" s="194" t="str">
        <f>DATASHEET!F144</f>
        <v>White - British</v>
      </c>
      <c r="G146" s="194" t="str">
        <f>DATASHEET!H144</f>
        <v>N</v>
      </c>
      <c r="H146" s="194" t="str">
        <f>DATASHEET!I144</f>
        <v>N</v>
      </c>
      <c r="I146" s="195" t="str">
        <f>DATASHEET!L144</f>
        <v>7-8</v>
      </c>
      <c r="J146" s="325">
        <f>PROGRESS!P158</f>
        <v>71.839286000000001</v>
      </c>
      <c r="K146" s="163" t="str">
        <f t="shared" si="53"/>
        <v/>
      </c>
      <c r="L146" s="196" t="str">
        <f t="shared" si="54"/>
        <v/>
      </c>
      <c r="M146" s="165"/>
      <c r="N146" s="304">
        <f t="shared" si="55"/>
        <v>14.3678572</v>
      </c>
      <c r="O146" s="198" t="str">
        <f t="shared" si="56"/>
        <v/>
      </c>
      <c r="P146" s="199" t="str">
        <f t="shared" si="57"/>
        <v/>
      </c>
      <c r="Q146" s="304">
        <f t="shared" si="58"/>
        <v>14.3678572</v>
      </c>
      <c r="R146" s="198" t="str">
        <f t="shared" si="59"/>
        <v/>
      </c>
      <c r="S146" s="200" t="str">
        <f t="shared" si="60"/>
        <v/>
      </c>
      <c r="T146" s="304">
        <f t="shared" si="61"/>
        <v>21.551785799999998</v>
      </c>
      <c r="U146" s="198">
        <f t="shared" si="62"/>
        <v>0</v>
      </c>
      <c r="V146" s="201">
        <f t="shared" si="63"/>
        <v>-7.1839285999999989</v>
      </c>
      <c r="W146" s="202">
        <f t="shared" si="64"/>
        <v>3</v>
      </c>
      <c r="X146" s="304">
        <f t="shared" si="65"/>
        <v>21.551785799999998</v>
      </c>
      <c r="Y146" s="198">
        <f t="shared" si="66"/>
        <v>0</v>
      </c>
      <c r="Z146" s="201">
        <f t="shared" si="67"/>
        <v>-7.1839285999999989</v>
      </c>
      <c r="AA146" s="202">
        <f t="shared" si="68"/>
        <v>3</v>
      </c>
      <c r="AB146" s="171"/>
      <c r="AC146" s="172" t="str">
        <f>IFERROR(VLOOKUP(DATASHEET!BP144,lookup,2,FALSE)*2,"")</f>
        <v/>
      </c>
      <c r="AD146" s="173" t="str">
        <f>IFERROR(VLOOKUP(DATASHEET!AR144,lookup,2,FALSE)*2,"")</f>
        <v/>
      </c>
      <c r="AE146" s="174" t="str">
        <f t="shared" si="69"/>
        <v/>
      </c>
      <c r="AF146" s="175" t="str">
        <f t="shared" si="70"/>
        <v/>
      </c>
      <c r="AG146" s="203" t="str">
        <f t="shared" si="71"/>
        <v/>
      </c>
      <c r="AH146" s="204" t="str">
        <f t="shared" si="72"/>
        <v/>
      </c>
      <c r="AI146" s="178" t="str">
        <f t="shared" si="73"/>
        <v/>
      </c>
      <c r="AJ146" s="205" t="str">
        <f t="shared" si="74"/>
        <v/>
      </c>
      <c r="AK146" s="180"/>
      <c r="AL146" s="181" t="str">
        <f>IFERROR(VLOOKUP(DATASHEET!CJ144,lookup,2,FALSE),"")</f>
        <v/>
      </c>
      <c r="AM146" s="182" t="str">
        <f t="shared" si="75"/>
        <v/>
      </c>
      <c r="AN146" s="183" t="str">
        <f>IFERROR(VLOOKUP(DATASHEET!AZ144,lookup,2,FALSE),"")</f>
        <v/>
      </c>
      <c r="AO146" s="183" t="str">
        <f>IFERROR(VLOOKUP(DATASHEET!CN144,lookup,2,FALSE),"")</f>
        <v/>
      </c>
      <c r="AP146" s="184" t="str">
        <f>IFERROR(VLOOKUP(DATASHEET!BH144,lookup,2,FALSE),"")</f>
        <v/>
      </c>
      <c r="AQ146" s="206" t="str">
        <f>IFERROR(VLOOKUP(DATASHEET!BD144,lookup,2,FALSE),"")</f>
        <v/>
      </c>
      <c r="AR146" s="186"/>
      <c r="AS146" s="207" t="str">
        <f>IFERROR(VLOOKUP(DATASHEET!AF144,lookup,2,FALSE),"")</f>
        <v/>
      </c>
      <c r="AT146" s="251" t="str">
        <f t="shared" si="76"/>
        <v/>
      </c>
      <c r="AU146" s="208" t="str">
        <f>IFERROR(VLOOKUP(DATASHEET!BL144,lookup,2,FALSE),"")</f>
        <v/>
      </c>
      <c r="AV146" s="208" t="str">
        <f>IFERROR(VLOOKUP(DATASHEET!BT144,lookup,2,FALSE),"")</f>
        <v/>
      </c>
      <c r="AW146" s="208" t="str">
        <f>IFERROR(VLOOKUP(DATASHEET!CB144,lookup,2,FALSE),"")</f>
        <v/>
      </c>
      <c r="AX146" s="209" t="str">
        <f>IFERROR(VLOOKUP(DATASHEET!CF144,lookup,2,FALSE),"")</f>
        <v/>
      </c>
      <c r="AY146" s="208" t="str">
        <f>IFERROR(VLOOKUP(DATASHEET!AN144,lookup,2,FALSE),"")</f>
        <v/>
      </c>
      <c r="AZ146" s="264" t="str">
        <f>IFERROR(VLOOKUP(DATASHEET!BX144,lookup,2,FALSE),"")</f>
        <v/>
      </c>
      <c r="BA146" s="210" t="str">
        <f>IFERROR(VLOOKUP(DATASHEET!AJ144,lookup,2,FALSE),"")</f>
        <v/>
      </c>
      <c r="BB146" s="211" t="str">
        <f t="shared" si="77"/>
        <v/>
      </c>
      <c r="BC146" s="212" t="str">
        <f t="shared" si="78"/>
        <v/>
      </c>
      <c r="BD146" s="132"/>
    </row>
    <row r="147" spans="1:56" x14ac:dyDescent="0.25">
      <c r="A147" s="193" t="str">
        <f>DATASHEET!B145</f>
        <v>OWUSU-SEKYERE, Benji</v>
      </c>
      <c r="B147" s="194" t="str">
        <f>DATASHEET!C145</f>
        <v>8KC</v>
      </c>
      <c r="C147" s="194" t="str">
        <f>DATASHEET!D145</f>
        <v>M</v>
      </c>
      <c r="D147" s="194" t="str">
        <f>DATASHEET!J145</f>
        <v>N</v>
      </c>
      <c r="E147" s="194" t="str">
        <f>DATASHEET!E145</f>
        <v>Y</v>
      </c>
      <c r="F147" s="194" t="str">
        <f>DATASHEET!F145</f>
        <v>Other Black African</v>
      </c>
      <c r="G147" s="194" t="str">
        <f>DATASHEET!H145</f>
        <v>Y</v>
      </c>
      <c r="H147" s="194" t="str">
        <f>DATASHEET!I145</f>
        <v>N</v>
      </c>
      <c r="I147" s="195" t="str">
        <f>DATASHEET!L145</f>
        <v>5-6</v>
      </c>
      <c r="J147" s="325">
        <f>PROGRESS!P159</f>
        <v>50.927548999999999</v>
      </c>
      <c r="K147" s="163" t="str">
        <f t="shared" si="53"/>
        <v/>
      </c>
      <c r="L147" s="196" t="str">
        <f t="shared" si="54"/>
        <v/>
      </c>
      <c r="M147" s="165"/>
      <c r="N147" s="304">
        <f t="shared" si="55"/>
        <v>10.1855098</v>
      </c>
      <c r="O147" s="198" t="str">
        <f t="shared" si="56"/>
        <v/>
      </c>
      <c r="P147" s="199" t="str">
        <f t="shared" si="57"/>
        <v/>
      </c>
      <c r="Q147" s="304">
        <f t="shared" si="58"/>
        <v>10.1855098</v>
      </c>
      <c r="R147" s="198" t="str">
        <f t="shared" si="59"/>
        <v/>
      </c>
      <c r="S147" s="200" t="str">
        <f t="shared" si="60"/>
        <v/>
      </c>
      <c r="T147" s="304">
        <f t="shared" si="61"/>
        <v>15.278264700000001</v>
      </c>
      <c r="U147" s="198">
        <f t="shared" si="62"/>
        <v>0</v>
      </c>
      <c r="V147" s="201">
        <f t="shared" si="63"/>
        <v>-5.0927549000000001</v>
      </c>
      <c r="W147" s="202">
        <f t="shared" si="64"/>
        <v>3</v>
      </c>
      <c r="X147" s="304">
        <f t="shared" si="65"/>
        <v>15.278264700000001</v>
      </c>
      <c r="Y147" s="198">
        <f t="shared" si="66"/>
        <v>0</v>
      </c>
      <c r="Z147" s="201">
        <f t="shared" si="67"/>
        <v>-5.0927549000000001</v>
      </c>
      <c r="AA147" s="202">
        <f t="shared" si="68"/>
        <v>3</v>
      </c>
      <c r="AB147" s="171"/>
      <c r="AC147" s="172" t="str">
        <f>IFERROR(VLOOKUP(DATASHEET!BP145,lookup,2,FALSE)*2,"")</f>
        <v/>
      </c>
      <c r="AD147" s="173" t="str">
        <f>IFERROR(VLOOKUP(DATASHEET!AR145,lookup,2,FALSE)*2,"")</f>
        <v/>
      </c>
      <c r="AE147" s="174" t="str">
        <f t="shared" si="69"/>
        <v/>
      </c>
      <c r="AF147" s="175" t="str">
        <f t="shared" si="70"/>
        <v/>
      </c>
      <c r="AG147" s="203" t="str">
        <f t="shared" si="71"/>
        <v/>
      </c>
      <c r="AH147" s="204" t="str">
        <f t="shared" si="72"/>
        <v/>
      </c>
      <c r="AI147" s="178" t="str">
        <f t="shared" si="73"/>
        <v/>
      </c>
      <c r="AJ147" s="205" t="str">
        <f t="shared" si="74"/>
        <v/>
      </c>
      <c r="AK147" s="180"/>
      <c r="AL147" s="181" t="str">
        <f>IFERROR(VLOOKUP(DATASHEET!CJ145,lookup,2,FALSE),"")</f>
        <v/>
      </c>
      <c r="AM147" s="182" t="str">
        <f t="shared" si="75"/>
        <v/>
      </c>
      <c r="AN147" s="183" t="str">
        <f>IFERROR(VLOOKUP(DATASHEET!AZ145,lookup,2,FALSE),"")</f>
        <v/>
      </c>
      <c r="AO147" s="183" t="str">
        <f>IFERROR(VLOOKUP(DATASHEET!CN145,lookup,2,FALSE),"")</f>
        <v/>
      </c>
      <c r="AP147" s="184" t="str">
        <f>IFERROR(VLOOKUP(DATASHEET!BH145,lookup,2,FALSE),"")</f>
        <v/>
      </c>
      <c r="AQ147" s="206" t="str">
        <f>IFERROR(VLOOKUP(DATASHEET!BD145,lookup,2,FALSE),"")</f>
        <v/>
      </c>
      <c r="AR147" s="186"/>
      <c r="AS147" s="207" t="str">
        <f>IFERROR(VLOOKUP(DATASHEET!AF145,lookup,2,FALSE),"")</f>
        <v/>
      </c>
      <c r="AT147" s="251" t="str">
        <f t="shared" si="76"/>
        <v/>
      </c>
      <c r="AU147" s="208" t="str">
        <f>IFERROR(VLOOKUP(DATASHEET!BL145,lookup,2,FALSE),"")</f>
        <v/>
      </c>
      <c r="AV147" s="208" t="str">
        <f>IFERROR(VLOOKUP(DATASHEET!BT145,lookup,2,FALSE),"")</f>
        <v/>
      </c>
      <c r="AW147" s="208" t="str">
        <f>IFERROR(VLOOKUP(DATASHEET!CB145,lookup,2,FALSE),"")</f>
        <v/>
      </c>
      <c r="AX147" s="209" t="str">
        <f>IFERROR(VLOOKUP(DATASHEET!CF145,lookup,2,FALSE),"")</f>
        <v/>
      </c>
      <c r="AY147" s="208" t="str">
        <f>IFERROR(VLOOKUP(DATASHEET!AN145,lookup,2,FALSE),"")</f>
        <v/>
      </c>
      <c r="AZ147" s="264" t="str">
        <f>IFERROR(VLOOKUP(DATASHEET!BX145,lookup,2,FALSE),"")</f>
        <v/>
      </c>
      <c r="BA147" s="210" t="str">
        <f>IFERROR(VLOOKUP(DATASHEET!AJ145,lookup,2,FALSE),"")</f>
        <v/>
      </c>
      <c r="BB147" s="211" t="str">
        <f t="shared" si="77"/>
        <v/>
      </c>
      <c r="BC147" s="212" t="str">
        <f t="shared" si="78"/>
        <v/>
      </c>
      <c r="BD147" s="132"/>
    </row>
    <row r="148" spans="1:56" x14ac:dyDescent="0.25">
      <c r="A148" s="193" t="str">
        <f>DATASHEET!B146</f>
        <v>OXLEY, Eibhear</v>
      </c>
      <c r="B148" s="194" t="str">
        <f>DATASHEET!C146</f>
        <v>8PH</v>
      </c>
      <c r="C148" s="194" t="str">
        <f>DATASHEET!D146</f>
        <v>F</v>
      </c>
      <c r="D148" s="194" t="str">
        <f>DATASHEET!J146</f>
        <v>N</v>
      </c>
      <c r="E148" s="194" t="str">
        <f>DATASHEET!E146</f>
        <v>N</v>
      </c>
      <c r="F148" s="194" t="str">
        <f>DATASHEET!F146</f>
        <v>White - British</v>
      </c>
      <c r="G148" s="194" t="str">
        <f>DATASHEET!H146</f>
        <v>N</v>
      </c>
      <c r="H148" s="194" t="str">
        <f>DATASHEET!I146</f>
        <v>N</v>
      </c>
      <c r="I148" s="195" t="str">
        <f>DATASHEET!L146</f>
        <v>3-4</v>
      </c>
      <c r="J148" s="325">
        <f>PROGRESS!P160</f>
        <v>31.325758</v>
      </c>
      <c r="K148" s="163" t="str">
        <f t="shared" si="53"/>
        <v/>
      </c>
      <c r="L148" s="196" t="str">
        <f t="shared" si="54"/>
        <v/>
      </c>
      <c r="M148" s="165"/>
      <c r="N148" s="304">
        <f t="shared" si="55"/>
        <v>6.2651516000000003</v>
      </c>
      <c r="O148" s="198" t="str">
        <f t="shared" si="56"/>
        <v/>
      </c>
      <c r="P148" s="199" t="str">
        <f t="shared" si="57"/>
        <v/>
      </c>
      <c r="Q148" s="304">
        <f t="shared" si="58"/>
        <v>6.2651516000000003</v>
      </c>
      <c r="R148" s="198" t="str">
        <f t="shared" si="59"/>
        <v/>
      </c>
      <c r="S148" s="200" t="str">
        <f t="shared" si="60"/>
        <v/>
      </c>
      <c r="T148" s="304">
        <f t="shared" si="61"/>
        <v>9.3977274000000008</v>
      </c>
      <c r="U148" s="198">
        <f t="shared" si="62"/>
        <v>0</v>
      </c>
      <c r="V148" s="201">
        <f t="shared" si="63"/>
        <v>-3.1325758000000001</v>
      </c>
      <c r="W148" s="202">
        <f t="shared" si="64"/>
        <v>3</v>
      </c>
      <c r="X148" s="304">
        <f t="shared" si="65"/>
        <v>9.3977274000000008</v>
      </c>
      <c r="Y148" s="198">
        <f t="shared" si="66"/>
        <v>0</v>
      </c>
      <c r="Z148" s="201">
        <f t="shared" si="67"/>
        <v>-3.1325758000000001</v>
      </c>
      <c r="AA148" s="202">
        <f t="shared" si="68"/>
        <v>3</v>
      </c>
      <c r="AB148" s="171"/>
      <c r="AC148" s="172" t="str">
        <f>IFERROR(VLOOKUP(DATASHEET!BP146,lookup,2,FALSE)*2,"")</f>
        <v/>
      </c>
      <c r="AD148" s="173" t="str">
        <f>IFERROR(VLOOKUP(DATASHEET!AR146,lookup,2,FALSE)*2,"")</f>
        <v/>
      </c>
      <c r="AE148" s="174" t="str">
        <f t="shared" si="69"/>
        <v/>
      </c>
      <c r="AF148" s="175" t="str">
        <f t="shared" si="70"/>
        <v/>
      </c>
      <c r="AG148" s="203" t="str">
        <f t="shared" si="71"/>
        <v/>
      </c>
      <c r="AH148" s="204" t="str">
        <f t="shared" si="72"/>
        <v/>
      </c>
      <c r="AI148" s="178" t="str">
        <f t="shared" si="73"/>
        <v/>
      </c>
      <c r="AJ148" s="205" t="str">
        <f t="shared" si="74"/>
        <v/>
      </c>
      <c r="AK148" s="180"/>
      <c r="AL148" s="181" t="str">
        <f>IFERROR(VLOOKUP(DATASHEET!CJ146,lookup,2,FALSE),"")</f>
        <v/>
      </c>
      <c r="AM148" s="182" t="str">
        <f t="shared" si="75"/>
        <v/>
      </c>
      <c r="AN148" s="183" t="str">
        <f>IFERROR(VLOOKUP(DATASHEET!AZ146,lookup,2,FALSE),"")</f>
        <v/>
      </c>
      <c r="AO148" s="183" t="str">
        <f>IFERROR(VLOOKUP(DATASHEET!CN146,lookup,2,FALSE),"")</f>
        <v/>
      </c>
      <c r="AP148" s="184" t="str">
        <f>IFERROR(VLOOKUP(DATASHEET!BH146,lookup,2,FALSE),"")</f>
        <v/>
      </c>
      <c r="AQ148" s="206" t="str">
        <f>IFERROR(VLOOKUP(DATASHEET!BD146,lookup,2,FALSE),"")</f>
        <v/>
      </c>
      <c r="AR148" s="186"/>
      <c r="AS148" s="207" t="str">
        <f>IFERROR(VLOOKUP(DATASHEET!AF146,lookup,2,FALSE),"")</f>
        <v/>
      </c>
      <c r="AT148" s="251" t="str">
        <f t="shared" si="76"/>
        <v/>
      </c>
      <c r="AU148" s="208" t="str">
        <f>IFERROR(VLOOKUP(DATASHEET!BL146,lookup,2,FALSE),"")</f>
        <v/>
      </c>
      <c r="AV148" s="208" t="str">
        <f>IFERROR(VLOOKUP(DATASHEET!BT146,lookup,2,FALSE),"")</f>
        <v/>
      </c>
      <c r="AW148" s="208" t="str">
        <f>IFERROR(VLOOKUP(DATASHEET!CB146,lookup,2,FALSE),"")</f>
        <v/>
      </c>
      <c r="AX148" s="209" t="str">
        <f>IFERROR(VLOOKUP(DATASHEET!CF146,lookup,2,FALSE),"")</f>
        <v/>
      </c>
      <c r="AY148" s="208" t="str">
        <f>IFERROR(VLOOKUP(DATASHEET!AN146,lookup,2,FALSE),"")</f>
        <v/>
      </c>
      <c r="AZ148" s="264" t="str">
        <f>IFERROR(VLOOKUP(DATASHEET!BX146,lookup,2,FALSE),"")</f>
        <v/>
      </c>
      <c r="BA148" s="210" t="str">
        <f>IFERROR(VLOOKUP(DATASHEET!AJ146,lookup,2,FALSE),"")</f>
        <v/>
      </c>
      <c r="BB148" s="211" t="str">
        <f t="shared" si="77"/>
        <v/>
      </c>
      <c r="BC148" s="212" t="str">
        <f t="shared" si="78"/>
        <v/>
      </c>
      <c r="BD148" s="132"/>
    </row>
    <row r="149" spans="1:56" x14ac:dyDescent="0.25">
      <c r="A149" s="193" t="str">
        <f>DATASHEET!B147</f>
        <v>OXSPRING, Jacob</v>
      </c>
      <c r="B149" s="194" t="str">
        <f>DATASHEET!C147</f>
        <v>8JJ</v>
      </c>
      <c r="C149" s="194" t="str">
        <f>DATASHEET!D147</f>
        <v>M</v>
      </c>
      <c r="D149" s="194" t="str">
        <f>DATASHEET!J147</f>
        <v>N</v>
      </c>
      <c r="E149" s="194" t="str">
        <f>DATASHEET!E147</f>
        <v>N</v>
      </c>
      <c r="F149" s="194" t="str">
        <f>DATASHEET!F147</f>
        <v>White - British</v>
      </c>
      <c r="G149" s="194" t="str">
        <f>DATASHEET!H147</f>
        <v>N</v>
      </c>
      <c r="H149" s="194" t="str">
        <f>DATASHEET!I147</f>
        <v>N</v>
      </c>
      <c r="I149" s="195" t="str">
        <f>DATASHEET!L147</f>
        <v>6-7</v>
      </c>
      <c r="J149" s="325">
        <f>PROGRESS!P161</f>
        <v>74.702128000000002</v>
      </c>
      <c r="K149" s="163" t="str">
        <f t="shared" si="53"/>
        <v/>
      </c>
      <c r="L149" s="196" t="str">
        <f t="shared" si="54"/>
        <v/>
      </c>
      <c r="M149" s="165"/>
      <c r="N149" s="304">
        <f t="shared" si="55"/>
        <v>14.940425600000001</v>
      </c>
      <c r="O149" s="198" t="str">
        <f t="shared" si="56"/>
        <v/>
      </c>
      <c r="P149" s="199" t="str">
        <f t="shared" si="57"/>
        <v/>
      </c>
      <c r="Q149" s="304">
        <f t="shared" si="58"/>
        <v>14.940425600000001</v>
      </c>
      <c r="R149" s="198" t="str">
        <f t="shared" si="59"/>
        <v/>
      </c>
      <c r="S149" s="200" t="str">
        <f t="shared" si="60"/>
        <v/>
      </c>
      <c r="T149" s="304">
        <f t="shared" si="61"/>
        <v>22.410638400000003</v>
      </c>
      <c r="U149" s="198">
        <f t="shared" si="62"/>
        <v>0</v>
      </c>
      <c r="V149" s="201">
        <f t="shared" si="63"/>
        <v>-7.4702128000000014</v>
      </c>
      <c r="W149" s="202">
        <f t="shared" si="64"/>
        <v>3</v>
      </c>
      <c r="X149" s="304">
        <f t="shared" si="65"/>
        <v>22.410638400000003</v>
      </c>
      <c r="Y149" s="198">
        <f t="shared" si="66"/>
        <v>0</v>
      </c>
      <c r="Z149" s="201">
        <f t="shared" si="67"/>
        <v>-7.4702128000000014</v>
      </c>
      <c r="AA149" s="202">
        <f t="shared" si="68"/>
        <v>3</v>
      </c>
      <c r="AB149" s="171"/>
      <c r="AC149" s="172" t="str">
        <f>IFERROR(VLOOKUP(DATASHEET!BP147,lookup,2,FALSE)*2,"")</f>
        <v/>
      </c>
      <c r="AD149" s="173" t="str">
        <f>IFERROR(VLOOKUP(DATASHEET!AR147,lookup,2,FALSE)*2,"")</f>
        <v/>
      </c>
      <c r="AE149" s="174" t="str">
        <f t="shared" si="69"/>
        <v/>
      </c>
      <c r="AF149" s="175" t="str">
        <f t="shared" si="70"/>
        <v/>
      </c>
      <c r="AG149" s="203" t="str">
        <f t="shared" si="71"/>
        <v/>
      </c>
      <c r="AH149" s="204" t="str">
        <f t="shared" si="72"/>
        <v/>
      </c>
      <c r="AI149" s="178" t="str">
        <f t="shared" si="73"/>
        <v/>
      </c>
      <c r="AJ149" s="205" t="str">
        <f t="shared" si="74"/>
        <v/>
      </c>
      <c r="AK149" s="180"/>
      <c r="AL149" s="181" t="str">
        <f>IFERROR(VLOOKUP(DATASHEET!CJ147,lookup,2,FALSE),"")</f>
        <v/>
      </c>
      <c r="AM149" s="182" t="str">
        <f t="shared" si="75"/>
        <v/>
      </c>
      <c r="AN149" s="183" t="str">
        <f>IFERROR(VLOOKUP(DATASHEET!AZ147,lookup,2,FALSE),"")</f>
        <v/>
      </c>
      <c r="AO149" s="183" t="str">
        <f>IFERROR(VLOOKUP(DATASHEET!CN147,lookup,2,FALSE),"")</f>
        <v/>
      </c>
      <c r="AP149" s="184" t="str">
        <f>IFERROR(VLOOKUP(DATASHEET!BH147,lookup,2,FALSE),"")</f>
        <v/>
      </c>
      <c r="AQ149" s="206" t="str">
        <f>IFERROR(VLOOKUP(DATASHEET!BD147,lookup,2,FALSE),"")</f>
        <v/>
      </c>
      <c r="AR149" s="186"/>
      <c r="AS149" s="207" t="str">
        <f>IFERROR(VLOOKUP(DATASHEET!AF147,lookup,2,FALSE),"")</f>
        <v/>
      </c>
      <c r="AT149" s="251" t="str">
        <f t="shared" si="76"/>
        <v/>
      </c>
      <c r="AU149" s="208" t="str">
        <f>IFERROR(VLOOKUP(DATASHEET!BL147,lookup,2,FALSE),"")</f>
        <v/>
      </c>
      <c r="AV149" s="208" t="str">
        <f>IFERROR(VLOOKUP(DATASHEET!BT147,lookup,2,FALSE),"")</f>
        <v/>
      </c>
      <c r="AW149" s="208" t="str">
        <f>IFERROR(VLOOKUP(DATASHEET!CB147,lookup,2,FALSE),"")</f>
        <v/>
      </c>
      <c r="AX149" s="209" t="str">
        <f>IFERROR(VLOOKUP(DATASHEET!CF147,lookup,2,FALSE),"")</f>
        <v/>
      </c>
      <c r="AY149" s="208" t="str">
        <f>IFERROR(VLOOKUP(DATASHEET!AN147,lookup,2,FALSE),"")</f>
        <v/>
      </c>
      <c r="AZ149" s="264" t="str">
        <f>IFERROR(VLOOKUP(DATASHEET!BX147,lookup,2,FALSE),"")</f>
        <v/>
      </c>
      <c r="BA149" s="210" t="str">
        <f>IFERROR(VLOOKUP(DATASHEET!AJ147,lookup,2,FALSE),"")</f>
        <v/>
      </c>
      <c r="BB149" s="211" t="str">
        <f t="shared" si="77"/>
        <v/>
      </c>
      <c r="BC149" s="212" t="str">
        <f t="shared" si="78"/>
        <v/>
      </c>
      <c r="BD149" s="132"/>
    </row>
    <row r="150" spans="1:56" x14ac:dyDescent="0.25">
      <c r="A150" s="193" t="str">
        <f>DATASHEET!B148</f>
        <v>OYAOLE, Eghogho</v>
      </c>
      <c r="B150" s="194" t="str">
        <f>DATASHEET!C148</f>
        <v>8PH</v>
      </c>
      <c r="C150" s="194" t="str">
        <f>DATASHEET!D148</f>
        <v>F</v>
      </c>
      <c r="D150" s="194" t="str">
        <f>DATASHEET!J148</f>
        <v>N</v>
      </c>
      <c r="E150" s="194" t="str">
        <f>DATASHEET!E148</f>
        <v>N</v>
      </c>
      <c r="F150" s="194" t="str">
        <f>DATASHEET!F148</f>
        <v>Other Black African</v>
      </c>
      <c r="G150" s="194" t="str">
        <f>DATASHEET!H148</f>
        <v>N</v>
      </c>
      <c r="H150" s="194" t="str">
        <f>DATASHEET!I148</f>
        <v>N</v>
      </c>
      <c r="I150" s="195" t="str">
        <f>DATASHEET!L148</f>
        <v>6-7</v>
      </c>
      <c r="J150" s="325">
        <f>PROGRESS!P162</f>
        <v>59.353448</v>
      </c>
      <c r="K150" s="163" t="str">
        <f t="shared" si="53"/>
        <v/>
      </c>
      <c r="L150" s="196" t="str">
        <f t="shared" si="54"/>
        <v/>
      </c>
      <c r="M150" s="165"/>
      <c r="N150" s="304">
        <f t="shared" si="55"/>
        <v>11.8706896</v>
      </c>
      <c r="O150" s="198" t="str">
        <f t="shared" si="56"/>
        <v/>
      </c>
      <c r="P150" s="199" t="str">
        <f t="shared" si="57"/>
        <v/>
      </c>
      <c r="Q150" s="304">
        <f t="shared" si="58"/>
        <v>11.8706896</v>
      </c>
      <c r="R150" s="198" t="str">
        <f t="shared" si="59"/>
        <v/>
      </c>
      <c r="S150" s="200" t="str">
        <f t="shared" si="60"/>
        <v/>
      </c>
      <c r="T150" s="304">
        <f t="shared" si="61"/>
        <v>17.806034400000001</v>
      </c>
      <c r="U150" s="198">
        <f t="shared" si="62"/>
        <v>0</v>
      </c>
      <c r="V150" s="201">
        <f t="shared" si="63"/>
        <v>-5.9353448000000002</v>
      </c>
      <c r="W150" s="202">
        <f t="shared" si="64"/>
        <v>3</v>
      </c>
      <c r="X150" s="304">
        <f t="shared" si="65"/>
        <v>17.806034400000001</v>
      </c>
      <c r="Y150" s="198">
        <f t="shared" si="66"/>
        <v>0</v>
      </c>
      <c r="Z150" s="201">
        <f t="shared" si="67"/>
        <v>-5.9353448000000002</v>
      </c>
      <c r="AA150" s="202">
        <f t="shared" si="68"/>
        <v>3</v>
      </c>
      <c r="AB150" s="171"/>
      <c r="AC150" s="172" t="str">
        <f>IFERROR(VLOOKUP(DATASHEET!BP148,lookup,2,FALSE)*2,"")</f>
        <v/>
      </c>
      <c r="AD150" s="173" t="str">
        <f>IFERROR(VLOOKUP(DATASHEET!AR148,lookup,2,FALSE)*2,"")</f>
        <v/>
      </c>
      <c r="AE150" s="174" t="str">
        <f t="shared" si="69"/>
        <v/>
      </c>
      <c r="AF150" s="175" t="str">
        <f t="shared" si="70"/>
        <v/>
      </c>
      <c r="AG150" s="203" t="str">
        <f t="shared" si="71"/>
        <v/>
      </c>
      <c r="AH150" s="204" t="str">
        <f t="shared" si="72"/>
        <v/>
      </c>
      <c r="AI150" s="178" t="str">
        <f t="shared" si="73"/>
        <v/>
      </c>
      <c r="AJ150" s="205" t="str">
        <f t="shared" si="74"/>
        <v/>
      </c>
      <c r="AK150" s="180"/>
      <c r="AL150" s="181" t="str">
        <f>IFERROR(VLOOKUP(DATASHEET!CJ148,lookup,2,FALSE),"")</f>
        <v/>
      </c>
      <c r="AM150" s="182" t="str">
        <f t="shared" si="75"/>
        <v/>
      </c>
      <c r="AN150" s="183" t="str">
        <f>IFERROR(VLOOKUP(DATASHEET!AZ148,lookup,2,FALSE),"")</f>
        <v/>
      </c>
      <c r="AO150" s="183" t="str">
        <f>IFERROR(VLOOKUP(DATASHEET!CN148,lookup,2,FALSE),"")</f>
        <v/>
      </c>
      <c r="AP150" s="184" t="str">
        <f>IFERROR(VLOOKUP(DATASHEET!BH148,lookup,2,FALSE),"")</f>
        <v/>
      </c>
      <c r="AQ150" s="206" t="str">
        <f>IFERROR(VLOOKUP(DATASHEET!BD148,lookup,2,FALSE),"")</f>
        <v/>
      </c>
      <c r="AR150" s="186"/>
      <c r="AS150" s="207" t="str">
        <f>IFERROR(VLOOKUP(DATASHEET!AF148,lookup,2,FALSE),"")</f>
        <v/>
      </c>
      <c r="AT150" s="251" t="str">
        <f t="shared" si="76"/>
        <v/>
      </c>
      <c r="AU150" s="208" t="str">
        <f>IFERROR(VLOOKUP(DATASHEET!BL148,lookup,2,FALSE),"")</f>
        <v/>
      </c>
      <c r="AV150" s="208" t="str">
        <f>IFERROR(VLOOKUP(DATASHEET!BT148,lookup,2,FALSE),"")</f>
        <v/>
      </c>
      <c r="AW150" s="208" t="str">
        <f>IFERROR(VLOOKUP(DATASHEET!CB148,lookup,2,FALSE),"")</f>
        <v/>
      </c>
      <c r="AX150" s="209" t="str">
        <f>IFERROR(VLOOKUP(DATASHEET!CF148,lookup,2,FALSE),"")</f>
        <v/>
      </c>
      <c r="AY150" s="208" t="str">
        <f>IFERROR(VLOOKUP(DATASHEET!AN148,lookup,2,FALSE),"")</f>
        <v/>
      </c>
      <c r="AZ150" s="264" t="str">
        <f>IFERROR(VLOOKUP(DATASHEET!BX148,lookup,2,FALSE),"")</f>
        <v/>
      </c>
      <c r="BA150" s="210" t="str">
        <f>IFERROR(VLOOKUP(DATASHEET!AJ148,lookup,2,FALSE),"")</f>
        <v/>
      </c>
      <c r="BB150" s="211" t="str">
        <f t="shared" si="77"/>
        <v/>
      </c>
      <c r="BC150" s="212" t="str">
        <f t="shared" si="78"/>
        <v/>
      </c>
      <c r="BD150" s="132"/>
    </row>
    <row r="151" spans="1:56" x14ac:dyDescent="0.25">
      <c r="A151" s="193" t="str">
        <f>DATASHEET!B149</f>
        <v>PAGE, Emily</v>
      </c>
      <c r="B151" s="194" t="str">
        <f>DATASHEET!C149</f>
        <v>8TR</v>
      </c>
      <c r="C151" s="194" t="str">
        <f>DATASHEET!D149</f>
        <v>F</v>
      </c>
      <c r="D151" s="194" t="str">
        <f>DATASHEET!J149</f>
        <v>N</v>
      </c>
      <c r="E151" s="194" t="str">
        <f>DATASHEET!E149</f>
        <v>N</v>
      </c>
      <c r="F151" s="194" t="str">
        <f>DATASHEET!F149</f>
        <v>White - British</v>
      </c>
      <c r="G151" s="194" t="str">
        <f>DATASHEET!H149</f>
        <v>N</v>
      </c>
      <c r="H151" s="194" t="str">
        <f>DATASHEET!I149</f>
        <v>N</v>
      </c>
      <c r="I151" s="195" t="str">
        <f>DATASHEET!L149</f>
        <v>6-7</v>
      </c>
      <c r="J151" s="325">
        <f>PROGRESS!P163</f>
        <v>59.353448</v>
      </c>
      <c r="K151" s="163" t="str">
        <f t="shared" si="53"/>
        <v/>
      </c>
      <c r="L151" s="196" t="str">
        <f t="shared" si="54"/>
        <v/>
      </c>
      <c r="M151" s="165"/>
      <c r="N151" s="304">
        <f t="shared" si="55"/>
        <v>11.8706896</v>
      </c>
      <c r="O151" s="198" t="str">
        <f t="shared" si="56"/>
        <v/>
      </c>
      <c r="P151" s="199" t="str">
        <f t="shared" si="57"/>
        <v/>
      </c>
      <c r="Q151" s="304">
        <f t="shared" si="58"/>
        <v>11.8706896</v>
      </c>
      <c r="R151" s="198" t="str">
        <f t="shared" si="59"/>
        <v/>
      </c>
      <c r="S151" s="200" t="str">
        <f t="shared" si="60"/>
        <v/>
      </c>
      <c r="T151" s="304">
        <f t="shared" si="61"/>
        <v>17.806034400000001</v>
      </c>
      <c r="U151" s="198">
        <f t="shared" si="62"/>
        <v>0</v>
      </c>
      <c r="V151" s="201">
        <f t="shared" si="63"/>
        <v>-5.9353448000000002</v>
      </c>
      <c r="W151" s="202">
        <f t="shared" si="64"/>
        <v>3</v>
      </c>
      <c r="X151" s="304">
        <f t="shared" si="65"/>
        <v>17.806034400000001</v>
      </c>
      <c r="Y151" s="198">
        <f t="shared" si="66"/>
        <v>0</v>
      </c>
      <c r="Z151" s="201">
        <f t="shared" si="67"/>
        <v>-5.9353448000000002</v>
      </c>
      <c r="AA151" s="202">
        <f t="shared" si="68"/>
        <v>3</v>
      </c>
      <c r="AB151" s="171"/>
      <c r="AC151" s="172" t="str">
        <f>IFERROR(VLOOKUP(DATASHEET!BP149,lookup,2,FALSE)*2,"")</f>
        <v/>
      </c>
      <c r="AD151" s="173" t="str">
        <f>IFERROR(VLOOKUP(DATASHEET!AR149,lookup,2,FALSE)*2,"")</f>
        <v/>
      </c>
      <c r="AE151" s="174" t="str">
        <f t="shared" si="69"/>
        <v/>
      </c>
      <c r="AF151" s="175" t="str">
        <f t="shared" si="70"/>
        <v/>
      </c>
      <c r="AG151" s="203" t="str">
        <f t="shared" si="71"/>
        <v/>
      </c>
      <c r="AH151" s="204" t="str">
        <f t="shared" si="72"/>
        <v/>
      </c>
      <c r="AI151" s="178" t="str">
        <f t="shared" si="73"/>
        <v/>
      </c>
      <c r="AJ151" s="205" t="str">
        <f t="shared" si="74"/>
        <v/>
      </c>
      <c r="AK151" s="180"/>
      <c r="AL151" s="181" t="str">
        <f>IFERROR(VLOOKUP(DATASHEET!CJ149,lookup,2,FALSE),"")</f>
        <v/>
      </c>
      <c r="AM151" s="182" t="str">
        <f t="shared" si="75"/>
        <v/>
      </c>
      <c r="AN151" s="183" t="str">
        <f>IFERROR(VLOOKUP(DATASHEET!AZ149,lookup,2,FALSE),"")</f>
        <v/>
      </c>
      <c r="AO151" s="183" t="str">
        <f>IFERROR(VLOOKUP(DATASHEET!CN149,lookup,2,FALSE),"")</f>
        <v/>
      </c>
      <c r="AP151" s="184" t="str">
        <f>IFERROR(VLOOKUP(DATASHEET!BH149,lookup,2,FALSE),"")</f>
        <v/>
      </c>
      <c r="AQ151" s="206" t="str">
        <f>IFERROR(VLOOKUP(DATASHEET!BD149,lookup,2,FALSE),"")</f>
        <v/>
      </c>
      <c r="AR151" s="186"/>
      <c r="AS151" s="207" t="str">
        <f>IFERROR(VLOOKUP(DATASHEET!AF149,lookup,2,FALSE),"")</f>
        <v/>
      </c>
      <c r="AT151" s="251" t="str">
        <f t="shared" si="76"/>
        <v/>
      </c>
      <c r="AU151" s="208" t="str">
        <f>IFERROR(VLOOKUP(DATASHEET!BL149,lookup,2,FALSE),"")</f>
        <v/>
      </c>
      <c r="AV151" s="208" t="str">
        <f>IFERROR(VLOOKUP(DATASHEET!BT149,lookup,2,FALSE),"")</f>
        <v/>
      </c>
      <c r="AW151" s="208" t="str">
        <f>IFERROR(VLOOKUP(DATASHEET!CB149,lookup,2,FALSE),"")</f>
        <v/>
      </c>
      <c r="AX151" s="209" t="str">
        <f>IFERROR(VLOOKUP(DATASHEET!CF149,lookup,2,FALSE),"")</f>
        <v/>
      </c>
      <c r="AY151" s="208" t="str">
        <f>IFERROR(VLOOKUP(DATASHEET!AN149,lookup,2,FALSE),"")</f>
        <v/>
      </c>
      <c r="AZ151" s="264" t="str">
        <f>IFERROR(VLOOKUP(DATASHEET!BX149,lookup,2,FALSE),"")</f>
        <v/>
      </c>
      <c r="BA151" s="210" t="str">
        <f>IFERROR(VLOOKUP(DATASHEET!AJ149,lookup,2,FALSE),"")</f>
        <v/>
      </c>
      <c r="BB151" s="211" t="str">
        <f t="shared" si="77"/>
        <v/>
      </c>
      <c r="BC151" s="212" t="str">
        <f t="shared" si="78"/>
        <v/>
      </c>
      <c r="BD151" s="132"/>
    </row>
    <row r="152" spans="1:56" x14ac:dyDescent="0.25">
      <c r="A152" s="193" t="str">
        <f>DATASHEET!B150</f>
        <v>PICKERING, Caolan</v>
      </c>
      <c r="B152" s="194" t="str">
        <f>DATASHEET!C150</f>
        <v>8JJ</v>
      </c>
      <c r="C152" s="194" t="str">
        <f>DATASHEET!D150</f>
        <v>M</v>
      </c>
      <c r="D152" s="194" t="str">
        <f>DATASHEET!J150</f>
        <v>N</v>
      </c>
      <c r="E152" s="194" t="str">
        <f>DATASHEET!E150</f>
        <v>N</v>
      </c>
      <c r="F152" s="194" t="str">
        <f>DATASHEET!F150</f>
        <v>White - British</v>
      </c>
      <c r="G152" s="194" t="str">
        <f>DATASHEET!H150</f>
        <v>N</v>
      </c>
      <c r="H152" s="194" t="str">
        <f>DATASHEET!I150</f>
        <v>N</v>
      </c>
      <c r="I152" s="195" t="str">
        <f>DATASHEET!L150</f>
        <v>6-7</v>
      </c>
      <c r="J152" s="325">
        <f>PROGRESS!P164</f>
        <v>61.896647999999999</v>
      </c>
      <c r="K152" s="163" t="str">
        <f t="shared" si="53"/>
        <v/>
      </c>
      <c r="L152" s="196" t="str">
        <f t="shared" si="54"/>
        <v/>
      </c>
      <c r="M152" s="165"/>
      <c r="N152" s="304">
        <f t="shared" si="55"/>
        <v>12.3793296</v>
      </c>
      <c r="O152" s="198" t="str">
        <f t="shared" si="56"/>
        <v/>
      </c>
      <c r="P152" s="199" t="str">
        <f t="shared" si="57"/>
        <v/>
      </c>
      <c r="Q152" s="304">
        <f t="shared" si="58"/>
        <v>12.3793296</v>
      </c>
      <c r="R152" s="198" t="str">
        <f t="shared" si="59"/>
        <v/>
      </c>
      <c r="S152" s="200" t="str">
        <f t="shared" si="60"/>
        <v/>
      </c>
      <c r="T152" s="304">
        <f t="shared" si="61"/>
        <v>18.568994400000001</v>
      </c>
      <c r="U152" s="198">
        <f t="shared" si="62"/>
        <v>0</v>
      </c>
      <c r="V152" s="201">
        <f t="shared" si="63"/>
        <v>-6.1896648000000001</v>
      </c>
      <c r="W152" s="202">
        <f t="shared" si="64"/>
        <v>3</v>
      </c>
      <c r="X152" s="304">
        <f t="shared" si="65"/>
        <v>18.568994400000001</v>
      </c>
      <c r="Y152" s="198">
        <f t="shared" si="66"/>
        <v>0</v>
      </c>
      <c r="Z152" s="201">
        <f t="shared" si="67"/>
        <v>-6.1896648000000001</v>
      </c>
      <c r="AA152" s="202">
        <f t="shared" si="68"/>
        <v>3</v>
      </c>
      <c r="AB152" s="171"/>
      <c r="AC152" s="172" t="str">
        <f>IFERROR(VLOOKUP(DATASHEET!BP150,lookup,2,FALSE)*2,"")</f>
        <v/>
      </c>
      <c r="AD152" s="173" t="str">
        <f>IFERROR(VLOOKUP(DATASHEET!AR150,lookup,2,FALSE)*2,"")</f>
        <v/>
      </c>
      <c r="AE152" s="174" t="str">
        <f t="shared" si="69"/>
        <v/>
      </c>
      <c r="AF152" s="175" t="str">
        <f t="shared" si="70"/>
        <v/>
      </c>
      <c r="AG152" s="203" t="str">
        <f t="shared" si="71"/>
        <v/>
      </c>
      <c r="AH152" s="204" t="str">
        <f t="shared" si="72"/>
        <v/>
      </c>
      <c r="AI152" s="178" t="str">
        <f t="shared" si="73"/>
        <v/>
      </c>
      <c r="AJ152" s="205" t="str">
        <f t="shared" si="74"/>
        <v/>
      </c>
      <c r="AK152" s="180"/>
      <c r="AL152" s="181" t="str">
        <f>IFERROR(VLOOKUP(DATASHEET!CJ150,lookup,2,FALSE),"")</f>
        <v/>
      </c>
      <c r="AM152" s="182" t="str">
        <f t="shared" si="75"/>
        <v/>
      </c>
      <c r="AN152" s="183" t="str">
        <f>IFERROR(VLOOKUP(DATASHEET!AZ150,lookup,2,FALSE),"")</f>
        <v/>
      </c>
      <c r="AO152" s="183" t="str">
        <f>IFERROR(VLOOKUP(DATASHEET!CN150,lookup,2,FALSE),"")</f>
        <v/>
      </c>
      <c r="AP152" s="184" t="str">
        <f>IFERROR(VLOOKUP(DATASHEET!BH150,lookup,2,FALSE),"")</f>
        <v/>
      </c>
      <c r="AQ152" s="206" t="str">
        <f>IFERROR(VLOOKUP(DATASHEET!BD150,lookup,2,FALSE),"")</f>
        <v/>
      </c>
      <c r="AR152" s="186"/>
      <c r="AS152" s="207" t="str">
        <f>IFERROR(VLOOKUP(DATASHEET!AF150,lookup,2,FALSE),"")</f>
        <v/>
      </c>
      <c r="AT152" s="251" t="str">
        <f t="shared" si="76"/>
        <v/>
      </c>
      <c r="AU152" s="208" t="str">
        <f>IFERROR(VLOOKUP(DATASHEET!BL150,lookup,2,FALSE),"")</f>
        <v/>
      </c>
      <c r="AV152" s="208" t="str">
        <f>IFERROR(VLOOKUP(DATASHEET!BT150,lookup,2,FALSE),"")</f>
        <v/>
      </c>
      <c r="AW152" s="208" t="str">
        <f>IFERROR(VLOOKUP(DATASHEET!CB150,lookup,2,FALSE),"")</f>
        <v/>
      </c>
      <c r="AX152" s="209" t="str">
        <f>IFERROR(VLOOKUP(DATASHEET!CF150,lookup,2,FALSE),"")</f>
        <v/>
      </c>
      <c r="AY152" s="208" t="str">
        <f>IFERROR(VLOOKUP(DATASHEET!AN150,lookup,2,FALSE),"")</f>
        <v/>
      </c>
      <c r="AZ152" s="264" t="str">
        <f>IFERROR(VLOOKUP(DATASHEET!BX150,lookup,2,FALSE),"")</f>
        <v/>
      </c>
      <c r="BA152" s="210" t="str">
        <f>IFERROR(VLOOKUP(DATASHEET!AJ150,lookup,2,FALSE),"")</f>
        <v/>
      </c>
      <c r="BB152" s="211" t="str">
        <f t="shared" si="77"/>
        <v/>
      </c>
      <c r="BC152" s="212" t="str">
        <f t="shared" si="78"/>
        <v/>
      </c>
      <c r="BD152" s="132"/>
    </row>
    <row r="153" spans="1:56" x14ac:dyDescent="0.25">
      <c r="A153" s="193" t="str">
        <f>DATASHEET!B151</f>
        <v>PINTO, Lishal</v>
      </c>
      <c r="B153" s="194" t="str">
        <f>DATASHEET!C151</f>
        <v>8JJ</v>
      </c>
      <c r="C153" s="194" t="str">
        <f>DATASHEET!D151</f>
        <v>F</v>
      </c>
      <c r="D153" s="194" t="str">
        <f>DATASHEET!J151</f>
        <v>N</v>
      </c>
      <c r="E153" s="194" t="str">
        <f>DATASHEET!E151</f>
        <v>N</v>
      </c>
      <c r="F153" s="194" t="str">
        <f>DATASHEET!F151</f>
        <v>Indian</v>
      </c>
      <c r="G153" s="194" t="str">
        <f>DATASHEET!H151</f>
        <v>N</v>
      </c>
      <c r="H153" s="194" t="str">
        <f>DATASHEET!I151</f>
        <v>N</v>
      </c>
      <c r="I153" s="195" t="str">
        <f>DATASHEET!L151</f>
        <v>4-5</v>
      </c>
      <c r="J153" s="325">
        <f>PROGRESS!P165</f>
        <v>42.677678999999998</v>
      </c>
      <c r="K153" s="163" t="str">
        <f t="shared" si="53"/>
        <v/>
      </c>
      <c r="L153" s="196" t="str">
        <f t="shared" si="54"/>
        <v/>
      </c>
      <c r="M153" s="165"/>
      <c r="N153" s="304">
        <f t="shared" si="55"/>
        <v>8.5355357999999999</v>
      </c>
      <c r="O153" s="198" t="str">
        <f t="shared" si="56"/>
        <v/>
      </c>
      <c r="P153" s="199" t="str">
        <f t="shared" si="57"/>
        <v/>
      </c>
      <c r="Q153" s="304">
        <f t="shared" si="58"/>
        <v>8.5355357999999999</v>
      </c>
      <c r="R153" s="198" t="str">
        <f t="shared" si="59"/>
        <v/>
      </c>
      <c r="S153" s="200" t="str">
        <f t="shared" si="60"/>
        <v/>
      </c>
      <c r="T153" s="304">
        <f t="shared" si="61"/>
        <v>12.803303700000001</v>
      </c>
      <c r="U153" s="198">
        <f t="shared" si="62"/>
        <v>0</v>
      </c>
      <c r="V153" s="201">
        <f t="shared" si="63"/>
        <v>-4.2677678999999999</v>
      </c>
      <c r="W153" s="202">
        <f t="shared" si="64"/>
        <v>3</v>
      </c>
      <c r="X153" s="304">
        <f t="shared" si="65"/>
        <v>12.803303700000001</v>
      </c>
      <c r="Y153" s="198">
        <f t="shared" si="66"/>
        <v>0</v>
      </c>
      <c r="Z153" s="201">
        <f t="shared" si="67"/>
        <v>-4.2677678999999999</v>
      </c>
      <c r="AA153" s="202">
        <f t="shared" si="68"/>
        <v>3</v>
      </c>
      <c r="AB153" s="171"/>
      <c r="AC153" s="172" t="str">
        <f>IFERROR(VLOOKUP(DATASHEET!BP151,lookup,2,FALSE)*2,"")</f>
        <v/>
      </c>
      <c r="AD153" s="173" t="str">
        <f>IFERROR(VLOOKUP(DATASHEET!AR151,lookup,2,FALSE)*2,"")</f>
        <v/>
      </c>
      <c r="AE153" s="174" t="str">
        <f t="shared" si="69"/>
        <v/>
      </c>
      <c r="AF153" s="175" t="str">
        <f t="shared" si="70"/>
        <v/>
      </c>
      <c r="AG153" s="203" t="str">
        <f t="shared" si="71"/>
        <v/>
      </c>
      <c r="AH153" s="204" t="str">
        <f t="shared" si="72"/>
        <v/>
      </c>
      <c r="AI153" s="178" t="str">
        <f t="shared" si="73"/>
        <v/>
      </c>
      <c r="AJ153" s="205" t="str">
        <f t="shared" si="74"/>
        <v/>
      </c>
      <c r="AK153" s="180"/>
      <c r="AL153" s="181" t="str">
        <f>IFERROR(VLOOKUP(DATASHEET!CJ151,lookup,2,FALSE),"")</f>
        <v/>
      </c>
      <c r="AM153" s="182" t="str">
        <f t="shared" si="75"/>
        <v/>
      </c>
      <c r="AN153" s="183" t="str">
        <f>IFERROR(VLOOKUP(DATASHEET!AZ151,lookup,2,FALSE),"")</f>
        <v/>
      </c>
      <c r="AO153" s="183" t="str">
        <f>IFERROR(VLOOKUP(DATASHEET!CN151,lookup,2,FALSE),"")</f>
        <v/>
      </c>
      <c r="AP153" s="184" t="str">
        <f>IFERROR(VLOOKUP(DATASHEET!BH151,lookup,2,FALSE),"")</f>
        <v/>
      </c>
      <c r="AQ153" s="206" t="str">
        <f>IFERROR(VLOOKUP(DATASHEET!BD151,lookup,2,FALSE),"")</f>
        <v/>
      </c>
      <c r="AR153" s="186"/>
      <c r="AS153" s="207" t="str">
        <f>IFERROR(VLOOKUP(DATASHEET!AF151,lookup,2,FALSE),"")</f>
        <v/>
      </c>
      <c r="AT153" s="251" t="str">
        <f t="shared" si="76"/>
        <v/>
      </c>
      <c r="AU153" s="208" t="str">
        <f>IFERROR(VLOOKUP(DATASHEET!BL151,lookup,2,FALSE),"")</f>
        <v/>
      </c>
      <c r="AV153" s="208" t="str">
        <f>IFERROR(VLOOKUP(DATASHEET!BT151,lookup,2,FALSE),"")</f>
        <v/>
      </c>
      <c r="AW153" s="208" t="str">
        <f>IFERROR(VLOOKUP(DATASHEET!CB151,lookup,2,FALSE),"")</f>
        <v/>
      </c>
      <c r="AX153" s="209" t="str">
        <f>IFERROR(VLOOKUP(DATASHEET!CF151,lookup,2,FALSE),"")</f>
        <v/>
      </c>
      <c r="AY153" s="208" t="str">
        <f>IFERROR(VLOOKUP(DATASHEET!AN151,lookup,2,FALSE),"")</f>
        <v/>
      </c>
      <c r="AZ153" s="264" t="str">
        <f>IFERROR(VLOOKUP(DATASHEET!BX151,lookup,2,FALSE),"")</f>
        <v/>
      </c>
      <c r="BA153" s="210" t="str">
        <f>IFERROR(VLOOKUP(DATASHEET!AJ151,lookup,2,FALSE),"")</f>
        <v/>
      </c>
      <c r="BB153" s="211" t="str">
        <f t="shared" si="77"/>
        <v/>
      </c>
      <c r="BC153" s="212" t="str">
        <f t="shared" si="78"/>
        <v/>
      </c>
      <c r="BD153" s="132"/>
    </row>
    <row r="154" spans="1:56" x14ac:dyDescent="0.25">
      <c r="A154" s="193" t="str">
        <f>DATASHEET!B152</f>
        <v>PLOTNIKOV, Dmitriy</v>
      </c>
      <c r="B154" s="194" t="str">
        <f>DATASHEET!C152</f>
        <v>8KS</v>
      </c>
      <c r="C154" s="194" t="str">
        <f>DATASHEET!D152</f>
        <v>M</v>
      </c>
      <c r="D154" s="194" t="str">
        <f>DATASHEET!J152</f>
        <v>N</v>
      </c>
      <c r="E154" s="194" t="str">
        <f>DATASHEET!E152</f>
        <v>Y</v>
      </c>
      <c r="F154" s="194" t="str">
        <f>DATASHEET!F152</f>
        <v>Other Mixed Background</v>
      </c>
      <c r="G154" s="194" t="str">
        <f>DATASHEET!H152</f>
        <v>Y</v>
      </c>
      <c r="H154" s="194" t="str">
        <f>DATASHEET!I152</f>
        <v>N</v>
      </c>
      <c r="I154" s="195" t="str">
        <f>DATASHEET!L152</f>
        <v>4-5</v>
      </c>
      <c r="J154" s="325">
        <f>PROGRESS!P166</f>
        <v>41.109434</v>
      </c>
      <c r="K154" s="163" t="str">
        <f t="shared" si="53"/>
        <v/>
      </c>
      <c r="L154" s="196" t="str">
        <f t="shared" si="54"/>
        <v/>
      </c>
      <c r="M154" s="165"/>
      <c r="N154" s="304">
        <f t="shared" si="55"/>
        <v>8.2218868000000001</v>
      </c>
      <c r="O154" s="198" t="str">
        <f t="shared" si="56"/>
        <v/>
      </c>
      <c r="P154" s="199" t="str">
        <f t="shared" si="57"/>
        <v/>
      </c>
      <c r="Q154" s="304">
        <f t="shared" si="58"/>
        <v>8.2218868000000001</v>
      </c>
      <c r="R154" s="198" t="str">
        <f t="shared" si="59"/>
        <v/>
      </c>
      <c r="S154" s="200" t="str">
        <f t="shared" si="60"/>
        <v/>
      </c>
      <c r="T154" s="304">
        <f t="shared" si="61"/>
        <v>12.3328302</v>
      </c>
      <c r="U154" s="198">
        <f t="shared" si="62"/>
        <v>0</v>
      </c>
      <c r="V154" s="201">
        <f t="shared" si="63"/>
        <v>-4.1109434</v>
      </c>
      <c r="W154" s="202">
        <f t="shared" si="64"/>
        <v>3</v>
      </c>
      <c r="X154" s="304">
        <f t="shared" si="65"/>
        <v>12.3328302</v>
      </c>
      <c r="Y154" s="198">
        <f t="shared" si="66"/>
        <v>0</v>
      </c>
      <c r="Z154" s="201">
        <f t="shared" si="67"/>
        <v>-4.1109434</v>
      </c>
      <c r="AA154" s="202">
        <f t="shared" si="68"/>
        <v>3</v>
      </c>
      <c r="AB154" s="171"/>
      <c r="AC154" s="172" t="str">
        <f>IFERROR(VLOOKUP(DATASHEET!BP152,lookup,2,FALSE)*2,"")</f>
        <v/>
      </c>
      <c r="AD154" s="173" t="str">
        <f>IFERROR(VLOOKUP(DATASHEET!AR152,lookup,2,FALSE)*2,"")</f>
        <v/>
      </c>
      <c r="AE154" s="174" t="str">
        <f t="shared" si="69"/>
        <v/>
      </c>
      <c r="AF154" s="175" t="str">
        <f t="shared" si="70"/>
        <v/>
      </c>
      <c r="AG154" s="203" t="str">
        <f t="shared" si="71"/>
        <v/>
      </c>
      <c r="AH154" s="204" t="str">
        <f t="shared" si="72"/>
        <v/>
      </c>
      <c r="AI154" s="178" t="str">
        <f t="shared" si="73"/>
        <v/>
      </c>
      <c r="AJ154" s="205" t="str">
        <f t="shared" si="74"/>
        <v/>
      </c>
      <c r="AK154" s="180"/>
      <c r="AL154" s="181" t="str">
        <f>IFERROR(VLOOKUP(DATASHEET!CJ152,lookup,2,FALSE),"")</f>
        <v/>
      </c>
      <c r="AM154" s="182" t="str">
        <f t="shared" si="75"/>
        <v/>
      </c>
      <c r="AN154" s="183" t="str">
        <f>IFERROR(VLOOKUP(DATASHEET!AZ152,lookup,2,FALSE),"")</f>
        <v/>
      </c>
      <c r="AO154" s="183" t="str">
        <f>IFERROR(VLOOKUP(DATASHEET!CN152,lookup,2,FALSE),"")</f>
        <v/>
      </c>
      <c r="AP154" s="184" t="str">
        <f>IFERROR(VLOOKUP(DATASHEET!BH152,lookup,2,FALSE),"")</f>
        <v/>
      </c>
      <c r="AQ154" s="206" t="str">
        <f>IFERROR(VLOOKUP(DATASHEET!BD152,lookup,2,FALSE),"")</f>
        <v/>
      </c>
      <c r="AR154" s="186"/>
      <c r="AS154" s="207" t="str">
        <f>IFERROR(VLOOKUP(DATASHEET!AF152,lookup,2,FALSE),"")</f>
        <v/>
      </c>
      <c r="AT154" s="251" t="str">
        <f t="shared" si="76"/>
        <v/>
      </c>
      <c r="AU154" s="208" t="str">
        <f>IFERROR(VLOOKUP(DATASHEET!BL152,lookup,2,FALSE),"")</f>
        <v/>
      </c>
      <c r="AV154" s="208" t="str">
        <f>IFERROR(VLOOKUP(DATASHEET!BT152,lookup,2,FALSE),"")</f>
        <v/>
      </c>
      <c r="AW154" s="208" t="str">
        <f>IFERROR(VLOOKUP(DATASHEET!CB152,lookup,2,FALSE),"")</f>
        <v/>
      </c>
      <c r="AX154" s="209" t="str">
        <f>IFERROR(VLOOKUP(DATASHEET!CF152,lookup,2,FALSE),"")</f>
        <v/>
      </c>
      <c r="AY154" s="208" t="str">
        <f>IFERROR(VLOOKUP(DATASHEET!AN152,lookup,2,FALSE),"")</f>
        <v/>
      </c>
      <c r="AZ154" s="264" t="str">
        <f>IFERROR(VLOOKUP(DATASHEET!BX152,lookup,2,FALSE),"")</f>
        <v/>
      </c>
      <c r="BA154" s="210" t="str">
        <f>IFERROR(VLOOKUP(DATASHEET!AJ152,lookup,2,FALSE),"")</f>
        <v/>
      </c>
      <c r="BB154" s="211" t="str">
        <f t="shared" si="77"/>
        <v/>
      </c>
      <c r="BC154" s="212" t="str">
        <f t="shared" si="78"/>
        <v/>
      </c>
      <c r="BD154" s="132"/>
    </row>
    <row r="155" spans="1:56" x14ac:dyDescent="0.25">
      <c r="A155" s="193" t="str">
        <f>DATASHEET!B153</f>
        <v>POIRRIER, Lucy</v>
      </c>
      <c r="B155" s="194" t="str">
        <f>DATASHEET!C153</f>
        <v>8PH</v>
      </c>
      <c r="C155" s="194" t="str">
        <f>DATASHEET!D153</f>
        <v>F</v>
      </c>
      <c r="D155" s="194" t="str">
        <f>DATASHEET!J153</f>
        <v>N</v>
      </c>
      <c r="E155" s="194" t="str">
        <f>DATASHEET!E153</f>
        <v>N</v>
      </c>
      <c r="F155" s="194" t="str">
        <f>DATASHEET!F153</f>
        <v>White - British</v>
      </c>
      <c r="G155" s="194" t="str">
        <f>DATASHEET!H153</f>
        <v>N</v>
      </c>
      <c r="H155" s="194" t="str">
        <f>DATASHEET!I153</f>
        <v>N</v>
      </c>
      <c r="I155" s="195" t="str">
        <f>DATASHEET!L153</f>
        <v>5-6</v>
      </c>
      <c r="J155" s="325">
        <f>PROGRESS!P167</f>
        <v>49.024999999999999</v>
      </c>
      <c r="K155" s="163" t="str">
        <f t="shared" si="53"/>
        <v/>
      </c>
      <c r="L155" s="196" t="str">
        <f t="shared" si="54"/>
        <v/>
      </c>
      <c r="M155" s="165"/>
      <c r="N155" s="304">
        <f t="shared" si="55"/>
        <v>9.8049999999999997</v>
      </c>
      <c r="O155" s="198" t="str">
        <f t="shared" si="56"/>
        <v/>
      </c>
      <c r="P155" s="199" t="str">
        <f t="shared" si="57"/>
        <v/>
      </c>
      <c r="Q155" s="304">
        <f t="shared" si="58"/>
        <v>9.8049999999999997</v>
      </c>
      <c r="R155" s="198" t="str">
        <f t="shared" si="59"/>
        <v/>
      </c>
      <c r="S155" s="200" t="str">
        <f t="shared" si="60"/>
        <v/>
      </c>
      <c r="T155" s="304">
        <f t="shared" si="61"/>
        <v>14.7075</v>
      </c>
      <c r="U155" s="198">
        <f t="shared" si="62"/>
        <v>0</v>
      </c>
      <c r="V155" s="201">
        <f t="shared" si="63"/>
        <v>-4.9024999999999999</v>
      </c>
      <c r="W155" s="202">
        <f t="shared" si="64"/>
        <v>3</v>
      </c>
      <c r="X155" s="304">
        <f t="shared" si="65"/>
        <v>14.7075</v>
      </c>
      <c r="Y155" s="198">
        <f t="shared" si="66"/>
        <v>0</v>
      </c>
      <c r="Z155" s="201">
        <f t="shared" si="67"/>
        <v>-4.9024999999999999</v>
      </c>
      <c r="AA155" s="202">
        <f t="shared" si="68"/>
        <v>3</v>
      </c>
      <c r="AB155" s="171"/>
      <c r="AC155" s="172" t="str">
        <f>IFERROR(VLOOKUP(DATASHEET!BP153,lookup,2,FALSE)*2,"")</f>
        <v/>
      </c>
      <c r="AD155" s="173" t="str">
        <f>IFERROR(VLOOKUP(DATASHEET!AR153,lookup,2,FALSE)*2,"")</f>
        <v/>
      </c>
      <c r="AE155" s="174" t="str">
        <f t="shared" si="69"/>
        <v/>
      </c>
      <c r="AF155" s="175" t="str">
        <f t="shared" si="70"/>
        <v/>
      </c>
      <c r="AG155" s="203" t="str">
        <f t="shared" si="71"/>
        <v/>
      </c>
      <c r="AH155" s="204" t="str">
        <f t="shared" si="72"/>
        <v/>
      </c>
      <c r="AI155" s="178" t="str">
        <f t="shared" si="73"/>
        <v/>
      </c>
      <c r="AJ155" s="205" t="str">
        <f t="shared" si="74"/>
        <v/>
      </c>
      <c r="AK155" s="180"/>
      <c r="AL155" s="181" t="str">
        <f>IFERROR(VLOOKUP(DATASHEET!CJ153,lookup,2,FALSE),"")</f>
        <v/>
      </c>
      <c r="AM155" s="182" t="str">
        <f t="shared" si="75"/>
        <v/>
      </c>
      <c r="AN155" s="183" t="str">
        <f>IFERROR(VLOOKUP(DATASHEET!AZ153,lookup,2,FALSE),"")</f>
        <v/>
      </c>
      <c r="AO155" s="183" t="str">
        <f>IFERROR(VLOOKUP(DATASHEET!CN153,lookup,2,FALSE),"")</f>
        <v/>
      </c>
      <c r="AP155" s="184" t="str">
        <f>IFERROR(VLOOKUP(DATASHEET!BH153,lookup,2,FALSE),"")</f>
        <v/>
      </c>
      <c r="AQ155" s="206" t="str">
        <f>IFERROR(VLOOKUP(DATASHEET!BD153,lookup,2,FALSE),"")</f>
        <v/>
      </c>
      <c r="AR155" s="186"/>
      <c r="AS155" s="207" t="str">
        <f>IFERROR(VLOOKUP(DATASHEET!AF153,lookup,2,FALSE),"")</f>
        <v/>
      </c>
      <c r="AT155" s="251" t="str">
        <f t="shared" si="76"/>
        <v/>
      </c>
      <c r="AU155" s="208" t="str">
        <f>IFERROR(VLOOKUP(DATASHEET!BL153,lookup,2,FALSE),"")</f>
        <v/>
      </c>
      <c r="AV155" s="208" t="str">
        <f>IFERROR(VLOOKUP(DATASHEET!BT153,lookup,2,FALSE),"")</f>
        <v/>
      </c>
      <c r="AW155" s="208" t="str">
        <f>IFERROR(VLOOKUP(DATASHEET!CB153,lookup,2,FALSE),"")</f>
        <v/>
      </c>
      <c r="AX155" s="209" t="str">
        <f>IFERROR(VLOOKUP(DATASHEET!CF153,lookup,2,FALSE),"")</f>
        <v/>
      </c>
      <c r="AY155" s="208" t="str">
        <f>IFERROR(VLOOKUP(DATASHEET!AN153,lookup,2,FALSE),"")</f>
        <v/>
      </c>
      <c r="AZ155" s="264" t="str">
        <f>IFERROR(VLOOKUP(DATASHEET!BX153,lookup,2,FALSE),"")</f>
        <v/>
      </c>
      <c r="BA155" s="210" t="str">
        <f>IFERROR(VLOOKUP(DATASHEET!AJ153,lookup,2,FALSE),"")</f>
        <v/>
      </c>
      <c r="BB155" s="211" t="str">
        <f t="shared" si="77"/>
        <v/>
      </c>
      <c r="BC155" s="212" t="str">
        <f t="shared" si="78"/>
        <v/>
      </c>
      <c r="BD155" s="132"/>
    </row>
    <row r="156" spans="1:56" x14ac:dyDescent="0.25">
      <c r="A156" s="193" t="str">
        <f>DATASHEET!B154</f>
        <v>POULTON, Eden</v>
      </c>
      <c r="B156" s="194" t="str">
        <f>DATASHEET!C154</f>
        <v>8PH</v>
      </c>
      <c r="C156" s="194" t="str">
        <f>DATASHEET!D154</f>
        <v>F</v>
      </c>
      <c r="D156" s="194" t="str">
        <f>DATASHEET!J154</f>
        <v>N</v>
      </c>
      <c r="E156" s="194" t="str">
        <f>DATASHEET!E154</f>
        <v>Y</v>
      </c>
      <c r="F156" s="194" t="str">
        <f>DATASHEET!F154</f>
        <v>White - British</v>
      </c>
      <c r="G156" s="194" t="str">
        <f>DATASHEET!H154</f>
        <v>Y</v>
      </c>
      <c r="H156" s="194" t="str">
        <f>DATASHEET!I154</f>
        <v>N</v>
      </c>
      <c r="I156" s="195" t="str">
        <f>DATASHEET!L154</f>
        <v>5-6</v>
      </c>
      <c r="J156" s="325">
        <f>PROGRESS!P168</f>
        <v>49.024999999999999</v>
      </c>
      <c r="K156" s="163" t="str">
        <f t="shared" si="53"/>
        <v/>
      </c>
      <c r="L156" s="196" t="str">
        <f t="shared" si="54"/>
        <v/>
      </c>
      <c r="M156" s="165"/>
      <c r="N156" s="304">
        <f t="shared" si="55"/>
        <v>9.8049999999999997</v>
      </c>
      <c r="O156" s="198" t="str">
        <f t="shared" si="56"/>
        <v/>
      </c>
      <c r="P156" s="199" t="str">
        <f t="shared" si="57"/>
        <v/>
      </c>
      <c r="Q156" s="304">
        <f t="shared" si="58"/>
        <v>9.8049999999999997</v>
      </c>
      <c r="R156" s="198" t="str">
        <f t="shared" si="59"/>
        <v/>
      </c>
      <c r="S156" s="200" t="str">
        <f t="shared" si="60"/>
        <v/>
      </c>
      <c r="T156" s="304">
        <f t="shared" si="61"/>
        <v>14.7075</v>
      </c>
      <c r="U156" s="198">
        <f t="shared" si="62"/>
        <v>0</v>
      </c>
      <c r="V156" s="201">
        <f t="shared" si="63"/>
        <v>-4.9024999999999999</v>
      </c>
      <c r="W156" s="202">
        <f t="shared" si="64"/>
        <v>3</v>
      </c>
      <c r="X156" s="304">
        <f t="shared" si="65"/>
        <v>14.7075</v>
      </c>
      <c r="Y156" s="198">
        <f t="shared" si="66"/>
        <v>0</v>
      </c>
      <c r="Z156" s="201">
        <f t="shared" si="67"/>
        <v>-4.9024999999999999</v>
      </c>
      <c r="AA156" s="202">
        <f t="shared" si="68"/>
        <v>3</v>
      </c>
      <c r="AB156" s="171"/>
      <c r="AC156" s="172" t="str">
        <f>IFERROR(VLOOKUP(DATASHEET!BP154,lookup,2,FALSE)*2,"")</f>
        <v/>
      </c>
      <c r="AD156" s="173" t="str">
        <f>IFERROR(VLOOKUP(DATASHEET!AR154,lookup,2,FALSE)*2,"")</f>
        <v/>
      </c>
      <c r="AE156" s="174" t="str">
        <f t="shared" si="69"/>
        <v/>
      </c>
      <c r="AF156" s="175" t="str">
        <f t="shared" si="70"/>
        <v/>
      </c>
      <c r="AG156" s="203" t="str">
        <f t="shared" si="71"/>
        <v/>
      </c>
      <c r="AH156" s="204" t="str">
        <f t="shared" si="72"/>
        <v/>
      </c>
      <c r="AI156" s="178" t="str">
        <f t="shared" si="73"/>
        <v/>
      </c>
      <c r="AJ156" s="205" t="str">
        <f t="shared" si="74"/>
        <v/>
      </c>
      <c r="AK156" s="180"/>
      <c r="AL156" s="181" t="str">
        <f>IFERROR(VLOOKUP(DATASHEET!CJ154,lookup,2,FALSE),"")</f>
        <v/>
      </c>
      <c r="AM156" s="182" t="str">
        <f t="shared" si="75"/>
        <v/>
      </c>
      <c r="AN156" s="183" t="str">
        <f>IFERROR(VLOOKUP(DATASHEET!AZ154,lookup,2,FALSE),"")</f>
        <v/>
      </c>
      <c r="AO156" s="183" t="str">
        <f>IFERROR(VLOOKUP(DATASHEET!CN154,lookup,2,FALSE),"")</f>
        <v/>
      </c>
      <c r="AP156" s="184" t="str">
        <f>IFERROR(VLOOKUP(DATASHEET!BH154,lookup,2,FALSE),"")</f>
        <v/>
      </c>
      <c r="AQ156" s="206" t="str">
        <f>IFERROR(VLOOKUP(DATASHEET!BD154,lookup,2,FALSE),"")</f>
        <v/>
      </c>
      <c r="AR156" s="186"/>
      <c r="AS156" s="207" t="str">
        <f>IFERROR(VLOOKUP(DATASHEET!AF154,lookup,2,FALSE),"")</f>
        <v/>
      </c>
      <c r="AT156" s="251" t="str">
        <f t="shared" si="76"/>
        <v/>
      </c>
      <c r="AU156" s="208" t="str">
        <f>IFERROR(VLOOKUP(DATASHEET!BL154,lookup,2,FALSE),"")</f>
        <v/>
      </c>
      <c r="AV156" s="208" t="str">
        <f>IFERROR(VLOOKUP(DATASHEET!BT154,lookup,2,FALSE),"")</f>
        <v/>
      </c>
      <c r="AW156" s="208" t="str">
        <f>IFERROR(VLOOKUP(DATASHEET!CB154,lookup,2,FALSE),"")</f>
        <v/>
      </c>
      <c r="AX156" s="209" t="str">
        <f>IFERROR(VLOOKUP(DATASHEET!CF154,lookup,2,FALSE),"")</f>
        <v/>
      </c>
      <c r="AY156" s="208" t="str">
        <f>IFERROR(VLOOKUP(DATASHEET!AN154,lookup,2,FALSE),"")</f>
        <v/>
      </c>
      <c r="AZ156" s="264" t="str">
        <f>IFERROR(VLOOKUP(DATASHEET!BX154,lookup,2,FALSE),"")</f>
        <v/>
      </c>
      <c r="BA156" s="210" t="str">
        <f>IFERROR(VLOOKUP(DATASHEET!AJ154,lookup,2,FALSE),"")</f>
        <v/>
      </c>
      <c r="BB156" s="211" t="str">
        <f t="shared" si="77"/>
        <v/>
      </c>
      <c r="BC156" s="212" t="str">
        <f t="shared" si="78"/>
        <v/>
      </c>
      <c r="BD156" s="132"/>
    </row>
    <row r="157" spans="1:56" x14ac:dyDescent="0.25">
      <c r="A157" s="193" t="str">
        <f>DATASHEET!B155</f>
        <v>RAMSHAW, Sophia</v>
      </c>
      <c r="B157" s="194" t="str">
        <f>DATASHEET!C155</f>
        <v>8JJ</v>
      </c>
      <c r="C157" s="194" t="str">
        <f>DATASHEET!D155</f>
        <v>F</v>
      </c>
      <c r="D157" s="194" t="str">
        <f>DATASHEET!J155</f>
        <v>N</v>
      </c>
      <c r="E157" s="194" t="str">
        <f>DATASHEET!E155</f>
        <v>N</v>
      </c>
      <c r="F157" s="194" t="str">
        <f>DATASHEET!F155</f>
        <v>White - British</v>
      </c>
      <c r="G157" s="194" t="str">
        <f>DATASHEET!H155</f>
        <v>N</v>
      </c>
      <c r="H157" s="194" t="str">
        <f>DATASHEET!I155</f>
        <v>N</v>
      </c>
      <c r="I157" s="195" t="str">
        <f>DATASHEET!L155</f>
        <v>7-8</v>
      </c>
      <c r="J157" s="325">
        <f>PROGRESS!P169</f>
        <v>68.411214999999999</v>
      </c>
      <c r="K157" s="163" t="str">
        <f t="shared" si="53"/>
        <v/>
      </c>
      <c r="L157" s="196" t="str">
        <f t="shared" si="54"/>
        <v/>
      </c>
      <c r="M157" s="165"/>
      <c r="N157" s="304">
        <f t="shared" si="55"/>
        <v>13.682243</v>
      </c>
      <c r="O157" s="198" t="str">
        <f t="shared" si="56"/>
        <v/>
      </c>
      <c r="P157" s="199" t="str">
        <f t="shared" si="57"/>
        <v/>
      </c>
      <c r="Q157" s="304">
        <f t="shared" si="58"/>
        <v>13.682243</v>
      </c>
      <c r="R157" s="198" t="str">
        <f t="shared" si="59"/>
        <v/>
      </c>
      <c r="S157" s="200" t="str">
        <f t="shared" si="60"/>
        <v/>
      </c>
      <c r="T157" s="304">
        <f t="shared" si="61"/>
        <v>20.5233645</v>
      </c>
      <c r="U157" s="198">
        <f t="shared" si="62"/>
        <v>0</v>
      </c>
      <c r="V157" s="201">
        <f t="shared" si="63"/>
        <v>-6.8411214999999999</v>
      </c>
      <c r="W157" s="202">
        <f t="shared" si="64"/>
        <v>3</v>
      </c>
      <c r="X157" s="304">
        <f t="shared" si="65"/>
        <v>20.5233645</v>
      </c>
      <c r="Y157" s="198">
        <f t="shared" si="66"/>
        <v>0</v>
      </c>
      <c r="Z157" s="201">
        <f t="shared" si="67"/>
        <v>-6.8411214999999999</v>
      </c>
      <c r="AA157" s="202">
        <f t="shared" si="68"/>
        <v>3</v>
      </c>
      <c r="AB157" s="171"/>
      <c r="AC157" s="172" t="str">
        <f>IFERROR(VLOOKUP(DATASHEET!BP155,lookup,2,FALSE)*2,"")</f>
        <v/>
      </c>
      <c r="AD157" s="173" t="str">
        <f>IFERROR(VLOOKUP(DATASHEET!AR155,lookup,2,FALSE)*2,"")</f>
        <v/>
      </c>
      <c r="AE157" s="174" t="str">
        <f t="shared" si="69"/>
        <v/>
      </c>
      <c r="AF157" s="175" t="str">
        <f t="shared" si="70"/>
        <v/>
      </c>
      <c r="AG157" s="203" t="str">
        <f t="shared" si="71"/>
        <v/>
      </c>
      <c r="AH157" s="204" t="str">
        <f t="shared" si="72"/>
        <v/>
      </c>
      <c r="AI157" s="178" t="str">
        <f t="shared" si="73"/>
        <v/>
      </c>
      <c r="AJ157" s="205" t="str">
        <f t="shared" si="74"/>
        <v/>
      </c>
      <c r="AK157" s="180"/>
      <c r="AL157" s="181" t="str">
        <f>IFERROR(VLOOKUP(DATASHEET!CJ155,lookup,2,FALSE),"")</f>
        <v/>
      </c>
      <c r="AM157" s="182" t="str">
        <f t="shared" si="75"/>
        <v/>
      </c>
      <c r="AN157" s="183" t="str">
        <f>IFERROR(VLOOKUP(DATASHEET!AZ155,lookup,2,FALSE),"")</f>
        <v/>
      </c>
      <c r="AO157" s="183" t="str">
        <f>IFERROR(VLOOKUP(DATASHEET!CN155,lookup,2,FALSE),"")</f>
        <v/>
      </c>
      <c r="AP157" s="184" t="str">
        <f>IFERROR(VLOOKUP(DATASHEET!BH155,lookup,2,FALSE),"")</f>
        <v/>
      </c>
      <c r="AQ157" s="206" t="str">
        <f>IFERROR(VLOOKUP(DATASHEET!BD155,lookup,2,FALSE),"")</f>
        <v/>
      </c>
      <c r="AR157" s="186"/>
      <c r="AS157" s="207" t="str">
        <f>IFERROR(VLOOKUP(DATASHEET!AF155,lookup,2,FALSE),"")</f>
        <v/>
      </c>
      <c r="AT157" s="251" t="str">
        <f t="shared" si="76"/>
        <v/>
      </c>
      <c r="AU157" s="208" t="str">
        <f>IFERROR(VLOOKUP(DATASHEET!BL155,lookup,2,FALSE),"")</f>
        <v/>
      </c>
      <c r="AV157" s="208" t="str">
        <f>IFERROR(VLOOKUP(DATASHEET!BT155,lookup,2,FALSE),"")</f>
        <v/>
      </c>
      <c r="AW157" s="208" t="str">
        <f>IFERROR(VLOOKUP(DATASHEET!CB155,lookup,2,FALSE),"")</f>
        <v/>
      </c>
      <c r="AX157" s="209" t="str">
        <f>IFERROR(VLOOKUP(DATASHEET!CF155,lookup,2,FALSE),"")</f>
        <v/>
      </c>
      <c r="AY157" s="208" t="str">
        <f>IFERROR(VLOOKUP(DATASHEET!AN155,lookup,2,FALSE),"")</f>
        <v/>
      </c>
      <c r="AZ157" s="264" t="str">
        <f>IFERROR(VLOOKUP(DATASHEET!BX155,lookup,2,FALSE),"")</f>
        <v/>
      </c>
      <c r="BA157" s="210" t="str">
        <f>IFERROR(VLOOKUP(DATASHEET!AJ155,lookup,2,FALSE),"")</f>
        <v/>
      </c>
      <c r="BB157" s="211" t="str">
        <f t="shared" si="77"/>
        <v/>
      </c>
      <c r="BC157" s="212" t="str">
        <f t="shared" si="78"/>
        <v/>
      </c>
      <c r="BD157" s="132"/>
    </row>
    <row r="158" spans="1:56" x14ac:dyDescent="0.25">
      <c r="A158" s="193" t="str">
        <f>DATASHEET!B156</f>
        <v>REID, Evie</v>
      </c>
      <c r="B158" s="194" t="str">
        <f>DATASHEET!C156</f>
        <v>8KS</v>
      </c>
      <c r="C158" s="194" t="str">
        <f>DATASHEET!D156</f>
        <v>F</v>
      </c>
      <c r="D158" s="194" t="str">
        <f>DATASHEET!J156</f>
        <v>N</v>
      </c>
      <c r="E158" s="194" t="str">
        <f>DATASHEET!E156</f>
        <v>N</v>
      </c>
      <c r="F158" s="194" t="str">
        <f>DATASHEET!F156</f>
        <v>White - British</v>
      </c>
      <c r="G158" s="194" t="str">
        <f>DATASHEET!H156</f>
        <v>N</v>
      </c>
      <c r="H158" s="194" t="str">
        <f>DATASHEET!I156</f>
        <v>N</v>
      </c>
      <c r="I158" s="195" t="str">
        <f>DATASHEET!L156</f>
        <v>6-7</v>
      </c>
      <c r="J158" s="325">
        <f>PROGRESS!P170</f>
        <v>59.353448</v>
      </c>
      <c r="K158" s="163" t="str">
        <f t="shared" si="53"/>
        <v/>
      </c>
      <c r="L158" s="196" t="str">
        <f t="shared" si="54"/>
        <v/>
      </c>
      <c r="M158" s="165"/>
      <c r="N158" s="304">
        <f t="shared" si="55"/>
        <v>11.8706896</v>
      </c>
      <c r="O158" s="198" t="str">
        <f t="shared" si="56"/>
        <v/>
      </c>
      <c r="P158" s="199" t="str">
        <f t="shared" si="57"/>
        <v/>
      </c>
      <c r="Q158" s="304">
        <f t="shared" si="58"/>
        <v>11.8706896</v>
      </c>
      <c r="R158" s="198" t="str">
        <f t="shared" si="59"/>
        <v/>
      </c>
      <c r="S158" s="200" t="str">
        <f t="shared" si="60"/>
        <v/>
      </c>
      <c r="T158" s="304">
        <f t="shared" si="61"/>
        <v>17.806034400000001</v>
      </c>
      <c r="U158" s="198">
        <f t="shared" si="62"/>
        <v>0</v>
      </c>
      <c r="V158" s="201">
        <f t="shared" si="63"/>
        <v>-5.9353448000000002</v>
      </c>
      <c r="W158" s="202">
        <f t="shared" si="64"/>
        <v>3</v>
      </c>
      <c r="X158" s="304">
        <f t="shared" si="65"/>
        <v>17.806034400000001</v>
      </c>
      <c r="Y158" s="198">
        <f t="shared" si="66"/>
        <v>0</v>
      </c>
      <c r="Z158" s="201">
        <f t="shared" si="67"/>
        <v>-5.9353448000000002</v>
      </c>
      <c r="AA158" s="202">
        <f t="shared" si="68"/>
        <v>3</v>
      </c>
      <c r="AB158" s="171"/>
      <c r="AC158" s="172" t="str">
        <f>IFERROR(VLOOKUP(DATASHEET!BP156,lookup,2,FALSE)*2,"")</f>
        <v/>
      </c>
      <c r="AD158" s="173" t="str">
        <f>IFERROR(VLOOKUP(DATASHEET!AR156,lookup,2,FALSE)*2,"")</f>
        <v/>
      </c>
      <c r="AE158" s="174" t="str">
        <f t="shared" si="69"/>
        <v/>
      </c>
      <c r="AF158" s="175" t="str">
        <f t="shared" si="70"/>
        <v/>
      </c>
      <c r="AG158" s="203" t="str">
        <f t="shared" si="71"/>
        <v/>
      </c>
      <c r="AH158" s="204" t="str">
        <f t="shared" si="72"/>
        <v/>
      </c>
      <c r="AI158" s="178" t="str">
        <f t="shared" si="73"/>
        <v/>
      </c>
      <c r="AJ158" s="205" t="str">
        <f t="shared" si="74"/>
        <v/>
      </c>
      <c r="AK158" s="180"/>
      <c r="AL158" s="181" t="str">
        <f>IFERROR(VLOOKUP(DATASHEET!CJ156,lookup,2,FALSE),"")</f>
        <v/>
      </c>
      <c r="AM158" s="182" t="str">
        <f t="shared" si="75"/>
        <v/>
      </c>
      <c r="AN158" s="183" t="str">
        <f>IFERROR(VLOOKUP(DATASHEET!AZ156,lookup,2,FALSE),"")</f>
        <v/>
      </c>
      <c r="AO158" s="183" t="str">
        <f>IFERROR(VLOOKUP(DATASHEET!CN156,lookup,2,FALSE),"")</f>
        <v/>
      </c>
      <c r="AP158" s="184" t="str">
        <f>IFERROR(VLOOKUP(DATASHEET!BH156,lookup,2,FALSE),"")</f>
        <v/>
      </c>
      <c r="AQ158" s="206" t="str">
        <f>IFERROR(VLOOKUP(DATASHEET!BD156,lookup,2,FALSE),"")</f>
        <v/>
      </c>
      <c r="AR158" s="186"/>
      <c r="AS158" s="207" t="str">
        <f>IFERROR(VLOOKUP(DATASHEET!AF156,lookup,2,FALSE),"")</f>
        <v/>
      </c>
      <c r="AT158" s="251" t="str">
        <f t="shared" si="76"/>
        <v/>
      </c>
      <c r="AU158" s="208" t="str">
        <f>IFERROR(VLOOKUP(DATASHEET!BL156,lookup,2,FALSE),"")</f>
        <v/>
      </c>
      <c r="AV158" s="208" t="str">
        <f>IFERROR(VLOOKUP(DATASHEET!BT156,lookup,2,FALSE),"")</f>
        <v/>
      </c>
      <c r="AW158" s="208" t="str">
        <f>IFERROR(VLOOKUP(DATASHEET!CB156,lookup,2,FALSE),"")</f>
        <v/>
      </c>
      <c r="AX158" s="209" t="str">
        <f>IFERROR(VLOOKUP(DATASHEET!CF156,lookup,2,FALSE),"")</f>
        <v/>
      </c>
      <c r="AY158" s="208" t="str">
        <f>IFERROR(VLOOKUP(DATASHEET!AN156,lookup,2,FALSE),"")</f>
        <v/>
      </c>
      <c r="AZ158" s="264" t="str">
        <f>IFERROR(VLOOKUP(DATASHEET!BX156,lookup,2,FALSE),"")</f>
        <v/>
      </c>
      <c r="BA158" s="210" t="str">
        <f>IFERROR(VLOOKUP(DATASHEET!AJ156,lookup,2,FALSE),"")</f>
        <v/>
      </c>
      <c r="BB158" s="211" t="str">
        <f t="shared" si="77"/>
        <v/>
      </c>
      <c r="BC158" s="212" t="str">
        <f t="shared" si="78"/>
        <v/>
      </c>
      <c r="BD158" s="132"/>
    </row>
    <row r="159" spans="1:56" x14ac:dyDescent="0.25">
      <c r="A159" s="193" t="str">
        <f>DATASHEET!B157</f>
        <v>RESOM, Lulya</v>
      </c>
      <c r="B159" s="194" t="str">
        <f>DATASHEET!C157</f>
        <v>8KS</v>
      </c>
      <c r="C159" s="194" t="str">
        <f>DATASHEET!D157</f>
        <v>F</v>
      </c>
      <c r="D159" s="194" t="str">
        <f>DATASHEET!J157</f>
        <v>N</v>
      </c>
      <c r="E159" s="194" t="str">
        <f>DATASHEET!E157</f>
        <v>N</v>
      </c>
      <c r="F159" s="194" t="str">
        <f>DATASHEET!F157</f>
        <v>Other Black African</v>
      </c>
      <c r="G159" s="194" t="str">
        <f>DATASHEET!H157</f>
        <v>N</v>
      </c>
      <c r="H159" s="194" t="str">
        <f>DATASHEET!I157</f>
        <v>N</v>
      </c>
      <c r="I159" s="195" t="str">
        <f>DATASHEET!L157</f>
        <v>4-5</v>
      </c>
      <c r="J159" s="325">
        <f>PROGRESS!P171</f>
        <v>41.109434</v>
      </c>
      <c r="K159" s="163" t="str">
        <f t="shared" si="53"/>
        <v/>
      </c>
      <c r="L159" s="196" t="str">
        <f t="shared" si="54"/>
        <v/>
      </c>
      <c r="M159" s="165"/>
      <c r="N159" s="304">
        <f t="shared" si="55"/>
        <v>8.2218868000000001</v>
      </c>
      <c r="O159" s="198" t="str">
        <f t="shared" si="56"/>
        <v/>
      </c>
      <c r="P159" s="199" t="str">
        <f t="shared" si="57"/>
        <v/>
      </c>
      <c r="Q159" s="304">
        <f t="shared" si="58"/>
        <v>8.2218868000000001</v>
      </c>
      <c r="R159" s="198" t="str">
        <f t="shared" si="59"/>
        <v/>
      </c>
      <c r="S159" s="200" t="str">
        <f t="shared" si="60"/>
        <v/>
      </c>
      <c r="T159" s="304">
        <f t="shared" si="61"/>
        <v>12.3328302</v>
      </c>
      <c r="U159" s="198">
        <f t="shared" si="62"/>
        <v>0</v>
      </c>
      <c r="V159" s="201">
        <f t="shared" si="63"/>
        <v>-4.1109434</v>
      </c>
      <c r="W159" s="202">
        <f t="shared" si="64"/>
        <v>3</v>
      </c>
      <c r="X159" s="304">
        <f t="shared" si="65"/>
        <v>12.3328302</v>
      </c>
      <c r="Y159" s="198">
        <f t="shared" si="66"/>
        <v>0</v>
      </c>
      <c r="Z159" s="201">
        <f t="shared" si="67"/>
        <v>-4.1109434</v>
      </c>
      <c r="AA159" s="202">
        <f t="shared" si="68"/>
        <v>3</v>
      </c>
      <c r="AB159" s="171"/>
      <c r="AC159" s="172" t="str">
        <f>IFERROR(VLOOKUP(DATASHEET!BP157,lookup,2,FALSE)*2,"")</f>
        <v/>
      </c>
      <c r="AD159" s="173" t="str">
        <f>IFERROR(VLOOKUP(DATASHEET!AR157,lookup,2,FALSE)*2,"")</f>
        <v/>
      </c>
      <c r="AE159" s="174" t="str">
        <f t="shared" si="69"/>
        <v/>
      </c>
      <c r="AF159" s="175" t="str">
        <f t="shared" si="70"/>
        <v/>
      </c>
      <c r="AG159" s="203" t="str">
        <f t="shared" si="71"/>
        <v/>
      </c>
      <c r="AH159" s="204" t="str">
        <f t="shared" si="72"/>
        <v/>
      </c>
      <c r="AI159" s="178" t="str">
        <f t="shared" si="73"/>
        <v/>
      </c>
      <c r="AJ159" s="205" t="str">
        <f t="shared" si="74"/>
        <v/>
      </c>
      <c r="AK159" s="180"/>
      <c r="AL159" s="181" t="str">
        <f>IFERROR(VLOOKUP(DATASHEET!CJ157,lookup,2,FALSE),"")</f>
        <v/>
      </c>
      <c r="AM159" s="182" t="str">
        <f t="shared" si="75"/>
        <v/>
      </c>
      <c r="AN159" s="183" t="str">
        <f>IFERROR(VLOOKUP(DATASHEET!AZ157,lookup,2,FALSE),"")</f>
        <v/>
      </c>
      <c r="AO159" s="183" t="str">
        <f>IFERROR(VLOOKUP(DATASHEET!CN157,lookup,2,FALSE),"")</f>
        <v/>
      </c>
      <c r="AP159" s="184" t="str">
        <f>IFERROR(VLOOKUP(DATASHEET!BH157,lookup,2,FALSE),"")</f>
        <v/>
      </c>
      <c r="AQ159" s="206" t="str">
        <f>IFERROR(VLOOKUP(DATASHEET!BD157,lookup,2,FALSE),"")</f>
        <v/>
      </c>
      <c r="AR159" s="186"/>
      <c r="AS159" s="207" t="str">
        <f>IFERROR(VLOOKUP(DATASHEET!AF157,lookup,2,FALSE),"")</f>
        <v/>
      </c>
      <c r="AT159" s="251" t="str">
        <f t="shared" si="76"/>
        <v/>
      </c>
      <c r="AU159" s="208" t="str">
        <f>IFERROR(VLOOKUP(DATASHEET!BL157,lookup,2,FALSE),"")</f>
        <v/>
      </c>
      <c r="AV159" s="208" t="str">
        <f>IFERROR(VLOOKUP(DATASHEET!BT157,lookup,2,FALSE),"")</f>
        <v/>
      </c>
      <c r="AW159" s="208" t="str">
        <f>IFERROR(VLOOKUP(DATASHEET!CB157,lookup,2,FALSE),"")</f>
        <v/>
      </c>
      <c r="AX159" s="209" t="str">
        <f>IFERROR(VLOOKUP(DATASHEET!CF157,lookup,2,FALSE),"")</f>
        <v/>
      </c>
      <c r="AY159" s="208" t="str">
        <f>IFERROR(VLOOKUP(DATASHEET!AN157,lookup,2,FALSE),"")</f>
        <v/>
      </c>
      <c r="AZ159" s="264" t="str">
        <f>IFERROR(VLOOKUP(DATASHEET!BX157,lookup,2,FALSE),"")</f>
        <v/>
      </c>
      <c r="BA159" s="210" t="str">
        <f>IFERROR(VLOOKUP(DATASHEET!AJ157,lookup,2,FALSE),"")</f>
        <v/>
      </c>
      <c r="BB159" s="211" t="str">
        <f t="shared" si="77"/>
        <v/>
      </c>
      <c r="BC159" s="212" t="str">
        <f t="shared" si="78"/>
        <v/>
      </c>
      <c r="BD159" s="132"/>
    </row>
    <row r="160" spans="1:56" x14ac:dyDescent="0.25">
      <c r="A160" s="193" t="str">
        <f>DATASHEET!B158</f>
        <v>REVILL, Louis</v>
      </c>
      <c r="B160" s="194" t="str">
        <f>DATASHEET!C158</f>
        <v>8JJ</v>
      </c>
      <c r="C160" s="194" t="str">
        <f>DATASHEET!D158</f>
        <v>M</v>
      </c>
      <c r="D160" s="194" t="str">
        <f>DATASHEET!J158</f>
        <v>N</v>
      </c>
      <c r="E160" s="194" t="str">
        <f>DATASHEET!E158</f>
        <v>N</v>
      </c>
      <c r="F160" s="194" t="str">
        <f>DATASHEET!F158</f>
        <v>White - British</v>
      </c>
      <c r="G160" s="194" t="str">
        <f>DATASHEET!H158</f>
        <v>N</v>
      </c>
      <c r="H160" s="194" t="str">
        <f>DATASHEET!I158</f>
        <v>N</v>
      </c>
      <c r="I160" s="195" t="str">
        <f>DATASHEET!L158</f>
        <v>4-5</v>
      </c>
      <c r="J160" s="325">
        <f>PROGRESS!P172</f>
        <v>41.109434</v>
      </c>
      <c r="K160" s="163" t="str">
        <f t="shared" si="53"/>
        <v/>
      </c>
      <c r="L160" s="196" t="str">
        <f t="shared" si="54"/>
        <v/>
      </c>
      <c r="M160" s="165"/>
      <c r="N160" s="304">
        <f t="shared" si="55"/>
        <v>8.2218868000000001</v>
      </c>
      <c r="O160" s="198" t="str">
        <f t="shared" si="56"/>
        <v/>
      </c>
      <c r="P160" s="199" t="str">
        <f t="shared" si="57"/>
        <v/>
      </c>
      <c r="Q160" s="304">
        <f t="shared" si="58"/>
        <v>8.2218868000000001</v>
      </c>
      <c r="R160" s="198" t="str">
        <f t="shared" si="59"/>
        <v/>
      </c>
      <c r="S160" s="200" t="str">
        <f t="shared" si="60"/>
        <v/>
      </c>
      <c r="T160" s="304">
        <f t="shared" si="61"/>
        <v>12.3328302</v>
      </c>
      <c r="U160" s="198">
        <f t="shared" si="62"/>
        <v>0</v>
      </c>
      <c r="V160" s="201">
        <f t="shared" si="63"/>
        <v>-4.1109434</v>
      </c>
      <c r="W160" s="202">
        <f t="shared" si="64"/>
        <v>3</v>
      </c>
      <c r="X160" s="304">
        <f t="shared" si="65"/>
        <v>12.3328302</v>
      </c>
      <c r="Y160" s="198">
        <f t="shared" si="66"/>
        <v>0</v>
      </c>
      <c r="Z160" s="201">
        <f t="shared" si="67"/>
        <v>-4.1109434</v>
      </c>
      <c r="AA160" s="202">
        <f t="shared" si="68"/>
        <v>3</v>
      </c>
      <c r="AB160" s="171"/>
      <c r="AC160" s="172" t="str">
        <f>IFERROR(VLOOKUP(DATASHEET!BP158,lookup,2,FALSE)*2,"")</f>
        <v/>
      </c>
      <c r="AD160" s="173" t="str">
        <f>IFERROR(VLOOKUP(DATASHEET!AR158,lookup,2,FALSE)*2,"")</f>
        <v/>
      </c>
      <c r="AE160" s="174" t="str">
        <f t="shared" si="69"/>
        <v/>
      </c>
      <c r="AF160" s="175" t="str">
        <f t="shared" si="70"/>
        <v/>
      </c>
      <c r="AG160" s="203" t="str">
        <f t="shared" si="71"/>
        <v/>
      </c>
      <c r="AH160" s="204" t="str">
        <f t="shared" si="72"/>
        <v/>
      </c>
      <c r="AI160" s="178" t="str">
        <f t="shared" si="73"/>
        <v/>
      </c>
      <c r="AJ160" s="205" t="str">
        <f t="shared" si="74"/>
        <v/>
      </c>
      <c r="AK160" s="180"/>
      <c r="AL160" s="181" t="str">
        <f>IFERROR(VLOOKUP(DATASHEET!CJ158,lookup,2,FALSE),"")</f>
        <v/>
      </c>
      <c r="AM160" s="182" t="str">
        <f t="shared" si="75"/>
        <v/>
      </c>
      <c r="AN160" s="183" t="str">
        <f>IFERROR(VLOOKUP(DATASHEET!AZ158,lookup,2,FALSE),"")</f>
        <v/>
      </c>
      <c r="AO160" s="183" t="str">
        <f>IFERROR(VLOOKUP(DATASHEET!CN158,lookup,2,FALSE),"")</f>
        <v/>
      </c>
      <c r="AP160" s="184" t="str">
        <f>IFERROR(VLOOKUP(DATASHEET!BH158,lookup,2,FALSE),"")</f>
        <v/>
      </c>
      <c r="AQ160" s="206" t="str">
        <f>IFERROR(VLOOKUP(DATASHEET!BD158,lookup,2,FALSE),"")</f>
        <v/>
      </c>
      <c r="AR160" s="186"/>
      <c r="AS160" s="207" t="str">
        <f>IFERROR(VLOOKUP(DATASHEET!AF158,lookup,2,FALSE),"")</f>
        <v/>
      </c>
      <c r="AT160" s="251" t="str">
        <f t="shared" si="76"/>
        <v/>
      </c>
      <c r="AU160" s="208" t="str">
        <f>IFERROR(VLOOKUP(DATASHEET!BL158,lookup,2,FALSE),"")</f>
        <v/>
      </c>
      <c r="AV160" s="208" t="str">
        <f>IFERROR(VLOOKUP(DATASHEET!BT158,lookup,2,FALSE),"")</f>
        <v/>
      </c>
      <c r="AW160" s="208" t="str">
        <f>IFERROR(VLOOKUP(DATASHEET!CB158,lookup,2,FALSE),"")</f>
        <v/>
      </c>
      <c r="AX160" s="209" t="str">
        <f>IFERROR(VLOOKUP(DATASHEET!CF158,lookup,2,FALSE),"")</f>
        <v/>
      </c>
      <c r="AY160" s="208" t="str">
        <f>IFERROR(VLOOKUP(DATASHEET!AN158,lookup,2,FALSE),"")</f>
        <v/>
      </c>
      <c r="AZ160" s="264" t="str">
        <f>IFERROR(VLOOKUP(DATASHEET!BX158,lookup,2,FALSE),"")</f>
        <v/>
      </c>
      <c r="BA160" s="210" t="str">
        <f>IFERROR(VLOOKUP(DATASHEET!AJ158,lookup,2,FALSE),"")</f>
        <v/>
      </c>
      <c r="BB160" s="211" t="str">
        <f t="shared" si="77"/>
        <v/>
      </c>
      <c r="BC160" s="212" t="str">
        <f t="shared" si="78"/>
        <v/>
      </c>
      <c r="BD160" s="132"/>
    </row>
    <row r="161" spans="1:56" x14ac:dyDescent="0.25">
      <c r="A161" s="193" t="str">
        <f>DATASHEET!B159</f>
        <v>RICHMOND, Hannah</v>
      </c>
      <c r="B161" s="194" t="str">
        <f>DATASHEET!C159</f>
        <v>8PH</v>
      </c>
      <c r="C161" s="194" t="str">
        <f>DATASHEET!D159</f>
        <v>F</v>
      </c>
      <c r="D161" s="194" t="str">
        <f>DATASHEET!J159</f>
        <v>N</v>
      </c>
      <c r="E161" s="194" t="str">
        <f>DATASHEET!E159</f>
        <v>N</v>
      </c>
      <c r="F161" s="194" t="str">
        <f>DATASHEET!F159</f>
        <v>White - British</v>
      </c>
      <c r="G161" s="194" t="str">
        <f>DATASHEET!H159</f>
        <v>N</v>
      </c>
      <c r="H161" s="194" t="str">
        <f>DATASHEET!I159</f>
        <v>N</v>
      </c>
      <c r="I161" s="195" t="str">
        <f>DATASHEET!L159</f>
        <v>5-6</v>
      </c>
      <c r="J161" s="325">
        <f>PROGRESS!P173</f>
        <v>42.677678999999998</v>
      </c>
      <c r="K161" s="163" t="str">
        <f t="shared" si="53"/>
        <v/>
      </c>
      <c r="L161" s="196" t="str">
        <f t="shared" si="54"/>
        <v/>
      </c>
      <c r="M161" s="165"/>
      <c r="N161" s="304">
        <f t="shared" si="55"/>
        <v>8.5355357999999999</v>
      </c>
      <c r="O161" s="198" t="str">
        <f t="shared" si="56"/>
        <v/>
      </c>
      <c r="P161" s="199" t="str">
        <f t="shared" si="57"/>
        <v/>
      </c>
      <c r="Q161" s="304">
        <f t="shared" si="58"/>
        <v>8.5355357999999999</v>
      </c>
      <c r="R161" s="198" t="str">
        <f t="shared" si="59"/>
        <v/>
      </c>
      <c r="S161" s="200" t="str">
        <f t="shared" si="60"/>
        <v/>
      </c>
      <c r="T161" s="304">
        <f t="shared" si="61"/>
        <v>12.803303700000001</v>
      </c>
      <c r="U161" s="198">
        <f t="shared" si="62"/>
        <v>0</v>
      </c>
      <c r="V161" s="201">
        <f t="shared" si="63"/>
        <v>-4.2677678999999999</v>
      </c>
      <c r="W161" s="202">
        <f t="shared" si="64"/>
        <v>3</v>
      </c>
      <c r="X161" s="304">
        <f t="shared" si="65"/>
        <v>12.803303700000001</v>
      </c>
      <c r="Y161" s="198">
        <f t="shared" si="66"/>
        <v>0</v>
      </c>
      <c r="Z161" s="201">
        <f t="shared" si="67"/>
        <v>-4.2677678999999999</v>
      </c>
      <c r="AA161" s="202">
        <f t="shared" si="68"/>
        <v>3</v>
      </c>
      <c r="AB161" s="171"/>
      <c r="AC161" s="172" t="str">
        <f>IFERROR(VLOOKUP(DATASHEET!BP159,lookup,2,FALSE)*2,"")</f>
        <v/>
      </c>
      <c r="AD161" s="173" t="str">
        <f>IFERROR(VLOOKUP(DATASHEET!AR159,lookup,2,FALSE)*2,"")</f>
        <v/>
      </c>
      <c r="AE161" s="174" t="str">
        <f t="shared" si="69"/>
        <v/>
      </c>
      <c r="AF161" s="175" t="str">
        <f t="shared" si="70"/>
        <v/>
      </c>
      <c r="AG161" s="203" t="str">
        <f t="shared" si="71"/>
        <v/>
      </c>
      <c r="AH161" s="204" t="str">
        <f t="shared" si="72"/>
        <v/>
      </c>
      <c r="AI161" s="178" t="str">
        <f t="shared" si="73"/>
        <v/>
      </c>
      <c r="AJ161" s="205" t="str">
        <f t="shared" si="74"/>
        <v/>
      </c>
      <c r="AK161" s="180"/>
      <c r="AL161" s="181" t="str">
        <f>IFERROR(VLOOKUP(DATASHEET!CJ159,lookup,2,FALSE),"")</f>
        <v/>
      </c>
      <c r="AM161" s="182" t="str">
        <f t="shared" si="75"/>
        <v/>
      </c>
      <c r="AN161" s="183" t="str">
        <f>IFERROR(VLOOKUP(DATASHEET!AZ159,lookup,2,FALSE),"")</f>
        <v/>
      </c>
      <c r="AO161" s="183" t="str">
        <f>IFERROR(VLOOKUP(DATASHEET!CN159,lookup,2,FALSE),"")</f>
        <v/>
      </c>
      <c r="AP161" s="184" t="str">
        <f>IFERROR(VLOOKUP(DATASHEET!BH159,lookup,2,FALSE),"")</f>
        <v/>
      </c>
      <c r="AQ161" s="206" t="str">
        <f>IFERROR(VLOOKUP(DATASHEET!BD159,lookup,2,FALSE),"")</f>
        <v/>
      </c>
      <c r="AR161" s="186"/>
      <c r="AS161" s="207" t="str">
        <f>IFERROR(VLOOKUP(DATASHEET!AF159,lookup,2,FALSE),"")</f>
        <v/>
      </c>
      <c r="AT161" s="251" t="str">
        <f t="shared" si="76"/>
        <v/>
      </c>
      <c r="AU161" s="208" t="str">
        <f>IFERROR(VLOOKUP(DATASHEET!BL159,lookup,2,FALSE),"")</f>
        <v/>
      </c>
      <c r="AV161" s="208" t="str">
        <f>IFERROR(VLOOKUP(DATASHEET!BT159,lookup,2,FALSE),"")</f>
        <v/>
      </c>
      <c r="AW161" s="208" t="str">
        <f>IFERROR(VLOOKUP(DATASHEET!CB159,lookup,2,FALSE),"")</f>
        <v/>
      </c>
      <c r="AX161" s="209" t="str">
        <f>IFERROR(VLOOKUP(DATASHEET!CF159,lookup,2,FALSE),"")</f>
        <v/>
      </c>
      <c r="AY161" s="208" t="str">
        <f>IFERROR(VLOOKUP(DATASHEET!AN159,lookup,2,FALSE),"")</f>
        <v/>
      </c>
      <c r="AZ161" s="264" t="str">
        <f>IFERROR(VLOOKUP(DATASHEET!BX159,lookup,2,FALSE),"")</f>
        <v/>
      </c>
      <c r="BA161" s="210" t="str">
        <f>IFERROR(VLOOKUP(DATASHEET!AJ159,lookup,2,FALSE),"")</f>
        <v/>
      </c>
      <c r="BB161" s="211" t="str">
        <f t="shared" si="77"/>
        <v/>
      </c>
      <c r="BC161" s="212" t="str">
        <f t="shared" si="78"/>
        <v/>
      </c>
      <c r="BD161" s="132"/>
    </row>
    <row r="162" spans="1:56" x14ac:dyDescent="0.25">
      <c r="A162" s="193" t="str">
        <f>DATASHEET!B160</f>
        <v>ROEBUCK, Bailey</v>
      </c>
      <c r="B162" s="194" t="str">
        <f>DATASHEET!C160</f>
        <v>8KC</v>
      </c>
      <c r="C162" s="194" t="str">
        <f>DATASHEET!D160</f>
        <v>M</v>
      </c>
      <c r="D162" s="194" t="str">
        <f>DATASHEET!J160</f>
        <v>E</v>
      </c>
      <c r="E162" s="194" t="str">
        <f>DATASHEET!E160</f>
        <v>Y</v>
      </c>
      <c r="F162" s="194" t="str">
        <f>DATASHEET!F160</f>
        <v>White - British</v>
      </c>
      <c r="G162" s="194" t="str">
        <f>DATASHEET!H160</f>
        <v>Y</v>
      </c>
      <c r="H162" s="194" t="str">
        <f>DATASHEET!I160</f>
        <v>N</v>
      </c>
      <c r="I162" s="195" t="str">
        <f>DATASHEET!L160</f>
        <v>3-4</v>
      </c>
      <c r="J162" s="325">
        <f>PROGRESS!P174</f>
        <v>34.391429000000002</v>
      </c>
      <c r="K162" s="163" t="str">
        <f t="shared" si="53"/>
        <v/>
      </c>
      <c r="L162" s="196" t="str">
        <f t="shared" si="54"/>
        <v/>
      </c>
      <c r="M162" s="165"/>
      <c r="N162" s="304">
        <f t="shared" si="55"/>
        <v>6.8782858000000004</v>
      </c>
      <c r="O162" s="198" t="str">
        <f t="shared" si="56"/>
        <v/>
      </c>
      <c r="P162" s="199" t="str">
        <f t="shared" si="57"/>
        <v/>
      </c>
      <c r="Q162" s="304">
        <f t="shared" si="58"/>
        <v>6.8782858000000004</v>
      </c>
      <c r="R162" s="198" t="str">
        <f t="shared" si="59"/>
        <v/>
      </c>
      <c r="S162" s="200" t="str">
        <f t="shared" si="60"/>
        <v/>
      </c>
      <c r="T162" s="304">
        <f t="shared" si="61"/>
        <v>10.317428700000001</v>
      </c>
      <c r="U162" s="198">
        <f t="shared" si="62"/>
        <v>0</v>
      </c>
      <c r="V162" s="201">
        <f t="shared" si="63"/>
        <v>-3.4391429000000002</v>
      </c>
      <c r="W162" s="202">
        <f t="shared" si="64"/>
        <v>3</v>
      </c>
      <c r="X162" s="304">
        <f t="shared" si="65"/>
        <v>10.317428700000001</v>
      </c>
      <c r="Y162" s="198">
        <f t="shared" si="66"/>
        <v>0</v>
      </c>
      <c r="Z162" s="201">
        <f t="shared" si="67"/>
        <v>-3.4391429000000002</v>
      </c>
      <c r="AA162" s="202">
        <f t="shared" si="68"/>
        <v>3</v>
      </c>
      <c r="AB162" s="171"/>
      <c r="AC162" s="172" t="str">
        <f>IFERROR(VLOOKUP(DATASHEET!BP160,lookup,2,FALSE)*2,"")</f>
        <v/>
      </c>
      <c r="AD162" s="173" t="str">
        <f>IFERROR(VLOOKUP(DATASHEET!AR160,lookup,2,FALSE)*2,"")</f>
        <v/>
      </c>
      <c r="AE162" s="174" t="str">
        <f t="shared" si="69"/>
        <v/>
      </c>
      <c r="AF162" s="175" t="str">
        <f t="shared" si="70"/>
        <v/>
      </c>
      <c r="AG162" s="203" t="str">
        <f t="shared" si="71"/>
        <v/>
      </c>
      <c r="AH162" s="204" t="str">
        <f t="shared" si="72"/>
        <v/>
      </c>
      <c r="AI162" s="178" t="str">
        <f t="shared" si="73"/>
        <v/>
      </c>
      <c r="AJ162" s="205" t="str">
        <f t="shared" si="74"/>
        <v/>
      </c>
      <c r="AK162" s="180"/>
      <c r="AL162" s="181" t="str">
        <f>IFERROR(VLOOKUP(DATASHEET!CJ160,lookup,2,FALSE),"")</f>
        <v/>
      </c>
      <c r="AM162" s="182" t="str">
        <f t="shared" si="75"/>
        <v/>
      </c>
      <c r="AN162" s="183" t="str">
        <f>IFERROR(VLOOKUP(DATASHEET!AZ160,lookup,2,FALSE),"")</f>
        <v/>
      </c>
      <c r="AO162" s="183" t="str">
        <f>IFERROR(VLOOKUP(DATASHEET!CN160,lookup,2,FALSE),"")</f>
        <v/>
      </c>
      <c r="AP162" s="184" t="str">
        <f>IFERROR(VLOOKUP(DATASHEET!BH160,lookup,2,FALSE),"")</f>
        <v/>
      </c>
      <c r="AQ162" s="206" t="str">
        <f>IFERROR(VLOOKUP(DATASHEET!BD160,lookup,2,FALSE),"")</f>
        <v/>
      </c>
      <c r="AR162" s="186"/>
      <c r="AS162" s="207" t="str">
        <f>IFERROR(VLOOKUP(DATASHEET!AF160,lookup,2,FALSE),"")</f>
        <v/>
      </c>
      <c r="AT162" s="251" t="str">
        <f t="shared" si="76"/>
        <v/>
      </c>
      <c r="AU162" s="208" t="str">
        <f>IFERROR(VLOOKUP(DATASHEET!BL160,lookup,2,FALSE),"")</f>
        <v/>
      </c>
      <c r="AV162" s="208" t="str">
        <f>IFERROR(VLOOKUP(DATASHEET!BT160,lookup,2,FALSE),"")</f>
        <v/>
      </c>
      <c r="AW162" s="208" t="str">
        <f>IFERROR(VLOOKUP(DATASHEET!CB160,lookup,2,FALSE),"")</f>
        <v/>
      </c>
      <c r="AX162" s="209" t="str">
        <f>IFERROR(VLOOKUP(DATASHEET!CF160,lookup,2,FALSE),"")</f>
        <v/>
      </c>
      <c r="AY162" s="208" t="str">
        <f>IFERROR(VLOOKUP(DATASHEET!AN160,lookup,2,FALSE),"")</f>
        <v/>
      </c>
      <c r="AZ162" s="264" t="str">
        <f>IFERROR(VLOOKUP(DATASHEET!BX160,lookup,2,FALSE),"")</f>
        <v/>
      </c>
      <c r="BA162" s="210" t="str">
        <f>IFERROR(VLOOKUP(DATASHEET!AJ160,lookup,2,FALSE),"")</f>
        <v/>
      </c>
      <c r="BB162" s="211" t="str">
        <f t="shared" si="77"/>
        <v/>
      </c>
      <c r="BC162" s="212" t="str">
        <f t="shared" si="78"/>
        <v/>
      </c>
      <c r="BD162" s="132"/>
    </row>
    <row r="163" spans="1:56" x14ac:dyDescent="0.25">
      <c r="A163" s="193" t="str">
        <f>DATASHEET!B161</f>
        <v>ROWE, Fletcher</v>
      </c>
      <c r="B163" s="194" t="str">
        <f>DATASHEET!C161</f>
        <v>8AB</v>
      </c>
      <c r="C163" s="194" t="str">
        <f>DATASHEET!D161</f>
        <v>M</v>
      </c>
      <c r="D163" s="194" t="str">
        <f>DATASHEET!J161</f>
        <v>K</v>
      </c>
      <c r="E163" s="194" t="str">
        <f>DATASHEET!E161</f>
        <v>N</v>
      </c>
      <c r="F163" s="194" t="str">
        <f>DATASHEET!F161</f>
        <v>White - British</v>
      </c>
      <c r="G163" s="194" t="str">
        <f>DATASHEET!H161</f>
        <v>N</v>
      </c>
      <c r="H163" s="194" t="str">
        <f>DATASHEET!I161</f>
        <v>N</v>
      </c>
      <c r="I163" s="195" t="str">
        <f>DATASHEET!L161</f>
        <v>4-5</v>
      </c>
      <c r="J163" s="325">
        <f>PROGRESS!P175</f>
        <v>49.024999999999999</v>
      </c>
      <c r="K163" s="163" t="str">
        <f t="shared" si="53"/>
        <v/>
      </c>
      <c r="L163" s="196" t="str">
        <f t="shared" si="54"/>
        <v/>
      </c>
      <c r="M163" s="165"/>
      <c r="N163" s="304">
        <f t="shared" si="55"/>
        <v>9.8049999999999997</v>
      </c>
      <c r="O163" s="198" t="str">
        <f t="shared" si="56"/>
        <v/>
      </c>
      <c r="P163" s="199" t="str">
        <f t="shared" si="57"/>
        <v/>
      </c>
      <c r="Q163" s="304">
        <f t="shared" si="58"/>
        <v>9.8049999999999997</v>
      </c>
      <c r="R163" s="198" t="str">
        <f t="shared" si="59"/>
        <v/>
      </c>
      <c r="S163" s="200" t="str">
        <f t="shared" si="60"/>
        <v/>
      </c>
      <c r="T163" s="304">
        <f t="shared" si="61"/>
        <v>14.7075</v>
      </c>
      <c r="U163" s="198">
        <f t="shared" si="62"/>
        <v>0</v>
      </c>
      <c r="V163" s="201">
        <f t="shared" si="63"/>
        <v>-4.9024999999999999</v>
      </c>
      <c r="W163" s="202">
        <f t="shared" si="64"/>
        <v>3</v>
      </c>
      <c r="X163" s="304">
        <f t="shared" si="65"/>
        <v>14.7075</v>
      </c>
      <c r="Y163" s="198">
        <f t="shared" si="66"/>
        <v>0</v>
      </c>
      <c r="Z163" s="201">
        <f t="shared" si="67"/>
        <v>-4.9024999999999999</v>
      </c>
      <c r="AA163" s="202">
        <f t="shared" si="68"/>
        <v>3</v>
      </c>
      <c r="AB163" s="171"/>
      <c r="AC163" s="172" t="str">
        <f>IFERROR(VLOOKUP(DATASHEET!BP161,lookup,2,FALSE)*2,"")</f>
        <v/>
      </c>
      <c r="AD163" s="173" t="str">
        <f>IFERROR(VLOOKUP(DATASHEET!AR161,lookup,2,FALSE)*2,"")</f>
        <v/>
      </c>
      <c r="AE163" s="174" t="str">
        <f t="shared" si="69"/>
        <v/>
      </c>
      <c r="AF163" s="175" t="str">
        <f t="shared" si="70"/>
        <v/>
      </c>
      <c r="AG163" s="203" t="str">
        <f t="shared" si="71"/>
        <v/>
      </c>
      <c r="AH163" s="204" t="str">
        <f t="shared" si="72"/>
        <v/>
      </c>
      <c r="AI163" s="178" t="str">
        <f t="shared" si="73"/>
        <v/>
      </c>
      <c r="AJ163" s="205" t="str">
        <f t="shared" si="74"/>
        <v/>
      </c>
      <c r="AK163" s="180"/>
      <c r="AL163" s="181" t="str">
        <f>IFERROR(VLOOKUP(DATASHEET!CJ161,lookup,2,FALSE),"")</f>
        <v/>
      </c>
      <c r="AM163" s="182" t="str">
        <f t="shared" si="75"/>
        <v/>
      </c>
      <c r="AN163" s="183" t="str">
        <f>IFERROR(VLOOKUP(DATASHEET!AZ161,lookup,2,FALSE),"")</f>
        <v/>
      </c>
      <c r="AO163" s="183" t="str">
        <f>IFERROR(VLOOKUP(DATASHEET!CN161,lookup,2,FALSE),"")</f>
        <v/>
      </c>
      <c r="AP163" s="184" t="str">
        <f>IFERROR(VLOOKUP(DATASHEET!BH161,lookup,2,FALSE),"")</f>
        <v/>
      </c>
      <c r="AQ163" s="206" t="str">
        <f>IFERROR(VLOOKUP(DATASHEET!BD161,lookup,2,FALSE),"")</f>
        <v/>
      </c>
      <c r="AR163" s="186"/>
      <c r="AS163" s="207" t="str">
        <f>IFERROR(VLOOKUP(DATASHEET!AF161,lookup,2,FALSE),"")</f>
        <v/>
      </c>
      <c r="AT163" s="251" t="str">
        <f t="shared" si="76"/>
        <v/>
      </c>
      <c r="AU163" s="208" t="str">
        <f>IFERROR(VLOOKUP(DATASHEET!BL161,lookup,2,FALSE),"")</f>
        <v/>
      </c>
      <c r="AV163" s="208" t="str">
        <f>IFERROR(VLOOKUP(DATASHEET!BT161,lookup,2,FALSE),"")</f>
        <v/>
      </c>
      <c r="AW163" s="208" t="str">
        <f>IFERROR(VLOOKUP(DATASHEET!CB161,lookup,2,FALSE),"")</f>
        <v/>
      </c>
      <c r="AX163" s="209" t="str">
        <f>IFERROR(VLOOKUP(DATASHEET!CF161,lookup,2,FALSE),"")</f>
        <v/>
      </c>
      <c r="AY163" s="208" t="str">
        <f>IFERROR(VLOOKUP(DATASHEET!AN161,lookup,2,FALSE),"")</f>
        <v/>
      </c>
      <c r="AZ163" s="264" t="str">
        <f>IFERROR(VLOOKUP(DATASHEET!BX161,lookup,2,FALSE),"")</f>
        <v/>
      </c>
      <c r="BA163" s="210" t="str">
        <f>IFERROR(VLOOKUP(DATASHEET!AJ161,lookup,2,FALSE),"")</f>
        <v/>
      </c>
      <c r="BB163" s="211" t="str">
        <f t="shared" si="77"/>
        <v/>
      </c>
      <c r="BC163" s="212" t="str">
        <f t="shared" si="78"/>
        <v/>
      </c>
      <c r="BD163" s="132"/>
    </row>
    <row r="164" spans="1:56" x14ac:dyDescent="0.25">
      <c r="A164" s="193" t="str">
        <f>DATASHEET!B162</f>
        <v>ROXBY, Emily</v>
      </c>
      <c r="B164" s="194" t="str">
        <f>DATASHEET!C162</f>
        <v>8KC</v>
      </c>
      <c r="C164" s="194" t="str">
        <f>DATASHEET!D162</f>
        <v>F</v>
      </c>
      <c r="D164" s="194" t="str">
        <f>DATASHEET!J162</f>
        <v>N</v>
      </c>
      <c r="E164" s="194" t="str">
        <f>DATASHEET!E162</f>
        <v>N</v>
      </c>
      <c r="F164" s="194" t="str">
        <f>DATASHEET!F162</f>
        <v>White - British</v>
      </c>
      <c r="G164" s="194" t="str">
        <f>DATASHEET!H162</f>
        <v>N</v>
      </c>
      <c r="H164" s="194" t="str">
        <f>DATASHEET!I162</f>
        <v>N</v>
      </c>
      <c r="I164" s="195" t="str">
        <f>DATASHEET!L162</f>
        <v>7-8</v>
      </c>
      <c r="J164" s="325">
        <f>PROGRESS!P176</f>
        <v>68.411214999999999</v>
      </c>
      <c r="K164" s="163" t="str">
        <f t="shared" si="53"/>
        <v/>
      </c>
      <c r="L164" s="196" t="str">
        <f t="shared" si="54"/>
        <v/>
      </c>
      <c r="M164" s="165"/>
      <c r="N164" s="304">
        <f t="shared" si="55"/>
        <v>13.682243</v>
      </c>
      <c r="O164" s="198" t="str">
        <f t="shared" si="56"/>
        <v/>
      </c>
      <c r="P164" s="199" t="str">
        <f t="shared" si="57"/>
        <v/>
      </c>
      <c r="Q164" s="304">
        <f t="shared" si="58"/>
        <v>13.682243</v>
      </c>
      <c r="R164" s="198" t="str">
        <f t="shared" si="59"/>
        <v/>
      </c>
      <c r="S164" s="200" t="str">
        <f t="shared" si="60"/>
        <v/>
      </c>
      <c r="T164" s="304">
        <f t="shared" si="61"/>
        <v>20.5233645</v>
      </c>
      <c r="U164" s="198">
        <f t="shared" si="62"/>
        <v>0</v>
      </c>
      <c r="V164" s="201">
        <f t="shared" si="63"/>
        <v>-6.8411214999999999</v>
      </c>
      <c r="W164" s="202">
        <f t="shared" si="64"/>
        <v>3</v>
      </c>
      <c r="X164" s="304">
        <f t="shared" si="65"/>
        <v>20.5233645</v>
      </c>
      <c r="Y164" s="198">
        <f t="shared" si="66"/>
        <v>0</v>
      </c>
      <c r="Z164" s="201">
        <f t="shared" si="67"/>
        <v>-6.8411214999999999</v>
      </c>
      <c r="AA164" s="202">
        <f t="shared" si="68"/>
        <v>3</v>
      </c>
      <c r="AB164" s="171"/>
      <c r="AC164" s="172" t="str">
        <f>IFERROR(VLOOKUP(DATASHEET!BP162,lookup,2,FALSE)*2,"")</f>
        <v/>
      </c>
      <c r="AD164" s="173" t="str">
        <f>IFERROR(VLOOKUP(DATASHEET!AR162,lookup,2,FALSE)*2,"")</f>
        <v/>
      </c>
      <c r="AE164" s="174" t="str">
        <f t="shared" si="69"/>
        <v/>
      </c>
      <c r="AF164" s="175" t="str">
        <f t="shared" si="70"/>
        <v/>
      </c>
      <c r="AG164" s="203" t="str">
        <f t="shared" si="71"/>
        <v/>
      </c>
      <c r="AH164" s="204" t="str">
        <f t="shared" si="72"/>
        <v/>
      </c>
      <c r="AI164" s="178" t="str">
        <f t="shared" si="73"/>
        <v/>
      </c>
      <c r="AJ164" s="205" t="str">
        <f t="shared" si="74"/>
        <v/>
      </c>
      <c r="AK164" s="180"/>
      <c r="AL164" s="181" t="str">
        <f>IFERROR(VLOOKUP(DATASHEET!CJ162,lookup,2,FALSE),"")</f>
        <v/>
      </c>
      <c r="AM164" s="182" t="str">
        <f t="shared" si="75"/>
        <v/>
      </c>
      <c r="AN164" s="183" t="str">
        <f>IFERROR(VLOOKUP(DATASHEET!AZ162,lookup,2,FALSE),"")</f>
        <v/>
      </c>
      <c r="AO164" s="183" t="str">
        <f>IFERROR(VLOOKUP(DATASHEET!CN162,lookup,2,FALSE),"")</f>
        <v/>
      </c>
      <c r="AP164" s="184" t="str">
        <f>IFERROR(VLOOKUP(DATASHEET!BH162,lookup,2,FALSE),"")</f>
        <v/>
      </c>
      <c r="AQ164" s="206" t="str">
        <f>IFERROR(VLOOKUP(DATASHEET!BD162,lookup,2,FALSE),"")</f>
        <v/>
      </c>
      <c r="AR164" s="186"/>
      <c r="AS164" s="207" t="str">
        <f>IFERROR(VLOOKUP(DATASHEET!AF162,lookup,2,FALSE),"")</f>
        <v/>
      </c>
      <c r="AT164" s="251" t="str">
        <f t="shared" si="76"/>
        <v/>
      </c>
      <c r="AU164" s="208" t="str">
        <f>IFERROR(VLOOKUP(DATASHEET!BL162,lookup,2,FALSE),"")</f>
        <v/>
      </c>
      <c r="AV164" s="208" t="str">
        <f>IFERROR(VLOOKUP(DATASHEET!BT162,lookup,2,FALSE),"")</f>
        <v/>
      </c>
      <c r="AW164" s="208" t="str">
        <f>IFERROR(VLOOKUP(DATASHEET!CB162,lookup,2,FALSE),"")</f>
        <v/>
      </c>
      <c r="AX164" s="209" t="str">
        <f>IFERROR(VLOOKUP(DATASHEET!CF162,lookup,2,FALSE),"")</f>
        <v/>
      </c>
      <c r="AY164" s="208" t="str">
        <f>IFERROR(VLOOKUP(DATASHEET!AN162,lookup,2,FALSE),"")</f>
        <v/>
      </c>
      <c r="AZ164" s="264" t="str">
        <f>IFERROR(VLOOKUP(DATASHEET!BX162,lookup,2,FALSE),"")</f>
        <v/>
      </c>
      <c r="BA164" s="210" t="str">
        <f>IFERROR(VLOOKUP(DATASHEET!AJ162,lookup,2,FALSE),"")</f>
        <v/>
      </c>
      <c r="BB164" s="211" t="str">
        <f t="shared" si="77"/>
        <v/>
      </c>
      <c r="BC164" s="212" t="str">
        <f t="shared" si="78"/>
        <v/>
      </c>
      <c r="BD164" s="132"/>
    </row>
    <row r="165" spans="1:56" x14ac:dyDescent="0.25">
      <c r="A165" s="193" t="str">
        <f>DATASHEET!B163</f>
        <v>RUSSELL, Sophie</v>
      </c>
      <c r="B165" s="194" t="str">
        <f>DATASHEET!C163</f>
        <v>8TR</v>
      </c>
      <c r="C165" s="194" t="str">
        <f>DATASHEET!D163</f>
        <v>F</v>
      </c>
      <c r="D165" s="194" t="str">
        <f>DATASHEET!J163</f>
        <v>N</v>
      </c>
      <c r="E165" s="194" t="str">
        <f>DATASHEET!E163</f>
        <v>N</v>
      </c>
      <c r="F165" s="194" t="str">
        <f>DATASHEET!F163</f>
        <v>White - British</v>
      </c>
      <c r="G165" s="194" t="str">
        <f>DATASHEET!H163</f>
        <v>N</v>
      </c>
      <c r="H165" s="194" t="str">
        <f>DATASHEET!I163</f>
        <v>N</v>
      </c>
      <c r="I165" s="195" t="str">
        <f>DATASHEET!L163</f>
        <v>7-8</v>
      </c>
      <c r="J165" s="325">
        <f>PROGRESS!P177</f>
        <v>74.828357999999994</v>
      </c>
      <c r="K165" s="163" t="str">
        <f t="shared" si="53"/>
        <v/>
      </c>
      <c r="L165" s="196" t="str">
        <f t="shared" si="54"/>
        <v/>
      </c>
      <c r="M165" s="165"/>
      <c r="N165" s="304">
        <f t="shared" si="55"/>
        <v>14.965671599999999</v>
      </c>
      <c r="O165" s="198" t="str">
        <f t="shared" si="56"/>
        <v/>
      </c>
      <c r="P165" s="199" t="str">
        <f t="shared" si="57"/>
        <v/>
      </c>
      <c r="Q165" s="304">
        <f t="shared" si="58"/>
        <v>14.965671599999999</v>
      </c>
      <c r="R165" s="198" t="str">
        <f t="shared" si="59"/>
        <v/>
      </c>
      <c r="S165" s="200" t="str">
        <f t="shared" si="60"/>
        <v/>
      </c>
      <c r="T165" s="304">
        <f t="shared" si="61"/>
        <v>22.448507399999997</v>
      </c>
      <c r="U165" s="198">
        <f t="shared" si="62"/>
        <v>0</v>
      </c>
      <c r="V165" s="201">
        <f t="shared" si="63"/>
        <v>-7.4828357999999993</v>
      </c>
      <c r="W165" s="202">
        <f t="shared" si="64"/>
        <v>3</v>
      </c>
      <c r="X165" s="304">
        <f t="shared" si="65"/>
        <v>22.448507399999997</v>
      </c>
      <c r="Y165" s="198">
        <f t="shared" si="66"/>
        <v>0</v>
      </c>
      <c r="Z165" s="201">
        <f t="shared" si="67"/>
        <v>-7.4828357999999993</v>
      </c>
      <c r="AA165" s="202">
        <f t="shared" si="68"/>
        <v>3</v>
      </c>
      <c r="AB165" s="171"/>
      <c r="AC165" s="172" t="str">
        <f>IFERROR(VLOOKUP(DATASHEET!BP163,lookup,2,FALSE)*2,"")</f>
        <v/>
      </c>
      <c r="AD165" s="173" t="str">
        <f>IFERROR(VLOOKUP(DATASHEET!AR163,lookup,2,FALSE)*2,"")</f>
        <v/>
      </c>
      <c r="AE165" s="174" t="str">
        <f t="shared" si="69"/>
        <v/>
      </c>
      <c r="AF165" s="175" t="str">
        <f t="shared" si="70"/>
        <v/>
      </c>
      <c r="AG165" s="203" t="str">
        <f t="shared" si="71"/>
        <v/>
      </c>
      <c r="AH165" s="204" t="str">
        <f t="shared" si="72"/>
        <v/>
      </c>
      <c r="AI165" s="178" t="str">
        <f t="shared" si="73"/>
        <v/>
      </c>
      <c r="AJ165" s="205" t="str">
        <f t="shared" si="74"/>
        <v/>
      </c>
      <c r="AK165" s="180"/>
      <c r="AL165" s="181" t="str">
        <f>IFERROR(VLOOKUP(DATASHEET!CJ163,lookup,2,FALSE),"")</f>
        <v/>
      </c>
      <c r="AM165" s="182" t="str">
        <f t="shared" si="75"/>
        <v/>
      </c>
      <c r="AN165" s="183" t="str">
        <f>IFERROR(VLOOKUP(DATASHEET!AZ163,lookup,2,FALSE),"")</f>
        <v/>
      </c>
      <c r="AO165" s="183" t="str">
        <f>IFERROR(VLOOKUP(DATASHEET!CN163,lookup,2,FALSE),"")</f>
        <v/>
      </c>
      <c r="AP165" s="184" t="str">
        <f>IFERROR(VLOOKUP(DATASHEET!BH163,lookup,2,FALSE),"")</f>
        <v/>
      </c>
      <c r="AQ165" s="206" t="str">
        <f>IFERROR(VLOOKUP(DATASHEET!BD163,lookup,2,FALSE),"")</f>
        <v/>
      </c>
      <c r="AR165" s="186"/>
      <c r="AS165" s="207" t="str">
        <f>IFERROR(VLOOKUP(DATASHEET!AF163,lookup,2,FALSE),"")</f>
        <v/>
      </c>
      <c r="AT165" s="251" t="str">
        <f t="shared" si="76"/>
        <v/>
      </c>
      <c r="AU165" s="208" t="str">
        <f>IFERROR(VLOOKUP(DATASHEET!BL163,lookup,2,FALSE),"")</f>
        <v/>
      </c>
      <c r="AV165" s="208" t="str">
        <f>IFERROR(VLOOKUP(DATASHEET!BT163,lookup,2,FALSE),"")</f>
        <v/>
      </c>
      <c r="AW165" s="208" t="str">
        <f>IFERROR(VLOOKUP(DATASHEET!CB163,lookup,2,FALSE),"")</f>
        <v/>
      </c>
      <c r="AX165" s="209" t="str">
        <f>IFERROR(VLOOKUP(DATASHEET!CF163,lookup,2,FALSE),"")</f>
        <v/>
      </c>
      <c r="AY165" s="208" t="str">
        <f>IFERROR(VLOOKUP(DATASHEET!AN163,lookup,2,FALSE),"")</f>
        <v/>
      </c>
      <c r="AZ165" s="264" t="str">
        <f>IFERROR(VLOOKUP(DATASHEET!BX163,lookup,2,FALSE),"")</f>
        <v/>
      </c>
      <c r="BA165" s="210" t="str">
        <f>IFERROR(VLOOKUP(DATASHEET!AJ163,lookup,2,FALSE),"")</f>
        <v/>
      </c>
      <c r="BB165" s="211" t="str">
        <f t="shared" si="77"/>
        <v/>
      </c>
      <c r="BC165" s="212" t="str">
        <f t="shared" si="78"/>
        <v/>
      </c>
      <c r="BD165" s="132"/>
    </row>
    <row r="166" spans="1:56" x14ac:dyDescent="0.25">
      <c r="A166" s="193" t="str">
        <f>DATASHEET!B164</f>
        <v>RUTTY, Marley</v>
      </c>
      <c r="B166" s="194" t="str">
        <f>DATASHEET!C164</f>
        <v>8PH</v>
      </c>
      <c r="C166" s="194" t="str">
        <f>DATASHEET!D164</f>
        <v>M</v>
      </c>
      <c r="D166" s="194" t="str">
        <f>DATASHEET!J164</f>
        <v>N</v>
      </c>
      <c r="E166" s="194" t="str">
        <f>DATASHEET!E164</f>
        <v>Y</v>
      </c>
      <c r="F166" s="194" t="str">
        <f>DATASHEET!F164</f>
        <v>Other Mixed Background</v>
      </c>
      <c r="G166" s="194" t="str">
        <f>DATASHEET!H164</f>
        <v>Y</v>
      </c>
      <c r="H166" s="194" t="str">
        <f>DATASHEET!I164</f>
        <v>N</v>
      </c>
      <c r="I166" s="195" t="str">
        <f>DATASHEET!L164</f>
        <v>1-2</v>
      </c>
      <c r="J166" s="325" t="str">
        <f>PROGRESS!P178</f>
        <v/>
      </c>
      <c r="K166" s="163" t="str">
        <f t="shared" si="53"/>
        <v/>
      </c>
      <c r="L166" s="196" t="str">
        <f t="shared" si="54"/>
        <v/>
      </c>
      <c r="M166" s="165"/>
      <c r="N166" s="304" t="str">
        <f t="shared" si="55"/>
        <v/>
      </c>
      <c r="O166" s="198" t="str">
        <f t="shared" si="56"/>
        <v/>
      </c>
      <c r="P166" s="199" t="str">
        <f t="shared" si="57"/>
        <v/>
      </c>
      <c r="Q166" s="304" t="str">
        <f t="shared" si="58"/>
        <v/>
      </c>
      <c r="R166" s="198" t="str">
        <f t="shared" si="59"/>
        <v/>
      </c>
      <c r="S166" s="200" t="str">
        <f t="shared" si="60"/>
        <v/>
      </c>
      <c r="T166" s="304" t="str">
        <f t="shared" si="61"/>
        <v/>
      </c>
      <c r="U166" s="198">
        <f t="shared" si="62"/>
        <v>0</v>
      </c>
      <c r="V166" s="201" t="str">
        <f t="shared" si="63"/>
        <v/>
      </c>
      <c r="W166" s="202">
        <f t="shared" si="64"/>
        <v>3</v>
      </c>
      <c r="X166" s="304" t="str">
        <f t="shared" si="65"/>
        <v/>
      </c>
      <c r="Y166" s="198">
        <f t="shared" si="66"/>
        <v>0</v>
      </c>
      <c r="Z166" s="201" t="str">
        <f t="shared" si="67"/>
        <v/>
      </c>
      <c r="AA166" s="202">
        <f t="shared" si="68"/>
        <v>3</v>
      </c>
      <c r="AB166" s="171"/>
      <c r="AC166" s="172" t="str">
        <f>IFERROR(VLOOKUP(DATASHEET!BP164,lookup,2,FALSE)*2,"")</f>
        <v/>
      </c>
      <c r="AD166" s="173" t="str">
        <f>IFERROR(VLOOKUP(DATASHEET!AR164,lookup,2,FALSE)*2,"")</f>
        <v/>
      </c>
      <c r="AE166" s="174" t="str">
        <f t="shared" si="69"/>
        <v/>
      </c>
      <c r="AF166" s="175" t="str">
        <f t="shared" si="70"/>
        <v/>
      </c>
      <c r="AG166" s="203" t="str">
        <f t="shared" si="71"/>
        <v/>
      </c>
      <c r="AH166" s="204" t="str">
        <f t="shared" si="72"/>
        <v/>
      </c>
      <c r="AI166" s="178" t="str">
        <f t="shared" si="73"/>
        <v/>
      </c>
      <c r="AJ166" s="205" t="str">
        <f t="shared" si="74"/>
        <v/>
      </c>
      <c r="AK166" s="180"/>
      <c r="AL166" s="181" t="str">
        <f>IFERROR(VLOOKUP(DATASHEET!CJ164,lookup,2,FALSE),"")</f>
        <v/>
      </c>
      <c r="AM166" s="182" t="str">
        <f t="shared" si="75"/>
        <v/>
      </c>
      <c r="AN166" s="183" t="str">
        <f>IFERROR(VLOOKUP(DATASHEET!AZ164,lookup,2,FALSE),"")</f>
        <v/>
      </c>
      <c r="AO166" s="183" t="str">
        <f>IFERROR(VLOOKUP(DATASHEET!CN164,lookup,2,FALSE),"")</f>
        <v/>
      </c>
      <c r="AP166" s="184" t="str">
        <f>IFERROR(VLOOKUP(DATASHEET!BH164,lookup,2,FALSE),"")</f>
        <v/>
      </c>
      <c r="AQ166" s="206" t="str">
        <f>IFERROR(VLOOKUP(DATASHEET!BD164,lookup,2,FALSE),"")</f>
        <v/>
      </c>
      <c r="AR166" s="186"/>
      <c r="AS166" s="207" t="str">
        <f>IFERROR(VLOOKUP(DATASHEET!AF164,lookup,2,FALSE),"")</f>
        <v/>
      </c>
      <c r="AT166" s="251" t="str">
        <f t="shared" si="76"/>
        <v/>
      </c>
      <c r="AU166" s="208" t="str">
        <f>IFERROR(VLOOKUP(DATASHEET!BL164,lookup,2,FALSE),"")</f>
        <v/>
      </c>
      <c r="AV166" s="208" t="str">
        <f>IFERROR(VLOOKUP(DATASHEET!BT164,lookup,2,FALSE),"")</f>
        <v/>
      </c>
      <c r="AW166" s="208" t="str">
        <f>IFERROR(VLOOKUP(DATASHEET!CB164,lookup,2,FALSE),"")</f>
        <v/>
      </c>
      <c r="AX166" s="209" t="str">
        <f>IFERROR(VLOOKUP(DATASHEET!CF164,lookup,2,FALSE),"")</f>
        <v/>
      </c>
      <c r="AY166" s="208" t="str">
        <f>IFERROR(VLOOKUP(DATASHEET!AN164,lookup,2,FALSE),"")</f>
        <v/>
      </c>
      <c r="AZ166" s="264" t="str">
        <f>IFERROR(VLOOKUP(DATASHEET!BX164,lookup,2,FALSE),"")</f>
        <v/>
      </c>
      <c r="BA166" s="210" t="str">
        <f>IFERROR(VLOOKUP(DATASHEET!AJ164,lookup,2,FALSE),"")</f>
        <v/>
      </c>
      <c r="BB166" s="211" t="str">
        <f t="shared" si="77"/>
        <v/>
      </c>
      <c r="BC166" s="212" t="str">
        <f t="shared" si="78"/>
        <v/>
      </c>
      <c r="BD166" s="132"/>
    </row>
    <row r="167" spans="1:56" x14ac:dyDescent="0.25">
      <c r="A167" s="193" t="str">
        <f>DATASHEET!B165</f>
        <v>SANCHEZ-DIAZ, Amaira</v>
      </c>
      <c r="B167" s="194" t="str">
        <f>DATASHEET!C165</f>
        <v>8KS</v>
      </c>
      <c r="C167" s="194" t="str">
        <f>DATASHEET!D165</f>
        <v>F</v>
      </c>
      <c r="D167" s="194" t="str">
        <f>DATASHEET!J165</f>
        <v>N</v>
      </c>
      <c r="E167" s="194" t="str">
        <f>DATASHEET!E165</f>
        <v>N</v>
      </c>
      <c r="F167" s="194" t="str">
        <f>DATASHEET!F165</f>
        <v>Other Mixed Background</v>
      </c>
      <c r="G167" s="194" t="str">
        <f>DATASHEET!H165</f>
        <v>N</v>
      </c>
      <c r="H167" s="194" t="str">
        <f>DATASHEET!I165</f>
        <v>N</v>
      </c>
      <c r="I167" s="195" t="str">
        <f>DATASHEET!L165</f>
        <v>5-6</v>
      </c>
      <c r="J167" s="325">
        <f>PROGRESS!P179</f>
        <v>49.024999999999999</v>
      </c>
      <c r="K167" s="163" t="str">
        <f t="shared" si="53"/>
        <v/>
      </c>
      <c r="L167" s="196" t="str">
        <f t="shared" si="54"/>
        <v/>
      </c>
      <c r="M167" s="165"/>
      <c r="N167" s="304">
        <f t="shared" si="55"/>
        <v>9.8049999999999997</v>
      </c>
      <c r="O167" s="198" t="str">
        <f t="shared" si="56"/>
        <v/>
      </c>
      <c r="P167" s="199" t="str">
        <f t="shared" si="57"/>
        <v/>
      </c>
      <c r="Q167" s="304">
        <f t="shared" si="58"/>
        <v>9.8049999999999997</v>
      </c>
      <c r="R167" s="198" t="str">
        <f t="shared" si="59"/>
        <v/>
      </c>
      <c r="S167" s="200" t="str">
        <f t="shared" si="60"/>
        <v/>
      </c>
      <c r="T167" s="304">
        <f t="shared" si="61"/>
        <v>14.7075</v>
      </c>
      <c r="U167" s="198">
        <f t="shared" si="62"/>
        <v>0</v>
      </c>
      <c r="V167" s="201">
        <f t="shared" si="63"/>
        <v>-4.9024999999999999</v>
      </c>
      <c r="W167" s="202">
        <f t="shared" si="64"/>
        <v>3</v>
      </c>
      <c r="X167" s="304">
        <f t="shared" si="65"/>
        <v>14.7075</v>
      </c>
      <c r="Y167" s="198">
        <f t="shared" si="66"/>
        <v>0</v>
      </c>
      <c r="Z167" s="201">
        <f t="shared" si="67"/>
        <v>-4.9024999999999999</v>
      </c>
      <c r="AA167" s="202">
        <f t="shared" si="68"/>
        <v>3</v>
      </c>
      <c r="AB167" s="171"/>
      <c r="AC167" s="172" t="str">
        <f>IFERROR(VLOOKUP(DATASHEET!BP165,lookup,2,FALSE)*2,"")</f>
        <v/>
      </c>
      <c r="AD167" s="173" t="str">
        <f>IFERROR(VLOOKUP(DATASHEET!AR165,lookup,2,FALSE)*2,"")</f>
        <v/>
      </c>
      <c r="AE167" s="174" t="str">
        <f t="shared" si="69"/>
        <v/>
      </c>
      <c r="AF167" s="175" t="str">
        <f t="shared" si="70"/>
        <v/>
      </c>
      <c r="AG167" s="203" t="str">
        <f t="shared" si="71"/>
        <v/>
      </c>
      <c r="AH167" s="204" t="str">
        <f t="shared" si="72"/>
        <v/>
      </c>
      <c r="AI167" s="178" t="str">
        <f t="shared" si="73"/>
        <v/>
      </c>
      <c r="AJ167" s="205" t="str">
        <f t="shared" si="74"/>
        <v/>
      </c>
      <c r="AK167" s="180"/>
      <c r="AL167" s="181" t="str">
        <f>IFERROR(VLOOKUP(DATASHEET!CJ165,lookup,2,FALSE),"")</f>
        <v/>
      </c>
      <c r="AM167" s="182" t="str">
        <f t="shared" si="75"/>
        <v/>
      </c>
      <c r="AN167" s="183" t="str">
        <f>IFERROR(VLOOKUP(DATASHEET!AZ165,lookup,2,FALSE),"")</f>
        <v/>
      </c>
      <c r="AO167" s="183" t="str">
        <f>IFERROR(VLOOKUP(DATASHEET!CN165,lookup,2,FALSE),"")</f>
        <v/>
      </c>
      <c r="AP167" s="184" t="str">
        <f>IFERROR(VLOOKUP(DATASHEET!BH165,lookup,2,FALSE),"")</f>
        <v/>
      </c>
      <c r="AQ167" s="206" t="str">
        <f>IFERROR(VLOOKUP(DATASHEET!BD165,lookup,2,FALSE),"")</f>
        <v/>
      </c>
      <c r="AR167" s="186"/>
      <c r="AS167" s="207" t="str">
        <f>IFERROR(VLOOKUP(DATASHEET!AF165,lookup,2,FALSE),"")</f>
        <v/>
      </c>
      <c r="AT167" s="251" t="str">
        <f t="shared" si="76"/>
        <v/>
      </c>
      <c r="AU167" s="208" t="str">
        <f>IFERROR(VLOOKUP(DATASHEET!BL165,lookup,2,FALSE),"")</f>
        <v/>
      </c>
      <c r="AV167" s="208" t="str">
        <f>IFERROR(VLOOKUP(DATASHEET!BT165,lookup,2,FALSE),"")</f>
        <v/>
      </c>
      <c r="AW167" s="208" t="str">
        <f>IFERROR(VLOOKUP(DATASHEET!CB165,lookup,2,FALSE),"")</f>
        <v/>
      </c>
      <c r="AX167" s="209" t="str">
        <f>IFERROR(VLOOKUP(DATASHEET!CF165,lookup,2,FALSE),"")</f>
        <v/>
      </c>
      <c r="AY167" s="208" t="str">
        <f>IFERROR(VLOOKUP(DATASHEET!AN165,lookup,2,FALSE),"")</f>
        <v/>
      </c>
      <c r="AZ167" s="264" t="str">
        <f>IFERROR(VLOOKUP(DATASHEET!BX165,lookup,2,FALSE),"")</f>
        <v/>
      </c>
      <c r="BA167" s="210" t="str">
        <f>IFERROR(VLOOKUP(DATASHEET!AJ165,lookup,2,FALSE),"")</f>
        <v/>
      </c>
      <c r="BB167" s="211" t="str">
        <f t="shared" si="77"/>
        <v/>
      </c>
      <c r="BC167" s="212" t="str">
        <f t="shared" si="78"/>
        <v/>
      </c>
      <c r="BD167" s="132"/>
    </row>
    <row r="168" spans="1:56" x14ac:dyDescent="0.25">
      <c r="A168" s="193" t="str">
        <f>DATASHEET!B166</f>
        <v>SANYIKA, Charles</v>
      </c>
      <c r="B168" s="194" t="str">
        <f>DATASHEET!C166</f>
        <v>8PH</v>
      </c>
      <c r="C168" s="194" t="str">
        <f>DATASHEET!D166</f>
        <v>M</v>
      </c>
      <c r="D168" s="194" t="str">
        <f>DATASHEET!J166</f>
        <v>N</v>
      </c>
      <c r="E168" s="194" t="str">
        <f>DATASHEET!E166</f>
        <v>N</v>
      </c>
      <c r="F168" s="194" t="str">
        <f>DATASHEET!F166</f>
        <v>Other Black African</v>
      </c>
      <c r="G168" s="194" t="str">
        <f>DATASHEET!H166</f>
        <v>N</v>
      </c>
      <c r="H168" s="194" t="str">
        <f>DATASHEET!I166</f>
        <v>N</v>
      </c>
      <c r="I168" s="195" t="str">
        <f>DATASHEET!L166</f>
        <v>6-7</v>
      </c>
      <c r="J168" s="325">
        <f>PROGRESS!P180</f>
        <v>64.375</v>
      </c>
      <c r="K168" s="163" t="str">
        <f t="shared" si="53"/>
        <v/>
      </c>
      <c r="L168" s="196" t="str">
        <f t="shared" si="54"/>
        <v/>
      </c>
      <c r="M168" s="165"/>
      <c r="N168" s="304">
        <f t="shared" si="55"/>
        <v>12.875</v>
      </c>
      <c r="O168" s="198" t="str">
        <f t="shared" si="56"/>
        <v/>
      </c>
      <c r="P168" s="199" t="str">
        <f t="shared" si="57"/>
        <v/>
      </c>
      <c r="Q168" s="304">
        <f t="shared" si="58"/>
        <v>12.875</v>
      </c>
      <c r="R168" s="198" t="str">
        <f t="shared" si="59"/>
        <v/>
      </c>
      <c r="S168" s="200" t="str">
        <f t="shared" si="60"/>
        <v/>
      </c>
      <c r="T168" s="304">
        <f t="shared" si="61"/>
        <v>19.3125</v>
      </c>
      <c r="U168" s="198">
        <f t="shared" si="62"/>
        <v>0</v>
      </c>
      <c r="V168" s="201">
        <f t="shared" si="63"/>
        <v>-6.4375</v>
      </c>
      <c r="W168" s="202">
        <f t="shared" si="64"/>
        <v>3</v>
      </c>
      <c r="X168" s="304">
        <f t="shared" si="65"/>
        <v>19.3125</v>
      </c>
      <c r="Y168" s="198">
        <f t="shared" si="66"/>
        <v>0</v>
      </c>
      <c r="Z168" s="201">
        <f t="shared" si="67"/>
        <v>-6.4375</v>
      </c>
      <c r="AA168" s="202">
        <f t="shared" si="68"/>
        <v>3</v>
      </c>
      <c r="AB168" s="171"/>
      <c r="AC168" s="172" t="str">
        <f>IFERROR(VLOOKUP(DATASHEET!BP166,lookup,2,FALSE)*2,"")</f>
        <v/>
      </c>
      <c r="AD168" s="173" t="str">
        <f>IFERROR(VLOOKUP(DATASHEET!AR166,lookup,2,FALSE)*2,"")</f>
        <v/>
      </c>
      <c r="AE168" s="174" t="str">
        <f t="shared" si="69"/>
        <v/>
      </c>
      <c r="AF168" s="175" t="str">
        <f t="shared" si="70"/>
        <v/>
      </c>
      <c r="AG168" s="203" t="str">
        <f t="shared" si="71"/>
        <v/>
      </c>
      <c r="AH168" s="204" t="str">
        <f t="shared" si="72"/>
        <v/>
      </c>
      <c r="AI168" s="178" t="str">
        <f t="shared" si="73"/>
        <v/>
      </c>
      <c r="AJ168" s="205" t="str">
        <f t="shared" si="74"/>
        <v/>
      </c>
      <c r="AK168" s="180"/>
      <c r="AL168" s="181" t="str">
        <f>IFERROR(VLOOKUP(DATASHEET!CJ166,lookup,2,FALSE),"")</f>
        <v/>
      </c>
      <c r="AM168" s="182" t="str">
        <f t="shared" si="75"/>
        <v/>
      </c>
      <c r="AN168" s="183" t="str">
        <f>IFERROR(VLOOKUP(DATASHEET!AZ166,lookup,2,FALSE),"")</f>
        <v/>
      </c>
      <c r="AO168" s="183" t="str">
        <f>IFERROR(VLOOKUP(DATASHEET!CN166,lookup,2,FALSE),"")</f>
        <v/>
      </c>
      <c r="AP168" s="184" t="str">
        <f>IFERROR(VLOOKUP(DATASHEET!BH166,lookup,2,FALSE),"")</f>
        <v/>
      </c>
      <c r="AQ168" s="206" t="str">
        <f>IFERROR(VLOOKUP(DATASHEET!BD166,lookup,2,FALSE),"")</f>
        <v/>
      </c>
      <c r="AR168" s="186"/>
      <c r="AS168" s="207" t="str">
        <f>IFERROR(VLOOKUP(DATASHEET!AF166,lookup,2,FALSE),"")</f>
        <v/>
      </c>
      <c r="AT168" s="251" t="str">
        <f t="shared" si="76"/>
        <v/>
      </c>
      <c r="AU168" s="208" t="str">
        <f>IFERROR(VLOOKUP(DATASHEET!BL166,lookup,2,FALSE),"")</f>
        <v/>
      </c>
      <c r="AV168" s="208" t="str">
        <f>IFERROR(VLOOKUP(DATASHEET!BT166,lookup,2,FALSE),"")</f>
        <v/>
      </c>
      <c r="AW168" s="208" t="str">
        <f>IFERROR(VLOOKUP(DATASHEET!CB166,lookup,2,FALSE),"")</f>
        <v/>
      </c>
      <c r="AX168" s="209" t="str">
        <f>IFERROR(VLOOKUP(DATASHEET!CF166,lookup,2,FALSE),"")</f>
        <v/>
      </c>
      <c r="AY168" s="208" t="str">
        <f>IFERROR(VLOOKUP(DATASHEET!AN166,lookup,2,FALSE),"")</f>
        <v/>
      </c>
      <c r="AZ168" s="264" t="str">
        <f>IFERROR(VLOOKUP(DATASHEET!BX166,lookup,2,FALSE),"")</f>
        <v/>
      </c>
      <c r="BA168" s="210" t="str">
        <f>IFERROR(VLOOKUP(DATASHEET!AJ166,lookup,2,FALSE),"")</f>
        <v/>
      </c>
      <c r="BB168" s="211" t="str">
        <f t="shared" si="77"/>
        <v/>
      </c>
      <c r="BC168" s="212" t="str">
        <f t="shared" si="78"/>
        <v/>
      </c>
      <c r="BD168" s="132"/>
    </row>
    <row r="169" spans="1:56" x14ac:dyDescent="0.25">
      <c r="A169" s="193" t="str">
        <f>DATASHEET!B167</f>
        <v>SCHOFIELD, Bella</v>
      </c>
      <c r="B169" s="194" t="str">
        <f>DATASHEET!C167</f>
        <v>8AB</v>
      </c>
      <c r="C169" s="194" t="str">
        <f>DATASHEET!D167</f>
        <v>F</v>
      </c>
      <c r="D169" s="194" t="str">
        <f>DATASHEET!J167</f>
        <v>N</v>
      </c>
      <c r="E169" s="194" t="str">
        <f>DATASHEET!E167</f>
        <v>N</v>
      </c>
      <c r="F169" s="194" t="str">
        <f>DATASHEET!F167</f>
        <v>White - British</v>
      </c>
      <c r="G169" s="194" t="str">
        <f>DATASHEET!H167</f>
        <v>N</v>
      </c>
      <c r="H169" s="194" t="str">
        <f>DATASHEET!I167</f>
        <v>N</v>
      </c>
      <c r="I169" s="195" t="str">
        <f>DATASHEET!L167</f>
        <v>3-4</v>
      </c>
      <c r="J169" s="325">
        <f>PROGRESS!P181</f>
        <v>36.912934999999997</v>
      </c>
      <c r="K169" s="163" t="str">
        <f t="shared" si="53"/>
        <v/>
      </c>
      <c r="L169" s="196" t="str">
        <f t="shared" si="54"/>
        <v/>
      </c>
      <c r="M169" s="165"/>
      <c r="N169" s="304">
        <f t="shared" si="55"/>
        <v>7.3825869999999991</v>
      </c>
      <c r="O169" s="198" t="str">
        <f t="shared" si="56"/>
        <v/>
      </c>
      <c r="P169" s="199" t="str">
        <f t="shared" si="57"/>
        <v/>
      </c>
      <c r="Q169" s="304">
        <f t="shared" si="58"/>
        <v>7.3825869999999991</v>
      </c>
      <c r="R169" s="198" t="str">
        <f t="shared" si="59"/>
        <v/>
      </c>
      <c r="S169" s="200" t="str">
        <f t="shared" si="60"/>
        <v/>
      </c>
      <c r="T169" s="304">
        <f t="shared" si="61"/>
        <v>11.073880499999998</v>
      </c>
      <c r="U169" s="198">
        <f t="shared" si="62"/>
        <v>0</v>
      </c>
      <c r="V169" s="201">
        <f t="shared" si="63"/>
        <v>-3.6912934999999991</v>
      </c>
      <c r="W169" s="202">
        <f t="shared" si="64"/>
        <v>3</v>
      </c>
      <c r="X169" s="304">
        <f t="shared" si="65"/>
        <v>11.073880499999998</v>
      </c>
      <c r="Y169" s="198">
        <f t="shared" si="66"/>
        <v>0</v>
      </c>
      <c r="Z169" s="201">
        <f t="shared" si="67"/>
        <v>-3.6912934999999991</v>
      </c>
      <c r="AA169" s="202">
        <f t="shared" si="68"/>
        <v>3</v>
      </c>
      <c r="AB169" s="171"/>
      <c r="AC169" s="172" t="str">
        <f>IFERROR(VLOOKUP(DATASHEET!BP167,lookup,2,FALSE)*2,"")</f>
        <v/>
      </c>
      <c r="AD169" s="173" t="str">
        <f>IFERROR(VLOOKUP(DATASHEET!AR167,lookup,2,FALSE)*2,"")</f>
        <v/>
      </c>
      <c r="AE169" s="174" t="str">
        <f t="shared" si="69"/>
        <v/>
      </c>
      <c r="AF169" s="175" t="str">
        <f t="shared" si="70"/>
        <v/>
      </c>
      <c r="AG169" s="203" t="str">
        <f t="shared" si="71"/>
        <v/>
      </c>
      <c r="AH169" s="204" t="str">
        <f t="shared" si="72"/>
        <v/>
      </c>
      <c r="AI169" s="178" t="str">
        <f t="shared" si="73"/>
        <v/>
      </c>
      <c r="AJ169" s="205" t="str">
        <f t="shared" si="74"/>
        <v/>
      </c>
      <c r="AK169" s="180"/>
      <c r="AL169" s="181" t="str">
        <f>IFERROR(VLOOKUP(DATASHEET!CJ167,lookup,2,FALSE),"")</f>
        <v/>
      </c>
      <c r="AM169" s="182" t="str">
        <f t="shared" si="75"/>
        <v/>
      </c>
      <c r="AN169" s="183" t="str">
        <f>IFERROR(VLOOKUP(DATASHEET!AZ167,lookup,2,FALSE),"")</f>
        <v/>
      </c>
      <c r="AO169" s="183" t="str">
        <f>IFERROR(VLOOKUP(DATASHEET!CN167,lookup,2,FALSE),"")</f>
        <v/>
      </c>
      <c r="AP169" s="184" t="str">
        <f>IFERROR(VLOOKUP(DATASHEET!BH167,lookup,2,FALSE),"")</f>
        <v/>
      </c>
      <c r="AQ169" s="206" t="str">
        <f>IFERROR(VLOOKUP(DATASHEET!BD167,lookup,2,FALSE),"")</f>
        <v/>
      </c>
      <c r="AR169" s="186"/>
      <c r="AS169" s="207" t="str">
        <f>IFERROR(VLOOKUP(DATASHEET!AF167,lookup,2,FALSE),"")</f>
        <v/>
      </c>
      <c r="AT169" s="251" t="str">
        <f t="shared" si="76"/>
        <v/>
      </c>
      <c r="AU169" s="208" t="str">
        <f>IFERROR(VLOOKUP(DATASHEET!BL167,lookup,2,FALSE),"")</f>
        <v/>
      </c>
      <c r="AV169" s="208" t="str">
        <f>IFERROR(VLOOKUP(DATASHEET!BT167,lookup,2,FALSE),"")</f>
        <v/>
      </c>
      <c r="AW169" s="208" t="str">
        <f>IFERROR(VLOOKUP(DATASHEET!CB167,lookup,2,FALSE),"")</f>
        <v/>
      </c>
      <c r="AX169" s="209" t="str">
        <f>IFERROR(VLOOKUP(DATASHEET!CF167,lookup,2,FALSE),"")</f>
        <v/>
      </c>
      <c r="AY169" s="208" t="str">
        <f>IFERROR(VLOOKUP(DATASHEET!AN167,lookup,2,FALSE),"")</f>
        <v/>
      </c>
      <c r="AZ169" s="264" t="str">
        <f>IFERROR(VLOOKUP(DATASHEET!BX167,lookup,2,FALSE),"")</f>
        <v/>
      </c>
      <c r="BA169" s="210" t="str">
        <f>IFERROR(VLOOKUP(DATASHEET!AJ167,lookup,2,FALSE),"")</f>
        <v/>
      </c>
      <c r="BB169" s="211" t="str">
        <f t="shared" si="77"/>
        <v/>
      </c>
      <c r="BC169" s="212" t="str">
        <f t="shared" si="78"/>
        <v/>
      </c>
      <c r="BD169" s="132"/>
    </row>
    <row r="170" spans="1:56" x14ac:dyDescent="0.25">
      <c r="A170" s="193" t="str">
        <f>DATASHEET!B168</f>
        <v>SCOTT, Faye</v>
      </c>
      <c r="B170" s="194" t="str">
        <f>DATASHEET!C168</f>
        <v>8PH</v>
      </c>
      <c r="C170" s="194" t="str">
        <f>DATASHEET!D168</f>
        <v>F</v>
      </c>
      <c r="D170" s="194" t="str">
        <f>DATASHEET!J168</f>
        <v>N</v>
      </c>
      <c r="E170" s="194" t="str">
        <f>DATASHEET!E168</f>
        <v>N</v>
      </c>
      <c r="F170" s="194" t="str">
        <f>DATASHEET!F168</f>
        <v>White - British</v>
      </c>
      <c r="G170" s="194" t="str">
        <f>DATASHEET!H168</f>
        <v>N</v>
      </c>
      <c r="H170" s="194" t="str">
        <f>DATASHEET!I168</f>
        <v>N</v>
      </c>
      <c r="I170" s="195" t="str">
        <f>DATASHEET!L168</f>
        <v>5-6</v>
      </c>
      <c r="J170" s="325">
        <f>PROGRESS!P182</f>
        <v>50.927548999999999</v>
      </c>
      <c r="K170" s="163" t="str">
        <f t="shared" si="53"/>
        <v/>
      </c>
      <c r="L170" s="196" t="str">
        <f t="shared" si="54"/>
        <v/>
      </c>
      <c r="M170" s="165"/>
      <c r="N170" s="304">
        <f t="shared" si="55"/>
        <v>10.1855098</v>
      </c>
      <c r="O170" s="198" t="str">
        <f t="shared" si="56"/>
        <v/>
      </c>
      <c r="P170" s="199" t="str">
        <f t="shared" si="57"/>
        <v/>
      </c>
      <c r="Q170" s="304">
        <f t="shared" si="58"/>
        <v>10.1855098</v>
      </c>
      <c r="R170" s="198" t="str">
        <f t="shared" si="59"/>
        <v/>
      </c>
      <c r="S170" s="200" t="str">
        <f t="shared" si="60"/>
        <v/>
      </c>
      <c r="T170" s="304">
        <f t="shared" si="61"/>
        <v>15.278264700000001</v>
      </c>
      <c r="U170" s="198">
        <f t="shared" si="62"/>
        <v>0</v>
      </c>
      <c r="V170" s="201">
        <f t="shared" si="63"/>
        <v>-5.0927549000000001</v>
      </c>
      <c r="W170" s="202">
        <f t="shared" si="64"/>
        <v>3</v>
      </c>
      <c r="X170" s="304">
        <f t="shared" si="65"/>
        <v>15.278264700000001</v>
      </c>
      <c r="Y170" s="198">
        <f t="shared" si="66"/>
        <v>0</v>
      </c>
      <c r="Z170" s="201">
        <f t="shared" si="67"/>
        <v>-5.0927549000000001</v>
      </c>
      <c r="AA170" s="202">
        <f t="shared" si="68"/>
        <v>3</v>
      </c>
      <c r="AB170" s="171"/>
      <c r="AC170" s="172" t="str">
        <f>IFERROR(VLOOKUP(DATASHEET!BP168,lookup,2,FALSE)*2,"")</f>
        <v/>
      </c>
      <c r="AD170" s="173" t="str">
        <f>IFERROR(VLOOKUP(DATASHEET!AR168,lookup,2,FALSE)*2,"")</f>
        <v/>
      </c>
      <c r="AE170" s="174" t="str">
        <f t="shared" si="69"/>
        <v/>
      </c>
      <c r="AF170" s="175" t="str">
        <f t="shared" si="70"/>
        <v/>
      </c>
      <c r="AG170" s="203" t="str">
        <f t="shared" si="71"/>
        <v/>
      </c>
      <c r="AH170" s="204" t="str">
        <f t="shared" si="72"/>
        <v/>
      </c>
      <c r="AI170" s="178" t="str">
        <f t="shared" si="73"/>
        <v/>
      </c>
      <c r="AJ170" s="205" t="str">
        <f t="shared" si="74"/>
        <v/>
      </c>
      <c r="AK170" s="180"/>
      <c r="AL170" s="181" t="str">
        <f>IFERROR(VLOOKUP(DATASHEET!CJ168,lookup,2,FALSE),"")</f>
        <v/>
      </c>
      <c r="AM170" s="182" t="str">
        <f t="shared" si="75"/>
        <v/>
      </c>
      <c r="AN170" s="183" t="str">
        <f>IFERROR(VLOOKUP(DATASHEET!AZ168,lookup,2,FALSE),"")</f>
        <v/>
      </c>
      <c r="AO170" s="183" t="str">
        <f>IFERROR(VLOOKUP(DATASHEET!CN168,lookup,2,FALSE),"")</f>
        <v/>
      </c>
      <c r="AP170" s="184" t="str">
        <f>IFERROR(VLOOKUP(DATASHEET!BH168,lookup,2,FALSE),"")</f>
        <v/>
      </c>
      <c r="AQ170" s="206" t="str">
        <f>IFERROR(VLOOKUP(DATASHEET!BD168,lookup,2,FALSE),"")</f>
        <v/>
      </c>
      <c r="AR170" s="186"/>
      <c r="AS170" s="207" t="str">
        <f>IFERROR(VLOOKUP(DATASHEET!AF168,lookup,2,FALSE),"")</f>
        <v/>
      </c>
      <c r="AT170" s="251" t="str">
        <f t="shared" si="76"/>
        <v/>
      </c>
      <c r="AU170" s="208" t="str">
        <f>IFERROR(VLOOKUP(DATASHEET!BL168,lookup,2,FALSE),"")</f>
        <v/>
      </c>
      <c r="AV170" s="208" t="str">
        <f>IFERROR(VLOOKUP(DATASHEET!BT168,lookup,2,FALSE),"")</f>
        <v/>
      </c>
      <c r="AW170" s="208" t="str">
        <f>IFERROR(VLOOKUP(DATASHEET!CB168,lookup,2,FALSE),"")</f>
        <v/>
      </c>
      <c r="AX170" s="209" t="str">
        <f>IFERROR(VLOOKUP(DATASHEET!CF168,lookup,2,FALSE),"")</f>
        <v/>
      </c>
      <c r="AY170" s="208" t="str">
        <f>IFERROR(VLOOKUP(DATASHEET!AN168,lookup,2,FALSE),"")</f>
        <v/>
      </c>
      <c r="AZ170" s="264" t="str">
        <f>IFERROR(VLOOKUP(DATASHEET!BX168,lookup,2,FALSE),"")</f>
        <v/>
      </c>
      <c r="BA170" s="210" t="str">
        <f>IFERROR(VLOOKUP(DATASHEET!AJ168,lookup,2,FALSE),"")</f>
        <v/>
      </c>
      <c r="BB170" s="211" t="str">
        <f t="shared" si="77"/>
        <v/>
      </c>
      <c r="BC170" s="212" t="str">
        <f t="shared" si="78"/>
        <v/>
      </c>
      <c r="BD170" s="132"/>
    </row>
    <row r="171" spans="1:56" x14ac:dyDescent="0.25">
      <c r="A171" s="193" t="str">
        <f>DATASHEET!B169</f>
        <v>SELAMYIHUN, Biruk</v>
      </c>
      <c r="B171" s="194" t="str">
        <f>DATASHEET!C169</f>
        <v>8AR</v>
      </c>
      <c r="C171" s="194" t="str">
        <f>DATASHEET!D169</f>
        <v>M</v>
      </c>
      <c r="D171" s="194" t="str">
        <f>DATASHEET!J169</f>
        <v>N</v>
      </c>
      <c r="E171" s="194" t="str">
        <f>DATASHEET!E169</f>
        <v>N</v>
      </c>
      <c r="F171" s="194" t="str">
        <f>DATASHEET!F169</f>
        <v>Other Black African</v>
      </c>
      <c r="G171" s="194" t="str">
        <f>DATASHEET!H169</f>
        <v>N</v>
      </c>
      <c r="H171" s="194" t="str">
        <f>DATASHEET!I169</f>
        <v>N</v>
      </c>
      <c r="I171" s="195" t="str">
        <f>DATASHEET!L169</f>
        <v>4-5</v>
      </c>
      <c r="J171" s="325">
        <f>PROGRESS!P183</f>
        <v>41.109434</v>
      </c>
      <c r="K171" s="163" t="str">
        <f t="shared" si="53"/>
        <v/>
      </c>
      <c r="L171" s="196" t="str">
        <f t="shared" si="54"/>
        <v/>
      </c>
      <c r="M171" s="165"/>
      <c r="N171" s="304">
        <f t="shared" si="55"/>
        <v>8.2218868000000001</v>
      </c>
      <c r="O171" s="198" t="str">
        <f t="shared" si="56"/>
        <v/>
      </c>
      <c r="P171" s="199" t="str">
        <f t="shared" si="57"/>
        <v/>
      </c>
      <c r="Q171" s="304">
        <f t="shared" si="58"/>
        <v>8.2218868000000001</v>
      </c>
      <c r="R171" s="198" t="str">
        <f t="shared" si="59"/>
        <v/>
      </c>
      <c r="S171" s="200" t="str">
        <f t="shared" si="60"/>
        <v/>
      </c>
      <c r="T171" s="304">
        <f t="shared" si="61"/>
        <v>12.3328302</v>
      </c>
      <c r="U171" s="198">
        <f t="shared" si="62"/>
        <v>0</v>
      </c>
      <c r="V171" s="201">
        <f t="shared" si="63"/>
        <v>-4.1109434</v>
      </c>
      <c r="W171" s="202">
        <f t="shared" si="64"/>
        <v>3</v>
      </c>
      <c r="X171" s="304">
        <f t="shared" si="65"/>
        <v>12.3328302</v>
      </c>
      <c r="Y171" s="198">
        <f t="shared" si="66"/>
        <v>0</v>
      </c>
      <c r="Z171" s="201">
        <f t="shared" si="67"/>
        <v>-4.1109434</v>
      </c>
      <c r="AA171" s="202">
        <f t="shared" si="68"/>
        <v>3</v>
      </c>
      <c r="AB171" s="171"/>
      <c r="AC171" s="172" t="str">
        <f>IFERROR(VLOOKUP(DATASHEET!BP169,lookup,2,FALSE)*2,"")</f>
        <v/>
      </c>
      <c r="AD171" s="173" t="str">
        <f>IFERROR(VLOOKUP(DATASHEET!AR169,lookup,2,FALSE)*2,"")</f>
        <v/>
      </c>
      <c r="AE171" s="174" t="str">
        <f t="shared" si="69"/>
        <v/>
      </c>
      <c r="AF171" s="175" t="str">
        <f t="shared" si="70"/>
        <v/>
      </c>
      <c r="AG171" s="203" t="str">
        <f t="shared" si="71"/>
        <v/>
      </c>
      <c r="AH171" s="204" t="str">
        <f t="shared" si="72"/>
        <v/>
      </c>
      <c r="AI171" s="178" t="str">
        <f t="shared" si="73"/>
        <v/>
      </c>
      <c r="AJ171" s="205" t="str">
        <f t="shared" si="74"/>
        <v/>
      </c>
      <c r="AK171" s="180"/>
      <c r="AL171" s="181" t="str">
        <f>IFERROR(VLOOKUP(DATASHEET!CJ169,lookup,2,FALSE),"")</f>
        <v/>
      </c>
      <c r="AM171" s="182" t="str">
        <f t="shared" si="75"/>
        <v/>
      </c>
      <c r="AN171" s="183" t="str">
        <f>IFERROR(VLOOKUP(DATASHEET!AZ169,lookup,2,FALSE),"")</f>
        <v/>
      </c>
      <c r="AO171" s="183" t="str">
        <f>IFERROR(VLOOKUP(DATASHEET!CN169,lookup,2,FALSE),"")</f>
        <v/>
      </c>
      <c r="AP171" s="184" t="str">
        <f>IFERROR(VLOOKUP(DATASHEET!BH169,lookup,2,FALSE),"")</f>
        <v/>
      </c>
      <c r="AQ171" s="206" t="str">
        <f>IFERROR(VLOOKUP(DATASHEET!BD169,lookup,2,FALSE),"")</f>
        <v/>
      </c>
      <c r="AR171" s="186"/>
      <c r="AS171" s="207" t="str">
        <f>IFERROR(VLOOKUP(DATASHEET!AF169,lookup,2,FALSE),"")</f>
        <v/>
      </c>
      <c r="AT171" s="251" t="str">
        <f t="shared" si="76"/>
        <v/>
      </c>
      <c r="AU171" s="208" t="str">
        <f>IFERROR(VLOOKUP(DATASHEET!BL169,lookup,2,FALSE),"")</f>
        <v/>
      </c>
      <c r="AV171" s="208" t="str">
        <f>IFERROR(VLOOKUP(DATASHEET!BT169,lookup,2,FALSE),"")</f>
        <v/>
      </c>
      <c r="AW171" s="208" t="str">
        <f>IFERROR(VLOOKUP(DATASHEET!CB169,lookup,2,FALSE),"")</f>
        <v/>
      </c>
      <c r="AX171" s="209" t="str">
        <f>IFERROR(VLOOKUP(DATASHEET!CF169,lookup,2,FALSE),"")</f>
        <v/>
      </c>
      <c r="AY171" s="208" t="str">
        <f>IFERROR(VLOOKUP(DATASHEET!AN169,lookup,2,FALSE),"")</f>
        <v/>
      </c>
      <c r="AZ171" s="264" t="str">
        <f>IFERROR(VLOOKUP(DATASHEET!BX169,lookup,2,FALSE),"")</f>
        <v/>
      </c>
      <c r="BA171" s="210" t="str">
        <f>IFERROR(VLOOKUP(DATASHEET!AJ169,lookup,2,FALSE),"")</f>
        <v/>
      </c>
      <c r="BB171" s="211" t="str">
        <f t="shared" si="77"/>
        <v/>
      </c>
      <c r="BC171" s="212" t="str">
        <f t="shared" si="78"/>
        <v/>
      </c>
      <c r="BD171" s="132"/>
    </row>
    <row r="172" spans="1:56" x14ac:dyDescent="0.25">
      <c r="A172" s="193" t="str">
        <f>DATASHEET!B170</f>
        <v>SHABERE, Hannah</v>
      </c>
      <c r="B172" s="194" t="str">
        <f>DATASHEET!C170</f>
        <v>8JJ</v>
      </c>
      <c r="C172" s="194" t="str">
        <f>DATASHEET!D170</f>
        <v>F</v>
      </c>
      <c r="D172" s="194" t="str">
        <f>DATASHEET!J170</f>
        <v>N</v>
      </c>
      <c r="E172" s="194" t="str">
        <f>DATASHEET!E170</f>
        <v>N</v>
      </c>
      <c r="F172" s="194" t="str">
        <f>DATASHEET!F170</f>
        <v>Pakistani</v>
      </c>
      <c r="G172" s="194" t="str">
        <f>DATASHEET!H170</f>
        <v>N</v>
      </c>
      <c r="H172" s="194" t="str">
        <f>DATASHEET!I170</f>
        <v>N</v>
      </c>
      <c r="I172" s="195" t="str">
        <f>DATASHEET!L170</f>
        <v>2-3</v>
      </c>
      <c r="J172" s="325">
        <f>PROGRESS!P184</f>
        <v>25.671512</v>
      </c>
      <c r="K172" s="163" t="str">
        <f t="shared" si="53"/>
        <v/>
      </c>
      <c r="L172" s="196" t="str">
        <f t="shared" si="54"/>
        <v/>
      </c>
      <c r="M172" s="165"/>
      <c r="N172" s="304">
        <f t="shared" si="55"/>
        <v>5.1343024000000002</v>
      </c>
      <c r="O172" s="198" t="str">
        <f t="shared" si="56"/>
        <v/>
      </c>
      <c r="P172" s="199" t="str">
        <f t="shared" si="57"/>
        <v/>
      </c>
      <c r="Q172" s="304">
        <f t="shared" si="58"/>
        <v>5.1343024000000002</v>
      </c>
      <c r="R172" s="198" t="str">
        <f t="shared" si="59"/>
        <v/>
      </c>
      <c r="S172" s="200" t="str">
        <f t="shared" si="60"/>
        <v/>
      </c>
      <c r="T172" s="304">
        <f t="shared" si="61"/>
        <v>7.7014536000000007</v>
      </c>
      <c r="U172" s="198">
        <f t="shared" si="62"/>
        <v>0</v>
      </c>
      <c r="V172" s="201">
        <f t="shared" si="63"/>
        <v>-2.5671512000000001</v>
      </c>
      <c r="W172" s="202">
        <f t="shared" si="64"/>
        <v>3</v>
      </c>
      <c r="X172" s="304">
        <f t="shared" si="65"/>
        <v>7.7014536000000007</v>
      </c>
      <c r="Y172" s="198">
        <f t="shared" si="66"/>
        <v>0</v>
      </c>
      <c r="Z172" s="201">
        <f t="shared" si="67"/>
        <v>-2.5671512000000001</v>
      </c>
      <c r="AA172" s="202">
        <f t="shared" si="68"/>
        <v>3</v>
      </c>
      <c r="AB172" s="171"/>
      <c r="AC172" s="172" t="str">
        <f>IFERROR(VLOOKUP(DATASHEET!BP170,lookup,2,FALSE)*2,"")</f>
        <v/>
      </c>
      <c r="AD172" s="173" t="str">
        <f>IFERROR(VLOOKUP(DATASHEET!AR170,lookup,2,FALSE)*2,"")</f>
        <v/>
      </c>
      <c r="AE172" s="174" t="str">
        <f t="shared" si="69"/>
        <v/>
      </c>
      <c r="AF172" s="175" t="str">
        <f t="shared" si="70"/>
        <v/>
      </c>
      <c r="AG172" s="203" t="str">
        <f t="shared" si="71"/>
        <v/>
      </c>
      <c r="AH172" s="204" t="str">
        <f t="shared" si="72"/>
        <v/>
      </c>
      <c r="AI172" s="178" t="str">
        <f t="shared" si="73"/>
        <v/>
      </c>
      <c r="AJ172" s="205" t="str">
        <f t="shared" si="74"/>
        <v/>
      </c>
      <c r="AK172" s="180"/>
      <c r="AL172" s="181" t="str">
        <f>IFERROR(VLOOKUP(DATASHEET!CJ170,lookup,2,FALSE),"")</f>
        <v/>
      </c>
      <c r="AM172" s="182" t="str">
        <f t="shared" si="75"/>
        <v/>
      </c>
      <c r="AN172" s="183" t="str">
        <f>IFERROR(VLOOKUP(DATASHEET!AZ170,lookup,2,FALSE),"")</f>
        <v/>
      </c>
      <c r="AO172" s="183" t="str">
        <f>IFERROR(VLOOKUP(DATASHEET!CN170,lookup,2,FALSE),"")</f>
        <v/>
      </c>
      <c r="AP172" s="184" t="str">
        <f>IFERROR(VLOOKUP(DATASHEET!BH170,lookup,2,FALSE),"")</f>
        <v/>
      </c>
      <c r="AQ172" s="206" t="str">
        <f>IFERROR(VLOOKUP(DATASHEET!BD170,lookup,2,FALSE),"")</f>
        <v/>
      </c>
      <c r="AR172" s="186"/>
      <c r="AS172" s="207" t="str">
        <f>IFERROR(VLOOKUP(DATASHEET!AF170,lookup,2,FALSE),"")</f>
        <v/>
      </c>
      <c r="AT172" s="251" t="str">
        <f t="shared" si="76"/>
        <v/>
      </c>
      <c r="AU172" s="208" t="str">
        <f>IFERROR(VLOOKUP(DATASHEET!BL170,lookup,2,FALSE),"")</f>
        <v/>
      </c>
      <c r="AV172" s="208" t="str">
        <f>IFERROR(VLOOKUP(DATASHEET!BT170,lookup,2,FALSE),"")</f>
        <v/>
      </c>
      <c r="AW172" s="208" t="str">
        <f>IFERROR(VLOOKUP(DATASHEET!CB170,lookup,2,FALSE),"")</f>
        <v/>
      </c>
      <c r="AX172" s="209" t="str">
        <f>IFERROR(VLOOKUP(DATASHEET!CF170,lookup,2,FALSE),"")</f>
        <v/>
      </c>
      <c r="AY172" s="208" t="str">
        <f>IFERROR(VLOOKUP(DATASHEET!AN170,lookup,2,FALSE),"")</f>
        <v/>
      </c>
      <c r="AZ172" s="264" t="str">
        <f>IFERROR(VLOOKUP(DATASHEET!BX170,lookup,2,FALSE),"")</f>
        <v/>
      </c>
      <c r="BA172" s="210" t="str">
        <f>IFERROR(VLOOKUP(DATASHEET!AJ170,lookup,2,FALSE),"")</f>
        <v/>
      </c>
      <c r="BB172" s="211" t="str">
        <f t="shared" si="77"/>
        <v/>
      </c>
      <c r="BC172" s="212" t="str">
        <f t="shared" si="78"/>
        <v/>
      </c>
      <c r="BD172" s="132"/>
    </row>
    <row r="173" spans="1:56" x14ac:dyDescent="0.25">
      <c r="A173" s="193" t="str">
        <f>DATASHEET!B171</f>
        <v>SIAMELI, Valeria</v>
      </c>
      <c r="B173" s="194" t="str">
        <f>DATASHEET!C171</f>
        <v>8AB</v>
      </c>
      <c r="C173" s="194" t="str">
        <f>DATASHEET!D171</f>
        <v>F</v>
      </c>
      <c r="D173" s="194" t="str">
        <f>DATASHEET!J171</f>
        <v>N</v>
      </c>
      <c r="E173" s="194" t="str">
        <f>DATASHEET!E171</f>
        <v>Y</v>
      </c>
      <c r="F173" s="194" t="str">
        <f>DATASHEET!F171</f>
        <v>White - British</v>
      </c>
      <c r="G173" s="194" t="str">
        <f>DATASHEET!H171</f>
        <v>Y</v>
      </c>
      <c r="H173" s="194" t="str">
        <f>DATASHEET!I171</f>
        <v>N</v>
      </c>
      <c r="I173" s="195" t="str">
        <f>DATASHEET!L171</f>
        <v>5-6</v>
      </c>
      <c r="J173" s="325">
        <f>PROGRESS!P185</f>
        <v>45.503675999999999</v>
      </c>
      <c r="K173" s="163" t="str">
        <f t="shared" si="53"/>
        <v/>
      </c>
      <c r="L173" s="196" t="str">
        <f t="shared" si="54"/>
        <v/>
      </c>
      <c r="M173" s="165"/>
      <c r="N173" s="304">
        <f t="shared" si="55"/>
        <v>9.100735199999999</v>
      </c>
      <c r="O173" s="198" t="str">
        <f t="shared" si="56"/>
        <v/>
      </c>
      <c r="P173" s="199" t="str">
        <f t="shared" si="57"/>
        <v/>
      </c>
      <c r="Q173" s="304">
        <f t="shared" si="58"/>
        <v>9.100735199999999</v>
      </c>
      <c r="R173" s="198" t="str">
        <f t="shared" si="59"/>
        <v/>
      </c>
      <c r="S173" s="200" t="str">
        <f t="shared" si="60"/>
        <v/>
      </c>
      <c r="T173" s="304">
        <f t="shared" si="61"/>
        <v>13.651102799999999</v>
      </c>
      <c r="U173" s="198">
        <f t="shared" si="62"/>
        <v>0</v>
      </c>
      <c r="V173" s="201">
        <f t="shared" si="63"/>
        <v>-4.5503675999999995</v>
      </c>
      <c r="W173" s="202">
        <f t="shared" si="64"/>
        <v>3</v>
      </c>
      <c r="X173" s="304">
        <f t="shared" si="65"/>
        <v>13.651102799999999</v>
      </c>
      <c r="Y173" s="198">
        <f t="shared" si="66"/>
        <v>0</v>
      </c>
      <c r="Z173" s="201">
        <f t="shared" si="67"/>
        <v>-4.5503675999999995</v>
      </c>
      <c r="AA173" s="202">
        <f t="shared" si="68"/>
        <v>3</v>
      </c>
      <c r="AB173" s="171"/>
      <c r="AC173" s="172" t="str">
        <f>IFERROR(VLOOKUP(DATASHEET!BP171,lookup,2,FALSE)*2,"")</f>
        <v/>
      </c>
      <c r="AD173" s="173" t="str">
        <f>IFERROR(VLOOKUP(DATASHEET!AR171,lookup,2,FALSE)*2,"")</f>
        <v/>
      </c>
      <c r="AE173" s="174" t="str">
        <f t="shared" si="69"/>
        <v/>
      </c>
      <c r="AF173" s="175" t="str">
        <f t="shared" si="70"/>
        <v/>
      </c>
      <c r="AG173" s="203" t="str">
        <f t="shared" si="71"/>
        <v/>
      </c>
      <c r="AH173" s="204" t="str">
        <f t="shared" si="72"/>
        <v/>
      </c>
      <c r="AI173" s="178" t="str">
        <f t="shared" si="73"/>
        <v/>
      </c>
      <c r="AJ173" s="205" t="str">
        <f t="shared" si="74"/>
        <v/>
      </c>
      <c r="AK173" s="180"/>
      <c r="AL173" s="181" t="str">
        <f>IFERROR(VLOOKUP(DATASHEET!CJ171,lookup,2,FALSE),"")</f>
        <v/>
      </c>
      <c r="AM173" s="182" t="str">
        <f t="shared" si="75"/>
        <v/>
      </c>
      <c r="AN173" s="183" t="str">
        <f>IFERROR(VLOOKUP(DATASHEET!AZ171,lookup,2,FALSE),"")</f>
        <v/>
      </c>
      <c r="AO173" s="183" t="str">
        <f>IFERROR(VLOOKUP(DATASHEET!CN171,lookup,2,FALSE),"")</f>
        <v/>
      </c>
      <c r="AP173" s="184" t="str">
        <f>IFERROR(VLOOKUP(DATASHEET!BH171,lookup,2,FALSE),"")</f>
        <v/>
      </c>
      <c r="AQ173" s="206" t="str">
        <f>IFERROR(VLOOKUP(DATASHEET!BD171,lookup,2,FALSE),"")</f>
        <v/>
      </c>
      <c r="AR173" s="186"/>
      <c r="AS173" s="207" t="str">
        <f>IFERROR(VLOOKUP(DATASHEET!AF171,lookup,2,FALSE),"")</f>
        <v/>
      </c>
      <c r="AT173" s="251" t="str">
        <f t="shared" si="76"/>
        <v/>
      </c>
      <c r="AU173" s="208" t="str">
        <f>IFERROR(VLOOKUP(DATASHEET!BL171,lookup,2,FALSE),"")</f>
        <v/>
      </c>
      <c r="AV173" s="208" t="str">
        <f>IFERROR(VLOOKUP(DATASHEET!BT171,lookup,2,FALSE),"")</f>
        <v/>
      </c>
      <c r="AW173" s="208" t="str">
        <f>IFERROR(VLOOKUP(DATASHEET!CB171,lookup,2,FALSE),"")</f>
        <v/>
      </c>
      <c r="AX173" s="209" t="str">
        <f>IFERROR(VLOOKUP(DATASHEET!CF171,lookup,2,FALSE),"")</f>
        <v/>
      </c>
      <c r="AY173" s="208" t="str">
        <f>IFERROR(VLOOKUP(DATASHEET!AN171,lookup,2,FALSE),"")</f>
        <v/>
      </c>
      <c r="AZ173" s="264" t="str">
        <f>IFERROR(VLOOKUP(DATASHEET!BX171,lookup,2,FALSE),"")</f>
        <v/>
      </c>
      <c r="BA173" s="210" t="str">
        <f>IFERROR(VLOOKUP(DATASHEET!AJ171,lookup,2,FALSE),"")</f>
        <v/>
      </c>
      <c r="BB173" s="211" t="str">
        <f t="shared" si="77"/>
        <v/>
      </c>
      <c r="BC173" s="212" t="str">
        <f t="shared" si="78"/>
        <v/>
      </c>
      <c r="BD173" s="132"/>
    </row>
    <row r="174" spans="1:56" x14ac:dyDescent="0.25">
      <c r="A174" s="193" t="str">
        <f>DATASHEET!B172</f>
        <v>SIBANDA, Kirsten</v>
      </c>
      <c r="B174" s="194" t="str">
        <f>DATASHEET!C172</f>
        <v>8TR</v>
      </c>
      <c r="C174" s="194" t="str">
        <f>DATASHEET!D172</f>
        <v>F</v>
      </c>
      <c r="D174" s="194" t="str">
        <f>DATASHEET!J172</f>
        <v>N</v>
      </c>
      <c r="E174" s="194" t="str">
        <f>DATASHEET!E172</f>
        <v>N</v>
      </c>
      <c r="F174" s="194" t="str">
        <f>DATASHEET!F172</f>
        <v>White and Black African</v>
      </c>
      <c r="G174" s="194" t="str">
        <f>DATASHEET!H172</f>
        <v>N</v>
      </c>
      <c r="H174" s="194" t="str">
        <f>DATASHEET!I172</f>
        <v>N</v>
      </c>
      <c r="I174" s="195" t="str">
        <f>DATASHEET!L172</f>
        <v>4-5</v>
      </c>
      <c r="J174" s="325">
        <f>PROGRESS!P186</f>
        <v>49.024999999999999</v>
      </c>
      <c r="K174" s="163" t="str">
        <f t="shared" si="53"/>
        <v/>
      </c>
      <c r="L174" s="196" t="str">
        <f t="shared" si="54"/>
        <v/>
      </c>
      <c r="M174" s="165"/>
      <c r="N174" s="304">
        <f t="shared" si="55"/>
        <v>9.8049999999999997</v>
      </c>
      <c r="O174" s="198" t="str">
        <f t="shared" si="56"/>
        <v/>
      </c>
      <c r="P174" s="199" t="str">
        <f t="shared" si="57"/>
        <v/>
      </c>
      <c r="Q174" s="304">
        <f t="shared" si="58"/>
        <v>9.8049999999999997</v>
      </c>
      <c r="R174" s="198" t="str">
        <f t="shared" si="59"/>
        <v/>
      </c>
      <c r="S174" s="200" t="str">
        <f t="shared" si="60"/>
        <v/>
      </c>
      <c r="T174" s="304">
        <f t="shared" si="61"/>
        <v>14.7075</v>
      </c>
      <c r="U174" s="198">
        <f t="shared" si="62"/>
        <v>0</v>
      </c>
      <c r="V174" s="201">
        <f t="shared" si="63"/>
        <v>-4.9024999999999999</v>
      </c>
      <c r="W174" s="202">
        <f t="shared" si="64"/>
        <v>3</v>
      </c>
      <c r="X174" s="304">
        <f t="shared" si="65"/>
        <v>14.7075</v>
      </c>
      <c r="Y174" s="198">
        <f t="shared" si="66"/>
        <v>0</v>
      </c>
      <c r="Z174" s="201">
        <f t="shared" si="67"/>
        <v>-4.9024999999999999</v>
      </c>
      <c r="AA174" s="202">
        <f t="shared" si="68"/>
        <v>3</v>
      </c>
      <c r="AB174" s="171"/>
      <c r="AC174" s="172" t="str">
        <f>IFERROR(VLOOKUP(DATASHEET!BP172,lookup,2,FALSE)*2,"")</f>
        <v/>
      </c>
      <c r="AD174" s="173" t="str">
        <f>IFERROR(VLOOKUP(DATASHEET!AR172,lookup,2,FALSE)*2,"")</f>
        <v/>
      </c>
      <c r="AE174" s="174" t="str">
        <f t="shared" si="69"/>
        <v/>
      </c>
      <c r="AF174" s="175" t="str">
        <f t="shared" si="70"/>
        <v/>
      </c>
      <c r="AG174" s="203" t="str">
        <f t="shared" si="71"/>
        <v/>
      </c>
      <c r="AH174" s="204" t="str">
        <f t="shared" si="72"/>
        <v/>
      </c>
      <c r="AI174" s="178" t="str">
        <f t="shared" si="73"/>
        <v/>
      </c>
      <c r="AJ174" s="205" t="str">
        <f t="shared" si="74"/>
        <v/>
      </c>
      <c r="AK174" s="180"/>
      <c r="AL174" s="181" t="str">
        <f>IFERROR(VLOOKUP(DATASHEET!CJ172,lookup,2,FALSE),"")</f>
        <v/>
      </c>
      <c r="AM174" s="182" t="str">
        <f t="shared" si="75"/>
        <v/>
      </c>
      <c r="AN174" s="183" t="str">
        <f>IFERROR(VLOOKUP(DATASHEET!AZ172,lookup,2,FALSE),"")</f>
        <v/>
      </c>
      <c r="AO174" s="183" t="str">
        <f>IFERROR(VLOOKUP(DATASHEET!CN172,lookup,2,FALSE),"")</f>
        <v/>
      </c>
      <c r="AP174" s="184" t="str">
        <f>IFERROR(VLOOKUP(DATASHEET!BH172,lookup,2,FALSE),"")</f>
        <v/>
      </c>
      <c r="AQ174" s="206" t="str">
        <f>IFERROR(VLOOKUP(DATASHEET!BD172,lookup,2,FALSE),"")</f>
        <v/>
      </c>
      <c r="AR174" s="186"/>
      <c r="AS174" s="207" t="str">
        <f>IFERROR(VLOOKUP(DATASHEET!AF172,lookup,2,FALSE),"")</f>
        <v/>
      </c>
      <c r="AT174" s="251" t="str">
        <f t="shared" si="76"/>
        <v/>
      </c>
      <c r="AU174" s="208" t="str">
        <f>IFERROR(VLOOKUP(DATASHEET!BL172,lookup,2,FALSE),"")</f>
        <v/>
      </c>
      <c r="AV174" s="208" t="str">
        <f>IFERROR(VLOOKUP(DATASHEET!BT172,lookup,2,FALSE),"")</f>
        <v/>
      </c>
      <c r="AW174" s="208" t="str">
        <f>IFERROR(VLOOKUP(DATASHEET!CB172,lookup,2,FALSE),"")</f>
        <v/>
      </c>
      <c r="AX174" s="209" t="str">
        <f>IFERROR(VLOOKUP(DATASHEET!CF172,lookup,2,FALSE),"")</f>
        <v/>
      </c>
      <c r="AY174" s="208" t="str">
        <f>IFERROR(VLOOKUP(DATASHEET!AN172,lookup,2,FALSE),"")</f>
        <v/>
      </c>
      <c r="AZ174" s="264" t="str">
        <f>IFERROR(VLOOKUP(DATASHEET!BX172,lookup,2,FALSE),"")</f>
        <v/>
      </c>
      <c r="BA174" s="210" t="str">
        <f>IFERROR(VLOOKUP(DATASHEET!AJ172,lookup,2,FALSE),"")</f>
        <v/>
      </c>
      <c r="BB174" s="211" t="str">
        <f t="shared" si="77"/>
        <v/>
      </c>
      <c r="BC174" s="212" t="str">
        <f t="shared" si="78"/>
        <v/>
      </c>
      <c r="BD174" s="132"/>
    </row>
    <row r="175" spans="1:56" x14ac:dyDescent="0.25">
      <c r="A175" s="193" t="str">
        <f>DATASHEET!B173</f>
        <v>SIMPSON, Orlagh</v>
      </c>
      <c r="B175" s="194" t="str">
        <f>DATASHEET!C173</f>
        <v>8KC</v>
      </c>
      <c r="C175" s="194" t="str">
        <f>DATASHEET!D173</f>
        <v>F</v>
      </c>
      <c r="D175" s="194" t="str">
        <f>DATASHEET!J173</f>
        <v>N</v>
      </c>
      <c r="E175" s="194" t="str">
        <f>DATASHEET!E173</f>
        <v>N</v>
      </c>
      <c r="F175" s="194" t="str">
        <f>DATASHEET!F173</f>
        <v>White - British</v>
      </c>
      <c r="G175" s="194" t="str">
        <f>DATASHEET!H173</f>
        <v>N</v>
      </c>
      <c r="H175" s="194" t="str">
        <f>DATASHEET!I173</f>
        <v>N</v>
      </c>
      <c r="I175" s="195" t="str">
        <f>DATASHEET!L173</f>
        <v/>
      </c>
      <c r="J175" s="325" t="str">
        <f>PROGRESS!P187</f>
        <v/>
      </c>
      <c r="K175" s="163" t="str">
        <f t="shared" si="53"/>
        <v/>
      </c>
      <c r="L175" s="196" t="str">
        <f t="shared" si="54"/>
        <v/>
      </c>
      <c r="M175" s="165"/>
      <c r="N175" s="304" t="str">
        <f t="shared" si="55"/>
        <v/>
      </c>
      <c r="O175" s="198" t="str">
        <f t="shared" si="56"/>
        <v/>
      </c>
      <c r="P175" s="199" t="str">
        <f t="shared" si="57"/>
        <v/>
      </c>
      <c r="Q175" s="304" t="str">
        <f t="shared" si="58"/>
        <v/>
      </c>
      <c r="R175" s="198" t="str">
        <f t="shared" si="59"/>
        <v/>
      </c>
      <c r="S175" s="200" t="str">
        <f t="shared" si="60"/>
        <v/>
      </c>
      <c r="T175" s="304" t="str">
        <f t="shared" si="61"/>
        <v/>
      </c>
      <c r="U175" s="198">
        <f t="shared" si="62"/>
        <v>0</v>
      </c>
      <c r="V175" s="201" t="str">
        <f t="shared" si="63"/>
        <v/>
      </c>
      <c r="W175" s="202">
        <f t="shared" si="64"/>
        <v>3</v>
      </c>
      <c r="X175" s="304" t="str">
        <f t="shared" si="65"/>
        <v/>
      </c>
      <c r="Y175" s="198">
        <f t="shared" si="66"/>
        <v>0</v>
      </c>
      <c r="Z175" s="201" t="str">
        <f t="shared" si="67"/>
        <v/>
      </c>
      <c r="AA175" s="202">
        <f t="shared" si="68"/>
        <v>3</v>
      </c>
      <c r="AB175" s="171"/>
      <c r="AC175" s="172" t="str">
        <f>IFERROR(VLOOKUP(DATASHEET!BP173,lookup,2,FALSE)*2,"")</f>
        <v/>
      </c>
      <c r="AD175" s="173" t="str">
        <f>IFERROR(VLOOKUP(DATASHEET!AR173,lookup,2,FALSE)*2,"")</f>
        <v/>
      </c>
      <c r="AE175" s="174" t="str">
        <f t="shared" si="69"/>
        <v/>
      </c>
      <c r="AF175" s="175" t="str">
        <f t="shared" si="70"/>
        <v/>
      </c>
      <c r="AG175" s="203" t="str">
        <f t="shared" si="71"/>
        <v/>
      </c>
      <c r="AH175" s="204" t="str">
        <f t="shared" si="72"/>
        <v/>
      </c>
      <c r="AI175" s="178" t="str">
        <f t="shared" si="73"/>
        <v/>
      </c>
      <c r="AJ175" s="205" t="str">
        <f t="shared" si="74"/>
        <v/>
      </c>
      <c r="AK175" s="180"/>
      <c r="AL175" s="181" t="str">
        <f>IFERROR(VLOOKUP(DATASHEET!CJ173,lookup,2,FALSE),"")</f>
        <v/>
      </c>
      <c r="AM175" s="182" t="str">
        <f t="shared" si="75"/>
        <v/>
      </c>
      <c r="AN175" s="183" t="str">
        <f>IFERROR(VLOOKUP(DATASHEET!AZ173,lookup,2,FALSE),"")</f>
        <v/>
      </c>
      <c r="AO175" s="183" t="str">
        <f>IFERROR(VLOOKUP(DATASHEET!CN173,lookup,2,FALSE),"")</f>
        <v/>
      </c>
      <c r="AP175" s="184" t="str">
        <f>IFERROR(VLOOKUP(DATASHEET!BH173,lookup,2,FALSE),"")</f>
        <v/>
      </c>
      <c r="AQ175" s="206" t="str">
        <f>IFERROR(VLOOKUP(DATASHEET!BD173,lookup,2,FALSE),"")</f>
        <v/>
      </c>
      <c r="AR175" s="186"/>
      <c r="AS175" s="207" t="str">
        <f>IFERROR(VLOOKUP(DATASHEET!AF173,lookup,2,FALSE),"")</f>
        <v/>
      </c>
      <c r="AT175" s="251" t="str">
        <f t="shared" si="76"/>
        <v/>
      </c>
      <c r="AU175" s="208" t="str">
        <f>IFERROR(VLOOKUP(DATASHEET!BL173,lookup,2,FALSE),"")</f>
        <v/>
      </c>
      <c r="AV175" s="208" t="str">
        <f>IFERROR(VLOOKUP(DATASHEET!BT173,lookup,2,FALSE),"")</f>
        <v/>
      </c>
      <c r="AW175" s="208" t="str">
        <f>IFERROR(VLOOKUP(DATASHEET!CB173,lookup,2,FALSE),"")</f>
        <v/>
      </c>
      <c r="AX175" s="209" t="str">
        <f>IFERROR(VLOOKUP(DATASHEET!CF173,lookup,2,FALSE),"")</f>
        <v/>
      </c>
      <c r="AY175" s="208" t="str">
        <f>IFERROR(VLOOKUP(DATASHEET!AN173,lookup,2,FALSE),"")</f>
        <v/>
      </c>
      <c r="AZ175" s="264" t="str">
        <f>IFERROR(VLOOKUP(DATASHEET!BX173,lookup,2,FALSE),"")</f>
        <v/>
      </c>
      <c r="BA175" s="210" t="str">
        <f>IFERROR(VLOOKUP(DATASHEET!AJ173,lookup,2,FALSE),"")</f>
        <v/>
      </c>
      <c r="BB175" s="211" t="str">
        <f t="shared" si="77"/>
        <v/>
      </c>
      <c r="BC175" s="212" t="str">
        <f t="shared" si="78"/>
        <v/>
      </c>
      <c r="BD175" s="132"/>
    </row>
    <row r="176" spans="1:56" x14ac:dyDescent="0.25">
      <c r="A176" s="193" t="str">
        <f>DATASHEET!B174</f>
        <v>SKOCZYLAS, Miriam</v>
      </c>
      <c r="B176" s="194" t="str">
        <f>DATASHEET!C174</f>
        <v>8JJ</v>
      </c>
      <c r="C176" s="194" t="str">
        <f>DATASHEET!D174</f>
        <v>F</v>
      </c>
      <c r="D176" s="194" t="str">
        <f>DATASHEET!J174</f>
        <v>N</v>
      </c>
      <c r="E176" s="194" t="str">
        <f>DATASHEET!E174</f>
        <v>N</v>
      </c>
      <c r="F176" s="194" t="str">
        <f>DATASHEET!F174</f>
        <v>White Eastern European</v>
      </c>
      <c r="G176" s="194" t="str">
        <f>DATASHEET!H174</f>
        <v>N</v>
      </c>
      <c r="H176" s="194" t="str">
        <f>DATASHEET!I174</f>
        <v>N</v>
      </c>
      <c r="I176" s="195" t="str">
        <f>DATASHEET!L174</f>
        <v>3-4</v>
      </c>
      <c r="J176" s="325">
        <f>PROGRESS!P188</f>
        <v>27.803419000000002</v>
      </c>
      <c r="K176" s="163" t="str">
        <f t="shared" si="53"/>
        <v/>
      </c>
      <c r="L176" s="196" t="str">
        <f t="shared" si="54"/>
        <v/>
      </c>
      <c r="M176" s="165"/>
      <c r="N176" s="304">
        <f t="shared" si="55"/>
        <v>5.5606838000000005</v>
      </c>
      <c r="O176" s="198" t="str">
        <f t="shared" si="56"/>
        <v/>
      </c>
      <c r="P176" s="199" t="str">
        <f t="shared" si="57"/>
        <v/>
      </c>
      <c r="Q176" s="304">
        <f t="shared" si="58"/>
        <v>5.5606838000000005</v>
      </c>
      <c r="R176" s="198" t="str">
        <f t="shared" si="59"/>
        <v/>
      </c>
      <c r="S176" s="200" t="str">
        <f t="shared" si="60"/>
        <v/>
      </c>
      <c r="T176" s="304">
        <f t="shared" si="61"/>
        <v>8.3410257000000012</v>
      </c>
      <c r="U176" s="198">
        <f t="shared" si="62"/>
        <v>0</v>
      </c>
      <c r="V176" s="201">
        <f t="shared" si="63"/>
        <v>-2.7803419000000003</v>
      </c>
      <c r="W176" s="202">
        <f t="shared" si="64"/>
        <v>3</v>
      </c>
      <c r="X176" s="304">
        <f t="shared" si="65"/>
        <v>8.3410257000000012</v>
      </c>
      <c r="Y176" s="198">
        <f t="shared" si="66"/>
        <v>0</v>
      </c>
      <c r="Z176" s="201">
        <f t="shared" si="67"/>
        <v>-2.7803419000000003</v>
      </c>
      <c r="AA176" s="202">
        <f t="shared" si="68"/>
        <v>3</v>
      </c>
      <c r="AB176" s="171"/>
      <c r="AC176" s="172" t="str">
        <f>IFERROR(VLOOKUP(DATASHEET!BP174,lookup,2,FALSE)*2,"")</f>
        <v/>
      </c>
      <c r="AD176" s="173" t="str">
        <f>IFERROR(VLOOKUP(DATASHEET!AR174,lookup,2,FALSE)*2,"")</f>
        <v/>
      </c>
      <c r="AE176" s="174" t="str">
        <f t="shared" si="69"/>
        <v/>
      </c>
      <c r="AF176" s="175" t="str">
        <f t="shared" si="70"/>
        <v/>
      </c>
      <c r="AG176" s="203" t="str">
        <f t="shared" si="71"/>
        <v/>
      </c>
      <c r="AH176" s="204" t="str">
        <f t="shared" si="72"/>
        <v/>
      </c>
      <c r="AI176" s="178" t="str">
        <f t="shared" si="73"/>
        <v/>
      </c>
      <c r="AJ176" s="205" t="str">
        <f t="shared" si="74"/>
        <v/>
      </c>
      <c r="AK176" s="180"/>
      <c r="AL176" s="181" t="str">
        <f>IFERROR(VLOOKUP(DATASHEET!CJ174,lookup,2,FALSE),"")</f>
        <v/>
      </c>
      <c r="AM176" s="182" t="str">
        <f t="shared" si="75"/>
        <v/>
      </c>
      <c r="AN176" s="183" t="str">
        <f>IFERROR(VLOOKUP(DATASHEET!AZ174,lookup,2,FALSE),"")</f>
        <v/>
      </c>
      <c r="AO176" s="183" t="str">
        <f>IFERROR(VLOOKUP(DATASHEET!CN174,lookup,2,FALSE),"")</f>
        <v/>
      </c>
      <c r="AP176" s="184" t="str">
        <f>IFERROR(VLOOKUP(DATASHEET!BH174,lookup,2,FALSE),"")</f>
        <v/>
      </c>
      <c r="AQ176" s="206" t="str">
        <f>IFERROR(VLOOKUP(DATASHEET!BD174,lookup,2,FALSE),"")</f>
        <v/>
      </c>
      <c r="AR176" s="186"/>
      <c r="AS176" s="207" t="str">
        <f>IFERROR(VLOOKUP(DATASHEET!AF174,lookup,2,FALSE),"")</f>
        <v/>
      </c>
      <c r="AT176" s="251" t="str">
        <f t="shared" si="76"/>
        <v/>
      </c>
      <c r="AU176" s="208" t="str">
        <f>IFERROR(VLOOKUP(DATASHEET!BL174,lookup,2,FALSE),"")</f>
        <v/>
      </c>
      <c r="AV176" s="208" t="str">
        <f>IFERROR(VLOOKUP(DATASHEET!BT174,lookup,2,FALSE),"")</f>
        <v/>
      </c>
      <c r="AW176" s="208" t="str">
        <f>IFERROR(VLOOKUP(DATASHEET!CB174,lookup,2,FALSE),"")</f>
        <v/>
      </c>
      <c r="AX176" s="209" t="str">
        <f>IFERROR(VLOOKUP(DATASHEET!CF174,lookup,2,FALSE),"")</f>
        <v/>
      </c>
      <c r="AY176" s="208" t="str">
        <f>IFERROR(VLOOKUP(DATASHEET!AN174,lookup,2,FALSE),"")</f>
        <v/>
      </c>
      <c r="AZ176" s="264" t="str">
        <f>IFERROR(VLOOKUP(DATASHEET!BX174,lookup,2,FALSE),"")</f>
        <v/>
      </c>
      <c r="BA176" s="210" t="str">
        <f>IFERROR(VLOOKUP(DATASHEET!AJ174,lookup,2,FALSE),"")</f>
        <v/>
      </c>
      <c r="BB176" s="211" t="str">
        <f t="shared" si="77"/>
        <v/>
      </c>
      <c r="BC176" s="212" t="str">
        <f t="shared" si="78"/>
        <v/>
      </c>
      <c r="BD176" s="132"/>
    </row>
    <row r="177" spans="1:56" x14ac:dyDescent="0.25">
      <c r="A177" s="193" t="str">
        <f>DATASHEET!B175</f>
        <v>SMITH, Jacob</v>
      </c>
      <c r="B177" s="194" t="str">
        <f>DATASHEET!C175</f>
        <v>8TR</v>
      </c>
      <c r="C177" s="194" t="str">
        <f>DATASHEET!D175</f>
        <v>M</v>
      </c>
      <c r="D177" s="194" t="str">
        <f>DATASHEET!J175</f>
        <v>K</v>
      </c>
      <c r="E177" s="194" t="str">
        <f>DATASHEET!E175</f>
        <v>N</v>
      </c>
      <c r="F177" s="194" t="str">
        <f>DATASHEET!F175</f>
        <v>White - British</v>
      </c>
      <c r="G177" s="194" t="str">
        <f>DATASHEET!H175</f>
        <v>N</v>
      </c>
      <c r="H177" s="194" t="str">
        <f>DATASHEET!I175</f>
        <v>N</v>
      </c>
      <c r="I177" s="195" t="str">
        <f>DATASHEET!L175</f>
        <v>3-4</v>
      </c>
      <c r="J177" s="325">
        <f>PROGRESS!P189</f>
        <v>36.912934999999997</v>
      </c>
      <c r="K177" s="163" t="str">
        <f t="shared" si="53"/>
        <v/>
      </c>
      <c r="L177" s="196" t="str">
        <f t="shared" si="54"/>
        <v/>
      </c>
      <c r="M177" s="165"/>
      <c r="N177" s="304">
        <f t="shared" si="55"/>
        <v>7.3825869999999991</v>
      </c>
      <c r="O177" s="198" t="str">
        <f t="shared" si="56"/>
        <v/>
      </c>
      <c r="P177" s="199" t="str">
        <f t="shared" si="57"/>
        <v/>
      </c>
      <c r="Q177" s="304">
        <f t="shared" si="58"/>
        <v>7.3825869999999991</v>
      </c>
      <c r="R177" s="198" t="str">
        <f t="shared" si="59"/>
        <v/>
      </c>
      <c r="S177" s="200" t="str">
        <f t="shared" si="60"/>
        <v/>
      </c>
      <c r="T177" s="304">
        <f t="shared" si="61"/>
        <v>11.073880499999998</v>
      </c>
      <c r="U177" s="198">
        <f t="shared" si="62"/>
        <v>0</v>
      </c>
      <c r="V177" s="201">
        <f t="shared" si="63"/>
        <v>-3.6912934999999991</v>
      </c>
      <c r="W177" s="202">
        <f t="shared" si="64"/>
        <v>3</v>
      </c>
      <c r="X177" s="304">
        <f t="shared" si="65"/>
        <v>11.073880499999998</v>
      </c>
      <c r="Y177" s="198">
        <f t="shared" si="66"/>
        <v>0</v>
      </c>
      <c r="Z177" s="201">
        <f t="shared" si="67"/>
        <v>-3.6912934999999991</v>
      </c>
      <c r="AA177" s="202">
        <f t="shared" si="68"/>
        <v>3</v>
      </c>
      <c r="AB177" s="171"/>
      <c r="AC177" s="172" t="str">
        <f>IFERROR(VLOOKUP(DATASHEET!BP175,lookup,2,FALSE)*2,"")</f>
        <v/>
      </c>
      <c r="AD177" s="173" t="str">
        <f>IFERROR(VLOOKUP(DATASHEET!AR175,lookup,2,FALSE)*2,"")</f>
        <v/>
      </c>
      <c r="AE177" s="174" t="str">
        <f t="shared" si="69"/>
        <v/>
      </c>
      <c r="AF177" s="175" t="str">
        <f t="shared" si="70"/>
        <v/>
      </c>
      <c r="AG177" s="203" t="str">
        <f t="shared" si="71"/>
        <v/>
      </c>
      <c r="AH177" s="204" t="str">
        <f t="shared" si="72"/>
        <v/>
      </c>
      <c r="AI177" s="178" t="str">
        <f t="shared" si="73"/>
        <v/>
      </c>
      <c r="AJ177" s="205" t="str">
        <f t="shared" si="74"/>
        <v/>
      </c>
      <c r="AK177" s="180"/>
      <c r="AL177" s="181" t="str">
        <f>IFERROR(VLOOKUP(DATASHEET!CJ175,lookup,2,FALSE),"")</f>
        <v/>
      </c>
      <c r="AM177" s="182" t="str">
        <f t="shared" si="75"/>
        <v/>
      </c>
      <c r="AN177" s="183" t="str">
        <f>IFERROR(VLOOKUP(DATASHEET!AZ175,lookup,2,FALSE),"")</f>
        <v/>
      </c>
      <c r="AO177" s="183" t="str">
        <f>IFERROR(VLOOKUP(DATASHEET!CN175,lookup,2,FALSE),"")</f>
        <v/>
      </c>
      <c r="AP177" s="184" t="str">
        <f>IFERROR(VLOOKUP(DATASHEET!BH175,lookup,2,FALSE),"")</f>
        <v/>
      </c>
      <c r="AQ177" s="206" t="str">
        <f>IFERROR(VLOOKUP(DATASHEET!BD175,lookup,2,FALSE),"")</f>
        <v/>
      </c>
      <c r="AR177" s="186"/>
      <c r="AS177" s="207" t="str">
        <f>IFERROR(VLOOKUP(DATASHEET!AF175,lookup,2,FALSE),"")</f>
        <v/>
      </c>
      <c r="AT177" s="251" t="str">
        <f t="shared" si="76"/>
        <v/>
      </c>
      <c r="AU177" s="208" t="str">
        <f>IFERROR(VLOOKUP(DATASHEET!BL175,lookup,2,FALSE),"")</f>
        <v/>
      </c>
      <c r="AV177" s="208" t="str">
        <f>IFERROR(VLOOKUP(DATASHEET!BT175,lookup,2,FALSE),"")</f>
        <v/>
      </c>
      <c r="AW177" s="208" t="str">
        <f>IFERROR(VLOOKUP(DATASHEET!CB175,lookup,2,FALSE),"")</f>
        <v/>
      </c>
      <c r="AX177" s="209" t="str">
        <f>IFERROR(VLOOKUP(DATASHEET!CF175,lookup,2,FALSE),"")</f>
        <v/>
      </c>
      <c r="AY177" s="208" t="str">
        <f>IFERROR(VLOOKUP(DATASHEET!AN175,lookup,2,FALSE),"")</f>
        <v/>
      </c>
      <c r="AZ177" s="264" t="str">
        <f>IFERROR(VLOOKUP(DATASHEET!BX175,lookup,2,FALSE),"")</f>
        <v/>
      </c>
      <c r="BA177" s="210" t="str">
        <f>IFERROR(VLOOKUP(DATASHEET!AJ175,lookup,2,FALSE),"")</f>
        <v/>
      </c>
      <c r="BB177" s="211" t="str">
        <f t="shared" si="77"/>
        <v/>
      </c>
      <c r="BC177" s="212" t="str">
        <f t="shared" si="78"/>
        <v/>
      </c>
      <c r="BD177" s="132"/>
    </row>
    <row r="178" spans="1:56" x14ac:dyDescent="0.25">
      <c r="A178" s="193" t="str">
        <f>DATASHEET!B176</f>
        <v>SMITH, Sophie</v>
      </c>
      <c r="B178" s="194" t="str">
        <f>DATASHEET!C176</f>
        <v>8TR</v>
      </c>
      <c r="C178" s="194" t="str">
        <f>DATASHEET!D176</f>
        <v>F</v>
      </c>
      <c r="D178" s="194" t="str">
        <f>DATASHEET!J176</f>
        <v>N</v>
      </c>
      <c r="E178" s="194" t="str">
        <f>DATASHEET!E176</f>
        <v>N</v>
      </c>
      <c r="F178" s="194" t="str">
        <f>DATASHEET!F176</f>
        <v>White - British</v>
      </c>
      <c r="G178" s="194" t="str">
        <f>DATASHEET!H176</f>
        <v>N</v>
      </c>
      <c r="H178" s="194" t="str">
        <f>DATASHEET!I176</f>
        <v>N</v>
      </c>
      <c r="I178" s="195" t="str">
        <f>DATASHEET!L176</f>
        <v>6-7</v>
      </c>
      <c r="J178" s="325">
        <f>PROGRESS!P190</f>
        <v>59.353448</v>
      </c>
      <c r="K178" s="163" t="str">
        <f t="shared" si="53"/>
        <v/>
      </c>
      <c r="L178" s="196" t="str">
        <f t="shared" si="54"/>
        <v/>
      </c>
      <c r="M178" s="165"/>
      <c r="N178" s="304">
        <f t="shared" si="55"/>
        <v>11.8706896</v>
      </c>
      <c r="O178" s="198" t="str">
        <f t="shared" si="56"/>
        <v/>
      </c>
      <c r="P178" s="199" t="str">
        <f t="shared" si="57"/>
        <v/>
      </c>
      <c r="Q178" s="304">
        <f t="shared" si="58"/>
        <v>11.8706896</v>
      </c>
      <c r="R178" s="198" t="str">
        <f t="shared" si="59"/>
        <v/>
      </c>
      <c r="S178" s="200" t="str">
        <f t="shared" si="60"/>
        <v/>
      </c>
      <c r="T178" s="304">
        <f t="shared" si="61"/>
        <v>17.806034400000001</v>
      </c>
      <c r="U178" s="198">
        <f t="shared" si="62"/>
        <v>0</v>
      </c>
      <c r="V178" s="201">
        <f t="shared" si="63"/>
        <v>-5.9353448000000002</v>
      </c>
      <c r="W178" s="202">
        <f t="shared" si="64"/>
        <v>3</v>
      </c>
      <c r="X178" s="304">
        <f t="shared" si="65"/>
        <v>17.806034400000001</v>
      </c>
      <c r="Y178" s="198">
        <f t="shared" si="66"/>
        <v>0</v>
      </c>
      <c r="Z178" s="201">
        <f t="shared" si="67"/>
        <v>-5.9353448000000002</v>
      </c>
      <c r="AA178" s="202">
        <f t="shared" si="68"/>
        <v>3</v>
      </c>
      <c r="AB178" s="171"/>
      <c r="AC178" s="172" t="str">
        <f>IFERROR(VLOOKUP(DATASHEET!BP176,lookup,2,FALSE)*2,"")</f>
        <v/>
      </c>
      <c r="AD178" s="173" t="str">
        <f>IFERROR(VLOOKUP(DATASHEET!AR176,lookup,2,FALSE)*2,"")</f>
        <v/>
      </c>
      <c r="AE178" s="174" t="str">
        <f t="shared" si="69"/>
        <v/>
      </c>
      <c r="AF178" s="175" t="str">
        <f t="shared" si="70"/>
        <v/>
      </c>
      <c r="AG178" s="203" t="str">
        <f t="shared" si="71"/>
        <v/>
      </c>
      <c r="AH178" s="204" t="str">
        <f t="shared" si="72"/>
        <v/>
      </c>
      <c r="AI178" s="178" t="str">
        <f t="shared" si="73"/>
        <v/>
      </c>
      <c r="AJ178" s="205" t="str">
        <f t="shared" si="74"/>
        <v/>
      </c>
      <c r="AK178" s="180"/>
      <c r="AL178" s="181" t="str">
        <f>IFERROR(VLOOKUP(DATASHEET!CJ176,lookup,2,FALSE),"")</f>
        <v/>
      </c>
      <c r="AM178" s="182" t="str">
        <f t="shared" si="75"/>
        <v/>
      </c>
      <c r="AN178" s="183" t="str">
        <f>IFERROR(VLOOKUP(DATASHEET!AZ176,lookup,2,FALSE),"")</f>
        <v/>
      </c>
      <c r="AO178" s="183" t="str">
        <f>IFERROR(VLOOKUP(DATASHEET!CN176,lookup,2,FALSE),"")</f>
        <v/>
      </c>
      <c r="AP178" s="184" t="str">
        <f>IFERROR(VLOOKUP(DATASHEET!BH176,lookup,2,FALSE),"")</f>
        <v/>
      </c>
      <c r="AQ178" s="206" t="str">
        <f>IFERROR(VLOOKUP(DATASHEET!BD176,lookup,2,FALSE),"")</f>
        <v/>
      </c>
      <c r="AR178" s="186"/>
      <c r="AS178" s="207" t="str">
        <f>IFERROR(VLOOKUP(DATASHEET!AF176,lookup,2,FALSE),"")</f>
        <v/>
      </c>
      <c r="AT178" s="251" t="str">
        <f t="shared" si="76"/>
        <v/>
      </c>
      <c r="AU178" s="208" t="str">
        <f>IFERROR(VLOOKUP(DATASHEET!BL176,lookup,2,FALSE),"")</f>
        <v/>
      </c>
      <c r="AV178" s="208" t="str">
        <f>IFERROR(VLOOKUP(DATASHEET!BT176,lookup,2,FALSE),"")</f>
        <v/>
      </c>
      <c r="AW178" s="208" t="str">
        <f>IFERROR(VLOOKUP(DATASHEET!CB176,lookup,2,FALSE),"")</f>
        <v/>
      </c>
      <c r="AX178" s="209" t="str">
        <f>IFERROR(VLOOKUP(DATASHEET!CF176,lookup,2,FALSE),"")</f>
        <v/>
      </c>
      <c r="AY178" s="208" t="str">
        <f>IFERROR(VLOOKUP(DATASHEET!AN176,lookup,2,FALSE),"")</f>
        <v/>
      </c>
      <c r="AZ178" s="264" t="str">
        <f>IFERROR(VLOOKUP(DATASHEET!BX176,lookup,2,FALSE),"")</f>
        <v/>
      </c>
      <c r="BA178" s="210" t="str">
        <f>IFERROR(VLOOKUP(DATASHEET!AJ176,lookup,2,FALSE),"")</f>
        <v/>
      </c>
      <c r="BB178" s="211" t="str">
        <f t="shared" si="77"/>
        <v/>
      </c>
      <c r="BC178" s="212" t="str">
        <f t="shared" si="78"/>
        <v/>
      </c>
      <c r="BD178" s="132"/>
    </row>
    <row r="179" spans="1:56" x14ac:dyDescent="0.25">
      <c r="A179" s="193" t="str">
        <f>DATASHEET!B177</f>
        <v>SOLLAZZO, Gabriella</v>
      </c>
      <c r="B179" s="194" t="str">
        <f>DATASHEET!C177</f>
        <v>8KS</v>
      </c>
      <c r="C179" s="194" t="str">
        <f>DATASHEET!D177</f>
        <v>F</v>
      </c>
      <c r="D179" s="194" t="str">
        <f>DATASHEET!J177</f>
        <v>N</v>
      </c>
      <c r="E179" s="194" t="str">
        <f>DATASHEET!E177</f>
        <v>N</v>
      </c>
      <c r="F179" s="194" t="str">
        <f>DATASHEET!F177</f>
        <v>White - British</v>
      </c>
      <c r="G179" s="194" t="str">
        <f>DATASHEET!H177</f>
        <v>N</v>
      </c>
      <c r="H179" s="194" t="str">
        <f>DATASHEET!I177</f>
        <v>N</v>
      </c>
      <c r="I179" s="195" t="str">
        <f>DATASHEET!L177</f>
        <v>4-5</v>
      </c>
      <c r="J179" s="325">
        <f>PROGRESS!P191</f>
        <v>45.503675999999999</v>
      </c>
      <c r="K179" s="163" t="str">
        <f t="shared" si="53"/>
        <v/>
      </c>
      <c r="L179" s="196" t="str">
        <f t="shared" si="54"/>
        <v/>
      </c>
      <c r="M179" s="165"/>
      <c r="N179" s="304">
        <f t="shared" si="55"/>
        <v>9.100735199999999</v>
      </c>
      <c r="O179" s="198" t="str">
        <f t="shared" si="56"/>
        <v/>
      </c>
      <c r="P179" s="199" t="str">
        <f t="shared" si="57"/>
        <v/>
      </c>
      <c r="Q179" s="304">
        <f t="shared" si="58"/>
        <v>9.100735199999999</v>
      </c>
      <c r="R179" s="198" t="str">
        <f t="shared" si="59"/>
        <v/>
      </c>
      <c r="S179" s="200" t="str">
        <f t="shared" si="60"/>
        <v/>
      </c>
      <c r="T179" s="304">
        <f t="shared" si="61"/>
        <v>13.651102799999999</v>
      </c>
      <c r="U179" s="198">
        <f t="shared" si="62"/>
        <v>0</v>
      </c>
      <c r="V179" s="201">
        <f t="shared" si="63"/>
        <v>-4.5503675999999995</v>
      </c>
      <c r="W179" s="202">
        <f t="shared" si="64"/>
        <v>3</v>
      </c>
      <c r="X179" s="304">
        <f t="shared" si="65"/>
        <v>13.651102799999999</v>
      </c>
      <c r="Y179" s="198">
        <f t="shared" si="66"/>
        <v>0</v>
      </c>
      <c r="Z179" s="201">
        <f t="shared" si="67"/>
        <v>-4.5503675999999995</v>
      </c>
      <c r="AA179" s="202">
        <f t="shared" si="68"/>
        <v>3</v>
      </c>
      <c r="AB179" s="171"/>
      <c r="AC179" s="172" t="str">
        <f>IFERROR(VLOOKUP(DATASHEET!BP177,lookup,2,FALSE)*2,"")</f>
        <v/>
      </c>
      <c r="AD179" s="173" t="str">
        <f>IFERROR(VLOOKUP(DATASHEET!AR177,lookup,2,FALSE)*2,"")</f>
        <v/>
      </c>
      <c r="AE179" s="174" t="str">
        <f t="shared" si="69"/>
        <v/>
      </c>
      <c r="AF179" s="175" t="str">
        <f t="shared" si="70"/>
        <v/>
      </c>
      <c r="AG179" s="203" t="str">
        <f t="shared" si="71"/>
        <v/>
      </c>
      <c r="AH179" s="204" t="str">
        <f t="shared" si="72"/>
        <v/>
      </c>
      <c r="AI179" s="178" t="str">
        <f t="shared" si="73"/>
        <v/>
      </c>
      <c r="AJ179" s="205" t="str">
        <f t="shared" si="74"/>
        <v/>
      </c>
      <c r="AK179" s="180"/>
      <c r="AL179" s="181" t="str">
        <f>IFERROR(VLOOKUP(DATASHEET!CJ177,lookup,2,FALSE),"")</f>
        <v/>
      </c>
      <c r="AM179" s="182" t="str">
        <f t="shared" si="75"/>
        <v/>
      </c>
      <c r="AN179" s="183" t="str">
        <f>IFERROR(VLOOKUP(DATASHEET!AZ177,lookup,2,FALSE),"")</f>
        <v/>
      </c>
      <c r="AO179" s="183" t="str">
        <f>IFERROR(VLOOKUP(DATASHEET!CN177,lookup,2,FALSE),"")</f>
        <v/>
      </c>
      <c r="AP179" s="184" t="str">
        <f>IFERROR(VLOOKUP(DATASHEET!BH177,lookup,2,FALSE),"")</f>
        <v/>
      </c>
      <c r="AQ179" s="206" t="str">
        <f>IFERROR(VLOOKUP(DATASHEET!BD177,lookup,2,FALSE),"")</f>
        <v/>
      </c>
      <c r="AR179" s="186"/>
      <c r="AS179" s="207" t="str">
        <f>IFERROR(VLOOKUP(DATASHEET!AF177,lookup,2,FALSE),"")</f>
        <v/>
      </c>
      <c r="AT179" s="251" t="str">
        <f t="shared" si="76"/>
        <v/>
      </c>
      <c r="AU179" s="208" t="str">
        <f>IFERROR(VLOOKUP(DATASHEET!BL177,lookup,2,FALSE),"")</f>
        <v/>
      </c>
      <c r="AV179" s="208" t="str">
        <f>IFERROR(VLOOKUP(DATASHEET!BT177,lookup,2,FALSE),"")</f>
        <v/>
      </c>
      <c r="AW179" s="208" t="str">
        <f>IFERROR(VLOOKUP(DATASHEET!CB177,lookup,2,FALSE),"")</f>
        <v/>
      </c>
      <c r="AX179" s="209" t="str">
        <f>IFERROR(VLOOKUP(DATASHEET!CF177,lookup,2,FALSE),"")</f>
        <v/>
      </c>
      <c r="AY179" s="208" t="str">
        <f>IFERROR(VLOOKUP(DATASHEET!AN177,lookup,2,FALSE),"")</f>
        <v/>
      </c>
      <c r="AZ179" s="264" t="str">
        <f>IFERROR(VLOOKUP(DATASHEET!BX177,lookup,2,FALSE),"")</f>
        <v/>
      </c>
      <c r="BA179" s="210" t="str">
        <f>IFERROR(VLOOKUP(DATASHEET!AJ177,lookup,2,FALSE),"")</f>
        <v/>
      </c>
      <c r="BB179" s="211" t="str">
        <f t="shared" si="77"/>
        <v/>
      </c>
      <c r="BC179" s="212" t="str">
        <f t="shared" si="78"/>
        <v/>
      </c>
      <c r="BD179" s="132"/>
    </row>
    <row r="180" spans="1:56" x14ac:dyDescent="0.25">
      <c r="A180" s="193" t="str">
        <f>DATASHEET!B178</f>
        <v>STEVENS, Jessica</v>
      </c>
      <c r="B180" s="194" t="str">
        <f>DATASHEET!C178</f>
        <v>8MH</v>
      </c>
      <c r="C180" s="194" t="str">
        <f>DATASHEET!D178</f>
        <v>F</v>
      </c>
      <c r="D180" s="194" t="str">
        <f>DATASHEET!J178</f>
        <v>N</v>
      </c>
      <c r="E180" s="194" t="str">
        <f>DATASHEET!E178</f>
        <v>Y</v>
      </c>
      <c r="F180" s="194" t="str">
        <f>DATASHEET!F178</f>
        <v>White - British</v>
      </c>
      <c r="G180" s="194" t="str">
        <f>DATASHEET!H178</f>
        <v>Y</v>
      </c>
      <c r="H180" s="194" t="str">
        <f>DATASHEET!I178</f>
        <v>N</v>
      </c>
      <c r="I180" s="195" t="str">
        <f>DATASHEET!L178</f>
        <v>6-7</v>
      </c>
      <c r="J180" s="325">
        <f>PROGRESS!P192</f>
        <v>64.375</v>
      </c>
      <c r="K180" s="163" t="str">
        <f t="shared" si="53"/>
        <v/>
      </c>
      <c r="L180" s="196" t="str">
        <f t="shared" si="54"/>
        <v/>
      </c>
      <c r="M180" s="165"/>
      <c r="N180" s="304">
        <f t="shared" si="55"/>
        <v>12.875</v>
      </c>
      <c r="O180" s="198" t="str">
        <f t="shared" si="56"/>
        <v/>
      </c>
      <c r="P180" s="199" t="str">
        <f t="shared" si="57"/>
        <v/>
      </c>
      <c r="Q180" s="304">
        <f t="shared" si="58"/>
        <v>12.875</v>
      </c>
      <c r="R180" s="198" t="str">
        <f t="shared" si="59"/>
        <v/>
      </c>
      <c r="S180" s="200" t="str">
        <f t="shared" si="60"/>
        <v/>
      </c>
      <c r="T180" s="304">
        <f t="shared" si="61"/>
        <v>19.3125</v>
      </c>
      <c r="U180" s="198">
        <f t="shared" si="62"/>
        <v>0</v>
      </c>
      <c r="V180" s="201">
        <f t="shared" si="63"/>
        <v>-6.4375</v>
      </c>
      <c r="W180" s="202">
        <f t="shared" si="64"/>
        <v>3</v>
      </c>
      <c r="X180" s="304">
        <f t="shared" si="65"/>
        <v>19.3125</v>
      </c>
      <c r="Y180" s="198">
        <f t="shared" si="66"/>
        <v>0</v>
      </c>
      <c r="Z180" s="201">
        <f t="shared" si="67"/>
        <v>-6.4375</v>
      </c>
      <c r="AA180" s="202">
        <f t="shared" si="68"/>
        <v>3</v>
      </c>
      <c r="AB180" s="171"/>
      <c r="AC180" s="172" t="str">
        <f>IFERROR(VLOOKUP(DATASHEET!BP178,lookup,2,FALSE)*2,"")</f>
        <v/>
      </c>
      <c r="AD180" s="173" t="str">
        <f>IFERROR(VLOOKUP(DATASHEET!AR178,lookup,2,FALSE)*2,"")</f>
        <v/>
      </c>
      <c r="AE180" s="174" t="str">
        <f t="shared" si="69"/>
        <v/>
      </c>
      <c r="AF180" s="175" t="str">
        <f t="shared" si="70"/>
        <v/>
      </c>
      <c r="AG180" s="203" t="str">
        <f t="shared" si="71"/>
        <v/>
      </c>
      <c r="AH180" s="204" t="str">
        <f t="shared" si="72"/>
        <v/>
      </c>
      <c r="AI180" s="178" t="str">
        <f t="shared" si="73"/>
        <v/>
      </c>
      <c r="AJ180" s="205" t="str">
        <f t="shared" si="74"/>
        <v/>
      </c>
      <c r="AK180" s="180"/>
      <c r="AL180" s="181" t="str">
        <f>IFERROR(VLOOKUP(DATASHEET!CJ178,lookup,2,FALSE),"")</f>
        <v/>
      </c>
      <c r="AM180" s="182" t="str">
        <f t="shared" si="75"/>
        <v/>
      </c>
      <c r="AN180" s="183" t="str">
        <f>IFERROR(VLOOKUP(DATASHEET!AZ178,lookup,2,FALSE),"")</f>
        <v/>
      </c>
      <c r="AO180" s="183" t="str">
        <f>IFERROR(VLOOKUP(DATASHEET!CN178,lookup,2,FALSE),"")</f>
        <v/>
      </c>
      <c r="AP180" s="184" t="str">
        <f>IFERROR(VLOOKUP(DATASHEET!BH178,lookup,2,FALSE),"")</f>
        <v/>
      </c>
      <c r="AQ180" s="206" t="str">
        <f>IFERROR(VLOOKUP(DATASHEET!BD178,lookup,2,FALSE),"")</f>
        <v/>
      </c>
      <c r="AR180" s="186"/>
      <c r="AS180" s="207" t="str">
        <f>IFERROR(VLOOKUP(DATASHEET!AF178,lookup,2,FALSE),"")</f>
        <v/>
      </c>
      <c r="AT180" s="251" t="str">
        <f t="shared" si="76"/>
        <v/>
      </c>
      <c r="AU180" s="208" t="str">
        <f>IFERROR(VLOOKUP(DATASHEET!BL178,lookup,2,FALSE),"")</f>
        <v/>
      </c>
      <c r="AV180" s="208" t="str">
        <f>IFERROR(VLOOKUP(DATASHEET!BT178,lookup,2,FALSE),"")</f>
        <v/>
      </c>
      <c r="AW180" s="208" t="str">
        <f>IFERROR(VLOOKUP(DATASHEET!CB178,lookup,2,FALSE),"")</f>
        <v/>
      </c>
      <c r="AX180" s="209" t="str">
        <f>IFERROR(VLOOKUP(DATASHEET!CF178,lookup,2,FALSE),"")</f>
        <v/>
      </c>
      <c r="AY180" s="208" t="str">
        <f>IFERROR(VLOOKUP(DATASHEET!AN178,lookup,2,FALSE),"")</f>
        <v/>
      </c>
      <c r="AZ180" s="264" t="str">
        <f>IFERROR(VLOOKUP(DATASHEET!BX178,lookup,2,FALSE),"")</f>
        <v/>
      </c>
      <c r="BA180" s="210" t="str">
        <f>IFERROR(VLOOKUP(DATASHEET!AJ178,lookup,2,FALSE),"")</f>
        <v/>
      </c>
      <c r="BB180" s="211" t="str">
        <f t="shared" si="77"/>
        <v/>
      </c>
      <c r="BC180" s="212" t="str">
        <f t="shared" si="78"/>
        <v/>
      </c>
      <c r="BD180" s="132"/>
    </row>
    <row r="181" spans="1:56" x14ac:dyDescent="0.25">
      <c r="A181" s="193" t="str">
        <f>DATASHEET!B179</f>
        <v>STONES, Lily</v>
      </c>
      <c r="B181" s="194" t="str">
        <f>DATASHEET!C179</f>
        <v>8AB</v>
      </c>
      <c r="C181" s="194" t="str">
        <f>DATASHEET!D179</f>
        <v>F</v>
      </c>
      <c r="D181" s="194" t="str">
        <f>DATASHEET!J179</f>
        <v>K</v>
      </c>
      <c r="E181" s="194" t="str">
        <f>DATASHEET!E179</f>
        <v>N</v>
      </c>
      <c r="F181" s="194" t="str">
        <f>DATASHEET!F179</f>
        <v>White - British</v>
      </c>
      <c r="G181" s="194" t="str">
        <f>DATASHEET!H179</f>
        <v>N</v>
      </c>
      <c r="H181" s="194" t="str">
        <f>DATASHEET!I179</f>
        <v>N</v>
      </c>
      <c r="I181" s="195" t="str">
        <f>DATASHEET!L179</f>
        <v/>
      </c>
      <c r="J181" s="325" t="str">
        <f>PROGRESS!P193</f>
        <v/>
      </c>
      <c r="K181" s="163" t="str">
        <f t="shared" si="53"/>
        <v/>
      </c>
      <c r="L181" s="196" t="str">
        <f t="shared" si="54"/>
        <v/>
      </c>
      <c r="M181" s="165"/>
      <c r="N181" s="304" t="str">
        <f t="shared" si="55"/>
        <v/>
      </c>
      <c r="O181" s="198" t="str">
        <f t="shared" si="56"/>
        <v/>
      </c>
      <c r="P181" s="199" t="str">
        <f t="shared" si="57"/>
        <v/>
      </c>
      <c r="Q181" s="304" t="str">
        <f t="shared" si="58"/>
        <v/>
      </c>
      <c r="R181" s="198" t="str">
        <f t="shared" si="59"/>
        <v/>
      </c>
      <c r="S181" s="200" t="str">
        <f t="shared" si="60"/>
        <v/>
      </c>
      <c r="T181" s="304" t="str">
        <f t="shared" si="61"/>
        <v/>
      </c>
      <c r="U181" s="198">
        <f t="shared" si="62"/>
        <v>0</v>
      </c>
      <c r="V181" s="201" t="str">
        <f t="shared" si="63"/>
        <v/>
      </c>
      <c r="W181" s="202">
        <f t="shared" si="64"/>
        <v>3</v>
      </c>
      <c r="X181" s="304" t="str">
        <f t="shared" si="65"/>
        <v/>
      </c>
      <c r="Y181" s="198">
        <f t="shared" si="66"/>
        <v>0</v>
      </c>
      <c r="Z181" s="201" t="str">
        <f t="shared" si="67"/>
        <v/>
      </c>
      <c r="AA181" s="202">
        <f t="shared" si="68"/>
        <v>3</v>
      </c>
      <c r="AB181" s="171"/>
      <c r="AC181" s="172" t="str">
        <f>IFERROR(VLOOKUP(DATASHEET!BP179,lookup,2,FALSE)*2,"")</f>
        <v/>
      </c>
      <c r="AD181" s="173" t="str">
        <f>IFERROR(VLOOKUP(DATASHEET!AR179,lookup,2,FALSE)*2,"")</f>
        <v/>
      </c>
      <c r="AE181" s="174" t="str">
        <f t="shared" si="69"/>
        <v/>
      </c>
      <c r="AF181" s="175" t="str">
        <f t="shared" si="70"/>
        <v/>
      </c>
      <c r="AG181" s="203" t="str">
        <f t="shared" si="71"/>
        <v/>
      </c>
      <c r="AH181" s="204" t="str">
        <f t="shared" si="72"/>
        <v/>
      </c>
      <c r="AI181" s="178" t="str">
        <f t="shared" si="73"/>
        <v/>
      </c>
      <c r="AJ181" s="205" t="str">
        <f t="shared" si="74"/>
        <v/>
      </c>
      <c r="AK181" s="180"/>
      <c r="AL181" s="181" t="str">
        <f>IFERROR(VLOOKUP(DATASHEET!CJ179,lookup,2,FALSE),"")</f>
        <v/>
      </c>
      <c r="AM181" s="182" t="str">
        <f t="shared" si="75"/>
        <v/>
      </c>
      <c r="AN181" s="183" t="str">
        <f>IFERROR(VLOOKUP(DATASHEET!AZ179,lookup,2,FALSE),"")</f>
        <v/>
      </c>
      <c r="AO181" s="183" t="str">
        <f>IFERROR(VLOOKUP(DATASHEET!CN179,lookup,2,FALSE),"")</f>
        <v/>
      </c>
      <c r="AP181" s="184" t="str">
        <f>IFERROR(VLOOKUP(DATASHEET!BH179,lookup,2,FALSE),"")</f>
        <v/>
      </c>
      <c r="AQ181" s="206" t="str">
        <f>IFERROR(VLOOKUP(DATASHEET!BD179,lookup,2,FALSE),"")</f>
        <v/>
      </c>
      <c r="AR181" s="186"/>
      <c r="AS181" s="207" t="str">
        <f>IFERROR(VLOOKUP(DATASHEET!AF179,lookup,2,FALSE),"")</f>
        <v/>
      </c>
      <c r="AT181" s="251" t="str">
        <f t="shared" si="76"/>
        <v/>
      </c>
      <c r="AU181" s="208" t="str">
        <f>IFERROR(VLOOKUP(DATASHEET!BL179,lookup,2,FALSE),"")</f>
        <v/>
      </c>
      <c r="AV181" s="208" t="str">
        <f>IFERROR(VLOOKUP(DATASHEET!BT179,lookup,2,FALSE),"")</f>
        <v/>
      </c>
      <c r="AW181" s="208" t="str">
        <f>IFERROR(VLOOKUP(DATASHEET!CB179,lookup,2,FALSE),"")</f>
        <v/>
      </c>
      <c r="AX181" s="209" t="str">
        <f>IFERROR(VLOOKUP(DATASHEET!CF179,lookup,2,FALSE),"")</f>
        <v/>
      </c>
      <c r="AY181" s="208" t="str">
        <f>IFERROR(VLOOKUP(DATASHEET!AN179,lookup,2,FALSE),"")</f>
        <v/>
      </c>
      <c r="AZ181" s="264" t="str">
        <f>IFERROR(VLOOKUP(DATASHEET!BX179,lookup,2,FALSE),"")</f>
        <v/>
      </c>
      <c r="BA181" s="210" t="str">
        <f>IFERROR(VLOOKUP(DATASHEET!AJ179,lookup,2,FALSE),"")</f>
        <v/>
      </c>
      <c r="BB181" s="211" t="str">
        <f t="shared" si="77"/>
        <v/>
      </c>
      <c r="BC181" s="212" t="str">
        <f t="shared" si="78"/>
        <v/>
      </c>
      <c r="BD181" s="132"/>
    </row>
    <row r="182" spans="1:56" x14ac:dyDescent="0.25">
      <c r="A182" s="193" t="str">
        <f>DATASHEET!B180</f>
        <v>SWIFT PEREZ, Isabel</v>
      </c>
      <c r="B182" s="194" t="str">
        <f>DATASHEET!C180</f>
        <v>8KS</v>
      </c>
      <c r="C182" s="194" t="str">
        <f>DATASHEET!D180</f>
        <v>F</v>
      </c>
      <c r="D182" s="194" t="str">
        <f>DATASHEET!J180</f>
        <v>N</v>
      </c>
      <c r="E182" s="194" t="str">
        <f>DATASHEET!E180</f>
        <v>N</v>
      </c>
      <c r="F182" s="194" t="str">
        <f>DATASHEET!F180</f>
        <v>White and Black African</v>
      </c>
      <c r="G182" s="194" t="str">
        <f>DATASHEET!H180</f>
        <v>N</v>
      </c>
      <c r="H182" s="194" t="str">
        <f>DATASHEET!I180</f>
        <v>N</v>
      </c>
      <c r="I182" s="195" t="str">
        <f>DATASHEET!L180</f>
        <v>5-6</v>
      </c>
      <c r="J182" s="325">
        <f>PROGRESS!P194</f>
        <v>50.927548999999999</v>
      </c>
      <c r="K182" s="163" t="str">
        <f t="shared" si="53"/>
        <v/>
      </c>
      <c r="L182" s="196" t="str">
        <f t="shared" si="54"/>
        <v/>
      </c>
      <c r="M182" s="165"/>
      <c r="N182" s="304">
        <f t="shared" si="55"/>
        <v>10.1855098</v>
      </c>
      <c r="O182" s="198" t="str">
        <f t="shared" si="56"/>
        <v/>
      </c>
      <c r="P182" s="199" t="str">
        <f t="shared" si="57"/>
        <v/>
      </c>
      <c r="Q182" s="304">
        <f t="shared" si="58"/>
        <v>10.1855098</v>
      </c>
      <c r="R182" s="198" t="str">
        <f t="shared" si="59"/>
        <v/>
      </c>
      <c r="S182" s="200" t="str">
        <f t="shared" si="60"/>
        <v/>
      </c>
      <c r="T182" s="304">
        <f t="shared" si="61"/>
        <v>15.278264700000001</v>
      </c>
      <c r="U182" s="198">
        <f t="shared" si="62"/>
        <v>0</v>
      </c>
      <c r="V182" s="201">
        <f t="shared" si="63"/>
        <v>-5.0927549000000001</v>
      </c>
      <c r="W182" s="202">
        <f t="shared" si="64"/>
        <v>3</v>
      </c>
      <c r="X182" s="304">
        <f t="shared" si="65"/>
        <v>15.278264700000001</v>
      </c>
      <c r="Y182" s="198">
        <f t="shared" si="66"/>
        <v>0</v>
      </c>
      <c r="Z182" s="201">
        <f t="shared" si="67"/>
        <v>-5.0927549000000001</v>
      </c>
      <c r="AA182" s="202">
        <f t="shared" si="68"/>
        <v>3</v>
      </c>
      <c r="AB182" s="171"/>
      <c r="AC182" s="172" t="str">
        <f>IFERROR(VLOOKUP(DATASHEET!BP180,lookup,2,FALSE)*2,"")</f>
        <v/>
      </c>
      <c r="AD182" s="173" t="str">
        <f>IFERROR(VLOOKUP(DATASHEET!AR180,lookup,2,FALSE)*2,"")</f>
        <v/>
      </c>
      <c r="AE182" s="174" t="str">
        <f t="shared" si="69"/>
        <v/>
      </c>
      <c r="AF182" s="175" t="str">
        <f t="shared" si="70"/>
        <v/>
      </c>
      <c r="AG182" s="203" t="str">
        <f t="shared" si="71"/>
        <v/>
      </c>
      <c r="AH182" s="204" t="str">
        <f t="shared" si="72"/>
        <v/>
      </c>
      <c r="AI182" s="178" t="str">
        <f t="shared" si="73"/>
        <v/>
      </c>
      <c r="AJ182" s="205" t="str">
        <f t="shared" si="74"/>
        <v/>
      </c>
      <c r="AK182" s="180"/>
      <c r="AL182" s="181" t="str">
        <f>IFERROR(VLOOKUP(DATASHEET!CJ180,lookup,2,FALSE),"")</f>
        <v/>
      </c>
      <c r="AM182" s="182" t="str">
        <f t="shared" si="75"/>
        <v/>
      </c>
      <c r="AN182" s="183" t="str">
        <f>IFERROR(VLOOKUP(DATASHEET!AZ180,lookup,2,FALSE),"")</f>
        <v/>
      </c>
      <c r="AO182" s="183" t="str">
        <f>IFERROR(VLOOKUP(DATASHEET!CN180,lookup,2,FALSE),"")</f>
        <v/>
      </c>
      <c r="AP182" s="184" t="str">
        <f>IFERROR(VLOOKUP(DATASHEET!BH180,lookup,2,FALSE),"")</f>
        <v/>
      </c>
      <c r="AQ182" s="206" t="str">
        <f>IFERROR(VLOOKUP(DATASHEET!BD180,lookup,2,FALSE),"")</f>
        <v/>
      </c>
      <c r="AR182" s="186"/>
      <c r="AS182" s="207" t="str">
        <f>IFERROR(VLOOKUP(DATASHEET!AF180,lookup,2,FALSE),"")</f>
        <v/>
      </c>
      <c r="AT182" s="251" t="str">
        <f t="shared" si="76"/>
        <v/>
      </c>
      <c r="AU182" s="208" t="str">
        <f>IFERROR(VLOOKUP(DATASHEET!BL180,lookup,2,FALSE),"")</f>
        <v/>
      </c>
      <c r="AV182" s="208" t="str">
        <f>IFERROR(VLOOKUP(DATASHEET!BT180,lookup,2,FALSE),"")</f>
        <v/>
      </c>
      <c r="AW182" s="208" t="str">
        <f>IFERROR(VLOOKUP(DATASHEET!CB180,lookup,2,FALSE),"")</f>
        <v/>
      </c>
      <c r="AX182" s="209" t="str">
        <f>IFERROR(VLOOKUP(DATASHEET!CF180,lookup,2,FALSE),"")</f>
        <v/>
      </c>
      <c r="AY182" s="208" t="str">
        <f>IFERROR(VLOOKUP(DATASHEET!AN180,lookup,2,FALSE),"")</f>
        <v/>
      </c>
      <c r="AZ182" s="264" t="str">
        <f>IFERROR(VLOOKUP(DATASHEET!BX180,lookup,2,FALSE),"")</f>
        <v/>
      </c>
      <c r="BA182" s="210" t="str">
        <f>IFERROR(VLOOKUP(DATASHEET!AJ180,lookup,2,FALSE),"")</f>
        <v/>
      </c>
      <c r="BB182" s="211" t="str">
        <f t="shared" si="77"/>
        <v/>
      </c>
      <c r="BC182" s="212" t="str">
        <f t="shared" si="78"/>
        <v/>
      </c>
      <c r="BD182" s="132"/>
    </row>
    <row r="183" spans="1:56" x14ac:dyDescent="0.25">
      <c r="A183" s="193" t="str">
        <f>DATASHEET!B181</f>
        <v>SZABRA, Barti</v>
      </c>
      <c r="B183" s="194" t="str">
        <f>DATASHEET!C181</f>
        <v>8PH</v>
      </c>
      <c r="C183" s="194" t="str">
        <f>DATASHEET!D181</f>
        <v>M</v>
      </c>
      <c r="D183" s="194" t="str">
        <f>DATASHEET!J181</f>
        <v>N</v>
      </c>
      <c r="E183" s="194" t="str">
        <f>DATASHEET!E181</f>
        <v>N</v>
      </c>
      <c r="F183" s="194" t="str">
        <f>DATASHEET!F181</f>
        <v>White Eastern European</v>
      </c>
      <c r="G183" s="194" t="str">
        <f>DATASHEET!H181</f>
        <v>N</v>
      </c>
      <c r="H183" s="194" t="str">
        <f>DATASHEET!I181</f>
        <v>N</v>
      </c>
      <c r="I183" s="195" t="str">
        <f>DATASHEET!L181</f>
        <v>7-8</v>
      </c>
      <c r="J183" s="325">
        <f>PROGRESS!P195</f>
        <v>68.411214999999999</v>
      </c>
      <c r="K183" s="163" t="str">
        <f t="shared" si="53"/>
        <v/>
      </c>
      <c r="L183" s="196" t="str">
        <f t="shared" si="54"/>
        <v/>
      </c>
      <c r="M183" s="165"/>
      <c r="N183" s="304">
        <f t="shared" si="55"/>
        <v>13.682243</v>
      </c>
      <c r="O183" s="198" t="str">
        <f t="shared" si="56"/>
        <v/>
      </c>
      <c r="P183" s="199" t="str">
        <f t="shared" si="57"/>
        <v/>
      </c>
      <c r="Q183" s="304">
        <f t="shared" si="58"/>
        <v>13.682243</v>
      </c>
      <c r="R183" s="198" t="str">
        <f t="shared" si="59"/>
        <v/>
      </c>
      <c r="S183" s="200" t="str">
        <f t="shared" si="60"/>
        <v/>
      </c>
      <c r="T183" s="304">
        <f t="shared" si="61"/>
        <v>20.5233645</v>
      </c>
      <c r="U183" s="198">
        <f t="shared" si="62"/>
        <v>0</v>
      </c>
      <c r="V183" s="201">
        <f t="shared" si="63"/>
        <v>-6.8411214999999999</v>
      </c>
      <c r="W183" s="202">
        <f t="shared" si="64"/>
        <v>3</v>
      </c>
      <c r="X183" s="304">
        <f t="shared" si="65"/>
        <v>20.5233645</v>
      </c>
      <c r="Y183" s="198">
        <f t="shared" si="66"/>
        <v>0</v>
      </c>
      <c r="Z183" s="201">
        <f t="shared" si="67"/>
        <v>-6.8411214999999999</v>
      </c>
      <c r="AA183" s="202">
        <f t="shared" si="68"/>
        <v>3</v>
      </c>
      <c r="AB183" s="171"/>
      <c r="AC183" s="172" t="str">
        <f>IFERROR(VLOOKUP(DATASHEET!BP181,lookup,2,FALSE)*2,"")</f>
        <v/>
      </c>
      <c r="AD183" s="173" t="str">
        <f>IFERROR(VLOOKUP(DATASHEET!AR181,lookup,2,FALSE)*2,"")</f>
        <v/>
      </c>
      <c r="AE183" s="174" t="str">
        <f t="shared" si="69"/>
        <v/>
      </c>
      <c r="AF183" s="175" t="str">
        <f t="shared" si="70"/>
        <v/>
      </c>
      <c r="AG183" s="203" t="str">
        <f t="shared" si="71"/>
        <v/>
      </c>
      <c r="AH183" s="204" t="str">
        <f t="shared" si="72"/>
        <v/>
      </c>
      <c r="AI183" s="178" t="str">
        <f t="shared" si="73"/>
        <v/>
      </c>
      <c r="AJ183" s="205" t="str">
        <f t="shared" si="74"/>
        <v/>
      </c>
      <c r="AK183" s="180"/>
      <c r="AL183" s="181" t="str">
        <f>IFERROR(VLOOKUP(DATASHEET!CJ181,lookup,2,FALSE),"")</f>
        <v/>
      </c>
      <c r="AM183" s="182" t="str">
        <f t="shared" si="75"/>
        <v/>
      </c>
      <c r="AN183" s="183" t="str">
        <f>IFERROR(VLOOKUP(DATASHEET!AZ181,lookup,2,FALSE),"")</f>
        <v/>
      </c>
      <c r="AO183" s="183" t="str">
        <f>IFERROR(VLOOKUP(DATASHEET!CN181,lookup,2,FALSE),"")</f>
        <v/>
      </c>
      <c r="AP183" s="184" t="str">
        <f>IFERROR(VLOOKUP(DATASHEET!BH181,lookup,2,FALSE),"")</f>
        <v/>
      </c>
      <c r="AQ183" s="206" t="str">
        <f>IFERROR(VLOOKUP(DATASHEET!BD181,lookup,2,FALSE),"")</f>
        <v/>
      </c>
      <c r="AR183" s="186"/>
      <c r="AS183" s="207" t="str">
        <f>IFERROR(VLOOKUP(DATASHEET!AF181,lookup,2,FALSE),"")</f>
        <v/>
      </c>
      <c r="AT183" s="251" t="str">
        <f t="shared" si="76"/>
        <v/>
      </c>
      <c r="AU183" s="208" t="str">
        <f>IFERROR(VLOOKUP(DATASHEET!BL181,lookup,2,FALSE),"")</f>
        <v/>
      </c>
      <c r="AV183" s="208" t="str">
        <f>IFERROR(VLOOKUP(DATASHEET!BT181,lookup,2,FALSE),"")</f>
        <v/>
      </c>
      <c r="AW183" s="208" t="str">
        <f>IFERROR(VLOOKUP(DATASHEET!CB181,lookup,2,FALSE),"")</f>
        <v/>
      </c>
      <c r="AX183" s="209" t="str">
        <f>IFERROR(VLOOKUP(DATASHEET!CF181,lookup,2,FALSE),"")</f>
        <v/>
      </c>
      <c r="AY183" s="208" t="str">
        <f>IFERROR(VLOOKUP(DATASHEET!AN181,lookup,2,FALSE),"")</f>
        <v/>
      </c>
      <c r="AZ183" s="264" t="str">
        <f>IFERROR(VLOOKUP(DATASHEET!BX181,lookup,2,FALSE),"")</f>
        <v/>
      </c>
      <c r="BA183" s="210" t="str">
        <f>IFERROR(VLOOKUP(DATASHEET!AJ181,lookup,2,FALSE),"")</f>
        <v/>
      </c>
      <c r="BB183" s="211" t="str">
        <f t="shared" si="77"/>
        <v/>
      </c>
      <c r="BC183" s="212" t="str">
        <f t="shared" si="78"/>
        <v/>
      </c>
      <c r="BD183" s="132"/>
    </row>
    <row r="184" spans="1:56" x14ac:dyDescent="0.25">
      <c r="A184" s="193" t="str">
        <f>DATASHEET!B182</f>
        <v>SZCZEGIELNIAK, Nikola</v>
      </c>
      <c r="B184" s="194" t="str">
        <f>DATASHEET!C182</f>
        <v>8JJ</v>
      </c>
      <c r="C184" s="194" t="str">
        <f>DATASHEET!D182</f>
        <v>F</v>
      </c>
      <c r="D184" s="194" t="str">
        <f>DATASHEET!J182</f>
        <v>N</v>
      </c>
      <c r="E184" s="194" t="str">
        <f>DATASHEET!E182</f>
        <v>N</v>
      </c>
      <c r="F184" s="194" t="str">
        <f>DATASHEET!F182</f>
        <v>White - British</v>
      </c>
      <c r="G184" s="194" t="str">
        <f>DATASHEET!H182</f>
        <v>N</v>
      </c>
      <c r="H184" s="194" t="str">
        <f>DATASHEET!I182</f>
        <v>N</v>
      </c>
      <c r="I184" s="195" t="str">
        <f>DATASHEET!L182</f>
        <v>8-9</v>
      </c>
      <c r="J184" s="325">
        <f>PROGRESS!P196</f>
        <v>75.154411999999994</v>
      </c>
      <c r="K184" s="163" t="str">
        <f t="shared" si="53"/>
        <v/>
      </c>
      <c r="L184" s="196" t="str">
        <f t="shared" si="54"/>
        <v/>
      </c>
      <c r="M184" s="165"/>
      <c r="N184" s="304">
        <f t="shared" si="55"/>
        <v>15.030882399999999</v>
      </c>
      <c r="O184" s="198" t="str">
        <f t="shared" si="56"/>
        <v/>
      </c>
      <c r="P184" s="199" t="str">
        <f t="shared" si="57"/>
        <v/>
      </c>
      <c r="Q184" s="304">
        <f t="shared" si="58"/>
        <v>15.030882399999999</v>
      </c>
      <c r="R184" s="198" t="str">
        <f t="shared" si="59"/>
        <v/>
      </c>
      <c r="S184" s="200" t="str">
        <f t="shared" si="60"/>
        <v/>
      </c>
      <c r="T184" s="304">
        <f t="shared" si="61"/>
        <v>22.546323600000001</v>
      </c>
      <c r="U184" s="198">
        <f t="shared" si="62"/>
        <v>0</v>
      </c>
      <c r="V184" s="201">
        <f t="shared" si="63"/>
        <v>-7.5154412000000006</v>
      </c>
      <c r="W184" s="202">
        <f t="shared" si="64"/>
        <v>3</v>
      </c>
      <c r="X184" s="304">
        <f t="shared" si="65"/>
        <v>22.546323600000001</v>
      </c>
      <c r="Y184" s="198">
        <f t="shared" si="66"/>
        <v>0</v>
      </c>
      <c r="Z184" s="201">
        <f t="shared" si="67"/>
        <v>-7.5154412000000006</v>
      </c>
      <c r="AA184" s="202">
        <f t="shared" si="68"/>
        <v>3</v>
      </c>
      <c r="AB184" s="171"/>
      <c r="AC184" s="172" t="str">
        <f>IFERROR(VLOOKUP(DATASHEET!BP182,lookup,2,FALSE)*2,"")</f>
        <v/>
      </c>
      <c r="AD184" s="173" t="str">
        <f>IFERROR(VLOOKUP(DATASHEET!AR182,lookup,2,FALSE)*2,"")</f>
        <v/>
      </c>
      <c r="AE184" s="174" t="str">
        <f t="shared" si="69"/>
        <v/>
      </c>
      <c r="AF184" s="175" t="str">
        <f t="shared" si="70"/>
        <v/>
      </c>
      <c r="AG184" s="203" t="str">
        <f t="shared" si="71"/>
        <v/>
      </c>
      <c r="AH184" s="204" t="str">
        <f t="shared" si="72"/>
        <v/>
      </c>
      <c r="AI184" s="178" t="str">
        <f t="shared" si="73"/>
        <v/>
      </c>
      <c r="AJ184" s="205" t="str">
        <f t="shared" si="74"/>
        <v/>
      </c>
      <c r="AK184" s="180"/>
      <c r="AL184" s="181" t="str">
        <f>IFERROR(VLOOKUP(DATASHEET!CJ182,lookup,2,FALSE),"")</f>
        <v/>
      </c>
      <c r="AM184" s="182" t="str">
        <f t="shared" si="75"/>
        <v/>
      </c>
      <c r="AN184" s="183" t="str">
        <f>IFERROR(VLOOKUP(DATASHEET!AZ182,lookup,2,FALSE),"")</f>
        <v/>
      </c>
      <c r="AO184" s="183" t="str">
        <f>IFERROR(VLOOKUP(DATASHEET!CN182,lookup,2,FALSE),"")</f>
        <v/>
      </c>
      <c r="AP184" s="184" t="str">
        <f>IFERROR(VLOOKUP(DATASHEET!BH182,lookup,2,FALSE),"")</f>
        <v/>
      </c>
      <c r="AQ184" s="206" t="str">
        <f>IFERROR(VLOOKUP(DATASHEET!BD182,lookup,2,FALSE),"")</f>
        <v/>
      </c>
      <c r="AR184" s="186"/>
      <c r="AS184" s="207" t="str">
        <f>IFERROR(VLOOKUP(DATASHEET!AF182,lookup,2,FALSE),"")</f>
        <v/>
      </c>
      <c r="AT184" s="251" t="str">
        <f t="shared" si="76"/>
        <v/>
      </c>
      <c r="AU184" s="208" t="str">
        <f>IFERROR(VLOOKUP(DATASHEET!BL182,lookup,2,FALSE),"")</f>
        <v/>
      </c>
      <c r="AV184" s="208" t="str">
        <f>IFERROR(VLOOKUP(DATASHEET!BT182,lookup,2,FALSE),"")</f>
        <v/>
      </c>
      <c r="AW184" s="208" t="str">
        <f>IFERROR(VLOOKUP(DATASHEET!CB182,lookup,2,FALSE),"")</f>
        <v/>
      </c>
      <c r="AX184" s="209" t="str">
        <f>IFERROR(VLOOKUP(DATASHEET!CF182,lookup,2,FALSE),"")</f>
        <v/>
      </c>
      <c r="AY184" s="208" t="str">
        <f>IFERROR(VLOOKUP(DATASHEET!AN182,lookup,2,FALSE),"")</f>
        <v/>
      </c>
      <c r="AZ184" s="264" t="str">
        <f>IFERROR(VLOOKUP(DATASHEET!BX182,lookup,2,FALSE),"")</f>
        <v/>
      </c>
      <c r="BA184" s="210" t="str">
        <f>IFERROR(VLOOKUP(DATASHEET!AJ182,lookup,2,FALSE),"")</f>
        <v/>
      </c>
      <c r="BB184" s="211" t="str">
        <f t="shared" si="77"/>
        <v/>
      </c>
      <c r="BC184" s="212" t="str">
        <f t="shared" si="78"/>
        <v/>
      </c>
      <c r="BD184" s="132"/>
    </row>
    <row r="185" spans="1:56" x14ac:dyDescent="0.25">
      <c r="A185" s="193" t="str">
        <f>DATASHEET!B183</f>
        <v>TEKLU, Dibora</v>
      </c>
      <c r="B185" s="194" t="str">
        <f>DATASHEET!C183</f>
        <v>8KS</v>
      </c>
      <c r="C185" s="194" t="str">
        <f>DATASHEET!D183</f>
        <v>F</v>
      </c>
      <c r="D185" s="194" t="str">
        <f>DATASHEET!J183</f>
        <v>N</v>
      </c>
      <c r="E185" s="194" t="str">
        <f>DATASHEET!E183</f>
        <v>Y</v>
      </c>
      <c r="F185" s="194" t="str">
        <f>DATASHEET!F183</f>
        <v>Black - African</v>
      </c>
      <c r="G185" s="194" t="str">
        <f>DATASHEET!H183</f>
        <v>Y</v>
      </c>
      <c r="H185" s="194" t="str">
        <f>DATASHEET!I183</f>
        <v>N</v>
      </c>
      <c r="I185" s="195" t="str">
        <f>DATASHEET!L183</f>
        <v>6-7</v>
      </c>
      <c r="J185" s="325">
        <f>PROGRESS!P197</f>
        <v>65.541015999999999</v>
      </c>
      <c r="K185" s="163" t="str">
        <f t="shared" si="53"/>
        <v/>
      </c>
      <c r="L185" s="196" t="str">
        <f t="shared" si="54"/>
        <v/>
      </c>
      <c r="M185" s="165"/>
      <c r="N185" s="304">
        <f t="shared" si="55"/>
        <v>13.1082032</v>
      </c>
      <c r="O185" s="198" t="str">
        <f t="shared" si="56"/>
        <v/>
      </c>
      <c r="P185" s="199" t="str">
        <f t="shared" si="57"/>
        <v/>
      </c>
      <c r="Q185" s="304">
        <f t="shared" si="58"/>
        <v>13.1082032</v>
      </c>
      <c r="R185" s="198" t="str">
        <f t="shared" si="59"/>
        <v/>
      </c>
      <c r="S185" s="200" t="str">
        <f t="shared" si="60"/>
        <v/>
      </c>
      <c r="T185" s="304">
        <f t="shared" si="61"/>
        <v>19.662304800000001</v>
      </c>
      <c r="U185" s="198">
        <f t="shared" si="62"/>
        <v>0</v>
      </c>
      <c r="V185" s="201">
        <f t="shared" si="63"/>
        <v>-6.5541016000000001</v>
      </c>
      <c r="W185" s="202">
        <f t="shared" si="64"/>
        <v>3</v>
      </c>
      <c r="X185" s="304">
        <f t="shared" si="65"/>
        <v>19.662304800000001</v>
      </c>
      <c r="Y185" s="198">
        <f t="shared" si="66"/>
        <v>0</v>
      </c>
      <c r="Z185" s="201">
        <f t="shared" si="67"/>
        <v>-6.5541016000000001</v>
      </c>
      <c r="AA185" s="202">
        <f t="shared" si="68"/>
        <v>3</v>
      </c>
      <c r="AB185" s="171"/>
      <c r="AC185" s="172" t="str">
        <f>IFERROR(VLOOKUP(DATASHEET!BP183,lookup,2,FALSE)*2,"")</f>
        <v/>
      </c>
      <c r="AD185" s="173" t="str">
        <f>IFERROR(VLOOKUP(DATASHEET!AR183,lookup,2,FALSE)*2,"")</f>
        <v/>
      </c>
      <c r="AE185" s="174" t="str">
        <f t="shared" si="69"/>
        <v/>
      </c>
      <c r="AF185" s="175" t="str">
        <f t="shared" si="70"/>
        <v/>
      </c>
      <c r="AG185" s="203" t="str">
        <f t="shared" si="71"/>
        <v/>
      </c>
      <c r="AH185" s="204" t="str">
        <f t="shared" si="72"/>
        <v/>
      </c>
      <c r="AI185" s="178" t="str">
        <f t="shared" si="73"/>
        <v/>
      </c>
      <c r="AJ185" s="205" t="str">
        <f t="shared" si="74"/>
        <v/>
      </c>
      <c r="AK185" s="180"/>
      <c r="AL185" s="181" t="str">
        <f>IFERROR(VLOOKUP(DATASHEET!CJ183,lookup,2,FALSE),"")</f>
        <v/>
      </c>
      <c r="AM185" s="182" t="str">
        <f t="shared" si="75"/>
        <v/>
      </c>
      <c r="AN185" s="183" t="str">
        <f>IFERROR(VLOOKUP(DATASHEET!AZ183,lookup,2,FALSE),"")</f>
        <v/>
      </c>
      <c r="AO185" s="183" t="str">
        <f>IFERROR(VLOOKUP(DATASHEET!CN183,lookup,2,FALSE),"")</f>
        <v/>
      </c>
      <c r="AP185" s="184" t="str">
        <f>IFERROR(VLOOKUP(DATASHEET!BH183,lookup,2,FALSE),"")</f>
        <v/>
      </c>
      <c r="AQ185" s="206" t="str">
        <f>IFERROR(VLOOKUP(DATASHEET!BD183,lookup,2,FALSE),"")</f>
        <v/>
      </c>
      <c r="AR185" s="186"/>
      <c r="AS185" s="207" t="str">
        <f>IFERROR(VLOOKUP(DATASHEET!AF183,lookup,2,FALSE),"")</f>
        <v/>
      </c>
      <c r="AT185" s="251" t="str">
        <f t="shared" si="76"/>
        <v/>
      </c>
      <c r="AU185" s="208" t="str">
        <f>IFERROR(VLOOKUP(DATASHEET!BL183,lookup,2,FALSE),"")</f>
        <v/>
      </c>
      <c r="AV185" s="208" t="str">
        <f>IFERROR(VLOOKUP(DATASHEET!BT183,lookup,2,FALSE),"")</f>
        <v/>
      </c>
      <c r="AW185" s="208" t="str">
        <f>IFERROR(VLOOKUP(DATASHEET!CB183,lookup,2,FALSE),"")</f>
        <v/>
      </c>
      <c r="AX185" s="209" t="str">
        <f>IFERROR(VLOOKUP(DATASHEET!CF183,lookup,2,FALSE),"")</f>
        <v/>
      </c>
      <c r="AY185" s="208" t="str">
        <f>IFERROR(VLOOKUP(DATASHEET!AN183,lookup,2,FALSE),"")</f>
        <v/>
      </c>
      <c r="AZ185" s="264" t="str">
        <f>IFERROR(VLOOKUP(DATASHEET!BX183,lookup,2,FALSE),"")</f>
        <v/>
      </c>
      <c r="BA185" s="210" t="str">
        <f>IFERROR(VLOOKUP(DATASHEET!AJ183,lookup,2,FALSE),"")</f>
        <v/>
      </c>
      <c r="BB185" s="211" t="str">
        <f t="shared" si="77"/>
        <v/>
      </c>
      <c r="BC185" s="212" t="str">
        <f t="shared" si="78"/>
        <v/>
      </c>
      <c r="BD185" s="132"/>
    </row>
    <row r="186" spans="1:56" x14ac:dyDescent="0.25">
      <c r="A186" s="193" t="str">
        <f>DATASHEET!B184</f>
        <v>TEMELSO, Nahom</v>
      </c>
      <c r="B186" s="194" t="str">
        <f>DATASHEET!C184</f>
        <v>8KC</v>
      </c>
      <c r="C186" s="194" t="str">
        <f>DATASHEET!D184</f>
        <v>M</v>
      </c>
      <c r="D186" s="194" t="str">
        <f>DATASHEET!J184</f>
        <v>N</v>
      </c>
      <c r="E186" s="194" t="str">
        <f>DATASHEET!E184</f>
        <v>N</v>
      </c>
      <c r="F186" s="194" t="str">
        <f>DATASHEET!F184</f>
        <v>Other Black African</v>
      </c>
      <c r="G186" s="194" t="str">
        <f>DATASHEET!H184</f>
        <v>N</v>
      </c>
      <c r="H186" s="194" t="str">
        <f>DATASHEET!I184</f>
        <v>N</v>
      </c>
      <c r="I186" s="195" t="str">
        <f>DATASHEET!L184</f>
        <v>3-4</v>
      </c>
      <c r="J186" s="325">
        <f>PROGRESS!P198</f>
        <v>38.246667000000002</v>
      </c>
      <c r="K186" s="163" t="str">
        <f t="shared" si="53"/>
        <v/>
      </c>
      <c r="L186" s="196" t="str">
        <f t="shared" si="54"/>
        <v/>
      </c>
      <c r="M186" s="165"/>
      <c r="N186" s="304">
        <f t="shared" si="55"/>
        <v>7.6493334000000006</v>
      </c>
      <c r="O186" s="198" t="str">
        <f t="shared" si="56"/>
        <v/>
      </c>
      <c r="P186" s="199" t="str">
        <f t="shared" si="57"/>
        <v/>
      </c>
      <c r="Q186" s="304">
        <f t="shared" si="58"/>
        <v>7.6493334000000006</v>
      </c>
      <c r="R186" s="198" t="str">
        <f t="shared" si="59"/>
        <v/>
      </c>
      <c r="S186" s="200" t="str">
        <f t="shared" si="60"/>
        <v/>
      </c>
      <c r="T186" s="304">
        <f t="shared" si="61"/>
        <v>11.474000100000001</v>
      </c>
      <c r="U186" s="198">
        <f t="shared" si="62"/>
        <v>0</v>
      </c>
      <c r="V186" s="201">
        <f t="shared" si="63"/>
        <v>-3.8246667000000003</v>
      </c>
      <c r="W186" s="202">
        <f t="shared" si="64"/>
        <v>3</v>
      </c>
      <c r="X186" s="304">
        <f t="shared" si="65"/>
        <v>11.474000100000001</v>
      </c>
      <c r="Y186" s="198">
        <f t="shared" si="66"/>
        <v>0</v>
      </c>
      <c r="Z186" s="201">
        <f t="shared" si="67"/>
        <v>-3.8246667000000003</v>
      </c>
      <c r="AA186" s="202">
        <f t="shared" si="68"/>
        <v>3</v>
      </c>
      <c r="AB186" s="171"/>
      <c r="AC186" s="172" t="str">
        <f>IFERROR(VLOOKUP(DATASHEET!BP184,lookup,2,FALSE)*2,"")</f>
        <v/>
      </c>
      <c r="AD186" s="173" t="str">
        <f>IFERROR(VLOOKUP(DATASHEET!AR184,lookup,2,FALSE)*2,"")</f>
        <v/>
      </c>
      <c r="AE186" s="174" t="str">
        <f t="shared" si="69"/>
        <v/>
      </c>
      <c r="AF186" s="175" t="str">
        <f t="shared" si="70"/>
        <v/>
      </c>
      <c r="AG186" s="203" t="str">
        <f t="shared" si="71"/>
        <v/>
      </c>
      <c r="AH186" s="204" t="str">
        <f t="shared" si="72"/>
        <v/>
      </c>
      <c r="AI186" s="178" t="str">
        <f t="shared" si="73"/>
        <v/>
      </c>
      <c r="AJ186" s="205" t="str">
        <f t="shared" si="74"/>
        <v/>
      </c>
      <c r="AK186" s="180"/>
      <c r="AL186" s="181" t="str">
        <f>IFERROR(VLOOKUP(DATASHEET!CJ184,lookup,2,FALSE),"")</f>
        <v/>
      </c>
      <c r="AM186" s="182" t="str">
        <f t="shared" si="75"/>
        <v/>
      </c>
      <c r="AN186" s="183" t="str">
        <f>IFERROR(VLOOKUP(DATASHEET!AZ184,lookup,2,FALSE),"")</f>
        <v/>
      </c>
      <c r="AO186" s="183" t="str">
        <f>IFERROR(VLOOKUP(DATASHEET!CN184,lookup,2,FALSE),"")</f>
        <v/>
      </c>
      <c r="AP186" s="184" t="str">
        <f>IFERROR(VLOOKUP(DATASHEET!BH184,lookup,2,FALSE),"")</f>
        <v/>
      </c>
      <c r="AQ186" s="206" t="str">
        <f>IFERROR(VLOOKUP(DATASHEET!BD184,lookup,2,FALSE),"")</f>
        <v/>
      </c>
      <c r="AR186" s="186"/>
      <c r="AS186" s="207" t="str">
        <f>IFERROR(VLOOKUP(DATASHEET!AF184,lookup,2,FALSE),"")</f>
        <v/>
      </c>
      <c r="AT186" s="251" t="str">
        <f t="shared" si="76"/>
        <v/>
      </c>
      <c r="AU186" s="208" t="str">
        <f>IFERROR(VLOOKUP(DATASHEET!BL184,lookup,2,FALSE),"")</f>
        <v/>
      </c>
      <c r="AV186" s="208" t="str">
        <f>IFERROR(VLOOKUP(DATASHEET!BT184,lookup,2,FALSE),"")</f>
        <v/>
      </c>
      <c r="AW186" s="208" t="str">
        <f>IFERROR(VLOOKUP(DATASHEET!CB184,lookup,2,FALSE),"")</f>
        <v/>
      </c>
      <c r="AX186" s="209" t="str">
        <f>IFERROR(VLOOKUP(DATASHEET!CF184,lookup,2,FALSE),"")</f>
        <v/>
      </c>
      <c r="AY186" s="208" t="str">
        <f>IFERROR(VLOOKUP(DATASHEET!AN184,lookup,2,FALSE),"")</f>
        <v/>
      </c>
      <c r="AZ186" s="264" t="str">
        <f>IFERROR(VLOOKUP(DATASHEET!BX184,lookup,2,FALSE),"")</f>
        <v/>
      </c>
      <c r="BA186" s="210" t="str">
        <f>IFERROR(VLOOKUP(DATASHEET!AJ184,lookup,2,FALSE),"")</f>
        <v/>
      </c>
      <c r="BB186" s="211" t="str">
        <f t="shared" si="77"/>
        <v/>
      </c>
      <c r="BC186" s="212" t="str">
        <f t="shared" si="78"/>
        <v/>
      </c>
      <c r="BD186" s="132"/>
    </row>
    <row r="187" spans="1:56" x14ac:dyDescent="0.25">
      <c r="A187" s="193" t="str">
        <f>DATASHEET!B185</f>
        <v>THOMAS, Joshua</v>
      </c>
      <c r="B187" s="194" t="str">
        <f>DATASHEET!C185</f>
        <v>8KS</v>
      </c>
      <c r="C187" s="194" t="str">
        <f>DATASHEET!D185</f>
        <v>M</v>
      </c>
      <c r="D187" s="194" t="str">
        <f>DATASHEET!J185</f>
        <v>N</v>
      </c>
      <c r="E187" s="194" t="str">
        <f>DATASHEET!E185</f>
        <v>N</v>
      </c>
      <c r="F187" s="194" t="str">
        <f>DATASHEET!F185</f>
        <v>Indian</v>
      </c>
      <c r="G187" s="194" t="str">
        <f>DATASHEET!H185</f>
        <v>N</v>
      </c>
      <c r="H187" s="194" t="str">
        <f>DATASHEET!I185</f>
        <v>N</v>
      </c>
      <c r="I187" s="195" t="str">
        <f>DATASHEET!L185</f>
        <v>7-8</v>
      </c>
      <c r="J187" s="325">
        <f>PROGRESS!P199</f>
        <v>74.828357999999994</v>
      </c>
      <c r="K187" s="163" t="str">
        <f t="shared" si="53"/>
        <v/>
      </c>
      <c r="L187" s="196" t="str">
        <f t="shared" si="54"/>
        <v/>
      </c>
      <c r="M187" s="165"/>
      <c r="N187" s="304">
        <f t="shared" si="55"/>
        <v>14.965671599999999</v>
      </c>
      <c r="O187" s="198" t="str">
        <f t="shared" si="56"/>
        <v/>
      </c>
      <c r="P187" s="199" t="str">
        <f t="shared" si="57"/>
        <v/>
      </c>
      <c r="Q187" s="304">
        <f t="shared" si="58"/>
        <v>14.965671599999999</v>
      </c>
      <c r="R187" s="198" t="str">
        <f t="shared" si="59"/>
        <v/>
      </c>
      <c r="S187" s="200" t="str">
        <f t="shared" si="60"/>
        <v/>
      </c>
      <c r="T187" s="304">
        <f t="shared" si="61"/>
        <v>22.448507399999997</v>
      </c>
      <c r="U187" s="198">
        <f t="shared" si="62"/>
        <v>0</v>
      </c>
      <c r="V187" s="201">
        <f t="shared" si="63"/>
        <v>-7.4828357999999993</v>
      </c>
      <c r="W187" s="202">
        <f t="shared" si="64"/>
        <v>3</v>
      </c>
      <c r="X187" s="304">
        <f t="shared" si="65"/>
        <v>22.448507399999997</v>
      </c>
      <c r="Y187" s="198">
        <f t="shared" si="66"/>
        <v>0</v>
      </c>
      <c r="Z187" s="201">
        <f t="shared" si="67"/>
        <v>-7.4828357999999993</v>
      </c>
      <c r="AA187" s="202">
        <f t="shared" si="68"/>
        <v>3</v>
      </c>
      <c r="AB187" s="171"/>
      <c r="AC187" s="172" t="str">
        <f>IFERROR(VLOOKUP(DATASHEET!BP185,lookup,2,FALSE)*2,"")</f>
        <v/>
      </c>
      <c r="AD187" s="173" t="str">
        <f>IFERROR(VLOOKUP(DATASHEET!AR185,lookup,2,FALSE)*2,"")</f>
        <v/>
      </c>
      <c r="AE187" s="174" t="str">
        <f t="shared" si="69"/>
        <v/>
      </c>
      <c r="AF187" s="175" t="str">
        <f t="shared" si="70"/>
        <v/>
      </c>
      <c r="AG187" s="203" t="str">
        <f t="shared" si="71"/>
        <v/>
      </c>
      <c r="AH187" s="204" t="str">
        <f t="shared" si="72"/>
        <v/>
      </c>
      <c r="AI187" s="178" t="str">
        <f t="shared" si="73"/>
        <v/>
      </c>
      <c r="AJ187" s="205" t="str">
        <f t="shared" si="74"/>
        <v/>
      </c>
      <c r="AK187" s="180"/>
      <c r="AL187" s="181" t="str">
        <f>IFERROR(VLOOKUP(DATASHEET!CJ185,lookup,2,FALSE),"")</f>
        <v/>
      </c>
      <c r="AM187" s="182" t="str">
        <f t="shared" si="75"/>
        <v/>
      </c>
      <c r="AN187" s="183" t="str">
        <f>IFERROR(VLOOKUP(DATASHEET!AZ185,lookup,2,FALSE),"")</f>
        <v/>
      </c>
      <c r="AO187" s="183" t="str">
        <f>IFERROR(VLOOKUP(DATASHEET!CN185,lookup,2,FALSE),"")</f>
        <v/>
      </c>
      <c r="AP187" s="184" t="str">
        <f>IFERROR(VLOOKUP(DATASHEET!BH185,lookup,2,FALSE),"")</f>
        <v/>
      </c>
      <c r="AQ187" s="206" t="str">
        <f>IFERROR(VLOOKUP(DATASHEET!BD185,lookup,2,FALSE),"")</f>
        <v/>
      </c>
      <c r="AR187" s="186"/>
      <c r="AS187" s="207" t="str">
        <f>IFERROR(VLOOKUP(DATASHEET!AF185,lookup,2,FALSE),"")</f>
        <v/>
      </c>
      <c r="AT187" s="251" t="str">
        <f t="shared" si="76"/>
        <v/>
      </c>
      <c r="AU187" s="208" t="str">
        <f>IFERROR(VLOOKUP(DATASHEET!BL185,lookup,2,FALSE),"")</f>
        <v/>
      </c>
      <c r="AV187" s="208" t="str">
        <f>IFERROR(VLOOKUP(DATASHEET!BT185,lookup,2,FALSE),"")</f>
        <v/>
      </c>
      <c r="AW187" s="208" t="str">
        <f>IFERROR(VLOOKUP(DATASHEET!CB185,lookup,2,FALSE),"")</f>
        <v/>
      </c>
      <c r="AX187" s="209" t="str">
        <f>IFERROR(VLOOKUP(DATASHEET!CF185,lookup,2,FALSE),"")</f>
        <v/>
      </c>
      <c r="AY187" s="208" t="str">
        <f>IFERROR(VLOOKUP(DATASHEET!AN185,lookup,2,FALSE),"")</f>
        <v/>
      </c>
      <c r="AZ187" s="264" t="str">
        <f>IFERROR(VLOOKUP(DATASHEET!BX185,lookup,2,FALSE),"")</f>
        <v/>
      </c>
      <c r="BA187" s="210" t="str">
        <f>IFERROR(VLOOKUP(DATASHEET!AJ185,lookup,2,FALSE),"")</f>
        <v/>
      </c>
      <c r="BB187" s="211" t="str">
        <f t="shared" si="77"/>
        <v/>
      </c>
      <c r="BC187" s="212" t="str">
        <f t="shared" si="78"/>
        <v/>
      </c>
      <c r="BD187" s="132"/>
    </row>
    <row r="188" spans="1:56" x14ac:dyDescent="0.25">
      <c r="A188" s="193" t="str">
        <f>DATASHEET!B186</f>
        <v>THOMAS, Maiya</v>
      </c>
      <c r="B188" s="194" t="str">
        <f>DATASHEET!C186</f>
        <v>8KS</v>
      </c>
      <c r="C188" s="194" t="str">
        <f>DATASHEET!D186</f>
        <v>F</v>
      </c>
      <c r="D188" s="194" t="str">
        <f>DATASHEET!J186</f>
        <v>N</v>
      </c>
      <c r="E188" s="194" t="str">
        <f>DATASHEET!E186</f>
        <v>Y</v>
      </c>
      <c r="F188" s="194" t="str">
        <f>DATASHEET!F186</f>
        <v>Other Mixed Background</v>
      </c>
      <c r="G188" s="194" t="str">
        <f>DATASHEET!H186</f>
        <v>Y</v>
      </c>
      <c r="H188" s="194" t="str">
        <f>DATASHEET!I186</f>
        <v>N</v>
      </c>
      <c r="I188" s="195" t="str">
        <f>DATASHEET!L186</f>
        <v>7-8</v>
      </c>
      <c r="J188" s="325">
        <f>PROGRESS!P200</f>
        <v>74.702128000000002</v>
      </c>
      <c r="K188" s="163" t="str">
        <f t="shared" si="53"/>
        <v/>
      </c>
      <c r="L188" s="196" t="str">
        <f t="shared" si="54"/>
        <v/>
      </c>
      <c r="M188" s="165"/>
      <c r="N188" s="304">
        <f t="shared" si="55"/>
        <v>14.940425600000001</v>
      </c>
      <c r="O188" s="198" t="str">
        <f t="shared" si="56"/>
        <v/>
      </c>
      <c r="P188" s="199" t="str">
        <f t="shared" si="57"/>
        <v/>
      </c>
      <c r="Q188" s="304">
        <f t="shared" si="58"/>
        <v>14.940425600000001</v>
      </c>
      <c r="R188" s="198" t="str">
        <f t="shared" si="59"/>
        <v/>
      </c>
      <c r="S188" s="200" t="str">
        <f t="shared" si="60"/>
        <v/>
      </c>
      <c r="T188" s="304">
        <f t="shared" si="61"/>
        <v>22.410638400000003</v>
      </c>
      <c r="U188" s="198">
        <f t="shared" si="62"/>
        <v>0</v>
      </c>
      <c r="V188" s="201">
        <f t="shared" si="63"/>
        <v>-7.4702128000000014</v>
      </c>
      <c r="W188" s="202">
        <f t="shared" si="64"/>
        <v>3</v>
      </c>
      <c r="X188" s="304">
        <f t="shared" si="65"/>
        <v>22.410638400000003</v>
      </c>
      <c r="Y188" s="198">
        <f t="shared" si="66"/>
        <v>0</v>
      </c>
      <c r="Z188" s="201">
        <f t="shared" si="67"/>
        <v>-7.4702128000000014</v>
      </c>
      <c r="AA188" s="202">
        <f t="shared" si="68"/>
        <v>3</v>
      </c>
      <c r="AB188" s="171"/>
      <c r="AC188" s="172" t="str">
        <f>IFERROR(VLOOKUP(DATASHEET!BP186,lookup,2,FALSE)*2,"")</f>
        <v/>
      </c>
      <c r="AD188" s="173" t="str">
        <f>IFERROR(VLOOKUP(DATASHEET!AR186,lookup,2,FALSE)*2,"")</f>
        <v/>
      </c>
      <c r="AE188" s="174" t="str">
        <f t="shared" si="69"/>
        <v/>
      </c>
      <c r="AF188" s="175" t="str">
        <f t="shared" si="70"/>
        <v/>
      </c>
      <c r="AG188" s="203" t="str">
        <f t="shared" si="71"/>
        <v/>
      </c>
      <c r="AH188" s="204" t="str">
        <f t="shared" si="72"/>
        <v/>
      </c>
      <c r="AI188" s="178" t="str">
        <f t="shared" si="73"/>
        <v/>
      </c>
      <c r="AJ188" s="205" t="str">
        <f t="shared" si="74"/>
        <v/>
      </c>
      <c r="AK188" s="180"/>
      <c r="AL188" s="181" t="str">
        <f>IFERROR(VLOOKUP(DATASHEET!CJ186,lookup,2,FALSE),"")</f>
        <v/>
      </c>
      <c r="AM188" s="182" t="str">
        <f t="shared" si="75"/>
        <v/>
      </c>
      <c r="AN188" s="183" t="str">
        <f>IFERROR(VLOOKUP(DATASHEET!AZ186,lookup,2,FALSE),"")</f>
        <v/>
      </c>
      <c r="AO188" s="183" t="str">
        <f>IFERROR(VLOOKUP(DATASHEET!CN186,lookup,2,FALSE),"")</f>
        <v/>
      </c>
      <c r="AP188" s="184" t="str">
        <f>IFERROR(VLOOKUP(DATASHEET!BH186,lookup,2,FALSE),"")</f>
        <v/>
      </c>
      <c r="AQ188" s="206" t="str">
        <f>IFERROR(VLOOKUP(DATASHEET!BD186,lookup,2,FALSE),"")</f>
        <v/>
      </c>
      <c r="AR188" s="186"/>
      <c r="AS188" s="207" t="str">
        <f>IFERROR(VLOOKUP(DATASHEET!AF186,lookup,2,FALSE),"")</f>
        <v/>
      </c>
      <c r="AT188" s="251" t="str">
        <f t="shared" si="76"/>
        <v/>
      </c>
      <c r="AU188" s="208" t="str">
        <f>IFERROR(VLOOKUP(DATASHEET!BL186,lookup,2,FALSE),"")</f>
        <v/>
      </c>
      <c r="AV188" s="208" t="str">
        <f>IFERROR(VLOOKUP(DATASHEET!BT186,lookup,2,FALSE),"")</f>
        <v/>
      </c>
      <c r="AW188" s="208" t="str">
        <f>IFERROR(VLOOKUP(DATASHEET!CB186,lookup,2,FALSE),"")</f>
        <v/>
      </c>
      <c r="AX188" s="209" t="str">
        <f>IFERROR(VLOOKUP(DATASHEET!CF186,lookup,2,FALSE),"")</f>
        <v/>
      </c>
      <c r="AY188" s="208" t="str">
        <f>IFERROR(VLOOKUP(DATASHEET!AN186,lookup,2,FALSE),"")</f>
        <v/>
      </c>
      <c r="AZ188" s="264" t="str">
        <f>IFERROR(VLOOKUP(DATASHEET!BX186,lookup,2,FALSE),"")</f>
        <v/>
      </c>
      <c r="BA188" s="210" t="str">
        <f>IFERROR(VLOOKUP(DATASHEET!AJ186,lookup,2,FALSE),"")</f>
        <v/>
      </c>
      <c r="BB188" s="211" t="str">
        <f t="shared" si="77"/>
        <v/>
      </c>
      <c r="BC188" s="212" t="str">
        <f t="shared" si="78"/>
        <v/>
      </c>
      <c r="BD188" s="132"/>
    </row>
    <row r="189" spans="1:56" x14ac:dyDescent="0.25">
      <c r="A189" s="193" t="str">
        <f>DATASHEET!B187</f>
        <v>THOMPSON, Harvey</v>
      </c>
      <c r="B189" s="194" t="str">
        <f>DATASHEET!C187</f>
        <v>8TR</v>
      </c>
      <c r="C189" s="194" t="str">
        <f>DATASHEET!D187</f>
        <v>M</v>
      </c>
      <c r="D189" s="194" t="str">
        <f>DATASHEET!J187</f>
        <v>K</v>
      </c>
      <c r="E189" s="194" t="str">
        <f>DATASHEET!E187</f>
        <v>N</v>
      </c>
      <c r="F189" s="194" t="str">
        <f>DATASHEET!F187</f>
        <v>White - British</v>
      </c>
      <c r="G189" s="194" t="str">
        <f>DATASHEET!H187</f>
        <v>N</v>
      </c>
      <c r="H189" s="194" t="str">
        <f>DATASHEET!I187</f>
        <v>N</v>
      </c>
      <c r="I189" s="195" t="str">
        <f>DATASHEET!L187</f>
        <v>2-3</v>
      </c>
      <c r="J189" s="325">
        <f>PROGRESS!P201</f>
        <v>27.803419000000002</v>
      </c>
      <c r="K189" s="163" t="str">
        <f t="shared" si="53"/>
        <v/>
      </c>
      <c r="L189" s="196" t="str">
        <f t="shared" si="54"/>
        <v/>
      </c>
      <c r="M189" s="165"/>
      <c r="N189" s="304">
        <f t="shared" si="55"/>
        <v>5.5606838000000005</v>
      </c>
      <c r="O189" s="198" t="str">
        <f t="shared" si="56"/>
        <v/>
      </c>
      <c r="P189" s="199" t="str">
        <f t="shared" si="57"/>
        <v/>
      </c>
      <c r="Q189" s="304">
        <f t="shared" si="58"/>
        <v>5.5606838000000005</v>
      </c>
      <c r="R189" s="198" t="str">
        <f t="shared" si="59"/>
        <v/>
      </c>
      <c r="S189" s="200" t="str">
        <f t="shared" si="60"/>
        <v/>
      </c>
      <c r="T189" s="304">
        <f t="shared" si="61"/>
        <v>8.3410257000000012</v>
      </c>
      <c r="U189" s="198">
        <f t="shared" si="62"/>
        <v>0</v>
      </c>
      <c r="V189" s="201">
        <f t="shared" si="63"/>
        <v>-2.7803419000000003</v>
      </c>
      <c r="W189" s="202">
        <f t="shared" si="64"/>
        <v>3</v>
      </c>
      <c r="X189" s="304">
        <f t="shared" si="65"/>
        <v>8.3410257000000012</v>
      </c>
      <c r="Y189" s="198">
        <f t="shared" si="66"/>
        <v>0</v>
      </c>
      <c r="Z189" s="201">
        <f t="shared" si="67"/>
        <v>-2.7803419000000003</v>
      </c>
      <c r="AA189" s="202">
        <f t="shared" si="68"/>
        <v>3</v>
      </c>
      <c r="AB189" s="171"/>
      <c r="AC189" s="172" t="str">
        <f>IFERROR(VLOOKUP(DATASHEET!BP187,lookup,2,FALSE)*2,"")</f>
        <v/>
      </c>
      <c r="AD189" s="173" t="str">
        <f>IFERROR(VLOOKUP(DATASHEET!AR187,lookup,2,FALSE)*2,"")</f>
        <v/>
      </c>
      <c r="AE189" s="174" t="str">
        <f t="shared" si="69"/>
        <v/>
      </c>
      <c r="AF189" s="175" t="str">
        <f t="shared" si="70"/>
        <v/>
      </c>
      <c r="AG189" s="203" t="str">
        <f t="shared" si="71"/>
        <v/>
      </c>
      <c r="AH189" s="204" t="str">
        <f t="shared" si="72"/>
        <v/>
      </c>
      <c r="AI189" s="178" t="str">
        <f t="shared" si="73"/>
        <v/>
      </c>
      <c r="AJ189" s="205" t="str">
        <f t="shared" si="74"/>
        <v/>
      </c>
      <c r="AK189" s="180"/>
      <c r="AL189" s="181" t="str">
        <f>IFERROR(VLOOKUP(DATASHEET!CJ187,lookup,2,FALSE),"")</f>
        <v/>
      </c>
      <c r="AM189" s="182" t="str">
        <f t="shared" si="75"/>
        <v/>
      </c>
      <c r="AN189" s="183" t="str">
        <f>IFERROR(VLOOKUP(DATASHEET!AZ187,lookup,2,FALSE),"")</f>
        <v/>
      </c>
      <c r="AO189" s="183" t="str">
        <f>IFERROR(VLOOKUP(DATASHEET!CN187,lookup,2,FALSE),"")</f>
        <v/>
      </c>
      <c r="AP189" s="184" t="str">
        <f>IFERROR(VLOOKUP(DATASHEET!BH187,lookup,2,FALSE),"")</f>
        <v/>
      </c>
      <c r="AQ189" s="206" t="str">
        <f>IFERROR(VLOOKUP(DATASHEET!BD187,lookup,2,FALSE),"")</f>
        <v/>
      </c>
      <c r="AR189" s="186"/>
      <c r="AS189" s="207" t="str">
        <f>IFERROR(VLOOKUP(DATASHEET!AF187,lookup,2,FALSE),"")</f>
        <v/>
      </c>
      <c r="AT189" s="251" t="str">
        <f t="shared" si="76"/>
        <v/>
      </c>
      <c r="AU189" s="208" t="str">
        <f>IFERROR(VLOOKUP(DATASHEET!BL187,lookup,2,FALSE),"")</f>
        <v/>
      </c>
      <c r="AV189" s="208" t="str">
        <f>IFERROR(VLOOKUP(DATASHEET!BT187,lookup,2,FALSE),"")</f>
        <v/>
      </c>
      <c r="AW189" s="208" t="str">
        <f>IFERROR(VLOOKUP(DATASHEET!CB187,lookup,2,FALSE),"")</f>
        <v/>
      </c>
      <c r="AX189" s="209" t="str">
        <f>IFERROR(VLOOKUP(DATASHEET!CF187,lookup,2,FALSE),"")</f>
        <v/>
      </c>
      <c r="AY189" s="208" t="str">
        <f>IFERROR(VLOOKUP(DATASHEET!AN187,lookup,2,FALSE),"")</f>
        <v/>
      </c>
      <c r="AZ189" s="264" t="str">
        <f>IFERROR(VLOOKUP(DATASHEET!BX187,lookup,2,FALSE),"")</f>
        <v/>
      </c>
      <c r="BA189" s="210" t="str">
        <f>IFERROR(VLOOKUP(DATASHEET!AJ187,lookup,2,FALSE),"")</f>
        <v/>
      </c>
      <c r="BB189" s="211" t="str">
        <f t="shared" si="77"/>
        <v/>
      </c>
      <c r="BC189" s="212" t="str">
        <f t="shared" si="78"/>
        <v/>
      </c>
      <c r="BD189" s="132"/>
    </row>
    <row r="190" spans="1:56" x14ac:dyDescent="0.25">
      <c r="A190" s="193" t="str">
        <f>DATASHEET!B188</f>
        <v>THOMPSON, Neriah</v>
      </c>
      <c r="B190" s="194" t="str">
        <f>DATASHEET!C188</f>
        <v>8AR</v>
      </c>
      <c r="C190" s="194" t="str">
        <f>DATASHEET!D188</f>
        <v>F</v>
      </c>
      <c r="D190" s="194" t="str">
        <f>DATASHEET!J188</f>
        <v>N</v>
      </c>
      <c r="E190" s="194" t="str">
        <f>DATASHEET!E188</f>
        <v>Y</v>
      </c>
      <c r="F190" s="194" t="str">
        <f>DATASHEET!F188</f>
        <v>White and Black Caribbean</v>
      </c>
      <c r="G190" s="194" t="str">
        <f>DATASHEET!H188</f>
        <v>Y</v>
      </c>
      <c r="H190" s="194" t="str">
        <f>DATASHEET!I188</f>
        <v>N</v>
      </c>
      <c r="I190" s="195" t="str">
        <f>DATASHEET!L188</f>
        <v>3-4</v>
      </c>
      <c r="J190" s="325" t="str">
        <f>PROGRESS!P202</f>
        <v/>
      </c>
      <c r="K190" s="163" t="str">
        <f t="shared" si="53"/>
        <v/>
      </c>
      <c r="L190" s="196" t="str">
        <f t="shared" si="54"/>
        <v/>
      </c>
      <c r="M190" s="165"/>
      <c r="N190" s="304" t="str">
        <f t="shared" si="55"/>
        <v/>
      </c>
      <c r="O190" s="198" t="str">
        <f t="shared" si="56"/>
        <v/>
      </c>
      <c r="P190" s="199" t="str">
        <f t="shared" si="57"/>
        <v/>
      </c>
      <c r="Q190" s="304" t="str">
        <f t="shared" si="58"/>
        <v/>
      </c>
      <c r="R190" s="198" t="str">
        <f t="shared" si="59"/>
        <v/>
      </c>
      <c r="S190" s="200" t="str">
        <f t="shared" si="60"/>
        <v/>
      </c>
      <c r="T190" s="304" t="str">
        <f t="shared" si="61"/>
        <v/>
      </c>
      <c r="U190" s="198">
        <f t="shared" si="62"/>
        <v>0</v>
      </c>
      <c r="V190" s="201" t="str">
        <f t="shared" si="63"/>
        <v/>
      </c>
      <c r="W190" s="202">
        <f t="shared" si="64"/>
        <v>3</v>
      </c>
      <c r="X190" s="304" t="str">
        <f t="shared" si="65"/>
        <v/>
      </c>
      <c r="Y190" s="198">
        <f t="shared" si="66"/>
        <v>0</v>
      </c>
      <c r="Z190" s="201" t="str">
        <f t="shared" si="67"/>
        <v/>
      </c>
      <c r="AA190" s="202">
        <f t="shared" si="68"/>
        <v>3</v>
      </c>
      <c r="AB190" s="171"/>
      <c r="AC190" s="172" t="str">
        <f>IFERROR(VLOOKUP(DATASHEET!BP188,lookup,2,FALSE)*2,"")</f>
        <v/>
      </c>
      <c r="AD190" s="173" t="str">
        <f>IFERROR(VLOOKUP(DATASHEET!AR188,lookup,2,FALSE)*2,"")</f>
        <v/>
      </c>
      <c r="AE190" s="174" t="str">
        <f t="shared" si="69"/>
        <v/>
      </c>
      <c r="AF190" s="175" t="str">
        <f t="shared" si="70"/>
        <v/>
      </c>
      <c r="AG190" s="203" t="str">
        <f t="shared" si="71"/>
        <v/>
      </c>
      <c r="AH190" s="204" t="str">
        <f t="shared" si="72"/>
        <v/>
      </c>
      <c r="AI190" s="178" t="str">
        <f t="shared" si="73"/>
        <v/>
      </c>
      <c r="AJ190" s="205" t="str">
        <f t="shared" si="74"/>
        <v/>
      </c>
      <c r="AK190" s="180"/>
      <c r="AL190" s="181" t="str">
        <f>IFERROR(VLOOKUP(DATASHEET!CJ188,lookup,2,FALSE),"")</f>
        <v/>
      </c>
      <c r="AM190" s="182" t="str">
        <f t="shared" si="75"/>
        <v/>
      </c>
      <c r="AN190" s="183" t="str">
        <f>IFERROR(VLOOKUP(DATASHEET!AZ188,lookup,2,FALSE),"")</f>
        <v/>
      </c>
      <c r="AO190" s="183" t="str">
        <f>IFERROR(VLOOKUP(DATASHEET!CN188,lookup,2,FALSE),"")</f>
        <v/>
      </c>
      <c r="AP190" s="184" t="str">
        <f>IFERROR(VLOOKUP(DATASHEET!BH188,lookup,2,FALSE),"")</f>
        <v/>
      </c>
      <c r="AQ190" s="206" t="str">
        <f>IFERROR(VLOOKUP(DATASHEET!BD188,lookup,2,FALSE),"")</f>
        <v/>
      </c>
      <c r="AR190" s="186"/>
      <c r="AS190" s="207" t="str">
        <f>IFERROR(VLOOKUP(DATASHEET!AF188,lookup,2,FALSE),"")</f>
        <v/>
      </c>
      <c r="AT190" s="251" t="str">
        <f t="shared" si="76"/>
        <v/>
      </c>
      <c r="AU190" s="208" t="str">
        <f>IFERROR(VLOOKUP(DATASHEET!BL188,lookup,2,FALSE),"")</f>
        <v/>
      </c>
      <c r="AV190" s="208" t="str">
        <f>IFERROR(VLOOKUP(DATASHEET!BT188,lookup,2,FALSE),"")</f>
        <v/>
      </c>
      <c r="AW190" s="208" t="str">
        <f>IFERROR(VLOOKUP(DATASHEET!CB188,lookup,2,FALSE),"")</f>
        <v/>
      </c>
      <c r="AX190" s="209" t="str">
        <f>IFERROR(VLOOKUP(DATASHEET!CF188,lookup,2,FALSE),"")</f>
        <v/>
      </c>
      <c r="AY190" s="208" t="str">
        <f>IFERROR(VLOOKUP(DATASHEET!AN188,lookup,2,FALSE),"")</f>
        <v/>
      </c>
      <c r="AZ190" s="264" t="str">
        <f>IFERROR(VLOOKUP(DATASHEET!BX188,lookup,2,FALSE),"")</f>
        <v/>
      </c>
      <c r="BA190" s="210" t="str">
        <f>IFERROR(VLOOKUP(DATASHEET!AJ188,lookup,2,FALSE),"")</f>
        <v/>
      </c>
      <c r="BB190" s="211" t="str">
        <f t="shared" si="77"/>
        <v/>
      </c>
      <c r="BC190" s="212" t="str">
        <f t="shared" si="78"/>
        <v/>
      </c>
      <c r="BD190" s="132"/>
    </row>
    <row r="191" spans="1:56" x14ac:dyDescent="0.25">
      <c r="A191" s="193" t="str">
        <f>DATASHEET!B189</f>
        <v>TIJO, Jayden</v>
      </c>
      <c r="B191" s="194" t="str">
        <f>DATASHEET!C189</f>
        <v>8JJ</v>
      </c>
      <c r="C191" s="194" t="str">
        <f>DATASHEET!D189</f>
        <v>M</v>
      </c>
      <c r="D191" s="194" t="str">
        <f>DATASHEET!J189</f>
        <v>N</v>
      </c>
      <c r="E191" s="194" t="str">
        <f>DATASHEET!E189</f>
        <v>N</v>
      </c>
      <c r="F191" s="194" t="str">
        <f>DATASHEET!F189</f>
        <v>Indian</v>
      </c>
      <c r="G191" s="194" t="str">
        <f>DATASHEET!H189</f>
        <v>N</v>
      </c>
      <c r="H191" s="194" t="str">
        <f>DATASHEET!I189</f>
        <v>N</v>
      </c>
      <c r="I191" s="195" t="str">
        <f>DATASHEET!L189</f>
        <v>5-6</v>
      </c>
      <c r="J191" s="325">
        <f>PROGRESS!P203</f>
        <v>54.013157999999997</v>
      </c>
      <c r="K191" s="163" t="str">
        <f t="shared" si="53"/>
        <v/>
      </c>
      <c r="L191" s="196" t="str">
        <f t="shared" si="54"/>
        <v/>
      </c>
      <c r="M191" s="165"/>
      <c r="N191" s="304">
        <f t="shared" si="55"/>
        <v>10.8026316</v>
      </c>
      <c r="O191" s="198" t="str">
        <f t="shared" si="56"/>
        <v/>
      </c>
      <c r="P191" s="199" t="str">
        <f t="shared" si="57"/>
        <v/>
      </c>
      <c r="Q191" s="304">
        <f t="shared" si="58"/>
        <v>10.8026316</v>
      </c>
      <c r="R191" s="198" t="str">
        <f t="shared" si="59"/>
        <v/>
      </c>
      <c r="S191" s="200" t="str">
        <f t="shared" si="60"/>
        <v/>
      </c>
      <c r="T191" s="304">
        <f t="shared" si="61"/>
        <v>16.203947400000001</v>
      </c>
      <c r="U191" s="198">
        <f t="shared" si="62"/>
        <v>0</v>
      </c>
      <c r="V191" s="201">
        <f t="shared" si="63"/>
        <v>-5.4013157999999999</v>
      </c>
      <c r="W191" s="202">
        <f t="shared" si="64"/>
        <v>3</v>
      </c>
      <c r="X191" s="304">
        <f t="shared" si="65"/>
        <v>16.203947400000001</v>
      </c>
      <c r="Y191" s="198">
        <f t="shared" si="66"/>
        <v>0</v>
      </c>
      <c r="Z191" s="201">
        <f t="shared" si="67"/>
        <v>-5.4013157999999999</v>
      </c>
      <c r="AA191" s="202">
        <f t="shared" si="68"/>
        <v>3</v>
      </c>
      <c r="AB191" s="171"/>
      <c r="AC191" s="172" t="str">
        <f>IFERROR(VLOOKUP(DATASHEET!BP189,lookup,2,FALSE)*2,"")</f>
        <v/>
      </c>
      <c r="AD191" s="173" t="str">
        <f>IFERROR(VLOOKUP(DATASHEET!AR189,lookup,2,FALSE)*2,"")</f>
        <v/>
      </c>
      <c r="AE191" s="174" t="str">
        <f t="shared" si="69"/>
        <v/>
      </c>
      <c r="AF191" s="175" t="str">
        <f t="shared" si="70"/>
        <v/>
      </c>
      <c r="AG191" s="203" t="str">
        <f t="shared" si="71"/>
        <v/>
      </c>
      <c r="AH191" s="204" t="str">
        <f t="shared" si="72"/>
        <v/>
      </c>
      <c r="AI191" s="178" t="str">
        <f t="shared" si="73"/>
        <v/>
      </c>
      <c r="AJ191" s="205" t="str">
        <f t="shared" si="74"/>
        <v/>
      </c>
      <c r="AK191" s="180"/>
      <c r="AL191" s="181" t="str">
        <f>IFERROR(VLOOKUP(DATASHEET!CJ189,lookup,2,FALSE),"")</f>
        <v/>
      </c>
      <c r="AM191" s="182" t="str">
        <f t="shared" si="75"/>
        <v/>
      </c>
      <c r="AN191" s="183" t="str">
        <f>IFERROR(VLOOKUP(DATASHEET!AZ189,lookup,2,FALSE),"")</f>
        <v/>
      </c>
      <c r="AO191" s="183" t="str">
        <f>IFERROR(VLOOKUP(DATASHEET!CN189,lookup,2,FALSE),"")</f>
        <v/>
      </c>
      <c r="AP191" s="184" t="str">
        <f>IFERROR(VLOOKUP(DATASHEET!BH189,lookup,2,FALSE),"")</f>
        <v/>
      </c>
      <c r="AQ191" s="206" t="str">
        <f>IFERROR(VLOOKUP(DATASHEET!BD189,lookup,2,FALSE),"")</f>
        <v/>
      </c>
      <c r="AR191" s="186"/>
      <c r="AS191" s="207" t="str">
        <f>IFERROR(VLOOKUP(DATASHEET!AF189,lookup,2,FALSE),"")</f>
        <v/>
      </c>
      <c r="AT191" s="251" t="str">
        <f t="shared" si="76"/>
        <v/>
      </c>
      <c r="AU191" s="208" t="str">
        <f>IFERROR(VLOOKUP(DATASHEET!BL189,lookup,2,FALSE),"")</f>
        <v/>
      </c>
      <c r="AV191" s="208" t="str">
        <f>IFERROR(VLOOKUP(DATASHEET!BT189,lookup,2,FALSE),"")</f>
        <v/>
      </c>
      <c r="AW191" s="208" t="str">
        <f>IFERROR(VLOOKUP(DATASHEET!CB189,lookup,2,FALSE),"")</f>
        <v/>
      </c>
      <c r="AX191" s="209" t="str">
        <f>IFERROR(VLOOKUP(DATASHEET!CF189,lookup,2,FALSE),"")</f>
        <v/>
      </c>
      <c r="AY191" s="208" t="str">
        <f>IFERROR(VLOOKUP(DATASHEET!AN189,lookup,2,FALSE),"")</f>
        <v/>
      </c>
      <c r="AZ191" s="264" t="str">
        <f>IFERROR(VLOOKUP(DATASHEET!BX189,lookup,2,FALSE),"")</f>
        <v/>
      </c>
      <c r="BA191" s="210" t="str">
        <f>IFERROR(VLOOKUP(DATASHEET!AJ189,lookup,2,FALSE),"")</f>
        <v/>
      </c>
      <c r="BB191" s="211" t="str">
        <f t="shared" si="77"/>
        <v/>
      </c>
      <c r="BC191" s="212" t="str">
        <f t="shared" si="78"/>
        <v/>
      </c>
      <c r="BD191" s="132"/>
    </row>
    <row r="192" spans="1:56" x14ac:dyDescent="0.25">
      <c r="A192" s="193" t="str">
        <f>DATASHEET!B190</f>
        <v>TODD, Joseph</v>
      </c>
      <c r="B192" s="194" t="str">
        <f>DATASHEET!C190</f>
        <v>8KS</v>
      </c>
      <c r="C192" s="194" t="str">
        <f>DATASHEET!D190</f>
        <v>M</v>
      </c>
      <c r="D192" s="194" t="str">
        <f>DATASHEET!J190</f>
        <v>N</v>
      </c>
      <c r="E192" s="194" t="str">
        <f>DATASHEET!E190</f>
        <v>N</v>
      </c>
      <c r="F192" s="194" t="str">
        <f>DATASHEET!F190</f>
        <v>White - British</v>
      </c>
      <c r="G192" s="194" t="str">
        <f>DATASHEET!H190</f>
        <v>N</v>
      </c>
      <c r="H192" s="194" t="str">
        <f>DATASHEET!I190</f>
        <v>N</v>
      </c>
      <c r="I192" s="195" t="str">
        <f>DATASHEET!L190</f>
        <v>7-8</v>
      </c>
      <c r="J192" s="325">
        <f>PROGRESS!P204</f>
        <v>74.828357999999994</v>
      </c>
      <c r="K192" s="163" t="str">
        <f t="shared" si="53"/>
        <v/>
      </c>
      <c r="L192" s="196" t="str">
        <f t="shared" si="54"/>
        <v/>
      </c>
      <c r="M192" s="165"/>
      <c r="N192" s="304">
        <f t="shared" si="55"/>
        <v>14.965671599999999</v>
      </c>
      <c r="O192" s="198" t="str">
        <f t="shared" si="56"/>
        <v/>
      </c>
      <c r="P192" s="199" t="str">
        <f t="shared" si="57"/>
        <v/>
      </c>
      <c r="Q192" s="304">
        <f t="shared" si="58"/>
        <v>14.965671599999999</v>
      </c>
      <c r="R192" s="198" t="str">
        <f t="shared" si="59"/>
        <v/>
      </c>
      <c r="S192" s="200" t="str">
        <f t="shared" si="60"/>
        <v/>
      </c>
      <c r="T192" s="304">
        <f t="shared" si="61"/>
        <v>22.448507399999997</v>
      </c>
      <c r="U192" s="198">
        <f t="shared" si="62"/>
        <v>0</v>
      </c>
      <c r="V192" s="201">
        <f t="shared" si="63"/>
        <v>-7.4828357999999993</v>
      </c>
      <c r="W192" s="202">
        <f t="shared" si="64"/>
        <v>3</v>
      </c>
      <c r="X192" s="304">
        <f t="shared" si="65"/>
        <v>22.448507399999997</v>
      </c>
      <c r="Y192" s="198">
        <f t="shared" si="66"/>
        <v>0</v>
      </c>
      <c r="Z192" s="201">
        <f t="shared" si="67"/>
        <v>-7.4828357999999993</v>
      </c>
      <c r="AA192" s="202">
        <f t="shared" si="68"/>
        <v>3</v>
      </c>
      <c r="AB192" s="171"/>
      <c r="AC192" s="172" t="str">
        <f>IFERROR(VLOOKUP(DATASHEET!BP190,lookup,2,FALSE)*2,"")</f>
        <v/>
      </c>
      <c r="AD192" s="173" t="str">
        <f>IFERROR(VLOOKUP(DATASHEET!AR190,lookup,2,FALSE)*2,"")</f>
        <v/>
      </c>
      <c r="AE192" s="174" t="str">
        <f t="shared" si="69"/>
        <v/>
      </c>
      <c r="AF192" s="175" t="str">
        <f t="shared" si="70"/>
        <v/>
      </c>
      <c r="AG192" s="203" t="str">
        <f t="shared" si="71"/>
        <v/>
      </c>
      <c r="AH192" s="204" t="str">
        <f t="shared" si="72"/>
        <v/>
      </c>
      <c r="AI192" s="178" t="str">
        <f t="shared" si="73"/>
        <v/>
      </c>
      <c r="AJ192" s="205" t="str">
        <f t="shared" si="74"/>
        <v/>
      </c>
      <c r="AK192" s="180"/>
      <c r="AL192" s="181" t="str">
        <f>IFERROR(VLOOKUP(DATASHEET!CJ190,lookup,2,FALSE),"")</f>
        <v/>
      </c>
      <c r="AM192" s="182" t="str">
        <f t="shared" si="75"/>
        <v/>
      </c>
      <c r="AN192" s="183" t="str">
        <f>IFERROR(VLOOKUP(DATASHEET!AZ190,lookup,2,FALSE),"")</f>
        <v/>
      </c>
      <c r="AO192" s="183" t="str">
        <f>IFERROR(VLOOKUP(DATASHEET!CN190,lookup,2,FALSE),"")</f>
        <v/>
      </c>
      <c r="AP192" s="184" t="str">
        <f>IFERROR(VLOOKUP(DATASHEET!BH190,lookup,2,FALSE),"")</f>
        <v/>
      </c>
      <c r="AQ192" s="206" t="str">
        <f>IFERROR(VLOOKUP(DATASHEET!BD190,lookup,2,FALSE),"")</f>
        <v/>
      </c>
      <c r="AR192" s="186"/>
      <c r="AS192" s="207" t="str">
        <f>IFERROR(VLOOKUP(DATASHEET!AF190,lookup,2,FALSE),"")</f>
        <v/>
      </c>
      <c r="AT192" s="251" t="str">
        <f t="shared" si="76"/>
        <v/>
      </c>
      <c r="AU192" s="208" t="str">
        <f>IFERROR(VLOOKUP(DATASHEET!BL190,lookup,2,FALSE),"")</f>
        <v/>
      </c>
      <c r="AV192" s="208" t="str">
        <f>IFERROR(VLOOKUP(DATASHEET!BT190,lookup,2,FALSE),"")</f>
        <v/>
      </c>
      <c r="AW192" s="208" t="str">
        <f>IFERROR(VLOOKUP(DATASHEET!CB190,lookup,2,FALSE),"")</f>
        <v/>
      </c>
      <c r="AX192" s="209" t="str">
        <f>IFERROR(VLOOKUP(DATASHEET!CF190,lookup,2,FALSE),"")</f>
        <v/>
      </c>
      <c r="AY192" s="208" t="str">
        <f>IFERROR(VLOOKUP(DATASHEET!AN190,lookup,2,FALSE),"")</f>
        <v/>
      </c>
      <c r="AZ192" s="264" t="str">
        <f>IFERROR(VLOOKUP(DATASHEET!BX190,lookup,2,FALSE),"")</f>
        <v/>
      </c>
      <c r="BA192" s="210" t="str">
        <f>IFERROR(VLOOKUP(DATASHEET!AJ190,lookup,2,FALSE),"")</f>
        <v/>
      </c>
      <c r="BB192" s="211" t="str">
        <f t="shared" si="77"/>
        <v/>
      </c>
      <c r="BC192" s="212" t="str">
        <f t="shared" si="78"/>
        <v/>
      </c>
      <c r="BD192" s="132"/>
    </row>
    <row r="193" spans="1:56" x14ac:dyDescent="0.25">
      <c r="A193" s="193" t="str">
        <f>DATASHEET!B191</f>
        <v>TOMAS-NEGASH, Yosan</v>
      </c>
      <c r="B193" s="194" t="str">
        <f>DATASHEET!C191</f>
        <v>8MH</v>
      </c>
      <c r="C193" s="194" t="str">
        <f>DATASHEET!D191</f>
        <v>F</v>
      </c>
      <c r="D193" s="194" t="str">
        <f>DATASHEET!J191</f>
        <v>N</v>
      </c>
      <c r="E193" s="194" t="str">
        <f>DATASHEET!E191</f>
        <v>N</v>
      </c>
      <c r="F193" s="194" t="str">
        <f>DATASHEET!F191</f>
        <v>Other Black African</v>
      </c>
      <c r="G193" s="194" t="str">
        <f>DATASHEET!H191</f>
        <v>N</v>
      </c>
      <c r="H193" s="194" t="str">
        <f>DATASHEET!I191</f>
        <v>N</v>
      </c>
      <c r="I193" s="195" t="str">
        <f>DATASHEET!L191</f>
        <v>5-6</v>
      </c>
      <c r="J193" s="325">
        <f>PROGRESS!P205</f>
        <v>45.503675999999999</v>
      </c>
      <c r="K193" s="163" t="str">
        <f t="shared" si="53"/>
        <v/>
      </c>
      <c r="L193" s="196" t="str">
        <f t="shared" si="54"/>
        <v/>
      </c>
      <c r="M193" s="165"/>
      <c r="N193" s="304">
        <f t="shared" si="55"/>
        <v>9.100735199999999</v>
      </c>
      <c r="O193" s="198" t="str">
        <f t="shared" si="56"/>
        <v/>
      </c>
      <c r="P193" s="199" t="str">
        <f t="shared" si="57"/>
        <v/>
      </c>
      <c r="Q193" s="304">
        <f t="shared" si="58"/>
        <v>9.100735199999999</v>
      </c>
      <c r="R193" s="198" t="str">
        <f t="shared" si="59"/>
        <v/>
      </c>
      <c r="S193" s="200" t="str">
        <f t="shared" si="60"/>
        <v/>
      </c>
      <c r="T193" s="304">
        <f t="shared" si="61"/>
        <v>13.651102799999999</v>
      </c>
      <c r="U193" s="198">
        <f t="shared" si="62"/>
        <v>0</v>
      </c>
      <c r="V193" s="201">
        <f t="shared" si="63"/>
        <v>-4.5503675999999995</v>
      </c>
      <c r="W193" s="202">
        <f t="shared" si="64"/>
        <v>3</v>
      </c>
      <c r="X193" s="304">
        <f t="shared" si="65"/>
        <v>13.651102799999999</v>
      </c>
      <c r="Y193" s="198">
        <f t="shared" si="66"/>
        <v>0</v>
      </c>
      <c r="Z193" s="201">
        <f t="shared" si="67"/>
        <v>-4.5503675999999995</v>
      </c>
      <c r="AA193" s="202">
        <f t="shared" si="68"/>
        <v>3</v>
      </c>
      <c r="AB193" s="171"/>
      <c r="AC193" s="172" t="str">
        <f>IFERROR(VLOOKUP(DATASHEET!BP191,lookup,2,FALSE)*2,"")</f>
        <v/>
      </c>
      <c r="AD193" s="173" t="str">
        <f>IFERROR(VLOOKUP(DATASHEET!AR191,lookup,2,FALSE)*2,"")</f>
        <v/>
      </c>
      <c r="AE193" s="174" t="str">
        <f t="shared" si="69"/>
        <v/>
      </c>
      <c r="AF193" s="175" t="str">
        <f t="shared" si="70"/>
        <v/>
      </c>
      <c r="AG193" s="203" t="str">
        <f t="shared" si="71"/>
        <v/>
      </c>
      <c r="AH193" s="204" t="str">
        <f t="shared" si="72"/>
        <v/>
      </c>
      <c r="AI193" s="178" t="str">
        <f t="shared" si="73"/>
        <v/>
      </c>
      <c r="AJ193" s="205" t="str">
        <f t="shared" si="74"/>
        <v/>
      </c>
      <c r="AK193" s="180"/>
      <c r="AL193" s="181" t="str">
        <f>IFERROR(VLOOKUP(DATASHEET!CJ191,lookup,2,FALSE),"")</f>
        <v/>
      </c>
      <c r="AM193" s="182" t="str">
        <f t="shared" si="75"/>
        <v/>
      </c>
      <c r="AN193" s="183" t="str">
        <f>IFERROR(VLOOKUP(DATASHEET!AZ191,lookup,2,FALSE),"")</f>
        <v/>
      </c>
      <c r="AO193" s="183" t="str">
        <f>IFERROR(VLOOKUP(DATASHEET!CN191,lookup,2,FALSE),"")</f>
        <v/>
      </c>
      <c r="AP193" s="184" t="str">
        <f>IFERROR(VLOOKUP(DATASHEET!BH191,lookup,2,FALSE),"")</f>
        <v/>
      </c>
      <c r="AQ193" s="206" t="str">
        <f>IFERROR(VLOOKUP(DATASHEET!BD191,lookup,2,FALSE),"")</f>
        <v/>
      </c>
      <c r="AR193" s="186"/>
      <c r="AS193" s="207" t="str">
        <f>IFERROR(VLOOKUP(DATASHEET!AF191,lookup,2,FALSE),"")</f>
        <v/>
      </c>
      <c r="AT193" s="251" t="str">
        <f t="shared" si="76"/>
        <v/>
      </c>
      <c r="AU193" s="208" t="str">
        <f>IFERROR(VLOOKUP(DATASHEET!BL191,lookup,2,FALSE),"")</f>
        <v/>
      </c>
      <c r="AV193" s="208" t="str">
        <f>IFERROR(VLOOKUP(DATASHEET!BT191,lookup,2,FALSE),"")</f>
        <v/>
      </c>
      <c r="AW193" s="208" t="str">
        <f>IFERROR(VLOOKUP(DATASHEET!CB191,lookup,2,FALSE),"")</f>
        <v/>
      </c>
      <c r="AX193" s="209" t="str">
        <f>IFERROR(VLOOKUP(DATASHEET!CF191,lookup,2,FALSE),"")</f>
        <v/>
      </c>
      <c r="AY193" s="208" t="str">
        <f>IFERROR(VLOOKUP(DATASHEET!AN191,lookup,2,FALSE),"")</f>
        <v/>
      </c>
      <c r="AZ193" s="264" t="str">
        <f>IFERROR(VLOOKUP(DATASHEET!BX191,lookup,2,FALSE),"")</f>
        <v/>
      </c>
      <c r="BA193" s="210" t="str">
        <f>IFERROR(VLOOKUP(DATASHEET!AJ191,lookup,2,FALSE),"")</f>
        <v/>
      </c>
      <c r="BB193" s="211" t="str">
        <f t="shared" si="77"/>
        <v/>
      </c>
      <c r="BC193" s="212" t="str">
        <f t="shared" si="78"/>
        <v/>
      </c>
      <c r="BD193" s="132"/>
    </row>
    <row r="194" spans="1:56" x14ac:dyDescent="0.25">
      <c r="A194" s="193" t="str">
        <f>DATASHEET!B192</f>
        <v>TOMCZAK, Marta</v>
      </c>
      <c r="B194" s="194" t="str">
        <f>DATASHEET!C192</f>
        <v>8JJ</v>
      </c>
      <c r="C194" s="194" t="str">
        <f>DATASHEET!D192</f>
        <v>F</v>
      </c>
      <c r="D194" s="194" t="str">
        <f>DATASHEET!J192</f>
        <v>N</v>
      </c>
      <c r="E194" s="194" t="str">
        <f>DATASHEET!E192</f>
        <v>N</v>
      </c>
      <c r="F194" s="194" t="str">
        <f>DATASHEET!F192</f>
        <v>White Eastern European</v>
      </c>
      <c r="G194" s="194" t="str">
        <f>DATASHEET!H192</f>
        <v>N</v>
      </c>
      <c r="H194" s="194" t="str">
        <f>DATASHEET!I192</f>
        <v>N</v>
      </c>
      <c r="I194" s="195" t="str">
        <f>DATASHEET!L192</f>
        <v>5-6</v>
      </c>
      <c r="J194" s="325">
        <f>PROGRESS!P206</f>
        <v>50.927548999999999</v>
      </c>
      <c r="K194" s="163" t="str">
        <f t="shared" si="53"/>
        <v/>
      </c>
      <c r="L194" s="196" t="str">
        <f t="shared" si="54"/>
        <v/>
      </c>
      <c r="M194" s="165"/>
      <c r="N194" s="304">
        <f t="shared" si="55"/>
        <v>10.1855098</v>
      </c>
      <c r="O194" s="198" t="str">
        <f t="shared" si="56"/>
        <v/>
      </c>
      <c r="P194" s="199" t="str">
        <f t="shared" si="57"/>
        <v/>
      </c>
      <c r="Q194" s="304">
        <f t="shared" si="58"/>
        <v>10.1855098</v>
      </c>
      <c r="R194" s="198" t="str">
        <f t="shared" si="59"/>
        <v/>
      </c>
      <c r="S194" s="200" t="str">
        <f t="shared" si="60"/>
        <v/>
      </c>
      <c r="T194" s="304">
        <f t="shared" si="61"/>
        <v>15.278264700000001</v>
      </c>
      <c r="U194" s="198">
        <f t="shared" si="62"/>
        <v>0</v>
      </c>
      <c r="V194" s="201">
        <f t="shared" si="63"/>
        <v>-5.0927549000000001</v>
      </c>
      <c r="W194" s="202">
        <f t="shared" si="64"/>
        <v>3</v>
      </c>
      <c r="X194" s="304">
        <f t="shared" si="65"/>
        <v>15.278264700000001</v>
      </c>
      <c r="Y194" s="198">
        <f t="shared" si="66"/>
        <v>0</v>
      </c>
      <c r="Z194" s="201">
        <f t="shared" si="67"/>
        <v>-5.0927549000000001</v>
      </c>
      <c r="AA194" s="202">
        <f t="shared" si="68"/>
        <v>3</v>
      </c>
      <c r="AB194" s="171"/>
      <c r="AC194" s="172" t="str">
        <f>IFERROR(VLOOKUP(DATASHEET!BP192,lookup,2,FALSE)*2,"")</f>
        <v/>
      </c>
      <c r="AD194" s="173" t="str">
        <f>IFERROR(VLOOKUP(DATASHEET!AR192,lookup,2,FALSE)*2,"")</f>
        <v/>
      </c>
      <c r="AE194" s="174" t="str">
        <f t="shared" si="69"/>
        <v/>
      </c>
      <c r="AF194" s="175" t="str">
        <f t="shared" si="70"/>
        <v/>
      </c>
      <c r="AG194" s="203" t="str">
        <f t="shared" si="71"/>
        <v/>
      </c>
      <c r="AH194" s="204" t="str">
        <f t="shared" si="72"/>
        <v/>
      </c>
      <c r="AI194" s="178" t="str">
        <f t="shared" si="73"/>
        <v/>
      </c>
      <c r="AJ194" s="205" t="str">
        <f t="shared" si="74"/>
        <v/>
      </c>
      <c r="AK194" s="180"/>
      <c r="AL194" s="181" t="str">
        <f>IFERROR(VLOOKUP(DATASHEET!CJ192,lookup,2,FALSE),"")</f>
        <v/>
      </c>
      <c r="AM194" s="182" t="str">
        <f t="shared" si="75"/>
        <v/>
      </c>
      <c r="AN194" s="183" t="str">
        <f>IFERROR(VLOOKUP(DATASHEET!AZ192,lookup,2,FALSE),"")</f>
        <v/>
      </c>
      <c r="AO194" s="183" t="str">
        <f>IFERROR(VLOOKUP(DATASHEET!CN192,lookup,2,FALSE),"")</f>
        <v/>
      </c>
      <c r="AP194" s="184" t="str">
        <f>IFERROR(VLOOKUP(DATASHEET!BH192,lookup,2,FALSE),"")</f>
        <v/>
      </c>
      <c r="AQ194" s="206" t="str">
        <f>IFERROR(VLOOKUP(DATASHEET!BD192,lookup,2,FALSE),"")</f>
        <v/>
      </c>
      <c r="AR194" s="186"/>
      <c r="AS194" s="207" t="str">
        <f>IFERROR(VLOOKUP(DATASHEET!AF192,lookup,2,FALSE),"")</f>
        <v/>
      </c>
      <c r="AT194" s="251" t="str">
        <f t="shared" si="76"/>
        <v/>
      </c>
      <c r="AU194" s="208" t="str">
        <f>IFERROR(VLOOKUP(DATASHEET!BL192,lookup,2,FALSE),"")</f>
        <v/>
      </c>
      <c r="AV194" s="208" t="str">
        <f>IFERROR(VLOOKUP(DATASHEET!BT192,lookup,2,FALSE),"")</f>
        <v/>
      </c>
      <c r="AW194" s="208" t="str">
        <f>IFERROR(VLOOKUP(DATASHEET!CB192,lookup,2,FALSE),"")</f>
        <v/>
      </c>
      <c r="AX194" s="209" t="str">
        <f>IFERROR(VLOOKUP(DATASHEET!CF192,lookup,2,FALSE),"")</f>
        <v/>
      </c>
      <c r="AY194" s="208" t="str">
        <f>IFERROR(VLOOKUP(DATASHEET!AN192,lookup,2,FALSE),"")</f>
        <v/>
      </c>
      <c r="AZ194" s="264" t="str">
        <f>IFERROR(VLOOKUP(DATASHEET!BX192,lookup,2,FALSE),"")</f>
        <v/>
      </c>
      <c r="BA194" s="210" t="str">
        <f>IFERROR(VLOOKUP(DATASHEET!AJ192,lookup,2,FALSE),"")</f>
        <v/>
      </c>
      <c r="BB194" s="211" t="str">
        <f t="shared" si="77"/>
        <v/>
      </c>
      <c r="BC194" s="212" t="str">
        <f t="shared" si="78"/>
        <v/>
      </c>
      <c r="BD194" s="132"/>
    </row>
    <row r="195" spans="1:56" x14ac:dyDescent="0.25">
      <c r="A195" s="193" t="str">
        <f>DATASHEET!B193</f>
        <v>TRIGUEIROS, Barbara</v>
      </c>
      <c r="B195" s="194" t="str">
        <f>DATASHEET!C193</f>
        <v>8AR</v>
      </c>
      <c r="C195" s="194" t="str">
        <f>DATASHEET!D193</f>
        <v>F</v>
      </c>
      <c r="D195" s="194" t="str">
        <f>DATASHEET!J193</f>
        <v>N</v>
      </c>
      <c r="E195" s="194" t="str">
        <f>DATASHEET!E193</f>
        <v>N</v>
      </c>
      <c r="F195" s="194" t="str">
        <f>DATASHEET!F193</f>
        <v>Black and Any Other Ethnic Group</v>
      </c>
      <c r="G195" s="194" t="str">
        <f>DATASHEET!H193</f>
        <v>N</v>
      </c>
      <c r="H195" s="194" t="str">
        <f>DATASHEET!I193</f>
        <v>N</v>
      </c>
      <c r="I195" s="195" t="str">
        <f>DATASHEET!L193</f>
        <v>6-7</v>
      </c>
      <c r="J195" s="325">
        <f>PROGRESS!P207</f>
        <v>64.375</v>
      </c>
      <c r="K195" s="163" t="str">
        <f t="shared" si="53"/>
        <v/>
      </c>
      <c r="L195" s="196" t="str">
        <f t="shared" si="54"/>
        <v/>
      </c>
      <c r="M195" s="165"/>
      <c r="N195" s="304">
        <f t="shared" si="55"/>
        <v>12.875</v>
      </c>
      <c r="O195" s="198" t="str">
        <f t="shared" si="56"/>
        <v/>
      </c>
      <c r="P195" s="199" t="str">
        <f t="shared" si="57"/>
        <v/>
      </c>
      <c r="Q195" s="304">
        <f t="shared" si="58"/>
        <v>12.875</v>
      </c>
      <c r="R195" s="198" t="str">
        <f t="shared" si="59"/>
        <v/>
      </c>
      <c r="S195" s="200" t="str">
        <f t="shared" si="60"/>
        <v/>
      </c>
      <c r="T195" s="304">
        <f t="shared" si="61"/>
        <v>19.3125</v>
      </c>
      <c r="U195" s="198">
        <f t="shared" si="62"/>
        <v>0</v>
      </c>
      <c r="V195" s="201">
        <f t="shared" si="63"/>
        <v>-6.4375</v>
      </c>
      <c r="W195" s="202">
        <f t="shared" si="64"/>
        <v>3</v>
      </c>
      <c r="X195" s="304">
        <f t="shared" si="65"/>
        <v>19.3125</v>
      </c>
      <c r="Y195" s="198">
        <f t="shared" si="66"/>
        <v>0</v>
      </c>
      <c r="Z195" s="201">
        <f t="shared" si="67"/>
        <v>-6.4375</v>
      </c>
      <c r="AA195" s="202">
        <f t="shared" si="68"/>
        <v>3</v>
      </c>
      <c r="AB195" s="171"/>
      <c r="AC195" s="172" t="str">
        <f>IFERROR(VLOOKUP(DATASHEET!BP193,lookup,2,FALSE)*2,"")</f>
        <v/>
      </c>
      <c r="AD195" s="173" t="str">
        <f>IFERROR(VLOOKUP(DATASHEET!AR193,lookup,2,FALSE)*2,"")</f>
        <v/>
      </c>
      <c r="AE195" s="174" t="str">
        <f t="shared" si="69"/>
        <v/>
      </c>
      <c r="AF195" s="175" t="str">
        <f t="shared" si="70"/>
        <v/>
      </c>
      <c r="AG195" s="203" t="str">
        <f t="shared" si="71"/>
        <v/>
      </c>
      <c r="AH195" s="204" t="str">
        <f t="shared" si="72"/>
        <v/>
      </c>
      <c r="AI195" s="178" t="str">
        <f t="shared" si="73"/>
        <v/>
      </c>
      <c r="AJ195" s="205" t="str">
        <f t="shared" si="74"/>
        <v/>
      </c>
      <c r="AK195" s="180"/>
      <c r="AL195" s="181" t="str">
        <f>IFERROR(VLOOKUP(DATASHEET!CJ193,lookup,2,FALSE),"")</f>
        <v/>
      </c>
      <c r="AM195" s="182" t="str">
        <f t="shared" si="75"/>
        <v/>
      </c>
      <c r="AN195" s="183" t="str">
        <f>IFERROR(VLOOKUP(DATASHEET!AZ193,lookup,2,FALSE),"")</f>
        <v/>
      </c>
      <c r="AO195" s="183" t="str">
        <f>IFERROR(VLOOKUP(DATASHEET!CN193,lookup,2,FALSE),"")</f>
        <v/>
      </c>
      <c r="AP195" s="184" t="str">
        <f>IFERROR(VLOOKUP(DATASHEET!BH193,lookup,2,FALSE),"")</f>
        <v/>
      </c>
      <c r="AQ195" s="206" t="str">
        <f>IFERROR(VLOOKUP(DATASHEET!BD193,lookup,2,FALSE),"")</f>
        <v/>
      </c>
      <c r="AR195" s="186"/>
      <c r="AS195" s="207" t="str">
        <f>IFERROR(VLOOKUP(DATASHEET!AF193,lookup,2,FALSE),"")</f>
        <v/>
      </c>
      <c r="AT195" s="251" t="str">
        <f t="shared" si="76"/>
        <v/>
      </c>
      <c r="AU195" s="208" t="str">
        <f>IFERROR(VLOOKUP(DATASHEET!BL193,lookup,2,FALSE),"")</f>
        <v/>
      </c>
      <c r="AV195" s="208" t="str">
        <f>IFERROR(VLOOKUP(DATASHEET!BT193,lookup,2,FALSE),"")</f>
        <v/>
      </c>
      <c r="AW195" s="208" t="str">
        <f>IFERROR(VLOOKUP(DATASHEET!CB193,lookup,2,FALSE),"")</f>
        <v/>
      </c>
      <c r="AX195" s="209" t="str">
        <f>IFERROR(VLOOKUP(DATASHEET!CF193,lookup,2,FALSE),"")</f>
        <v/>
      </c>
      <c r="AY195" s="208" t="str">
        <f>IFERROR(VLOOKUP(DATASHEET!AN193,lookup,2,FALSE),"")</f>
        <v/>
      </c>
      <c r="AZ195" s="264" t="str">
        <f>IFERROR(VLOOKUP(DATASHEET!BX193,lookup,2,FALSE),"")</f>
        <v/>
      </c>
      <c r="BA195" s="210" t="str">
        <f>IFERROR(VLOOKUP(DATASHEET!AJ193,lookup,2,FALSE),"")</f>
        <v/>
      </c>
      <c r="BB195" s="211" t="str">
        <f t="shared" si="77"/>
        <v/>
      </c>
      <c r="BC195" s="212" t="str">
        <f t="shared" si="78"/>
        <v/>
      </c>
      <c r="BD195" s="132"/>
    </row>
    <row r="196" spans="1:56" x14ac:dyDescent="0.25">
      <c r="A196" s="193" t="str">
        <f>DATASHEET!B194</f>
        <v>TSANG, Bobbie</v>
      </c>
      <c r="B196" s="194" t="str">
        <f>DATASHEET!C194</f>
        <v>8KS</v>
      </c>
      <c r="C196" s="194" t="str">
        <f>DATASHEET!D194</f>
        <v>F</v>
      </c>
      <c r="D196" s="194" t="str">
        <f>DATASHEET!J194</f>
        <v>N</v>
      </c>
      <c r="E196" s="194" t="str">
        <f>DATASHEET!E194</f>
        <v>N</v>
      </c>
      <c r="F196" s="194" t="str">
        <f>DATASHEET!F194</f>
        <v>White and Any Other Asian Background</v>
      </c>
      <c r="G196" s="194" t="str">
        <f>DATASHEET!H194</f>
        <v>Y</v>
      </c>
      <c r="H196" s="194" t="str">
        <f>DATASHEET!I194</f>
        <v>N</v>
      </c>
      <c r="I196" s="195" t="str">
        <f>DATASHEET!L194</f>
        <v>6-7</v>
      </c>
      <c r="J196" s="325">
        <f>PROGRESS!P208</f>
        <v>64.375</v>
      </c>
      <c r="K196" s="163" t="str">
        <f t="shared" si="53"/>
        <v/>
      </c>
      <c r="L196" s="196" t="str">
        <f t="shared" si="54"/>
        <v/>
      </c>
      <c r="M196" s="165"/>
      <c r="N196" s="304">
        <f t="shared" si="55"/>
        <v>12.875</v>
      </c>
      <c r="O196" s="198" t="str">
        <f t="shared" si="56"/>
        <v/>
      </c>
      <c r="P196" s="199" t="str">
        <f t="shared" si="57"/>
        <v/>
      </c>
      <c r="Q196" s="304">
        <f t="shared" si="58"/>
        <v>12.875</v>
      </c>
      <c r="R196" s="198" t="str">
        <f t="shared" si="59"/>
        <v/>
      </c>
      <c r="S196" s="200" t="str">
        <f t="shared" si="60"/>
        <v/>
      </c>
      <c r="T196" s="304">
        <f t="shared" si="61"/>
        <v>19.3125</v>
      </c>
      <c r="U196" s="198">
        <f t="shared" si="62"/>
        <v>0</v>
      </c>
      <c r="V196" s="201">
        <f t="shared" si="63"/>
        <v>-6.4375</v>
      </c>
      <c r="W196" s="202">
        <f t="shared" si="64"/>
        <v>3</v>
      </c>
      <c r="X196" s="304">
        <f t="shared" si="65"/>
        <v>19.3125</v>
      </c>
      <c r="Y196" s="198">
        <f t="shared" si="66"/>
        <v>0</v>
      </c>
      <c r="Z196" s="201">
        <f t="shared" si="67"/>
        <v>-6.4375</v>
      </c>
      <c r="AA196" s="202">
        <f t="shared" si="68"/>
        <v>3</v>
      </c>
      <c r="AB196" s="171"/>
      <c r="AC196" s="172" t="str">
        <f>IFERROR(VLOOKUP(DATASHEET!BP194,lookup,2,FALSE)*2,"")</f>
        <v/>
      </c>
      <c r="AD196" s="173" t="str">
        <f>IFERROR(VLOOKUP(DATASHEET!AR194,lookup,2,FALSE)*2,"")</f>
        <v/>
      </c>
      <c r="AE196" s="174" t="str">
        <f t="shared" si="69"/>
        <v/>
      </c>
      <c r="AF196" s="175" t="str">
        <f t="shared" si="70"/>
        <v/>
      </c>
      <c r="AG196" s="203" t="str">
        <f t="shared" si="71"/>
        <v/>
      </c>
      <c r="AH196" s="204" t="str">
        <f t="shared" si="72"/>
        <v/>
      </c>
      <c r="AI196" s="178" t="str">
        <f t="shared" si="73"/>
        <v/>
      </c>
      <c r="AJ196" s="205" t="str">
        <f t="shared" si="74"/>
        <v/>
      </c>
      <c r="AK196" s="180"/>
      <c r="AL196" s="181" t="str">
        <f>IFERROR(VLOOKUP(DATASHEET!CJ194,lookup,2,FALSE),"")</f>
        <v/>
      </c>
      <c r="AM196" s="182" t="str">
        <f t="shared" si="75"/>
        <v/>
      </c>
      <c r="AN196" s="183" t="str">
        <f>IFERROR(VLOOKUP(DATASHEET!AZ194,lookup,2,FALSE),"")</f>
        <v/>
      </c>
      <c r="AO196" s="183" t="str">
        <f>IFERROR(VLOOKUP(DATASHEET!CN194,lookup,2,FALSE),"")</f>
        <v/>
      </c>
      <c r="AP196" s="184" t="str">
        <f>IFERROR(VLOOKUP(DATASHEET!BH194,lookup,2,FALSE),"")</f>
        <v/>
      </c>
      <c r="AQ196" s="206" t="str">
        <f>IFERROR(VLOOKUP(DATASHEET!BD194,lookup,2,FALSE),"")</f>
        <v/>
      </c>
      <c r="AR196" s="186"/>
      <c r="AS196" s="207" t="str">
        <f>IFERROR(VLOOKUP(DATASHEET!AF194,lookup,2,FALSE),"")</f>
        <v/>
      </c>
      <c r="AT196" s="251" t="str">
        <f t="shared" si="76"/>
        <v/>
      </c>
      <c r="AU196" s="208" t="str">
        <f>IFERROR(VLOOKUP(DATASHEET!BL194,lookup,2,FALSE),"")</f>
        <v/>
      </c>
      <c r="AV196" s="208" t="str">
        <f>IFERROR(VLOOKUP(DATASHEET!BT194,lookup,2,FALSE),"")</f>
        <v/>
      </c>
      <c r="AW196" s="208" t="str">
        <f>IFERROR(VLOOKUP(DATASHEET!CB194,lookup,2,FALSE),"")</f>
        <v/>
      </c>
      <c r="AX196" s="209" t="str">
        <f>IFERROR(VLOOKUP(DATASHEET!CF194,lookup,2,FALSE),"")</f>
        <v/>
      </c>
      <c r="AY196" s="208" t="str">
        <f>IFERROR(VLOOKUP(DATASHEET!AN194,lookup,2,FALSE),"")</f>
        <v/>
      </c>
      <c r="AZ196" s="264" t="str">
        <f>IFERROR(VLOOKUP(DATASHEET!BX194,lookup,2,FALSE),"")</f>
        <v/>
      </c>
      <c r="BA196" s="210" t="str">
        <f>IFERROR(VLOOKUP(DATASHEET!AJ194,lookup,2,FALSE),"")</f>
        <v/>
      </c>
      <c r="BB196" s="211" t="str">
        <f t="shared" si="77"/>
        <v/>
      </c>
      <c r="BC196" s="212" t="str">
        <f t="shared" si="78"/>
        <v/>
      </c>
      <c r="BD196" s="132"/>
    </row>
    <row r="197" spans="1:56" x14ac:dyDescent="0.25">
      <c r="A197" s="193" t="str">
        <f>DATASHEET!B195</f>
        <v>TURNER, Isaac</v>
      </c>
      <c r="B197" s="194" t="str">
        <f>DATASHEET!C195</f>
        <v>8MH</v>
      </c>
      <c r="C197" s="194" t="str">
        <f>DATASHEET!D195</f>
        <v>M</v>
      </c>
      <c r="D197" s="194" t="str">
        <f>DATASHEET!J195</f>
        <v>N</v>
      </c>
      <c r="E197" s="194" t="str">
        <f>DATASHEET!E195</f>
        <v>N</v>
      </c>
      <c r="F197" s="194" t="str">
        <f>DATASHEET!F195</f>
        <v>White - British</v>
      </c>
      <c r="G197" s="194" t="str">
        <f>DATASHEET!H195</f>
        <v>N</v>
      </c>
      <c r="H197" s="194" t="str">
        <f>DATASHEET!I195</f>
        <v>N</v>
      </c>
      <c r="I197" s="195" t="str">
        <f>DATASHEET!L195</f>
        <v>4-5</v>
      </c>
      <c r="J197" s="325">
        <f>PROGRESS!P209</f>
        <v>41.109434</v>
      </c>
      <c r="K197" s="163" t="str">
        <f t="shared" ref="K197:K212" si="79">IF(IFERROR(SUM(AC197,AD197,AE197,AF197,AG197,AH197,AI197,AJ197),"NO DATA")=0,"",IFERROR(SUM(AC197,AD197,AE197,AF197,AG197,AH197,AI197,AJ197),"NO DATA"))</f>
        <v/>
      </c>
      <c r="L197" s="196" t="str">
        <f t="shared" ref="L197:L212" si="80">IFERROR((K197-J197)/10,"")</f>
        <v/>
      </c>
      <c r="M197" s="165"/>
      <c r="N197" s="304">
        <f t="shared" ref="N197:N233" si="81">IFERROR(J197/5,"")</f>
        <v>8.2218868000000001</v>
      </c>
      <c r="O197" s="198" t="str">
        <f t="shared" ref="O197:O212" si="82">AC197</f>
        <v/>
      </c>
      <c r="P197" s="199" t="str">
        <f t="shared" ref="P197:P212" si="83">IFERROR((O197-N197)/2,"")</f>
        <v/>
      </c>
      <c r="Q197" s="304">
        <f t="shared" ref="Q197:Q233" si="84">IFERROR(J197/5,"")</f>
        <v>8.2218868000000001</v>
      </c>
      <c r="R197" s="198" t="str">
        <f t="shared" ref="R197:R212" si="85">AD197</f>
        <v/>
      </c>
      <c r="S197" s="200" t="str">
        <f t="shared" ref="S197:S212" si="86">IFERROR((R197-Q197)/2,"")</f>
        <v/>
      </c>
      <c r="T197" s="304">
        <f t="shared" ref="T197:T233" si="87">IFERROR(((J197/10)*3),"")</f>
        <v>12.3328302</v>
      </c>
      <c r="U197" s="198">
        <f t="shared" ref="U197:U233" si="88">IF(A197=0,"",SUM(AE197:AG197))</f>
        <v>0</v>
      </c>
      <c r="V197" s="201">
        <f t="shared" ref="V197:V212" si="89">IFERROR((U197-T197)/3,"")</f>
        <v>-4.1109434</v>
      </c>
      <c r="W197" s="202">
        <f t="shared" ref="W197:W233" si="90">IF(A197=0,"",COUNTBLANK(AE197:AG197))</f>
        <v>3</v>
      </c>
      <c r="X197" s="304">
        <f t="shared" ref="X197:X233" si="91">IFERROR(((J197/10)*3),"")</f>
        <v>12.3328302</v>
      </c>
      <c r="Y197" s="198">
        <f t="shared" ref="Y197:Y233" si="92">IF(A197=0,"",SUM(AH197:AJ197))</f>
        <v>0</v>
      </c>
      <c r="Z197" s="201">
        <f t="shared" ref="Z197:Z212" si="93">IFERROR((Y197-X197)/3,"")</f>
        <v>-4.1109434</v>
      </c>
      <c r="AA197" s="202">
        <f t="shared" ref="AA197:AA233" si="94">IF(A197=0,"",COUNTBLANK(AH197:AJ197))</f>
        <v>3</v>
      </c>
      <c r="AB197" s="171"/>
      <c r="AC197" s="172" t="str">
        <f>IFERROR(VLOOKUP(DATASHEET!BP195,lookup,2,FALSE)*2,"")</f>
        <v/>
      </c>
      <c r="AD197" s="173" t="str">
        <f>IFERROR(VLOOKUP(DATASHEET!AR195,lookup,2,FALSE)*2,"")</f>
        <v/>
      </c>
      <c r="AE197" s="174" t="str">
        <f t="shared" ref="AE197:AE233" si="95">IFERROR(LARGE($AL197:$AQ197,1),"")</f>
        <v/>
      </c>
      <c r="AF197" s="175" t="str">
        <f t="shared" ref="AF197:AF233" si="96">IFERROR(LARGE($AL197:$AQ197,2),"")</f>
        <v/>
      </c>
      <c r="AG197" s="203" t="str">
        <f t="shared" ref="AG197:AG233" si="97">IFERROR(LARGE($AL197:$AQ197,3),"")</f>
        <v/>
      </c>
      <c r="AH197" s="204" t="str">
        <f t="shared" ref="AH197:AH233" si="98">IFERROR(LARGE($AS197:$BC197,1),"")</f>
        <v/>
      </c>
      <c r="AI197" s="178" t="str">
        <f t="shared" ref="AI197:AI233" si="99">IFERROR(LARGE($AS197:$BC197,2),"")</f>
        <v/>
      </c>
      <c r="AJ197" s="205" t="str">
        <f t="shared" ref="AJ197:AJ233" si="100">IFERROR(LARGE($AS197:$BC197,3),"")</f>
        <v/>
      </c>
      <c r="AK197" s="180"/>
      <c r="AL197" s="181" t="str">
        <f>IFERROR(VLOOKUP(DATASHEET!CJ195,lookup,2,FALSE),"")</f>
        <v/>
      </c>
      <c r="AM197" s="182" t="str">
        <f t="shared" ref="AM197:AM212" si="101">AL197</f>
        <v/>
      </c>
      <c r="AN197" s="183" t="str">
        <f>IFERROR(VLOOKUP(DATASHEET!AZ195,lookup,2,FALSE),"")</f>
        <v/>
      </c>
      <c r="AO197" s="183" t="str">
        <f>IFERROR(VLOOKUP(DATASHEET!CN195,lookup,2,FALSE),"")</f>
        <v/>
      </c>
      <c r="AP197" s="184" t="str">
        <f>IFERROR(VLOOKUP(DATASHEET!BH195,lookup,2,FALSE),"")</f>
        <v/>
      </c>
      <c r="AQ197" s="206" t="str">
        <f>IFERROR(VLOOKUP(DATASHEET!BD195,lookup,2,FALSE),"")</f>
        <v/>
      </c>
      <c r="AR197" s="186"/>
      <c r="AS197" s="207" t="str">
        <f>IFERROR(VLOOKUP(DATASHEET!AF195,lookup,2,FALSE),"")</f>
        <v/>
      </c>
      <c r="AT197" s="251" t="str">
        <f t="shared" ref="AT197:AT233" si="102">IFERROR(AD197/2,"")</f>
        <v/>
      </c>
      <c r="AU197" s="208" t="str">
        <f>IFERROR(VLOOKUP(DATASHEET!BL195,lookup,2,FALSE),"")</f>
        <v/>
      </c>
      <c r="AV197" s="208" t="str">
        <f>IFERROR(VLOOKUP(DATASHEET!BT195,lookup,2,FALSE),"")</f>
        <v/>
      </c>
      <c r="AW197" s="208" t="str">
        <f>IFERROR(VLOOKUP(DATASHEET!CB195,lookup,2,FALSE),"")</f>
        <v/>
      </c>
      <c r="AX197" s="209" t="str">
        <f>IFERROR(VLOOKUP(DATASHEET!CF195,lookup,2,FALSE),"")</f>
        <v/>
      </c>
      <c r="AY197" s="208" t="str">
        <f>IFERROR(VLOOKUP(DATASHEET!AN195,lookup,2,FALSE),"")</f>
        <v/>
      </c>
      <c r="AZ197" s="264" t="str">
        <f>IFERROR(VLOOKUP(DATASHEET!BX195,lookup,2,FALSE),"")</f>
        <v/>
      </c>
      <c r="BA197" s="210" t="str">
        <f>IFERROR(VLOOKUP(DATASHEET!AJ195,lookup,2,FALSE),"")</f>
        <v/>
      </c>
      <c r="BB197" s="211" t="str">
        <f t="shared" ref="BB197:BB212" si="103">IFERROR(LARGE(AL197:AQ197,4),"")</f>
        <v/>
      </c>
      <c r="BC197" s="212" t="str">
        <f t="shared" ref="BC197:BC212" si="104">IFERROR(LARGE(AL197:AQ197,5),"")</f>
        <v/>
      </c>
      <c r="BD197" s="132"/>
    </row>
    <row r="198" spans="1:56" x14ac:dyDescent="0.25">
      <c r="A198" s="193" t="str">
        <f>DATASHEET!B196</f>
        <v>UFONDU, Kenechukwu</v>
      </c>
      <c r="B198" s="194" t="str">
        <f>DATASHEET!C196</f>
        <v>8JJ</v>
      </c>
      <c r="C198" s="194" t="str">
        <f>DATASHEET!D196</f>
        <v>M</v>
      </c>
      <c r="D198" s="194" t="str">
        <f>DATASHEET!J196</f>
        <v>N</v>
      </c>
      <c r="E198" s="194" t="str">
        <f>DATASHEET!E196</f>
        <v>N</v>
      </c>
      <c r="F198" s="194" t="str">
        <f>DATASHEET!F196</f>
        <v>Other Black African</v>
      </c>
      <c r="G198" s="194" t="str">
        <f>DATASHEET!H196</f>
        <v>N</v>
      </c>
      <c r="H198" s="194" t="str">
        <f>DATASHEET!I196</f>
        <v>N</v>
      </c>
      <c r="I198" s="195" t="str">
        <f>DATASHEET!L196</f>
        <v>5-6</v>
      </c>
      <c r="J198" s="325">
        <f>PROGRESS!P210</f>
        <v>49.024999999999999</v>
      </c>
      <c r="K198" s="163" t="str">
        <f t="shared" si="79"/>
        <v/>
      </c>
      <c r="L198" s="196" t="str">
        <f t="shared" si="80"/>
        <v/>
      </c>
      <c r="M198" s="165"/>
      <c r="N198" s="304">
        <f t="shared" si="81"/>
        <v>9.8049999999999997</v>
      </c>
      <c r="O198" s="198" t="str">
        <f t="shared" si="82"/>
        <v/>
      </c>
      <c r="P198" s="199" t="str">
        <f t="shared" si="83"/>
        <v/>
      </c>
      <c r="Q198" s="304">
        <f t="shared" si="84"/>
        <v>9.8049999999999997</v>
      </c>
      <c r="R198" s="198" t="str">
        <f t="shared" si="85"/>
        <v/>
      </c>
      <c r="S198" s="200" t="str">
        <f t="shared" si="86"/>
        <v/>
      </c>
      <c r="T198" s="304">
        <f t="shared" si="87"/>
        <v>14.7075</v>
      </c>
      <c r="U198" s="198">
        <f t="shared" si="88"/>
        <v>0</v>
      </c>
      <c r="V198" s="201">
        <f t="shared" si="89"/>
        <v>-4.9024999999999999</v>
      </c>
      <c r="W198" s="202">
        <f t="shared" si="90"/>
        <v>3</v>
      </c>
      <c r="X198" s="304">
        <f t="shared" si="91"/>
        <v>14.7075</v>
      </c>
      <c r="Y198" s="198">
        <f t="shared" si="92"/>
        <v>0</v>
      </c>
      <c r="Z198" s="201">
        <f t="shared" si="93"/>
        <v>-4.9024999999999999</v>
      </c>
      <c r="AA198" s="202">
        <f t="shared" si="94"/>
        <v>3</v>
      </c>
      <c r="AB198" s="171"/>
      <c r="AC198" s="172" t="str">
        <f>IFERROR(VLOOKUP(DATASHEET!BP196,lookup,2,FALSE)*2,"")</f>
        <v/>
      </c>
      <c r="AD198" s="173" t="str">
        <f>IFERROR(VLOOKUP(DATASHEET!AR196,lookup,2,FALSE)*2,"")</f>
        <v/>
      </c>
      <c r="AE198" s="174" t="str">
        <f t="shared" si="95"/>
        <v/>
      </c>
      <c r="AF198" s="175" t="str">
        <f t="shared" si="96"/>
        <v/>
      </c>
      <c r="AG198" s="203" t="str">
        <f t="shared" si="97"/>
        <v/>
      </c>
      <c r="AH198" s="204" t="str">
        <f t="shared" si="98"/>
        <v/>
      </c>
      <c r="AI198" s="178" t="str">
        <f t="shared" si="99"/>
        <v/>
      </c>
      <c r="AJ198" s="205" t="str">
        <f t="shared" si="100"/>
        <v/>
      </c>
      <c r="AK198" s="180"/>
      <c r="AL198" s="181" t="str">
        <f>IFERROR(VLOOKUP(DATASHEET!CJ196,lookup,2,FALSE),"")</f>
        <v/>
      </c>
      <c r="AM198" s="182" t="str">
        <f t="shared" si="101"/>
        <v/>
      </c>
      <c r="AN198" s="183" t="str">
        <f>IFERROR(VLOOKUP(DATASHEET!AZ196,lookup,2,FALSE),"")</f>
        <v/>
      </c>
      <c r="AO198" s="183" t="str">
        <f>IFERROR(VLOOKUP(DATASHEET!CN196,lookup,2,FALSE),"")</f>
        <v/>
      </c>
      <c r="AP198" s="184" t="str">
        <f>IFERROR(VLOOKUP(DATASHEET!BH196,lookup,2,FALSE),"")</f>
        <v/>
      </c>
      <c r="AQ198" s="206" t="str">
        <f>IFERROR(VLOOKUP(DATASHEET!BD196,lookup,2,FALSE),"")</f>
        <v/>
      </c>
      <c r="AR198" s="186"/>
      <c r="AS198" s="207" t="str">
        <f>IFERROR(VLOOKUP(DATASHEET!AF196,lookup,2,FALSE),"")</f>
        <v/>
      </c>
      <c r="AT198" s="251" t="str">
        <f t="shared" si="102"/>
        <v/>
      </c>
      <c r="AU198" s="208" t="str">
        <f>IFERROR(VLOOKUP(DATASHEET!BL196,lookup,2,FALSE),"")</f>
        <v/>
      </c>
      <c r="AV198" s="208" t="str">
        <f>IFERROR(VLOOKUP(DATASHEET!BT196,lookup,2,FALSE),"")</f>
        <v/>
      </c>
      <c r="AW198" s="208" t="str">
        <f>IFERROR(VLOOKUP(DATASHEET!CB196,lookup,2,FALSE),"")</f>
        <v/>
      </c>
      <c r="AX198" s="209" t="str">
        <f>IFERROR(VLOOKUP(DATASHEET!CF196,lookup,2,FALSE),"")</f>
        <v/>
      </c>
      <c r="AY198" s="208" t="str">
        <f>IFERROR(VLOOKUP(DATASHEET!AN196,lookup,2,FALSE),"")</f>
        <v/>
      </c>
      <c r="AZ198" s="264" t="str">
        <f>IFERROR(VLOOKUP(DATASHEET!BX196,lookup,2,FALSE),"")</f>
        <v/>
      </c>
      <c r="BA198" s="210" t="str">
        <f>IFERROR(VLOOKUP(DATASHEET!AJ196,lookup,2,FALSE),"")</f>
        <v/>
      </c>
      <c r="BB198" s="211" t="str">
        <f t="shared" si="103"/>
        <v/>
      </c>
      <c r="BC198" s="212" t="str">
        <f t="shared" si="104"/>
        <v/>
      </c>
      <c r="BD198" s="132"/>
    </row>
    <row r="199" spans="1:56" x14ac:dyDescent="0.25">
      <c r="A199" s="193" t="str">
        <f>DATASHEET!B197</f>
        <v>UGONNA, Toben</v>
      </c>
      <c r="B199" s="194" t="str">
        <f>DATASHEET!C197</f>
        <v>8KC</v>
      </c>
      <c r="C199" s="194" t="str">
        <f>DATASHEET!D197</f>
        <v>M</v>
      </c>
      <c r="D199" s="194" t="str">
        <f>DATASHEET!J197</f>
        <v>N</v>
      </c>
      <c r="E199" s="194" t="str">
        <f>DATASHEET!E197</f>
        <v>N</v>
      </c>
      <c r="F199" s="194" t="str">
        <f>DATASHEET!F197</f>
        <v>White and Black African</v>
      </c>
      <c r="G199" s="194" t="str">
        <f>DATASHEET!H197</f>
        <v>N</v>
      </c>
      <c r="H199" s="194" t="str">
        <f>DATASHEET!I197</f>
        <v>N</v>
      </c>
      <c r="I199" s="195" t="str">
        <f>DATASHEET!L197</f>
        <v>8-9</v>
      </c>
      <c r="J199" s="325">
        <f>PROGRESS!P211</f>
        <v>80.05</v>
      </c>
      <c r="K199" s="163" t="str">
        <f t="shared" si="79"/>
        <v/>
      </c>
      <c r="L199" s="196" t="str">
        <f t="shared" si="80"/>
        <v/>
      </c>
      <c r="M199" s="165"/>
      <c r="N199" s="304">
        <f t="shared" si="81"/>
        <v>16.009999999999998</v>
      </c>
      <c r="O199" s="198" t="str">
        <f t="shared" si="82"/>
        <v/>
      </c>
      <c r="P199" s="199" t="str">
        <f t="shared" si="83"/>
        <v/>
      </c>
      <c r="Q199" s="304">
        <f t="shared" si="84"/>
        <v>16.009999999999998</v>
      </c>
      <c r="R199" s="198" t="str">
        <f t="shared" si="85"/>
        <v/>
      </c>
      <c r="S199" s="200" t="str">
        <f t="shared" si="86"/>
        <v/>
      </c>
      <c r="T199" s="304">
        <f t="shared" si="87"/>
        <v>24.014999999999997</v>
      </c>
      <c r="U199" s="198">
        <f t="shared" si="88"/>
        <v>0</v>
      </c>
      <c r="V199" s="201">
        <f t="shared" si="89"/>
        <v>-8.004999999999999</v>
      </c>
      <c r="W199" s="202">
        <f t="shared" si="90"/>
        <v>3</v>
      </c>
      <c r="X199" s="304">
        <f t="shared" si="91"/>
        <v>24.014999999999997</v>
      </c>
      <c r="Y199" s="198">
        <f t="shared" si="92"/>
        <v>0</v>
      </c>
      <c r="Z199" s="201">
        <f t="shared" si="93"/>
        <v>-8.004999999999999</v>
      </c>
      <c r="AA199" s="202">
        <f t="shared" si="94"/>
        <v>3</v>
      </c>
      <c r="AB199" s="171"/>
      <c r="AC199" s="172" t="str">
        <f>IFERROR(VLOOKUP(DATASHEET!BP197,lookup,2,FALSE)*2,"")</f>
        <v/>
      </c>
      <c r="AD199" s="173" t="str">
        <f>IFERROR(VLOOKUP(DATASHEET!AR197,lookup,2,FALSE)*2,"")</f>
        <v/>
      </c>
      <c r="AE199" s="174" t="str">
        <f t="shared" si="95"/>
        <v/>
      </c>
      <c r="AF199" s="175" t="str">
        <f t="shared" si="96"/>
        <v/>
      </c>
      <c r="AG199" s="203" t="str">
        <f t="shared" si="97"/>
        <v/>
      </c>
      <c r="AH199" s="204" t="str">
        <f t="shared" si="98"/>
        <v/>
      </c>
      <c r="AI199" s="178" t="str">
        <f t="shared" si="99"/>
        <v/>
      </c>
      <c r="AJ199" s="205" t="str">
        <f t="shared" si="100"/>
        <v/>
      </c>
      <c r="AK199" s="180"/>
      <c r="AL199" s="181" t="str">
        <f>IFERROR(VLOOKUP(DATASHEET!CJ197,lookup,2,FALSE),"")</f>
        <v/>
      </c>
      <c r="AM199" s="182" t="str">
        <f t="shared" si="101"/>
        <v/>
      </c>
      <c r="AN199" s="183" t="str">
        <f>IFERROR(VLOOKUP(DATASHEET!AZ197,lookup,2,FALSE),"")</f>
        <v/>
      </c>
      <c r="AO199" s="183" t="str">
        <f>IFERROR(VLOOKUP(DATASHEET!CN197,lookup,2,FALSE),"")</f>
        <v/>
      </c>
      <c r="AP199" s="184" t="str">
        <f>IFERROR(VLOOKUP(DATASHEET!BH197,lookup,2,FALSE),"")</f>
        <v/>
      </c>
      <c r="AQ199" s="206" t="str">
        <f>IFERROR(VLOOKUP(DATASHEET!BD197,lookup,2,FALSE),"")</f>
        <v/>
      </c>
      <c r="AR199" s="186"/>
      <c r="AS199" s="207" t="str">
        <f>IFERROR(VLOOKUP(DATASHEET!AF197,lookup,2,FALSE),"")</f>
        <v/>
      </c>
      <c r="AT199" s="251" t="str">
        <f t="shared" si="102"/>
        <v/>
      </c>
      <c r="AU199" s="208" t="str">
        <f>IFERROR(VLOOKUP(DATASHEET!BL197,lookup,2,FALSE),"")</f>
        <v/>
      </c>
      <c r="AV199" s="208" t="str">
        <f>IFERROR(VLOOKUP(DATASHEET!BT197,lookup,2,FALSE),"")</f>
        <v/>
      </c>
      <c r="AW199" s="208" t="str">
        <f>IFERROR(VLOOKUP(DATASHEET!CB197,lookup,2,FALSE),"")</f>
        <v/>
      </c>
      <c r="AX199" s="209" t="str">
        <f>IFERROR(VLOOKUP(DATASHEET!CF197,lookup,2,FALSE),"")</f>
        <v/>
      </c>
      <c r="AY199" s="208" t="str">
        <f>IFERROR(VLOOKUP(DATASHEET!AN197,lookup,2,FALSE),"")</f>
        <v/>
      </c>
      <c r="AZ199" s="264" t="str">
        <f>IFERROR(VLOOKUP(DATASHEET!BX197,lookup,2,FALSE),"")</f>
        <v/>
      </c>
      <c r="BA199" s="210" t="str">
        <f>IFERROR(VLOOKUP(DATASHEET!AJ197,lookup,2,FALSE),"")</f>
        <v/>
      </c>
      <c r="BB199" s="211" t="str">
        <f t="shared" si="103"/>
        <v/>
      </c>
      <c r="BC199" s="212" t="str">
        <f t="shared" si="104"/>
        <v/>
      </c>
      <c r="BD199" s="132"/>
    </row>
    <row r="200" spans="1:56" x14ac:dyDescent="0.25">
      <c r="A200" s="193" t="str">
        <f>DATASHEET!B198</f>
        <v>UKANGA, Semaekediong</v>
      </c>
      <c r="B200" s="194" t="str">
        <f>DATASHEET!C198</f>
        <v>8PH</v>
      </c>
      <c r="C200" s="194" t="str">
        <f>DATASHEET!D198</f>
        <v>M</v>
      </c>
      <c r="D200" s="194" t="str">
        <f>DATASHEET!J198</f>
        <v>N</v>
      </c>
      <c r="E200" s="194" t="str">
        <f>DATASHEET!E198</f>
        <v>N</v>
      </c>
      <c r="F200" s="194" t="str">
        <f>DATASHEET!F198</f>
        <v>Other Black African</v>
      </c>
      <c r="G200" s="194" t="str">
        <f>DATASHEET!H198</f>
        <v>N</v>
      </c>
      <c r="H200" s="194" t="str">
        <f>DATASHEET!I198</f>
        <v>N</v>
      </c>
      <c r="I200" s="195" t="str">
        <f>DATASHEET!L198</f>
        <v>6-7</v>
      </c>
      <c r="J200" s="325">
        <f>PROGRESS!P212</f>
        <v>65.541015999999999</v>
      </c>
      <c r="K200" s="163" t="str">
        <f t="shared" si="79"/>
        <v/>
      </c>
      <c r="L200" s="196" t="str">
        <f t="shared" si="80"/>
        <v/>
      </c>
      <c r="M200" s="165"/>
      <c r="N200" s="304">
        <f t="shared" si="81"/>
        <v>13.1082032</v>
      </c>
      <c r="O200" s="198" t="str">
        <f t="shared" si="82"/>
        <v/>
      </c>
      <c r="P200" s="199" t="str">
        <f t="shared" si="83"/>
        <v/>
      </c>
      <c r="Q200" s="304">
        <f t="shared" si="84"/>
        <v>13.1082032</v>
      </c>
      <c r="R200" s="198" t="str">
        <f t="shared" si="85"/>
        <v/>
      </c>
      <c r="S200" s="200" t="str">
        <f t="shared" si="86"/>
        <v/>
      </c>
      <c r="T200" s="304">
        <f t="shared" si="87"/>
        <v>19.662304800000001</v>
      </c>
      <c r="U200" s="198">
        <f t="shared" si="88"/>
        <v>0</v>
      </c>
      <c r="V200" s="201">
        <f t="shared" si="89"/>
        <v>-6.5541016000000001</v>
      </c>
      <c r="W200" s="202">
        <f t="shared" si="90"/>
        <v>3</v>
      </c>
      <c r="X200" s="304">
        <f t="shared" si="91"/>
        <v>19.662304800000001</v>
      </c>
      <c r="Y200" s="198">
        <f t="shared" si="92"/>
        <v>0</v>
      </c>
      <c r="Z200" s="201">
        <f t="shared" si="93"/>
        <v>-6.5541016000000001</v>
      </c>
      <c r="AA200" s="202">
        <f t="shared" si="94"/>
        <v>3</v>
      </c>
      <c r="AB200" s="171"/>
      <c r="AC200" s="172" t="str">
        <f>IFERROR(VLOOKUP(DATASHEET!BP198,lookup,2,FALSE)*2,"")</f>
        <v/>
      </c>
      <c r="AD200" s="173" t="str">
        <f>IFERROR(VLOOKUP(DATASHEET!AR198,lookup,2,FALSE)*2,"")</f>
        <v/>
      </c>
      <c r="AE200" s="174" t="str">
        <f t="shared" si="95"/>
        <v/>
      </c>
      <c r="AF200" s="175" t="str">
        <f t="shared" si="96"/>
        <v/>
      </c>
      <c r="AG200" s="203" t="str">
        <f t="shared" si="97"/>
        <v/>
      </c>
      <c r="AH200" s="204" t="str">
        <f t="shared" si="98"/>
        <v/>
      </c>
      <c r="AI200" s="178" t="str">
        <f t="shared" si="99"/>
        <v/>
      </c>
      <c r="AJ200" s="205" t="str">
        <f t="shared" si="100"/>
        <v/>
      </c>
      <c r="AK200" s="180"/>
      <c r="AL200" s="181" t="str">
        <f>IFERROR(VLOOKUP(DATASHEET!CJ198,lookup,2,FALSE),"")</f>
        <v/>
      </c>
      <c r="AM200" s="182" t="str">
        <f t="shared" si="101"/>
        <v/>
      </c>
      <c r="AN200" s="183" t="str">
        <f>IFERROR(VLOOKUP(DATASHEET!AZ198,lookup,2,FALSE),"")</f>
        <v/>
      </c>
      <c r="AO200" s="183" t="str">
        <f>IFERROR(VLOOKUP(DATASHEET!CN198,lookup,2,FALSE),"")</f>
        <v/>
      </c>
      <c r="AP200" s="184" t="str">
        <f>IFERROR(VLOOKUP(DATASHEET!BH198,lookup,2,FALSE),"")</f>
        <v/>
      </c>
      <c r="AQ200" s="206" t="str">
        <f>IFERROR(VLOOKUP(DATASHEET!BD198,lookup,2,FALSE),"")</f>
        <v/>
      </c>
      <c r="AR200" s="186"/>
      <c r="AS200" s="207" t="str">
        <f>IFERROR(VLOOKUP(DATASHEET!AF198,lookup,2,FALSE),"")</f>
        <v/>
      </c>
      <c r="AT200" s="251" t="str">
        <f t="shared" si="102"/>
        <v/>
      </c>
      <c r="AU200" s="208" t="str">
        <f>IFERROR(VLOOKUP(DATASHEET!BL198,lookup,2,FALSE),"")</f>
        <v/>
      </c>
      <c r="AV200" s="208" t="str">
        <f>IFERROR(VLOOKUP(DATASHEET!BT198,lookup,2,FALSE),"")</f>
        <v/>
      </c>
      <c r="AW200" s="208" t="str">
        <f>IFERROR(VLOOKUP(DATASHEET!CB198,lookup,2,FALSE),"")</f>
        <v/>
      </c>
      <c r="AX200" s="209" t="str">
        <f>IFERROR(VLOOKUP(DATASHEET!CF198,lookup,2,FALSE),"")</f>
        <v/>
      </c>
      <c r="AY200" s="208" t="str">
        <f>IFERROR(VLOOKUP(DATASHEET!AN198,lookup,2,FALSE),"")</f>
        <v/>
      </c>
      <c r="AZ200" s="264" t="str">
        <f>IFERROR(VLOOKUP(DATASHEET!BX198,lookup,2,FALSE),"")</f>
        <v/>
      </c>
      <c r="BA200" s="210" t="str">
        <f>IFERROR(VLOOKUP(DATASHEET!AJ198,lookup,2,FALSE),"")</f>
        <v/>
      </c>
      <c r="BB200" s="211" t="str">
        <f t="shared" si="103"/>
        <v/>
      </c>
      <c r="BC200" s="212" t="str">
        <f t="shared" si="104"/>
        <v/>
      </c>
      <c r="BD200" s="132"/>
    </row>
    <row r="201" spans="1:56" x14ac:dyDescent="0.25">
      <c r="A201" s="193" t="str">
        <f>DATASHEET!B199</f>
        <v>ULHAQ, Haris</v>
      </c>
      <c r="B201" s="194" t="str">
        <f>DATASHEET!C199</f>
        <v>8JJ</v>
      </c>
      <c r="C201" s="194" t="str">
        <f>DATASHEET!D199</f>
        <v>M</v>
      </c>
      <c r="D201" s="194" t="str">
        <f>DATASHEET!J199</f>
        <v>N</v>
      </c>
      <c r="E201" s="194" t="str">
        <f>DATASHEET!E199</f>
        <v>N</v>
      </c>
      <c r="F201" s="194" t="str">
        <f>DATASHEET!F199</f>
        <v>Pakistani</v>
      </c>
      <c r="G201" s="194" t="str">
        <f>DATASHEET!H199</f>
        <v>N</v>
      </c>
      <c r="H201" s="194" t="str">
        <f>DATASHEET!I199</f>
        <v>N</v>
      </c>
      <c r="I201" s="195" t="str">
        <f>DATASHEET!L199</f>
        <v>6-7</v>
      </c>
      <c r="J201" s="325">
        <f>PROGRESS!P213</f>
        <v>59.353448</v>
      </c>
      <c r="K201" s="163" t="str">
        <f t="shared" si="79"/>
        <v/>
      </c>
      <c r="L201" s="196" t="str">
        <f t="shared" si="80"/>
        <v/>
      </c>
      <c r="M201" s="165"/>
      <c r="N201" s="304">
        <f t="shared" si="81"/>
        <v>11.8706896</v>
      </c>
      <c r="O201" s="198" t="str">
        <f t="shared" si="82"/>
        <v/>
      </c>
      <c r="P201" s="199" t="str">
        <f t="shared" si="83"/>
        <v/>
      </c>
      <c r="Q201" s="304">
        <f t="shared" si="84"/>
        <v>11.8706896</v>
      </c>
      <c r="R201" s="198" t="str">
        <f t="shared" si="85"/>
        <v/>
      </c>
      <c r="S201" s="200" t="str">
        <f t="shared" si="86"/>
        <v/>
      </c>
      <c r="T201" s="304">
        <f t="shared" si="87"/>
        <v>17.806034400000001</v>
      </c>
      <c r="U201" s="198">
        <f t="shared" si="88"/>
        <v>0</v>
      </c>
      <c r="V201" s="201">
        <f t="shared" si="89"/>
        <v>-5.9353448000000002</v>
      </c>
      <c r="W201" s="202">
        <f t="shared" si="90"/>
        <v>3</v>
      </c>
      <c r="X201" s="304">
        <f t="shared" si="91"/>
        <v>17.806034400000001</v>
      </c>
      <c r="Y201" s="198">
        <f t="shared" si="92"/>
        <v>0</v>
      </c>
      <c r="Z201" s="201">
        <f t="shared" si="93"/>
        <v>-5.9353448000000002</v>
      </c>
      <c r="AA201" s="202">
        <f t="shared" si="94"/>
        <v>3</v>
      </c>
      <c r="AB201" s="171"/>
      <c r="AC201" s="172" t="str">
        <f>IFERROR(VLOOKUP(DATASHEET!BP199,lookup,2,FALSE)*2,"")</f>
        <v/>
      </c>
      <c r="AD201" s="173" t="str">
        <f>IFERROR(VLOOKUP(DATASHEET!AR199,lookup,2,FALSE)*2,"")</f>
        <v/>
      </c>
      <c r="AE201" s="174" t="str">
        <f t="shared" si="95"/>
        <v/>
      </c>
      <c r="AF201" s="175" t="str">
        <f t="shared" si="96"/>
        <v/>
      </c>
      <c r="AG201" s="203" t="str">
        <f t="shared" si="97"/>
        <v/>
      </c>
      <c r="AH201" s="204" t="str">
        <f t="shared" si="98"/>
        <v/>
      </c>
      <c r="AI201" s="178" t="str">
        <f t="shared" si="99"/>
        <v/>
      </c>
      <c r="AJ201" s="205" t="str">
        <f t="shared" si="100"/>
        <v/>
      </c>
      <c r="AK201" s="180"/>
      <c r="AL201" s="181" t="str">
        <f>IFERROR(VLOOKUP(DATASHEET!CJ199,lookup,2,FALSE),"")</f>
        <v/>
      </c>
      <c r="AM201" s="182" t="str">
        <f t="shared" si="101"/>
        <v/>
      </c>
      <c r="AN201" s="183" t="str">
        <f>IFERROR(VLOOKUP(DATASHEET!AZ199,lookup,2,FALSE),"")</f>
        <v/>
      </c>
      <c r="AO201" s="183" t="str">
        <f>IFERROR(VLOOKUP(DATASHEET!CN199,lookup,2,FALSE),"")</f>
        <v/>
      </c>
      <c r="AP201" s="184" t="str">
        <f>IFERROR(VLOOKUP(DATASHEET!BH199,lookup,2,FALSE),"")</f>
        <v/>
      </c>
      <c r="AQ201" s="206" t="str">
        <f>IFERROR(VLOOKUP(DATASHEET!BD199,lookup,2,FALSE),"")</f>
        <v/>
      </c>
      <c r="AR201" s="186"/>
      <c r="AS201" s="207" t="str">
        <f>IFERROR(VLOOKUP(DATASHEET!AF199,lookup,2,FALSE),"")</f>
        <v/>
      </c>
      <c r="AT201" s="251" t="str">
        <f t="shared" si="102"/>
        <v/>
      </c>
      <c r="AU201" s="208" t="str">
        <f>IFERROR(VLOOKUP(DATASHEET!BL199,lookup,2,FALSE),"")</f>
        <v/>
      </c>
      <c r="AV201" s="208" t="str">
        <f>IFERROR(VLOOKUP(DATASHEET!BT199,lookup,2,FALSE),"")</f>
        <v/>
      </c>
      <c r="AW201" s="208" t="str">
        <f>IFERROR(VLOOKUP(DATASHEET!CB199,lookup,2,FALSE),"")</f>
        <v/>
      </c>
      <c r="AX201" s="209" t="str">
        <f>IFERROR(VLOOKUP(DATASHEET!CF199,lookup,2,FALSE),"")</f>
        <v/>
      </c>
      <c r="AY201" s="208" t="str">
        <f>IFERROR(VLOOKUP(DATASHEET!AN199,lookup,2,FALSE),"")</f>
        <v/>
      </c>
      <c r="AZ201" s="264" t="str">
        <f>IFERROR(VLOOKUP(DATASHEET!BX199,lookup,2,FALSE),"")</f>
        <v/>
      </c>
      <c r="BA201" s="210" t="str">
        <f>IFERROR(VLOOKUP(DATASHEET!AJ199,lookup,2,FALSE),"")</f>
        <v/>
      </c>
      <c r="BB201" s="211" t="str">
        <f t="shared" si="103"/>
        <v/>
      </c>
      <c r="BC201" s="212" t="str">
        <f t="shared" si="104"/>
        <v/>
      </c>
      <c r="BD201" s="132"/>
    </row>
    <row r="202" spans="1:56" x14ac:dyDescent="0.25">
      <c r="A202" s="193" t="str">
        <f>DATASHEET!B200</f>
        <v>UWAOMA, Chidera</v>
      </c>
      <c r="B202" s="194" t="str">
        <f>DATASHEET!C200</f>
        <v>8KS</v>
      </c>
      <c r="C202" s="194" t="str">
        <f>DATASHEET!D200</f>
        <v>F</v>
      </c>
      <c r="D202" s="194" t="str">
        <f>DATASHEET!J200</f>
        <v>N</v>
      </c>
      <c r="E202" s="194" t="str">
        <f>DATASHEET!E200</f>
        <v>N</v>
      </c>
      <c r="F202" s="194" t="str">
        <f>DATASHEET!F200</f>
        <v>Other Black African</v>
      </c>
      <c r="G202" s="194" t="str">
        <f>DATASHEET!H200</f>
        <v>N</v>
      </c>
      <c r="H202" s="194" t="str">
        <f>DATASHEET!I200</f>
        <v>N</v>
      </c>
      <c r="I202" s="195" t="str">
        <f>DATASHEET!L200</f>
        <v>6-7</v>
      </c>
      <c r="J202" s="325">
        <f>PROGRESS!P214</f>
        <v>61.896647999999999</v>
      </c>
      <c r="K202" s="163" t="str">
        <f t="shared" si="79"/>
        <v/>
      </c>
      <c r="L202" s="196" t="str">
        <f t="shared" si="80"/>
        <v/>
      </c>
      <c r="M202" s="165"/>
      <c r="N202" s="304">
        <f t="shared" si="81"/>
        <v>12.3793296</v>
      </c>
      <c r="O202" s="198" t="str">
        <f t="shared" si="82"/>
        <v/>
      </c>
      <c r="P202" s="199" t="str">
        <f t="shared" si="83"/>
        <v/>
      </c>
      <c r="Q202" s="304">
        <f t="shared" si="84"/>
        <v>12.3793296</v>
      </c>
      <c r="R202" s="198" t="str">
        <f t="shared" si="85"/>
        <v/>
      </c>
      <c r="S202" s="200" t="str">
        <f t="shared" si="86"/>
        <v/>
      </c>
      <c r="T202" s="304">
        <f t="shared" si="87"/>
        <v>18.568994400000001</v>
      </c>
      <c r="U202" s="198">
        <f t="shared" si="88"/>
        <v>0</v>
      </c>
      <c r="V202" s="201">
        <f t="shared" si="89"/>
        <v>-6.1896648000000001</v>
      </c>
      <c r="W202" s="202">
        <f t="shared" si="90"/>
        <v>3</v>
      </c>
      <c r="X202" s="304">
        <f t="shared" si="91"/>
        <v>18.568994400000001</v>
      </c>
      <c r="Y202" s="198">
        <f t="shared" si="92"/>
        <v>0</v>
      </c>
      <c r="Z202" s="201">
        <f t="shared" si="93"/>
        <v>-6.1896648000000001</v>
      </c>
      <c r="AA202" s="202">
        <f t="shared" si="94"/>
        <v>3</v>
      </c>
      <c r="AB202" s="171"/>
      <c r="AC202" s="172" t="str">
        <f>IFERROR(VLOOKUP(DATASHEET!BP200,lookup,2,FALSE)*2,"")</f>
        <v/>
      </c>
      <c r="AD202" s="173" t="str">
        <f>IFERROR(VLOOKUP(DATASHEET!AR200,lookup,2,FALSE)*2,"")</f>
        <v/>
      </c>
      <c r="AE202" s="174" t="str">
        <f t="shared" si="95"/>
        <v/>
      </c>
      <c r="AF202" s="175" t="str">
        <f t="shared" si="96"/>
        <v/>
      </c>
      <c r="AG202" s="203" t="str">
        <f t="shared" si="97"/>
        <v/>
      </c>
      <c r="AH202" s="204" t="str">
        <f t="shared" si="98"/>
        <v/>
      </c>
      <c r="AI202" s="178" t="str">
        <f t="shared" si="99"/>
        <v/>
      </c>
      <c r="AJ202" s="205" t="str">
        <f t="shared" si="100"/>
        <v/>
      </c>
      <c r="AK202" s="180"/>
      <c r="AL202" s="181" t="str">
        <f>IFERROR(VLOOKUP(DATASHEET!CJ200,lookup,2,FALSE),"")</f>
        <v/>
      </c>
      <c r="AM202" s="182" t="str">
        <f t="shared" si="101"/>
        <v/>
      </c>
      <c r="AN202" s="183" t="str">
        <f>IFERROR(VLOOKUP(DATASHEET!AZ200,lookup,2,FALSE),"")</f>
        <v/>
      </c>
      <c r="AO202" s="183" t="str">
        <f>IFERROR(VLOOKUP(DATASHEET!CN200,lookup,2,FALSE),"")</f>
        <v/>
      </c>
      <c r="AP202" s="184" t="str">
        <f>IFERROR(VLOOKUP(DATASHEET!BH200,lookup,2,FALSE),"")</f>
        <v/>
      </c>
      <c r="AQ202" s="206" t="str">
        <f>IFERROR(VLOOKUP(DATASHEET!BD200,lookup,2,FALSE),"")</f>
        <v/>
      </c>
      <c r="AR202" s="186"/>
      <c r="AS202" s="207" t="str">
        <f>IFERROR(VLOOKUP(DATASHEET!AF200,lookup,2,FALSE),"")</f>
        <v/>
      </c>
      <c r="AT202" s="251" t="str">
        <f t="shared" si="102"/>
        <v/>
      </c>
      <c r="AU202" s="208" t="str">
        <f>IFERROR(VLOOKUP(DATASHEET!BL200,lookup,2,FALSE),"")</f>
        <v/>
      </c>
      <c r="AV202" s="208" t="str">
        <f>IFERROR(VLOOKUP(DATASHEET!BT200,lookup,2,FALSE),"")</f>
        <v/>
      </c>
      <c r="AW202" s="208" t="str">
        <f>IFERROR(VLOOKUP(DATASHEET!CB200,lookup,2,FALSE),"")</f>
        <v/>
      </c>
      <c r="AX202" s="209" t="str">
        <f>IFERROR(VLOOKUP(DATASHEET!CF200,lookup,2,FALSE),"")</f>
        <v/>
      </c>
      <c r="AY202" s="208" t="str">
        <f>IFERROR(VLOOKUP(DATASHEET!AN200,lookup,2,FALSE),"")</f>
        <v/>
      </c>
      <c r="AZ202" s="264" t="str">
        <f>IFERROR(VLOOKUP(DATASHEET!BX200,lookup,2,FALSE),"")</f>
        <v/>
      </c>
      <c r="BA202" s="210" t="str">
        <f>IFERROR(VLOOKUP(DATASHEET!AJ200,lookup,2,FALSE),"")</f>
        <v/>
      </c>
      <c r="BB202" s="211" t="str">
        <f t="shared" si="103"/>
        <v/>
      </c>
      <c r="BC202" s="212" t="str">
        <f t="shared" si="104"/>
        <v/>
      </c>
      <c r="BD202" s="132"/>
    </row>
    <row r="203" spans="1:56" x14ac:dyDescent="0.25">
      <c r="A203" s="193" t="str">
        <f>DATASHEET!B201</f>
        <v>WADHIO, Bakhtawar</v>
      </c>
      <c r="B203" s="194" t="str">
        <f>DATASHEET!C201</f>
        <v>8AR</v>
      </c>
      <c r="C203" s="194" t="str">
        <f>DATASHEET!D201</f>
        <v>F</v>
      </c>
      <c r="D203" s="194" t="str">
        <f>DATASHEET!J201</f>
        <v>N</v>
      </c>
      <c r="E203" s="194" t="str">
        <f>DATASHEET!E201</f>
        <v>N</v>
      </c>
      <c r="F203" s="194" t="str">
        <f>DATASHEET!F201</f>
        <v>Pakistani</v>
      </c>
      <c r="G203" s="194" t="str">
        <f>DATASHEET!H201</f>
        <v>Y</v>
      </c>
      <c r="H203" s="194" t="str">
        <f>DATASHEET!I201</f>
        <v>N</v>
      </c>
      <c r="I203" s="195" t="str">
        <f>DATASHEET!L201</f>
        <v>4-5</v>
      </c>
      <c r="J203" s="325">
        <f>PROGRESS!P215</f>
        <v>49.024999999999999</v>
      </c>
      <c r="K203" s="163" t="str">
        <f t="shared" si="79"/>
        <v/>
      </c>
      <c r="L203" s="196" t="str">
        <f t="shared" si="80"/>
        <v/>
      </c>
      <c r="M203" s="165"/>
      <c r="N203" s="304">
        <f t="shared" si="81"/>
        <v>9.8049999999999997</v>
      </c>
      <c r="O203" s="198" t="str">
        <f t="shared" si="82"/>
        <v/>
      </c>
      <c r="P203" s="199" t="str">
        <f t="shared" si="83"/>
        <v/>
      </c>
      <c r="Q203" s="304">
        <f t="shared" si="84"/>
        <v>9.8049999999999997</v>
      </c>
      <c r="R203" s="198" t="str">
        <f t="shared" si="85"/>
        <v/>
      </c>
      <c r="S203" s="200" t="str">
        <f t="shared" si="86"/>
        <v/>
      </c>
      <c r="T203" s="304">
        <f t="shared" si="87"/>
        <v>14.7075</v>
      </c>
      <c r="U203" s="198">
        <f t="shared" si="88"/>
        <v>0</v>
      </c>
      <c r="V203" s="201">
        <f t="shared" si="89"/>
        <v>-4.9024999999999999</v>
      </c>
      <c r="W203" s="202">
        <f t="shared" si="90"/>
        <v>3</v>
      </c>
      <c r="X203" s="304">
        <f t="shared" si="91"/>
        <v>14.7075</v>
      </c>
      <c r="Y203" s="198">
        <f t="shared" si="92"/>
        <v>0</v>
      </c>
      <c r="Z203" s="201">
        <f t="shared" si="93"/>
        <v>-4.9024999999999999</v>
      </c>
      <c r="AA203" s="202">
        <f t="shared" si="94"/>
        <v>3</v>
      </c>
      <c r="AB203" s="171"/>
      <c r="AC203" s="172" t="str">
        <f>IFERROR(VLOOKUP(DATASHEET!BP201,lookup,2,FALSE)*2,"")</f>
        <v/>
      </c>
      <c r="AD203" s="173" t="str">
        <f>IFERROR(VLOOKUP(DATASHEET!AR201,lookup,2,FALSE)*2,"")</f>
        <v/>
      </c>
      <c r="AE203" s="174" t="str">
        <f t="shared" si="95"/>
        <v/>
      </c>
      <c r="AF203" s="175" t="str">
        <f t="shared" si="96"/>
        <v/>
      </c>
      <c r="AG203" s="203" t="str">
        <f t="shared" si="97"/>
        <v/>
      </c>
      <c r="AH203" s="204" t="str">
        <f t="shared" si="98"/>
        <v/>
      </c>
      <c r="AI203" s="178" t="str">
        <f t="shared" si="99"/>
        <v/>
      </c>
      <c r="AJ203" s="205" t="str">
        <f t="shared" si="100"/>
        <v/>
      </c>
      <c r="AK203" s="180"/>
      <c r="AL203" s="181" t="str">
        <f>IFERROR(VLOOKUP(DATASHEET!CJ201,lookup,2,FALSE),"")</f>
        <v/>
      </c>
      <c r="AM203" s="182" t="str">
        <f t="shared" si="101"/>
        <v/>
      </c>
      <c r="AN203" s="183" t="str">
        <f>IFERROR(VLOOKUP(DATASHEET!AZ201,lookup,2,FALSE),"")</f>
        <v/>
      </c>
      <c r="AO203" s="183" t="str">
        <f>IFERROR(VLOOKUP(DATASHEET!CN201,lookup,2,FALSE),"")</f>
        <v/>
      </c>
      <c r="AP203" s="184" t="str">
        <f>IFERROR(VLOOKUP(DATASHEET!BH201,lookup,2,FALSE),"")</f>
        <v/>
      </c>
      <c r="AQ203" s="206" t="str">
        <f>IFERROR(VLOOKUP(DATASHEET!BD201,lookup,2,FALSE),"")</f>
        <v/>
      </c>
      <c r="AR203" s="186"/>
      <c r="AS203" s="207" t="str">
        <f>IFERROR(VLOOKUP(DATASHEET!AF201,lookup,2,FALSE),"")</f>
        <v/>
      </c>
      <c r="AT203" s="251" t="str">
        <f t="shared" si="102"/>
        <v/>
      </c>
      <c r="AU203" s="208" t="str">
        <f>IFERROR(VLOOKUP(DATASHEET!BL201,lookup,2,FALSE),"")</f>
        <v/>
      </c>
      <c r="AV203" s="208" t="str">
        <f>IFERROR(VLOOKUP(DATASHEET!BT201,lookup,2,FALSE),"")</f>
        <v/>
      </c>
      <c r="AW203" s="208" t="str">
        <f>IFERROR(VLOOKUP(DATASHEET!CB201,lookup,2,FALSE),"")</f>
        <v/>
      </c>
      <c r="AX203" s="209" t="str">
        <f>IFERROR(VLOOKUP(DATASHEET!CF201,lookup,2,FALSE),"")</f>
        <v/>
      </c>
      <c r="AY203" s="208" t="str">
        <f>IFERROR(VLOOKUP(DATASHEET!AN201,lookup,2,FALSE),"")</f>
        <v/>
      </c>
      <c r="AZ203" s="264" t="str">
        <f>IFERROR(VLOOKUP(DATASHEET!BX201,lookup,2,FALSE),"")</f>
        <v/>
      </c>
      <c r="BA203" s="210" t="str">
        <f>IFERROR(VLOOKUP(DATASHEET!AJ201,lookup,2,FALSE),"")</f>
        <v/>
      </c>
      <c r="BB203" s="211" t="str">
        <f t="shared" si="103"/>
        <v/>
      </c>
      <c r="BC203" s="212" t="str">
        <f t="shared" si="104"/>
        <v/>
      </c>
      <c r="BD203" s="132"/>
    </row>
    <row r="204" spans="1:56" x14ac:dyDescent="0.25">
      <c r="A204" s="193" t="str">
        <f>DATASHEET!B202</f>
        <v>WALLER, Lilly</v>
      </c>
      <c r="B204" s="194" t="str">
        <f>DATASHEET!C202</f>
        <v>8TR</v>
      </c>
      <c r="C204" s="194" t="str">
        <f>DATASHEET!D202</f>
        <v>F</v>
      </c>
      <c r="D204" s="194" t="str">
        <f>DATASHEET!J202</f>
        <v>N</v>
      </c>
      <c r="E204" s="194" t="str">
        <f>DATASHEET!E202</f>
        <v>N</v>
      </c>
      <c r="F204" s="194" t="str">
        <f>DATASHEET!F202</f>
        <v>White - British</v>
      </c>
      <c r="G204" s="194" t="str">
        <f>DATASHEET!H202</f>
        <v>N</v>
      </c>
      <c r="H204" s="194" t="str">
        <f>DATASHEET!I202</f>
        <v>N</v>
      </c>
      <c r="I204" s="195" t="str">
        <f>DATASHEET!L202</f>
        <v>3-4</v>
      </c>
      <c r="J204" s="325">
        <f>PROGRESS!P216</f>
        <v>36.912934999999997</v>
      </c>
      <c r="K204" s="163" t="str">
        <f t="shared" si="79"/>
        <v/>
      </c>
      <c r="L204" s="196" t="str">
        <f t="shared" si="80"/>
        <v/>
      </c>
      <c r="M204" s="165"/>
      <c r="N204" s="304">
        <f t="shared" si="81"/>
        <v>7.3825869999999991</v>
      </c>
      <c r="O204" s="198" t="str">
        <f t="shared" si="82"/>
        <v/>
      </c>
      <c r="P204" s="199" t="str">
        <f t="shared" si="83"/>
        <v/>
      </c>
      <c r="Q204" s="304">
        <f t="shared" si="84"/>
        <v>7.3825869999999991</v>
      </c>
      <c r="R204" s="198" t="str">
        <f t="shared" si="85"/>
        <v/>
      </c>
      <c r="S204" s="200" t="str">
        <f t="shared" si="86"/>
        <v/>
      </c>
      <c r="T204" s="304">
        <f t="shared" si="87"/>
        <v>11.073880499999998</v>
      </c>
      <c r="U204" s="198">
        <f t="shared" si="88"/>
        <v>0</v>
      </c>
      <c r="V204" s="201">
        <f t="shared" si="89"/>
        <v>-3.6912934999999991</v>
      </c>
      <c r="W204" s="202">
        <f t="shared" si="90"/>
        <v>3</v>
      </c>
      <c r="X204" s="304">
        <f t="shared" si="91"/>
        <v>11.073880499999998</v>
      </c>
      <c r="Y204" s="198">
        <f t="shared" si="92"/>
        <v>0</v>
      </c>
      <c r="Z204" s="201">
        <f t="shared" si="93"/>
        <v>-3.6912934999999991</v>
      </c>
      <c r="AA204" s="202">
        <f t="shared" si="94"/>
        <v>3</v>
      </c>
      <c r="AB204" s="171"/>
      <c r="AC204" s="172" t="str">
        <f>IFERROR(VLOOKUP(DATASHEET!BP202,lookup,2,FALSE)*2,"")</f>
        <v/>
      </c>
      <c r="AD204" s="173" t="str">
        <f>IFERROR(VLOOKUP(DATASHEET!AR202,lookup,2,FALSE)*2,"")</f>
        <v/>
      </c>
      <c r="AE204" s="174" t="str">
        <f t="shared" si="95"/>
        <v/>
      </c>
      <c r="AF204" s="175" t="str">
        <f t="shared" si="96"/>
        <v/>
      </c>
      <c r="AG204" s="203" t="str">
        <f t="shared" si="97"/>
        <v/>
      </c>
      <c r="AH204" s="204" t="str">
        <f t="shared" si="98"/>
        <v/>
      </c>
      <c r="AI204" s="178" t="str">
        <f t="shared" si="99"/>
        <v/>
      </c>
      <c r="AJ204" s="205" t="str">
        <f t="shared" si="100"/>
        <v/>
      </c>
      <c r="AK204" s="180"/>
      <c r="AL204" s="181" t="str">
        <f>IFERROR(VLOOKUP(DATASHEET!CJ202,lookup,2,FALSE),"")</f>
        <v/>
      </c>
      <c r="AM204" s="182" t="str">
        <f t="shared" si="101"/>
        <v/>
      </c>
      <c r="AN204" s="183" t="str">
        <f>IFERROR(VLOOKUP(DATASHEET!AZ202,lookup,2,FALSE),"")</f>
        <v/>
      </c>
      <c r="AO204" s="183" t="str">
        <f>IFERROR(VLOOKUP(DATASHEET!CN202,lookup,2,FALSE),"")</f>
        <v/>
      </c>
      <c r="AP204" s="184" t="str">
        <f>IFERROR(VLOOKUP(DATASHEET!BH202,lookup,2,FALSE),"")</f>
        <v/>
      </c>
      <c r="AQ204" s="206" t="str">
        <f>IFERROR(VLOOKUP(DATASHEET!BD202,lookup,2,FALSE),"")</f>
        <v/>
      </c>
      <c r="AR204" s="186"/>
      <c r="AS204" s="207" t="str">
        <f>IFERROR(VLOOKUP(DATASHEET!AF202,lookup,2,FALSE),"")</f>
        <v/>
      </c>
      <c r="AT204" s="251" t="str">
        <f t="shared" si="102"/>
        <v/>
      </c>
      <c r="AU204" s="208" t="str">
        <f>IFERROR(VLOOKUP(DATASHEET!BL202,lookup,2,FALSE),"")</f>
        <v/>
      </c>
      <c r="AV204" s="208" t="str">
        <f>IFERROR(VLOOKUP(DATASHEET!BT202,lookup,2,FALSE),"")</f>
        <v/>
      </c>
      <c r="AW204" s="208" t="str">
        <f>IFERROR(VLOOKUP(DATASHEET!CB202,lookup,2,FALSE),"")</f>
        <v/>
      </c>
      <c r="AX204" s="209" t="str">
        <f>IFERROR(VLOOKUP(DATASHEET!CF202,lookup,2,FALSE),"")</f>
        <v/>
      </c>
      <c r="AY204" s="208" t="str">
        <f>IFERROR(VLOOKUP(DATASHEET!AN202,lookup,2,FALSE),"")</f>
        <v/>
      </c>
      <c r="AZ204" s="264" t="str">
        <f>IFERROR(VLOOKUP(DATASHEET!BX202,lookup,2,FALSE),"")</f>
        <v/>
      </c>
      <c r="BA204" s="210" t="str">
        <f>IFERROR(VLOOKUP(DATASHEET!AJ202,lookup,2,FALSE),"")</f>
        <v/>
      </c>
      <c r="BB204" s="211" t="str">
        <f t="shared" si="103"/>
        <v/>
      </c>
      <c r="BC204" s="212" t="str">
        <f t="shared" si="104"/>
        <v/>
      </c>
      <c r="BD204" s="132"/>
    </row>
    <row r="205" spans="1:56" x14ac:dyDescent="0.25">
      <c r="A205" s="213" t="str">
        <f>DATASHEET!B203</f>
        <v>WATSON, George</v>
      </c>
      <c r="B205" s="214" t="str">
        <f>DATASHEET!C203</f>
        <v>8TR</v>
      </c>
      <c r="C205" s="194" t="str">
        <f>DATASHEET!D203</f>
        <v>M</v>
      </c>
      <c r="D205" s="194" t="str">
        <f>DATASHEET!J203</f>
        <v>N</v>
      </c>
      <c r="E205" s="194" t="str">
        <f>DATASHEET!E203</f>
        <v>N</v>
      </c>
      <c r="F205" s="194" t="str">
        <f>DATASHEET!F203</f>
        <v>White - British</v>
      </c>
      <c r="G205" s="194" t="str">
        <f>DATASHEET!H203</f>
        <v>N</v>
      </c>
      <c r="H205" s="194" t="str">
        <f>DATASHEET!I203</f>
        <v>N</v>
      </c>
      <c r="I205" s="195" t="str">
        <f>DATASHEET!L203</f>
        <v>6-7</v>
      </c>
      <c r="J205" s="325">
        <f>PROGRESS!P217</f>
        <v>64.375</v>
      </c>
      <c r="K205" s="163" t="str">
        <f t="shared" si="79"/>
        <v/>
      </c>
      <c r="L205" s="196" t="str">
        <f t="shared" si="80"/>
        <v/>
      </c>
      <c r="M205" s="165"/>
      <c r="N205" s="304">
        <f t="shared" si="81"/>
        <v>12.875</v>
      </c>
      <c r="O205" s="198" t="str">
        <f t="shared" si="82"/>
        <v/>
      </c>
      <c r="P205" s="199" t="str">
        <f t="shared" si="83"/>
        <v/>
      </c>
      <c r="Q205" s="304">
        <f t="shared" si="84"/>
        <v>12.875</v>
      </c>
      <c r="R205" s="198" t="str">
        <f t="shared" si="85"/>
        <v/>
      </c>
      <c r="S205" s="200" t="str">
        <f t="shared" si="86"/>
        <v/>
      </c>
      <c r="T205" s="304">
        <f t="shared" si="87"/>
        <v>19.3125</v>
      </c>
      <c r="U205" s="198">
        <f t="shared" si="88"/>
        <v>0</v>
      </c>
      <c r="V205" s="201">
        <f t="shared" si="89"/>
        <v>-6.4375</v>
      </c>
      <c r="W205" s="202">
        <f t="shared" si="90"/>
        <v>3</v>
      </c>
      <c r="X205" s="304">
        <f t="shared" si="91"/>
        <v>19.3125</v>
      </c>
      <c r="Y205" s="198">
        <f t="shared" si="92"/>
        <v>0</v>
      </c>
      <c r="Z205" s="201">
        <f t="shared" si="93"/>
        <v>-6.4375</v>
      </c>
      <c r="AA205" s="202">
        <f t="shared" si="94"/>
        <v>3</v>
      </c>
      <c r="AB205" s="171"/>
      <c r="AC205" s="172" t="str">
        <f>IFERROR(VLOOKUP(DATASHEET!BP203,lookup,2,FALSE)*2,"")</f>
        <v/>
      </c>
      <c r="AD205" s="173" t="str">
        <f>IFERROR(VLOOKUP(DATASHEET!AR203,lookup,2,FALSE)*2,"")</f>
        <v/>
      </c>
      <c r="AE205" s="174" t="str">
        <f t="shared" si="95"/>
        <v/>
      </c>
      <c r="AF205" s="175" t="str">
        <f t="shared" si="96"/>
        <v/>
      </c>
      <c r="AG205" s="203" t="str">
        <f t="shared" si="97"/>
        <v/>
      </c>
      <c r="AH205" s="204" t="str">
        <f t="shared" si="98"/>
        <v/>
      </c>
      <c r="AI205" s="178" t="str">
        <f t="shared" si="99"/>
        <v/>
      </c>
      <c r="AJ205" s="205" t="str">
        <f t="shared" si="100"/>
        <v/>
      </c>
      <c r="AK205" s="180"/>
      <c r="AL205" s="181" t="str">
        <f>IFERROR(VLOOKUP(DATASHEET!CJ203,lookup,2,FALSE),"")</f>
        <v/>
      </c>
      <c r="AM205" s="182" t="str">
        <f t="shared" si="101"/>
        <v/>
      </c>
      <c r="AN205" s="183" t="str">
        <f>IFERROR(VLOOKUP(DATASHEET!AZ203,lookup,2,FALSE),"")</f>
        <v/>
      </c>
      <c r="AO205" s="183" t="str">
        <f>IFERROR(VLOOKUP(DATASHEET!CN203,lookup,2,FALSE),"")</f>
        <v/>
      </c>
      <c r="AP205" s="184" t="str">
        <f>IFERROR(VLOOKUP(DATASHEET!BH203,lookup,2,FALSE),"")</f>
        <v/>
      </c>
      <c r="AQ205" s="206" t="str">
        <f>IFERROR(VLOOKUP(DATASHEET!BD203,lookup,2,FALSE),"")</f>
        <v/>
      </c>
      <c r="AR205" s="186"/>
      <c r="AS205" s="207" t="str">
        <f>IFERROR(VLOOKUP(DATASHEET!AF203,lookup,2,FALSE),"")</f>
        <v/>
      </c>
      <c r="AT205" s="251" t="str">
        <f t="shared" si="102"/>
        <v/>
      </c>
      <c r="AU205" s="208" t="str">
        <f>IFERROR(VLOOKUP(DATASHEET!BL203,lookup,2,FALSE),"")</f>
        <v/>
      </c>
      <c r="AV205" s="208" t="str">
        <f>IFERROR(VLOOKUP(DATASHEET!BT203,lookup,2,FALSE),"")</f>
        <v/>
      </c>
      <c r="AW205" s="208" t="str">
        <f>IFERROR(VLOOKUP(DATASHEET!CB203,lookup,2,FALSE),"")</f>
        <v/>
      </c>
      <c r="AX205" s="209" t="str">
        <f>IFERROR(VLOOKUP(DATASHEET!CF203,lookup,2,FALSE),"")</f>
        <v/>
      </c>
      <c r="AY205" s="208" t="str">
        <f>IFERROR(VLOOKUP(DATASHEET!AN203,lookup,2,FALSE),"")</f>
        <v/>
      </c>
      <c r="AZ205" s="264" t="str">
        <f>IFERROR(VLOOKUP(DATASHEET!BX203,lookup,2,FALSE),"")</f>
        <v/>
      </c>
      <c r="BA205" s="210" t="str">
        <f>IFERROR(VLOOKUP(DATASHEET!AJ203,lookup,2,FALSE),"")</f>
        <v/>
      </c>
      <c r="BB205" s="211" t="str">
        <f t="shared" si="103"/>
        <v/>
      </c>
      <c r="BC205" s="212" t="str">
        <f t="shared" si="104"/>
        <v/>
      </c>
      <c r="BD205" s="132"/>
    </row>
    <row r="206" spans="1:56" x14ac:dyDescent="0.25">
      <c r="A206" s="213" t="str">
        <f>DATASHEET!B204</f>
        <v>WATSON, Thomas</v>
      </c>
      <c r="B206" s="214" t="str">
        <f>DATASHEET!C204</f>
        <v>8AB</v>
      </c>
      <c r="C206" s="194" t="str">
        <f>DATASHEET!D204</f>
        <v>M</v>
      </c>
      <c r="D206" s="194" t="str">
        <f>DATASHEET!J204</f>
        <v>N</v>
      </c>
      <c r="E206" s="194" t="str">
        <f>DATASHEET!E204</f>
        <v>N</v>
      </c>
      <c r="F206" s="194" t="str">
        <f>DATASHEET!F204</f>
        <v>White - British</v>
      </c>
      <c r="G206" s="194" t="str">
        <f>DATASHEET!H204</f>
        <v>N</v>
      </c>
      <c r="H206" s="194" t="str">
        <f>DATASHEET!I204</f>
        <v>N</v>
      </c>
      <c r="I206" s="195" t="str">
        <f>DATASHEET!L204</f>
        <v>2-3</v>
      </c>
      <c r="J206" s="325">
        <f>PROGRESS!P218</f>
        <v>25.671512</v>
      </c>
      <c r="K206" s="163" t="str">
        <f t="shared" si="79"/>
        <v/>
      </c>
      <c r="L206" s="196" t="str">
        <f t="shared" si="80"/>
        <v/>
      </c>
      <c r="M206" s="165"/>
      <c r="N206" s="304">
        <f t="shared" si="81"/>
        <v>5.1343024000000002</v>
      </c>
      <c r="O206" s="198" t="str">
        <f t="shared" si="82"/>
        <v/>
      </c>
      <c r="P206" s="199" t="str">
        <f t="shared" si="83"/>
        <v/>
      </c>
      <c r="Q206" s="304">
        <f t="shared" si="84"/>
        <v>5.1343024000000002</v>
      </c>
      <c r="R206" s="198" t="str">
        <f t="shared" si="85"/>
        <v/>
      </c>
      <c r="S206" s="200" t="str">
        <f t="shared" si="86"/>
        <v/>
      </c>
      <c r="T206" s="304">
        <f t="shared" si="87"/>
        <v>7.7014536000000007</v>
      </c>
      <c r="U206" s="198">
        <f t="shared" si="88"/>
        <v>0</v>
      </c>
      <c r="V206" s="201">
        <f t="shared" si="89"/>
        <v>-2.5671512000000001</v>
      </c>
      <c r="W206" s="202">
        <f t="shared" si="90"/>
        <v>3</v>
      </c>
      <c r="X206" s="304">
        <f t="shared" si="91"/>
        <v>7.7014536000000007</v>
      </c>
      <c r="Y206" s="198">
        <f t="shared" si="92"/>
        <v>0</v>
      </c>
      <c r="Z206" s="201">
        <f t="shared" si="93"/>
        <v>-2.5671512000000001</v>
      </c>
      <c r="AA206" s="202">
        <f t="shared" si="94"/>
        <v>3</v>
      </c>
      <c r="AB206" s="171"/>
      <c r="AC206" s="172" t="str">
        <f>IFERROR(VLOOKUP(DATASHEET!BP204,lookup,2,FALSE)*2,"")</f>
        <v/>
      </c>
      <c r="AD206" s="173" t="str">
        <f>IFERROR(VLOOKUP(DATASHEET!AR204,lookup,2,FALSE)*2,"")</f>
        <v/>
      </c>
      <c r="AE206" s="174" t="str">
        <f t="shared" si="95"/>
        <v/>
      </c>
      <c r="AF206" s="175" t="str">
        <f t="shared" si="96"/>
        <v/>
      </c>
      <c r="AG206" s="203" t="str">
        <f t="shared" si="97"/>
        <v/>
      </c>
      <c r="AH206" s="204" t="str">
        <f t="shared" si="98"/>
        <v/>
      </c>
      <c r="AI206" s="178" t="str">
        <f t="shared" si="99"/>
        <v/>
      </c>
      <c r="AJ206" s="205" t="str">
        <f t="shared" si="100"/>
        <v/>
      </c>
      <c r="AK206" s="180"/>
      <c r="AL206" s="181" t="str">
        <f>IFERROR(VLOOKUP(DATASHEET!CJ204,lookup,2,FALSE),"")</f>
        <v/>
      </c>
      <c r="AM206" s="182" t="str">
        <f t="shared" si="101"/>
        <v/>
      </c>
      <c r="AN206" s="183" t="str">
        <f>IFERROR(VLOOKUP(DATASHEET!AZ204,lookup,2,FALSE),"")</f>
        <v/>
      </c>
      <c r="AO206" s="183" t="str">
        <f>IFERROR(VLOOKUP(DATASHEET!CN204,lookup,2,FALSE),"")</f>
        <v/>
      </c>
      <c r="AP206" s="184" t="str">
        <f>IFERROR(VLOOKUP(DATASHEET!BH204,lookup,2,FALSE),"")</f>
        <v/>
      </c>
      <c r="AQ206" s="206" t="str">
        <f>IFERROR(VLOOKUP(DATASHEET!BD204,lookup,2,FALSE),"")</f>
        <v/>
      </c>
      <c r="AR206" s="186"/>
      <c r="AS206" s="207" t="str">
        <f>IFERROR(VLOOKUP(DATASHEET!AF204,lookup,2,FALSE),"")</f>
        <v/>
      </c>
      <c r="AT206" s="251" t="str">
        <f t="shared" si="102"/>
        <v/>
      </c>
      <c r="AU206" s="208" t="str">
        <f>IFERROR(VLOOKUP(DATASHEET!BL204,lookup,2,FALSE),"")</f>
        <v/>
      </c>
      <c r="AV206" s="208" t="str">
        <f>IFERROR(VLOOKUP(DATASHEET!BT204,lookup,2,FALSE),"")</f>
        <v/>
      </c>
      <c r="AW206" s="208" t="str">
        <f>IFERROR(VLOOKUP(DATASHEET!CB204,lookup,2,FALSE),"")</f>
        <v/>
      </c>
      <c r="AX206" s="209" t="str">
        <f>IFERROR(VLOOKUP(DATASHEET!CF204,lookup,2,FALSE),"")</f>
        <v/>
      </c>
      <c r="AY206" s="208" t="str">
        <f>IFERROR(VLOOKUP(DATASHEET!AN204,lookup,2,FALSE),"")</f>
        <v/>
      </c>
      <c r="AZ206" s="264" t="str">
        <f>IFERROR(VLOOKUP(DATASHEET!BX204,lookup,2,FALSE),"")</f>
        <v/>
      </c>
      <c r="BA206" s="210" t="str">
        <f>IFERROR(VLOOKUP(DATASHEET!AJ204,lookup,2,FALSE),"")</f>
        <v/>
      </c>
      <c r="BB206" s="211" t="str">
        <f t="shared" si="103"/>
        <v/>
      </c>
      <c r="BC206" s="212" t="str">
        <f t="shared" si="104"/>
        <v/>
      </c>
      <c r="BD206" s="132"/>
    </row>
    <row r="207" spans="1:56" x14ac:dyDescent="0.25">
      <c r="A207" s="213" t="str">
        <f>DATASHEET!B205</f>
        <v>WILKINS, Lilly</v>
      </c>
      <c r="B207" s="214" t="str">
        <f>DATASHEET!C205</f>
        <v>8JJ</v>
      </c>
      <c r="C207" s="194" t="str">
        <f>DATASHEET!D205</f>
        <v>F</v>
      </c>
      <c r="D207" s="194" t="str">
        <f>DATASHEET!J205</f>
        <v>K</v>
      </c>
      <c r="E207" s="194" t="str">
        <f>DATASHEET!E205</f>
        <v>N</v>
      </c>
      <c r="F207" s="194" t="str">
        <f>DATASHEET!F205</f>
        <v>White - British</v>
      </c>
      <c r="G207" s="194" t="str">
        <f>DATASHEET!H205</f>
        <v>Y</v>
      </c>
      <c r="H207" s="194" t="str">
        <f>DATASHEET!I205</f>
        <v>N</v>
      </c>
      <c r="I207" s="195" t="str">
        <f>DATASHEET!L205</f>
        <v>2-3</v>
      </c>
      <c r="J207" s="325" t="str">
        <f>PROGRESS!P219</f>
        <v/>
      </c>
      <c r="K207" s="163" t="str">
        <f t="shared" si="79"/>
        <v/>
      </c>
      <c r="L207" s="196" t="str">
        <f t="shared" si="80"/>
        <v/>
      </c>
      <c r="M207" s="165"/>
      <c r="N207" s="304" t="str">
        <f t="shared" si="81"/>
        <v/>
      </c>
      <c r="O207" s="198" t="str">
        <f t="shared" si="82"/>
        <v/>
      </c>
      <c r="P207" s="199" t="str">
        <f t="shared" si="83"/>
        <v/>
      </c>
      <c r="Q207" s="304" t="str">
        <f t="shared" si="84"/>
        <v/>
      </c>
      <c r="R207" s="198" t="str">
        <f t="shared" si="85"/>
        <v/>
      </c>
      <c r="S207" s="200" t="str">
        <f t="shared" si="86"/>
        <v/>
      </c>
      <c r="T207" s="304" t="str">
        <f t="shared" si="87"/>
        <v/>
      </c>
      <c r="U207" s="198">
        <f t="shared" si="88"/>
        <v>0</v>
      </c>
      <c r="V207" s="201" t="str">
        <f t="shared" si="89"/>
        <v/>
      </c>
      <c r="W207" s="202">
        <f t="shared" si="90"/>
        <v>3</v>
      </c>
      <c r="X207" s="304" t="str">
        <f t="shared" si="91"/>
        <v/>
      </c>
      <c r="Y207" s="198">
        <f t="shared" si="92"/>
        <v>0</v>
      </c>
      <c r="Z207" s="201" t="str">
        <f t="shared" si="93"/>
        <v/>
      </c>
      <c r="AA207" s="202">
        <f t="shared" si="94"/>
        <v>3</v>
      </c>
      <c r="AB207" s="171"/>
      <c r="AC207" s="172" t="str">
        <f>IFERROR(VLOOKUP(DATASHEET!BP205,lookup,2,FALSE)*2,"")</f>
        <v/>
      </c>
      <c r="AD207" s="173" t="str">
        <f>IFERROR(VLOOKUP(DATASHEET!AR205,lookup,2,FALSE)*2,"")</f>
        <v/>
      </c>
      <c r="AE207" s="174" t="str">
        <f t="shared" si="95"/>
        <v/>
      </c>
      <c r="AF207" s="175" t="str">
        <f t="shared" si="96"/>
        <v/>
      </c>
      <c r="AG207" s="203" t="str">
        <f t="shared" si="97"/>
        <v/>
      </c>
      <c r="AH207" s="204" t="str">
        <f t="shared" si="98"/>
        <v/>
      </c>
      <c r="AI207" s="178" t="str">
        <f t="shared" si="99"/>
        <v/>
      </c>
      <c r="AJ207" s="205" t="str">
        <f t="shared" si="100"/>
        <v/>
      </c>
      <c r="AK207" s="180"/>
      <c r="AL207" s="181" t="str">
        <f>IFERROR(VLOOKUP(DATASHEET!CJ205,lookup,2,FALSE),"")</f>
        <v/>
      </c>
      <c r="AM207" s="182" t="str">
        <f t="shared" si="101"/>
        <v/>
      </c>
      <c r="AN207" s="183" t="str">
        <f>IFERROR(VLOOKUP(DATASHEET!AZ205,lookup,2,FALSE),"")</f>
        <v/>
      </c>
      <c r="AO207" s="183" t="str">
        <f>IFERROR(VLOOKUP(DATASHEET!CN205,lookup,2,FALSE),"")</f>
        <v/>
      </c>
      <c r="AP207" s="184" t="str">
        <f>IFERROR(VLOOKUP(DATASHEET!BH205,lookup,2,FALSE),"")</f>
        <v/>
      </c>
      <c r="AQ207" s="206" t="str">
        <f>IFERROR(VLOOKUP(DATASHEET!BD205,lookup,2,FALSE),"")</f>
        <v/>
      </c>
      <c r="AR207" s="186"/>
      <c r="AS207" s="207" t="str">
        <f>IFERROR(VLOOKUP(DATASHEET!AF205,lookup,2,FALSE),"")</f>
        <v/>
      </c>
      <c r="AT207" s="251" t="str">
        <f t="shared" si="102"/>
        <v/>
      </c>
      <c r="AU207" s="208" t="str">
        <f>IFERROR(VLOOKUP(DATASHEET!BL205,lookup,2,FALSE),"")</f>
        <v/>
      </c>
      <c r="AV207" s="208" t="str">
        <f>IFERROR(VLOOKUP(DATASHEET!BT205,lookup,2,FALSE),"")</f>
        <v/>
      </c>
      <c r="AW207" s="208" t="str">
        <f>IFERROR(VLOOKUP(DATASHEET!CB205,lookup,2,FALSE),"")</f>
        <v/>
      </c>
      <c r="AX207" s="209" t="str">
        <f>IFERROR(VLOOKUP(DATASHEET!CF205,lookup,2,FALSE),"")</f>
        <v/>
      </c>
      <c r="AY207" s="208" t="str">
        <f>IFERROR(VLOOKUP(DATASHEET!AN205,lookup,2,FALSE),"")</f>
        <v/>
      </c>
      <c r="AZ207" s="264" t="str">
        <f>IFERROR(VLOOKUP(DATASHEET!BX205,lookup,2,FALSE),"")</f>
        <v/>
      </c>
      <c r="BA207" s="210" t="str">
        <f>IFERROR(VLOOKUP(DATASHEET!AJ205,lookup,2,FALSE),"")</f>
        <v/>
      </c>
      <c r="BB207" s="211" t="str">
        <f t="shared" si="103"/>
        <v/>
      </c>
      <c r="BC207" s="212" t="str">
        <f t="shared" si="104"/>
        <v/>
      </c>
      <c r="BD207" s="132"/>
    </row>
    <row r="208" spans="1:56" x14ac:dyDescent="0.25">
      <c r="A208" s="213" t="str">
        <f>DATASHEET!B206</f>
        <v>WILLIAMS, Zach</v>
      </c>
      <c r="B208" s="214" t="str">
        <f>DATASHEET!C206</f>
        <v>8JJ</v>
      </c>
      <c r="C208" s="194" t="str">
        <f>DATASHEET!D206</f>
        <v>M</v>
      </c>
      <c r="D208" s="194" t="str">
        <f>DATASHEET!J206</f>
        <v>N</v>
      </c>
      <c r="E208" s="194" t="str">
        <f>DATASHEET!E206</f>
        <v>Y</v>
      </c>
      <c r="F208" s="194" t="str">
        <f>DATASHEET!F206</f>
        <v>White - British</v>
      </c>
      <c r="G208" s="194" t="str">
        <f>DATASHEET!H206</f>
        <v>Y</v>
      </c>
      <c r="H208" s="194" t="str">
        <f>DATASHEET!I206</f>
        <v>N</v>
      </c>
      <c r="I208" s="195" t="str">
        <f>DATASHEET!L206</f>
        <v>5-6</v>
      </c>
      <c r="J208" s="325">
        <f>PROGRESS!P220</f>
        <v>50.927548999999999</v>
      </c>
      <c r="K208" s="163" t="str">
        <f t="shared" si="79"/>
        <v/>
      </c>
      <c r="L208" s="196" t="str">
        <f t="shared" si="80"/>
        <v/>
      </c>
      <c r="M208" s="165"/>
      <c r="N208" s="304">
        <f t="shared" si="81"/>
        <v>10.1855098</v>
      </c>
      <c r="O208" s="198" t="str">
        <f t="shared" si="82"/>
        <v/>
      </c>
      <c r="P208" s="199" t="str">
        <f t="shared" si="83"/>
        <v/>
      </c>
      <c r="Q208" s="304">
        <f t="shared" si="84"/>
        <v>10.1855098</v>
      </c>
      <c r="R208" s="198" t="str">
        <f t="shared" si="85"/>
        <v/>
      </c>
      <c r="S208" s="200" t="str">
        <f t="shared" si="86"/>
        <v/>
      </c>
      <c r="T208" s="304">
        <f t="shared" si="87"/>
        <v>15.278264700000001</v>
      </c>
      <c r="U208" s="198">
        <f t="shared" si="88"/>
        <v>0</v>
      </c>
      <c r="V208" s="201">
        <f t="shared" si="89"/>
        <v>-5.0927549000000001</v>
      </c>
      <c r="W208" s="202">
        <f t="shared" si="90"/>
        <v>3</v>
      </c>
      <c r="X208" s="304">
        <f t="shared" si="91"/>
        <v>15.278264700000001</v>
      </c>
      <c r="Y208" s="198">
        <f t="shared" si="92"/>
        <v>0</v>
      </c>
      <c r="Z208" s="201">
        <f t="shared" si="93"/>
        <v>-5.0927549000000001</v>
      </c>
      <c r="AA208" s="202">
        <f t="shared" si="94"/>
        <v>3</v>
      </c>
      <c r="AB208" s="171"/>
      <c r="AC208" s="172" t="str">
        <f>IFERROR(VLOOKUP(DATASHEET!BP206,lookup,2,FALSE)*2,"")</f>
        <v/>
      </c>
      <c r="AD208" s="173" t="str">
        <f>IFERROR(VLOOKUP(DATASHEET!AR206,lookup,2,FALSE)*2,"")</f>
        <v/>
      </c>
      <c r="AE208" s="174" t="str">
        <f t="shared" si="95"/>
        <v/>
      </c>
      <c r="AF208" s="175" t="str">
        <f t="shared" si="96"/>
        <v/>
      </c>
      <c r="AG208" s="203" t="str">
        <f t="shared" si="97"/>
        <v/>
      </c>
      <c r="AH208" s="204" t="str">
        <f t="shared" si="98"/>
        <v/>
      </c>
      <c r="AI208" s="178" t="str">
        <f t="shared" si="99"/>
        <v/>
      </c>
      <c r="AJ208" s="205" t="str">
        <f t="shared" si="100"/>
        <v/>
      </c>
      <c r="AK208" s="180"/>
      <c r="AL208" s="181" t="str">
        <f>IFERROR(VLOOKUP(DATASHEET!CJ206,lookup,2,FALSE),"")</f>
        <v/>
      </c>
      <c r="AM208" s="182" t="str">
        <f t="shared" si="101"/>
        <v/>
      </c>
      <c r="AN208" s="183" t="str">
        <f>IFERROR(VLOOKUP(DATASHEET!AZ206,lookup,2,FALSE),"")</f>
        <v/>
      </c>
      <c r="AO208" s="183" t="str">
        <f>IFERROR(VLOOKUP(DATASHEET!CN206,lookup,2,FALSE),"")</f>
        <v/>
      </c>
      <c r="AP208" s="184" t="str">
        <f>IFERROR(VLOOKUP(DATASHEET!BH206,lookup,2,FALSE),"")</f>
        <v/>
      </c>
      <c r="AQ208" s="206" t="str">
        <f>IFERROR(VLOOKUP(DATASHEET!BD206,lookup,2,FALSE),"")</f>
        <v/>
      </c>
      <c r="AR208" s="186"/>
      <c r="AS208" s="207" t="str">
        <f>IFERROR(VLOOKUP(DATASHEET!AF206,lookup,2,FALSE),"")</f>
        <v/>
      </c>
      <c r="AT208" s="251" t="str">
        <f t="shared" si="102"/>
        <v/>
      </c>
      <c r="AU208" s="208" t="str">
        <f>IFERROR(VLOOKUP(DATASHEET!BL206,lookup,2,FALSE),"")</f>
        <v/>
      </c>
      <c r="AV208" s="208" t="str">
        <f>IFERROR(VLOOKUP(DATASHEET!BT206,lookup,2,FALSE),"")</f>
        <v/>
      </c>
      <c r="AW208" s="208" t="str">
        <f>IFERROR(VLOOKUP(DATASHEET!CB206,lookup,2,FALSE),"")</f>
        <v/>
      </c>
      <c r="AX208" s="209" t="str">
        <f>IFERROR(VLOOKUP(DATASHEET!CF206,lookup,2,FALSE),"")</f>
        <v/>
      </c>
      <c r="AY208" s="208" t="str">
        <f>IFERROR(VLOOKUP(DATASHEET!AN206,lookup,2,FALSE),"")</f>
        <v/>
      </c>
      <c r="AZ208" s="264" t="str">
        <f>IFERROR(VLOOKUP(DATASHEET!BX206,lookup,2,FALSE),"")</f>
        <v/>
      </c>
      <c r="BA208" s="210" t="str">
        <f>IFERROR(VLOOKUP(DATASHEET!AJ206,lookup,2,FALSE),"")</f>
        <v/>
      </c>
      <c r="BB208" s="211" t="str">
        <f t="shared" si="103"/>
        <v/>
      </c>
      <c r="BC208" s="212" t="str">
        <f t="shared" si="104"/>
        <v/>
      </c>
      <c r="BD208" s="132"/>
    </row>
    <row r="209" spans="1:56" x14ac:dyDescent="0.25">
      <c r="A209" s="213" t="str">
        <f>DATASHEET!B207</f>
        <v>WILSON, Jake</v>
      </c>
      <c r="B209" s="214" t="str">
        <f>DATASHEET!C207</f>
        <v>8KS</v>
      </c>
      <c r="C209" s="194" t="str">
        <f>DATASHEET!D207</f>
        <v>M</v>
      </c>
      <c r="D209" s="194" t="str">
        <f>DATASHEET!J207</f>
        <v>K</v>
      </c>
      <c r="E209" s="194" t="str">
        <f>DATASHEET!E207</f>
        <v>N</v>
      </c>
      <c r="F209" s="194" t="str">
        <f>DATASHEET!F207</f>
        <v>White - British</v>
      </c>
      <c r="G209" s="194" t="str">
        <f>DATASHEET!H207</f>
        <v>Y</v>
      </c>
      <c r="H209" s="194" t="str">
        <f>DATASHEET!I207</f>
        <v>N</v>
      </c>
      <c r="I209" s="195" t="str">
        <f>DATASHEET!L207</f>
        <v>3-4</v>
      </c>
      <c r="J209" s="325">
        <f>PROGRESS!P221</f>
        <v>38.909638999999999</v>
      </c>
      <c r="K209" s="163" t="str">
        <f t="shared" si="79"/>
        <v/>
      </c>
      <c r="L209" s="196" t="str">
        <f t="shared" si="80"/>
        <v/>
      </c>
      <c r="M209" s="165"/>
      <c r="N209" s="304">
        <f t="shared" si="81"/>
        <v>7.7819278000000001</v>
      </c>
      <c r="O209" s="198" t="str">
        <f t="shared" si="82"/>
        <v/>
      </c>
      <c r="P209" s="199" t="str">
        <f t="shared" si="83"/>
        <v/>
      </c>
      <c r="Q209" s="304">
        <f t="shared" si="84"/>
        <v>7.7819278000000001</v>
      </c>
      <c r="R209" s="198" t="str">
        <f t="shared" si="85"/>
        <v/>
      </c>
      <c r="S209" s="200" t="str">
        <f t="shared" si="86"/>
        <v/>
      </c>
      <c r="T209" s="304">
        <f t="shared" si="87"/>
        <v>11.672891700000001</v>
      </c>
      <c r="U209" s="198">
        <f t="shared" si="88"/>
        <v>0</v>
      </c>
      <c r="V209" s="201">
        <f t="shared" si="89"/>
        <v>-3.8909639000000005</v>
      </c>
      <c r="W209" s="202">
        <f t="shared" si="90"/>
        <v>3</v>
      </c>
      <c r="X209" s="304">
        <f t="shared" si="91"/>
        <v>11.672891700000001</v>
      </c>
      <c r="Y209" s="198">
        <f t="shared" si="92"/>
        <v>0</v>
      </c>
      <c r="Z209" s="201">
        <f t="shared" si="93"/>
        <v>-3.8909639000000005</v>
      </c>
      <c r="AA209" s="202">
        <f t="shared" si="94"/>
        <v>3</v>
      </c>
      <c r="AB209" s="171"/>
      <c r="AC209" s="172" t="str">
        <f>IFERROR(VLOOKUP(DATASHEET!BP207,lookup,2,FALSE)*2,"")</f>
        <v/>
      </c>
      <c r="AD209" s="173" t="str">
        <f>IFERROR(VLOOKUP(DATASHEET!AR207,lookup,2,FALSE)*2,"")</f>
        <v/>
      </c>
      <c r="AE209" s="174" t="str">
        <f t="shared" si="95"/>
        <v/>
      </c>
      <c r="AF209" s="175" t="str">
        <f t="shared" si="96"/>
        <v/>
      </c>
      <c r="AG209" s="203" t="str">
        <f t="shared" si="97"/>
        <v/>
      </c>
      <c r="AH209" s="204" t="str">
        <f t="shared" si="98"/>
        <v/>
      </c>
      <c r="AI209" s="178" t="str">
        <f t="shared" si="99"/>
        <v/>
      </c>
      <c r="AJ209" s="205" t="str">
        <f t="shared" si="100"/>
        <v/>
      </c>
      <c r="AK209" s="180"/>
      <c r="AL209" s="181" t="str">
        <f>IFERROR(VLOOKUP(DATASHEET!CJ207,lookup,2,FALSE),"")</f>
        <v/>
      </c>
      <c r="AM209" s="182" t="str">
        <f t="shared" si="101"/>
        <v/>
      </c>
      <c r="AN209" s="183" t="str">
        <f>IFERROR(VLOOKUP(DATASHEET!AZ207,lookup,2,FALSE),"")</f>
        <v/>
      </c>
      <c r="AO209" s="183" t="str">
        <f>IFERROR(VLOOKUP(DATASHEET!CN207,lookup,2,FALSE),"")</f>
        <v/>
      </c>
      <c r="AP209" s="184" t="str">
        <f>IFERROR(VLOOKUP(DATASHEET!BH207,lookup,2,FALSE),"")</f>
        <v/>
      </c>
      <c r="AQ209" s="206" t="str">
        <f>IFERROR(VLOOKUP(DATASHEET!BD207,lookup,2,FALSE),"")</f>
        <v/>
      </c>
      <c r="AR209" s="186"/>
      <c r="AS209" s="207" t="str">
        <f>IFERROR(VLOOKUP(DATASHEET!AF207,lookup,2,FALSE),"")</f>
        <v/>
      </c>
      <c r="AT209" s="251" t="str">
        <f t="shared" si="102"/>
        <v/>
      </c>
      <c r="AU209" s="208" t="str">
        <f>IFERROR(VLOOKUP(DATASHEET!BL207,lookup,2,FALSE),"")</f>
        <v/>
      </c>
      <c r="AV209" s="208" t="str">
        <f>IFERROR(VLOOKUP(DATASHEET!BT207,lookup,2,FALSE),"")</f>
        <v/>
      </c>
      <c r="AW209" s="208" t="str">
        <f>IFERROR(VLOOKUP(DATASHEET!CB207,lookup,2,FALSE),"")</f>
        <v/>
      </c>
      <c r="AX209" s="209" t="str">
        <f>IFERROR(VLOOKUP(DATASHEET!CF207,lookup,2,FALSE),"")</f>
        <v/>
      </c>
      <c r="AY209" s="208" t="str">
        <f>IFERROR(VLOOKUP(DATASHEET!AN207,lookup,2,FALSE),"")</f>
        <v/>
      </c>
      <c r="AZ209" s="264" t="str">
        <f>IFERROR(VLOOKUP(DATASHEET!BX207,lookup,2,FALSE),"")</f>
        <v/>
      </c>
      <c r="BA209" s="210" t="str">
        <f>IFERROR(VLOOKUP(DATASHEET!AJ207,lookup,2,FALSE),"")</f>
        <v/>
      </c>
      <c r="BB209" s="211" t="str">
        <f t="shared" si="103"/>
        <v/>
      </c>
      <c r="BC209" s="212" t="str">
        <f t="shared" si="104"/>
        <v/>
      </c>
      <c r="BD209" s="132"/>
    </row>
    <row r="210" spans="1:56" x14ac:dyDescent="0.25">
      <c r="A210" s="213" t="str">
        <f>DATASHEET!B208</f>
        <v>WOODCOCK, Sam</v>
      </c>
      <c r="B210" s="214" t="str">
        <f>DATASHEET!C208</f>
        <v>8JJ</v>
      </c>
      <c r="C210" s="194" t="str">
        <f>DATASHEET!D208</f>
        <v>M</v>
      </c>
      <c r="D210" s="194" t="str">
        <f>DATASHEET!J208</f>
        <v>N</v>
      </c>
      <c r="E210" s="194" t="str">
        <f>DATASHEET!E208</f>
        <v>N</v>
      </c>
      <c r="F210" s="194" t="str">
        <f>DATASHEET!F208</f>
        <v>White - British</v>
      </c>
      <c r="G210" s="194" t="str">
        <f>DATASHEET!H208</f>
        <v>N</v>
      </c>
      <c r="H210" s="194" t="str">
        <f>DATASHEET!I208</f>
        <v>N</v>
      </c>
      <c r="I210" s="195" t="str">
        <f>DATASHEET!L208</f>
        <v>7-8</v>
      </c>
      <c r="J210" s="325">
        <f>PROGRESS!P222</f>
        <v>74.828357999999994</v>
      </c>
      <c r="K210" s="163" t="str">
        <f t="shared" si="79"/>
        <v/>
      </c>
      <c r="L210" s="196" t="str">
        <f t="shared" si="80"/>
        <v/>
      </c>
      <c r="M210" s="165"/>
      <c r="N210" s="304">
        <f t="shared" si="81"/>
        <v>14.965671599999999</v>
      </c>
      <c r="O210" s="198" t="str">
        <f t="shared" si="82"/>
        <v/>
      </c>
      <c r="P210" s="199" t="str">
        <f t="shared" si="83"/>
        <v/>
      </c>
      <c r="Q210" s="304">
        <f t="shared" si="84"/>
        <v>14.965671599999999</v>
      </c>
      <c r="R210" s="198" t="str">
        <f t="shared" si="85"/>
        <v/>
      </c>
      <c r="S210" s="200" t="str">
        <f t="shared" si="86"/>
        <v/>
      </c>
      <c r="T210" s="304">
        <f t="shared" si="87"/>
        <v>22.448507399999997</v>
      </c>
      <c r="U210" s="198">
        <f t="shared" si="88"/>
        <v>0</v>
      </c>
      <c r="V210" s="201">
        <f t="shared" si="89"/>
        <v>-7.4828357999999993</v>
      </c>
      <c r="W210" s="202">
        <f t="shared" si="90"/>
        <v>3</v>
      </c>
      <c r="X210" s="304">
        <f t="shared" si="91"/>
        <v>22.448507399999997</v>
      </c>
      <c r="Y210" s="198">
        <f t="shared" si="92"/>
        <v>0</v>
      </c>
      <c r="Z210" s="201">
        <f t="shared" si="93"/>
        <v>-7.4828357999999993</v>
      </c>
      <c r="AA210" s="202">
        <f t="shared" si="94"/>
        <v>3</v>
      </c>
      <c r="AB210" s="171"/>
      <c r="AC210" s="172" t="str">
        <f>IFERROR(VLOOKUP(DATASHEET!BP208,lookup,2,FALSE)*2,"")</f>
        <v/>
      </c>
      <c r="AD210" s="173" t="str">
        <f>IFERROR(VLOOKUP(DATASHEET!AR208,lookup,2,FALSE)*2,"")</f>
        <v/>
      </c>
      <c r="AE210" s="174" t="str">
        <f t="shared" si="95"/>
        <v/>
      </c>
      <c r="AF210" s="175" t="str">
        <f t="shared" si="96"/>
        <v/>
      </c>
      <c r="AG210" s="203" t="str">
        <f t="shared" si="97"/>
        <v/>
      </c>
      <c r="AH210" s="204" t="str">
        <f t="shared" si="98"/>
        <v/>
      </c>
      <c r="AI210" s="178" t="str">
        <f t="shared" si="99"/>
        <v/>
      </c>
      <c r="AJ210" s="205" t="str">
        <f t="shared" si="100"/>
        <v/>
      </c>
      <c r="AK210" s="180"/>
      <c r="AL210" s="181" t="str">
        <f>IFERROR(VLOOKUP(DATASHEET!CJ208,lookup,2,FALSE),"")</f>
        <v/>
      </c>
      <c r="AM210" s="182" t="str">
        <f t="shared" si="101"/>
        <v/>
      </c>
      <c r="AN210" s="183" t="str">
        <f>IFERROR(VLOOKUP(DATASHEET!AZ208,lookup,2,FALSE),"")</f>
        <v/>
      </c>
      <c r="AO210" s="183" t="str">
        <f>IFERROR(VLOOKUP(DATASHEET!CN208,lookup,2,FALSE),"")</f>
        <v/>
      </c>
      <c r="AP210" s="184" t="str">
        <f>IFERROR(VLOOKUP(DATASHEET!BH208,lookup,2,FALSE),"")</f>
        <v/>
      </c>
      <c r="AQ210" s="206" t="str">
        <f>IFERROR(VLOOKUP(DATASHEET!BD208,lookup,2,FALSE),"")</f>
        <v/>
      </c>
      <c r="AR210" s="186"/>
      <c r="AS210" s="207" t="str">
        <f>IFERROR(VLOOKUP(DATASHEET!AF208,lookup,2,FALSE),"")</f>
        <v/>
      </c>
      <c r="AT210" s="251" t="str">
        <f t="shared" si="102"/>
        <v/>
      </c>
      <c r="AU210" s="208" t="str">
        <f>IFERROR(VLOOKUP(DATASHEET!BL208,lookup,2,FALSE),"")</f>
        <v/>
      </c>
      <c r="AV210" s="208" t="str">
        <f>IFERROR(VLOOKUP(DATASHEET!BT208,lookup,2,FALSE),"")</f>
        <v/>
      </c>
      <c r="AW210" s="208" t="str">
        <f>IFERROR(VLOOKUP(DATASHEET!CB208,lookup,2,FALSE),"")</f>
        <v/>
      </c>
      <c r="AX210" s="209" t="str">
        <f>IFERROR(VLOOKUP(DATASHEET!CF208,lookup,2,FALSE),"")</f>
        <v/>
      </c>
      <c r="AY210" s="208" t="str">
        <f>IFERROR(VLOOKUP(DATASHEET!AN208,lookup,2,FALSE),"")</f>
        <v/>
      </c>
      <c r="AZ210" s="264" t="str">
        <f>IFERROR(VLOOKUP(DATASHEET!BX208,lookup,2,FALSE),"")</f>
        <v/>
      </c>
      <c r="BA210" s="210" t="str">
        <f>IFERROR(VLOOKUP(DATASHEET!AJ208,lookup,2,FALSE),"")</f>
        <v/>
      </c>
      <c r="BB210" s="211" t="str">
        <f t="shared" si="103"/>
        <v/>
      </c>
      <c r="BC210" s="212" t="str">
        <f t="shared" si="104"/>
        <v/>
      </c>
      <c r="BD210" s="132"/>
    </row>
    <row r="211" spans="1:56" x14ac:dyDescent="0.25">
      <c r="A211" s="213" t="str">
        <f>DATASHEET!B209</f>
        <v>WOOD-WILLOUGHBY, Jack</v>
      </c>
      <c r="B211" s="214" t="str">
        <f>DATASHEET!C209</f>
        <v>8AB</v>
      </c>
      <c r="C211" s="194" t="str">
        <f>DATASHEET!D209</f>
        <v>M</v>
      </c>
      <c r="D211" s="194" t="str">
        <f>DATASHEET!J209</f>
        <v>E</v>
      </c>
      <c r="E211" s="194" t="str">
        <f>DATASHEET!E209</f>
        <v>N</v>
      </c>
      <c r="F211" s="194" t="str">
        <f>DATASHEET!F209</f>
        <v>White - British</v>
      </c>
      <c r="G211" s="194" t="str">
        <f>DATASHEET!H209</f>
        <v>N</v>
      </c>
      <c r="H211" s="194" t="str">
        <f>DATASHEET!I209</f>
        <v>N</v>
      </c>
      <c r="I211" s="195" t="str">
        <f>DATASHEET!L209</f>
        <v>1-2</v>
      </c>
      <c r="J211" s="325">
        <f>PROGRESS!P223</f>
        <v>25.671512</v>
      </c>
      <c r="K211" s="163" t="str">
        <f t="shared" si="79"/>
        <v/>
      </c>
      <c r="L211" s="196" t="str">
        <f t="shared" si="80"/>
        <v/>
      </c>
      <c r="M211" s="165"/>
      <c r="N211" s="304">
        <f t="shared" si="81"/>
        <v>5.1343024000000002</v>
      </c>
      <c r="O211" s="198" t="str">
        <f t="shared" si="82"/>
        <v/>
      </c>
      <c r="P211" s="199" t="str">
        <f t="shared" si="83"/>
        <v/>
      </c>
      <c r="Q211" s="304">
        <f t="shared" si="84"/>
        <v>5.1343024000000002</v>
      </c>
      <c r="R211" s="198" t="str">
        <f t="shared" si="85"/>
        <v/>
      </c>
      <c r="S211" s="200" t="str">
        <f t="shared" si="86"/>
        <v/>
      </c>
      <c r="T211" s="304">
        <f t="shared" si="87"/>
        <v>7.7014536000000007</v>
      </c>
      <c r="U211" s="198">
        <f t="shared" si="88"/>
        <v>0</v>
      </c>
      <c r="V211" s="201">
        <f t="shared" si="89"/>
        <v>-2.5671512000000001</v>
      </c>
      <c r="W211" s="202">
        <f t="shared" si="90"/>
        <v>3</v>
      </c>
      <c r="X211" s="304">
        <f t="shared" si="91"/>
        <v>7.7014536000000007</v>
      </c>
      <c r="Y211" s="198">
        <f t="shared" si="92"/>
        <v>0</v>
      </c>
      <c r="Z211" s="201">
        <f t="shared" si="93"/>
        <v>-2.5671512000000001</v>
      </c>
      <c r="AA211" s="202">
        <f t="shared" si="94"/>
        <v>3</v>
      </c>
      <c r="AB211" s="171"/>
      <c r="AC211" s="172" t="str">
        <f>IFERROR(VLOOKUP(DATASHEET!BP209,lookup,2,FALSE)*2,"")</f>
        <v/>
      </c>
      <c r="AD211" s="173" t="str">
        <f>IFERROR(VLOOKUP(DATASHEET!AR209,lookup,2,FALSE)*2,"")</f>
        <v/>
      </c>
      <c r="AE211" s="174" t="str">
        <f t="shared" si="95"/>
        <v/>
      </c>
      <c r="AF211" s="175" t="str">
        <f t="shared" si="96"/>
        <v/>
      </c>
      <c r="AG211" s="203" t="str">
        <f t="shared" si="97"/>
        <v/>
      </c>
      <c r="AH211" s="204" t="str">
        <f t="shared" si="98"/>
        <v/>
      </c>
      <c r="AI211" s="178" t="str">
        <f t="shared" si="99"/>
        <v/>
      </c>
      <c r="AJ211" s="205" t="str">
        <f t="shared" si="100"/>
        <v/>
      </c>
      <c r="AK211" s="180"/>
      <c r="AL211" s="181" t="str">
        <f>IFERROR(VLOOKUP(DATASHEET!CJ209,lookup,2,FALSE),"")</f>
        <v/>
      </c>
      <c r="AM211" s="182" t="str">
        <f t="shared" si="101"/>
        <v/>
      </c>
      <c r="AN211" s="183" t="str">
        <f>IFERROR(VLOOKUP(DATASHEET!AZ209,lookup,2,FALSE),"")</f>
        <v/>
      </c>
      <c r="AO211" s="183" t="str">
        <f>IFERROR(VLOOKUP(DATASHEET!CN209,lookup,2,FALSE),"")</f>
        <v/>
      </c>
      <c r="AP211" s="184" t="str">
        <f>IFERROR(VLOOKUP(DATASHEET!BH209,lookup,2,FALSE),"")</f>
        <v/>
      </c>
      <c r="AQ211" s="206" t="str">
        <f>IFERROR(VLOOKUP(DATASHEET!BD209,lookup,2,FALSE),"")</f>
        <v/>
      </c>
      <c r="AR211" s="186"/>
      <c r="AS211" s="207" t="str">
        <f>IFERROR(VLOOKUP(DATASHEET!AF209,lookup,2,FALSE),"")</f>
        <v/>
      </c>
      <c r="AT211" s="251" t="str">
        <f t="shared" si="102"/>
        <v/>
      </c>
      <c r="AU211" s="208" t="str">
        <f>IFERROR(VLOOKUP(DATASHEET!BL209,lookup,2,FALSE),"")</f>
        <v/>
      </c>
      <c r="AV211" s="208" t="str">
        <f>IFERROR(VLOOKUP(DATASHEET!BT209,lookup,2,FALSE),"")</f>
        <v/>
      </c>
      <c r="AW211" s="208" t="str">
        <f>IFERROR(VLOOKUP(DATASHEET!CB209,lookup,2,FALSE),"")</f>
        <v/>
      </c>
      <c r="AX211" s="209" t="str">
        <f>IFERROR(VLOOKUP(DATASHEET!CF209,lookup,2,FALSE),"")</f>
        <v/>
      </c>
      <c r="AY211" s="208" t="str">
        <f>IFERROR(VLOOKUP(DATASHEET!AN209,lookup,2,FALSE),"")</f>
        <v/>
      </c>
      <c r="AZ211" s="264" t="str">
        <f>IFERROR(VLOOKUP(DATASHEET!BX209,lookup,2,FALSE),"")</f>
        <v/>
      </c>
      <c r="BA211" s="210" t="str">
        <f>IFERROR(VLOOKUP(DATASHEET!AJ209,lookup,2,FALSE),"")</f>
        <v/>
      </c>
      <c r="BB211" s="211" t="str">
        <f t="shared" si="103"/>
        <v/>
      </c>
      <c r="BC211" s="212" t="str">
        <f t="shared" si="104"/>
        <v/>
      </c>
      <c r="BD211" s="132"/>
    </row>
    <row r="212" spans="1:56" x14ac:dyDescent="0.25">
      <c r="A212" s="213" t="str">
        <f>DATASHEET!B210</f>
        <v>WU, Yuxiang</v>
      </c>
      <c r="B212" s="214" t="str">
        <f>DATASHEET!C210</f>
        <v>8KS</v>
      </c>
      <c r="C212" s="194" t="str">
        <f>DATASHEET!D210</f>
        <v>M</v>
      </c>
      <c r="D212" s="194" t="str">
        <f>DATASHEET!J210</f>
        <v>N</v>
      </c>
      <c r="E212" s="194" t="str">
        <f>DATASHEET!E210</f>
        <v>N</v>
      </c>
      <c r="F212" s="194" t="str">
        <f>DATASHEET!F210</f>
        <v>Chinese</v>
      </c>
      <c r="G212" s="194" t="str">
        <f>DATASHEET!H210</f>
        <v>N</v>
      </c>
      <c r="H212" s="194" t="str">
        <f>DATASHEET!I210</f>
        <v>N</v>
      </c>
      <c r="I212" s="195" t="str">
        <f>DATASHEET!L210</f>
        <v>6-7</v>
      </c>
      <c r="J212" s="325">
        <f>PROGRESS!P224</f>
        <v>68.411214999999999</v>
      </c>
      <c r="K212" s="163" t="str">
        <f t="shared" si="79"/>
        <v/>
      </c>
      <c r="L212" s="196" t="str">
        <f t="shared" si="80"/>
        <v/>
      </c>
      <c r="M212" s="165"/>
      <c r="N212" s="304">
        <f t="shared" si="81"/>
        <v>13.682243</v>
      </c>
      <c r="O212" s="198" t="str">
        <f t="shared" si="82"/>
        <v/>
      </c>
      <c r="P212" s="199" t="str">
        <f t="shared" si="83"/>
        <v/>
      </c>
      <c r="Q212" s="304">
        <f t="shared" si="84"/>
        <v>13.682243</v>
      </c>
      <c r="R212" s="198" t="str">
        <f t="shared" si="85"/>
        <v/>
      </c>
      <c r="S212" s="200" t="str">
        <f t="shared" si="86"/>
        <v/>
      </c>
      <c r="T212" s="304">
        <f t="shared" si="87"/>
        <v>20.5233645</v>
      </c>
      <c r="U212" s="198">
        <f t="shared" si="88"/>
        <v>0</v>
      </c>
      <c r="V212" s="201">
        <f t="shared" si="89"/>
        <v>-6.8411214999999999</v>
      </c>
      <c r="W212" s="202">
        <f t="shared" si="90"/>
        <v>3</v>
      </c>
      <c r="X212" s="304">
        <f t="shared" si="91"/>
        <v>20.5233645</v>
      </c>
      <c r="Y212" s="198">
        <f t="shared" si="92"/>
        <v>0</v>
      </c>
      <c r="Z212" s="201">
        <f t="shared" si="93"/>
        <v>-6.8411214999999999</v>
      </c>
      <c r="AA212" s="202">
        <f t="shared" si="94"/>
        <v>3</v>
      </c>
      <c r="AB212" s="171"/>
      <c r="AC212" s="172" t="str">
        <f>IFERROR(VLOOKUP(DATASHEET!BP210,lookup,2,FALSE)*2,"")</f>
        <v/>
      </c>
      <c r="AD212" s="173" t="str">
        <f>IFERROR(VLOOKUP(DATASHEET!AR210,lookup,2,FALSE)*2,"")</f>
        <v/>
      </c>
      <c r="AE212" s="174" t="str">
        <f t="shared" si="95"/>
        <v/>
      </c>
      <c r="AF212" s="175" t="str">
        <f t="shared" si="96"/>
        <v/>
      </c>
      <c r="AG212" s="203" t="str">
        <f t="shared" si="97"/>
        <v/>
      </c>
      <c r="AH212" s="204" t="str">
        <f t="shared" si="98"/>
        <v/>
      </c>
      <c r="AI212" s="178" t="str">
        <f t="shared" si="99"/>
        <v/>
      </c>
      <c r="AJ212" s="205" t="str">
        <f t="shared" si="100"/>
        <v/>
      </c>
      <c r="AK212" s="180"/>
      <c r="AL212" s="181" t="str">
        <f>IFERROR(VLOOKUP(DATASHEET!CJ210,lookup,2,FALSE),"")</f>
        <v/>
      </c>
      <c r="AM212" s="182" t="str">
        <f t="shared" si="101"/>
        <v/>
      </c>
      <c r="AN212" s="183" t="str">
        <f>IFERROR(VLOOKUP(DATASHEET!AZ210,lookup,2,FALSE),"")</f>
        <v/>
      </c>
      <c r="AO212" s="183" t="str">
        <f>IFERROR(VLOOKUP(DATASHEET!CN210,lookup,2,FALSE),"")</f>
        <v/>
      </c>
      <c r="AP212" s="184" t="str">
        <f>IFERROR(VLOOKUP(DATASHEET!BH210,lookup,2,FALSE),"")</f>
        <v/>
      </c>
      <c r="AQ212" s="206" t="str">
        <f>IFERROR(VLOOKUP(DATASHEET!BD210,lookup,2,FALSE),"")</f>
        <v/>
      </c>
      <c r="AR212" s="186"/>
      <c r="AS212" s="207" t="str">
        <f>IFERROR(VLOOKUP(DATASHEET!AF210,lookup,2,FALSE),"")</f>
        <v/>
      </c>
      <c r="AT212" s="251" t="str">
        <f t="shared" si="102"/>
        <v/>
      </c>
      <c r="AU212" s="208" t="str">
        <f>IFERROR(VLOOKUP(DATASHEET!BL210,lookup,2,FALSE),"")</f>
        <v/>
      </c>
      <c r="AV212" s="208" t="str">
        <f>IFERROR(VLOOKUP(DATASHEET!BT210,lookup,2,FALSE),"")</f>
        <v/>
      </c>
      <c r="AW212" s="208" t="str">
        <f>IFERROR(VLOOKUP(DATASHEET!CB210,lookup,2,FALSE),"")</f>
        <v/>
      </c>
      <c r="AX212" s="209" t="str">
        <f>IFERROR(VLOOKUP(DATASHEET!CF210,lookup,2,FALSE),"")</f>
        <v/>
      </c>
      <c r="AY212" s="208" t="str">
        <f>IFERROR(VLOOKUP(DATASHEET!AN210,lookup,2,FALSE),"")</f>
        <v/>
      </c>
      <c r="AZ212" s="264" t="str">
        <f>IFERROR(VLOOKUP(DATASHEET!BX210,lookup,2,FALSE),"")</f>
        <v/>
      </c>
      <c r="BA212" s="210" t="str">
        <f>IFERROR(VLOOKUP(DATASHEET!AJ210,lookup,2,FALSE),"")</f>
        <v/>
      </c>
      <c r="BB212" s="211" t="str">
        <f t="shared" si="103"/>
        <v/>
      </c>
      <c r="BC212" s="212" t="str">
        <f t="shared" si="104"/>
        <v/>
      </c>
      <c r="BD212" s="132"/>
    </row>
    <row r="213" spans="1:56" x14ac:dyDescent="0.25">
      <c r="A213" s="213" t="str">
        <f>DATASHEET!B211</f>
        <v>YAQOOB, Yusuf</v>
      </c>
      <c r="B213" s="214" t="str">
        <f>DATASHEET!C211</f>
        <v>8KS</v>
      </c>
      <c r="C213" s="194" t="str">
        <f>DATASHEET!D211</f>
        <v>M</v>
      </c>
      <c r="D213" s="194" t="str">
        <f>DATASHEET!J211</f>
        <v>N</v>
      </c>
      <c r="E213" s="194" t="str">
        <f>DATASHEET!E211</f>
        <v>Y</v>
      </c>
      <c r="F213" s="194" t="str">
        <f>DATASHEET!F211</f>
        <v>Pakistani</v>
      </c>
      <c r="G213" s="194" t="str">
        <f>DATASHEET!H211</f>
        <v>Y</v>
      </c>
      <c r="H213" s="194" t="str">
        <f>DATASHEET!I211</f>
        <v>N</v>
      </c>
      <c r="I213" s="195" t="str">
        <f>DATASHEET!L211</f>
        <v>4-5</v>
      </c>
      <c r="J213" s="325">
        <f>PROGRESS!P225</f>
        <v>36.912934999999997</v>
      </c>
      <c r="K213" s="163" t="str">
        <f t="shared" ref="K213:K233" si="105">IF(IFERROR(SUM(AC213,AD213,AE213,AF213,AG213,AH213,AI213,AJ213),"NO DATA")=0,"",IFERROR(SUM(AC213,AD213,AE213,AF213,AG213,AH213,AI213,AJ213),"NO DATA"))</f>
        <v/>
      </c>
      <c r="L213" s="196" t="str">
        <f t="shared" ref="L213:L233" si="106">IFERROR((K213-J213)/10,"")</f>
        <v/>
      </c>
      <c r="M213" s="165"/>
      <c r="N213" s="304">
        <f t="shared" si="81"/>
        <v>7.3825869999999991</v>
      </c>
      <c r="O213" s="198" t="str">
        <f t="shared" ref="O213:O233" si="107">AC213</f>
        <v/>
      </c>
      <c r="P213" s="199" t="str">
        <f t="shared" ref="P213:P233" si="108">IFERROR((O213-N213)/2,"")</f>
        <v/>
      </c>
      <c r="Q213" s="304">
        <f t="shared" si="84"/>
        <v>7.3825869999999991</v>
      </c>
      <c r="R213" s="198" t="str">
        <f t="shared" ref="R213:R233" si="109">AD213</f>
        <v/>
      </c>
      <c r="S213" s="200" t="str">
        <f t="shared" ref="S213:S233" si="110">IFERROR((R213-Q213)/2,"")</f>
        <v/>
      </c>
      <c r="T213" s="304">
        <f t="shared" si="87"/>
        <v>11.073880499999998</v>
      </c>
      <c r="U213" s="198">
        <f t="shared" si="88"/>
        <v>0</v>
      </c>
      <c r="V213" s="201">
        <f t="shared" ref="V213:V233" si="111">IFERROR((U213-T213)/3,"")</f>
        <v>-3.6912934999999991</v>
      </c>
      <c r="W213" s="202">
        <f t="shared" si="90"/>
        <v>3</v>
      </c>
      <c r="X213" s="304">
        <f t="shared" si="91"/>
        <v>11.073880499999998</v>
      </c>
      <c r="Y213" s="198">
        <f t="shared" si="92"/>
        <v>0</v>
      </c>
      <c r="Z213" s="201">
        <f t="shared" ref="Z213:Z233" si="112">IFERROR((Y213-X213)/3,"")</f>
        <v>-3.6912934999999991</v>
      </c>
      <c r="AA213" s="202">
        <f t="shared" si="94"/>
        <v>3</v>
      </c>
      <c r="AB213" s="171"/>
      <c r="AC213" s="172" t="str">
        <f>IFERROR(VLOOKUP(DATASHEET!BP211,lookup,2,FALSE)*2,"")</f>
        <v/>
      </c>
      <c r="AD213" s="173" t="str">
        <f>IFERROR(VLOOKUP(DATASHEET!AR211,lookup,2,FALSE)*2,"")</f>
        <v/>
      </c>
      <c r="AE213" s="174" t="str">
        <f t="shared" si="95"/>
        <v/>
      </c>
      <c r="AF213" s="175" t="str">
        <f t="shared" si="96"/>
        <v/>
      </c>
      <c r="AG213" s="203" t="str">
        <f t="shared" si="97"/>
        <v/>
      </c>
      <c r="AH213" s="204" t="str">
        <f t="shared" si="98"/>
        <v/>
      </c>
      <c r="AI213" s="178" t="str">
        <f t="shared" si="99"/>
        <v/>
      </c>
      <c r="AJ213" s="205" t="str">
        <f t="shared" si="100"/>
        <v/>
      </c>
      <c r="AK213" s="180"/>
      <c r="AL213" s="181" t="str">
        <f>IFERROR(VLOOKUP(DATASHEET!CJ211,lookup,2,FALSE),"")</f>
        <v/>
      </c>
      <c r="AM213" s="182" t="str">
        <f t="shared" ref="AM213:AM233" si="113">AL213</f>
        <v/>
      </c>
      <c r="AN213" s="183" t="str">
        <f>IFERROR(VLOOKUP(DATASHEET!AZ211,lookup,2,FALSE),"")</f>
        <v/>
      </c>
      <c r="AO213" s="183" t="str">
        <f>IFERROR(VLOOKUP(DATASHEET!CN211,lookup,2,FALSE),"")</f>
        <v/>
      </c>
      <c r="AP213" s="184" t="str">
        <f>IFERROR(VLOOKUP(DATASHEET!BH211,lookup,2,FALSE),"")</f>
        <v/>
      </c>
      <c r="AQ213" s="206" t="str">
        <f>IFERROR(VLOOKUP(DATASHEET!BD211,lookup,2,FALSE),"")</f>
        <v/>
      </c>
      <c r="AR213" s="186"/>
      <c r="AS213" s="207" t="str">
        <f>IFERROR(VLOOKUP(DATASHEET!AF211,lookup,2,FALSE),"")</f>
        <v/>
      </c>
      <c r="AT213" s="251" t="str">
        <f t="shared" si="102"/>
        <v/>
      </c>
      <c r="AU213" s="208" t="str">
        <f>IFERROR(VLOOKUP(DATASHEET!BL211,lookup,2,FALSE),"")</f>
        <v/>
      </c>
      <c r="AV213" s="208" t="str">
        <f>IFERROR(VLOOKUP(DATASHEET!BT211,lookup,2,FALSE),"")</f>
        <v/>
      </c>
      <c r="AW213" s="208" t="str">
        <f>IFERROR(VLOOKUP(DATASHEET!CB211,lookup,2,FALSE),"")</f>
        <v/>
      </c>
      <c r="AX213" s="209" t="str">
        <f>IFERROR(VLOOKUP(DATASHEET!CF211,lookup,2,FALSE),"")</f>
        <v/>
      </c>
      <c r="AY213" s="208" t="str">
        <f>IFERROR(VLOOKUP(DATASHEET!AN211,lookup,2,FALSE),"")</f>
        <v/>
      </c>
      <c r="AZ213" s="264" t="str">
        <f>IFERROR(VLOOKUP(DATASHEET!BX211,lookup,2,FALSE),"")</f>
        <v/>
      </c>
      <c r="BA213" s="210" t="str">
        <f>IFERROR(VLOOKUP(DATASHEET!AJ211,lookup,2,FALSE),"")</f>
        <v/>
      </c>
      <c r="BB213" s="211" t="str">
        <f t="shared" ref="BB213:BB233" si="114">IFERROR(LARGE(AL213:AQ213,4),"")</f>
        <v/>
      </c>
      <c r="BC213" s="212" t="str">
        <f t="shared" ref="BC213:BC233" si="115">IFERROR(LARGE(AL213:AQ213,5),"")</f>
        <v/>
      </c>
      <c r="BD213" s="132"/>
    </row>
    <row r="214" spans="1:56" x14ac:dyDescent="0.25">
      <c r="A214" s="213" t="str">
        <f>DATASHEET!B212</f>
        <v>YEBOAH, Quincy</v>
      </c>
      <c r="B214" s="214" t="str">
        <f>DATASHEET!C212</f>
        <v>8PH</v>
      </c>
      <c r="C214" s="194" t="str">
        <f>DATASHEET!D212</f>
        <v>M</v>
      </c>
      <c r="D214" s="194" t="str">
        <f>DATASHEET!J212</f>
        <v>N</v>
      </c>
      <c r="E214" s="194" t="str">
        <f>DATASHEET!E212</f>
        <v>N</v>
      </c>
      <c r="F214" s="194" t="str">
        <f>DATASHEET!F212</f>
        <v>Other Black African</v>
      </c>
      <c r="G214" s="194" t="str">
        <f>DATASHEET!H212</f>
        <v>N</v>
      </c>
      <c r="H214" s="194" t="str">
        <f>DATASHEET!I212</f>
        <v>N</v>
      </c>
      <c r="I214" s="195" t="str">
        <f>DATASHEET!L212</f>
        <v>4-5</v>
      </c>
      <c r="J214" s="325">
        <f>PROGRESS!P226</f>
        <v>41.109434</v>
      </c>
      <c r="K214" s="163" t="str">
        <f t="shared" si="105"/>
        <v/>
      </c>
      <c r="L214" s="196" t="str">
        <f t="shared" si="106"/>
        <v/>
      </c>
      <c r="M214" s="165"/>
      <c r="N214" s="304">
        <f t="shared" si="81"/>
        <v>8.2218868000000001</v>
      </c>
      <c r="O214" s="198" t="str">
        <f t="shared" si="107"/>
        <v/>
      </c>
      <c r="P214" s="199" t="str">
        <f t="shared" si="108"/>
        <v/>
      </c>
      <c r="Q214" s="304">
        <f t="shared" si="84"/>
        <v>8.2218868000000001</v>
      </c>
      <c r="R214" s="198" t="str">
        <f t="shared" si="109"/>
        <v/>
      </c>
      <c r="S214" s="200" t="str">
        <f t="shared" si="110"/>
        <v/>
      </c>
      <c r="T214" s="304">
        <f t="shared" si="87"/>
        <v>12.3328302</v>
      </c>
      <c r="U214" s="198">
        <f t="shared" si="88"/>
        <v>0</v>
      </c>
      <c r="V214" s="201">
        <f t="shared" si="111"/>
        <v>-4.1109434</v>
      </c>
      <c r="W214" s="202">
        <f t="shared" si="90"/>
        <v>3</v>
      </c>
      <c r="X214" s="304">
        <f t="shared" si="91"/>
        <v>12.3328302</v>
      </c>
      <c r="Y214" s="198">
        <f t="shared" si="92"/>
        <v>0</v>
      </c>
      <c r="Z214" s="201">
        <f t="shared" si="112"/>
        <v>-4.1109434</v>
      </c>
      <c r="AA214" s="202">
        <f t="shared" si="94"/>
        <v>3</v>
      </c>
      <c r="AB214" s="171"/>
      <c r="AC214" s="172" t="str">
        <f>IFERROR(VLOOKUP(DATASHEET!BP212,lookup,2,FALSE)*2,"")</f>
        <v/>
      </c>
      <c r="AD214" s="173" t="str">
        <f>IFERROR(VLOOKUP(DATASHEET!AR212,lookup,2,FALSE)*2,"")</f>
        <v/>
      </c>
      <c r="AE214" s="174" t="str">
        <f t="shared" si="95"/>
        <v/>
      </c>
      <c r="AF214" s="175" t="str">
        <f t="shared" si="96"/>
        <v/>
      </c>
      <c r="AG214" s="203" t="str">
        <f t="shared" si="97"/>
        <v/>
      </c>
      <c r="AH214" s="204" t="str">
        <f t="shared" si="98"/>
        <v/>
      </c>
      <c r="AI214" s="178" t="str">
        <f t="shared" si="99"/>
        <v/>
      </c>
      <c r="AJ214" s="205" t="str">
        <f t="shared" si="100"/>
        <v/>
      </c>
      <c r="AK214" s="180"/>
      <c r="AL214" s="181" t="str">
        <f>IFERROR(VLOOKUP(DATASHEET!CJ212,lookup,2,FALSE),"")</f>
        <v/>
      </c>
      <c r="AM214" s="182" t="str">
        <f t="shared" si="113"/>
        <v/>
      </c>
      <c r="AN214" s="183" t="str">
        <f>IFERROR(VLOOKUP(DATASHEET!AZ212,lookup,2,FALSE),"")</f>
        <v/>
      </c>
      <c r="AO214" s="183" t="str">
        <f>IFERROR(VLOOKUP(DATASHEET!CN212,lookup,2,FALSE),"")</f>
        <v/>
      </c>
      <c r="AP214" s="184" t="str">
        <f>IFERROR(VLOOKUP(DATASHEET!BH212,lookup,2,FALSE),"")</f>
        <v/>
      </c>
      <c r="AQ214" s="206" t="str">
        <f>IFERROR(VLOOKUP(DATASHEET!BD212,lookup,2,FALSE),"")</f>
        <v/>
      </c>
      <c r="AR214" s="186"/>
      <c r="AS214" s="207" t="str">
        <f>IFERROR(VLOOKUP(DATASHEET!AF212,lookup,2,FALSE),"")</f>
        <v/>
      </c>
      <c r="AT214" s="251" t="str">
        <f t="shared" si="102"/>
        <v/>
      </c>
      <c r="AU214" s="208" t="str">
        <f>IFERROR(VLOOKUP(DATASHEET!BL212,lookup,2,FALSE),"")</f>
        <v/>
      </c>
      <c r="AV214" s="208" t="str">
        <f>IFERROR(VLOOKUP(DATASHEET!BT212,lookup,2,FALSE),"")</f>
        <v/>
      </c>
      <c r="AW214" s="208" t="str">
        <f>IFERROR(VLOOKUP(DATASHEET!CB212,lookup,2,FALSE),"")</f>
        <v/>
      </c>
      <c r="AX214" s="209" t="str">
        <f>IFERROR(VLOOKUP(DATASHEET!CF212,lookup,2,FALSE),"")</f>
        <v/>
      </c>
      <c r="AY214" s="208" t="str">
        <f>IFERROR(VLOOKUP(DATASHEET!AN212,lookup,2,FALSE),"")</f>
        <v/>
      </c>
      <c r="AZ214" s="264" t="str">
        <f>IFERROR(VLOOKUP(DATASHEET!BX212,lookup,2,FALSE),"")</f>
        <v/>
      </c>
      <c r="BA214" s="210" t="str">
        <f>IFERROR(VLOOKUP(DATASHEET!AJ212,lookup,2,FALSE),"")</f>
        <v/>
      </c>
      <c r="BB214" s="211" t="str">
        <f t="shared" si="114"/>
        <v/>
      </c>
      <c r="BC214" s="212" t="str">
        <f t="shared" si="115"/>
        <v/>
      </c>
      <c r="BD214" s="132"/>
    </row>
    <row r="215" spans="1:56" x14ac:dyDescent="0.25">
      <c r="A215" s="213" t="str">
        <f>DATASHEET!B213</f>
        <v>YOHANNES, Leah</v>
      </c>
      <c r="B215" s="214" t="str">
        <f>DATASHEET!C213</f>
        <v>8MH</v>
      </c>
      <c r="C215" s="194" t="str">
        <f>DATASHEET!D213</f>
        <v>F</v>
      </c>
      <c r="D215" s="194" t="str">
        <f>DATASHEET!J213</f>
        <v>N</v>
      </c>
      <c r="E215" s="194" t="str">
        <f>DATASHEET!E213</f>
        <v>Y</v>
      </c>
      <c r="F215" s="194" t="str">
        <f>DATASHEET!F213</f>
        <v>Other Black African</v>
      </c>
      <c r="G215" s="194" t="str">
        <f>DATASHEET!H213</f>
        <v>Y</v>
      </c>
      <c r="H215" s="194" t="str">
        <f>DATASHEET!I213</f>
        <v>N</v>
      </c>
      <c r="I215" s="195" t="str">
        <f>DATASHEET!L213</f>
        <v>7-8</v>
      </c>
      <c r="J215" s="325">
        <f>PROGRESS!P227</f>
        <v>68.411214999999999</v>
      </c>
      <c r="K215" s="163" t="str">
        <f t="shared" si="105"/>
        <v/>
      </c>
      <c r="L215" s="196" t="str">
        <f t="shared" si="106"/>
        <v/>
      </c>
      <c r="M215" s="165"/>
      <c r="N215" s="304">
        <f t="shared" si="81"/>
        <v>13.682243</v>
      </c>
      <c r="O215" s="198" t="str">
        <f t="shared" si="107"/>
        <v/>
      </c>
      <c r="P215" s="199" t="str">
        <f t="shared" si="108"/>
        <v/>
      </c>
      <c r="Q215" s="304">
        <f t="shared" si="84"/>
        <v>13.682243</v>
      </c>
      <c r="R215" s="198" t="str">
        <f t="shared" si="109"/>
        <v/>
      </c>
      <c r="S215" s="200" t="str">
        <f t="shared" si="110"/>
        <v/>
      </c>
      <c r="T215" s="304">
        <f t="shared" si="87"/>
        <v>20.5233645</v>
      </c>
      <c r="U215" s="198">
        <f t="shared" si="88"/>
        <v>0</v>
      </c>
      <c r="V215" s="201">
        <f t="shared" si="111"/>
        <v>-6.8411214999999999</v>
      </c>
      <c r="W215" s="202">
        <f t="shared" si="90"/>
        <v>3</v>
      </c>
      <c r="X215" s="304">
        <f t="shared" si="91"/>
        <v>20.5233645</v>
      </c>
      <c r="Y215" s="198">
        <f t="shared" si="92"/>
        <v>0</v>
      </c>
      <c r="Z215" s="201">
        <f t="shared" si="112"/>
        <v>-6.8411214999999999</v>
      </c>
      <c r="AA215" s="202">
        <f t="shared" si="94"/>
        <v>3</v>
      </c>
      <c r="AB215" s="171"/>
      <c r="AC215" s="172" t="str">
        <f>IFERROR(VLOOKUP(DATASHEET!BP213,lookup,2,FALSE)*2,"")</f>
        <v/>
      </c>
      <c r="AD215" s="173" t="str">
        <f>IFERROR(VLOOKUP(DATASHEET!AR213,lookup,2,FALSE)*2,"")</f>
        <v/>
      </c>
      <c r="AE215" s="174" t="str">
        <f t="shared" si="95"/>
        <v/>
      </c>
      <c r="AF215" s="175" t="str">
        <f t="shared" si="96"/>
        <v/>
      </c>
      <c r="AG215" s="203" t="str">
        <f t="shared" si="97"/>
        <v/>
      </c>
      <c r="AH215" s="204" t="str">
        <f t="shared" si="98"/>
        <v/>
      </c>
      <c r="AI215" s="178" t="str">
        <f t="shared" si="99"/>
        <v/>
      </c>
      <c r="AJ215" s="205" t="str">
        <f t="shared" si="100"/>
        <v/>
      </c>
      <c r="AK215" s="180"/>
      <c r="AL215" s="181" t="str">
        <f>IFERROR(VLOOKUP(DATASHEET!CJ213,lookup,2,FALSE),"")</f>
        <v/>
      </c>
      <c r="AM215" s="182" t="str">
        <f t="shared" si="113"/>
        <v/>
      </c>
      <c r="AN215" s="183" t="str">
        <f>IFERROR(VLOOKUP(DATASHEET!AZ213,lookup,2,FALSE),"")</f>
        <v/>
      </c>
      <c r="AO215" s="183" t="str">
        <f>IFERROR(VLOOKUP(DATASHEET!CN213,lookup,2,FALSE),"")</f>
        <v/>
      </c>
      <c r="AP215" s="184" t="str">
        <f>IFERROR(VLOOKUP(DATASHEET!BH213,lookup,2,FALSE),"")</f>
        <v/>
      </c>
      <c r="AQ215" s="206" t="str">
        <f>IFERROR(VLOOKUP(DATASHEET!BD213,lookup,2,FALSE),"")</f>
        <v/>
      </c>
      <c r="AR215" s="186"/>
      <c r="AS215" s="207" t="str">
        <f>IFERROR(VLOOKUP(DATASHEET!AF213,lookup,2,FALSE),"")</f>
        <v/>
      </c>
      <c r="AT215" s="251" t="str">
        <f t="shared" si="102"/>
        <v/>
      </c>
      <c r="AU215" s="208" t="str">
        <f>IFERROR(VLOOKUP(DATASHEET!BL213,lookup,2,FALSE),"")</f>
        <v/>
      </c>
      <c r="AV215" s="208" t="str">
        <f>IFERROR(VLOOKUP(DATASHEET!BT213,lookup,2,FALSE),"")</f>
        <v/>
      </c>
      <c r="AW215" s="208" t="str">
        <f>IFERROR(VLOOKUP(DATASHEET!CB213,lookup,2,FALSE),"")</f>
        <v/>
      </c>
      <c r="AX215" s="209" t="str">
        <f>IFERROR(VLOOKUP(DATASHEET!CF213,lookup,2,FALSE),"")</f>
        <v/>
      </c>
      <c r="AY215" s="208" t="str">
        <f>IFERROR(VLOOKUP(DATASHEET!AN213,lookup,2,FALSE),"")</f>
        <v/>
      </c>
      <c r="AZ215" s="264" t="str">
        <f>IFERROR(VLOOKUP(DATASHEET!BX213,lookup,2,FALSE),"")</f>
        <v/>
      </c>
      <c r="BA215" s="210" t="str">
        <f>IFERROR(VLOOKUP(DATASHEET!AJ213,lookup,2,FALSE),"")</f>
        <v/>
      </c>
      <c r="BB215" s="211" t="str">
        <f t="shared" si="114"/>
        <v/>
      </c>
      <c r="BC215" s="212" t="str">
        <f t="shared" si="115"/>
        <v/>
      </c>
      <c r="BD215" s="132"/>
    </row>
    <row r="216" spans="1:56" x14ac:dyDescent="0.25">
      <c r="A216" s="213" t="str">
        <f>DATASHEET!B214</f>
        <v>YULE, Ruby-anne</v>
      </c>
      <c r="B216" s="214" t="str">
        <f>DATASHEET!C214</f>
        <v>8TR</v>
      </c>
      <c r="C216" s="194" t="str">
        <f>DATASHEET!D214</f>
        <v>F</v>
      </c>
      <c r="D216" s="194" t="str">
        <f>DATASHEET!J214</f>
        <v>N</v>
      </c>
      <c r="E216" s="194" t="str">
        <f>DATASHEET!E214</f>
        <v>N</v>
      </c>
      <c r="F216" s="194" t="str">
        <f>DATASHEET!F214</f>
        <v>White - British</v>
      </c>
      <c r="G216" s="194" t="str">
        <f>DATASHEET!H214</f>
        <v>N</v>
      </c>
      <c r="H216" s="194" t="str">
        <f>DATASHEET!I214</f>
        <v>N</v>
      </c>
      <c r="I216" s="195" t="str">
        <f>DATASHEET!L214</f>
        <v>2-3</v>
      </c>
      <c r="J216" s="325">
        <f>PROGRESS!P228</f>
        <v>25.671512</v>
      </c>
      <c r="K216" s="163" t="str">
        <f t="shared" si="105"/>
        <v/>
      </c>
      <c r="L216" s="196" t="str">
        <f t="shared" si="106"/>
        <v/>
      </c>
      <c r="M216" s="165"/>
      <c r="N216" s="304">
        <f t="shared" si="81"/>
        <v>5.1343024000000002</v>
      </c>
      <c r="O216" s="198" t="str">
        <f t="shared" si="107"/>
        <v/>
      </c>
      <c r="P216" s="199" t="str">
        <f t="shared" si="108"/>
        <v/>
      </c>
      <c r="Q216" s="304">
        <f t="shared" si="84"/>
        <v>5.1343024000000002</v>
      </c>
      <c r="R216" s="198" t="str">
        <f t="shared" si="109"/>
        <v/>
      </c>
      <c r="S216" s="200" t="str">
        <f t="shared" si="110"/>
        <v/>
      </c>
      <c r="T216" s="304">
        <f t="shared" si="87"/>
        <v>7.7014536000000007</v>
      </c>
      <c r="U216" s="198">
        <f t="shared" si="88"/>
        <v>0</v>
      </c>
      <c r="V216" s="201">
        <f t="shared" si="111"/>
        <v>-2.5671512000000001</v>
      </c>
      <c r="W216" s="202">
        <f t="shared" si="90"/>
        <v>3</v>
      </c>
      <c r="X216" s="304">
        <f t="shared" si="91"/>
        <v>7.7014536000000007</v>
      </c>
      <c r="Y216" s="198">
        <f t="shared" si="92"/>
        <v>0</v>
      </c>
      <c r="Z216" s="201">
        <f t="shared" si="112"/>
        <v>-2.5671512000000001</v>
      </c>
      <c r="AA216" s="202">
        <f t="shared" si="94"/>
        <v>3</v>
      </c>
      <c r="AB216" s="171"/>
      <c r="AC216" s="172" t="str">
        <f>IFERROR(VLOOKUP(DATASHEET!BP214,lookup,2,FALSE)*2,"")</f>
        <v/>
      </c>
      <c r="AD216" s="173" t="str">
        <f>IFERROR(VLOOKUP(DATASHEET!AR214,lookup,2,FALSE)*2,"")</f>
        <v/>
      </c>
      <c r="AE216" s="174" t="str">
        <f t="shared" si="95"/>
        <v/>
      </c>
      <c r="AF216" s="175" t="str">
        <f t="shared" si="96"/>
        <v/>
      </c>
      <c r="AG216" s="203" t="str">
        <f t="shared" si="97"/>
        <v/>
      </c>
      <c r="AH216" s="204" t="str">
        <f t="shared" si="98"/>
        <v/>
      </c>
      <c r="AI216" s="178" t="str">
        <f t="shared" si="99"/>
        <v/>
      </c>
      <c r="AJ216" s="205" t="str">
        <f t="shared" si="100"/>
        <v/>
      </c>
      <c r="AK216" s="180"/>
      <c r="AL216" s="181" t="str">
        <f>IFERROR(VLOOKUP(DATASHEET!CJ214,lookup,2,FALSE),"")</f>
        <v/>
      </c>
      <c r="AM216" s="182" t="str">
        <f t="shared" si="113"/>
        <v/>
      </c>
      <c r="AN216" s="183" t="str">
        <f>IFERROR(VLOOKUP(DATASHEET!AZ214,lookup,2,FALSE),"")</f>
        <v/>
      </c>
      <c r="AO216" s="183" t="str">
        <f>IFERROR(VLOOKUP(DATASHEET!CN214,lookup,2,FALSE),"")</f>
        <v/>
      </c>
      <c r="AP216" s="184" t="str">
        <f>IFERROR(VLOOKUP(DATASHEET!BH214,lookup,2,FALSE),"")</f>
        <v/>
      </c>
      <c r="AQ216" s="206" t="str">
        <f>IFERROR(VLOOKUP(DATASHEET!BD214,lookup,2,FALSE),"")</f>
        <v/>
      </c>
      <c r="AR216" s="186"/>
      <c r="AS216" s="207" t="str">
        <f>IFERROR(VLOOKUP(DATASHEET!AF214,lookup,2,FALSE),"")</f>
        <v/>
      </c>
      <c r="AT216" s="251" t="str">
        <f t="shared" si="102"/>
        <v/>
      </c>
      <c r="AU216" s="208" t="str">
        <f>IFERROR(VLOOKUP(DATASHEET!BL214,lookup,2,FALSE),"")</f>
        <v/>
      </c>
      <c r="AV216" s="208" t="str">
        <f>IFERROR(VLOOKUP(DATASHEET!BT214,lookup,2,FALSE),"")</f>
        <v/>
      </c>
      <c r="AW216" s="208" t="str">
        <f>IFERROR(VLOOKUP(DATASHEET!CB214,lookup,2,FALSE),"")</f>
        <v/>
      </c>
      <c r="AX216" s="209" t="str">
        <f>IFERROR(VLOOKUP(DATASHEET!CF214,lookup,2,FALSE),"")</f>
        <v/>
      </c>
      <c r="AY216" s="208" t="str">
        <f>IFERROR(VLOOKUP(DATASHEET!AN214,lookup,2,FALSE),"")</f>
        <v/>
      </c>
      <c r="AZ216" s="264" t="str">
        <f>IFERROR(VLOOKUP(DATASHEET!BX214,lookup,2,FALSE),"")</f>
        <v/>
      </c>
      <c r="BA216" s="210" t="str">
        <f>IFERROR(VLOOKUP(DATASHEET!AJ214,lookup,2,FALSE),"")</f>
        <v/>
      </c>
      <c r="BB216" s="211" t="str">
        <f t="shared" si="114"/>
        <v/>
      </c>
      <c r="BC216" s="212" t="str">
        <f t="shared" si="115"/>
        <v/>
      </c>
      <c r="BD216" s="132"/>
    </row>
    <row r="217" spans="1:56" x14ac:dyDescent="0.25">
      <c r="A217" s="213" t="str">
        <f>DATASHEET!B215</f>
        <v>ZAHEER, Areeb</v>
      </c>
      <c r="B217" s="214" t="str">
        <f>DATASHEET!C215</f>
        <v>8KS</v>
      </c>
      <c r="C217" s="194" t="str">
        <f>DATASHEET!D215</f>
        <v>M</v>
      </c>
      <c r="D217" s="194" t="str">
        <f>DATASHEET!J215</f>
        <v>N</v>
      </c>
      <c r="E217" s="194" t="str">
        <f>DATASHEET!E215</f>
        <v>N</v>
      </c>
      <c r="F217" s="194" t="str">
        <f>DATASHEET!F215</f>
        <v>Pakistani</v>
      </c>
      <c r="G217" s="194" t="str">
        <f>DATASHEET!H215</f>
        <v>N</v>
      </c>
      <c r="H217" s="194" t="str">
        <f>DATASHEET!I215</f>
        <v>N</v>
      </c>
      <c r="I217" s="195" t="str">
        <f>DATASHEET!L215</f>
        <v>2-3</v>
      </c>
      <c r="J217" s="325" t="str">
        <f>PROGRESS!P229</f>
        <v/>
      </c>
      <c r="K217" s="163" t="str">
        <f t="shared" si="105"/>
        <v/>
      </c>
      <c r="L217" s="196" t="str">
        <f t="shared" si="106"/>
        <v/>
      </c>
      <c r="M217" s="165"/>
      <c r="N217" s="304" t="str">
        <f t="shared" si="81"/>
        <v/>
      </c>
      <c r="O217" s="198" t="str">
        <f t="shared" si="107"/>
        <v/>
      </c>
      <c r="P217" s="199" t="str">
        <f t="shared" si="108"/>
        <v/>
      </c>
      <c r="Q217" s="304" t="str">
        <f t="shared" si="84"/>
        <v/>
      </c>
      <c r="R217" s="198" t="str">
        <f t="shared" si="109"/>
        <v/>
      </c>
      <c r="S217" s="200" t="str">
        <f t="shared" si="110"/>
        <v/>
      </c>
      <c r="T217" s="304" t="str">
        <f t="shared" si="87"/>
        <v/>
      </c>
      <c r="U217" s="198">
        <f t="shared" si="88"/>
        <v>0</v>
      </c>
      <c r="V217" s="201" t="str">
        <f t="shared" si="111"/>
        <v/>
      </c>
      <c r="W217" s="202">
        <f t="shared" si="90"/>
        <v>3</v>
      </c>
      <c r="X217" s="304" t="str">
        <f t="shared" si="91"/>
        <v/>
      </c>
      <c r="Y217" s="198">
        <f t="shared" si="92"/>
        <v>0</v>
      </c>
      <c r="Z217" s="201" t="str">
        <f t="shared" si="112"/>
        <v/>
      </c>
      <c r="AA217" s="202">
        <f t="shared" si="94"/>
        <v>3</v>
      </c>
      <c r="AB217" s="171"/>
      <c r="AC217" s="172" t="str">
        <f>IFERROR(VLOOKUP(DATASHEET!BP215,lookup,2,FALSE)*2,"")</f>
        <v/>
      </c>
      <c r="AD217" s="173" t="str">
        <f>IFERROR(VLOOKUP(DATASHEET!AR215,lookup,2,FALSE)*2,"")</f>
        <v/>
      </c>
      <c r="AE217" s="174" t="str">
        <f t="shared" si="95"/>
        <v/>
      </c>
      <c r="AF217" s="175" t="str">
        <f t="shared" si="96"/>
        <v/>
      </c>
      <c r="AG217" s="203" t="str">
        <f t="shared" si="97"/>
        <v/>
      </c>
      <c r="AH217" s="204" t="str">
        <f t="shared" si="98"/>
        <v/>
      </c>
      <c r="AI217" s="178" t="str">
        <f t="shared" si="99"/>
        <v/>
      </c>
      <c r="AJ217" s="205" t="str">
        <f t="shared" si="100"/>
        <v/>
      </c>
      <c r="AK217" s="180"/>
      <c r="AL217" s="181" t="str">
        <f>IFERROR(VLOOKUP(DATASHEET!CJ215,lookup,2,FALSE),"")</f>
        <v/>
      </c>
      <c r="AM217" s="182" t="str">
        <f t="shared" si="113"/>
        <v/>
      </c>
      <c r="AN217" s="183" t="str">
        <f>IFERROR(VLOOKUP(DATASHEET!AZ215,lookup,2,FALSE),"")</f>
        <v/>
      </c>
      <c r="AO217" s="183" t="str">
        <f>IFERROR(VLOOKUP(DATASHEET!CN215,lookup,2,FALSE),"")</f>
        <v/>
      </c>
      <c r="AP217" s="184" t="str">
        <f>IFERROR(VLOOKUP(DATASHEET!BH215,lookup,2,FALSE),"")</f>
        <v/>
      </c>
      <c r="AQ217" s="206" t="str">
        <f>IFERROR(VLOOKUP(DATASHEET!BD215,lookup,2,FALSE),"")</f>
        <v/>
      </c>
      <c r="AR217" s="186"/>
      <c r="AS217" s="207" t="str">
        <f>IFERROR(VLOOKUP(DATASHEET!AF215,lookup,2,FALSE),"")</f>
        <v/>
      </c>
      <c r="AT217" s="251" t="str">
        <f t="shared" si="102"/>
        <v/>
      </c>
      <c r="AU217" s="208" t="str">
        <f>IFERROR(VLOOKUP(DATASHEET!BL215,lookup,2,FALSE),"")</f>
        <v/>
      </c>
      <c r="AV217" s="208" t="str">
        <f>IFERROR(VLOOKUP(DATASHEET!BT215,lookup,2,FALSE),"")</f>
        <v/>
      </c>
      <c r="AW217" s="208" t="str">
        <f>IFERROR(VLOOKUP(DATASHEET!CB215,lookup,2,FALSE),"")</f>
        <v/>
      </c>
      <c r="AX217" s="209" t="str">
        <f>IFERROR(VLOOKUP(DATASHEET!CF215,lookup,2,FALSE),"")</f>
        <v/>
      </c>
      <c r="AY217" s="208" t="str">
        <f>IFERROR(VLOOKUP(DATASHEET!AN215,lookup,2,FALSE),"")</f>
        <v/>
      </c>
      <c r="AZ217" s="264" t="str">
        <f>IFERROR(VLOOKUP(DATASHEET!BX215,lookup,2,FALSE),"")</f>
        <v/>
      </c>
      <c r="BA217" s="210" t="str">
        <f>IFERROR(VLOOKUP(DATASHEET!AJ215,lookup,2,FALSE),"")</f>
        <v/>
      </c>
      <c r="BB217" s="211" t="str">
        <f t="shared" si="114"/>
        <v/>
      </c>
      <c r="BC217" s="212" t="str">
        <f t="shared" si="115"/>
        <v/>
      </c>
    </row>
    <row r="218" spans="1:56" x14ac:dyDescent="0.25">
      <c r="A218" s="213" t="str">
        <f>DATASHEET!B216</f>
        <v>ZORMPAS, Loukas</v>
      </c>
      <c r="B218" s="214" t="str">
        <f>DATASHEET!C216</f>
        <v>8KC</v>
      </c>
      <c r="C218" s="194" t="str">
        <f>DATASHEET!D216</f>
        <v>M</v>
      </c>
      <c r="D218" s="194" t="str">
        <f>DATASHEET!J216</f>
        <v>N</v>
      </c>
      <c r="E218" s="194" t="str">
        <f>DATASHEET!E216</f>
        <v>N</v>
      </c>
      <c r="F218" s="194" t="str">
        <f>DATASHEET!F216</f>
        <v>Other Mixed Background</v>
      </c>
      <c r="G218" s="194" t="str">
        <f>DATASHEET!H216</f>
        <v>N</v>
      </c>
      <c r="H218" s="194" t="str">
        <f>DATASHEET!I216</f>
        <v>N</v>
      </c>
      <c r="I218" s="195" t="str">
        <f>DATASHEET!L216</f>
        <v>5-6</v>
      </c>
      <c r="J218" s="325">
        <f>PROGRESS!P230</f>
        <v>54.013157999999997</v>
      </c>
      <c r="K218" s="163" t="str">
        <f t="shared" si="105"/>
        <v/>
      </c>
      <c r="L218" s="196" t="str">
        <f t="shared" si="106"/>
        <v/>
      </c>
      <c r="M218" s="165"/>
      <c r="N218" s="304">
        <f t="shared" si="81"/>
        <v>10.8026316</v>
      </c>
      <c r="O218" s="198" t="str">
        <f t="shared" si="107"/>
        <v/>
      </c>
      <c r="P218" s="199" t="str">
        <f t="shared" si="108"/>
        <v/>
      </c>
      <c r="Q218" s="304">
        <f t="shared" si="84"/>
        <v>10.8026316</v>
      </c>
      <c r="R218" s="198" t="str">
        <f t="shared" si="109"/>
        <v/>
      </c>
      <c r="S218" s="200" t="str">
        <f t="shared" si="110"/>
        <v/>
      </c>
      <c r="T218" s="304">
        <f t="shared" si="87"/>
        <v>16.203947400000001</v>
      </c>
      <c r="U218" s="198">
        <f t="shared" si="88"/>
        <v>0</v>
      </c>
      <c r="V218" s="201">
        <f t="shared" si="111"/>
        <v>-5.4013157999999999</v>
      </c>
      <c r="W218" s="202">
        <f t="shared" si="90"/>
        <v>3</v>
      </c>
      <c r="X218" s="304">
        <f t="shared" si="91"/>
        <v>16.203947400000001</v>
      </c>
      <c r="Y218" s="198">
        <f t="shared" si="92"/>
        <v>0</v>
      </c>
      <c r="Z218" s="201">
        <f t="shared" si="112"/>
        <v>-5.4013157999999999</v>
      </c>
      <c r="AA218" s="202">
        <f t="shared" si="94"/>
        <v>3</v>
      </c>
      <c r="AB218" s="171"/>
      <c r="AC218" s="172" t="str">
        <f>IFERROR(VLOOKUP(DATASHEET!BP216,lookup,2,FALSE)*2,"")</f>
        <v/>
      </c>
      <c r="AD218" s="173" t="str">
        <f>IFERROR(VLOOKUP(DATASHEET!AR216,lookup,2,FALSE)*2,"")</f>
        <v/>
      </c>
      <c r="AE218" s="174" t="str">
        <f t="shared" si="95"/>
        <v/>
      </c>
      <c r="AF218" s="175" t="str">
        <f t="shared" si="96"/>
        <v/>
      </c>
      <c r="AG218" s="203" t="str">
        <f t="shared" si="97"/>
        <v/>
      </c>
      <c r="AH218" s="204" t="str">
        <f t="shared" si="98"/>
        <v/>
      </c>
      <c r="AI218" s="178" t="str">
        <f t="shared" si="99"/>
        <v/>
      </c>
      <c r="AJ218" s="205" t="str">
        <f t="shared" si="100"/>
        <v/>
      </c>
      <c r="AK218" s="180"/>
      <c r="AL218" s="181" t="str">
        <f>IFERROR(VLOOKUP(DATASHEET!CJ216,lookup,2,FALSE),"")</f>
        <v/>
      </c>
      <c r="AM218" s="182" t="str">
        <f t="shared" si="113"/>
        <v/>
      </c>
      <c r="AN218" s="183" t="str">
        <f>IFERROR(VLOOKUP(DATASHEET!AZ216,lookup,2,FALSE),"")</f>
        <v/>
      </c>
      <c r="AO218" s="183" t="str">
        <f>IFERROR(VLOOKUP(DATASHEET!CN216,lookup,2,FALSE),"")</f>
        <v/>
      </c>
      <c r="AP218" s="184" t="str">
        <f>IFERROR(VLOOKUP(DATASHEET!BH216,lookup,2,FALSE),"")</f>
        <v/>
      </c>
      <c r="AQ218" s="206" t="str">
        <f>IFERROR(VLOOKUP(DATASHEET!BD216,lookup,2,FALSE),"")</f>
        <v/>
      </c>
      <c r="AR218" s="186"/>
      <c r="AS218" s="207" t="str">
        <f>IFERROR(VLOOKUP(DATASHEET!AF216,lookup,2,FALSE),"")</f>
        <v/>
      </c>
      <c r="AT218" s="251" t="str">
        <f t="shared" si="102"/>
        <v/>
      </c>
      <c r="AU218" s="208" t="str">
        <f>IFERROR(VLOOKUP(DATASHEET!BL216,lookup,2,FALSE),"")</f>
        <v/>
      </c>
      <c r="AV218" s="208" t="str">
        <f>IFERROR(VLOOKUP(DATASHEET!BT216,lookup,2,FALSE),"")</f>
        <v/>
      </c>
      <c r="AW218" s="208" t="str">
        <f>IFERROR(VLOOKUP(DATASHEET!CB216,lookup,2,FALSE),"")</f>
        <v/>
      </c>
      <c r="AX218" s="209" t="str">
        <f>IFERROR(VLOOKUP(DATASHEET!CF216,lookup,2,FALSE),"")</f>
        <v/>
      </c>
      <c r="AY218" s="208" t="str">
        <f>IFERROR(VLOOKUP(DATASHEET!AN216,lookup,2,FALSE),"")</f>
        <v/>
      </c>
      <c r="AZ218" s="264" t="str">
        <f>IFERROR(VLOOKUP(DATASHEET!BX216,lookup,2,FALSE),"")</f>
        <v/>
      </c>
      <c r="BA218" s="210" t="str">
        <f>IFERROR(VLOOKUP(DATASHEET!AJ216,lookup,2,FALSE),"")</f>
        <v/>
      </c>
      <c r="BB218" s="211" t="str">
        <f t="shared" si="114"/>
        <v/>
      </c>
      <c r="BC218" s="212" t="str">
        <f t="shared" si="115"/>
        <v/>
      </c>
    </row>
    <row r="219" spans="1:56" x14ac:dyDescent="0.25">
      <c r="A219" s="213">
        <f>DATASHEET!B217</f>
        <v>0</v>
      </c>
      <c r="B219" s="214">
        <f>DATASHEET!C217</f>
        <v>0</v>
      </c>
      <c r="C219" s="194">
        <f>DATASHEET!D217</f>
        <v>0</v>
      </c>
      <c r="D219" s="194">
        <f>DATASHEET!J217</f>
        <v>0</v>
      </c>
      <c r="E219" s="194">
        <f>DATASHEET!E217</f>
        <v>0</v>
      </c>
      <c r="F219" s="194">
        <f>DATASHEET!F217</f>
        <v>0</v>
      </c>
      <c r="G219" s="194">
        <f>DATASHEET!H217</f>
        <v>0</v>
      </c>
      <c r="H219" s="194">
        <f>DATASHEET!I217</f>
        <v>0</v>
      </c>
      <c r="I219" s="195" t="str">
        <f>DATASHEET!L217</f>
        <v/>
      </c>
      <c r="J219" s="325" t="str">
        <f>PROGRESS!P231</f>
        <v/>
      </c>
      <c r="K219" s="163" t="str">
        <f t="shared" si="105"/>
        <v/>
      </c>
      <c r="L219" s="196" t="str">
        <f t="shared" si="106"/>
        <v/>
      </c>
      <c r="M219" s="165"/>
      <c r="N219" s="304" t="str">
        <f t="shared" si="81"/>
        <v/>
      </c>
      <c r="O219" s="198" t="str">
        <f t="shared" si="107"/>
        <v/>
      </c>
      <c r="P219" s="199" t="str">
        <f t="shared" si="108"/>
        <v/>
      </c>
      <c r="Q219" s="304" t="str">
        <f t="shared" si="84"/>
        <v/>
      </c>
      <c r="R219" s="198" t="str">
        <f t="shared" si="109"/>
        <v/>
      </c>
      <c r="S219" s="200" t="str">
        <f t="shared" si="110"/>
        <v/>
      </c>
      <c r="T219" s="304" t="str">
        <f t="shared" si="87"/>
        <v/>
      </c>
      <c r="U219" s="198" t="str">
        <f t="shared" si="88"/>
        <v/>
      </c>
      <c r="V219" s="201" t="str">
        <f t="shared" si="111"/>
        <v/>
      </c>
      <c r="W219" s="202" t="str">
        <f t="shared" si="90"/>
        <v/>
      </c>
      <c r="X219" s="304" t="str">
        <f t="shared" si="91"/>
        <v/>
      </c>
      <c r="Y219" s="198" t="str">
        <f t="shared" si="92"/>
        <v/>
      </c>
      <c r="Z219" s="201" t="str">
        <f t="shared" si="112"/>
        <v/>
      </c>
      <c r="AA219" s="202" t="str">
        <f t="shared" si="94"/>
        <v/>
      </c>
      <c r="AB219" s="171"/>
      <c r="AC219" s="172" t="str">
        <f>IFERROR(VLOOKUP(DATASHEET!BP217,lookup,2,FALSE)*2,"")</f>
        <v/>
      </c>
      <c r="AD219" s="173" t="str">
        <f>IFERROR(VLOOKUP(DATASHEET!AR217,lookup,2,FALSE)*2,"")</f>
        <v/>
      </c>
      <c r="AE219" s="174" t="str">
        <f t="shared" si="95"/>
        <v/>
      </c>
      <c r="AF219" s="175" t="str">
        <f t="shared" si="96"/>
        <v/>
      </c>
      <c r="AG219" s="203" t="str">
        <f t="shared" si="97"/>
        <v/>
      </c>
      <c r="AH219" s="204" t="str">
        <f t="shared" si="98"/>
        <v/>
      </c>
      <c r="AI219" s="178" t="str">
        <f t="shared" si="99"/>
        <v/>
      </c>
      <c r="AJ219" s="205" t="str">
        <f t="shared" si="100"/>
        <v/>
      </c>
      <c r="AK219" s="180"/>
      <c r="AL219" s="181" t="str">
        <f>IFERROR(VLOOKUP(DATASHEET!CJ217,lookup,2,FALSE),"")</f>
        <v/>
      </c>
      <c r="AM219" s="182" t="str">
        <f t="shared" si="113"/>
        <v/>
      </c>
      <c r="AN219" s="183" t="str">
        <f>IFERROR(VLOOKUP(DATASHEET!AZ217,lookup,2,FALSE),"")</f>
        <v/>
      </c>
      <c r="AO219" s="183" t="str">
        <f>IFERROR(VLOOKUP(DATASHEET!CN217,lookup,2,FALSE),"")</f>
        <v/>
      </c>
      <c r="AP219" s="184" t="str">
        <f>IFERROR(VLOOKUP(DATASHEET!BH217,lookup,2,FALSE),"")</f>
        <v/>
      </c>
      <c r="AQ219" s="206" t="str">
        <f>IFERROR(VLOOKUP(DATASHEET!BD217,lookup,2,FALSE),"")</f>
        <v/>
      </c>
      <c r="AR219" s="186"/>
      <c r="AS219" s="207" t="str">
        <f>IFERROR(VLOOKUP(DATASHEET!AF217,lookup,2,FALSE),"")</f>
        <v/>
      </c>
      <c r="AT219" s="251" t="str">
        <f t="shared" si="102"/>
        <v/>
      </c>
      <c r="AU219" s="208" t="str">
        <f>IFERROR(VLOOKUP(DATASHEET!BL217,lookup,2,FALSE),"")</f>
        <v/>
      </c>
      <c r="AV219" s="208" t="str">
        <f>IFERROR(VLOOKUP(DATASHEET!BT217,lookup,2,FALSE),"")</f>
        <v/>
      </c>
      <c r="AW219" s="208" t="str">
        <f>IFERROR(VLOOKUP(DATASHEET!CB217,lookup,2,FALSE),"")</f>
        <v/>
      </c>
      <c r="AX219" s="209" t="str">
        <f>IFERROR(VLOOKUP(DATASHEET!CF217,lookup,2,FALSE),"")</f>
        <v/>
      </c>
      <c r="AY219" s="208" t="str">
        <f>IFERROR(VLOOKUP(DATASHEET!AN217,lookup,2,FALSE),"")</f>
        <v/>
      </c>
      <c r="AZ219" s="264" t="str">
        <f>IFERROR(VLOOKUP(DATASHEET!BX217,lookup,2,FALSE),"")</f>
        <v/>
      </c>
      <c r="BA219" s="210" t="str">
        <f>IFERROR(VLOOKUP(DATASHEET!AJ217,lookup,2,FALSE),"")</f>
        <v/>
      </c>
      <c r="BB219" s="211" t="str">
        <f t="shared" si="114"/>
        <v/>
      </c>
      <c r="BC219" s="212" t="str">
        <f t="shared" si="115"/>
        <v/>
      </c>
    </row>
    <row r="220" spans="1:56" x14ac:dyDescent="0.25">
      <c r="A220" s="213">
        <f>DATASHEET!B218</f>
        <v>0</v>
      </c>
      <c r="B220" s="214">
        <f>DATASHEET!C218</f>
        <v>0</v>
      </c>
      <c r="C220" s="194">
        <f>DATASHEET!D218</f>
        <v>0</v>
      </c>
      <c r="D220" s="194">
        <f>DATASHEET!J218</f>
        <v>0</v>
      </c>
      <c r="E220" s="194">
        <f>DATASHEET!E218</f>
        <v>0</v>
      </c>
      <c r="F220" s="194">
        <f>DATASHEET!F218</f>
        <v>0</v>
      </c>
      <c r="G220" s="194">
        <f>DATASHEET!H218</f>
        <v>0</v>
      </c>
      <c r="H220" s="194">
        <f>DATASHEET!I218</f>
        <v>0</v>
      </c>
      <c r="I220" s="195" t="str">
        <f>DATASHEET!L218</f>
        <v/>
      </c>
      <c r="J220" s="325" t="str">
        <f>PROGRESS!P232</f>
        <v/>
      </c>
      <c r="K220" s="163" t="str">
        <f t="shared" si="105"/>
        <v/>
      </c>
      <c r="L220" s="196" t="str">
        <f t="shared" si="106"/>
        <v/>
      </c>
      <c r="M220" s="165"/>
      <c r="N220" s="304" t="str">
        <f t="shared" si="81"/>
        <v/>
      </c>
      <c r="O220" s="198" t="str">
        <f t="shared" si="107"/>
        <v/>
      </c>
      <c r="P220" s="199" t="str">
        <f t="shared" si="108"/>
        <v/>
      </c>
      <c r="Q220" s="304" t="str">
        <f t="shared" si="84"/>
        <v/>
      </c>
      <c r="R220" s="198" t="str">
        <f t="shared" si="109"/>
        <v/>
      </c>
      <c r="S220" s="200" t="str">
        <f t="shared" si="110"/>
        <v/>
      </c>
      <c r="T220" s="304" t="str">
        <f t="shared" si="87"/>
        <v/>
      </c>
      <c r="U220" s="198" t="str">
        <f t="shared" si="88"/>
        <v/>
      </c>
      <c r="V220" s="201" t="str">
        <f t="shared" si="111"/>
        <v/>
      </c>
      <c r="W220" s="202" t="str">
        <f t="shared" si="90"/>
        <v/>
      </c>
      <c r="X220" s="304" t="str">
        <f t="shared" si="91"/>
        <v/>
      </c>
      <c r="Y220" s="198" t="str">
        <f t="shared" si="92"/>
        <v/>
      </c>
      <c r="Z220" s="201" t="str">
        <f t="shared" si="112"/>
        <v/>
      </c>
      <c r="AA220" s="202" t="str">
        <f t="shared" si="94"/>
        <v/>
      </c>
      <c r="AB220" s="171"/>
      <c r="AC220" s="172" t="str">
        <f>IFERROR(VLOOKUP(DATASHEET!BP218,lookup,2,FALSE)*2,"")</f>
        <v/>
      </c>
      <c r="AD220" s="173" t="str">
        <f>IFERROR(VLOOKUP(DATASHEET!AR218,lookup,2,FALSE)*2,"")</f>
        <v/>
      </c>
      <c r="AE220" s="174" t="str">
        <f t="shared" si="95"/>
        <v/>
      </c>
      <c r="AF220" s="175" t="str">
        <f t="shared" si="96"/>
        <v/>
      </c>
      <c r="AG220" s="203" t="str">
        <f t="shared" si="97"/>
        <v/>
      </c>
      <c r="AH220" s="204" t="str">
        <f t="shared" si="98"/>
        <v/>
      </c>
      <c r="AI220" s="178" t="str">
        <f t="shared" si="99"/>
        <v/>
      </c>
      <c r="AJ220" s="205" t="str">
        <f t="shared" si="100"/>
        <v/>
      </c>
      <c r="AK220" s="180"/>
      <c r="AL220" s="181" t="str">
        <f>IFERROR(VLOOKUP(DATASHEET!CJ218,lookup,2,FALSE),"")</f>
        <v/>
      </c>
      <c r="AM220" s="182" t="str">
        <f t="shared" si="113"/>
        <v/>
      </c>
      <c r="AN220" s="183" t="str">
        <f>IFERROR(VLOOKUP(DATASHEET!AZ218,lookup,2,FALSE),"")</f>
        <v/>
      </c>
      <c r="AO220" s="183" t="str">
        <f>IFERROR(VLOOKUP(DATASHEET!CN218,lookup,2,FALSE),"")</f>
        <v/>
      </c>
      <c r="AP220" s="184" t="str">
        <f>IFERROR(VLOOKUP(DATASHEET!BH218,lookup,2,FALSE),"")</f>
        <v/>
      </c>
      <c r="AQ220" s="206" t="str">
        <f>IFERROR(VLOOKUP(DATASHEET!BD218,lookup,2,FALSE),"")</f>
        <v/>
      </c>
      <c r="AR220" s="186"/>
      <c r="AS220" s="207" t="str">
        <f>IFERROR(VLOOKUP(DATASHEET!AF218,lookup,2,FALSE),"")</f>
        <v/>
      </c>
      <c r="AT220" s="251" t="str">
        <f t="shared" si="102"/>
        <v/>
      </c>
      <c r="AU220" s="208" t="str">
        <f>IFERROR(VLOOKUP(DATASHEET!BL218,lookup,2,FALSE),"")</f>
        <v/>
      </c>
      <c r="AV220" s="208" t="str">
        <f>IFERROR(VLOOKUP(DATASHEET!BT218,lookup,2,FALSE),"")</f>
        <v/>
      </c>
      <c r="AW220" s="208" t="str">
        <f>IFERROR(VLOOKUP(DATASHEET!CB218,lookup,2,FALSE),"")</f>
        <v/>
      </c>
      <c r="AX220" s="209" t="str">
        <f>IFERROR(VLOOKUP(DATASHEET!CF218,lookup,2,FALSE),"")</f>
        <v/>
      </c>
      <c r="AY220" s="208" t="str">
        <f>IFERROR(VLOOKUP(DATASHEET!AN218,lookup,2,FALSE),"")</f>
        <v/>
      </c>
      <c r="AZ220" s="264" t="str">
        <f>IFERROR(VLOOKUP(DATASHEET!BX218,lookup,2,FALSE),"")</f>
        <v/>
      </c>
      <c r="BA220" s="210" t="str">
        <f>IFERROR(VLOOKUP(DATASHEET!AJ218,lookup,2,FALSE),"")</f>
        <v/>
      </c>
      <c r="BB220" s="211" t="str">
        <f t="shared" si="114"/>
        <v/>
      </c>
      <c r="BC220" s="212" t="str">
        <f t="shared" si="115"/>
        <v/>
      </c>
    </row>
    <row r="221" spans="1:56" x14ac:dyDescent="0.25">
      <c r="A221" s="213">
        <f>DATASHEET!B219</f>
        <v>0</v>
      </c>
      <c r="B221" s="214">
        <f>DATASHEET!C219</f>
        <v>0</v>
      </c>
      <c r="C221" s="194">
        <f>DATASHEET!D219</f>
        <v>0</v>
      </c>
      <c r="D221" s="194">
        <f>DATASHEET!J219</f>
        <v>0</v>
      </c>
      <c r="E221" s="194">
        <f>DATASHEET!E219</f>
        <v>0</v>
      </c>
      <c r="F221" s="194">
        <f>DATASHEET!F219</f>
        <v>0</v>
      </c>
      <c r="G221" s="194">
        <f>DATASHEET!H219</f>
        <v>0</v>
      </c>
      <c r="H221" s="194">
        <f>DATASHEET!I219</f>
        <v>0</v>
      </c>
      <c r="I221" s="195" t="str">
        <f>DATASHEET!L219</f>
        <v/>
      </c>
      <c r="J221" s="325" t="str">
        <f>PROGRESS!P233</f>
        <v/>
      </c>
      <c r="K221" s="163" t="str">
        <f t="shared" si="105"/>
        <v/>
      </c>
      <c r="L221" s="196" t="str">
        <f t="shared" si="106"/>
        <v/>
      </c>
      <c r="M221" s="165"/>
      <c r="N221" s="304" t="str">
        <f t="shared" si="81"/>
        <v/>
      </c>
      <c r="O221" s="198" t="str">
        <f t="shared" si="107"/>
        <v/>
      </c>
      <c r="P221" s="199" t="str">
        <f t="shared" si="108"/>
        <v/>
      </c>
      <c r="Q221" s="304" t="str">
        <f t="shared" si="84"/>
        <v/>
      </c>
      <c r="R221" s="198" t="str">
        <f t="shared" si="109"/>
        <v/>
      </c>
      <c r="S221" s="200" t="str">
        <f t="shared" si="110"/>
        <v/>
      </c>
      <c r="T221" s="304" t="str">
        <f t="shared" si="87"/>
        <v/>
      </c>
      <c r="U221" s="198" t="str">
        <f t="shared" si="88"/>
        <v/>
      </c>
      <c r="V221" s="201" t="str">
        <f t="shared" si="111"/>
        <v/>
      </c>
      <c r="W221" s="202" t="str">
        <f t="shared" si="90"/>
        <v/>
      </c>
      <c r="X221" s="304" t="str">
        <f t="shared" si="91"/>
        <v/>
      </c>
      <c r="Y221" s="198" t="str">
        <f t="shared" si="92"/>
        <v/>
      </c>
      <c r="Z221" s="201" t="str">
        <f t="shared" si="112"/>
        <v/>
      </c>
      <c r="AA221" s="202" t="str">
        <f t="shared" si="94"/>
        <v/>
      </c>
      <c r="AB221" s="171"/>
      <c r="AC221" s="172" t="str">
        <f>IFERROR(VLOOKUP(DATASHEET!BP219,lookup,2,FALSE)*2,"")</f>
        <v/>
      </c>
      <c r="AD221" s="173" t="str">
        <f>IFERROR(VLOOKUP(DATASHEET!AR219,lookup,2,FALSE)*2,"")</f>
        <v/>
      </c>
      <c r="AE221" s="174" t="str">
        <f t="shared" si="95"/>
        <v/>
      </c>
      <c r="AF221" s="175" t="str">
        <f t="shared" si="96"/>
        <v/>
      </c>
      <c r="AG221" s="203" t="str">
        <f t="shared" si="97"/>
        <v/>
      </c>
      <c r="AH221" s="204" t="str">
        <f t="shared" si="98"/>
        <v/>
      </c>
      <c r="AI221" s="178" t="str">
        <f t="shared" si="99"/>
        <v/>
      </c>
      <c r="AJ221" s="205" t="str">
        <f t="shared" si="100"/>
        <v/>
      </c>
      <c r="AK221" s="180"/>
      <c r="AL221" s="181" t="str">
        <f>IFERROR(VLOOKUP(DATASHEET!CJ219,lookup,2,FALSE),"")</f>
        <v/>
      </c>
      <c r="AM221" s="182" t="str">
        <f t="shared" si="113"/>
        <v/>
      </c>
      <c r="AN221" s="183" t="str">
        <f>IFERROR(VLOOKUP(DATASHEET!AZ219,lookup,2,FALSE),"")</f>
        <v/>
      </c>
      <c r="AO221" s="183" t="str">
        <f>IFERROR(VLOOKUP(DATASHEET!CN219,lookup,2,FALSE),"")</f>
        <v/>
      </c>
      <c r="AP221" s="184" t="str">
        <f>IFERROR(VLOOKUP(DATASHEET!BH219,lookup,2,FALSE),"")</f>
        <v/>
      </c>
      <c r="AQ221" s="206" t="str">
        <f>IFERROR(VLOOKUP(DATASHEET!BD219,lookup,2,FALSE),"")</f>
        <v/>
      </c>
      <c r="AR221" s="186"/>
      <c r="AS221" s="207" t="str">
        <f>IFERROR(VLOOKUP(DATASHEET!AF219,lookup,2,FALSE),"")</f>
        <v/>
      </c>
      <c r="AT221" s="251" t="str">
        <f t="shared" si="102"/>
        <v/>
      </c>
      <c r="AU221" s="208" t="str">
        <f>IFERROR(VLOOKUP(DATASHEET!BL219,lookup,2,FALSE),"")</f>
        <v/>
      </c>
      <c r="AV221" s="208" t="str">
        <f>IFERROR(VLOOKUP(DATASHEET!BT219,lookup,2,FALSE),"")</f>
        <v/>
      </c>
      <c r="AW221" s="208" t="str">
        <f>IFERROR(VLOOKUP(DATASHEET!CB219,lookup,2,FALSE),"")</f>
        <v/>
      </c>
      <c r="AX221" s="209" t="str">
        <f>IFERROR(VLOOKUP(DATASHEET!CF219,lookup,2,FALSE),"")</f>
        <v/>
      </c>
      <c r="AY221" s="208" t="str">
        <f>IFERROR(VLOOKUP(DATASHEET!AN219,lookup,2,FALSE),"")</f>
        <v/>
      </c>
      <c r="AZ221" s="264" t="str">
        <f>IFERROR(VLOOKUP(DATASHEET!BX219,lookup,2,FALSE),"")</f>
        <v/>
      </c>
      <c r="BA221" s="210" t="str">
        <f>IFERROR(VLOOKUP(DATASHEET!AJ219,lookup,2,FALSE),"")</f>
        <v/>
      </c>
      <c r="BB221" s="211" t="str">
        <f t="shared" si="114"/>
        <v/>
      </c>
      <c r="BC221" s="212" t="str">
        <f t="shared" si="115"/>
        <v/>
      </c>
    </row>
    <row r="222" spans="1:56" x14ac:dyDescent="0.25">
      <c r="A222" s="213">
        <f>DATASHEET!B220</f>
        <v>0</v>
      </c>
      <c r="B222" s="214">
        <f>DATASHEET!C220</f>
        <v>0</v>
      </c>
      <c r="C222" s="194">
        <f>DATASHEET!D220</f>
        <v>0</v>
      </c>
      <c r="D222" s="194">
        <f>DATASHEET!J220</f>
        <v>0</v>
      </c>
      <c r="E222" s="194">
        <f>DATASHEET!E220</f>
        <v>0</v>
      </c>
      <c r="F222" s="194">
        <f>DATASHEET!F220</f>
        <v>0</v>
      </c>
      <c r="G222" s="194">
        <f>DATASHEET!H220</f>
        <v>0</v>
      </c>
      <c r="H222" s="194">
        <f>DATASHEET!I220</f>
        <v>0</v>
      </c>
      <c r="I222" s="195" t="str">
        <f>DATASHEET!L220</f>
        <v/>
      </c>
      <c r="J222" s="325" t="str">
        <f>PROGRESS!P234</f>
        <v/>
      </c>
      <c r="K222" s="163" t="str">
        <f t="shared" si="105"/>
        <v/>
      </c>
      <c r="L222" s="196" t="str">
        <f t="shared" si="106"/>
        <v/>
      </c>
      <c r="M222" s="165"/>
      <c r="N222" s="304" t="str">
        <f t="shared" si="81"/>
        <v/>
      </c>
      <c r="O222" s="198" t="str">
        <f t="shared" si="107"/>
        <v/>
      </c>
      <c r="P222" s="199" t="str">
        <f t="shared" si="108"/>
        <v/>
      </c>
      <c r="Q222" s="304" t="str">
        <f t="shared" si="84"/>
        <v/>
      </c>
      <c r="R222" s="198" t="str">
        <f t="shared" si="109"/>
        <v/>
      </c>
      <c r="S222" s="200" t="str">
        <f t="shared" si="110"/>
        <v/>
      </c>
      <c r="T222" s="304" t="str">
        <f t="shared" si="87"/>
        <v/>
      </c>
      <c r="U222" s="198" t="str">
        <f t="shared" si="88"/>
        <v/>
      </c>
      <c r="V222" s="201" t="str">
        <f t="shared" si="111"/>
        <v/>
      </c>
      <c r="W222" s="202" t="str">
        <f t="shared" si="90"/>
        <v/>
      </c>
      <c r="X222" s="304" t="str">
        <f t="shared" si="91"/>
        <v/>
      </c>
      <c r="Y222" s="198" t="str">
        <f t="shared" si="92"/>
        <v/>
      </c>
      <c r="Z222" s="201" t="str">
        <f t="shared" si="112"/>
        <v/>
      </c>
      <c r="AA222" s="202" t="str">
        <f t="shared" si="94"/>
        <v/>
      </c>
      <c r="AB222" s="171"/>
      <c r="AC222" s="172" t="str">
        <f>IFERROR(VLOOKUP(DATASHEET!BP220,lookup,2,FALSE)*2,"")</f>
        <v/>
      </c>
      <c r="AD222" s="173" t="str">
        <f>IFERROR(VLOOKUP(DATASHEET!AR220,lookup,2,FALSE)*2,"")</f>
        <v/>
      </c>
      <c r="AE222" s="174" t="str">
        <f t="shared" si="95"/>
        <v/>
      </c>
      <c r="AF222" s="175" t="str">
        <f t="shared" si="96"/>
        <v/>
      </c>
      <c r="AG222" s="203" t="str">
        <f t="shared" si="97"/>
        <v/>
      </c>
      <c r="AH222" s="204" t="str">
        <f t="shared" si="98"/>
        <v/>
      </c>
      <c r="AI222" s="178" t="str">
        <f t="shared" si="99"/>
        <v/>
      </c>
      <c r="AJ222" s="205" t="str">
        <f t="shared" si="100"/>
        <v/>
      </c>
      <c r="AK222" s="180"/>
      <c r="AL222" s="181" t="str">
        <f>IFERROR(VLOOKUP(DATASHEET!CJ220,lookup,2,FALSE),"")</f>
        <v/>
      </c>
      <c r="AM222" s="182" t="str">
        <f t="shared" si="113"/>
        <v/>
      </c>
      <c r="AN222" s="183" t="str">
        <f>IFERROR(VLOOKUP(DATASHEET!AZ220,lookup,2,FALSE),"")</f>
        <v/>
      </c>
      <c r="AO222" s="183" t="str">
        <f>IFERROR(VLOOKUP(DATASHEET!CN220,lookup,2,FALSE),"")</f>
        <v/>
      </c>
      <c r="AP222" s="184" t="str">
        <f>IFERROR(VLOOKUP(DATASHEET!BH220,lookup,2,FALSE),"")</f>
        <v/>
      </c>
      <c r="AQ222" s="206" t="str">
        <f>IFERROR(VLOOKUP(DATASHEET!BD220,lookup,2,FALSE),"")</f>
        <v/>
      </c>
      <c r="AR222" s="186"/>
      <c r="AS222" s="207" t="str">
        <f>IFERROR(VLOOKUP(DATASHEET!AF220,lookup,2,FALSE),"")</f>
        <v/>
      </c>
      <c r="AT222" s="251" t="str">
        <f t="shared" si="102"/>
        <v/>
      </c>
      <c r="AU222" s="208" t="str">
        <f>IFERROR(VLOOKUP(DATASHEET!BL220,lookup,2,FALSE),"")</f>
        <v/>
      </c>
      <c r="AV222" s="208" t="str">
        <f>IFERROR(VLOOKUP(DATASHEET!BT220,lookup,2,FALSE),"")</f>
        <v/>
      </c>
      <c r="AW222" s="208" t="str">
        <f>IFERROR(VLOOKUP(DATASHEET!CB220,lookup,2,FALSE),"")</f>
        <v/>
      </c>
      <c r="AX222" s="209" t="str">
        <f>IFERROR(VLOOKUP(DATASHEET!CF220,lookup,2,FALSE),"")</f>
        <v/>
      </c>
      <c r="AY222" s="208" t="str">
        <f>IFERROR(VLOOKUP(DATASHEET!AN220,lookup,2,FALSE),"")</f>
        <v/>
      </c>
      <c r="AZ222" s="264" t="str">
        <f>IFERROR(VLOOKUP(DATASHEET!BX220,lookup,2,FALSE),"")</f>
        <v/>
      </c>
      <c r="BA222" s="210" t="str">
        <f>IFERROR(VLOOKUP(DATASHEET!AJ220,lookup,2,FALSE),"")</f>
        <v/>
      </c>
      <c r="BB222" s="211" t="str">
        <f t="shared" si="114"/>
        <v/>
      </c>
      <c r="BC222" s="212" t="str">
        <f t="shared" si="115"/>
        <v/>
      </c>
    </row>
    <row r="223" spans="1:56" x14ac:dyDescent="0.25">
      <c r="A223" s="213">
        <f>DATASHEET!B221</f>
        <v>0</v>
      </c>
      <c r="B223" s="214">
        <f>DATASHEET!C221</f>
        <v>0</v>
      </c>
      <c r="C223" s="194">
        <f>DATASHEET!D221</f>
        <v>0</v>
      </c>
      <c r="D223" s="194">
        <f>DATASHEET!J221</f>
        <v>0</v>
      </c>
      <c r="E223" s="194">
        <f>DATASHEET!E221</f>
        <v>0</v>
      </c>
      <c r="F223" s="194">
        <f>DATASHEET!F221</f>
        <v>0</v>
      </c>
      <c r="G223" s="194">
        <f>DATASHEET!H221</f>
        <v>0</v>
      </c>
      <c r="H223" s="194">
        <f>DATASHEET!I221</f>
        <v>0</v>
      </c>
      <c r="I223" s="195" t="str">
        <f>DATASHEET!L221</f>
        <v/>
      </c>
      <c r="J223" s="325" t="str">
        <f>PROGRESS!P235</f>
        <v/>
      </c>
      <c r="K223" s="163" t="str">
        <f t="shared" si="105"/>
        <v/>
      </c>
      <c r="L223" s="196" t="str">
        <f t="shared" si="106"/>
        <v/>
      </c>
      <c r="M223" s="165"/>
      <c r="N223" s="197" t="str">
        <f t="shared" si="81"/>
        <v/>
      </c>
      <c r="O223" s="198" t="str">
        <f t="shared" si="107"/>
        <v/>
      </c>
      <c r="P223" s="199" t="str">
        <f t="shared" si="108"/>
        <v/>
      </c>
      <c r="Q223" s="197" t="str">
        <f t="shared" si="84"/>
        <v/>
      </c>
      <c r="R223" s="198" t="str">
        <f t="shared" si="109"/>
        <v/>
      </c>
      <c r="S223" s="200" t="str">
        <f t="shared" si="110"/>
        <v/>
      </c>
      <c r="T223" s="304" t="str">
        <f t="shared" si="87"/>
        <v/>
      </c>
      <c r="U223" s="198" t="str">
        <f t="shared" si="88"/>
        <v/>
      </c>
      <c r="V223" s="201" t="str">
        <f t="shared" si="111"/>
        <v/>
      </c>
      <c r="W223" s="202" t="str">
        <f t="shared" si="90"/>
        <v/>
      </c>
      <c r="X223" s="304" t="str">
        <f t="shared" si="91"/>
        <v/>
      </c>
      <c r="Y223" s="198" t="str">
        <f t="shared" si="92"/>
        <v/>
      </c>
      <c r="Z223" s="201" t="str">
        <f t="shared" si="112"/>
        <v/>
      </c>
      <c r="AA223" s="202" t="str">
        <f t="shared" si="94"/>
        <v/>
      </c>
      <c r="AB223" s="171"/>
      <c r="AC223" s="172" t="str">
        <f>IFERROR(VLOOKUP(DATASHEET!BP221,lookup,2,FALSE)*2,"")</f>
        <v/>
      </c>
      <c r="AD223" s="173" t="str">
        <f>IFERROR(VLOOKUP(DATASHEET!AR221,lookup,2,FALSE)*2,"")</f>
        <v/>
      </c>
      <c r="AE223" s="174" t="str">
        <f t="shared" si="95"/>
        <v/>
      </c>
      <c r="AF223" s="175" t="str">
        <f t="shared" si="96"/>
        <v/>
      </c>
      <c r="AG223" s="203" t="str">
        <f t="shared" si="97"/>
        <v/>
      </c>
      <c r="AH223" s="204" t="str">
        <f t="shared" si="98"/>
        <v/>
      </c>
      <c r="AI223" s="178" t="str">
        <f t="shared" si="99"/>
        <v/>
      </c>
      <c r="AJ223" s="205" t="str">
        <f t="shared" si="100"/>
        <v/>
      </c>
      <c r="AK223" s="180"/>
      <c r="AL223" s="181" t="str">
        <f>IFERROR(VLOOKUP(DATASHEET!CJ221,lookup,2,FALSE),"")</f>
        <v/>
      </c>
      <c r="AM223" s="182" t="str">
        <f t="shared" si="113"/>
        <v/>
      </c>
      <c r="AN223" s="183" t="str">
        <f>IFERROR(VLOOKUP(DATASHEET!AZ221,lookup,2,FALSE),"")</f>
        <v/>
      </c>
      <c r="AO223" s="183" t="str">
        <f>IFERROR(VLOOKUP(DATASHEET!CN221,lookup,2,FALSE),"")</f>
        <v/>
      </c>
      <c r="AP223" s="184" t="str">
        <f>IFERROR(VLOOKUP(DATASHEET!BH221,lookup,2,FALSE),"")</f>
        <v/>
      </c>
      <c r="AQ223" s="206" t="str">
        <f>IFERROR(VLOOKUP(DATASHEET!BD221,lookup,2,FALSE),"")</f>
        <v/>
      </c>
      <c r="AR223" s="186"/>
      <c r="AS223" s="207" t="str">
        <f>IFERROR(VLOOKUP(DATASHEET!AF221,lookup,2,FALSE),"")</f>
        <v/>
      </c>
      <c r="AT223" s="251" t="str">
        <f t="shared" si="102"/>
        <v/>
      </c>
      <c r="AU223" s="208" t="str">
        <f>IFERROR(VLOOKUP(DATASHEET!BL221,lookup,2,FALSE),"")</f>
        <v/>
      </c>
      <c r="AV223" s="208" t="str">
        <f>IFERROR(VLOOKUP(DATASHEET!BT221,lookup,2,FALSE),"")</f>
        <v/>
      </c>
      <c r="AW223" s="208" t="str">
        <f>IFERROR(VLOOKUP(DATASHEET!CB221,lookup,2,FALSE),"")</f>
        <v/>
      </c>
      <c r="AX223" s="209" t="str">
        <f>IFERROR(VLOOKUP(DATASHEET!CF221,lookup,2,FALSE),"")</f>
        <v/>
      </c>
      <c r="AY223" s="208" t="str">
        <f>IFERROR(VLOOKUP(DATASHEET!AN221,lookup,2,FALSE),"")</f>
        <v/>
      </c>
      <c r="AZ223" s="264" t="str">
        <f>IFERROR(VLOOKUP(DATASHEET!BX221,lookup,2,FALSE),"")</f>
        <v/>
      </c>
      <c r="BA223" s="210" t="str">
        <f>IFERROR(VLOOKUP(DATASHEET!AJ221,lookup,2,FALSE),"")</f>
        <v/>
      </c>
      <c r="BB223" s="211" t="str">
        <f t="shared" si="114"/>
        <v/>
      </c>
      <c r="BC223" s="212" t="str">
        <f t="shared" si="115"/>
        <v/>
      </c>
    </row>
    <row r="224" spans="1:56" x14ac:dyDescent="0.25">
      <c r="A224" s="213">
        <f>DATASHEET!B222</f>
        <v>0</v>
      </c>
      <c r="B224" s="214">
        <f>DATASHEET!C222</f>
        <v>0</v>
      </c>
      <c r="C224" s="194">
        <f>DATASHEET!D222</f>
        <v>0</v>
      </c>
      <c r="D224" s="194">
        <f>DATASHEET!J222</f>
        <v>0</v>
      </c>
      <c r="E224" s="194">
        <f>DATASHEET!E222</f>
        <v>0</v>
      </c>
      <c r="F224" s="194">
        <f>DATASHEET!F222</f>
        <v>0</v>
      </c>
      <c r="G224" s="194">
        <f>DATASHEET!H222</f>
        <v>0</v>
      </c>
      <c r="H224" s="194">
        <f>DATASHEET!I222</f>
        <v>0</v>
      </c>
      <c r="I224" s="195" t="str">
        <f>DATASHEET!L222</f>
        <v/>
      </c>
      <c r="J224" s="325" t="str">
        <f>PROGRESS!P236</f>
        <v/>
      </c>
      <c r="K224" s="163" t="str">
        <f t="shared" si="105"/>
        <v/>
      </c>
      <c r="L224" s="196" t="str">
        <f t="shared" si="106"/>
        <v/>
      </c>
      <c r="M224" s="165"/>
      <c r="N224" s="197" t="str">
        <f t="shared" si="81"/>
        <v/>
      </c>
      <c r="O224" s="198" t="str">
        <f t="shared" si="107"/>
        <v/>
      </c>
      <c r="P224" s="199" t="str">
        <f t="shared" si="108"/>
        <v/>
      </c>
      <c r="Q224" s="197" t="str">
        <f t="shared" si="84"/>
        <v/>
      </c>
      <c r="R224" s="198" t="str">
        <f t="shared" si="109"/>
        <v/>
      </c>
      <c r="S224" s="200" t="str">
        <f t="shared" si="110"/>
        <v/>
      </c>
      <c r="T224" s="304" t="str">
        <f t="shared" si="87"/>
        <v/>
      </c>
      <c r="U224" s="198" t="str">
        <f t="shared" si="88"/>
        <v/>
      </c>
      <c r="V224" s="201" t="str">
        <f t="shared" si="111"/>
        <v/>
      </c>
      <c r="W224" s="202" t="str">
        <f t="shared" si="90"/>
        <v/>
      </c>
      <c r="X224" s="304" t="str">
        <f t="shared" si="91"/>
        <v/>
      </c>
      <c r="Y224" s="198" t="str">
        <f t="shared" si="92"/>
        <v/>
      </c>
      <c r="Z224" s="201" t="str">
        <f t="shared" si="112"/>
        <v/>
      </c>
      <c r="AA224" s="202" t="str">
        <f t="shared" si="94"/>
        <v/>
      </c>
      <c r="AB224" s="171"/>
      <c r="AC224" s="172" t="str">
        <f>IFERROR(VLOOKUP(DATASHEET!BP222,lookup,2,FALSE)*2,"")</f>
        <v/>
      </c>
      <c r="AD224" s="173" t="str">
        <f>IFERROR(VLOOKUP(DATASHEET!AR222,lookup,2,FALSE)*2,"")</f>
        <v/>
      </c>
      <c r="AE224" s="174" t="str">
        <f t="shared" si="95"/>
        <v/>
      </c>
      <c r="AF224" s="175" t="str">
        <f t="shared" si="96"/>
        <v/>
      </c>
      <c r="AG224" s="203" t="str">
        <f t="shared" si="97"/>
        <v/>
      </c>
      <c r="AH224" s="204" t="str">
        <f t="shared" si="98"/>
        <v/>
      </c>
      <c r="AI224" s="178" t="str">
        <f t="shared" si="99"/>
        <v/>
      </c>
      <c r="AJ224" s="205" t="str">
        <f t="shared" si="100"/>
        <v/>
      </c>
      <c r="AK224" s="180"/>
      <c r="AL224" s="181" t="str">
        <f>IFERROR(VLOOKUP(DATASHEET!CJ222,lookup,2,FALSE),"")</f>
        <v/>
      </c>
      <c r="AM224" s="182" t="str">
        <f t="shared" si="113"/>
        <v/>
      </c>
      <c r="AN224" s="183" t="str">
        <f>IFERROR(VLOOKUP(DATASHEET!AZ222,lookup,2,FALSE),"")</f>
        <v/>
      </c>
      <c r="AO224" s="183" t="str">
        <f>IFERROR(VLOOKUP(DATASHEET!CN222,lookup,2,FALSE),"")</f>
        <v/>
      </c>
      <c r="AP224" s="184" t="str">
        <f>IFERROR(VLOOKUP(DATASHEET!BH222,lookup,2,FALSE),"")</f>
        <v/>
      </c>
      <c r="AQ224" s="206" t="str">
        <f>IFERROR(VLOOKUP(DATASHEET!BD222,lookup,2,FALSE),"")</f>
        <v/>
      </c>
      <c r="AR224" s="186"/>
      <c r="AS224" s="207" t="str">
        <f>IFERROR(VLOOKUP(DATASHEET!AF222,lookup,2,FALSE),"")</f>
        <v/>
      </c>
      <c r="AT224" s="251" t="str">
        <f t="shared" si="102"/>
        <v/>
      </c>
      <c r="AU224" s="208" t="str">
        <f>IFERROR(VLOOKUP(DATASHEET!BL222,lookup,2,FALSE),"")</f>
        <v/>
      </c>
      <c r="AV224" s="208" t="str">
        <f>IFERROR(VLOOKUP(DATASHEET!BT222,lookup,2,FALSE),"")</f>
        <v/>
      </c>
      <c r="AW224" s="208" t="str">
        <f>IFERROR(VLOOKUP(DATASHEET!CB222,lookup,2,FALSE),"")</f>
        <v/>
      </c>
      <c r="AX224" s="209" t="str">
        <f>IFERROR(VLOOKUP(DATASHEET!CF222,lookup,2,FALSE),"")</f>
        <v/>
      </c>
      <c r="AY224" s="208" t="str">
        <f>IFERROR(VLOOKUP(DATASHEET!AN222,lookup,2,FALSE),"")</f>
        <v/>
      </c>
      <c r="AZ224" s="264" t="str">
        <f>IFERROR(VLOOKUP(DATASHEET!BX222,lookup,2,FALSE),"")</f>
        <v/>
      </c>
      <c r="BA224" s="210" t="str">
        <f>IFERROR(VLOOKUP(DATASHEET!AJ222,lookup,2,FALSE),"")</f>
        <v/>
      </c>
      <c r="BB224" s="211" t="str">
        <f t="shared" si="114"/>
        <v/>
      </c>
      <c r="BC224" s="212" t="str">
        <f t="shared" si="115"/>
        <v/>
      </c>
    </row>
    <row r="225" spans="1:56" x14ac:dyDescent="0.25">
      <c r="A225" s="213">
        <f>DATASHEET!B223</f>
        <v>0</v>
      </c>
      <c r="B225" s="214">
        <f>DATASHEET!C223</f>
        <v>0</v>
      </c>
      <c r="C225" s="194">
        <f>DATASHEET!D223</f>
        <v>0</v>
      </c>
      <c r="D225" s="194">
        <f>DATASHEET!J223</f>
        <v>0</v>
      </c>
      <c r="E225" s="194">
        <f>DATASHEET!E223</f>
        <v>0</v>
      </c>
      <c r="F225" s="194">
        <f>DATASHEET!F223</f>
        <v>0</v>
      </c>
      <c r="G225" s="194">
        <f>DATASHEET!H223</f>
        <v>0</v>
      </c>
      <c r="H225" s="194">
        <f>DATASHEET!I223</f>
        <v>0</v>
      </c>
      <c r="I225" s="195" t="str">
        <f>DATASHEET!L223</f>
        <v/>
      </c>
      <c r="J225" s="325" t="str">
        <f>PROGRESS!P237</f>
        <v/>
      </c>
      <c r="K225" s="163" t="str">
        <f t="shared" si="105"/>
        <v/>
      </c>
      <c r="L225" s="196" t="str">
        <f t="shared" si="106"/>
        <v/>
      </c>
      <c r="M225" s="165"/>
      <c r="N225" s="197" t="str">
        <f t="shared" si="81"/>
        <v/>
      </c>
      <c r="O225" s="198" t="str">
        <f t="shared" si="107"/>
        <v/>
      </c>
      <c r="P225" s="199" t="str">
        <f t="shared" si="108"/>
        <v/>
      </c>
      <c r="Q225" s="197" t="str">
        <f t="shared" si="84"/>
        <v/>
      </c>
      <c r="R225" s="198" t="str">
        <f t="shared" si="109"/>
        <v/>
      </c>
      <c r="S225" s="200" t="str">
        <f t="shared" si="110"/>
        <v/>
      </c>
      <c r="T225" s="304" t="str">
        <f t="shared" si="87"/>
        <v/>
      </c>
      <c r="U225" s="198" t="str">
        <f t="shared" si="88"/>
        <v/>
      </c>
      <c r="V225" s="201" t="str">
        <f t="shared" si="111"/>
        <v/>
      </c>
      <c r="W225" s="202" t="str">
        <f t="shared" si="90"/>
        <v/>
      </c>
      <c r="X225" s="304" t="str">
        <f t="shared" si="91"/>
        <v/>
      </c>
      <c r="Y225" s="198" t="str">
        <f t="shared" si="92"/>
        <v/>
      </c>
      <c r="Z225" s="201" t="str">
        <f t="shared" si="112"/>
        <v/>
      </c>
      <c r="AA225" s="202" t="str">
        <f t="shared" si="94"/>
        <v/>
      </c>
      <c r="AB225" s="171"/>
      <c r="AC225" s="172" t="str">
        <f>IFERROR(VLOOKUP(DATASHEET!BP223,lookup,2,FALSE)*2,"")</f>
        <v/>
      </c>
      <c r="AD225" s="173" t="str">
        <f>IFERROR(VLOOKUP(DATASHEET!AR223,lookup,2,FALSE)*2,"")</f>
        <v/>
      </c>
      <c r="AE225" s="174" t="str">
        <f t="shared" si="95"/>
        <v/>
      </c>
      <c r="AF225" s="175" t="str">
        <f t="shared" si="96"/>
        <v/>
      </c>
      <c r="AG225" s="203" t="str">
        <f t="shared" si="97"/>
        <v/>
      </c>
      <c r="AH225" s="204" t="str">
        <f t="shared" si="98"/>
        <v/>
      </c>
      <c r="AI225" s="178" t="str">
        <f t="shared" si="99"/>
        <v/>
      </c>
      <c r="AJ225" s="205" t="str">
        <f t="shared" si="100"/>
        <v/>
      </c>
      <c r="AK225" s="180"/>
      <c r="AL225" s="181" t="str">
        <f>IFERROR(VLOOKUP(DATASHEET!CJ223,lookup,2,FALSE),"")</f>
        <v/>
      </c>
      <c r="AM225" s="182" t="str">
        <f t="shared" si="113"/>
        <v/>
      </c>
      <c r="AN225" s="183" t="str">
        <f>IFERROR(VLOOKUP(DATASHEET!AZ223,lookup,2,FALSE),"")</f>
        <v/>
      </c>
      <c r="AO225" s="183" t="str">
        <f>IFERROR(VLOOKUP(DATASHEET!CN223,lookup,2,FALSE),"")</f>
        <v/>
      </c>
      <c r="AP225" s="184" t="str">
        <f>IFERROR(VLOOKUP(DATASHEET!BH223,lookup,2,FALSE),"")</f>
        <v/>
      </c>
      <c r="AQ225" s="206" t="str">
        <f>IFERROR(VLOOKUP(DATASHEET!BD223,lookup,2,FALSE),"")</f>
        <v/>
      </c>
      <c r="AR225" s="186"/>
      <c r="AS225" s="207" t="str">
        <f>IFERROR(VLOOKUP(DATASHEET!AF223,lookup,2,FALSE),"")</f>
        <v/>
      </c>
      <c r="AT225" s="251" t="str">
        <f t="shared" si="102"/>
        <v/>
      </c>
      <c r="AU225" s="208" t="str">
        <f>IFERROR(VLOOKUP(DATASHEET!BL223,lookup,2,FALSE),"")</f>
        <v/>
      </c>
      <c r="AV225" s="208" t="str">
        <f>IFERROR(VLOOKUP(DATASHEET!BT223,lookup,2,FALSE),"")</f>
        <v/>
      </c>
      <c r="AW225" s="208" t="str">
        <f>IFERROR(VLOOKUP(DATASHEET!CB223,lookup,2,FALSE),"")</f>
        <v/>
      </c>
      <c r="AX225" s="209" t="str">
        <f>IFERROR(VLOOKUP(DATASHEET!CF223,lookup,2,FALSE),"")</f>
        <v/>
      </c>
      <c r="AY225" s="208" t="str">
        <f>IFERROR(VLOOKUP(DATASHEET!AN223,lookup,2,FALSE),"")</f>
        <v/>
      </c>
      <c r="AZ225" s="264" t="str">
        <f>IFERROR(VLOOKUP(DATASHEET!BX223,lookup,2,FALSE),"")</f>
        <v/>
      </c>
      <c r="BA225" s="210" t="str">
        <f>IFERROR(VLOOKUP(DATASHEET!AJ223,lookup,2,FALSE),"")</f>
        <v/>
      </c>
      <c r="BB225" s="211" t="str">
        <f t="shared" si="114"/>
        <v/>
      </c>
      <c r="BC225" s="212" t="str">
        <f t="shared" si="115"/>
        <v/>
      </c>
    </row>
    <row r="226" spans="1:56" x14ac:dyDescent="0.25">
      <c r="A226" s="213">
        <f>DATASHEET!B224</f>
        <v>0</v>
      </c>
      <c r="B226" s="214">
        <f>DATASHEET!C224</f>
        <v>0</v>
      </c>
      <c r="C226" s="194">
        <f>DATASHEET!D224</f>
        <v>0</v>
      </c>
      <c r="D226" s="194">
        <f>DATASHEET!J224</f>
        <v>0</v>
      </c>
      <c r="E226" s="194">
        <f>DATASHEET!E224</f>
        <v>0</v>
      </c>
      <c r="F226" s="194">
        <f>DATASHEET!F224</f>
        <v>0</v>
      </c>
      <c r="G226" s="194">
        <f>DATASHEET!H224</f>
        <v>0</v>
      </c>
      <c r="H226" s="194">
        <f>DATASHEET!I224</f>
        <v>0</v>
      </c>
      <c r="I226" s="195" t="str">
        <f>DATASHEET!L224</f>
        <v/>
      </c>
      <c r="J226" s="325" t="str">
        <f>PROGRESS!P238</f>
        <v/>
      </c>
      <c r="K226" s="163" t="str">
        <f t="shared" si="105"/>
        <v/>
      </c>
      <c r="L226" s="196" t="str">
        <f t="shared" si="106"/>
        <v/>
      </c>
      <c r="M226" s="165"/>
      <c r="N226" s="197" t="str">
        <f t="shared" si="81"/>
        <v/>
      </c>
      <c r="O226" s="198" t="str">
        <f t="shared" si="107"/>
        <v/>
      </c>
      <c r="P226" s="199" t="str">
        <f t="shared" si="108"/>
        <v/>
      </c>
      <c r="Q226" s="197" t="str">
        <f t="shared" si="84"/>
        <v/>
      </c>
      <c r="R226" s="198" t="str">
        <f t="shared" si="109"/>
        <v/>
      </c>
      <c r="S226" s="200" t="str">
        <f t="shared" si="110"/>
        <v/>
      </c>
      <c r="T226" s="304" t="str">
        <f t="shared" si="87"/>
        <v/>
      </c>
      <c r="U226" s="198" t="str">
        <f t="shared" si="88"/>
        <v/>
      </c>
      <c r="V226" s="201" t="str">
        <f t="shared" si="111"/>
        <v/>
      </c>
      <c r="W226" s="202" t="str">
        <f t="shared" si="90"/>
        <v/>
      </c>
      <c r="X226" s="304" t="str">
        <f t="shared" si="91"/>
        <v/>
      </c>
      <c r="Y226" s="198" t="str">
        <f t="shared" si="92"/>
        <v/>
      </c>
      <c r="Z226" s="201" t="str">
        <f t="shared" si="112"/>
        <v/>
      </c>
      <c r="AA226" s="202" t="str">
        <f t="shared" si="94"/>
        <v/>
      </c>
      <c r="AB226" s="171"/>
      <c r="AC226" s="172" t="str">
        <f>IFERROR(VLOOKUP(DATASHEET!BP224,lookup,2,FALSE)*2,"")</f>
        <v/>
      </c>
      <c r="AD226" s="173" t="str">
        <f>IFERROR(VLOOKUP(DATASHEET!AR224,lookup,2,FALSE)*2,"")</f>
        <v/>
      </c>
      <c r="AE226" s="174" t="str">
        <f t="shared" si="95"/>
        <v/>
      </c>
      <c r="AF226" s="175" t="str">
        <f t="shared" si="96"/>
        <v/>
      </c>
      <c r="AG226" s="203" t="str">
        <f t="shared" si="97"/>
        <v/>
      </c>
      <c r="AH226" s="204" t="str">
        <f t="shared" si="98"/>
        <v/>
      </c>
      <c r="AI226" s="178" t="str">
        <f t="shared" si="99"/>
        <v/>
      </c>
      <c r="AJ226" s="205" t="str">
        <f t="shared" si="100"/>
        <v/>
      </c>
      <c r="AK226" s="180"/>
      <c r="AL226" s="181" t="str">
        <f>IFERROR(VLOOKUP(DATASHEET!CJ224,lookup,2,FALSE),"")</f>
        <v/>
      </c>
      <c r="AM226" s="182" t="str">
        <f t="shared" si="113"/>
        <v/>
      </c>
      <c r="AN226" s="183" t="str">
        <f>IFERROR(VLOOKUP(DATASHEET!AZ224,lookup,2,FALSE),"")</f>
        <v/>
      </c>
      <c r="AO226" s="183" t="str">
        <f>IFERROR(VLOOKUP(DATASHEET!CN224,lookup,2,FALSE),"")</f>
        <v/>
      </c>
      <c r="AP226" s="184" t="str">
        <f>IFERROR(VLOOKUP(DATASHEET!BH224,lookup,2,FALSE),"")</f>
        <v/>
      </c>
      <c r="AQ226" s="206" t="str">
        <f>IFERROR(VLOOKUP(DATASHEET!BD224,lookup,2,FALSE),"")</f>
        <v/>
      </c>
      <c r="AR226" s="186"/>
      <c r="AS226" s="207" t="str">
        <f>IFERROR(VLOOKUP(DATASHEET!AF224,lookup,2,FALSE),"")</f>
        <v/>
      </c>
      <c r="AT226" s="251" t="str">
        <f t="shared" si="102"/>
        <v/>
      </c>
      <c r="AU226" s="208" t="str">
        <f>IFERROR(VLOOKUP(DATASHEET!BL224,lookup,2,FALSE),"")</f>
        <v/>
      </c>
      <c r="AV226" s="208" t="str">
        <f>IFERROR(VLOOKUP(DATASHEET!BT224,lookup,2,FALSE),"")</f>
        <v/>
      </c>
      <c r="AW226" s="208" t="str">
        <f>IFERROR(VLOOKUP(DATASHEET!CB224,lookup,2,FALSE),"")</f>
        <v/>
      </c>
      <c r="AX226" s="209" t="str">
        <f>IFERROR(VLOOKUP(DATASHEET!CF224,lookup,2,FALSE),"")</f>
        <v/>
      </c>
      <c r="AY226" s="208" t="str">
        <f>IFERROR(VLOOKUP(DATASHEET!AN224,lookup,2,FALSE),"")</f>
        <v/>
      </c>
      <c r="AZ226" s="264" t="str">
        <f>IFERROR(VLOOKUP(DATASHEET!BX224,lookup,2,FALSE),"")</f>
        <v/>
      </c>
      <c r="BA226" s="210" t="str">
        <f>IFERROR(VLOOKUP(DATASHEET!AJ224,lookup,2,FALSE),"")</f>
        <v/>
      </c>
      <c r="BB226" s="211" t="str">
        <f t="shared" si="114"/>
        <v/>
      </c>
      <c r="BC226" s="212" t="str">
        <f t="shared" si="115"/>
        <v/>
      </c>
    </row>
    <row r="227" spans="1:56" x14ac:dyDescent="0.25">
      <c r="A227" s="213">
        <f>DATASHEET!B225</f>
        <v>0</v>
      </c>
      <c r="B227" s="214">
        <f>DATASHEET!C225</f>
        <v>0</v>
      </c>
      <c r="C227" s="194">
        <f>DATASHEET!D225</f>
        <v>0</v>
      </c>
      <c r="D227" s="194">
        <f>DATASHEET!J225</f>
        <v>0</v>
      </c>
      <c r="E227" s="194">
        <f>DATASHEET!E225</f>
        <v>0</v>
      </c>
      <c r="F227" s="194">
        <f>DATASHEET!F225</f>
        <v>0</v>
      </c>
      <c r="G227" s="194">
        <f>DATASHEET!H225</f>
        <v>0</v>
      </c>
      <c r="H227" s="194">
        <f>DATASHEET!I225</f>
        <v>0</v>
      </c>
      <c r="I227" s="195" t="str">
        <f>DATASHEET!L225</f>
        <v/>
      </c>
      <c r="J227" s="325" t="str">
        <f>PROGRESS!P239</f>
        <v/>
      </c>
      <c r="K227" s="163" t="str">
        <f t="shared" si="105"/>
        <v/>
      </c>
      <c r="L227" s="196" t="str">
        <f t="shared" si="106"/>
        <v/>
      </c>
      <c r="M227" s="165"/>
      <c r="N227" s="197" t="str">
        <f t="shared" si="81"/>
        <v/>
      </c>
      <c r="O227" s="198" t="str">
        <f t="shared" si="107"/>
        <v/>
      </c>
      <c r="P227" s="199" t="str">
        <f t="shared" si="108"/>
        <v/>
      </c>
      <c r="Q227" s="197" t="str">
        <f t="shared" si="84"/>
        <v/>
      </c>
      <c r="R227" s="198" t="str">
        <f t="shared" si="109"/>
        <v/>
      </c>
      <c r="S227" s="200" t="str">
        <f t="shared" si="110"/>
        <v/>
      </c>
      <c r="T227" s="304" t="str">
        <f t="shared" si="87"/>
        <v/>
      </c>
      <c r="U227" s="198" t="str">
        <f t="shared" si="88"/>
        <v/>
      </c>
      <c r="V227" s="201" t="str">
        <f t="shared" si="111"/>
        <v/>
      </c>
      <c r="W227" s="202" t="str">
        <f t="shared" si="90"/>
        <v/>
      </c>
      <c r="X227" s="304" t="str">
        <f t="shared" si="91"/>
        <v/>
      </c>
      <c r="Y227" s="198" t="str">
        <f t="shared" si="92"/>
        <v/>
      </c>
      <c r="Z227" s="201" t="str">
        <f t="shared" si="112"/>
        <v/>
      </c>
      <c r="AA227" s="202" t="str">
        <f t="shared" si="94"/>
        <v/>
      </c>
      <c r="AB227" s="171"/>
      <c r="AC227" s="172" t="str">
        <f>IFERROR(VLOOKUP(DATASHEET!BP225,lookup,2,FALSE)*2,"")</f>
        <v/>
      </c>
      <c r="AD227" s="173" t="str">
        <f>IFERROR(VLOOKUP(DATASHEET!AR225,lookup,2,FALSE)*2,"")</f>
        <v/>
      </c>
      <c r="AE227" s="174" t="str">
        <f t="shared" si="95"/>
        <v/>
      </c>
      <c r="AF227" s="175" t="str">
        <f t="shared" si="96"/>
        <v/>
      </c>
      <c r="AG227" s="203" t="str">
        <f t="shared" si="97"/>
        <v/>
      </c>
      <c r="AH227" s="204" t="str">
        <f t="shared" si="98"/>
        <v/>
      </c>
      <c r="AI227" s="178" t="str">
        <f t="shared" si="99"/>
        <v/>
      </c>
      <c r="AJ227" s="205" t="str">
        <f t="shared" si="100"/>
        <v/>
      </c>
      <c r="AK227" s="180"/>
      <c r="AL227" s="181" t="str">
        <f>IFERROR(VLOOKUP(DATASHEET!CJ225,lookup,2,FALSE),"")</f>
        <v/>
      </c>
      <c r="AM227" s="182" t="str">
        <f t="shared" si="113"/>
        <v/>
      </c>
      <c r="AN227" s="183" t="str">
        <f>IFERROR(VLOOKUP(DATASHEET!AZ225,lookup,2,FALSE),"")</f>
        <v/>
      </c>
      <c r="AO227" s="183" t="str">
        <f>IFERROR(VLOOKUP(DATASHEET!CN225,lookup,2,FALSE),"")</f>
        <v/>
      </c>
      <c r="AP227" s="184" t="str">
        <f>IFERROR(VLOOKUP(DATASHEET!BH225,lookup,2,FALSE),"")</f>
        <v/>
      </c>
      <c r="AQ227" s="206" t="str">
        <f>IFERROR(VLOOKUP(DATASHEET!BD225,lookup,2,FALSE),"")</f>
        <v/>
      </c>
      <c r="AR227" s="186"/>
      <c r="AS227" s="207" t="str">
        <f>IFERROR(VLOOKUP(DATASHEET!AF225,lookup,2,FALSE),"")</f>
        <v/>
      </c>
      <c r="AT227" s="251" t="str">
        <f t="shared" si="102"/>
        <v/>
      </c>
      <c r="AU227" s="208" t="str">
        <f>IFERROR(VLOOKUP(DATASHEET!BL225,lookup,2,FALSE),"")</f>
        <v/>
      </c>
      <c r="AV227" s="208" t="str">
        <f>IFERROR(VLOOKUP(DATASHEET!BT225,lookup,2,FALSE),"")</f>
        <v/>
      </c>
      <c r="AW227" s="208" t="str">
        <f>IFERROR(VLOOKUP(DATASHEET!CB225,lookup,2,FALSE),"")</f>
        <v/>
      </c>
      <c r="AX227" s="209" t="str">
        <f>IFERROR(VLOOKUP(DATASHEET!CF225,lookup,2,FALSE),"")</f>
        <v/>
      </c>
      <c r="AY227" s="208" t="str">
        <f>IFERROR(VLOOKUP(DATASHEET!AN225,lookup,2,FALSE),"")</f>
        <v/>
      </c>
      <c r="AZ227" s="264" t="str">
        <f>IFERROR(VLOOKUP(DATASHEET!BX225,lookup,2,FALSE),"")</f>
        <v/>
      </c>
      <c r="BA227" s="210" t="str">
        <f>IFERROR(VLOOKUP(DATASHEET!AJ225,lookup,2,FALSE),"")</f>
        <v/>
      </c>
      <c r="BB227" s="211" t="str">
        <f t="shared" si="114"/>
        <v/>
      </c>
      <c r="BC227" s="212" t="str">
        <f t="shared" si="115"/>
        <v/>
      </c>
    </row>
    <row r="228" spans="1:56" x14ac:dyDescent="0.25">
      <c r="A228" s="213">
        <f>DATASHEET!B226</f>
        <v>0</v>
      </c>
      <c r="B228" s="214">
        <f>DATASHEET!C226</f>
        <v>0</v>
      </c>
      <c r="C228" s="194">
        <f>DATASHEET!D226</f>
        <v>0</v>
      </c>
      <c r="D228" s="194">
        <f>DATASHEET!J226</f>
        <v>0</v>
      </c>
      <c r="E228" s="194">
        <f>DATASHEET!E226</f>
        <v>0</v>
      </c>
      <c r="F228" s="194">
        <f>DATASHEET!F226</f>
        <v>0</v>
      </c>
      <c r="G228" s="194">
        <f>DATASHEET!H226</f>
        <v>0</v>
      </c>
      <c r="H228" s="194">
        <f>DATASHEET!I226</f>
        <v>0</v>
      </c>
      <c r="I228" s="195" t="str">
        <f>DATASHEET!L226</f>
        <v/>
      </c>
      <c r="J228" s="325" t="str">
        <f>PROGRESS!P240</f>
        <v/>
      </c>
      <c r="K228" s="163" t="str">
        <f t="shared" si="105"/>
        <v/>
      </c>
      <c r="L228" s="196" t="str">
        <f t="shared" si="106"/>
        <v/>
      </c>
      <c r="M228" s="165"/>
      <c r="N228" s="197" t="str">
        <f t="shared" si="81"/>
        <v/>
      </c>
      <c r="O228" s="198" t="str">
        <f t="shared" si="107"/>
        <v/>
      </c>
      <c r="P228" s="199" t="str">
        <f t="shared" si="108"/>
        <v/>
      </c>
      <c r="Q228" s="197" t="str">
        <f t="shared" si="84"/>
        <v/>
      </c>
      <c r="R228" s="198" t="str">
        <f t="shared" si="109"/>
        <v/>
      </c>
      <c r="S228" s="200" t="str">
        <f t="shared" si="110"/>
        <v/>
      </c>
      <c r="T228" s="304" t="str">
        <f t="shared" si="87"/>
        <v/>
      </c>
      <c r="U228" s="198" t="str">
        <f t="shared" si="88"/>
        <v/>
      </c>
      <c r="V228" s="201" t="str">
        <f t="shared" si="111"/>
        <v/>
      </c>
      <c r="W228" s="202" t="str">
        <f t="shared" si="90"/>
        <v/>
      </c>
      <c r="X228" s="304" t="str">
        <f t="shared" si="91"/>
        <v/>
      </c>
      <c r="Y228" s="198" t="str">
        <f t="shared" si="92"/>
        <v/>
      </c>
      <c r="Z228" s="201" t="str">
        <f t="shared" si="112"/>
        <v/>
      </c>
      <c r="AA228" s="202" t="str">
        <f t="shared" si="94"/>
        <v/>
      </c>
      <c r="AB228" s="171"/>
      <c r="AC228" s="172" t="str">
        <f>IFERROR(VLOOKUP(DATASHEET!BP226,lookup,2,FALSE)*2,"")</f>
        <v/>
      </c>
      <c r="AD228" s="173" t="str">
        <f>IFERROR(VLOOKUP(DATASHEET!AR226,lookup,2,FALSE)*2,"")</f>
        <v/>
      </c>
      <c r="AE228" s="174" t="str">
        <f t="shared" si="95"/>
        <v/>
      </c>
      <c r="AF228" s="175" t="str">
        <f t="shared" si="96"/>
        <v/>
      </c>
      <c r="AG228" s="203" t="str">
        <f t="shared" si="97"/>
        <v/>
      </c>
      <c r="AH228" s="204" t="str">
        <f t="shared" si="98"/>
        <v/>
      </c>
      <c r="AI228" s="178" t="str">
        <f t="shared" si="99"/>
        <v/>
      </c>
      <c r="AJ228" s="205" t="str">
        <f t="shared" si="100"/>
        <v/>
      </c>
      <c r="AK228" s="180"/>
      <c r="AL228" s="181" t="str">
        <f>IFERROR(VLOOKUP(DATASHEET!CJ226,lookup,2,FALSE),"")</f>
        <v/>
      </c>
      <c r="AM228" s="182" t="str">
        <f t="shared" si="113"/>
        <v/>
      </c>
      <c r="AN228" s="183" t="str">
        <f>IFERROR(VLOOKUP(DATASHEET!AZ226,lookup,2,FALSE),"")</f>
        <v/>
      </c>
      <c r="AO228" s="183" t="str">
        <f>IFERROR(VLOOKUP(DATASHEET!CN226,lookup,2,FALSE),"")</f>
        <v/>
      </c>
      <c r="AP228" s="184" t="str">
        <f>IFERROR(VLOOKUP(DATASHEET!BH226,lookup,2,FALSE),"")</f>
        <v/>
      </c>
      <c r="AQ228" s="206" t="str">
        <f>IFERROR(VLOOKUP(DATASHEET!BD226,lookup,2,FALSE),"")</f>
        <v/>
      </c>
      <c r="AR228" s="186"/>
      <c r="AS228" s="207" t="str">
        <f>IFERROR(VLOOKUP(DATASHEET!AF226,lookup,2,FALSE),"")</f>
        <v/>
      </c>
      <c r="AT228" s="251" t="str">
        <f t="shared" si="102"/>
        <v/>
      </c>
      <c r="AU228" s="208" t="str">
        <f>IFERROR(VLOOKUP(DATASHEET!BL226,lookup,2,FALSE),"")</f>
        <v/>
      </c>
      <c r="AV228" s="208" t="str">
        <f>IFERROR(VLOOKUP(DATASHEET!BT226,lookup,2,FALSE),"")</f>
        <v/>
      </c>
      <c r="AW228" s="208" t="str">
        <f>IFERROR(VLOOKUP(DATASHEET!CB226,lookup,2,FALSE),"")</f>
        <v/>
      </c>
      <c r="AX228" s="209" t="str">
        <f>IFERROR(VLOOKUP(DATASHEET!CF226,lookup,2,FALSE),"")</f>
        <v/>
      </c>
      <c r="AY228" s="208" t="str">
        <f>IFERROR(VLOOKUP(DATASHEET!AN226,lookup,2,FALSE),"")</f>
        <v/>
      </c>
      <c r="AZ228" s="264" t="str">
        <f>IFERROR(VLOOKUP(DATASHEET!BX226,lookup,2,FALSE),"")</f>
        <v/>
      </c>
      <c r="BA228" s="210" t="str">
        <f>IFERROR(VLOOKUP(DATASHEET!AJ226,lookup,2,FALSE),"")</f>
        <v/>
      </c>
      <c r="BB228" s="211" t="str">
        <f t="shared" si="114"/>
        <v/>
      </c>
      <c r="BC228" s="212" t="str">
        <f t="shared" si="115"/>
        <v/>
      </c>
    </row>
    <row r="229" spans="1:56" x14ac:dyDescent="0.25">
      <c r="A229" s="213">
        <f>DATASHEET!B227</f>
        <v>0</v>
      </c>
      <c r="B229" s="214">
        <f>DATASHEET!C227</f>
        <v>0</v>
      </c>
      <c r="C229" s="194">
        <f>DATASHEET!D227</f>
        <v>0</v>
      </c>
      <c r="D229" s="194">
        <f>DATASHEET!J227</f>
        <v>0</v>
      </c>
      <c r="E229" s="194">
        <f>DATASHEET!E227</f>
        <v>0</v>
      </c>
      <c r="F229" s="194">
        <f>DATASHEET!F227</f>
        <v>0</v>
      </c>
      <c r="G229" s="194">
        <f>DATASHEET!H227</f>
        <v>0</v>
      </c>
      <c r="H229" s="194">
        <f>DATASHEET!I227</f>
        <v>0</v>
      </c>
      <c r="I229" s="195" t="str">
        <f>DATASHEET!L227</f>
        <v/>
      </c>
      <c r="J229" s="325" t="str">
        <f>PROGRESS!P241</f>
        <v/>
      </c>
      <c r="K229" s="163" t="str">
        <f t="shared" si="105"/>
        <v/>
      </c>
      <c r="L229" s="196" t="str">
        <f t="shared" si="106"/>
        <v/>
      </c>
      <c r="M229" s="165"/>
      <c r="N229" s="197" t="str">
        <f t="shared" si="81"/>
        <v/>
      </c>
      <c r="O229" s="198" t="str">
        <f t="shared" si="107"/>
        <v/>
      </c>
      <c r="P229" s="199" t="str">
        <f t="shared" si="108"/>
        <v/>
      </c>
      <c r="Q229" s="197" t="str">
        <f t="shared" si="84"/>
        <v/>
      </c>
      <c r="R229" s="198" t="str">
        <f t="shared" si="109"/>
        <v/>
      </c>
      <c r="S229" s="200" t="str">
        <f t="shared" si="110"/>
        <v/>
      </c>
      <c r="T229" s="304" t="str">
        <f t="shared" si="87"/>
        <v/>
      </c>
      <c r="U229" s="198" t="str">
        <f t="shared" si="88"/>
        <v/>
      </c>
      <c r="V229" s="201" t="str">
        <f t="shared" si="111"/>
        <v/>
      </c>
      <c r="W229" s="202" t="str">
        <f t="shared" si="90"/>
        <v/>
      </c>
      <c r="X229" s="304" t="str">
        <f t="shared" si="91"/>
        <v/>
      </c>
      <c r="Y229" s="198" t="str">
        <f t="shared" si="92"/>
        <v/>
      </c>
      <c r="Z229" s="201" t="str">
        <f t="shared" si="112"/>
        <v/>
      </c>
      <c r="AA229" s="202" t="str">
        <f t="shared" si="94"/>
        <v/>
      </c>
      <c r="AB229" s="171"/>
      <c r="AC229" s="172" t="str">
        <f>IFERROR(VLOOKUP(DATASHEET!BP227,lookup,2,FALSE)*2,"")</f>
        <v/>
      </c>
      <c r="AD229" s="173" t="str">
        <f>IFERROR(VLOOKUP(DATASHEET!AR227,lookup,2,FALSE)*2,"")</f>
        <v/>
      </c>
      <c r="AE229" s="174" t="str">
        <f t="shared" si="95"/>
        <v/>
      </c>
      <c r="AF229" s="175" t="str">
        <f t="shared" si="96"/>
        <v/>
      </c>
      <c r="AG229" s="203" t="str">
        <f t="shared" si="97"/>
        <v/>
      </c>
      <c r="AH229" s="204" t="str">
        <f t="shared" si="98"/>
        <v/>
      </c>
      <c r="AI229" s="178" t="str">
        <f t="shared" si="99"/>
        <v/>
      </c>
      <c r="AJ229" s="205" t="str">
        <f t="shared" si="100"/>
        <v/>
      </c>
      <c r="AK229" s="180"/>
      <c r="AL229" s="181" t="str">
        <f>IFERROR(VLOOKUP(DATASHEET!CJ227,lookup,2,FALSE),"")</f>
        <v/>
      </c>
      <c r="AM229" s="182" t="str">
        <f t="shared" si="113"/>
        <v/>
      </c>
      <c r="AN229" s="183" t="str">
        <f>IFERROR(VLOOKUP(DATASHEET!AZ227,lookup,2,FALSE),"")</f>
        <v/>
      </c>
      <c r="AO229" s="183" t="str">
        <f>IFERROR(VLOOKUP(DATASHEET!CN227,lookup,2,FALSE),"")</f>
        <v/>
      </c>
      <c r="AP229" s="184" t="str">
        <f>IFERROR(VLOOKUP(DATASHEET!BH227,lookup,2,FALSE),"")</f>
        <v/>
      </c>
      <c r="AQ229" s="206" t="str">
        <f>IFERROR(VLOOKUP(DATASHEET!BD227,lookup,2,FALSE),"")</f>
        <v/>
      </c>
      <c r="AR229" s="186"/>
      <c r="AS229" s="207" t="str">
        <f>IFERROR(VLOOKUP(DATASHEET!AF227,lookup,2,FALSE),"")</f>
        <v/>
      </c>
      <c r="AT229" s="251" t="str">
        <f t="shared" si="102"/>
        <v/>
      </c>
      <c r="AU229" s="208" t="str">
        <f>IFERROR(VLOOKUP(DATASHEET!BL227,lookup,2,FALSE),"")</f>
        <v/>
      </c>
      <c r="AV229" s="208" t="str">
        <f>IFERROR(VLOOKUP(DATASHEET!BT227,lookup,2,FALSE),"")</f>
        <v/>
      </c>
      <c r="AW229" s="208" t="str">
        <f>IFERROR(VLOOKUP(DATASHEET!CB227,lookup,2,FALSE),"")</f>
        <v/>
      </c>
      <c r="AX229" s="209" t="str">
        <f>IFERROR(VLOOKUP(DATASHEET!CF227,lookup,2,FALSE),"")</f>
        <v/>
      </c>
      <c r="AY229" s="208" t="str">
        <f>IFERROR(VLOOKUP(DATASHEET!AN227,lookup,2,FALSE),"")</f>
        <v/>
      </c>
      <c r="AZ229" s="264" t="str">
        <f>IFERROR(VLOOKUP(DATASHEET!BX227,lookup,2,FALSE),"")</f>
        <v/>
      </c>
      <c r="BA229" s="210" t="str">
        <f>IFERROR(VLOOKUP(DATASHEET!AJ227,lookup,2,FALSE),"")</f>
        <v/>
      </c>
      <c r="BB229" s="211" t="str">
        <f t="shared" si="114"/>
        <v/>
      </c>
      <c r="BC229" s="212" t="str">
        <f t="shared" si="115"/>
        <v/>
      </c>
    </row>
    <row r="230" spans="1:56" x14ac:dyDescent="0.25">
      <c r="A230" s="213">
        <f>DATASHEET!B228</f>
        <v>0</v>
      </c>
      <c r="B230" s="214">
        <f>DATASHEET!C228</f>
        <v>0</v>
      </c>
      <c r="C230" s="194">
        <f>DATASHEET!D228</f>
        <v>0</v>
      </c>
      <c r="D230" s="194">
        <f>DATASHEET!J228</f>
        <v>0</v>
      </c>
      <c r="E230" s="194">
        <f>DATASHEET!E228</f>
        <v>0</v>
      </c>
      <c r="F230" s="194">
        <f>DATASHEET!F228</f>
        <v>0</v>
      </c>
      <c r="G230" s="194">
        <f>DATASHEET!H228</f>
        <v>0</v>
      </c>
      <c r="H230" s="194">
        <f>DATASHEET!I228</f>
        <v>0</v>
      </c>
      <c r="I230" s="195" t="str">
        <f>DATASHEET!L228</f>
        <v/>
      </c>
      <c r="J230" s="325" t="str">
        <f>PROGRESS!P242</f>
        <v/>
      </c>
      <c r="K230" s="163" t="str">
        <f t="shared" si="105"/>
        <v/>
      </c>
      <c r="L230" s="196" t="str">
        <f t="shared" si="106"/>
        <v/>
      </c>
      <c r="M230" s="165"/>
      <c r="N230" s="197" t="str">
        <f t="shared" si="81"/>
        <v/>
      </c>
      <c r="O230" s="198" t="str">
        <f t="shared" si="107"/>
        <v/>
      </c>
      <c r="P230" s="199" t="str">
        <f t="shared" si="108"/>
        <v/>
      </c>
      <c r="Q230" s="197" t="str">
        <f t="shared" si="84"/>
        <v/>
      </c>
      <c r="R230" s="198" t="str">
        <f t="shared" si="109"/>
        <v/>
      </c>
      <c r="S230" s="200" t="str">
        <f t="shared" si="110"/>
        <v/>
      </c>
      <c r="T230" s="304" t="str">
        <f t="shared" si="87"/>
        <v/>
      </c>
      <c r="U230" s="198" t="str">
        <f t="shared" si="88"/>
        <v/>
      </c>
      <c r="V230" s="201" t="str">
        <f t="shared" si="111"/>
        <v/>
      </c>
      <c r="W230" s="202" t="str">
        <f t="shared" si="90"/>
        <v/>
      </c>
      <c r="X230" s="304" t="str">
        <f t="shared" si="91"/>
        <v/>
      </c>
      <c r="Y230" s="198" t="str">
        <f t="shared" si="92"/>
        <v/>
      </c>
      <c r="Z230" s="201" t="str">
        <f t="shared" si="112"/>
        <v/>
      </c>
      <c r="AA230" s="202" t="str">
        <f t="shared" si="94"/>
        <v/>
      </c>
      <c r="AB230" s="171"/>
      <c r="AC230" s="172" t="str">
        <f>IFERROR(VLOOKUP(DATASHEET!BP228,lookup,2,FALSE)*2,"")</f>
        <v/>
      </c>
      <c r="AD230" s="173" t="str">
        <f>IFERROR(VLOOKUP(DATASHEET!AR228,lookup,2,FALSE)*2,"")</f>
        <v/>
      </c>
      <c r="AE230" s="174" t="str">
        <f t="shared" si="95"/>
        <v/>
      </c>
      <c r="AF230" s="175" t="str">
        <f t="shared" si="96"/>
        <v/>
      </c>
      <c r="AG230" s="203" t="str">
        <f t="shared" si="97"/>
        <v/>
      </c>
      <c r="AH230" s="204" t="str">
        <f t="shared" si="98"/>
        <v/>
      </c>
      <c r="AI230" s="178" t="str">
        <f t="shared" si="99"/>
        <v/>
      </c>
      <c r="AJ230" s="205" t="str">
        <f t="shared" si="100"/>
        <v/>
      </c>
      <c r="AK230" s="180"/>
      <c r="AL230" s="181" t="str">
        <f>IFERROR(VLOOKUP(DATASHEET!CJ228,lookup,2,FALSE),"")</f>
        <v/>
      </c>
      <c r="AM230" s="182" t="str">
        <f t="shared" si="113"/>
        <v/>
      </c>
      <c r="AN230" s="183" t="str">
        <f>IFERROR(VLOOKUP(DATASHEET!AZ228,lookup,2,FALSE),"")</f>
        <v/>
      </c>
      <c r="AO230" s="183" t="str">
        <f>IFERROR(VLOOKUP(DATASHEET!CN228,lookup,2,FALSE),"")</f>
        <v/>
      </c>
      <c r="AP230" s="184" t="str">
        <f>IFERROR(VLOOKUP(DATASHEET!BH228,lookup,2,FALSE),"")</f>
        <v/>
      </c>
      <c r="AQ230" s="206" t="str">
        <f>IFERROR(VLOOKUP(DATASHEET!BD228,lookup,2,FALSE),"")</f>
        <v/>
      </c>
      <c r="AR230" s="186"/>
      <c r="AS230" s="207" t="str">
        <f>IFERROR(VLOOKUP(DATASHEET!AF228,lookup,2,FALSE),"")</f>
        <v/>
      </c>
      <c r="AT230" s="251" t="str">
        <f t="shared" si="102"/>
        <v/>
      </c>
      <c r="AU230" s="208" t="str">
        <f>IFERROR(VLOOKUP(DATASHEET!BL228,lookup,2,FALSE),"")</f>
        <v/>
      </c>
      <c r="AV230" s="208" t="str">
        <f>IFERROR(VLOOKUP(DATASHEET!BT228,lookup,2,FALSE),"")</f>
        <v/>
      </c>
      <c r="AW230" s="208" t="str">
        <f>IFERROR(VLOOKUP(DATASHEET!CB228,lookup,2,FALSE),"")</f>
        <v/>
      </c>
      <c r="AX230" s="209" t="str">
        <f>IFERROR(VLOOKUP(DATASHEET!CF228,lookup,2,FALSE),"")</f>
        <v/>
      </c>
      <c r="AY230" s="208" t="str">
        <f>IFERROR(VLOOKUP(DATASHEET!AN228,lookup,2,FALSE),"")</f>
        <v/>
      </c>
      <c r="AZ230" s="264" t="str">
        <f>IFERROR(VLOOKUP(DATASHEET!BX228,lookup,2,FALSE),"")</f>
        <v/>
      </c>
      <c r="BA230" s="210" t="str">
        <f>IFERROR(VLOOKUP(DATASHEET!AJ228,lookup,2,FALSE),"")</f>
        <v/>
      </c>
      <c r="BB230" s="211" t="str">
        <f t="shared" si="114"/>
        <v/>
      </c>
      <c r="BC230" s="212" t="str">
        <f t="shared" si="115"/>
        <v/>
      </c>
    </row>
    <row r="231" spans="1:56" x14ac:dyDescent="0.25">
      <c r="A231" s="213">
        <f>DATASHEET!B229</f>
        <v>0</v>
      </c>
      <c r="B231" s="214">
        <f>DATASHEET!C229</f>
        <v>0</v>
      </c>
      <c r="C231" s="194">
        <f>DATASHEET!D229</f>
        <v>0</v>
      </c>
      <c r="D231" s="194">
        <f>DATASHEET!J229</f>
        <v>0</v>
      </c>
      <c r="E231" s="194">
        <f>DATASHEET!E229</f>
        <v>0</v>
      </c>
      <c r="F231" s="194">
        <f>DATASHEET!F229</f>
        <v>0</v>
      </c>
      <c r="G231" s="194">
        <f>DATASHEET!H229</f>
        <v>0</v>
      </c>
      <c r="H231" s="194">
        <f>DATASHEET!I229</f>
        <v>0</v>
      </c>
      <c r="I231" s="195" t="str">
        <f>DATASHEET!L229</f>
        <v/>
      </c>
      <c r="J231" s="325" t="str">
        <f>PROGRESS!P243</f>
        <v/>
      </c>
      <c r="K231" s="163" t="str">
        <f t="shared" si="105"/>
        <v/>
      </c>
      <c r="L231" s="196" t="str">
        <f t="shared" si="106"/>
        <v/>
      </c>
      <c r="M231" s="165"/>
      <c r="N231" s="197" t="str">
        <f t="shared" si="81"/>
        <v/>
      </c>
      <c r="O231" s="198" t="str">
        <f t="shared" si="107"/>
        <v/>
      </c>
      <c r="P231" s="199" t="str">
        <f t="shared" si="108"/>
        <v/>
      </c>
      <c r="Q231" s="197" t="str">
        <f t="shared" si="84"/>
        <v/>
      </c>
      <c r="R231" s="198" t="str">
        <f t="shared" si="109"/>
        <v/>
      </c>
      <c r="S231" s="200" t="str">
        <f t="shared" si="110"/>
        <v/>
      </c>
      <c r="T231" s="304" t="str">
        <f t="shared" si="87"/>
        <v/>
      </c>
      <c r="U231" s="198" t="str">
        <f t="shared" si="88"/>
        <v/>
      </c>
      <c r="V231" s="201" t="str">
        <f t="shared" si="111"/>
        <v/>
      </c>
      <c r="W231" s="202" t="str">
        <f t="shared" si="90"/>
        <v/>
      </c>
      <c r="X231" s="304" t="str">
        <f t="shared" si="91"/>
        <v/>
      </c>
      <c r="Y231" s="198" t="str">
        <f t="shared" si="92"/>
        <v/>
      </c>
      <c r="Z231" s="201" t="str">
        <f t="shared" si="112"/>
        <v/>
      </c>
      <c r="AA231" s="202" t="str">
        <f t="shared" si="94"/>
        <v/>
      </c>
      <c r="AB231" s="171"/>
      <c r="AC231" s="172" t="str">
        <f>IFERROR(VLOOKUP(DATASHEET!BP229,lookup,2,FALSE)*2,"")</f>
        <v/>
      </c>
      <c r="AD231" s="173" t="str">
        <f>IFERROR(VLOOKUP(DATASHEET!AR229,lookup,2,FALSE)*2,"")</f>
        <v/>
      </c>
      <c r="AE231" s="174" t="str">
        <f t="shared" si="95"/>
        <v/>
      </c>
      <c r="AF231" s="175" t="str">
        <f t="shared" si="96"/>
        <v/>
      </c>
      <c r="AG231" s="203" t="str">
        <f t="shared" si="97"/>
        <v/>
      </c>
      <c r="AH231" s="204" t="str">
        <f t="shared" si="98"/>
        <v/>
      </c>
      <c r="AI231" s="178" t="str">
        <f t="shared" si="99"/>
        <v/>
      </c>
      <c r="AJ231" s="205" t="str">
        <f t="shared" si="100"/>
        <v/>
      </c>
      <c r="AK231" s="180"/>
      <c r="AL231" s="181" t="str">
        <f>IFERROR(VLOOKUP(DATASHEET!CJ229,lookup,2,FALSE),"")</f>
        <v/>
      </c>
      <c r="AM231" s="182" t="str">
        <f t="shared" si="113"/>
        <v/>
      </c>
      <c r="AN231" s="183" t="str">
        <f>IFERROR(VLOOKUP(DATASHEET!AZ229,lookup,2,FALSE),"")</f>
        <v/>
      </c>
      <c r="AO231" s="183" t="str">
        <f>IFERROR(VLOOKUP(DATASHEET!CN229,lookup,2,FALSE),"")</f>
        <v/>
      </c>
      <c r="AP231" s="184" t="str">
        <f>IFERROR(VLOOKUP(DATASHEET!BH229,lookup,2,FALSE),"")</f>
        <v/>
      </c>
      <c r="AQ231" s="206" t="str">
        <f>IFERROR(VLOOKUP(DATASHEET!BD229,lookup,2,FALSE),"")</f>
        <v/>
      </c>
      <c r="AR231" s="186"/>
      <c r="AS231" s="207" t="str">
        <f>IFERROR(VLOOKUP(DATASHEET!AF229,lookup,2,FALSE),"")</f>
        <v/>
      </c>
      <c r="AT231" s="251" t="str">
        <f t="shared" si="102"/>
        <v/>
      </c>
      <c r="AU231" s="208" t="str">
        <f>IFERROR(VLOOKUP(DATASHEET!BL229,lookup,2,FALSE),"")</f>
        <v/>
      </c>
      <c r="AV231" s="208" t="str">
        <f>IFERROR(VLOOKUP(DATASHEET!BT229,lookup,2,FALSE),"")</f>
        <v/>
      </c>
      <c r="AW231" s="208" t="str">
        <f>IFERROR(VLOOKUP(DATASHEET!CB229,lookup,2,FALSE),"")</f>
        <v/>
      </c>
      <c r="AX231" s="209" t="str">
        <f>IFERROR(VLOOKUP(DATASHEET!CF229,lookup,2,FALSE),"")</f>
        <v/>
      </c>
      <c r="AY231" s="208" t="str">
        <f>IFERROR(VLOOKUP(DATASHEET!AN229,lookup,2,FALSE),"")</f>
        <v/>
      </c>
      <c r="AZ231" s="264" t="str">
        <f>IFERROR(VLOOKUP(DATASHEET!BX229,lookup,2,FALSE),"")</f>
        <v/>
      </c>
      <c r="BA231" s="210" t="str">
        <f>IFERROR(VLOOKUP(DATASHEET!AJ229,lookup,2,FALSE),"")</f>
        <v/>
      </c>
      <c r="BB231" s="211" t="str">
        <f t="shared" si="114"/>
        <v/>
      </c>
      <c r="BC231" s="212" t="str">
        <f t="shared" si="115"/>
        <v/>
      </c>
    </row>
    <row r="232" spans="1:56" x14ac:dyDescent="0.25">
      <c r="A232" s="213">
        <f>DATASHEET!B230</f>
        <v>0</v>
      </c>
      <c r="B232" s="214">
        <f>DATASHEET!C230</f>
        <v>0</v>
      </c>
      <c r="C232" s="194">
        <f>DATASHEET!D230</f>
        <v>0</v>
      </c>
      <c r="D232" s="194">
        <f>DATASHEET!J230</f>
        <v>0</v>
      </c>
      <c r="E232" s="194">
        <f>DATASHEET!E230</f>
        <v>0</v>
      </c>
      <c r="F232" s="194">
        <f>DATASHEET!F230</f>
        <v>0</v>
      </c>
      <c r="G232" s="194">
        <f>DATASHEET!H230</f>
        <v>0</v>
      </c>
      <c r="H232" s="194">
        <f>DATASHEET!I230</f>
        <v>0</v>
      </c>
      <c r="I232" s="195" t="str">
        <f>DATASHEET!L230</f>
        <v/>
      </c>
      <c r="J232" s="325" t="str">
        <f>PROGRESS!P244</f>
        <v/>
      </c>
      <c r="K232" s="163" t="str">
        <f t="shared" si="105"/>
        <v/>
      </c>
      <c r="L232" s="196" t="str">
        <f t="shared" si="106"/>
        <v/>
      </c>
      <c r="M232" s="165"/>
      <c r="N232" s="197" t="str">
        <f t="shared" si="81"/>
        <v/>
      </c>
      <c r="O232" s="198" t="str">
        <f t="shared" si="107"/>
        <v/>
      </c>
      <c r="P232" s="199" t="str">
        <f t="shared" si="108"/>
        <v/>
      </c>
      <c r="Q232" s="197" t="str">
        <f t="shared" si="84"/>
        <v/>
      </c>
      <c r="R232" s="198" t="str">
        <f t="shared" si="109"/>
        <v/>
      </c>
      <c r="S232" s="200" t="str">
        <f t="shared" si="110"/>
        <v/>
      </c>
      <c r="T232" s="304" t="str">
        <f t="shared" si="87"/>
        <v/>
      </c>
      <c r="U232" s="198" t="str">
        <f t="shared" si="88"/>
        <v/>
      </c>
      <c r="V232" s="201" t="str">
        <f t="shared" si="111"/>
        <v/>
      </c>
      <c r="W232" s="202" t="str">
        <f t="shared" si="90"/>
        <v/>
      </c>
      <c r="X232" s="304" t="str">
        <f t="shared" si="91"/>
        <v/>
      </c>
      <c r="Y232" s="198" t="str">
        <f t="shared" si="92"/>
        <v/>
      </c>
      <c r="Z232" s="201" t="str">
        <f t="shared" si="112"/>
        <v/>
      </c>
      <c r="AA232" s="202" t="str">
        <f t="shared" si="94"/>
        <v/>
      </c>
      <c r="AB232" s="171"/>
      <c r="AC232" s="172" t="str">
        <f>IFERROR(VLOOKUP(DATASHEET!BP230,lookup,2,FALSE)*2,"")</f>
        <v/>
      </c>
      <c r="AD232" s="173" t="str">
        <f>IFERROR(VLOOKUP(DATASHEET!AR230,lookup,2,FALSE)*2,"")</f>
        <v/>
      </c>
      <c r="AE232" s="174" t="str">
        <f t="shared" si="95"/>
        <v/>
      </c>
      <c r="AF232" s="175" t="str">
        <f t="shared" si="96"/>
        <v/>
      </c>
      <c r="AG232" s="203" t="str">
        <f t="shared" si="97"/>
        <v/>
      </c>
      <c r="AH232" s="204" t="str">
        <f t="shared" si="98"/>
        <v/>
      </c>
      <c r="AI232" s="178" t="str">
        <f t="shared" si="99"/>
        <v/>
      </c>
      <c r="AJ232" s="205" t="str">
        <f t="shared" si="100"/>
        <v/>
      </c>
      <c r="AK232" s="180"/>
      <c r="AL232" s="181" t="str">
        <f>IFERROR(VLOOKUP(DATASHEET!CJ230,lookup,2,FALSE),"")</f>
        <v/>
      </c>
      <c r="AM232" s="182" t="str">
        <f t="shared" si="113"/>
        <v/>
      </c>
      <c r="AN232" s="183" t="str">
        <f>IFERROR(VLOOKUP(DATASHEET!AZ230,lookup,2,FALSE),"")</f>
        <v/>
      </c>
      <c r="AO232" s="183" t="str">
        <f>IFERROR(VLOOKUP(DATASHEET!CN230,lookup,2,FALSE),"")</f>
        <v/>
      </c>
      <c r="AP232" s="184" t="str">
        <f>IFERROR(VLOOKUP(DATASHEET!BH230,lookup,2,FALSE),"")</f>
        <v/>
      </c>
      <c r="AQ232" s="206" t="str">
        <f>IFERROR(VLOOKUP(DATASHEET!BD230,lookup,2,FALSE),"")</f>
        <v/>
      </c>
      <c r="AR232" s="186"/>
      <c r="AS232" s="207" t="str">
        <f>IFERROR(VLOOKUP(DATASHEET!AF230,lookup,2,FALSE),"")</f>
        <v/>
      </c>
      <c r="AT232" s="251" t="str">
        <f t="shared" si="102"/>
        <v/>
      </c>
      <c r="AU232" s="208" t="str">
        <f>IFERROR(VLOOKUP(DATASHEET!BL230,lookup,2,FALSE),"")</f>
        <v/>
      </c>
      <c r="AV232" s="208" t="str">
        <f>IFERROR(VLOOKUP(DATASHEET!BT230,lookup,2,FALSE),"")</f>
        <v/>
      </c>
      <c r="AW232" s="208" t="str">
        <f>IFERROR(VLOOKUP(DATASHEET!CB230,lookup,2,FALSE),"")</f>
        <v/>
      </c>
      <c r="AX232" s="209" t="str">
        <f>IFERROR(VLOOKUP(DATASHEET!CF230,lookup,2,FALSE),"")</f>
        <v/>
      </c>
      <c r="AY232" s="208" t="str">
        <f>IFERROR(VLOOKUP(DATASHEET!AN230,lookup,2,FALSE),"")</f>
        <v/>
      </c>
      <c r="AZ232" s="264" t="str">
        <f>IFERROR(VLOOKUP(DATASHEET!BX230,lookup,2,FALSE),"")</f>
        <v/>
      </c>
      <c r="BA232" s="210" t="str">
        <f>IFERROR(VLOOKUP(DATASHEET!AJ230,lookup,2,FALSE),"")</f>
        <v/>
      </c>
      <c r="BB232" s="211" t="str">
        <f t="shared" si="114"/>
        <v/>
      </c>
      <c r="BC232" s="212" t="str">
        <f t="shared" si="115"/>
        <v/>
      </c>
    </row>
    <row r="233" spans="1:56" ht="15.75" thickBot="1" x14ac:dyDescent="0.3">
      <c r="A233" s="215">
        <f>DATASHEET!B231</f>
        <v>0</v>
      </c>
      <c r="B233" s="216">
        <f>DATASHEET!C231</f>
        <v>0</v>
      </c>
      <c r="C233" s="217">
        <f>DATASHEET!D231</f>
        <v>0</v>
      </c>
      <c r="D233" s="217">
        <f>DATASHEET!J231</f>
        <v>0</v>
      </c>
      <c r="E233" s="217">
        <f>DATASHEET!E231</f>
        <v>0</v>
      </c>
      <c r="F233" s="217">
        <f>DATASHEET!F231</f>
        <v>0</v>
      </c>
      <c r="G233" s="217">
        <f>DATASHEET!H231</f>
        <v>0</v>
      </c>
      <c r="H233" s="217">
        <f>DATASHEET!I231</f>
        <v>0</v>
      </c>
      <c r="I233" s="216" t="str">
        <f>DATASHEET!L231</f>
        <v/>
      </c>
      <c r="J233" s="326" t="str">
        <f>PROGRESS!P245</f>
        <v/>
      </c>
      <c r="K233" s="218" t="str">
        <f t="shared" si="105"/>
        <v/>
      </c>
      <c r="L233" s="219" t="str">
        <f t="shared" si="106"/>
        <v/>
      </c>
      <c r="M233" s="165"/>
      <c r="N233" s="197" t="str">
        <f t="shared" si="81"/>
        <v/>
      </c>
      <c r="O233" s="198" t="str">
        <f t="shared" si="107"/>
        <v/>
      </c>
      <c r="P233" s="199" t="str">
        <f t="shared" si="108"/>
        <v/>
      </c>
      <c r="Q233" s="197" t="str">
        <f t="shared" si="84"/>
        <v/>
      </c>
      <c r="R233" s="198" t="str">
        <f t="shared" si="109"/>
        <v/>
      </c>
      <c r="S233" s="200" t="str">
        <f t="shared" si="110"/>
        <v/>
      </c>
      <c r="T233" s="304" t="str">
        <f t="shared" si="87"/>
        <v/>
      </c>
      <c r="U233" s="198" t="str">
        <f t="shared" si="88"/>
        <v/>
      </c>
      <c r="V233" s="201" t="str">
        <f t="shared" si="111"/>
        <v/>
      </c>
      <c r="W233" s="202" t="str">
        <f t="shared" si="90"/>
        <v/>
      </c>
      <c r="X233" s="304" t="str">
        <f t="shared" si="91"/>
        <v/>
      </c>
      <c r="Y233" s="253" t="str">
        <f t="shared" si="92"/>
        <v/>
      </c>
      <c r="Z233" s="254" t="str">
        <f t="shared" si="112"/>
        <v/>
      </c>
      <c r="AA233" s="255" t="str">
        <f t="shared" si="94"/>
        <v/>
      </c>
      <c r="AB233" s="171"/>
      <c r="AC233" s="256" t="str">
        <f>IFERROR(VLOOKUP(DATASHEET!BP231,lookup,2,FALSE)*2,"")</f>
        <v/>
      </c>
      <c r="AD233" s="220" t="str">
        <f>IFERROR(VLOOKUP(DATASHEET!AR231,lookup,2,FALSE)*2,"")</f>
        <v/>
      </c>
      <c r="AE233" s="221" t="str">
        <f t="shared" si="95"/>
        <v/>
      </c>
      <c r="AF233" s="222" t="str">
        <f t="shared" si="96"/>
        <v/>
      </c>
      <c r="AG233" s="223" t="str">
        <f t="shared" si="97"/>
        <v/>
      </c>
      <c r="AH233" s="224" t="str">
        <f t="shared" si="98"/>
        <v/>
      </c>
      <c r="AI233" s="225" t="str">
        <f t="shared" si="99"/>
        <v/>
      </c>
      <c r="AJ233" s="226" t="str">
        <f t="shared" si="100"/>
        <v/>
      </c>
      <c r="AK233" s="227"/>
      <c r="AL233" s="228" t="str">
        <f>IFERROR(VLOOKUP(DATASHEET!CJ231,lookup,2,FALSE),"")</f>
        <v/>
      </c>
      <c r="AM233" s="229" t="str">
        <f t="shared" si="113"/>
        <v/>
      </c>
      <c r="AN233" s="183" t="str">
        <f>IFERROR(VLOOKUP(DATASHEET!AZ231,lookup,2,FALSE),"")</f>
        <v/>
      </c>
      <c r="AO233" s="183" t="str">
        <f>IFERROR(VLOOKUP(DATASHEET!CN231,lookup,2,FALSE),"")</f>
        <v/>
      </c>
      <c r="AP233" s="230" t="str">
        <f>IFERROR(VLOOKUP(DATASHEET!BH231,lookup,2,FALSE),"")</f>
        <v/>
      </c>
      <c r="AQ233" s="231" t="str">
        <f>IFERROR(VLOOKUP(DATASHEET!BD231,lookup,2,FALSE),"")</f>
        <v/>
      </c>
      <c r="AR233" s="186"/>
      <c r="AS233" s="232" t="str">
        <f>IFERROR(VLOOKUP(DATASHEET!AF231,lookup,2,FALSE),"")</f>
        <v/>
      </c>
      <c r="AT233" s="252" t="str">
        <f t="shared" si="102"/>
        <v/>
      </c>
      <c r="AU233" s="233" t="str">
        <f>IFERROR(VLOOKUP(DATASHEET!BL231,lookup,2,FALSE),"")</f>
        <v/>
      </c>
      <c r="AV233" s="233" t="str">
        <f>IFERROR(VLOOKUP(DATASHEET!BT231,lookup,2,FALSE),"")</f>
        <v/>
      </c>
      <c r="AW233" s="233" t="str">
        <f>IFERROR(VLOOKUP(DATASHEET!CB231,lookup,2,FALSE),"")</f>
        <v/>
      </c>
      <c r="AX233" s="234" t="str">
        <f>IFERROR(VLOOKUP(DATASHEET!CF231,lookup,2,FALSE),"")</f>
        <v/>
      </c>
      <c r="AY233" s="233" t="str">
        <f>IFERROR(VLOOKUP(DATASHEET!AN231,lookup,2,FALSE),"")</f>
        <v/>
      </c>
      <c r="AZ233" s="265" t="str">
        <f>IFERROR(VLOOKUP(DATASHEET!BX231,lookup,2,FALSE),"")</f>
        <v/>
      </c>
      <c r="BA233" s="235" t="str">
        <f>IFERROR(VLOOKUP(DATASHEET!AJ231,lookup,2,FALSE),"")</f>
        <v/>
      </c>
      <c r="BB233" s="236" t="str">
        <f t="shared" si="114"/>
        <v/>
      </c>
      <c r="BC233" s="237" t="str">
        <f t="shared" si="115"/>
        <v/>
      </c>
      <c r="BD233" s="132"/>
    </row>
  </sheetData>
  <autoFilter ref="A3:BD213" xr:uid="{00000000-0009-0000-0000-000004000000}"/>
  <customSheetViews>
    <customSheetView guid="{8635D68E-22EC-42FF-9F05-EEEAA207F799}" scale="70" showAutoFilter="1">
      <pane xSplit="13" ySplit="3" topLeftCell="N4" activePane="bottomRight" state="frozen"/>
      <selection pane="bottomRight" activeCell="AX7" sqref="AX7"/>
      <rowBreaks count="1" manualBreakCount="1">
        <brk id="3" max="16383" man="1"/>
      </rowBreaks>
      <colBreaks count="1" manualBreakCount="1">
        <brk id="27" max="1048575" man="1"/>
      </colBreaks>
      <pageMargins left="0.7" right="0.7" top="0.75" bottom="0.75" header="0.3" footer="0.3"/>
      <pageSetup paperSize="9" scale="43" orientation="portrait" r:id="rId1"/>
      <autoFilter ref="A3:BC213" xr:uid="{00000000-0000-0000-0000-000000000000}"/>
    </customSheetView>
    <customSheetView guid="{AB5A17B1-2FC4-418A-AFAE-1FD89C3982BF}" scale="70" showAutoFilter="1" state="hidden">
      <pane xSplit="13" ySplit="3" topLeftCell="N4" activePane="bottomRight" state="frozen"/>
      <selection pane="bottomRight" activeCell="J12" sqref="J12"/>
      <rowBreaks count="1" manualBreakCount="1">
        <brk id="3" max="16383" man="1"/>
      </rowBreaks>
      <colBreaks count="1" manualBreakCount="1">
        <brk id="27" max="1048575" man="1"/>
      </colBreaks>
      <pageMargins left="0.7" right="0.7" top="0.75" bottom="0.75" header="0.3" footer="0.3"/>
      <pageSetup paperSize="9" scale="43" orientation="portrait" r:id="rId2"/>
      <autoFilter ref="A3:BC213" xr:uid="{00000000-0000-0000-0000-000000000000}"/>
    </customSheetView>
  </customSheetViews>
  <mergeCells count="12">
    <mergeCell ref="AS2:BC2"/>
    <mergeCell ref="AL2:AQ2"/>
    <mergeCell ref="A1:J1"/>
    <mergeCell ref="K1:L1"/>
    <mergeCell ref="N1:AA1"/>
    <mergeCell ref="AC1:AJ1"/>
    <mergeCell ref="A2:I2"/>
    <mergeCell ref="AC2:AC3"/>
    <mergeCell ref="AD2:AD3"/>
    <mergeCell ref="AE2:AG2"/>
    <mergeCell ref="AH2:AJ2"/>
    <mergeCell ref="AL1:BC1"/>
  </mergeCells>
  <conditionalFormatting sqref="W72">
    <cfRule type="cellIs" dxfId="181" priority="259" operator="greaterThan">
      <formula>0</formula>
    </cfRule>
  </conditionalFormatting>
  <conditionalFormatting sqref="W4:W71">
    <cfRule type="cellIs" dxfId="180" priority="258" operator="greaterThan">
      <formula>0</formula>
    </cfRule>
  </conditionalFormatting>
  <conditionalFormatting sqref="W73:W232">
    <cfRule type="cellIs" dxfId="179" priority="257" operator="greaterThan">
      <formula>0</formula>
    </cfRule>
  </conditionalFormatting>
  <conditionalFormatting sqref="Z4:Z232">
    <cfRule type="cellIs" dxfId="178" priority="193" stopIfTrue="1" operator="equal">
      <formula>"NO DATA"</formula>
    </cfRule>
  </conditionalFormatting>
  <conditionalFormatting sqref="Z4:Z232">
    <cfRule type="cellIs" dxfId="177" priority="194" operator="lessThan">
      <formula>-1</formula>
    </cfRule>
    <cfRule type="cellIs" dxfId="176" priority="195" operator="between">
      <formula>0</formula>
      <formula>-1</formula>
    </cfRule>
    <cfRule type="cellIs" dxfId="175" priority="196" operator="between">
      <formula>0</formula>
      <formula>1</formula>
    </cfRule>
    <cfRule type="cellIs" dxfId="174" priority="197" operator="greaterThan">
      <formula>1</formula>
    </cfRule>
  </conditionalFormatting>
  <conditionalFormatting sqref="Z4:Z232">
    <cfRule type="cellIs" dxfId="173" priority="189" operator="lessThan">
      <formula>-0.5</formula>
    </cfRule>
    <cfRule type="cellIs" dxfId="172" priority="190" operator="between">
      <formula>0</formula>
      <formula>-0.5</formula>
    </cfRule>
    <cfRule type="cellIs" dxfId="171" priority="191" operator="between">
      <formula>0</formula>
      <formula>0.5</formula>
    </cfRule>
    <cfRule type="cellIs" dxfId="170" priority="192" operator="greaterThan">
      <formula>0.5</formula>
    </cfRule>
  </conditionalFormatting>
  <conditionalFormatting sqref="P4">
    <cfRule type="cellIs" dxfId="169" priority="250" stopIfTrue="1" operator="equal">
      <formula>"NO DATA"</formula>
    </cfRule>
  </conditionalFormatting>
  <conditionalFormatting sqref="P4">
    <cfRule type="cellIs" dxfId="168" priority="251" operator="lessThan">
      <formula>-1</formula>
    </cfRule>
    <cfRule type="cellIs" dxfId="167" priority="252" operator="between">
      <formula>0</formula>
      <formula>-1</formula>
    </cfRule>
    <cfRule type="cellIs" dxfId="166" priority="253" operator="between">
      <formula>0</formula>
      <formula>1</formula>
    </cfRule>
    <cfRule type="cellIs" dxfId="165" priority="254" operator="greaterThan">
      <formula>1</formula>
    </cfRule>
  </conditionalFormatting>
  <conditionalFormatting sqref="P4">
    <cfRule type="cellIs" dxfId="164" priority="246" operator="lessThan">
      <formula>-0.5</formula>
    </cfRule>
    <cfRule type="cellIs" dxfId="163" priority="247" operator="between">
      <formula>0</formula>
      <formula>-0.5</formula>
    </cfRule>
    <cfRule type="cellIs" dxfId="162" priority="248" operator="between">
      <formula>0</formula>
      <formula>0.5</formula>
    </cfRule>
    <cfRule type="cellIs" dxfId="161" priority="249" operator="greaterThan">
      <formula>0.5</formula>
    </cfRule>
  </conditionalFormatting>
  <conditionalFormatting sqref="P5:P232">
    <cfRule type="cellIs" dxfId="160" priority="241" stopIfTrue="1" operator="equal">
      <formula>"NO DATA"</formula>
    </cfRule>
  </conditionalFormatting>
  <conditionalFormatting sqref="P5:P232">
    <cfRule type="cellIs" dxfId="159" priority="242" operator="lessThan">
      <formula>-1</formula>
    </cfRule>
    <cfRule type="cellIs" dxfId="158" priority="243" operator="between">
      <formula>0</formula>
      <formula>-1</formula>
    </cfRule>
    <cfRule type="cellIs" dxfId="157" priority="244" operator="between">
      <formula>0</formula>
      <formula>1</formula>
    </cfRule>
    <cfRule type="cellIs" dxfId="156" priority="245" operator="greaterThan">
      <formula>1</formula>
    </cfRule>
  </conditionalFormatting>
  <conditionalFormatting sqref="P5:P232">
    <cfRule type="cellIs" dxfId="155" priority="237" operator="lessThan">
      <formula>-0.5</formula>
    </cfRule>
    <cfRule type="cellIs" dxfId="154" priority="238" operator="between">
      <formula>0</formula>
      <formula>-0.5</formula>
    </cfRule>
    <cfRule type="cellIs" dxfId="153" priority="239" operator="between">
      <formula>0</formula>
      <formula>0.5</formula>
    </cfRule>
    <cfRule type="cellIs" dxfId="152" priority="240" operator="greaterThan">
      <formula>0.5</formula>
    </cfRule>
  </conditionalFormatting>
  <conditionalFormatting sqref="L4:L232">
    <cfRule type="cellIs" dxfId="151" priority="232" stopIfTrue="1" operator="equal">
      <formula>"NO DATA"</formula>
    </cfRule>
  </conditionalFormatting>
  <conditionalFormatting sqref="L4:L232">
    <cfRule type="cellIs" dxfId="150" priority="233" operator="lessThan">
      <formula>-1</formula>
    </cfRule>
    <cfRule type="cellIs" dxfId="149" priority="234" operator="between">
      <formula>0</formula>
      <formula>-1</formula>
    </cfRule>
    <cfRule type="cellIs" dxfId="148" priority="235" operator="between">
      <formula>0</formula>
      <formula>1</formula>
    </cfRule>
    <cfRule type="cellIs" dxfId="147" priority="236" operator="greaterThan">
      <formula>1</formula>
    </cfRule>
  </conditionalFormatting>
  <conditionalFormatting sqref="L4:L232">
    <cfRule type="cellIs" dxfId="146" priority="228" operator="lessThan">
      <formula>-0.5</formula>
    </cfRule>
    <cfRule type="cellIs" dxfId="145" priority="229" operator="between">
      <formula>0</formula>
      <formula>-0.5</formula>
    </cfRule>
    <cfRule type="cellIs" dxfId="144" priority="230" operator="between">
      <formula>0</formula>
      <formula>0.5</formula>
    </cfRule>
    <cfRule type="cellIs" dxfId="143" priority="231" operator="greaterThan">
      <formula>0.5</formula>
    </cfRule>
  </conditionalFormatting>
  <conditionalFormatting sqref="V4:V232">
    <cfRule type="cellIs" dxfId="142" priority="223" stopIfTrue="1" operator="equal">
      <formula>"NO DATA"</formula>
    </cfRule>
  </conditionalFormatting>
  <conditionalFormatting sqref="V4:V232">
    <cfRule type="cellIs" dxfId="141" priority="224" operator="lessThan">
      <formula>-1</formula>
    </cfRule>
    <cfRule type="cellIs" dxfId="140" priority="225" operator="between">
      <formula>0</formula>
      <formula>-1</formula>
    </cfRule>
    <cfRule type="cellIs" dxfId="139" priority="226" operator="between">
      <formula>0</formula>
      <formula>1</formula>
    </cfRule>
    <cfRule type="cellIs" dxfId="138" priority="227" operator="greaterThan">
      <formula>1</formula>
    </cfRule>
  </conditionalFormatting>
  <conditionalFormatting sqref="V4:V232">
    <cfRule type="cellIs" dxfId="137" priority="219" operator="lessThan">
      <formula>-0.5</formula>
    </cfRule>
    <cfRule type="cellIs" dxfId="136" priority="220" operator="between">
      <formula>0</formula>
      <formula>-0.5</formula>
    </cfRule>
    <cfRule type="cellIs" dxfId="135" priority="221" operator="between">
      <formula>0</formula>
      <formula>0.5</formula>
    </cfRule>
    <cfRule type="cellIs" dxfId="134" priority="222" operator="greaterThan">
      <formula>0.5</formula>
    </cfRule>
  </conditionalFormatting>
  <conditionalFormatting sqref="S4">
    <cfRule type="cellIs" dxfId="133" priority="214" stopIfTrue="1" operator="equal">
      <formula>"NO DATA"</formula>
    </cfRule>
  </conditionalFormatting>
  <conditionalFormatting sqref="S4">
    <cfRule type="cellIs" dxfId="132" priority="215" operator="lessThan">
      <formula>-1</formula>
    </cfRule>
    <cfRule type="cellIs" dxfId="131" priority="216" operator="between">
      <formula>0</formula>
      <formula>-1</formula>
    </cfRule>
    <cfRule type="cellIs" dxfId="130" priority="217" operator="between">
      <formula>0</formula>
      <formula>1</formula>
    </cfRule>
    <cfRule type="cellIs" dxfId="129" priority="218" operator="greaterThan">
      <formula>1</formula>
    </cfRule>
  </conditionalFormatting>
  <conditionalFormatting sqref="S4">
    <cfRule type="cellIs" dxfId="128" priority="210" operator="lessThan">
      <formula>-0.5</formula>
    </cfRule>
    <cfRule type="cellIs" dxfId="127" priority="211" operator="between">
      <formula>0</formula>
      <formula>-0.5</formula>
    </cfRule>
    <cfRule type="cellIs" dxfId="126" priority="212" operator="between">
      <formula>0</formula>
      <formula>0.5</formula>
    </cfRule>
    <cfRule type="cellIs" dxfId="125" priority="213" operator="greaterThan">
      <formula>0.5</formula>
    </cfRule>
  </conditionalFormatting>
  <conditionalFormatting sqref="S5:S232">
    <cfRule type="cellIs" dxfId="124" priority="205" stopIfTrue="1" operator="equal">
      <formula>"NO DATA"</formula>
    </cfRule>
  </conditionalFormatting>
  <conditionalFormatting sqref="S5:S232">
    <cfRule type="cellIs" dxfId="123" priority="206" operator="lessThan">
      <formula>-1</formula>
    </cfRule>
    <cfRule type="cellIs" dxfId="122" priority="207" operator="between">
      <formula>0</formula>
      <formula>-1</formula>
    </cfRule>
    <cfRule type="cellIs" dxfId="121" priority="208" operator="between">
      <formula>0</formula>
      <formula>1</formula>
    </cfRule>
    <cfRule type="cellIs" dxfId="120" priority="209" operator="greaterThan">
      <formula>1</formula>
    </cfRule>
  </conditionalFormatting>
  <conditionalFormatting sqref="S5:S232">
    <cfRule type="cellIs" dxfId="119" priority="201" operator="lessThan">
      <formula>-0.5</formula>
    </cfRule>
    <cfRule type="cellIs" dxfId="118" priority="202" operator="between">
      <formula>0</formula>
      <formula>-0.5</formula>
    </cfRule>
    <cfRule type="cellIs" dxfId="117" priority="203" operator="between">
      <formula>0</formula>
      <formula>0.5</formula>
    </cfRule>
    <cfRule type="cellIs" dxfId="116" priority="204" operator="greaterThan">
      <formula>0.5</formula>
    </cfRule>
  </conditionalFormatting>
  <conditionalFormatting sqref="AA72">
    <cfRule type="cellIs" dxfId="115" priority="200" operator="greaterThan">
      <formula>0</formula>
    </cfRule>
  </conditionalFormatting>
  <conditionalFormatting sqref="AA4:AA71">
    <cfRule type="cellIs" dxfId="114" priority="199" operator="greaterThan">
      <formula>0</formula>
    </cfRule>
  </conditionalFormatting>
  <conditionalFormatting sqref="AA73:AA232">
    <cfRule type="cellIs" dxfId="113" priority="198" operator="greaterThan">
      <formula>0</formula>
    </cfRule>
  </conditionalFormatting>
  <conditionalFormatting sqref="W233">
    <cfRule type="cellIs" dxfId="112" priority="96" operator="greaterThan">
      <formula>0</formula>
    </cfRule>
  </conditionalFormatting>
  <conditionalFormatting sqref="Z233">
    <cfRule type="cellIs" dxfId="111" priority="54" stopIfTrue="1" operator="equal">
      <formula>"NO DATA"</formula>
    </cfRule>
  </conditionalFormatting>
  <conditionalFormatting sqref="Z233">
    <cfRule type="cellIs" dxfId="110" priority="55" operator="lessThan">
      <formula>-1</formula>
    </cfRule>
    <cfRule type="cellIs" dxfId="109" priority="56" operator="between">
      <formula>0</formula>
      <formula>-1</formula>
    </cfRule>
    <cfRule type="cellIs" dxfId="108" priority="57" operator="between">
      <formula>0</formula>
      <formula>1</formula>
    </cfRule>
    <cfRule type="cellIs" dxfId="107" priority="58" operator="greaterThan">
      <formula>1</formula>
    </cfRule>
  </conditionalFormatting>
  <conditionalFormatting sqref="Z233">
    <cfRule type="cellIs" dxfId="106" priority="50" operator="lessThan">
      <formula>-0.5</formula>
    </cfRule>
    <cfRule type="cellIs" dxfId="105" priority="51" operator="between">
      <formula>0</formula>
      <formula>-0.5</formula>
    </cfRule>
    <cfRule type="cellIs" dxfId="104" priority="52" operator="between">
      <formula>0</formula>
      <formula>0.5</formula>
    </cfRule>
    <cfRule type="cellIs" dxfId="103" priority="53" operator="greaterThan">
      <formula>0.5</formula>
    </cfRule>
  </conditionalFormatting>
  <conditionalFormatting sqref="P233">
    <cfRule type="cellIs" dxfId="102" priority="91" stopIfTrue="1" operator="equal">
      <formula>"NO DATA"</formula>
    </cfRule>
  </conditionalFormatting>
  <conditionalFormatting sqref="P233">
    <cfRule type="cellIs" dxfId="101" priority="92" operator="lessThan">
      <formula>-1</formula>
    </cfRule>
    <cfRule type="cellIs" dxfId="100" priority="93" operator="between">
      <formula>0</formula>
      <formula>-1</formula>
    </cfRule>
    <cfRule type="cellIs" dxfId="99" priority="94" operator="between">
      <formula>0</formula>
      <formula>1</formula>
    </cfRule>
    <cfRule type="cellIs" dxfId="98" priority="95" operator="greaterThan">
      <formula>1</formula>
    </cfRule>
  </conditionalFormatting>
  <conditionalFormatting sqref="P233">
    <cfRule type="cellIs" dxfId="97" priority="87" operator="lessThan">
      <formula>-0.5</formula>
    </cfRule>
    <cfRule type="cellIs" dxfId="96" priority="88" operator="between">
      <formula>0</formula>
      <formula>-0.5</formula>
    </cfRule>
    <cfRule type="cellIs" dxfId="95" priority="89" operator="between">
      <formula>0</formula>
      <formula>0.5</formula>
    </cfRule>
    <cfRule type="cellIs" dxfId="94" priority="90" operator="greaterThan">
      <formula>0.5</formula>
    </cfRule>
  </conditionalFormatting>
  <conditionalFormatting sqref="L233">
    <cfRule type="cellIs" dxfId="93" priority="82" stopIfTrue="1" operator="equal">
      <formula>"NO DATA"</formula>
    </cfRule>
  </conditionalFormatting>
  <conditionalFormatting sqref="L233">
    <cfRule type="cellIs" dxfId="92" priority="83" operator="lessThan">
      <formula>-1</formula>
    </cfRule>
    <cfRule type="cellIs" dxfId="91" priority="84" operator="between">
      <formula>0</formula>
      <formula>-1</formula>
    </cfRule>
    <cfRule type="cellIs" dxfId="90" priority="85" operator="between">
      <formula>0</formula>
      <formula>1</formula>
    </cfRule>
    <cfRule type="cellIs" dxfId="89" priority="86" operator="greaterThan">
      <formula>1</formula>
    </cfRule>
  </conditionalFormatting>
  <conditionalFormatting sqref="L233">
    <cfRule type="cellIs" dxfId="88" priority="78" operator="lessThan">
      <formula>-0.5</formula>
    </cfRule>
    <cfRule type="cellIs" dxfId="87" priority="79" operator="between">
      <formula>0</formula>
      <formula>-0.5</formula>
    </cfRule>
    <cfRule type="cellIs" dxfId="86" priority="80" operator="between">
      <formula>0</formula>
      <formula>0.5</formula>
    </cfRule>
    <cfRule type="cellIs" dxfId="85" priority="81" operator="greaterThan">
      <formula>0.5</formula>
    </cfRule>
  </conditionalFormatting>
  <conditionalFormatting sqref="V233">
    <cfRule type="cellIs" dxfId="84" priority="73" stopIfTrue="1" operator="equal">
      <formula>"NO DATA"</formula>
    </cfRule>
  </conditionalFormatting>
  <conditionalFormatting sqref="V233">
    <cfRule type="cellIs" dxfId="83" priority="74" operator="lessThan">
      <formula>-1</formula>
    </cfRule>
    <cfRule type="cellIs" dxfId="82" priority="75" operator="between">
      <formula>0</formula>
      <formula>-1</formula>
    </cfRule>
    <cfRule type="cellIs" dxfId="81" priority="76" operator="between">
      <formula>0</formula>
      <formula>1</formula>
    </cfRule>
    <cfRule type="cellIs" dxfId="80" priority="77" operator="greaterThan">
      <formula>1</formula>
    </cfRule>
  </conditionalFormatting>
  <conditionalFormatting sqref="V233">
    <cfRule type="cellIs" dxfId="79" priority="69" operator="lessThan">
      <formula>-0.5</formula>
    </cfRule>
    <cfRule type="cellIs" dxfId="78" priority="70" operator="between">
      <formula>0</formula>
      <formula>-0.5</formula>
    </cfRule>
    <cfRule type="cellIs" dxfId="77" priority="71" operator="between">
      <formula>0</formula>
      <formula>0.5</formula>
    </cfRule>
    <cfRule type="cellIs" dxfId="76" priority="72" operator="greaterThan">
      <formula>0.5</formula>
    </cfRule>
  </conditionalFormatting>
  <conditionalFormatting sqref="S233">
    <cfRule type="cellIs" dxfId="75" priority="64" stopIfTrue="1" operator="equal">
      <formula>"NO DATA"</formula>
    </cfRule>
  </conditionalFormatting>
  <conditionalFormatting sqref="S233">
    <cfRule type="cellIs" dxfId="74" priority="65" operator="lessThan">
      <formula>-1</formula>
    </cfRule>
    <cfRule type="cellIs" dxfId="73" priority="66" operator="between">
      <formula>0</formula>
      <formula>-1</formula>
    </cfRule>
    <cfRule type="cellIs" dxfId="72" priority="67" operator="between">
      <formula>0</formula>
      <formula>1</formula>
    </cfRule>
    <cfRule type="cellIs" dxfId="71" priority="68" operator="greaterThan">
      <formula>1</formula>
    </cfRule>
  </conditionalFormatting>
  <conditionalFormatting sqref="S233">
    <cfRule type="cellIs" dxfId="70" priority="60" operator="lessThan">
      <formula>-0.5</formula>
    </cfRule>
    <cfRule type="cellIs" dxfId="69" priority="61" operator="between">
      <formula>0</formula>
      <formula>-0.5</formula>
    </cfRule>
    <cfRule type="cellIs" dxfId="68" priority="62" operator="between">
      <formula>0</formula>
      <formula>0.5</formula>
    </cfRule>
    <cfRule type="cellIs" dxfId="67" priority="63" operator="greaterThan">
      <formula>0.5</formula>
    </cfRule>
  </conditionalFormatting>
  <conditionalFormatting sqref="AA233">
    <cfRule type="cellIs" dxfId="66" priority="59" operator="greaterThan">
      <formula>0</formula>
    </cfRule>
  </conditionalFormatting>
  <conditionalFormatting sqref="W2">
    <cfRule type="cellIs" dxfId="65" priority="47" operator="greaterThan">
      <formula>0</formula>
    </cfRule>
  </conditionalFormatting>
  <conditionalFormatting sqref="Z2">
    <cfRule type="cellIs" dxfId="64" priority="14" stopIfTrue="1" operator="equal">
      <formula>"NO DATA"</formula>
    </cfRule>
  </conditionalFormatting>
  <conditionalFormatting sqref="Z2">
    <cfRule type="cellIs" dxfId="63" priority="15" operator="lessThan">
      <formula>-1</formula>
    </cfRule>
    <cfRule type="cellIs" dxfId="62" priority="16" operator="between">
      <formula>0</formula>
      <formula>-1</formula>
    </cfRule>
    <cfRule type="cellIs" dxfId="61" priority="17" operator="between">
      <formula>0</formula>
      <formula>1</formula>
    </cfRule>
    <cfRule type="cellIs" dxfId="60" priority="18" operator="greaterThan">
      <formula>1</formula>
    </cfRule>
  </conditionalFormatting>
  <conditionalFormatting sqref="Z2">
    <cfRule type="cellIs" dxfId="59" priority="10" operator="lessThan">
      <formula>-0.5</formula>
    </cfRule>
    <cfRule type="cellIs" dxfId="58" priority="11" operator="between">
      <formula>0</formula>
      <formula>-0.5</formula>
    </cfRule>
    <cfRule type="cellIs" dxfId="57" priority="12" operator="between">
      <formula>0</formula>
      <formula>0.5</formula>
    </cfRule>
    <cfRule type="cellIs" dxfId="56" priority="13" operator="greaterThan">
      <formula>0.5</formula>
    </cfRule>
  </conditionalFormatting>
  <conditionalFormatting sqref="P2">
    <cfRule type="cellIs" dxfId="55" priority="42" stopIfTrue="1" operator="equal">
      <formula>"NO DATA"</formula>
    </cfRule>
  </conditionalFormatting>
  <conditionalFormatting sqref="P2">
    <cfRule type="cellIs" dxfId="54" priority="43" operator="lessThan">
      <formula>-1</formula>
    </cfRule>
    <cfRule type="cellIs" dxfId="53" priority="44" operator="between">
      <formula>0</formula>
      <formula>-1</formula>
    </cfRule>
    <cfRule type="cellIs" dxfId="52" priority="45" operator="between">
      <formula>0</formula>
      <formula>1</formula>
    </cfRule>
    <cfRule type="cellIs" dxfId="51" priority="46" operator="greaterThan">
      <formula>1</formula>
    </cfRule>
  </conditionalFormatting>
  <conditionalFormatting sqref="P2">
    <cfRule type="cellIs" dxfId="50" priority="38" operator="lessThan">
      <formula>-0.5</formula>
    </cfRule>
    <cfRule type="cellIs" dxfId="49" priority="39" operator="between">
      <formula>0</formula>
      <formula>-0.5</formula>
    </cfRule>
    <cfRule type="cellIs" dxfId="48" priority="40" operator="between">
      <formula>0</formula>
      <formula>0.5</formula>
    </cfRule>
    <cfRule type="cellIs" dxfId="47" priority="41" operator="greaterThan">
      <formula>0.5</formula>
    </cfRule>
  </conditionalFormatting>
  <conditionalFormatting sqref="V2">
    <cfRule type="cellIs" dxfId="46" priority="33" stopIfTrue="1" operator="equal">
      <formula>"NO DATA"</formula>
    </cfRule>
  </conditionalFormatting>
  <conditionalFormatting sqref="V2">
    <cfRule type="cellIs" dxfId="45" priority="34" operator="lessThan">
      <formula>-1</formula>
    </cfRule>
    <cfRule type="cellIs" dxfId="44" priority="35" operator="between">
      <formula>0</formula>
      <formula>-1</formula>
    </cfRule>
    <cfRule type="cellIs" dxfId="43" priority="36" operator="between">
      <formula>0</formula>
      <formula>1</formula>
    </cfRule>
    <cfRule type="cellIs" dxfId="42" priority="37" operator="greaterThan">
      <formula>1</formula>
    </cfRule>
  </conditionalFormatting>
  <conditionalFormatting sqref="V2">
    <cfRule type="cellIs" dxfId="41" priority="29" operator="lessThan">
      <formula>-0.5</formula>
    </cfRule>
    <cfRule type="cellIs" dxfId="40" priority="30" operator="between">
      <formula>0</formula>
      <formula>-0.5</formula>
    </cfRule>
    <cfRule type="cellIs" dxfId="39" priority="31" operator="between">
      <formula>0</formula>
      <formula>0.5</formula>
    </cfRule>
    <cfRule type="cellIs" dxfId="38" priority="32" operator="greaterThan">
      <formula>0.5</formula>
    </cfRule>
  </conditionalFormatting>
  <conditionalFormatting sqref="S2">
    <cfRule type="cellIs" dxfId="37" priority="24" stopIfTrue="1" operator="equal">
      <formula>"NO DATA"</formula>
    </cfRule>
  </conditionalFormatting>
  <conditionalFormatting sqref="S2">
    <cfRule type="cellIs" dxfId="36" priority="25" operator="lessThan">
      <formula>-1</formula>
    </cfRule>
    <cfRule type="cellIs" dxfId="35" priority="26" operator="between">
      <formula>0</formula>
      <formula>-1</formula>
    </cfRule>
    <cfRule type="cellIs" dxfId="34" priority="27" operator="between">
      <formula>0</formula>
      <formula>1</formula>
    </cfRule>
    <cfRule type="cellIs" dxfId="33" priority="28" operator="greaterThan">
      <formula>1</formula>
    </cfRule>
  </conditionalFormatting>
  <conditionalFormatting sqref="S2">
    <cfRule type="cellIs" dxfId="32" priority="20" operator="lessThan">
      <formula>-0.5</formula>
    </cfRule>
    <cfRule type="cellIs" dxfId="31" priority="21" operator="between">
      <formula>0</formula>
      <formula>-0.5</formula>
    </cfRule>
    <cfRule type="cellIs" dxfId="30" priority="22" operator="between">
      <formula>0</formula>
      <formula>0.5</formula>
    </cfRule>
    <cfRule type="cellIs" dxfId="29" priority="23" operator="greaterThan">
      <formula>0.5</formula>
    </cfRule>
  </conditionalFormatting>
  <conditionalFormatting sqref="AA2">
    <cfRule type="cellIs" dxfId="28" priority="19" operator="greaterThan">
      <formula>0</formula>
    </cfRule>
  </conditionalFormatting>
  <conditionalFormatting sqref="L2">
    <cfRule type="cellIs" dxfId="27" priority="5" stopIfTrue="1" operator="equal">
      <formula>"NO DATA"</formula>
    </cfRule>
  </conditionalFormatting>
  <conditionalFormatting sqref="L2">
    <cfRule type="cellIs" dxfId="26" priority="6" operator="lessThan">
      <formula>-1</formula>
    </cfRule>
    <cfRule type="cellIs" dxfId="25" priority="7" operator="between">
      <formula>0</formula>
      <formula>-1</formula>
    </cfRule>
    <cfRule type="cellIs" dxfId="24" priority="8" operator="between">
      <formula>0</formula>
      <formula>1</formula>
    </cfRule>
    <cfRule type="cellIs" dxfId="23" priority="9" operator="greaterThan">
      <formula>1</formula>
    </cfRule>
  </conditionalFormatting>
  <conditionalFormatting sqref="L2">
    <cfRule type="cellIs" dxfId="22" priority="1" operator="lessThan">
      <formula>-0.5</formula>
    </cfRule>
    <cfRule type="cellIs" dxfId="21" priority="2" operator="between">
      <formula>0</formula>
      <formula>-0.5</formula>
    </cfRule>
    <cfRule type="cellIs" dxfId="20" priority="3" operator="between">
      <formula>0</formula>
      <formula>0.5</formula>
    </cfRule>
    <cfRule type="cellIs" dxfId="19" priority="4" operator="greaterThan">
      <formula>0.5</formula>
    </cfRule>
  </conditionalFormatting>
  <pageMargins left="0.7" right="0.7" top="0.75" bottom="0.75" header="0.3" footer="0.3"/>
  <pageSetup paperSize="9" scale="43" orientation="portrait" r:id="rId3"/>
  <rowBreaks count="1" manualBreakCount="1">
    <brk id="3" max="16383" man="1"/>
  </rowBreaks>
  <colBreaks count="1" manualBreakCount="1">
    <brk id="27" max="1048575" man="1"/>
  </colBreaks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tabColor rgb="FFFFFF00"/>
    <pageSetUpPr fitToPage="1"/>
  </sheetPr>
  <dimension ref="A1:AB275"/>
  <sheetViews>
    <sheetView showGridLines="0" showRowColHeaders="0" zoomScale="90" zoomScaleNormal="90" workbookViewId="0">
      <pane xSplit="7" ySplit="4" topLeftCell="H5" activePane="bottomRight" state="frozen"/>
      <selection activeCell="G27" sqref="G27"/>
      <selection pane="topRight" activeCell="G27" sqref="G27"/>
      <selection pane="bottomLeft" activeCell="G27" sqref="G27"/>
      <selection pane="bottomRight" activeCell="J12" sqref="J12"/>
    </sheetView>
  </sheetViews>
  <sheetFormatPr defaultRowHeight="15" x14ac:dyDescent="0.25"/>
  <cols>
    <col min="1" max="1" width="8.140625" style="14" customWidth="1"/>
    <col min="2" max="2" width="24.28515625" style="14" customWidth="1"/>
    <col min="3" max="3" width="6.85546875" style="14" customWidth="1"/>
    <col min="4" max="5" width="4.7109375" style="50" customWidth="1"/>
    <col min="6" max="6" width="6.42578125" style="50" customWidth="1"/>
    <col min="7" max="7" width="8.85546875" style="50" customWidth="1"/>
    <col min="8" max="22" width="9.140625" style="14" customWidth="1"/>
    <col min="23" max="23" width="25.85546875" bestFit="1" customWidth="1"/>
    <col min="29" max="16384" width="9.140625" style="14"/>
  </cols>
  <sheetData>
    <row r="1" spans="1:22" ht="15.75" thickBot="1" x14ac:dyDescent="0.3">
      <c r="A1" s="558" t="s">
        <v>267</v>
      </c>
      <c r="B1" s="646"/>
      <c r="C1" s="646"/>
      <c r="D1" s="646"/>
      <c r="E1" s="646"/>
      <c r="F1" s="646"/>
      <c r="G1" s="559"/>
      <c r="H1" s="286">
        <f>COUNT(H5:H234)</f>
        <v>0</v>
      </c>
      <c r="I1" s="286">
        <f>COUNT(I5:I234)</f>
        <v>0</v>
      </c>
      <c r="J1" s="286">
        <f t="shared" ref="J1:V1" si="0">COUNT(J5:J234)</f>
        <v>0</v>
      </c>
      <c r="K1" s="286">
        <f t="shared" si="0"/>
        <v>0</v>
      </c>
      <c r="L1" s="286">
        <f t="shared" si="0"/>
        <v>0</v>
      </c>
      <c r="M1" s="286">
        <f t="shared" si="0"/>
        <v>0</v>
      </c>
      <c r="N1" s="286">
        <f t="shared" si="0"/>
        <v>0</v>
      </c>
      <c r="O1" s="286">
        <f t="shared" si="0"/>
        <v>0</v>
      </c>
      <c r="P1" s="286">
        <f t="shared" si="0"/>
        <v>0</v>
      </c>
      <c r="Q1" s="286">
        <f t="shared" si="0"/>
        <v>0</v>
      </c>
      <c r="R1" s="286">
        <f>COUNT(R5:R234)</f>
        <v>0</v>
      </c>
      <c r="S1" s="286">
        <f t="shared" si="0"/>
        <v>0</v>
      </c>
      <c r="T1" s="286">
        <f t="shared" si="0"/>
        <v>0</v>
      </c>
      <c r="U1" s="286">
        <f t="shared" si="0"/>
        <v>0</v>
      </c>
      <c r="V1" s="286">
        <f t="shared" si="0"/>
        <v>0</v>
      </c>
    </row>
    <row r="2" spans="1:22" ht="15.75" thickBot="1" x14ac:dyDescent="0.3">
      <c r="A2" s="558" t="s">
        <v>268</v>
      </c>
      <c r="B2" s="646"/>
      <c r="C2" s="646"/>
      <c r="D2" s="646"/>
      <c r="E2" s="646"/>
      <c r="F2" s="646"/>
      <c r="G2" s="559"/>
      <c r="H2" s="287" t="str">
        <f>IFERROR((GROUPDISTRIBUTION!L275),"")</f>
        <v/>
      </c>
      <c r="I2" s="287" t="str">
        <f>IFERROR((GROUPDISTRIBUTION!M275),"")</f>
        <v/>
      </c>
      <c r="J2" s="287" t="str">
        <f>IFERROR((GROUPDISTRIBUTION!N275),"")</f>
        <v/>
      </c>
      <c r="K2" s="287" t="str">
        <f>IFERROR((GROUPDISTRIBUTION!O275),"")</f>
        <v/>
      </c>
      <c r="L2" s="287" t="str">
        <f>IFERROR((GROUPDISTRIBUTION!Q275),"")</f>
        <v/>
      </c>
      <c r="M2" s="287" t="str">
        <f>IFERROR((GROUPDISTRIBUTION!Q275),"")</f>
        <v/>
      </c>
      <c r="N2" s="287" t="str">
        <f>IFERROR((GROUPDISTRIBUTION!R275),"")</f>
        <v/>
      </c>
      <c r="O2" s="287" t="str">
        <f>IFERROR((GROUPDISTRIBUTION!S275),"")</f>
        <v/>
      </c>
      <c r="P2" s="287" t="str">
        <f>IFERROR((GROUPDISTRIBUTION!T275),"")</f>
        <v/>
      </c>
      <c r="Q2" s="287" t="str">
        <f>IFERROR((GROUPDISTRIBUTION!U275),"")</f>
        <v/>
      </c>
      <c r="R2" s="287" t="str">
        <f>IFERROR((GROUPDISTRIBUTION!V275),"")</f>
        <v/>
      </c>
      <c r="S2" s="287" t="str">
        <f>IFERROR((GROUPDISTRIBUTION!W275),"")</f>
        <v/>
      </c>
      <c r="T2" s="287" t="str">
        <f>IFERROR((GROUPDISTRIBUTION!X275),"")</f>
        <v/>
      </c>
      <c r="U2" s="287" t="str">
        <f>IFERROR((GROUPDISTRIBUTION!Y275),"")</f>
        <v/>
      </c>
      <c r="V2" s="287"/>
    </row>
    <row r="3" spans="1:22" ht="16.5" thickBot="1" x14ac:dyDescent="0.3">
      <c r="A3" s="558" t="s">
        <v>269</v>
      </c>
      <c r="B3" s="646"/>
      <c r="C3" s="646"/>
      <c r="D3" s="646"/>
      <c r="E3" s="646"/>
      <c r="F3" s="646"/>
      <c r="G3" s="559"/>
      <c r="H3" s="305" t="str">
        <f>IFERROR((AVERAGE(H5:H234)),"")</f>
        <v/>
      </c>
      <c r="I3" s="305" t="str">
        <f>IFERROR((AVERAGE(I5:I234)),"")</f>
        <v/>
      </c>
      <c r="J3" s="305" t="str">
        <f t="shared" ref="J3:V3" si="1">IFERROR((AVERAGE(J5:J234)),"")</f>
        <v/>
      </c>
      <c r="K3" s="305" t="str">
        <f t="shared" si="1"/>
        <v/>
      </c>
      <c r="L3" s="305" t="str">
        <f t="shared" si="1"/>
        <v/>
      </c>
      <c r="M3" s="305" t="str">
        <f t="shared" si="1"/>
        <v/>
      </c>
      <c r="N3" s="305" t="str">
        <f t="shared" si="1"/>
        <v/>
      </c>
      <c r="O3" s="305" t="str">
        <f t="shared" si="1"/>
        <v/>
      </c>
      <c r="P3" s="305" t="str">
        <f t="shared" si="1"/>
        <v/>
      </c>
      <c r="Q3" s="305" t="str">
        <f t="shared" si="1"/>
        <v/>
      </c>
      <c r="R3" s="305" t="str">
        <f>IFERROR((AVERAGE(R5:R234)),"")</f>
        <v/>
      </c>
      <c r="S3" s="305" t="str">
        <f t="shared" si="1"/>
        <v/>
      </c>
      <c r="T3" s="305" t="str">
        <f t="shared" si="1"/>
        <v/>
      </c>
      <c r="U3" s="305" t="str">
        <f t="shared" si="1"/>
        <v/>
      </c>
      <c r="V3" s="305" t="str">
        <f t="shared" si="1"/>
        <v/>
      </c>
    </row>
    <row r="4" spans="1:22" s="320" customFormat="1" ht="105" customHeight="1" thickBot="1" x14ac:dyDescent="0.3">
      <c r="A4" s="322" t="str">
        <f>DATASHEET!A1</f>
        <v>Id</v>
      </c>
      <c r="B4" s="379" t="str">
        <f>DATASHEET!B1</f>
        <v>Name</v>
      </c>
      <c r="C4" s="379" t="str">
        <f>DATASHEET!C1</f>
        <v>Form</v>
      </c>
      <c r="D4" s="380" t="s">
        <v>3</v>
      </c>
      <c r="E4" s="380" t="s">
        <v>38</v>
      </c>
      <c r="F4" s="316" t="s">
        <v>264</v>
      </c>
      <c r="G4" s="321" t="s">
        <v>269</v>
      </c>
      <c r="H4" s="156" t="str">
        <f>PROGRESS!T2</f>
        <v>ART</v>
      </c>
      <c r="I4" s="319" t="str">
        <f>PROGRESS!Y2</f>
        <v>D&amp;T</v>
      </c>
      <c r="J4" s="317" t="str">
        <f>PROGRESS!AD2</f>
        <v>DRAMA</v>
      </c>
      <c r="K4" s="317" t="str">
        <f>PROGRESS!AI2</f>
        <v>ENGLISH</v>
      </c>
      <c r="L4" s="317" t="s">
        <v>297</v>
      </c>
      <c r="M4" s="317" t="str">
        <f>PROGRESS!AS2</f>
        <v>GEOGRAPHY</v>
      </c>
      <c r="N4" s="317" t="str">
        <f>PROGRESS!AX2</f>
        <v>HISTORY</v>
      </c>
      <c r="O4" s="317" t="str">
        <f>PROGRESS!BC2</f>
        <v>ICT</v>
      </c>
      <c r="P4" s="317" t="str">
        <f>PROGRESS!BH2</f>
        <v>MATHS</v>
      </c>
      <c r="Q4" s="317" t="str">
        <f>PROGRESS!BM2</f>
        <v>MUSIC</v>
      </c>
      <c r="R4" s="318" t="str">
        <f>PROGRESS!BR2</f>
        <v>PSHE</v>
      </c>
      <c r="S4" s="317" t="str">
        <f>PROGRESS!BW2</f>
        <v>PHYSED</v>
      </c>
      <c r="T4" s="317" t="str">
        <f>PROGRESS!CB2</f>
        <v>RELIGIOUSED</v>
      </c>
      <c r="U4" s="317" t="str">
        <f>PROGRESS!CG2</f>
        <v>SCIENCE</v>
      </c>
      <c r="V4" s="384" t="s">
        <v>298</v>
      </c>
    </row>
    <row r="5" spans="1:22" x14ac:dyDescent="0.25">
      <c r="A5" s="30">
        <f>IF(DATASHEET!A2="","",DATASHEET!A2)</f>
        <v>152831</v>
      </c>
      <c r="B5" s="15" t="str">
        <f>DATASHEET!B2</f>
        <v>ABRAHAM, Olivia</v>
      </c>
      <c r="C5" s="16" t="str">
        <f>DATASHEET!C2</f>
        <v>8KC</v>
      </c>
      <c r="D5" s="420" t="str">
        <f>PROGRESS!E16</f>
        <v>N</v>
      </c>
      <c r="E5" s="423" t="str">
        <f>PROGRESS!I16</f>
        <v>N</v>
      </c>
      <c r="F5" s="376" t="str">
        <f>DATASHEET!L2</f>
        <v>7-8</v>
      </c>
      <c r="G5" s="271" t="str">
        <f t="shared" ref="G5:G68" si="2">IFERROR(AVERAGE(H5:V5),"")</f>
        <v/>
      </c>
      <c r="H5" s="271" t="str">
        <f>IF(PROGRESS!S16="","NO DATA",PROGRESS!S16)</f>
        <v>NO DATA</v>
      </c>
      <c r="I5" s="273" t="str">
        <f>IF(PROGRESS!X16="","NO DATA",PROGRESS!X16)</f>
        <v>NO DATA</v>
      </c>
      <c r="J5" s="272" t="str">
        <f>IF(PROGRESS!AC16="","NO DATA",PROGRESS!AC16)</f>
        <v>NO DATA</v>
      </c>
      <c r="K5" s="272" t="str">
        <f>IF(PROGRESS!AH16="","NO DATA",PROGRESS!AH16)</f>
        <v>NO DATA</v>
      </c>
      <c r="L5" s="272" t="str">
        <f>IF(PROGRESS!AM16="","NO DATA",PROGRESS!AM16)</f>
        <v>NO DATA</v>
      </c>
      <c r="M5" s="272" t="str">
        <f>IF(PROGRESS!AR16="","NO DATA",PROGRESS!AR16)</f>
        <v>NO DATA</v>
      </c>
      <c r="N5" s="272" t="str">
        <f>IF(PROGRESS!AW16="","NO DATA",PROGRESS!AW16)</f>
        <v>NO DATA</v>
      </c>
      <c r="O5" s="272" t="str">
        <f>IF(PROGRESS!BB16="","NO DATA",PROGRESS!BB16)</f>
        <v>NO DATA</v>
      </c>
      <c r="P5" s="272" t="str">
        <f>IF(PROGRESS!BG16="","NO DATA",PROGRESS!BG16)</f>
        <v>NO DATA</v>
      </c>
      <c r="Q5" s="272" t="str">
        <f>IF(PROGRESS!BL16="","NO DATA",PROGRESS!BL16)</f>
        <v>NO DATA</v>
      </c>
      <c r="R5" s="272" t="str">
        <f>IF(PROGRESS!BQ16="","NO DATA",PROGRESS!BQ16)</f>
        <v>NO DATA</v>
      </c>
      <c r="S5" s="272" t="str">
        <f>IF(PROGRESS!BV16="","NO DATA",PROGRESS!BV16)</f>
        <v>NO DATA</v>
      </c>
      <c r="T5" s="272" t="str">
        <f>IF(PROGRESS!CA16="","NO DATA",PROGRESS!CA16)</f>
        <v>NO DATA</v>
      </c>
      <c r="U5" s="272" t="str">
        <f>IF(PROGRESS!CF16="","NO DATA",PROGRESS!CF16)</f>
        <v>NO DATA</v>
      </c>
      <c r="V5" s="272" t="str">
        <f>IF(PROGRESS!CK16="","NO DATA",PROGRESS!CK16)</f>
        <v>NO DATA</v>
      </c>
    </row>
    <row r="6" spans="1:22" x14ac:dyDescent="0.25">
      <c r="A6" s="35">
        <f>IF(DATASHEET!A3="","",DATASHEET!A3)</f>
        <v>152924</v>
      </c>
      <c r="B6" s="19" t="str">
        <f>DATASHEET!B3</f>
        <v>AHMADI-SIAHPOUSH, Aryana</v>
      </c>
      <c r="C6" s="20" t="str">
        <f>DATASHEET!C3</f>
        <v>8AR</v>
      </c>
      <c r="D6" s="122" t="str">
        <f>PROGRESS!E17</f>
        <v>N</v>
      </c>
      <c r="E6" s="424" t="str">
        <f>PROGRESS!I17</f>
        <v>N</v>
      </c>
      <c r="F6" s="377" t="str">
        <f>DATASHEET!L3</f>
        <v>6-7</v>
      </c>
      <c r="G6" s="274" t="str">
        <f t="shared" si="2"/>
        <v/>
      </c>
      <c r="H6" s="274" t="str">
        <f>IF(PROGRESS!S17="","NO DATA",PROGRESS!S17)</f>
        <v>NO DATA</v>
      </c>
      <c r="I6" s="275" t="str">
        <f>IF(PROGRESS!X17="","NO DATA",PROGRESS!X17)</f>
        <v>NO DATA</v>
      </c>
      <c r="J6" s="270" t="str">
        <f>IF(PROGRESS!AC17="","NO DATA",PROGRESS!AC17)</f>
        <v>NO DATA</v>
      </c>
      <c r="K6" s="270" t="str">
        <f>IF(PROGRESS!AH17="","NO DATA",PROGRESS!AH17)</f>
        <v>NO DATA</v>
      </c>
      <c r="L6" s="270" t="str">
        <f>IF(PROGRESS!AM17="","NO DATA",PROGRESS!AM17)</f>
        <v>NO DATA</v>
      </c>
      <c r="M6" s="270" t="str">
        <f>IF(PROGRESS!AR17="","NO DATA",PROGRESS!AR17)</f>
        <v>NO DATA</v>
      </c>
      <c r="N6" s="270" t="str">
        <f>IF(PROGRESS!AW17="","NO DATA",PROGRESS!AW17)</f>
        <v>NO DATA</v>
      </c>
      <c r="O6" s="270" t="str">
        <f>IF(PROGRESS!BB17="","NO DATA",PROGRESS!BB17)</f>
        <v>NO DATA</v>
      </c>
      <c r="P6" s="270" t="str">
        <f>IF(PROGRESS!BG17="","NO DATA",PROGRESS!BG17)</f>
        <v>NO DATA</v>
      </c>
      <c r="Q6" s="270" t="str">
        <f>IF(PROGRESS!BL17="","NO DATA",PROGRESS!BL17)</f>
        <v>NO DATA</v>
      </c>
      <c r="R6" s="270" t="str">
        <f>IF(PROGRESS!BQ17="","NO DATA",PROGRESS!BQ17)</f>
        <v>NO DATA</v>
      </c>
      <c r="S6" s="270" t="str">
        <f>IF(PROGRESS!BV17="","NO DATA",PROGRESS!BV17)</f>
        <v>NO DATA</v>
      </c>
      <c r="T6" s="270" t="str">
        <f>IF(PROGRESS!CA17="","NO DATA",PROGRESS!CA17)</f>
        <v>NO DATA</v>
      </c>
      <c r="U6" s="270" t="str">
        <f>IF(PROGRESS!CF17="","NO DATA",PROGRESS!CF17)</f>
        <v>NO DATA</v>
      </c>
      <c r="V6" s="385" t="str">
        <f>IF(PROGRESS!CK17="","NO DATA",PROGRESS!CK17)</f>
        <v>NO DATA</v>
      </c>
    </row>
    <row r="7" spans="1:22" x14ac:dyDescent="0.25">
      <c r="A7" s="35">
        <f>IF(DATASHEET!A4="","",DATASHEET!A4)</f>
        <v>152810</v>
      </c>
      <c r="B7" s="19" t="str">
        <f>DATASHEET!B4</f>
        <v>AKANUWE, Raphael</v>
      </c>
      <c r="C7" s="20" t="str">
        <f>DATASHEET!C4</f>
        <v>8KC</v>
      </c>
      <c r="D7" s="122" t="str">
        <f>PROGRESS!E18</f>
        <v>N</v>
      </c>
      <c r="E7" s="424" t="str">
        <f>PROGRESS!I18</f>
        <v>N</v>
      </c>
      <c r="F7" s="377" t="str">
        <f>DATASHEET!L4</f>
        <v>7-8</v>
      </c>
      <c r="G7" s="274" t="str">
        <f t="shared" si="2"/>
        <v/>
      </c>
      <c r="H7" s="274" t="str">
        <f>IF(PROGRESS!S18="","NO DATA",PROGRESS!S18)</f>
        <v>NO DATA</v>
      </c>
      <c r="I7" s="275" t="str">
        <f>IF(PROGRESS!X18="","NO DATA",PROGRESS!X18)</f>
        <v>NO DATA</v>
      </c>
      <c r="J7" s="270" t="str">
        <f>IF(PROGRESS!AC18="","NO DATA",PROGRESS!AC18)</f>
        <v>NO DATA</v>
      </c>
      <c r="K7" s="270" t="str">
        <f>IF(PROGRESS!AH18="","NO DATA",PROGRESS!AH18)</f>
        <v>NO DATA</v>
      </c>
      <c r="L7" s="270" t="str">
        <f>IF(PROGRESS!AM18="","NO DATA",PROGRESS!AM18)</f>
        <v>NO DATA</v>
      </c>
      <c r="M7" s="270" t="str">
        <f>IF(PROGRESS!AR18="","NO DATA",PROGRESS!AR18)</f>
        <v>NO DATA</v>
      </c>
      <c r="N7" s="270" t="str">
        <f>IF(PROGRESS!AW18="","NO DATA",PROGRESS!AW18)</f>
        <v>NO DATA</v>
      </c>
      <c r="O7" s="270" t="str">
        <f>IF(PROGRESS!BB18="","NO DATA",PROGRESS!BB18)</f>
        <v>NO DATA</v>
      </c>
      <c r="P7" s="270" t="str">
        <f>IF(PROGRESS!BG18="","NO DATA",PROGRESS!BG18)</f>
        <v>NO DATA</v>
      </c>
      <c r="Q7" s="270" t="str">
        <f>IF(PROGRESS!BL18="","NO DATA",PROGRESS!BL18)</f>
        <v>NO DATA</v>
      </c>
      <c r="R7" s="270" t="str">
        <f>IF(PROGRESS!BQ18="","NO DATA",PROGRESS!BQ18)</f>
        <v>NO DATA</v>
      </c>
      <c r="S7" s="270" t="str">
        <f>IF(PROGRESS!BV18="","NO DATA",PROGRESS!BV18)</f>
        <v>NO DATA</v>
      </c>
      <c r="T7" s="270" t="str">
        <f>IF(PROGRESS!CA18="","NO DATA",PROGRESS!CA18)</f>
        <v>NO DATA</v>
      </c>
      <c r="U7" s="270" t="str">
        <f>IF(PROGRESS!CF18="","NO DATA",PROGRESS!CF18)</f>
        <v>NO DATA</v>
      </c>
      <c r="V7" s="385" t="str">
        <f>IF(PROGRESS!CK18="","NO DATA",PROGRESS!CK18)</f>
        <v>NO DATA</v>
      </c>
    </row>
    <row r="8" spans="1:22" x14ac:dyDescent="0.25">
      <c r="A8" s="35">
        <f>IF(DATASHEET!A5="","",DATASHEET!A5)</f>
        <v>152847</v>
      </c>
      <c r="B8" s="19" t="str">
        <f>DATASHEET!B5</f>
        <v>ALLEN, Elyse</v>
      </c>
      <c r="C8" s="20" t="str">
        <f>DATASHEET!C5</f>
        <v>8KC</v>
      </c>
      <c r="D8" s="122" t="str">
        <f>PROGRESS!E19</f>
        <v>N</v>
      </c>
      <c r="E8" s="424" t="str">
        <f>PROGRESS!I19</f>
        <v>N</v>
      </c>
      <c r="F8" s="377" t="str">
        <f>DATASHEET!L5</f>
        <v>5-6</v>
      </c>
      <c r="G8" s="274" t="str">
        <f t="shared" si="2"/>
        <v/>
      </c>
      <c r="H8" s="274" t="str">
        <f>IF(PROGRESS!S19="","NO DATA",PROGRESS!S19)</f>
        <v>NO DATA</v>
      </c>
      <c r="I8" s="275" t="str">
        <f>IF(PROGRESS!X19="","NO DATA",PROGRESS!X19)</f>
        <v>NO DATA</v>
      </c>
      <c r="J8" s="270" t="str">
        <f>IF(PROGRESS!AC19="","NO DATA",PROGRESS!AC19)</f>
        <v>NO DATA</v>
      </c>
      <c r="K8" s="270" t="str">
        <f>IF(PROGRESS!AH19="","NO DATA",PROGRESS!AH19)</f>
        <v>NO DATA</v>
      </c>
      <c r="L8" s="270" t="str">
        <f>IF(PROGRESS!AM19="","NO DATA",PROGRESS!AM19)</f>
        <v>NO DATA</v>
      </c>
      <c r="M8" s="270" t="str">
        <f>IF(PROGRESS!AR19="","NO DATA",PROGRESS!AR19)</f>
        <v>NO DATA</v>
      </c>
      <c r="N8" s="270" t="str">
        <f>IF(PROGRESS!AW19="","NO DATA",PROGRESS!AW19)</f>
        <v>NO DATA</v>
      </c>
      <c r="O8" s="270" t="str">
        <f>IF(PROGRESS!BB19="","NO DATA",PROGRESS!BB19)</f>
        <v>NO DATA</v>
      </c>
      <c r="P8" s="270" t="str">
        <f>IF(PROGRESS!BG19="","NO DATA",PROGRESS!BG19)</f>
        <v>NO DATA</v>
      </c>
      <c r="Q8" s="270" t="str">
        <f>IF(PROGRESS!BL19="","NO DATA",PROGRESS!BL19)</f>
        <v>NO DATA</v>
      </c>
      <c r="R8" s="270" t="str">
        <f>IF(PROGRESS!BQ19="","NO DATA",PROGRESS!BQ19)</f>
        <v>NO DATA</v>
      </c>
      <c r="S8" s="270" t="str">
        <f>IF(PROGRESS!BV19="","NO DATA",PROGRESS!BV19)</f>
        <v>NO DATA</v>
      </c>
      <c r="T8" s="270" t="str">
        <f>IF(PROGRESS!CA19="","NO DATA",PROGRESS!CA19)</f>
        <v>NO DATA</v>
      </c>
      <c r="U8" s="270" t="str">
        <f>IF(PROGRESS!CF19="","NO DATA",PROGRESS!CF19)</f>
        <v>NO DATA</v>
      </c>
      <c r="V8" s="385" t="str">
        <f>IF(PROGRESS!CK19="","NO DATA",PROGRESS!CK19)</f>
        <v>NO DATA</v>
      </c>
    </row>
    <row r="9" spans="1:22" x14ac:dyDescent="0.25">
      <c r="A9" s="35">
        <f>IF(DATASHEET!A6="","",DATASHEET!A6)</f>
        <v>152799</v>
      </c>
      <c r="B9" s="19" t="str">
        <f>DATASHEET!B6</f>
        <v>ALLEN, Emily</v>
      </c>
      <c r="C9" s="20" t="str">
        <f>DATASHEET!C6</f>
        <v>8KC</v>
      </c>
      <c r="D9" s="122" t="str">
        <f>PROGRESS!E20</f>
        <v>N</v>
      </c>
      <c r="E9" s="424" t="str">
        <f>PROGRESS!I20</f>
        <v>N</v>
      </c>
      <c r="F9" s="377" t="str">
        <f>DATASHEET!L6</f>
        <v>7-8</v>
      </c>
      <c r="G9" s="274" t="str">
        <f t="shared" si="2"/>
        <v/>
      </c>
      <c r="H9" s="274" t="str">
        <f>IF(PROGRESS!S20="","NO DATA",PROGRESS!S20)</f>
        <v>NO DATA</v>
      </c>
      <c r="I9" s="275" t="str">
        <f>IF(PROGRESS!X20="","NO DATA",PROGRESS!X20)</f>
        <v>NO DATA</v>
      </c>
      <c r="J9" s="270" t="str">
        <f>IF(PROGRESS!AC20="","NO DATA",PROGRESS!AC20)</f>
        <v>NO DATA</v>
      </c>
      <c r="K9" s="270" t="str">
        <f>IF(PROGRESS!AH20="","NO DATA",PROGRESS!AH20)</f>
        <v>NO DATA</v>
      </c>
      <c r="L9" s="270" t="str">
        <f>IF(PROGRESS!AM20="","NO DATA",PROGRESS!AM20)</f>
        <v>NO DATA</v>
      </c>
      <c r="M9" s="270" t="str">
        <f>IF(PROGRESS!AR20="","NO DATA",PROGRESS!AR20)</f>
        <v>NO DATA</v>
      </c>
      <c r="N9" s="270" t="str">
        <f>IF(PROGRESS!AW20="","NO DATA",PROGRESS!AW20)</f>
        <v>NO DATA</v>
      </c>
      <c r="O9" s="270" t="str">
        <f>IF(PROGRESS!BB20="","NO DATA",PROGRESS!BB20)</f>
        <v>NO DATA</v>
      </c>
      <c r="P9" s="270" t="str">
        <f>IF(PROGRESS!BG20="","NO DATA",PROGRESS!BG20)</f>
        <v>NO DATA</v>
      </c>
      <c r="Q9" s="270" t="str">
        <f>IF(PROGRESS!BL20="","NO DATA",PROGRESS!BL20)</f>
        <v>NO DATA</v>
      </c>
      <c r="R9" s="270" t="str">
        <f>IF(PROGRESS!BQ20="","NO DATA",PROGRESS!BQ20)</f>
        <v>NO DATA</v>
      </c>
      <c r="S9" s="270" t="str">
        <f>IF(PROGRESS!BV20="","NO DATA",PROGRESS!BV20)</f>
        <v>NO DATA</v>
      </c>
      <c r="T9" s="270" t="str">
        <f>IF(PROGRESS!CA20="","NO DATA",PROGRESS!CA20)</f>
        <v>NO DATA</v>
      </c>
      <c r="U9" s="270" t="str">
        <f>IF(PROGRESS!CF20="","NO DATA",PROGRESS!CF20)</f>
        <v>NO DATA</v>
      </c>
      <c r="V9" s="385" t="str">
        <f>IF(PROGRESS!CK20="","NO DATA",PROGRESS!CK20)</f>
        <v>NO DATA</v>
      </c>
    </row>
    <row r="10" spans="1:22" x14ac:dyDescent="0.25">
      <c r="A10" s="35">
        <f>IF(DATASHEET!A7="","",DATASHEET!A7)</f>
        <v>152923</v>
      </c>
      <c r="B10" s="19" t="str">
        <f>DATASHEET!B7</f>
        <v>AMBOE-FROU, Jean</v>
      </c>
      <c r="C10" s="20" t="str">
        <f>DATASHEET!C7</f>
        <v>8KC</v>
      </c>
      <c r="D10" s="122" t="str">
        <f>PROGRESS!E21</f>
        <v>N</v>
      </c>
      <c r="E10" s="424" t="str">
        <f>PROGRESS!I21</f>
        <v>N</v>
      </c>
      <c r="F10" s="377" t="str">
        <f>DATASHEET!L7</f>
        <v>7-8</v>
      </c>
      <c r="G10" s="274" t="str">
        <f t="shared" si="2"/>
        <v/>
      </c>
      <c r="H10" s="274" t="str">
        <f>IF(PROGRESS!S21="","NO DATA",PROGRESS!S21)</f>
        <v>NO DATA</v>
      </c>
      <c r="I10" s="275" t="str">
        <f>IF(PROGRESS!X21="","NO DATA",PROGRESS!X21)</f>
        <v>NO DATA</v>
      </c>
      <c r="J10" s="270" t="str">
        <f>IF(PROGRESS!AC21="","NO DATA",PROGRESS!AC21)</f>
        <v>NO DATA</v>
      </c>
      <c r="K10" s="270" t="str">
        <f>IF(PROGRESS!AH21="","NO DATA",PROGRESS!AH21)</f>
        <v>NO DATA</v>
      </c>
      <c r="L10" s="270" t="str">
        <f>IF(PROGRESS!AM21="","NO DATA",PROGRESS!AM21)</f>
        <v>NO DATA</v>
      </c>
      <c r="M10" s="270" t="str">
        <f>IF(PROGRESS!AR21="","NO DATA",PROGRESS!AR21)</f>
        <v>NO DATA</v>
      </c>
      <c r="N10" s="270" t="str">
        <f>IF(PROGRESS!AW21="","NO DATA",PROGRESS!AW21)</f>
        <v>NO DATA</v>
      </c>
      <c r="O10" s="270" t="str">
        <f>IF(PROGRESS!BB21="","NO DATA",PROGRESS!BB21)</f>
        <v>NO DATA</v>
      </c>
      <c r="P10" s="270" t="str">
        <f>IF(PROGRESS!BG21="","NO DATA",PROGRESS!BG21)</f>
        <v>NO DATA</v>
      </c>
      <c r="Q10" s="270" t="str">
        <f>IF(PROGRESS!BL21="","NO DATA",PROGRESS!BL21)</f>
        <v>NO DATA</v>
      </c>
      <c r="R10" s="270" t="str">
        <f>IF(PROGRESS!BQ21="","NO DATA",PROGRESS!BQ21)</f>
        <v>NO DATA</v>
      </c>
      <c r="S10" s="270" t="str">
        <f>IF(PROGRESS!BV21="","NO DATA",PROGRESS!BV21)</f>
        <v>NO DATA</v>
      </c>
      <c r="T10" s="270" t="str">
        <f>IF(PROGRESS!CA21="","NO DATA",PROGRESS!CA21)</f>
        <v>NO DATA</v>
      </c>
      <c r="U10" s="270" t="str">
        <f>IF(PROGRESS!CF21="","NO DATA",PROGRESS!CF21)</f>
        <v>NO DATA</v>
      </c>
      <c r="V10" s="385" t="str">
        <f>IF(PROGRESS!CK21="","NO DATA",PROGRESS!CK21)</f>
        <v>NO DATA</v>
      </c>
    </row>
    <row r="11" spans="1:22" x14ac:dyDescent="0.25">
      <c r="A11" s="35">
        <f>IF(DATASHEET!A8="","",DATASHEET!A8)</f>
        <v>152753</v>
      </c>
      <c r="B11" s="19" t="str">
        <f>DATASHEET!B8</f>
        <v>AMOAH, Amara</v>
      </c>
      <c r="C11" s="20" t="str">
        <f>DATASHEET!C8</f>
        <v>8PH</v>
      </c>
      <c r="D11" s="122" t="str">
        <f>PROGRESS!E22</f>
        <v>N</v>
      </c>
      <c r="E11" s="424" t="str">
        <f>PROGRESS!I22</f>
        <v>Y</v>
      </c>
      <c r="F11" s="377" t="str">
        <f>DATASHEET!L8</f>
        <v>4-5</v>
      </c>
      <c r="G11" s="274" t="str">
        <f t="shared" si="2"/>
        <v/>
      </c>
      <c r="H11" s="274" t="str">
        <f>IF(PROGRESS!S22="","NO DATA",PROGRESS!S22)</f>
        <v>NO DATA</v>
      </c>
      <c r="I11" s="275" t="str">
        <f>IF(PROGRESS!X22="","NO DATA",PROGRESS!X22)</f>
        <v>NO DATA</v>
      </c>
      <c r="J11" s="270" t="str">
        <f>IF(PROGRESS!AC22="","NO DATA",PROGRESS!AC22)</f>
        <v>NO DATA</v>
      </c>
      <c r="K11" s="270" t="str">
        <f>IF(PROGRESS!AH22="","NO DATA",PROGRESS!AH22)</f>
        <v>NO DATA</v>
      </c>
      <c r="L11" s="270" t="str">
        <f>IF(PROGRESS!AM22="","NO DATA",PROGRESS!AM22)</f>
        <v>NO DATA</v>
      </c>
      <c r="M11" s="270" t="str">
        <f>IF(PROGRESS!AR22="","NO DATA",PROGRESS!AR22)</f>
        <v>NO DATA</v>
      </c>
      <c r="N11" s="270" t="str">
        <f>IF(PROGRESS!AW22="","NO DATA",PROGRESS!AW22)</f>
        <v>NO DATA</v>
      </c>
      <c r="O11" s="270" t="str">
        <f>IF(PROGRESS!BB22="","NO DATA",PROGRESS!BB22)</f>
        <v>NO DATA</v>
      </c>
      <c r="P11" s="270" t="str">
        <f>IF(PROGRESS!BG22="","NO DATA",PROGRESS!BG22)</f>
        <v>NO DATA</v>
      </c>
      <c r="Q11" s="270" t="str">
        <f>IF(PROGRESS!BL22="","NO DATA",PROGRESS!BL22)</f>
        <v>NO DATA</v>
      </c>
      <c r="R11" s="270" t="str">
        <f>IF(PROGRESS!BQ22="","NO DATA",PROGRESS!BQ22)</f>
        <v>NO DATA</v>
      </c>
      <c r="S11" s="270" t="str">
        <f>IF(PROGRESS!BV22="","NO DATA",PROGRESS!BV22)</f>
        <v>NO DATA</v>
      </c>
      <c r="T11" s="270" t="str">
        <f>IF(PROGRESS!CA22="","NO DATA",PROGRESS!CA22)</f>
        <v>NO DATA</v>
      </c>
      <c r="U11" s="270" t="str">
        <f>IF(PROGRESS!CF22="","NO DATA",PROGRESS!CF22)</f>
        <v>NO DATA</v>
      </c>
      <c r="V11" s="385" t="str">
        <f>IF(PROGRESS!CK22="","NO DATA",PROGRESS!CK22)</f>
        <v>NO DATA</v>
      </c>
    </row>
    <row r="12" spans="1:22" x14ac:dyDescent="0.25">
      <c r="A12" s="35">
        <f>IF(DATASHEET!A9="","",DATASHEET!A9)</f>
        <v>152745</v>
      </c>
      <c r="B12" s="19" t="str">
        <f>DATASHEET!B9</f>
        <v>AURE, Viggo</v>
      </c>
      <c r="C12" s="20" t="str">
        <f>DATASHEET!C9</f>
        <v>8AB</v>
      </c>
      <c r="D12" s="122" t="str">
        <f>PROGRESS!E23</f>
        <v>N</v>
      </c>
      <c r="E12" s="424" t="str">
        <f>PROGRESS!I23</f>
        <v>N</v>
      </c>
      <c r="F12" s="377" t="str">
        <f>DATASHEET!L9</f>
        <v>5-6</v>
      </c>
      <c r="G12" s="274" t="str">
        <f t="shared" si="2"/>
        <v/>
      </c>
      <c r="H12" s="274" t="str">
        <f>IF(PROGRESS!S23="","NO DATA",PROGRESS!S23)</f>
        <v>NO DATA</v>
      </c>
      <c r="I12" s="275" t="str">
        <f>IF(PROGRESS!X23="","NO DATA",PROGRESS!X23)</f>
        <v>NO DATA</v>
      </c>
      <c r="J12" s="270" t="str">
        <f>IF(PROGRESS!AC23="","NO DATA",PROGRESS!AC23)</f>
        <v>NO DATA</v>
      </c>
      <c r="K12" s="270" t="str">
        <f>IF(PROGRESS!AH23="","NO DATA",PROGRESS!AH23)</f>
        <v>NO DATA</v>
      </c>
      <c r="L12" s="270" t="str">
        <f>IF(PROGRESS!AM23="","NO DATA",PROGRESS!AM23)</f>
        <v>NO DATA</v>
      </c>
      <c r="M12" s="270" t="str">
        <f>IF(PROGRESS!AR23="","NO DATA",PROGRESS!AR23)</f>
        <v>NO DATA</v>
      </c>
      <c r="N12" s="270" t="str">
        <f>IF(PROGRESS!AW23="","NO DATA",PROGRESS!AW23)</f>
        <v>NO DATA</v>
      </c>
      <c r="O12" s="270" t="str">
        <f>IF(PROGRESS!BB23="","NO DATA",PROGRESS!BB23)</f>
        <v>NO DATA</v>
      </c>
      <c r="P12" s="270" t="str">
        <f>IF(PROGRESS!BG23="","NO DATA",PROGRESS!BG23)</f>
        <v>NO DATA</v>
      </c>
      <c r="Q12" s="270" t="str">
        <f>IF(PROGRESS!BL23="","NO DATA",PROGRESS!BL23)</f>
        <v>NO DATA</v>
      </c>
      <c r="R12" s="270" t="str">
        <f>IF(PROGRESS!BQ23="","NO DATA",PROGRESS!BQ23)</f>
        <v>NO DATA</v>
      </c>
      <c r="S12" s="270" t="str">
        <f>IF(PROGRESS!BV23="","NO DATA",PROGRESS!BV23)</f>
        <v>NO DATA</v>
      </c>
      <c r="T12" s="270" t="str">
        <f>IF(PROGRESS!CA23="","NO DATA",PROGRESS!CA23)</f>
        <v>NO DATA</v>
      </c>
      <c r="U12" s="270" t="str">
        <f>IF(PROGRESS!CF23="","NO DATA",PROGRESS!CF23)</f>
        <v>NO DATA</v>
      </c>
      <c r="V12" s="385" t="str">
        <f>IF(PROGRESS!CK23="","NO DATA",PROGRESS!CK23)</f>
        <v>NO DATA</v>
      </c>
    </row>
    <row r="13" spans="1:22" x14ac:dyDescent="0.25">
      <c r="A13" s="35">
        <f>IF(DATASHEET!A10="","",DATASHEET!A10)</f>
        <v>152827</v>
      </c>
      <c r="B13" s="19" t="str">
        <f>DATASHEET!B10</f>
        <v>AZUMAH, Yelorm</v>
      </c>
      <c r="C13" s="20" t="str">
        <f>DATASHEET!C10</f>
        <v>8AB</v>
      </c>
      <c r="D13" s="122" t="str">
        <f>PROGRESS!E24</f>
        <v>N</v>
      </c>
      <c r="E13" s="424" t="str">
        <f>PROGRESS!I24</f>
        <v>N</v>
      </c>
      <c r="F13" s="377" t="str">
        <f>DATASHEET!L10</f>
        <v>5-6</v>
      </c>
      <c r="G13" s="274" t="str">
        <f t="shared" si="2"/>
        <v/>
      </c>
      <c r="H13" s="274" t="str">
        <f>IF(PROGRESS!S24="","NO DATA",PROGRESS!S24)</f>
        <v>NO DATA</v>
      </c>
      <c r="I13" s="275" t="str">
        <f>IF(PROGRESS!X24="","NO DATA",PROGRESS!X24)</f>
        <v>NO DATA</v>
      </c>
      <c r="J13" s="270" t="str">
        <f>IF(PROGRESS!AC24="","NO DATA",PROGRESS!AC24)</f>
        <v>NO DATA</v>
      </c>
      <c r="K13" s="270" t="str">
        <f>IF(PROGRESS!AH24="","NO DATA",PROGRESS!AH24)</f>
        <v>NO DATA</v>
      </c>
      <c r="L13" s="270" t="str">
        <f>IF(PROGRESS!AM24="","NO DATA",PROGRESS!AM24)</f>
        <v>NO DATA</v>
      </c>
      <c r="M13" s="270" t="str">
        <f>IF(PROGRESS!AR24="","NO DATA",PROGRESS!AR24)</f>
        <v>NO DATA</v>
      </c>
      <c r="N13" s="270" t="str">
        <f>IF(PROGRESS!AW24="","NO DATA",PROGRESS!AW24)</f>
        <v>NO DATA</v>
      </c>
      <c r="O13" s="270" t="str">
        <f>IF(PROGRESS!BB24="","NO DATA",PROGRESS!BB24)</f>
        <v>NO DATA</v>
      </c>
      <c r="P13" s="270" t="str">
        <f>IF(PROGRESS!BG24="","NO DATA",PROGRESS!BG24)</f>
        <v>NO DATA</v>
      </c>
      <c r="Q13" s="270" t="str">
        <f>IF(PROGRESS!BL24="","NO DATA",PROGRESS!BL24)</f>
        <v>NO DATA</v>
      </c>
      <c r="R13" s="270" t="str">
        <f>IF(PROGRESS!BQ24="","NO DATA",PROGRESS!BQ24)</f>
        <v>NO DATA</v>
      </c>
      <c r="S13" s="270" t="str">
        <f>IF(PROGRESS!BV24="","NO DATA",PROGRESS!BV24)</f>
        <v>NO DATA</v>
      </c>
      <c r="T13" s="270" t="str">
        <f>IF(PROGRESS!CA24="","NO DATA",PROGRESS!CA24)</f>
        <v>NO DATA</v>
      </c>
      <c r="U13" s="270" t="str">
        <f>IF(PROGRESS!CF24="","NO DATA",PROGRESS!CF24)</f>
        <v>NO DATA</v>
      </c>
      <c r="V13" s="385" t="str">
        <f>IF(PROGRESS!CK24="","NO DATA",PROGRESS!CK24)</f>
        <v>NO DATA</v>
      </c>
    </row>
    <row r="14" spans="1:22" x14ac:dyDescent="0.25">
      <c r="A14" s="35">
        <f>IF(DATASHEET!A11="","",DATASHEET!A11)</f>
        <v>152882</v>
      </c>
      <c r="B14" s="19" t="str">
        <f>DATASHEET!B11</f>
        <v>BAILEY, Jackson</v>
      </c>
      <c r="C14" s="20" t="str">
        <f>DATASHEET!C11</f>
        <v>8MH</v>
      </c>
      <c r="D14" s="122" t="str">
        <f>PROGRESS!E25</f>
        <v>N</v>
      </c>
      <c r="E14" s="424" t="str">
        <f>PROGRESS!I25</f>
        <v>Y</v>
      </c>
      <c r="F14" s="377" t="str">
        <f>DATASHEET!L11</f>
        <v>5-6</v>
      </c>
      <c r="G14" s="274" t="str">
        <f t="shared" si="2"/>
        <v/>
      </c>
      <c r="H14" s="274" t="str">
        <f>IF(PROGRESS!S25="","NO DATA",PROGRESS!S25)</f>
        <v>NO DATA</v>
      </c>
      <c r="I14" s="275" t="str">
        <f>IF(PROGRESS!X25="","NO DATA",PROGRESS!X25)</f>
        <v>NO DATA</v>
      </c>
      <c r="J14" s="270" t="str">
        <f>IF(PROGRESS!AC25="","NO DATA",PROGRESS!AC25)</f>
        <v>NO DATA</v>
      </c>
      <c r="K14" s="270" t="str">
        <f>IF(PROGRESS!AH25="","NO DATA",PROGRESS!AH25)</f>
        <v>NO DATA</v>
      </c>
      <c r="L14" s="270" t="str">
        <f>IF(PROGRESS!AM25="","NO DATA",PROGRESS!AM25)</f>
        <v>NO DATA</v>
      </c>
      <c r="M14" s="270" t="str">
        <f>IF(PROGRESS!AR25="","NO DATA",PROGRESS!AR25)</f>
        <v>NO DATA</v>
      </c>
      <c r="N14" s="270" t="str">
        <f>IF(PROGRESS!AW25="","NO DATA",PROGRESS!AW25)</f>
        <v>NO DATA</v>
      </c>
      <c r="O14" s="270" t="str">
        <f>IF(PROGRESS!BB25="","NO DATA",PROGRESS!BB25)</f>
        <v>NO DATA</v>
      </c>
      <c r="P14" s="270" t="str">
        <f>IF(PROGRESS!BG25="","NO DATA",PROGRESS!BG25)</f>
        <v>NO DATA</v>
      </c>
      <c r="Q14" s="270" t="str">
        <f>IF(PROGRESS!BL25="","NO DATA",PROGRESS!BL25)</f>
        <v>NO DATA</v>
      </c>
      <c r="R14" s="270" t="str">
        <f>IF(PROGRESS!BQ25="","NO DATA",PROGRESS!BQ25)</f>
        <v>NO DATA</v>
      </c>
      <c r="S14" s="270" t="str">
        <f>IF(PROGRESS!BV25="","NO DATA",PROGRESS!BV25)</f>
        <v>NO DATA</v>
      </c>
      <c r="T14" s="270" t="str">
        <f>IF(PROGRESS!CA25="","NO DATA",PROGRESS!CA25)</f>
        <v>NO DATA</v>
      </c>
      <c r="U14" s="270" t="str">
        <f>IF(PROGRESS!CF25="","NO DATA",PROGRESS!CF25)</f>
        <v>NO DATA</v>
      </c>
      <c r="V14" s="385" t="str">
        <f>IF(PROGRESS!CK25="","NO DATA",PROGRESS!CK25)</f>
        <v>NO DATA</v>
      </c>
    </row>
    <row r="15" spans="1:22" x14ac:dyDescent="0.25">
      <c r="A15" s="35">
        <f>IF(DATASHEET!A12="","",DATASHEET!A12)</f>
        <v>160036</v>
      </c>
      <c r="B15" s="19" t="str">
        <f>DATASHEET!B12</f>
        <v>BAKER, Zofia</v>
      </c>
      <c r="C15" s="20" t="str">
        <f>DATASHEET!C12</f>
        <v>8PH</v>
      </c>
      <c r="D15" s="122" t="str">
        <f>PROGRESS!E26</f>
        <v>N</v>
      </c>
      <c r="E15" s="424" t="str">
        <f>PROGRESS!I26</f>
        <v>Y</v>
      </c>
      <c r="F15" s="377" t="str">
        <f>DATASHEET!L12</f>
        <v/>
      </c>
      <c r="G15" s="274" t="str">
        <f t="shared" si="2"/>
        <v/>
      </c>
      <c r="H15" s="274" t="str">
        <f>IF(PROGRESS!S26="","NO DATA",PROGRESS!S26)</f>
        <v>NO DATA</v>
      </c>
      <c r="I15" s="275" t="str">
        <f>IF(PROGRESS!X26="","NO DATA",PROGRESS!X26)</f>
        <v>NO DATA</v>
      </c>
      <c r="J15" s="270" t="str">
        <f>IF(PROGRESS!AC26="","NO DATA",PROGRESS!AC26)</f>
        <v>NO DATA</v>
      </c>
      <c r="K15" s="270" t="str">
        <f>IF(PROGRESS!AH26="","NO DATA",PROGRESS!AH26)</f>
        <v>NO DATA</v>
      </c>
      <c r="L15" s="270" t="str">
        <f>IF(PROGRESS!AM26="","NO DATA",PROGRESS!AM26)</f>
        <v>NO DATA</v>
      </c>
      <c r="M15" s="270" t="str">
        <f>IF(PROGRESS!AR26="","NO DATA",PROGRESS!AR26)</f>
        <v>NO DATA</v>
      </c>
      <c r="N15" s="270" t="str">
        <f>IF(PROGRESS!AW26="","NO DATA",PROGRESS!AW26)</f>
        <v>NO DATA</v>
      </c>
      <c r="O15" s="270" t="str">
        <f>IF(PROGRESS!BB26="","NO DATA",PROGRESS!BB26)</f>
        <v>NO DATA</v>
      </c>
      <c r="P15" s="270" t="str">
        <f>IF(PROGRESS!BG26="","NO DATA",PROGRESS!BG26)</f>
        <v>NO DATA</v>
      </c>
      <c r="Q15" s="270" t="str">
        <f>IF(PROGRESS!BL26="","NO DATA",PROGRESS!BL26)</f>
        <v>NO DATA</v>
      </c>
      <c r="R15" s="270" t="str">
        <f>IF(PROGRESS!BQ26="","NO DATA",PROGRESS!BQ26)</f>
        <v>NO DATA</v>
      </c>
      <c r="S15" s="270" t="str">
        <f>IF(PROGRESS!BV26="","NO DATA",PROGRESS!BV26)</f>
        <v>NO DATA</v>
      </c>
      <c r="T15" s="270" t="str">
        <f>IF(PROGRESS!CA26="","NO DATA",PROGRESS!CA26)</f>
        <v>NO DATA</v>
      </c>
      <c r="U15" s="270" t="str">
        <f>IF(PROGRESS!CF26="","NO DATA",PROGRESS!CF26)</f>
        <v>NO DATA</v>
      </c>
      <c r="V15" s="385" t="str">
        <f>IF(PROGRESS!CK26="","NO DATA",PROGRESS!CK26)</f>
        <v>NO DATA</v>
      </c>
    </row>
    <row r="16" spans="1:22" x14ac:dyDescent="0.25">
      <c r="A16" s="35">
        <f>IF(DATASHEET!A13="","",DATASHEET!A13)</f>
        <v>152762</v>
      </c>
      <c r="B16" s="19" t="str">
        <f>DATASHEET!B13</f>
        <v>BARNETT, Lily</v>
      </c>
      <c r="C16" s="20" t="str">
        <f>DATASHEET!C13</f>
        <v>8KC</v>
      </c>
      <c r="D16" s="122" t="str">
        <f>PROGRESS!E27</f>
        <v>N</v>
      </c>
      <c r="E16" s="424" t="str">
        <f>PROGRESS!I27</f>
        <v>N</v>
      </c>
      <c r="F16" s="377" t="str">
        <f>DATASHEET!L13</f>
        <v>7-8</v>
      </c>
      <c r="G16" s="274" t="str">
        <f t="shared" si="2"/>
        <v/>
      </c>
      <c r="H16" s="274" t="str">
        <f>IF(PROGRESS!S27="","NO DATA",PROGRESS!S27)</f>
        <v>NO DATA</v>
      </c>
      <c r="I16" s="275" t="str">
        <f>IF(PROGRESS!X27="","NO DATA",PROGRESS!X27)</f>
        <v>NO DATA</v>
      </c>
      <c r="J16" s="270" t="str">
        <f>IF(PROGRESS!AC27="","NO DATA",PROGRESS!AC27)</f>
        <v>NO DATA</v>
      </c>
      <c r="K16" s="270" t="str">
        <f>IF(PROGRESS!AH27="","NO DATA",PROGRESS!AH27)</f>
        <v>NO DATA</v>
      </c>
      <c r="L16" s="270" t="str">
        <f>IF(PROGRESS!AM27="","NO DATA",PROGRESS!AM27)</f>
        <v>NO DATA</v>
      </c>
      <c r="M16" s="270" t="str">
        <f>IF(PROGRESS!AR27="","NO DATA",PROGRESS!AR27)</f>
        <v>NO DATA</v>
      </c>
      <c r="N16" s="270" t="str">
        <f>IF(PROGRESS!AW27="","NO DATA",PROGRESS!AW27)</f>
        <v>NO DATA</v>
      </c>
      <c r="O16" s="270" t="str">
        <f>IF(PROGRESS!BB27="","NO DATA",PROGRESS!BB27)</f>
        <v>NO DATA</v>
      </c>
      <c r="P16" s="270" t="str">
        <f>IF(PROGRESS!BG27="","NO DATA",PROGRESS!BG27)</f>
        <v>NO DATA</v>
      </c>
      <c r="Q16" s="270" t="str">
        <f>IF(PROGRESS!BL27="","NO DATA",PROGRESS!BL27)</f>
        <v>NO DATA</v>
      </c>
      <c r="R16" s="270" t="str">
        <f>IF(PROGRESS!BQ27="","NO DATA",PROGRESS!BQ27)</f>
        <v>NO DATA</v>
      </c>
      <c r="S16" s="270" t="str">
        <f>IF(PROGRESS!BV27="","NO DATA",PROGRESS!BV27)</f>
        <v>NO DATA</v>
      </c>
      <c r="T16" s="270" t="str">
        <f>IF(PROGRESS!CA27="","NO DATA",PROGRESS!CA27)</f>
        <v>NO DATA</v>
      </c>
      <c r="U16" s="270" t="str">
        <f>IF(PROGRESS!CF27="","NO DATA",PROGRESS!CF27)</f>
        <v>NO DATA</v>
      </c>
      <c r="V16" s="385" t="str">
        <f>IF(PROGRESS!CK27="","NO DATA",PROGRESS!CK27)</f>
        <v>NO DATA</v>
      </c>
    </row>
    <row r="17" spans="1:22" x14ac:dyDescent="0.25">
      <c r="A17" s="35">
        <f>IF(DATASHEET!A14="","",DATASHEET!A14)</f>
        <v>152760</v>
      </c>
      <c r="B17" s="19" t="str">
        <f>DATASHEET!B14</f>
        <v>BINGHAM, Harry</v>
      </c>
      <c r="C17" s="20" t="str">
        <f>DATASHEET!C14</f>
        <v>8KC</v>
      </c>
      <c r="D17" s="122" t="str">
        <f>PROGRESS!E28</f>
        <v>N</v>
      </c>
      <c r="E17" s="424" t="str">
        <f>PROGRESS!I28</f>
        <v>N</v>
      </c>
      <c r="F17" s="377" t="str">
        <f>DATASHEET!L14</f>
        <v>5-6</v>
      </c>
      <c r="G17" s="274" t="str">
        <f t="shared" si="2"/>
        <v/>
      </c>
      <c r="H17" s="274" t="str">
        <f>IF(PROGRESS!S28="","NO DATA",PROGRESS!S28)</f>
        <v>NO DATA</v>
      </c>
      <c r="I17" s="275" t="str">
        <f>IF(PROGRESS!X28="","NO DATA",PROGRESS!X28)</f>
        <v>NO DATA</v>
      </c>
      <c r="J17" s="270" t="str">
        <f>IF(PROGRESS!AC28="","NO DATA",PROGRESS!AC28)</f>
        <v>NO DATA</v>
      </c>
      <c r="K17" s="270" t="str">
        <f>IF(PROGRESS!AH28="","NO DATA",PROGRESS!AH28)</f>
        <v>NO DATA</v>
      </c>
      <c r="L17" s="270" t="str">
        <f>IF(PROGRESS!AM28="","NO DATA",PROGRESS!AM28)</f>
        <v>NO DATA</v>
      </c>
      <c r="M17" s="270" t="str">
        <f>IF(PROGRESS!AR28="","NO DATA",PROGRESS!AR28)</f>
        <v>NO DATA</v>
      </c>
      <c r="N17" s="270" t="str">
        <f>IF(PROGRESS!AW28="","NO DATA",PROGRESS!AW28)</f>
        <v>NO DATA</v>
      </c>
      <c r="O17" s="270" t="str">
        <f>IF(PROGRESS!BB28="","NO DATA",PROGRESS!BB28)</f>
        <v>NO DATA</v>
      </c>
      <c r="P17" s="270" t="str">
        <f>IF(PROGRESS!BG28="","NO DATA",PROGRESS!BG28)</f>
        <v>NO DATA</v>
      </c>
      <c r="Q17" s="270" t="str">
        <f>IF(PROGRESS!BL28="","NO DATA",PROGRESS!BL28)</f>
        <v>NO DATA</v>
      </c>
      <c r="R17" s="270" t="str">
        <f>IF(PROGRESS!BQ28="","NO DATA",PROGRESS!BQ28)</f>
        <v>NO DATA</v>
      </c>
      <c r="S17" s="270" t="str">
        <f>IF(PROGRESS!BV28="","NO DATA",PROGRESS!BV28)</f>
        <v>NO DATA</v>
      </c>
      <c r="T17" s="270" t="str">
        <f>IF(PROGRESS!CA28="","NO DATA",PROGRESS!CA28)</f>
        <v>NO DATA</v>
      </c>
      <c r="U17" s="270" t="str">
        <f>IF(PROGRESS!CF28="","NO DATA",PROGRESS!CF28)</f>
        <v>NO DATA</v>
      </c>
      <c r="V17" s="385" t="str">
        <f>IF(PROGRESS!CK28="","NO DATA",PROGRESS!CK28)</f>
        <v>NO DATA</v>
      </c>
    </row>
    <row r="18" spans="1:22" x14ac:dyDescent="0.25">
      <c r="A18" s="35">
        <f>IF(DATASHEET!A15="","",DATASHEET!A15)</f>
        <v>152803</v>
      </c>
      <c r="B18" s="19" t="str">
        <f>DATASHEET!B15</f>
        <v>BISHAWU, Tyrone</v>
      </c>
      <c r="C18" s="20" t="str">
        <f>DATASHEET!C15</f>
        <v>8AB</v>
      </c>
      <c r="D18" s="122" t="str">
        <f>PROGRESS!E29</f>
        <v>N</v>
      </c>
      <c r="E18" s="424" t="str">
        <f>PROGRESS!I29</f>
        <v>Y</v>
      </c>
      <c r="F18" s="377" t="str">
        <f>DATASHEET!L15</f>
        <v>5-6</v>
      </c>
      <c r="G18" s="274" t="str">
        <f t="shared" si="2"/>
        <v/>
      </c>
      <c r="H18" s="274" t="str">
        <f>IF(PROGRESS!S29="","NO DATA",PROGRESS!S29)</f>
        <v>NO DATA</v>
      </c>
      <c r="I18" s="275" t="str">
        <f>IF(PROGRESS!X29="","NO DATA",PROGRESS!X29)</f>
        <v>NO DATA</v>
      </c>
      <c r="J18" s="270" t="str">
        <f>IF(PROGRESS!AC29="","NO DATA",PROGRESS!AC29)</f>
        <v>NO DATA</v>
      </c>
      <c r="K18" s="270" t="str">
        <f>IF(PROGRESS!AH29="","NO DATA",PROGRESS!AH29)</f>
        <v>NO DATA</v>
      </c>
      <c r="L18" s="270" t="str">
        <f>IF(PROGRESS!AM29="","NO DATA",PROGRESS!AM29)</f>
        <v>NO DATA</v>
      </c>
      <c r="M18" s="270" t="str">
        <f>IF(PROGRESS!AR29="","NO DATA",PROGRESS!AR29)</f>
        <v>NO DATA</v>
      </c>
      <c r="N18" s="270" t="str">
        <f>IF(PROGRESS!AW29="","NO DATA",PROGRESS!AW29)</f>
        <v>NO DATA</v>
      </c>
      <c r="O18" s="270" t="str">
        <f>IF(PROGRESS!BB29="","NO DATA",PROGRESS!BB29)</f>
        <v>NO DATA</v>
      </c>
      <c r="P18" s="270" t="str">
        <f>IF(PROGRESS!BG29="","NO DATA",PROGRESS!BG29)</f>
        <v>NO DATA</v>
      </c>
      <c r="Q18" s="270" t="str">
        <f>IF(PROGRESS!BL29="","NO DATA",PROGRESS!BL29)</f>
        <v>NO DATA</v>
      </c>
      <c r="R18" s="270" t="str">
        <f>IF(PROGRESS!BQ29="","NO DATA",PROGRESS!BQ29)</f>
        <v>NO DATA</v>
      </c>
      <c r="S18" s="270" t="str">
        <f>IF(PROGRESS!BV29="","NO DATA",PROGRESS!BV29)</f>
        <v>NO DATA</v>
      </c>
      <c r="T18" s="270" t="str">
        <f>IF(PROGRESS!CA29="","NO DATA",PROGRESS!CA29)</f>
        <v>NO DATA</v>
      </c>
      <c r="U18" s="270" t="str">
        <f>IF(PROGRESS!CF29="","NO DATA",PROGRESS!CF29)</f>
        <v>NO DATA</v>
      </c>
      <c r="V18" s="385" t="str">
        <f>IF(PROGRESS!CK29="","NO DATA",PROGRESS!CK29)</f>
        <v>NO DATA</v>
      </c>
    </row>
    <row r="19" spans="1:22" x14ac:dyDescent="0.25">
      <c r="A19" s="35">
        <f>IF(DATASHEET!A16="","",DATASHEET!A16)</f>
        <v>160010</v>
      </c>
      <c r="B19" s="19" t="str">
        <f>DATASHEET!B16</f>
        <v>BORTHWICK, Beatrice</v>
      </c>
      <c r="C19" s="20" t="str">
        <f>DATASHEET!C16</f>
        <v>8KS</v>
      </c>
      <c r="D19" s="122" t="str">
        <f>PROGRESS!E30</f>
        <v>N</v>
      </c>
      <c r="E19" s="424" t="str">
        <f>PROGRESS!I30</f>
        <v>N</v>
      </c>
      <c r="F19" s="377" t="str">
        <f>DATASHEET!L16</f>
        <v>5-6</v>
      </c>
      <c r="G19" s="274" t="str">
        <f t="shared" si="2"/>
        <v/>
      </c>
      <c r="H19" s="274" t="str">
        <f>IF(PROGRESS!S30="","NO DATA",PROGRESS!S30)</f>
        <v>NO DATA</v>
      </c>
      <c r="I19" s="275" t="str">
        <f>IF(PROGRESS!X30="","NO DATA",PROGRESS!X30)</f>
        <v>NO DATA</v>
      </c>
      <c r="J19" s="270" t="str">
        <f>IF(PROGRESS!AC30="","NO DATA",PROGRESS!AC30)</f>
        <v>NO DATA</v>
      </c>
      <c r="K19" s="270" t="str">
        <f>IF(PROGRESS!AH30="","NO DATA",PROGRESS!AH30)</f>
        <v>NO DATA</v>
      </c>
      <c r="L19" s="270" t="str">
        <f>IF(PROGRESS!AM30="","NO DATA",PROGRESS!AM30)</f>
        <v>NO DATA</v>
      </c>
      <c r="M19" s="270" t="str">
        <f>IF(PROGRESS!AR30="","NO DATA",PROGRESS!AR30)</f>
        <v>NO DATA</v>
      </c>
      <c r="N19" s="270" t="str">
        <f>IF(PROGRESS!AW30="","NO DATA",PROGRESS!AW30)</f>
        <v>NO DATA</v>
      </c>
      <c r="O19" s="270" t="str">
        <f>IF(PROGRESS!BB30="","NO DATA",PROGRESS!BB30)</f>
        <v>NO DATA</v>
      </c>
      <c r="P19" s="270" t="str">
        <f>IF(PROGRESS!BG30="","NO DATA",PROGRESS!BG30)</f>
        <v>NO DATA</v>
      </c>
      <c r="Q19" s="270" t="str">
        <f>IF(PROGRESS!BL30="","NO DATA",PROGRESS!BL30)</f>
        <v>NO DATA</v>
      </c>
      <c r="R19" s="270" t="str">
        <f>IF(PROGRESS!BQ30="","NO DATA",PROGRESS!BQ30)</f>
        <v>NO DATA</v>
      </c>
      <c r="S19" s="270" t="str">
        <f>IF(PROGRESS!BV30="","NO DATA",PROGRESS!BV30)</f>
        <v>NO DATA</v>
      </c>
      <c r="T19" s="270" t="str">
        <f>IF(PROGRESS!CA30="","NO DATA",PROGRESS!CA30)</f>
        <v>NO DATA</v>
      </c>
      <c r="U19" s="270" t="str">
        <f>IF(PROGRESS!CF30="","NO DATA",PROGRESS!CF30)</f>
        <v>NO DATA</v>
      </c>
      <c r="V19" s="385" t="str">
        <f>IF(PROGRESS!CK30="","NO DATA",PROGRESS!CK30)</f>
        <v>NO DATA</v>
      </c>
    </row>
    <row r="20" spans="1:22" x14ac:dyDescent="0.25">
      <c r="A20" s="35">
        <f>IF(DATASHEET!A17="","",DATASHEET!A17)</f>
        <v>152861</v>
      </c>
      <c r="B20" s="19" t="str">
        <f>DATASHEET!B17</f>
        <v>BRADSHAW, Megan</v>
      </c>
      <c r="C20" s="20" t="str">
        <f>DATASHEET!C17</f>
        <v>8KC</v>
      </c>
      <c r="D20" s="122" t="str">
        <f>PROGRESS!E31</f>
        <v>N</v>
      </c>
      <c r="E20" s="424" t="str">
        <f>PROGRESS!I31</f>
        <v>N</v>
      </c>
      <c r="F20" s="377" t="str">
        <f>DATASHEET!L17</f>
        <v>7-8</v>
      </c>
      <c r="G20" s="274" t="str">
        <f t="shared" si="2"/>
        <v/>
      </c>
      <c r="H20" s="274" t="str">
        <f>IF(PROGRESS!S31="","NO DATA",PROGRESS!S31)</f>
        <v>NO DATA</v>
      </c>
      <c r="I20" s="275" t="str">
        <f>IF(PROGRESS!X31="","NO DATA",PROGRESS!X31)</f>
        <v>NO DATA</v>
      </c>
      <c r="J20" s="270" t="str">
        <f>IF(PROGRESS!AC31="","NO DATA",PROGRESS!AC31)</f>
        <v>NO DATA</v>
      </c>
      <c r="K20" s="270" t="str">
        <f>IF(PROGRESS!AH31="","NO DATA",PROGRESS!AH31)</f>
        <v>NO DATA</v>
      </c>
      <c r="L20" s="270" t="str">
        <f>IF(PROGRESS!AM31="","NO DATA",PROGRESS!AM31)</f>
        <v>NO DATA</v>
      </c>
      <c r="M20" s="270" t="str">
        <f>IF(PROGRESS!AR31="","NO DATA",PROGRESS!AR31)</f>
        <v>NO DATA</v>
      </c>
      <c r="N20" s="270" t="str">
        <f>IF(PROGRESS!AW31="","NO DATA",PROGRESS!AW31)</f>
        <v>NO DATA</v>
      </c>
      <c r="O20" s="270" t="str">
        <f>IF(PROGRESS!BB31="","NO DATA",PROGRESS!BB31)</f>
        <v>NO DATA</v>
      </c>
      <c r="P20" s="270" t="str">
        <f>IF(PROGRESS!BG31="","NO DATA",PROGRESS!BG31)</f>
        <v>NO DATA</v>
      </c>
      <c r="Q20" s="270" t="str">
        <f>IF(PROGRESS!BL31="","NO DATA",PROGRESS!BL31)</f>
        <v>NO DATA</v>
      </c>
      <c r="R20" s="270" t="str">
        <f>IF(PROGRESS!BQ31="","NO DATA",PROGRESS!BQ31)</f>
        <v>NO DATA</v>
      </c>
      <c r="S20" s="270" t="str">
        <f>IF(PROGRESS!BV31="","NO DATA",PROGRESS!BV31)</f>
        <v>NO DATA</v>
      </c>
      <c r="T20" s="270" t="str">
        <f>IF(PROGRESS!CA31="","NO DATA",PROGRESS!CA31)</f>
        <v>NO DATA</v>
      </c>
      <c r="U20" s="270" t="str">
        <f>IF(PROGRESS!CF31="","NO DATA",PROGRESS!CF31)</f>
        <v>NO DATA</v>
      </c>
      <c r="V20" s="385" t="str">
        <f>IF(PROGRESS!CK31="","NO DATA",PROGRESS!CK31)</f>
        <v>NO DATA</v>
      </c>
    </row>
    <row r="21" spans="1:22" x14ac:dyDescent="0.25">
      <c r="A21" s="35">
        <f>IF(DATASHEET!A18="","",DATASHEET!A18)</f>
        <v>152878</v>
      </c>
      <c r="B21" s="19" t="str">
        <f>DATASHEET!B18</f>
        <v>BRANNEY-GRAVELEY, Orla</v>
      </c>
      <c r="C21" s="20" t="str">
        <f>DATASHEET!C18</f>
        <v>8AR</v>
      </c>
      <c r="D21" s="122" t="str">
        <f>PROGRESS!E32</f>
        <v>N</v>
      </c>
      <c r="E21" s="424" t="str">
        <f>PROGRESS!I32</f>
        <v>N</v>
      </c>
      <c r="F21" s="377" t="str">
        <f>DATASHEET!L18</f>
        <v>6-7</v>
      </c>
      <c r="G21" s="274" t="str">
        <f t="shared" si="2"/>
        <v/>
      </c>
      <c r="H21" s="274" t="str">
        <f>IF(PROGRESS!S32="","NO DATA",PROGRESS!S32)</f>
        <v>NO DATA</v>
      </c>
      <c r="I21" s="275" t="str">
        <f>IF(PROGRESS!X32="","NO DATA",PROGRESS!X32)</f>
        <v>NO DATA</v>
      </c>
      <c r="J21" s="270" t="str">
        <f>IF(PROGRESS!AC32="","NO DATA",PROGRESS!AC32)</f>
        <v>NO DATA</v>
      </c>
      <c r="K21" s="270" t="str">
        <f>IF(PROGRESS!AH32="","NO DATA",PROGRESS!AH32)</f>
        <v>NO DATA</v>
      </c>
      <c r="L21" s="270" t="str">
        <f>IF(PROGRESS!AM32="","NO DATA",PROGRESS!AM32)</f>
        <v>NO DATA</v>
      </c>
      <c r="M21" s="270" t="str">
        <f>IF(PROGRESS!AR32="","NO DATA",PROGRESS!AR32)</f>
        <v>NO DATA</v>
      </c>
      <c r="N21" s="270" t="str">
        <f>IF(PROGRESS!AW32="","NO DATA",PROGRESS!AW32)</f>
        <v>NO DATA</v>
      </c>
      <c r="O21" s="270" t="str">
        <f>IF(PROGRESS!BB32="","NO DATA",PROGRESS!BB32)</f>
        <v>NO DATA</v>
      </c>
      <c r="P21" s="270" t="str">
        <f>IF(PROGRESS!BG32="","NO DATA",PROGRESS!BG32)</f>
        <v>NO DATA</v>
      </c>
      <c r="Q21" s="270" t="str">
        <f>IF(PROGRESS!BL32="","NO DATA",PROGRESS!BL32)</f>
        <v>NO DATA</v>
      </c>
      <c r="R21" s="270" t="str">
        <f>IF(PROGRESS!BQ32="","NO DATA",PROGRESS!BQ32)</f>
        <v>NO DATA</v>
      </c>
      <c r="S21" s="270" t="str">
        <f>IF(PROGRESS!BV32="","NO DATA",PROGRESS!BV32)</f>
        <v>NO DATA</v>
      </c>
      <c r="T21" s="270" t="str">
        <f>IF(PROGRESS!CA32="","NO DATA",PROGRESS!CA32)</f>
        <v>NO DATA</v>
      </c>
      <c r="U21" s="270" t="str">
        <f>IF(PROGRESS!CF32="","NO DATA",PROGRESS!CF32)</f>
        <v>NO DATA</v>
      </c>
      <c r="V21" s="385" t="str">
        <f>IF(PROGRESS!CK32="","NO DATA",PROGRESS!CK32)</f>
        <v>NO DATA</v>
      </c>
    </row>
    <row r="22" spans="1:22" x14ac:dyDescent="0.25">
      <c r="A22" s="35">
        <f>IF(DATASHEET!A19="","",DATASHEET!A19)</f>
        <v>152912</v>
      </c>
      <c r="B22" s="19" t="str">
        <f>DATASHEET!B19</f>
        <v>BRENNIN, Noah</v>
      </c>
      <c r="C22" s="20" t="str">
        <f>DATASHEET!C19</f>
        <v>8AR</v>
      </c>
      <c r="D22" s="122" t="str">
        <f>PROGRESS!E33</f>
        <v>N</v>
      </c>
      <c r="E22" s="424" t="str">
        <f>PROGRESS!I33</f>
        <v>N</v>
      </c>
      <c r="F22" s="377" t="str">
        <f>DATASHEET!L19</f>
        <v>8-9</v>
      </c>
      <c r="G22" s="274" t="str">
        <f t="shared" si="2"/>
        <v/>
      </c>
      <c r="H22" s="274" t="str">
        <f>IF(PROGRESS!S33="","NO DATA",PROGRESS!S33)</f>
        <v>NO DATA</v>
      </c>
      <c r="I22" s="275" t="str">
        <f>IF(PROGRESS!X33="","NO DATA",PROGRESS!X33)</f>
        <v>NO DATA</v>
      </c>
      <c r="J22" s="270" t="str">
        <f>IF(PROGRESS!AC33="","NO DATA",PROGRESS!AC33)</f>
        <v>NO DATA</v>
      </c>
      <c r="K22" s="270" t="str">
        <f>IF(PROGRESS!AH33="","NO DATA",PROGRESS!AH33)</f>
        <v>NO DATA</v>
      </c>
      <c r="L22" s="270" t="str">
        <f>IF(PROGRESS!AM33="","NO DATA",PROGRESS!AM33)</f>
        <v>NO DATA</v>
      </c>
      <c r="M22" s="270" t="str">
        <f>IF(PROGRESS!AR33="","NO DATA",PROGRESS!AR33)</f>
        <v>NO DATA</v>
      </c>
      <c r="N22" s="270" t="str">
        <f>IF(PROGRESS!AW33="","NO DATA",PROGRESS!AW33)</f>
        <v>NO DATA</v>
      </c>
      <c r="O22" s="270" t="str">
        <f>IF(PROGRESS!BB33="","NO DATA",PROGRESS!BB33)</f>
        <v>NO DATA</v>
      </c>
      <c r="P22" s="270" t="str">
        <f>IF(PROGRESS!BG33="","NO DATA",PROGRESS!BG33)</f>
        <v>NO DATA</v>
      </c>
      <c r="Q22" s="270" t="str">
        <f>IF(PROGRESS!BL33="","NO DATA",PROGRESS!BL33)</f>
        <v>NO DATA</v>
      </c>
      <c r="R22" s="270" t="str">
        <f>IF(PROGRESS!BQ33="","NO DATA",PROGRESS!BQ33)</f>
        <v>NO DATA</v>
      </c>
      <c r="S22" s="270" t="str">
        <f>IF(PROGRESS!BV33="","NO DATA",PROGRESS!BV33)</f>
        <v>NO DATA</v>
      </c>
      <c r="T22" s="270" t="str">
        <f>IF(PROGRESS!CA33="","NO DATA",PROGRESS!CA33)</f>
        <v>NO DATA</v>
      </c>
      <c r="U22" s="270" t="str">
        <f>IF(PROGRESS!CF33="","NO DATA",PROGRESS!CF33)</f>
        <v>NO DATA</v>
      </c>
      <c r="V22" s="385" t="str">
        <f>IF(PROGRESS!CK33="","NO DATA",PROGRESS!CK33)</f>
        <v>NO DATA</v>
      </c>
    </row>
    <row r="23" spans="1:22" x14ac:dyDescent="0.25">
      <c r="A23" s="35">
        <f>IF(DATASHEET!A20="","",DATASHEET!A20)</f>
        <v>152740</v>
      </c>
      <c r="B23" s="19" t="str">
        <f>DATASHEET!B20</f>
        <v>BROWN, Libby</v>
      </c>
      <c r="C23" s="20" t="str">
        <f>DATASHEET!C20</f>
        <v>8PH</v>
      </c>
      <c r="D23" s="122" t="str">
        <f>PROGRESS!E34</f>
        <v>N</v>
      </c>
      <c r="E23" s="424" t="str">
        <f>PROGRESS!I34</f>
        <v>N</v>
      </c>
      <c r="F23" s="377" t="str">
        <f>DATASHEET!L20</f>
        <v>5-6</v>
      </c>
      <c r="G23" s="274" t="str">
        <f t="shared" si="2"/>
        <v/>
      </c>
      <c r="H23" s="274" t="str">
        <f>IF(PROGRESS!S34="","NO DATA",PROGRESS!S34)</f>
        <v>NO DATA</v>
      </c>
      <c r="I23" s="275" t="str">
        <f>IF(PROGRESS!X34="","NO DATA",PROGRESS!X34)</f>
        <v>NO DATA</v>
      </c>
      <c r="J23" s="270" t="str">
        <f>IF(PROGRESS!AC34="","NO DATA",PROGRESS!AC34)</f>
        <v>NO DATA</v>
      </c>
      <c r="K23" s="270" t="str">
        <f>IF(PROGRESS!AH34="","NO DATA",PROGRESS!AH34)</f>
        <v>NO DATA</v>
      </c>
      <c r="L23" s="270" t="str">
        <f>IF(PROGRESS!AM34="","NO DATA",PROGRESS!AM34)</f>
        <v>NO DATA</v>
      </c>
      <c r="M23" s="270" t="str">
        <f>IF(PROGRESS!AR34="","NO DATA",PROGRESS!AR34)</f>
        <v>NO DATA</v>
      </c>
      <c r="N23" s="270" t="str">
        <f>IF(PROGRESS!AW34="","NO DATA",PROGRESS!AW34)</f>
        <v>NO DATA</v>
      </c>
      <c r="O23" s="270" t="str">
        <f>IF(PROGRESS!BB34="","NO DATA",PROGRESS!BB34)</f>
        <v>NO DATA</v>
      </c>
      <c r="P23" s="270" t="str">
        <f>IF(PROGRESS!BG34="","NO DATA",PROGRESS!BG34)</f>
        <v>NO DATA</v>
      </c>
      <c r="Q23" s="270" t="str">
        <f>IF(PROGRESS!BL34="","NO DATA",PROGRESS!BL34)</f>
        <v>NO DATA</v>
      </c>
      <c r="R23" s="270" t="str">
        <f>IF(PROGRESS!BQ34="","NO DATA",PROGRESS!BQ34)</f>
        <v>NO DATA</v>
      </c>
      <c r="S23" s="270" t="str">
        <f>IF(PROGRESS!BV34="","NO DATA",PROGRESS!BV34)</f>
        <v>NO DATA</v>
      </c>
      <c r="T23" s="270" t="str">
        <f>IF(PROGRESS!CA34="","NO DATA",PROGRESS!CA34)</f>
        <v>NO DATA</v>
      </c>
      <c r="U23" s="270" t="str">
        <f>IF(PROGRESS!CF34="","NO DATA",PROGRESS!CF34)</f>
        <v>NO DATA</v>
      </c>
      <c r="V23" s="385" t="str">
        <f>IF(PROGRESS!CK34="","NO DATA",PROGRESS!CK34)</f>
        <v>NO DATA</v>
      </c>
    </row>
    <row r="24" spans="1:22" x14ac:dyDescent="0.25">
      <c r="A24" s="35">
        <f>IF(DATASHEET!A21="","",DATASHEET!A21)</f>
        <v>152777</v>
      </c>
      <c r="B24" s="19" t="str">
        <f>DATASHEET!B21</f>
        <v>BRUMPTON, Abigail</v>
      </c>
      <c r="C24" s="20" t="str">
        <f>DATASHEET!C21</f>
        <v>8KC</v>
      </c>
      <c r="D24" s="122" t="str">
        <f>PROGRESS!E35</f>
        <v>N</v>
      </c>
      <c r="E24" s="424" t="str">
        <f>PROGRESS!I35</f>
        <v>N</v>
      </c>
      <c r="F24" s="377" t="str">
        <f>DATASHEET!L21</f>
        <v>5-6</v>
      </c>
      <c r="G24" s="274" t="str">
        <f t="shared" si="2"/>
        <v/>
      </c>
      <c r="H24" s="274" t="str">
        <f>IF(PROGRESS!S35="","NO DATA",PROGRESS!S35)</f>
        <v>NO DATA</v>
      </c>
      <c r="I24" s="275" t="str">
        <f>IF(PROGRESS!X35="","NO DATA",PROGRESS!X35)</f>
        <v>NO DATA</v>
      </c>
      <c r="J24" s="270" t="str">
        <f>IF(PROGRESS!AC35="","NO DATA",PROGRESS!AC35)</f>
        <v>NO DATA</v>
      </c>
      <c r="K24" s="270" t="str">
        <f>IF(PROGRESS!AH35="","NO DATA",PROGRESS!AH35)</f>
        <v>NO DATA</v>
      </c>
      <c r="L24" s="270" t="str">
        <f>IF(PROGRESS!AM35="","NO DATA",PROGRESS!AM35)</f>
        <v>NO DATA</v>
      </c>
      <c r="M24" s="270" t="str">
        <f>IF(PROGRESS!AR35="","NO DATA",PROGRESS!AR35)</f>
        <v>NO DATA</v>
      </c>
      <c r="N24" s="270" t="str">
        <f>IF(PROGRESS!AW35="","NO DATA",PROGRESS!AW35)</f>
        <v>NO DATA</v>
      </c>
      <c r="O24" s="270" t="str">
        <f>IF(PROGRESS!BB35="","NO DATA",PROGRESS!BB35)</f>
        <v>NO DATA</v>
      </c>
      <c r="P24" s="270" t="str">
        <f>IF(PROGRESS!BG35="","NO DATA",PROGRESS!BG35)</f>
        <v>NO DATA</v>
      </c>
      <c r="Q24" s="270" t="str">
        <f>IF(PROGRESS!BL35="","NO DATA",PROGRESS!BL35)</f>
        <v>NO DATA</v>
      </c>
      <c r="R24" s="270" t="str">
        <f>IF(PROGRESS!BQ35="","NO DATA",PROGRESS!BQ35)</f>
        <v>NO DATA</v>
      </c>
      <c r="S24" s="270" t="str">
        <f>IF(PROGRESS!BV35="","NO DATA",PROGRESS!BV35)</f>
        <v>NO DATA</v>
      </c>
      <c r="T24" s="270" t="str">
        <f>IF(PROGRESS!CA35="","NO DATA",PROGRESS!CA35)</f>
        <v>NO DATA</v>
      </c>
      <c r="U24" s="270" t="str">
        <f>IF(PROGRESS!CF35="","NO DATA",PROGRESS!CF35)</f>
        <v>NO DATA</v>
      </c>
      <c r="V24" s="385" t="str">
        <f>IF(PROGRESS!CK35="","NO DATA",PROGRESS!CK35)</f>
        <v>NO DATA</v>
      </c>
    </row>
    <row r="25" spans="1:22" x14ac:dyDescent="0.25">
      <c r="A25" s="35">
        <f>IF(DATASHEET!A22="","",DATASHEET!A22)</f>
        <v>152786</v>
      </c>
      <c r="B25" s="19" t="str">
        <f>DATASHEET!B22</f>
        <v>BRUNO, Francesco</v>
      </c>
      <c r="C25" s="20" t="str">
        <f>DATASHEET!C22</f>
        <v>8KC</v>
      </c>
      <c r="D25" s="122" t="str">
        <f>PROGRESS!E36</f>
        <v>N</v>
      </c>
      <c r="E25" s="424" t="str">
        <f>PROGRESS!I36</f>
        <v>N</v>
      </c>
      <c r="F25" s="377" t="str">
        <f>DATASHEET!L22</f>
        <v>3-4</v>
      </c>
      <c r="G25" s="274" t="str">
        <f t="shared" si="2"/>
        <v/>
      </c>
      <c r="H25" s="274" t="str">
        <f>IF(PROGRESS!S36="","NO DATA",PROGRESS!S36)</f>
        <v>NO DATA</v>
      </c>
      <c r="I25" s="275" t="str">
        <f>IF(PROGRESS!X36="","NO DATA",PROGRESS!X36)</f>
        <v>NO DATA</v>
      </c>
      <c r="J25" s="270" t="str">
        <f>IF(PROGRESS!AC36="","NO DATA",PROGRESS!AC36)</f>
        <v>NO DATA</v>
      </c>
      <c r="K25" s="270" t="str">
        <f>IF(PROGRESS!AH36="","NO DATA",PROGRESS!AH36)</f>
        <v>NO DATA</v>
      </c>
      <c r="L25" s="270" t="str">
        <f>IF(PROGRESS!AM36="","NO DATA",PROGRESS!AM36)</f>
        <v>NO DATA</v>
      </c>
      <c r="M25" s="270" t="str">
        <f>IF(PROGRESS!AR36="","NO DATA",PROGRESS!AR36)</f>
        <v>NO DATA</v>
      </c>
      <c r="N25" s="270" t="str">
        <f>IF(PROGRESS!AW36="","NO DATA",PROGRESS!AW36)</f>
        <v>NO DATA</v>
      </c>
      <c r="O25" s="270" t="str">
        <f>IF(PROGRESS!BB36="","NO DATA",PROGRESS!BB36)</f>
        <v>NO DATA</v>
      </c>
      <c r="P25" s="270" t="str">
        <f>IF(PROGRESS!BG36="","NO DATA",PROGRESS!BG36)</f>
        <v>NO DATA</v>
      </c>
      <c r="Q25" s="270" t="str">
        <f>IF(PROGRESS!BL36="","NO DATA",PROGRESS!BL36)</f>
        <v>NO DATA</v>
      </c>
      <c r="R25" s="270" t="str">
        <f>IF(PROGRESS!BQ36="","NO DATA",PROGRESS!BQ36)</f>
        <v>NO DATA</v>
      </c>
      <c r="S25" s="270" t="str">
        <f>IF(PROGRESS!BV36="","NO DATA",PROGRESS!BV36)</f>
        <v>NO DATA</v>
      </c>
      <c r="T25" s="270" t="str">
        <f>IF(PROGRESS!CA36="","NO DATA",PROGRESS!CA36)</f>
        <v>NO DATA</v>
      </c>
      <c r="U25" s="270" t="str">
        <f>IF(PROGRESS!CF36="","NO DATA",PROGRESS!CF36)</f>
        <v>NO DATA</v>
      </c>
      <c r="V25" s="385" t="str">
        <f>IF(PROGRESS!CK36="","NO DATA",PROGRESS!CK36)</f>
        <v>NO DATA</v>
      </c>
    </row>
    <row r="26" spans="1:22" x14ac:dyDescent="0.25">
      <c r="A26" s="35">
        <f>IF(DATASHEET!A23="","",DATASHEET!A23)</f>
        <v>152761</v>
      </c>
      <c r="B26" s="19" t="str">
        <f>DATASHEET!B23</f>
        <v>BURLING, Gavin</v>
      </c>
      <c r="C26" s="20" t="str">
        <f>DATASHEET!C23</f>
        <v>8KC</v>
      </c>
      <c r="D26" s="122" t="str">
        <f>PROGRESS!E37</f>
        <v>N</v>
      </c>
      <c r="E26" s="424" t="str">
        <f>PROGRESS!I37</f>
        <v>Y</v>
      </c>
      <c r="F26" s="377" t="str">
        <f>DATASHEET!L23</f>
        <v>6-7</v>
      </c>
      <c r="G26" s="274" t="str">
        <f t="shared" si="2"/>
        <v/>
      </c>
      <c r="H26" s="274" t="str">
        <f>IF(PROGRESS!S37="","NO DATA",PROGRESS!S37)</f>
        <v>NO DATA</v>
      </c>
      <c r="I26" s="275" t="str">
        <f>IF(PROGRESS!X37="","NO DATA",PROGRESS!X37)</f>
        <v>NO DATA</v>
      </c>
      <c r="J26" s="270" t="str">
        <f>IF(PROGRESS!AC37="","NO DATA",PROGRESS!AC37)</f>
        <v>NO DATA</v>
      </c>
      <c r="K26" s="270" t="str">
        <f>IF(PROGRESS!AH37="","NO DATA",PROGRESS!AH37)</f>
        <v>NO DATA</v>
      </c>
      <c r="L26" s="270" t="str">
        <f>IF(PROGRESS!AM37="","NO DATA",PROGRESS!AM37)</f>
        <v>NO DATA</v>
      </c>
      <c r="M26" s="270" t="str">
        <f>IF(PROGRESS!AR37="","NO DATA",PROGRESS!AR37)</f>
        <v>NO DATA</v>
      </c>
      <c r="N26" s="270" t="str">
        <f>IF(PROGRESS!AW37="","NO DATA",PROGRESS!AW37)</f>
        <v>NO DATA</v>
      </c>
      <c r="O26" s="270" t="str">
        <f>IF(PROGRESS!BB37="","NO DATA",PROGRESS!BB37)</f>
        <v>NO DATA</v>
      </c>
      <c r="P26" s="270" t="str">
        <f>IF(PROGRESS!BG37="","NO DATA",PROGRESS!BG37)</f>
        <v>NO DATA</v>
      </c>
      <c r="Q26" s="270" t="str">
        <f>IF(PROGRESS!BL37="","NO DATA",PROGRESS!BL37)</f>
        <v>NO DATA</v>
      </c>
      <c r="R26" s="270" t="str">
        <f>IF(PROGRESS!BQ37="","NO DATA",PROGRESS!BQ37)</f>
        <v>NO DATA</v>
      </c>
      <c r="S26" s="270" t="str">
        <f>IF(PROGRESS!BV37="","NO DATA",PROGRESS!BV37)</f>
        <v>NO DATA</v>
      </c>
      <c r="T26" s="270" t="str">
        <f>IF(PROGRESS!CA37="","NO DATA",PROGRESS!CA37)</f>
        <v>NO DATA</v>
      </c>
      <c r="U26" s="270" t="str">
        <f>IF(PROGRESS!CF37="","NO DATA",PROGRESS!CF37)</f>
        <v>NO DATA</v>
      </c>
      <c r="V26" s="385" t="str">
        <f>IF(PROGRESS!CK37="","NO DATA",PROGRESS!CK37)</f>
        <v>NO DATA</v>
      </c>
    </row>
    <row r="27" spans="1:22" x14ac:dyDescent="0.25">
      <c r="A27" s="35">
        <f>IF(DATASHEET!A24="","",DATASHEET!A24)</f>
        <v>152830</v>
      </c>
      <c r="B27" s="19" t="str">
        <f>DATASHEET!B24</f>
        <v>BYRNE, Joseph</v>
      </c>
      <c r="C27" s="20" t="str">
        <f>DATASHEET!C24</f>
        <v>8TR</v>
      </c>
      <c r="D27" s="122" t="str">
        <f>PROGRESS!E38</f>
        <v>N</v>
      </c>
      <c r="E27" s="424" t="str">
        <f>PROGRESS!I38</f>
        <v>N</v>
      </c>
      <c r="F27" s="377" t="str">
        <f>DATASHEET!L24</f>
        <v/>
      </c>
      <c r="G27" s="274" t="str">
        <f t="shared" si="2"/>
        <v/>
      </c>
      <c r="H27" s="274" t="str">
        <f>IF(PROGRESS!S38="","NO DATA",PROGRESS!S38)</f>
        <v>NO DATA</v>
      </c>
      <c r="I27" s="275" t="str">
        <f>IF(PROGRESS!X38="","NO DATA",PROGRESS!X38)</f>
        <v>NO DATA</v>
      </c>
      <c r="J27" s="270" t="str">
        <f>IF(PROGRESS!AC38="","NO DATA",PROGRESS!AC38)</f>
        <v>NO DATA</v>
      </c>
      <c r="K27" s="270" t="str">
        <f>IF(PROGRESS!AH38="","NO DATA",PROGRESS!AH38)</f>
        <v>NO DATA</v>
      </c>
      <c r="L27" s="270" t="str">
        <f>IF(PROGRESS!AM38="","NO DATA",PROGRESS!AM38)</f>
        <v>NO DATA</v>
      </c>
      <c r="M27" s="270" t="str">
        <f>IF(PROGRESS!AR38="","NO DATA",PROGRESS!AR38)</f>
        <v>NO DATA</v>
      </c>
      <c r="N27" s="270" t="str">
        <f>IF(PROGRESS!AW38="","NO DATA",PROGRESS!AW38)</f>
        <v>NO DATA</v>
      </c>
      <c r="O27" s="270" t="str">
        <f>IF(PROGRESS!BB38="","NO DATA",PROGRESS!BB38)</f>
        <v>NO DATA</v>
      </c>
      <c r="P27" s="270" t="str">
        <f>IF(PROGRESS!BG38="","NO DATA",PROGRESS!BG38)</f>
        <v>NO DATA</v>
      </c>
      <c r="Q27" s="270" t="str">
        <f>IF(PROGRESS!BL38="","NO DATA",PROGRESS!BL38)</f>
        <v>NO DATA</v>
      </c>
      <c r="R27" s="270" t="str">
        <f>IF(PROGRESS!BQ38="","NO DATA",PROGRESS!BQ38)</f>
        <v>NO DATA</v>
      </c>
      <c r="S27" s="270" t="str">
        <f>IF(PROGRESS!BV38="","NO DATA",PROGRESS!BV38)</f>
        <v>NO DATA</v>
      </c>
      <c r="T27" s="270" t="str">
        <f>IF(PROGRESS!CA38="","NO DATA",PROGRESS!CA38)</f>
        <v>NO DATA</v>
      </c>
      <c r="U27" s="270" t="str">
        <f>IF(PROGRESS!CF38="","NO DATA",PROGRESS!CF38)</f>
        <v>NO DATA</v>
      </c>
      <c r="V27" s="385" t="str">
        <f>IF(PROGRESS!CK38="","NO DATA",PROGRESS!CK38)</f>
        <v>NO DATA</v>
      </c>
    </row>
    <row r="28" spans="1:22" x14ac:dyDescent="0.25">
      <c r="A28" s="35">
        <f>IF(DATASHEET!A25="","",DATASHEET!A25)</f>
        <v>152812</v>
      </c>
      <c r="B28" s="19" t="str">
        <f>DATASHEET!B25</f>
        <v>CARSON, Benny</v>
      </c>
      <c r="C28" s="20" t="str">
        <f>DATASHEET!C25</f>
        <v>8AR</v>
      </c>
      <c r="D28" s="122" t="str">
        <f>PROGRESS!E39</f>
        <v>N</v>
      </c>
      <c r="E28" s="424" t="str">
        <f>PROGRESS!I39</f>
        <v>N</v>
      </c>
      <c r="F28" s="377" t="str">
        <f>DATASHEET!L25</f>
        <v>4-5</v>
      </c>
      <c r="G28" s="274" t="str">
        <f t="shared" si="2"/>
        <v/>
      </c>
      <c r="H28" s="274" t="str">
        <f>IF(PROGRESS!S39="","NO DATA",PROGRESS!S39)</f>
        <v>NO DATA</v>
      </c>
      <c r="I28" s="275" t="str">
        <f>IF(PROGRESS!X39="","NO DATA",PROGRESS!X39)</f>
        <v>NO DATA</v>
      </c>
      <c r="J28" s="270" t="str">
        <f>IF(PROGRESS!AC39="","NO DATA",PROGRESS!AC39)</f>
        <v>NO DATA</v>
      </c>
      <c r="K28" s="270" t="str">
        <f>IF(PROGRESS!AH39="","NO DATA",PROGRESS!AH39)</f>
        <v>NO DATA</v>
      </c>
      <c r="L28" s="270" t="str">
        <f>IF(PROGRESS!AM39="","NO DATA",PROGRESS!AM39)</f>
        <v>NO DATA</v>
      </c>
      <c r="M28" s="270" t="str">
        <f>IF(PROGRESS!AR39="","NO DATA",PROGRESS!AR39)</f>
        <v>NO DATA</v>
      </c>
      <c r="N28" s="270" t="str">
        <f>IF(PROGRESS!AW39="","NO DATA",PROGRESS!AW39)</f>
        <v>NO DATA</v>
      </c>
      <c r="O28" s="270" t="str">
        <f>IF(PROGRESS!BB39="","NO DATA",PROGRESS!BB39)</f>
        <v>NO DATA</v>
      </c>
      <c r="P28" s="270" t="str">
        <f>IF(PROGRESS!BG39="","NO DATA",PROGRESS!BG39)</f>
        <v>NO DATA</v>
      </c>
      <c r="Q28" s="270" t="str">
        <f>IF(PROGRESS!BL39="","NO DATA",PROGRESS!BL39)</f>
        <v>NO DATA</v>
      </c>
      <c r="R28" s="270" t="str">
        <f>IF(PROGRESS!BQ39="","NO DATA",PROGRESS!BQ39)</f>
        <v>NO DATA</v>
      </c>
      <c r="S28" s="270" t="str">
        <f>IF(PROGRESS!BV39="","NO DATA",PROGRESS!BV39)</f>
        <v>NO DATA</v>
      </c>
      <c r="T28" s="270" t="str">
        <f>IF(PROGRESS!CA39="","NO DATA",PROGRESS!CA39)</f>
        <v>NO DATA</v>
      </c>
      <c r="U28" s="270" t="str">
        <f>IF(PROGRESS!CF39="","NO DATA",PROGRESS!CF39)</f>
        <v>NO DATA</v>
      </c>
      <c r="V28" s="385" t="str">
        <f>IF(PROGRESS!CK39="","NO DATA",PROGRESS!CK39)</f>
        <v>NO DATA</v>
      </c>
    </row>
    <row r="29" spans="1:22" x14ac:dyDescent="0.25">
      <c r="A29" s="35">
        <f>IF(DATASHEET!A26="","",DATASHEET!A26)</f>
        <v>152782</v>
      </c>
      <c r="B29" s="19" t="str">
        <f>DATASHEET!B26</f>
        <v>CHAPMAN, Levi</v>
      </c>
      <c r="C29" s="20" t="str">
        <f>DATASHEET!C26</f>
        <v>8PH</v>
      </c>
      <c r="D29" s="122" t="str">
        <f>PROGRESS!E40</f>
        <v>K</v>
      </c>
      <c r="E29" s="424" t="str">
        <f>PROGRESS!I40</f>
        <v>Y</v>
      </c>
      <c r="F29" s="377" t="str">
        <f>DATASHEET!L26</f>
        <v>5-6</v>
      </c>
      <c r="G29" s="274" t="str">
        <f t="shared" si="2"/>
        <v/>
      </c>
      <c r="H29" s="274" t="str">
        <f>IF(PROGRESS!S40="","NO DATA",PROGRESS!S40)</f>
        <v>NO DATA</v>
      </c>
      <c r="I29" s="275" t="str">
        <f>IF(PROGRESS!X40="","NO DATA",PROGRESS!X40)</f>
        <v>NO DATA</v>
      </c>
      <c r="J29" s="270" t="str">
        <f>IF(PROGRESS!AC40="","NO DATA",PROGRESS!AC40)</f>
        <v>NO DATA</v>
      </c>
      <c r="K29" s="270" t="str">
        <f>IF(PROGRESS!AH40="","NO DATA",PROGRESS!AH40)</f>
        <v>NO DATA</v>
      </c>
      <c r="L29" s="270" t="str">
        <f>IF(PROGRESS!AM40="","NO DATA",PROGRESS!AM40)</f>
        <v>NO DATA</v>
      </c>
      <c r="M29" s="270" t="str">
        <f>IF(PROGRESS!AR40="","NO DATA",PROGRESS!AR40)</f>
        <v>NO DATA</v>
      </c>
      <c r="N29" s="270" t="str">
        <f>IF(PROGRESS!AW40="","NO DATA",PROGRESS!AW40)</f>
        <v>NO DATA</v>
      </c>
      <c r="O29" s="270" t="str">
        <f>IF(PROGRESS!BB40="","NO DATA",PROGRESS!BB40)</f>
        <v>NO DATA</v>
      </c>
      <c r="P29" s="270" t="str">
        <f>IF(PROGRESS!BG40="","NO DATA",PROGRESS!BG40)</f>
        <v>NO DATA</v>
      </c>
      <c r="Q29" s="270" t="str">
        <f>IF(PROGRESS!BL40="","NO DATA",PROGRESS!BL40)</f>
        <v>NO DATA</v>
      </c>
      <c r="R29" s="270" t="str">
        <f>IF(PROGRESS!BQ40="","NO DATA",PROGRESS!BQ40)</f>
        <v>NO DATA</v>
      </c>
      <c r="S29" s="270" t="str">
        <f>IF(PROGRESS!BV40="","NO DATA",PROGRESS!BV40)</f>
        <v>NO DATA</v>
      </c>
      <c r="T29" s="270" t="str">
        <f>IF(PROGRESS!CA40="","NO DATA",PROGRESS!CA40)</f>
        <v>NO DATA</v>
      </c>
      <c r="U29" s="270" t="str">
        <f>IF(PROGRESS!CF40="","NO DATA",PROGRESS!CF40)</f>
        <v>NO DATA</v>
      </c>
      <c r="V29" s="385" t="str">
        <f>IF(PROGRESS!CK40="","NO DATA",PROGRESS!CK40)</f>
        <v>NO DATA</v>
      </c>
    </row>
    <row r="30" spans="1:22" x14ac:dyDescent="0.25">
      <c r="A30" s="35">
        <f>IF(DATASHEET!A27="","",DATASHEET!A27)</f>
        <v>152837</v>
      </c>
      <c r="B30" s="19" t="str">
        <f>DATASHEET!B27</f>
        <v>CLARK, Suzie</v>
      </c>
      <c r="C30" s="20" t="str">
        <f>DATASHEET!C27</f>
        <v>8AR</v>
      </c>
      <c r="D30" s="122" t="str">
        <f>PROGRESS!E41</f>
        <v>N</v>
      </c>
      <c r="E30" s="424" t="str">
        <f>PROGRESS!I41</f>
        <v>N</v>
      </c>
      <c r="F30" s="377" t="str">
        <f>DATASHEET!L27</f>
        <v>7-8</v>
      </c>
      <c r="G30" s="274" t="str">
        <f t="shared" si="2"/>
        <v/>
      </c>
      <c r="H30" s="274" t="str">
        <f>IF(PROGRESS!S41="","NO DATA",PROGRESS!S41)</f>
        <v>NO DATA</v>
      </c>
      <c r="I30" s="275" t="str">
        <f>IF(PROGRESS!X41="","NO DATA",PROGRESS!X41)</f>
        <v>NO DATA</v>
      </c>
      <c r="J30" s="270" t="str">
        <f>IF(PROGRESS!AC41="","NO DATA",PROGRESS!AC41)</f>
        <v>NO DATA</v>
      </c>
      <c r="K30" s="270" t="str">
        <f>IF(PROGRESS!AH41="","NO DATA",PROGRESS!AH41)</f>
        <v>NO DATA</v>
      </c>
      <c r="L30" s="270" t="str">
        <f>IF(PROGRESS!AM41="","NO DATA",PROGRESS!AM41)</f>
        <v>NO DATA</v>
      </c>
      <c r="M30" s="270" t="str">
        <f>IF(PROGRESS!AR41="","NO DATA",PROGRESS!AR41)</f>
        <v>NO DATA</v>
      </c>
      <c r="N30" s="270" t="str">
        <f>IF(PROGRESS!AW41="","NO DATA",PROGRESS!AW41)</f>
        <v>NO DATA</v>
      </c>
      <c r="O30" s="270" t="str">
        <f>IF(PROGRESS!BB41="","NO DATA",PROGRESS!BB41)</f>
        <v>NO DATA</v>
      </c>
      <c r="P30" s="270" t="str">
        <f>IF(PROGRESS!BG41="","NO DATA",PROGRESS!BG41)</f>
        <v>NO DATA</v>
      </c>
      <c r="Q30" s="270" t="str">
        <f>IF(PROGRESS!BL41="","NO DATA",PROGRESS!BL41)</f>
        <v>NO DATA</v>
      </c>
      <c r="R30" s="270" t="str">
        <f>IF(PROGRESS!BQ41="","NO DATA",PROGRESS!BQ41)</f>
        <v>NO DATA</v>
      </c>
      <c r="S30" s="270" t="str">
        <f>IF(PROGRESS!BV41="","NO DATA",PROGRESS!BV41)</f>
        <v>NO DATA</v>
      </c>
      <c r="T30" s="270" t="str">
        <f>IF(PROGRESS!CA41="","NO DATA",PROGRESS!CA41)</f>
        <v>NO DATA</v>
      </c>
      <c r="U30" s="270" t="str">
        <f>IF(PROGRESS!CF41="","NO DATA",PROGRESS!CF41)</f>
        <v>NO DATA</v>
      </c>
      <c r="V30" s="385" t="str">
        <f>IF(PROGRESS!CK41="","NO DATA",PROGRESS!CK41)</f>
        <v>NO DATA</v>
      </c>
    </row>
    <row r="31" spans="1:22" x14ac:dyDescent="0.25">
      <c r="A31" s="35">
        <f>IF(DATASHEET!A28="","",DATASHEET!A28)</f>
        <v>152780</v>
      </c>
      <c r="B31" s="19" t="str">
        <f>DATASHEET!B28</f>
        <v>COATES, Harley</v>
      </c>
      <c r="C31" s="20" t="str">
        <f>DATASHEET!C28</f>
        <v>8PH</v>
      </c>
      <c r="D31" s="122" t="str">
        <f>PROGRESS!E42</f>
        <v>K</v>
      </c>
      <c r="E31" s="424" t="str">
        <f>PROGRESS!I42</f>
        <v>Y</v>
      </c>
      <c r="F31" s="377" t="str">
        <f>DATASHEET!L28</f>
        <v>3-4</v>
      </c>
      <c r="G31" s="274" t="str">
        <f t="shared" si="2"/>
        <v/>
      </c>
      <c r="H31" s="274" t="str">
        <f>IF(PROGRESS!S42="","NO DATA",PROGRESS!S42)</f>
        <v>NO DATA</v>
      </c>
      <c r="I31" s="275" t="str">
        <f>IF(PROGRESS!X42="","NO DATA",PROGRESS!X42)</f>
        <v>NO DATA</v>
      </c>
      <c r="J31" s="270" t="str">
        <f>IF(PROGRESS!AC42="","NO DATA",PROGRESS!AC42)</f>
        <v>NO DATA</v>
      </c>
      <c r="K31" s="270" t="str">
        <f>IF(PROGRESS!AH42="","NO DATA",PROGRESS!AH42)</f>
        <v>NO DATA</v>
      </c>
      <c r="L31" s="270" t="str">
        <f>IF(PROGRESS!AM42="","NO DATA",PROGRESS!AM42)</f>
        <v>NO DATA</v>
      </c>
      <c r="M31" s="270" t="str">
        <f>IF(PROGRESS!AR42="","NO DATA",PROGRESS!AR42)</f>
        <v>NO DATA</v>
      </c>
      <c r="N31" s="270" t="str">
        <f>IF(PROGRESS!AW42="","NO DATA",PROGRESS!AW42)</f>
        <v>NO DATA</v>
      </c>
      <c r="O31" s="270" t="str">
        <f>IF(PROGRESS!BB42="","NO DATA",PROGRESS!BB42)</f>
        <v>NO DATA</v>
      </c>
      <c r="P31" s="270" t="str">
        <f>IF(PROGRESS!BG42="","NO DATA",PROGRESS!BG42)</f>
        <v>NO DATA</v>
      </c>
      <c r="Q31" s="270" t="str">
        <f>IF(PROGRESS!BL42="","NO DATA",PROGRESS!BL42)</f>
        <v>NO DATA</v>
      </c>
      <c r="R31" s="270" t="str">
        <f>IF(PROGRESS!BQ42="","NO DATA",PROGRESS!BQ42)</f>
        <v>NO DATA</v>
      </c>
      <c r="S31" s="270" t="str">
        <f>IF(PROGRESS!BV42="","NO DATA",PROGRESS!BV42)</f>
        <v>NO DATA</v>
      </c>
      <c r="T31" s="270" t="str">
        <f>IF(PROGRESS!CA42="","NO DATA",PROGRESS!CA42)</f>
        <v>NO DATA</v>
      </c>
      <c r="U31" s="270" t="str">
        <f>IF(PROGRESS!CF42="","NO DATA",PROGRESS!CF42)</f>
        <v>NO DATA</v>
      </c>
      <c r="V31" s="385" t="str">
        <f>IF(PROGRESS!CK42="","NO DATA",PROGRESS!CK42)</f>
        <v>NO DATA</v>
      </c>
    </row>
    <row r="32" spans="1:22" x14ac:dyDescent="0.25">
      <c r="A32" s="35">
        <f>IF(DATASHEET!A29="","",DATASHEET!A29)</f>
        <v>152857</v>
      </c>
      <c r="B32" s="19" t="str">
        <f>DATASHEET!B29</f>
        <v>COEFIELD, Patrick</v>
      </c>
      <c r="C32" s="20" t="str">
        <f>DATASHEET!C29</f>
        <v>8TR</v>
      </c>
      <c r="D32" s="122" t="str">
        <f>PROGRESS!E43</f>
        <v>N</v>
      </c>
      <c r="E32" s="424" t="str">
        <f>PROGRESS!I43</f>
        <v>N</v>
      </c>
      <c r="F32" s="377" t="str">
        <f>DATASHEET!L29</f>
        <v>6-7</v>
      </c>
      <c r="G32" s="274" t="str">
        <f t="shared" si="2"/>
        <v/>
      </c>
      <c r="H32" s="274" t="str">
        <f>IF(PROGRESS!S43="","NO DATA",PROGRESS!S43)</f>
        <v>NO DATA</v>
      </c>
      <c r="I32" s="275" t="str">
        <f>IF(PROGRESS!X43="","NO DATA",PROGRESS!X43)</f>
        <v>NO DATA</v>
      </c>
      <c r="J32" s="270" t="str">
        <f>IF(PROGRESS!AC43="","NO DATA",PROGRESS!AC43)</f>
        <v>NO DATA</v>
      </c>
      <c r="K32" s="270" t="str">
        <f>IF(PROGRESS!AH43="","NO DATA",PROGRESS!AH43)</f>
        <v>NO DATA</v>
      </c>
      <c r="L32" s="270" t="str">
        <f>IF(PROGRESS!AM43="","NO DATA",PROGRESS!AM43)</f>
        <v>NO DATA</v>
      </c>
      <c r="M32" s="270" t="str">
        <f>IF(PROGRESS!AR43="","NO DATA",PROGRESS!AR43)</f>
        <v>NO DATA</v>
      </c>
      <c r="N32" s="270" t="str">
        <f>IF(PROGRESS!AW43="","NO DATA",PROGRESS!AW43)</f>
        <v>NO DATA</v>
      </c>
      <c r="O32" s="270" t="str">
        <f>IF(PROGRESS!BB43="","NO DATA",PROGRESS!BB43)</f>
        <v>NO DATA</v>
      </c>
      <c r="P32" s="270" t="str">
        <f>IF(PROGRESS!BG43="","NO DATA",PROGRESS!BG43)</f>
        <v>NO DATA</v>
      </c>
      <c r="Q32" s="270" t="str">
        <f>IF(PROGRESS!BL43="","NO DATA",PROGRESS!BL43)</f>
        <v>NO DATA</v>
      </c>
      <c r="R32" s="270" t="str">
        <f>IF(PROGRESS!BQ43="","NO DATA",PROGRESS!BQ43)</f>
        <v>NO DATA</v>
      </c>
      <c r="S32" s="270" t="str">
        <f>IF(PROGRESS!BV43="","NO DATA",PROGRESS!BV43)</f>
        <v>NO DATA</v>
      </c>
      <c r="T32" s="270" t="str">
        <f>IF(PROGRESS!CA43="","NO DATA",PROGRESS!CA43)</f>
        <v>NO DATA</v>
      </c>
      <c r="U32" s="270" t="str">
        <f>IF(PROGRESS!CF43="","NO DATA",PROGRESS!CF43)</f>
        <v>NO DATA</v>
      </c>
      <c r="V32" s="385" t="str">
        <f>IF(PROGRESS!CK43="","NO DATA",PROGRESS!CK43)</f>
        <v>NO DATA</v>
      </c>
    </row>
    <row r="33" spans="1:22" x14ac:dyDescent="0.25">
      <c r="A33" s="35">
        <f>IF(DATASHEET!A30="","",DATASHEET!A30)</f>
        <v>152934</v>
      </c>
      <c r="B33" s="19" t="str">
        <f>DATASHEET!B30</f>
        <v>CONNOLLY, Arwen</v>
      </c>
      <c r="C33" s="20" t="str">
        <f>DATASHEET!C30</f>
        <v>8MH</v>
      </c>
      <c r="D33" s="122" t="str">
        <f>PROGRESS!E44</f>
        <v>N</v>
      </c>
      <c r="E33" s="424" t="str">
        <f>PROGRESS!I44</f>
        <v>N</v>
      </c>
      <c r="F33" s="377" t="str">
        <f>DATASHEET!L30</f>
        <v>3-4</v>
      </c>
      <c r="G33" s="274" t="str">
        <f t="shared" si="2"/>
        <v/>
      </c>
      <c r="H33" s="274" t="str">
        <f>IF(PROGRESS!S44="","NO DATA",PROGRESS!S44)</f>
        <v>NO DATA</v>
      </c>
      <c r="I33" s="275" t="str">
        <f>IF(PROGRESS!X44="","NO DATA",PROGRESS!X44)</f>
        <v>NO DATA</v>
      </c>
      <c r="J33" s="270" t="str">
        <f>IF(PROGRESS!AC44="","NO DATA",PROGRESS!AC44)</f>
        <v>NO DATA</v>
      </c>
      <c r="K33" s="270" t="str">
        <f>IF(PROGRESS!AH44="","NO DATA",PROGRESS!AH44)</f>
        <v>NO DATA</v>
      </c>
      <c r="L33" s="270" t="str">
        <f>IF(PROGRESS!AM44="","NO DATA",PROGRESS!AM44)</f>
        <v>NO DATA</v>
      </c>
      <c r="M33" s="270" t="str">
        <f>IF(PROGRESS!AR44="","NO DATA",PROGRESS!AR44)</f>
        <v>NO DATA</v>
      </c>
      <c r="N33" s="270" t="str">
        <f>IF(PROGRESS!AW44="","NO DATA",PROGRESS!AW44)</f>
        <v>NO DATA</v>
      </c>
      <c r="O33" s="270" t="str">
        <f>IF(PROGRESS!BB44="","NO DATA",PROGRESS!BB44)</f>
        <v>NO DATA</v>
      </c>
      <c r="P33" s="270" t="str">
        <f>IF(PROGRESS!BG44="","NO DATA",PROGRESS!BG44)</f>
        <v>NO DATA</v>
      </c>
      <c r="Q33" s="270" t="str">
        <f>IF(PROGRESS!BL44="","NO DATA",PROGRESS!BL44)</f>
        <v>NO DATA</v>
      </c>
      <c r="R33" s="270" t="str">
        <f>IF(PROGRESS!BQ44="","NO DATA",PROGRESS!BQ44)</f>
        <v>NO DATA</v>
      </c>
      <c r="S33" s="270" t="str">
        <f>IF(PROGRESS!BV44="","NO DATA",PROGRESS!BV44)</f>
        <v>NO DATA</v>
      </c>
      <c r="T33" s="270" t="str">
        <f>IF(PROGRESS!CA44="","NO DATA",PROGRESS!CA44)</f>
        <v>NO DATA</v>
      </c>
      <c r="U33" s="270" t="str">
        <f>IF(PROGRESS!CF44="","NO DATA",PROGRESS!CF44)</f>
        <v>NO DATA</v>
      </c>
      <c r="V33" s="385" t="str">
        <f>IF(PROGRESS!CK44="","NO DATA",PROGRESS!CK44)</f>
        <v>NO DATA</v>
      </c>
    </row>
    <row r="34" spans="1:22" x14ac:dyDescent="0.25">
      <c r="A34" s="35">
        <f>IF(DATASHEET!A31="","",DATASHEET!A31)</f>
        <v>152901</v>
      </c>
      <c r="B34" s="19" t="str">
        <f>DATASHEET!B31</f>
        <v>CONNOLLY, Ethan</v>
      </c>
      <c r="C34" s="20" t="str">
        <f>DATASHEET!C31</f>
        <v>8AR</v>
      </c>
      <c r="D34" s="122" t="str">
        <f>PROGRESS!E45</f>
        <v>N</v>
      </c>
      <c r="E34" s="424" t="str">
        <f>PROGRESS!I45</f>
        <v>N</v>
      </c>
      <c r="F34" s="377" t="str">
        <f>DATASHEET!L31</f>
        <v>6-7</v>
      </c>
      <c r="G34" s="274" t="str">
        <f t="shared" si="2"/>
        <v/>
      </c>
      <c r="H34" s="274" t="str">
        <f>IF(PROGRESS!S45="","NO DATA",PROGRESS!S45)</f>
        <v>NO DATA</v>
      </c>
      <c r="I34" s="275" t="str">
        <f>IF(PROGRESS!X45="","NO DATA",PROGRESS!X45)</f>
        <v>NO DATA</v>
      </c>
      <c r="J34" s="270" t="str">
        <f>IF(PROGRESS!AC45="","NO DATA",PROGRESS!AC45)</f>
        <v>NO DATA</v>
      </c>
      <c r="K34" s="270" t="str">
        <f>IF(PROGRESS!AH45="","NO DATA",PROGRESS!AH45)</f>
        <v>NO DATA</v>
      </c>
      <c r="L34" s="270" t="str">
        <f>IF(PROGRESS!AM45="","NO DATA",PROGRESS!AM45)</f>
        <v>NO DATA</v>
      </c>
      <c r="M34" s="270" t="str">
        <f>IF(PROGRESS!AR45="","NO DATA",PROGRESS!AR45)</f>
        <v>NO DATA</v>
      </c>
      <c r="N34" s="270" t="str">
        <f>IF(PROGRESS!AW45="","NO DATA",PROGRESS!AW45)</f>
        <v>NO DATA</v>
      </c>
      <c r="O34" s="270" t="str">
        <f>IF(PROGRESS!BB45="","NO DATA",PROGRESS!BB45)</f>
        <v>NO DATA</v>
      </c>
      <c r="P34" s="270" t="str">
        <f>IF(PROGRESS!BG45="","NO DATA",PROGRESS!BG45)</f>
        <v>NO DATA</v>
      </c>
      <c r="Q34" s="270" t="str">
        <f>IF(PROGRESS!BL45="","NO DATA",PROGRESS!BL45)</f>
        <v>NO DATA</v>
      </c>
      <c r="R34" s="270" t="str">
        <f>IF(PROGRESS!BQ45="","NO DATA",PROGRESS!BQ45)</f>
        <v>NO DATA</v>
      </c>
      <c r="S34" s="270" t="str">
        <f>IF(PROGRESS!BV45="","NO DATA",PROGRESS!BV45)</f>
        <v>NO DATA</v>
      </c>
      <c r="T34" s="270" t="str">
        <f>IF(PROGRESS!CA45="","NO DATA",PROGRESS!CA45)</f>
        <v>NO DATA</v>
      </c>
      <c r="U34" s="270" t="str">
        <f>IF(PROGRESS!CF45="","NO DATA",PROGRESS!CF45)</f>
        <v>NO DATA</v>
      </c>
      <c r="V34" s="385" t="str">
        <f>IF(PROGRESS!CK45="","NO DATA",PROGRESS!CK45)</f>
        <v>NO DATA</v>
      </c>
    </row>
    <row r="35" spans="1:22" x14ac:dyDescent="0.25">
      <c r="A35" s="35">
        <f>IF(DATASHEET!A32="","",DATASHEET!A32)</f>
        <v>152763</v>
      </c>
      <c r="B35" s="19" t="str">
        <f>DATASHEET!B32</f>
        <v>CONNOLLY, Imogen</v>
      </c>
      <c r="C35" s="20" t="str">
        <f>DATASHEET!C32</f>
        <v>8AR</v>
      </c>
      <c r="D35" s="122" t="str">
        <f>PROGRESS!E46</f>
        <v>N</v>
      </c>
      <c r="E35" s="424" t="str">
        <f>PROGRESS!I46</f>
        <v>N</v>
      </c>
      <c r="F35" s="377" t="str">
        <f>DATASHEET!L32</f>
        <v>5-6</v>
      </c>
      <c r="G35" s="274" t="str">
        <f t="shared" si="2"/>
        <v/>
      </c>
      <c r="H35" s="274" t="str">
        <f>IF(PROGRESS!S46="","NO DATA",PROGRESS!S46)</f>
        <v>NO DATA</v>
      </c>
      <c r="I35" s="275" t="str">
        <f>IF(PROGRESS!X46="","NO DATA",PROGRESS!X46)</f>
        <v>NO DATA</v>
      </c>
      <c r="J35" s="270" t="str">
        <f>IF(PROGRESS!AC46="","NO DATA",PROGRESS!AC46)</f>
        <v>NO DATA</v>
      </c>
      <c r="K35" s="270" t="str">
        <f>IF(PROGRESS!AH46="","NO DATA",PROGRESS!AH46)</f>
        <v>NO DATA</v>
      </c>
      <c r="L35" s="270" t="str">
        <f>IF(PROGRESS!AM46="","NO DATA",PROGRESS!AM46)</f>
        <v>NO DATA</v>
      </c>
      <c r="M35" s="270" t="str">
        <f>IF(PROGRESS!AR46="","NO DATA",PROGRESS!AR46)</f>
        <v>NO DATA</v>
      </c>
      <c r="N35" s="270" t="str">
        <f>IF(PROGRESS!AW46="","NO DATA",PROGRESS!AW46)</f>
        <v>NO DATA</v>
      </c>
      <c r="O35" s="270" t="str">
        <f>IF(PROGRESS!BB46="","NO DATA",PROGRESS!BB46)</f>
        <v>NO DATA</v>
      </c>
      <c r="P35" s="270" t="str">
        <f>IF(PROGRESS!BG46="","NO DATA",PROGRESS!BG46)</f>
        <v>NO DATA</v>
      </c>
      <c r="Q35" s="270" t="str">
        <f>IF(PROGRESS!BL46="","NO DATA",PROGRESS!BL46)</f>
        <v>NO DATA</v>
      </c>
      <c r="R35" s="270" t="str">
        <f>IF(PROGRESS!BQ46="","NO DATA",PROGRESS!BQ46)</f>
        <v>NO DATA</v>
      </c>
      <c r="S35" s="270" t="str">
        <f>IF(PROGRESS!BV46="","NO DATA",PROGRESS!BV46)</f>
        <v>NO DATA</v>
      </c>
      <c r="T35" s="270" t="str">
        <f>IF(PROGRESS!CA46="","NO DATA",PROGRESS!CA46)</f>
        <v>NO DATA</v>
      </c>
      <c r="U35" s="270" t="str">
        <f>IF(PROGRESS!CF46="","NO DATA",PROGRESS!CF46)</f>
        <v>NO DATA</v>
      </c>
      <c r="V35" s="385" t="str">
        <f>IF(PROGRESS!CK46="","NO DATA",PROGRESS!CK46)</f>
        <v>NO DATA</v>
      </c>
    </row>
    <row r="36" spans="1:22" x14ac:dyDescent="0.25">
      <c r="A36" s="35">
        <f>IF(DATASHEET!A33="","",DATASHEET!A33)</f>
        <v>152859</v>
      </c>
      <c r="B36" s="19" t="str">
        <f>DATASHEET!B33</f>
        <v>CONNOLLY, India</v>
      </c>
      <c r="C36" s="20" t="str">
        <f>DATASHEET!C33</f>
        <v>8AR</v>
      </c>
      <c r="D36" s="122" t="str">
        <f>PROGRESS!E47</f>
        <v>N</v>
      </c>
      <c r="E36" s="424" t="str">
        <f>PROGRESS!I47</f>
        <v>N</v>
      </c>
      <c r="F36" s="377" t="str">
        <f>DATASHEET!L33</f>
        <v>6-7</v>
      </c>
      <c r="G36" s="274" t="str">
        <f t="shared" si="2"/>
        <v/>
      </c>
      <c r="H36" s="274" t="str">
        <f>IF(PROGRESS!S47="","NO DATA",PROGRESS!S47)</f>
        <v>NO DATA</v>
      </c>
      <c r="I36" s="275" t="str">
        <f>IF(PROGRESS!X47="","NO DATA",PROGRESS!X47)</f>
        <v>NO DATA</v>
      </c>
      <c r="J36" s="270" t="str">
        <f>IF(PROGRESS!AC47="","NO DATA",PROGRESS!AC47)</f>
        <v>NO DATA</v>
      </c>
      <c r="K36" s="270" t="str">
        <f>IF(PROGRESS!AH47="","NO DATA",PROGRESS!AH47)</f>
        <v>NO DATA</v>
      </c>
      <c r="L36" s="270" t="str">
        <f>IF(PROGRESS!AM47="","NO DATA",PROGRESS!AM47)</f>
        <v>NO DATA</v>
      </c>
      <c r="M36" s="270" t="str">
        <f>IF(PROGRESS!AR47="","NO DATA",PROGRESS!AR47)</f>
        <v>NO DATA</v>
      </c>
      <c r="N36" s="270" t="str">
        <f>IF(PROGRESS!AW47="","NO DATA",PROGRESS!AW47)</f>
        <v>NO DATA</v>
      </c>
      <c r="O36" s="270" t="str">
        <f>IF(PROGRESS!BB47="","NO DATA",PROGRESS!BB47)</f>
        <v>NO DATA</v>
      </c>
      <c r="P36" s="270" t="str">
        <f>IF(PROGRESS!BG47="","NO DATA",PROGRESS!BG47)</f>
        <v>NO DATA</v>
      </c>
      <c r="Q36" s="270" t="str">
        <f>IF(PROGRESS!BL47="","NO DATA",PROGRESS!BL47)</f>
        <v>NO DATA</v>
      </c>
      <c r="R36" s="270" t="str">
        <f>IF(PROGRESS!BQ47="","NO DATA",PROGRESS!BQ47)</f>
        <v>NO DATA</v>
      </c>
      <c r="S36" s="270" t="str">
        <f>IF(PROGRESS!BV47="","NO DATA",PROGRESS!BV47)</f>
        <v>NO DATA</v>
      </c>
      <c r="T36" s="270" t="str">
        <f>IF(PROGRESS!CA47="","NO DATA",PROGRESS!CA47)</f>
        <v>NO DATA</v>
      </c>
      <c r="U36" s="270" t="str">
        <f>IF(PROGRESS!CF47="","NO DATA",PROGRESS!CF47)</f>
        <v>NO DATA</v>
      </c>
      <c r="V36" s="385" t="str">
        <f>IF(PROGRESS!CK47="","NO DATA",PROGRESS!CK47)</f>
        <v>NO DATA</v>
      </c>
    </row>
    <row r="37" spans="1:22" x14ac:dyDescent="0.25">
      <c r="A37" s="35">
        <f>IF(DATASHEET!A34="","",DATASHEET!A34)</f>
        <v>152879</v>
      </c>
      <c r="B37" s="19" t="str">
        <f>DATASHEET!B34</f>
        <v>COOLING, Olivia</v>
      </c>
      <c r="C37" s="20" t="str">
        <f>DATASHEET!C34</f>
        <v>8MH</v>
      </c>
      <c r="D37" s="122" t="str">
        <f>PROGRESS!E48</f>
        <v>N</v>
      </c>
      <c r="E37" s="424" t="str">
        <f>PROGRESS!I48</f>
        <v>N</v>
      </c>
      <c r="F37" s="377" t="str">
        <f>DATASHEET!L34</f>
        <v>4-5</v>
      </c>
      <c r="G37" s="274" t="str">
        <f t="shared" si="2"/>
        <v/>
      </c>
      <c r="H37" s="274" t="str">
        <f>IF(PROGRESS!S48="","NO DATA",PROGRESS!S48)</f>
        <v>NO DATA</v>
      </c>
      <c r="I37" s="275" t="str">
        <f>IF(PROGRESS!X48="","NO DATA",PROGRESS!X48)</f>
        <v>NO DATA</v>
      </c>
      <c r="J37" s="270" t="str">
        <f>IF(PROGRESS!AC48="","NO DATA",PROGRESS!AC48)</f>
        <v>NO DATA</v>
      </c>
      <c r="K37" s="270" t="str">
        <f>IF(PROGRESS!AH48="","NO DATA",PROGRESS!AH48)</f>
        <v>NO DATA</v>
      </c>
      <c r="L37" s="270" t="str">
        <f>IF(PROGRESS!AM48="","NO DATA",PROGRESS!AM48)</f>
        <v>NO DATA</v>
      </c>
      <c r="M37" s="270" t="str">
        <f>IF(PROGRESS!AR48="","NO DATA",PROGRESS!AR48)</f>
        <v>NO DATA</v>
      </c>
      <c r="N37" s="270" t="str">
        <f>IF(PROGRESS!AW48="","NO DATA",PROGRESS!AW48)</f>
        <v>NO DATA</v>
      </c>
      <c r="O37" s="270" t="str">
        <f>IF(PROGRESS!BB48="","NO DATA",PROGRESS!BB48)</f>
        <v>NO DATA</v>
      </c>
      <c r="P37" s="270" t="str">
        <f>IF(PROGRESS!BG48="","NO DATA",PROGRESS!BG48)</f>
        <v>NO DATA</v>
      </c>
      <c r="Q37" s="270" t="str">
        <f>IF(PROGRESS!BL48="","NO DATA",PROGRESS!BL48)</f>
        <v>NO DATA</v>
      </c>
      <c r="R37" s="270" t="str">
        <f>IF(PROGRESS!BQ48="","NO DATA",PROGRESS!BQ48)</f>
        <v>NO DATA</v>
      </c>
      <c r="S37" s="270" t="str">
        <f>IF(PROGRESS!BV48="","NO DATA",PROGRESS!BV48)</f>
        <v>NO DATA</v>
      </c>
      <c r="T37" s="270" t="str">
        <f>IF(PROGRESS!CA48="","NO DATA",PROGRESS!CA48)</f>
        <v>NO DATA</v>
      </c>
      <c r="U37" s="270" t="str">
        <f>IF(PROGRESS!CF48="","NO DATA",PROGRESS!CF48)</f>
        <v>NO DATA</v>
      </c>
      <c r="V37" s="385" t="str">
        <f>IF(PROGRESS!CK48="","NO DATA",PROGRESS!CK48)</f>
        <v>NO DATA</v>
      </c>
    </row>
    <row r="38" spans="1:22" x14ac:dyDescent="0.25">
      <c r="A38" s="35">
        <f>IF(DATASHEET!A35="","",DATASHEET!A35)</f>
        <v>152849</v>
      </c>
      <c r="B38" s="19" t="str">
        <f>DATASHEET!B35</f>
        <v>DANIEL, Esey</v>
      </c>
      <c r="C38" s="20" t="str">
        <f>DATASHEET!C35</f>
        <v>8AB</v>
      </c>
      <c r="D38" s="122" t="str">
        <f>PROGRESS!E49</f>
        <v>N</v>
      </c>
      <c r="E38" s="424" t="str">
        <f>PROGRESS!I49</f>
        <v>Y</v>
      </c>
      <c r="F38" s="377" t="str">
        <f>DATASHEET!L35</f>
        <v>5-6</v>
      </c>
      <c r="G38" s="274" t="str">
        <f t="shared" si="2"/>
        <v/>
      </c>
      <c r="H38" s="274" t="str">
        <f>IF(PROGRESS!S49="","NO DATA",PROGRESS!S49)</f>
        <v>NO DATA</v>
      </c>
      <c r="I38" s="275" t="str">
        <f>IF(PROGRESS!X49="","NO DATA",PROGRESS!X49)</f>
        <v>NO DATA</v>
      </c>
      <c r="J38" s="270" t="str">
        <f>IF(PROGRESS!AC49="","NO DATA",PROGRESS!AC49)</f>
        <v>NO DATA</v>
      </c>
      <c r="K38" s="270" t="str">
        <f>IF(PROGRESS!AH49="","NO DATA",PROGRESS!AH49)</f>
        <v>NO DATA</v>
      </c>
      <c r="L38" s="270" t="str">
        <f>IF(PROGRESS!AM49="","NO DATA",PROGRESS!AM49)</f>
        <v>NO DATA</v>
      </c>
      <c r="M38" s="270" t="str">
        <f>IF(PROGRESS!AR49="","NO DATA",PROGRESS!AR49)</f>
        <v>NO DATA</v>
      </c>
      <c r="N38" s="270" t="str">
        <f>IF(PROGRESS!AW49="","NO DATA",PROGRESS!AW49)</f>
        <v>NO DATA</v>
      </c>
      <c r="O38" s="270" t="str">
        <f>IF(PROGRESS!BB49="","NO DATA",PROGRESS!BB49)</f>
        <v>NO DATA</v>
      </c>
      <c r="P38" s="270" t="str">
        <f>IF(PROGRESS!BG49="","NO DATA",PROGRESS!BG49)</f>
        <v>NO DATA</v>
      </c>
      <c r="Q38" s="270" t="str">
        <f>IF(PROGRESS!BL49="","NO DATA",PROGRESS!BL49)</f>
        <v>NO DATA</v>
      </c>
      <c r="R38" s="270" t="str">
        <f>IF(PROGRESS!BQ49="","NO DATA",PROGRESS!BQ49)</f>
        <v>NO DATA</v>
      </c>
      <c r="S38" s="270" t="str">
        <f>IF(PROGRESS!BV49="","NO DATA",PROGRESS!BV49)</f>
        <v>NO DATA</v>
      </c>
      <c r="T38" s="270" t="str">
        <f>IF(PROGRESS!CA49="","NO DATA",PROGRESS!CA49)</f>
        <v>NO DATA</v>
      </c>
      <c r="U38" s="270" t="str">
        <f>IF(PROGRESS!CF49="","NO DATA",PROGRESS!CF49)</f>
        <v>NO DATA</v>
      </c>
      <c r="V38" s="385" t="str">
        <f>IF(PROGRESS!CK49="","NO DATA",PROGRESS!CK49)</f>
        <v>NO DATA</v>
      </c>
    </row>
    <row r="39" spans="1:22" x14ac:dyDescent="0.25">
      <c r="A39" s="35">
        <f>IF(DATASHEET!A36="","",DATASHEET!A36)</f>
        <v>152800</v>
      </c>
      <c r="B39" s="19" t="str">
        <f>DATASHEET!B36</f>
        <v>DAVIES, Bethany</v>
      </c>
      <c r="C39" s="20" t="str">
        <f>DATASHEET!C36</f>
        <v>8KC</v>
      </c>
      <c r="D39" s="122" t="str">
        <f>PROGRESS!E50</f>
        <v>N</v>
      </c>
      <c r="E39" s="424" t="str">
        <f>PROGRESS!I50</f>
        <v>N</v>
      </c>
      <c r="F39" s="377" t="str">
        <f>DATASHEET!L36</f>
        <v>6-7</v>
      </c>
      <c r="G39" s="274" t="str">
        <f t="shared" si="2"/>
        <v/>
      </c>
      <c r="H39" s="274" t="str">
        <f>IF(PROGRESS!S50="","NO DATA",PROGRESS!S50)</f>
        <v>NO DATA</v>
      </c>
      <c r="I39" s="275" t="str">
        <f>IF(PROGRESS!X50="","NO DATA",PROGRESS!X50)</f>
        <v>NO DATA</v>
      </c>
      <c r="J39" s="270" t="str">
        <f>IF(PROGRESS!AC50="","NO DATA",PROGRESS!AC50)</f>
        <v>NO DATA</v>
      </c>
      <c r="K39" s="270" t="str">
        <f>IF(PROGRESS!AH50="","NO DATA",PROGRESS!AH50)</f>
        <v>NO DATA</v>
      </c>
      <c r="L39" s="270" t="str">
        <f>IF(PROGRESS!AM50="","NO DATA",PROGRESS!AM50)</f>
        <v>NO DATA</v>
      </c>
      <c r="M39" s="270" t="str">
        <f>IF(PROGRESS!AR50="","NO DATA",PROGRESS!AR50)</f>
        <v>NO DATA</v>
      </c>
      <c r="N39" s="270" t="str">
        <f>IF(PROGRESS!AW50="","NO DATA",PROGRESS!AW50)</f>
        <v>NO DATA</v>
      </c>
      <c r="O39" s="270" t="str">
        <f>IF(PROGRESS!BB50="","NO DATA",PROGRESS!BB50)</f>
        <v>NO DATA</v>
      </c>
      <c r="P39" s="270" t="str">
        <f>IF(PROGRESS!BG50="","NO DATA",PROGRESS!BG50)</f>
        <v>NO DATA</v>
      </c>
      <c r="Q39" s="270" t="str">
        <f>IF(PROGRESS!BL50="","NO DATA",PROGRESS!BL50)</f>
        <v>NO DATA</v>
      </c>
      <c r="R39" s="270" t="str">
        <f>IF(PROGRESS!BQ50="","NO DATA",PROGRESS!BQ50)</f>
        <v>NO DATA</v>
      </c>
      <c r="S39" s="270" t="str">
        <f>IF(PROGRESS!BV50="","NO DATA",PROGRESS!BV50)</f>
        <v>NO DATA</v>
      </c>
      <c r="T39" s="270" t="str">
        <f>IF(PROGRESS!CA50="","NO DATA",PROGRESS!CA50)</f>
        <v>NO DATA</v>
      </c>
      <c r="U39" s="270" t="str">
        <f>IF(PROGRESS!CF50="","NO DATA",PROGRESS!CF50)</f>
        <v>NO DATA</v>
      </c>
      <c r="V39" s="385" t="str">
        <f>IF(PROGRESS!CK50="","NO DATA",PROGRESS!CK50)</f>
        <v>NO DATA</v>
      </c>
    </row>
    <row r="40" spans="1:22" x14ac:dyDescent="0.25">
      <c r="A40" s="35">
        <f>IF(DATASHEET!A37="","",DATASHEET!A37)</f>
        <v>152774</v>
      </c>
      <c r="B40" s="19" t="str">
        <f>DATASHEET!B37</f>
        <v>DISHA, Thomas</v>
      </c>
      <c r="C40" s="20" t="str">
        <f>DATASHEET!C37</f>
        <v>8AR</v>
      </c>
      <c r="D40" s="122" t="str">
        <f>PROGRESS!E51</f>
        <v>N</v>
      </c>
      <c r="E40" s="424" t="str">
        <f>PROGRESS!I51</f>
        <v>N</v>
      </c>
      <c r="F40" s="377" t="str">
        <f>DATASHEET!L37</f>
        <v>8-9</v>
      </c>
      <c r="G40" s="274" t="str">
        <f t="shared" si="2"/>
        <v/>
      </c>
      <c r="H40" s="274" t="str">
        <f>IF(PROGRESS!S51="","NO DATA",PROGRESS!S51)</f>
        <v>NO DATA</v>
      </c>
      <c r="I40" s="275" t="str">
        <f>IF(PROGRESS!X51="","NO DATA",PROGRESS!X51)</f>
        <v>NO DATA</v>
      </c>
      <c r="J40" s="270" t="str">
        <f>IF(PROGRESS!AC51="","NO DATA",PROGRESS!AC51)</f>
        <v>NO DATA</v>
      </c>
      <c r="K40" s="270" t="str">
        <f>IF(PROGRESS!AH51="","NO DATA",PROGRESS!AH51)</f>
        <v>NO DATA</v>
      </c>
      <c r="L40" s="270" t="str">
        <f>IF(PROGRESS!AM51="","NO DATA",PROGRESS!AM51)</f>
        <v>NO DATA</v>
      </c>
      <c r="M40" s="270" t="str">
        <f>IF(PROGRESS!AR51="","NO DATA",PROGRESS!AR51)</f>
        <v>NO DATA</v>
      </c>
      <c r="N40" s="270" t="str">
        <f>IF(PROGRESS!AW51="","NO DATA",PROGRESS!AW51)</f>
        <v>NO DATA</v>
      </c>
      <c r="O40" s="270" t="str">
        <f>IF(PROGRESS!BB51="","NO DATA",PROGRESS!BB51)</f>
        <v>NO DATA</v>
      </c>
      <c r="P40" s="270" t="str">
        <f>IF(PROGRESS!BG51="","NO DATA",PROGRESS!BG51)</f>
        <v>NO DATA</v>
      </c>
      <c r="Q40" s="270" t="str">
        <f>IF(PROGRESS!BL51="","NO DATA",PROGRESS!BL51)</f>
        <v>NO DATA</v>
      </c>
      <c r="R40" s="270" t="str">
        <f>IF(PROGRESS!BQ51="","NO DATA",PROGRESS!BQ51)</f>
        <v>NO DATA</v>
      </c>
      <c r="S40" s="270" t="str">
        <f>IF(PROGRESS!BV51="","NO DATA",PROGRESS!BV51)</f>
        <v>NO DATA</v>
      </c>
      <c r="T40" s="270" t="str">
        <f>IF(PROGRESS!CA51="","NO DATA",PROGRESS!CA51)</f>
        <v>NO DATA</v>
      </c>
      <c r="U40" s="270" t="str">
        <f>IF(PROGRESS!CF51="","NO DATA",PROGRESS!CF51)</f>
        <v>NO DATA</v>
      </c>
      <c r="V40" s="385" t="str">
        <f>IF(PROGRESS!CK51="","NO DATA",PROGRESS!CK51)</f>
        <v>NO DATA</v>
      </c>
    </row>
    <row r="41" spans="1:22" x14ac:dyDescent="0.25">
      <c r="A41" s="35">
        <f>IF(DATASHEET!A38="","",DATASHEET!A38)</f>
        <v>152890</v>
      </c>
      <c r="B41" s="19" t="str">
        <f>DATASHEET!B38</f>
        <v>DOWNING, Joe</v>
      </c>
      <c r="C41" s="20" t="str">
        <f>DATASHEET!C38</f>
        <v>8KC</v>
      </c>
      <c r="D41" s="122" t="str">
        <f>PROGRESS!E52</f>
        <v>K</v>
      </c>
      <c r="E41" s="424" t="str">
        <f>PROGRESS!I52</f>
        <v>N</v>
      </c>
      <c r="F41" s="377" t="str">
        <f>DATASHEET!L38</f>
        <v>5-6</v>
      </c>
      <c r="G41" s="274" t="str">
        <f t="shared" si="2"/>
        <v/>
      </c>
      <c r="H41" s="274" t="str">
        <f>IF(PROGRESS!S52="","NO DATA",PROGRESS!S52)</f>
        <v>NO DATA</v>
      </c>
      <c r="I41" s="275" t="str">
        <f>IF(PROGRESS!X52="","NO DATA",PROGRESS!X52)</f>
        <v>NO DATA</v>
      </c>
      <c r="J41" s="270" t="str">
        <f>IF(PROGRESS!AC52="","NO DATA",PROGRESS!AC52)</f>
        <v>NO DATA</v>
      </c>
      <c r="K41" s="270" t="str">
        <f>IF(PROGRESS!AH52="","NO DATA",PROGRESS!AH52)</f>
        <v>NO DATA</v>
      </c>
      <c r="L41" s="270" t="str">
        <f>IF(PROGRESS!AM52="","NO DATA",PROGRESS!AM52)</f>
        <v>NO DATA</v>
      </c>
      <c r="M41" s="270" t="str">
        <f>IF(PROGRESS!AR52="","NO DATA",PROGRESS!AR52)</f>
        <v>NO DATA</v>
      </c>
      <c r="N41" s="270" t="str">
        <f>IF(PROGRESS!AW52="","NO DATA",PROGRESS!AW52)</f>
        <v>NO DATA</v>
      </c>
      <c r="O41" s="270" t="str">
        <f>IF(PROGRESS!BB52="","NO DATA",PROGRESS!BB52)</f>
        <v>NO DATA</v>
      </c>
      <c r="P41" s="270" t="str">
        <f>IF(PROGRESS!BG52="","NO DATA",PROGRESS!BG52)</f>
        <v>NO DATA</v>
      </c>
      <c r="Q41" s="270" t="str">
        <f>IF(PROGRESS!BL52="","NO DATA",PROGRESS!BL52)</f>
        <v>NO DATA</v>
      </c>
      <c r="R41" s="270" t="str">
        <f>IF(PROGRESS!BQ52="","NO DATA",PROGRESS!BQ52)</f>
        <v>NO DATA</v>
      </c>
      <c r="S41" s="270" t="str">
        <f>IF(PROGRESS!BV52="","NO DATA",PROGRESS!BV52)</f>
        <v>NO DATA</v>
      </c>
      <c r="T41" s="270" t="str">
        <f>IF(PROGRESS!CA52="","NO DATA",PROGRESS!CA52)</f>
        <v>NO DATA</v>
      </c>
      <c r="U41" s="270" t="str">
        <f>IF(PROGRESS!CF52="","NO DATA",PROGRESS!CF52)</f>
        <v>NO DATA</v>
      </c>
      <c r="V41" s="385" t="str">
        <f>IF(PROGRESS!CK52="","NO DATA",PROGRESS!CK52)</f>
        <v>NO DATA</v>
      </c>
    </row>
    <row r="42" spans="1:22" x14ac:dyDescent="0.25">
      <c r="A42" s="35">
        <f>IF(DATASHEET!A39="","",DATASHEET!A39)</f>
        <v>152892</v>
      </c>
      <c r="B42" s="19" t="str">
        <f>DATASHEET!B39</f>
        <v>DUFFY, Lana</v>
      </c>
      <c r="C42" s="20" t="str">
        <f>DATASHEET!C39</f>
        <v>8KS</v>
      </c>
      <c r="D42" s="122" t="str">
        <f>PROGRESS!E53</f>
        <v>N</v>
      </c>
      <c r="E42" s="424" t="str">
        <f>PROGRESS!I53</f>
        <v>N</v>
      </c>
      <c r="F42" s="377" t="str">
        <f>DATASHEET!L39</f>
        <v>6-7</v>
      </c>
      <c r="G42" s="274" t="str">
        <f t="shared" si="2"/>
        <v/>
      </c>
      <c r="H42" s="274" t="str">
        <f>IF(PROGRESS!S53="","NO DATA",PROGRESS!S53)</f>
        <v>NO DATA</v>
      </c>
      <c r="I42" s="275" t="str">
        <f>IF(PROGRESS!X53="","NO DATA",PROGRESS!X53)</f>
        <v>NO DATA</v>
      </c>
      <c r="J42" s="270" t="str">
        <f>IF(PROGRESS!AC53="","NO DATA",PROGRESS!AC53)</f>
        <v>NO DATA</v>
      </c>
      <c r="K42" s="270" t="str">
        <f>IF(PROGRESS!AH53="","NO DATA",PROGRESS!AH53)</f>
        <v>NO DATA</v>
      </c>
      <c r="L42" s="270" t="str">
        <f>IF(PROGRESS!AM53="","NO DATA",PROGRESS!AM53)</f>
        <v>NO DATA</v>
      </c>
      <c r="M42" s="270" t="str">
        <f>IF(PROGRESS!AR53="","NO DATA",PROGRESS!AR53)</f>
        <v>NO DATA</v>
      </c>
      <c r="N42" s="270" t="str">
        <f>IF(PROGRESS!AW53="","NO DATA",PROGRESS!AW53)</f>
        <v>NO DATA</v>
      </c>
      <c r="O42" s="270" t="str">
        <f>IF(PROGRESS!BB53="","NO DATA",PROGRESS!BB53)</f>
        <v>NO DATA</v>
      </c>
      <c r="P42" s="270" t="str">
        <f>IF(PROGRESS!BG53="","NO DATA",PROGRESS!BG53)</f>
        <v>NO DATA</v>
      </c>
      <c r="Q42" s="270" t="str">
        <f>IF(PROGRESS!BL53="","NO DATA",PROGRESS!BL53)</f>
        <v>NO DATA</v>
      </c>
      <c r="R42" s="270" t="str">
        <f>IF(PROGRESS!BQ53="","NO DATA",PROGRESS!BQ53)</f>
        <v>NO DATA</v>
      </c>
      <c r="S42" s="270" t="str">
        <f>IF(PROGRESS!BV53="","NO DATA",PROGRESS!BV53)</f>
        <v>NO DATA</v>
      </c>
      <c r="T42" s="270" t="str">
        <f>IF(PROGRESS!CA53="","NO DATA",PROGRESS!CA53)</f>
        <v>NO DATA</v>
      </c>
      <c r="U42" s="270" t="str">
        <f>IF(PROGRESS!CF53="","NO DATA",PROGRESS!CF53)</f>
        <v>NO DATA</v>
      </c>
      <c r="V42" s="385" t="str">
        <f>IF(PROGRESS!CK53="","NO DATA",PROGRESS!CK53)</f>
        <v>NO DATA</v>
      </c>
    </row>
    <row r="43" spans="1:22" x14ac:dyDescent="0.25">
      <c r="A43" s="35">
        <f>IF(DATASHEET!A40="","",DATASHEET!A40)</f>
        <v>152919</v>
      </c>
      <c r="B43" s="19" t="str">
        <f>DATASHEET!B40</f>
        <v>DUMANI, Sandile</v>
      </c>
      <c r="C43" s="20" t="str">
        <f>DATASHEET!C40</f>
        <v>8AR</v>
      </c>
      <c r="D43" s="122" t="str">
        <f>PROGRESS!E54</f>
        <v>E</v>
      </c>
      <c r="E43" s="424" t="str">
        <f>PROGRESS!I54</f>
        <v>N</v>
      </c>
      <c r="F43" s="377" t="str">
        <f>DATASHEET!L40</f>
        <v/>
      </c>
      <c r="G43" s="274" t="str">
        <f t="shared" si="2"/>
        <v/>
      </c>
      <c r="H43" s="274" t="str">
        <f>IF(PROGRESS!S54="","NO DATA",PROGRESS!S54)</f>
        <v>NO DATA</v>
      </c>
      <c r="I43" s="275" t="str">
        <f>IF(PROGRESS!X54="","NO DATA",PROGRESS!X54)</f>
        <v>NO DATA</v>
      </c>
      <c r="J43" s="270" t="str">
        <f>IF(PROGRESS!AC54="","NO DATA",PROGRESS!AC54)</f>
        <v>NO DATA</v>
      </c>
      <c r="K43" s="270" t="str">
        <f>IF(PROGRESS!AH54="","NO DATA",PROGRESS!AH54)</f>
        <v>NO DATA</v>
      </c>
      <c r="L43" s="270" t="str">
        <f>IF(PROGRESS!AM54="","NO DATA",PROGRESS!AM54)</f>
        <v>NO DATA</v>
      </c>
      <c r="M43" s="270" t="str">
        <f>IF(PROGRESS!AR54="","NO DATA",PROGRESS!AR54)</f>
        <v>NO DATA</v>
      </c>
      <c r="N43" s="270" t="str">
        <f>IF(PROGRESS!AW54="","NO DATA",PROGRESS!AW54)</f>
        <v>NO DATA</v>
      </c>
      <c r="O43" s="270" t="str">
        <f>IF(PROGRESS!BB54="","NO DATA",PROGRESS!BB54)</f>
        <v>NO DATA</v>
      </c>
      <c r="P43" s="270" t="str">
        <f>IF(PROGRESS!BG54="","NO DATA",PROGRESS!BG54)</f>
        <v>NO DATA</v>
      </c>
      <c r="Q43" s="270" t="str">
        <f>IF(PROGRESS!BL54="","NO DATA",PROGRESS!BL54)</f>
        <v>NO DATA</v>
      </c>
      <c r="R43" s="270" t="str">
        <f>IF(PROGRESS!BQ54="","NO DATA",PROGRESS!BQ54)</f>
        <v>NO DATA</v>
      </c>
      <c r="S43" s="270" t="str">
        <f>IF(PROGRESS!BV54="","NO DATA",PROGRESS!BV54)</f>
        <v>NO DATA</v>
      </c>
      <c r="T43" s="270" t="str">
        <f>IF(PROGRESS!CA54="","NO DATA",PROGRESS!CA54)</f>
        <v>NO DATA</v>
      </c>
      <c r="U43" s="270" t="str">
        <f>IF(PROGRESS!CF54="","NO DATA",PROGRESS!CF54)</f>
        <v>NO DATA</v>
      </c>
      <c r="V43" s="385" t="str">
        <f>IF(PROGRESS!CK54="","NO DATA",PROGRESS!CK54)</f>
        <v>NO DATA</v>
      </c>
    </row>
    <row r="44" spans="1:22" x14ac:dyDescent="0.25">
      <c r="A44" s="35">
        <f>IF(DATASHEET!A41="","",DATASHEET!A41)</f>
        <v>152860</v>
      </c>
      <c r="B44" s="19" t="str">
        <f>DATASHEET!B41</f>
        <v>DUNN, Alice</v>
      </c>
      <c r="C44" s="20" t="str">
        <f>DATASHEET!C41</f>
        <v>8JJ</v>
      </c>
      <c r="D44" s="122" t="str">
        <f>PROGRESS!E55</f>
        <v>N</v>
      </c>
      <c r="E44" s="424" t="str">
        <f>PROGRESS!I55</f>
        <v>N</v>
      </c>
      <c r="F44" s="377" t="str">
        <f>DATASHEET!L41</f>
        <v>6-7</v>
      </c>
      <c r="G44" s="274" t="str">
        <f t="shared" si="2"/>
        <v/>
      </c>
      <c r="H44" s="274" t="str">
        <f>IF(PROGRESS!S55="","NO DATA",PROGRESS!S55)</f>
        <v>NO DATA</v>
      </c>
      <c r="I44" s="275" t="str">
        <f>IF(PROGRESS!X55="","NO DATA",PROGRESS!X55)</f>
        <v>NO DATA</v>
      </c>
      <c r="J44" s="270" t="str">
        <f>IF(PROGRESS!AC55="","NO DATA",PROGRESS!AC55)</f>
        <v>NO DATA</v>
      </c>
      <c r="K44" s="270" t="str">
        <f>IF(PROGRESS!AH55="","NO DATA",PROGRESS!AH55)</f>
        <v>NO DATA</v>
      </c>
      <c r="L44" s="270" t="str">
        <f>IF(PROGRESS!AM55="","NO DATA",PROGRESS!AM55)</f>
        <v>NO DATA</v>
      </c>
      <c r="M44" s="270" t="str">
        <f>IF(PROGRESS!AR55="","NO DATA",PROGRESS!AR55)</f>
        <v>NO DATA</v>
      </c>
      <c r="N44" s="270" t="str">
        <f>IF(PROGRESS!AW55="","NO DATA",PROGRESS!AW55)</f>
        <v>NO DATA</v>
      </c>
      <c r="O44" s="270" t="str">
        <f>IF(PROGRESS!BB55="","NO DATA",PROGRESS!BB55)</f>
        <v>NO DATA</v>
      </c>
      <c r="P44" s="270" t="str">
        <f>IF(PROGRESS!BG55="","NO DATA",PROGRESS!BG55)</f>
        <v>NO DATA</v>
      </c>
      <c r="Q44" s="270" t="str">
        <f>IF(PROGRESS!BL55="","NO DATA",PROGRESS!BL55)</f>
        <v>NO DATA</v>
      </c>
      <c r="R44" s="270" t="str">
        <f>IF(PROGRESS!BQ55="","NO DATA",PROGRESS!BQ55)</f>
        <v>NO DATA</v>
      </c>
      <c r="S44" s="270" t="str">
        <f>IF(PROGRESS!BV55="","NO DATA",PROGRESS!BV55)</f>
        <v>NO DATA</v>
      </c>
      <c r="T44" s="270" t="str">
        <f>IF(PROGRESS!CA55="","NO DATA",PROGRESS!CA55)</f>
        <v>NO DATA</v>
      </c>
      <c r="U44" s="270" t="str">
        <f>IF(PROGRESS!CF55="","NO DATA",PROGRESS!CF55)</f>
        <v>NO DATA</v>
      </c>
      <c r="V44" s="385" t="str">
        <f>IF(PROGRESS!CK55="","NO DATA",PROGRESS!CK55)</f>
        <v>NO DATA</v>
      </c>
    </row>
    <row r="45" spans="1:22" x14ac:dyDescent="0.25">
      <c r="A45" s="35">
        <f>IF(DATASHEET!A42="","",DATASHEET!A42)</f>
        <v>152764</v>
      </c>
      <c r="B45" s="19" t="str">
        <f>DATASHEET!B42</f>
        <v>DYANTYI, Noble</v>
      </c>
      <c r="C45" s="20" t="str">
        <f>DATASHEET!C42</f>
        <v>8TR</v>
      </c>
      <c r="D45" s="122" t="str">
        <f>PROGRESS!E56</f>
        <v>K</v>
      </c>
      <c r="E45" s="424" t="str">
        <f>PROGRESS!I56</f>
        <v>N</v>
      </c>
      <c r="F45" s="377" t="str">
        <f>DATASHEET!L42</f>
        <v>3-4</v>
      </c>
      <c r="G45" s="274" t="str">
        <f t="shared" si="2"/>
        <v/>
      </c>
      <c r="H45" s="274" t="str">
        <f>IF(PROGRESS!S56="","NO DATA",PROGRESS!S56)</f>
        <v>NO DATA</v>
      </c>
      <c r="I45" s="275" t="str">
        <f>IF(PROGRESS!X56="","NO DATA",PROGRESS!X56)</f>
        <v>NO DATA</v>
      </c>
      <c r="J45" s="270" t="str">
        <f>IF(PROGRESS!AC56="","NO DATA",PROGRESS!AC56)</f>
        <v>NO DATA</v>
      </c>
      <c r="K45" s="270" t="str">
        <f>IF(PROGRESS!AH56="","NO DATA",PROGRESS!AH56)</f>
        <v>NO DATA</v>
      </c>
      <c r="L45" s="270" t="str">
        <f>IF(PROGRESS!AM56="","NO DATA",PROGRESS!AM56)</f>
        <v>NO DATA</v>
      </c>
      <c r="M45" s="270" t="str">
        <f>IF(PROGRESS!AR56="","NO DATA",PROGRESS!AR56)</f>
        <v>NO DATA</v>
      </c>
      <c r="N45" s="270" t="str">
        <f>IF(PROGRESS!AW56="","NO DATA",PROGRESS!AW56)</f>
        <v>NO DATA</v>
      </c>
      <c r="O45" s="270" t="str">
        <f>IF(PROGRESS!BB56="","NO DATA",PROGRESS!BB56)</f>
        <v>NO DATA</v>
      </c>
      <c r="P45" s="270" t="str">
        <f>IF(PROGRESS!BG56="","NO DATA",PROGRESS!BG56)</f>
        <v>NO DATA</v>
      </c>
      <c r="Q45" s="270" t="str">
        <f>IF(PROGRESS!BL56="","NO DATA",PROGRESS!BL56)</f>
        <v>NO DATA</v>
      </c>
      <c r="R45" s="270" t="str">
        <f>IF(PROGRESS!BQ56="","NO DATA",PROGRESS!BQ56)</f>
        <v>NO DATA</v>
      </c>
      <c r="S45" s="270" t="str">
        <f>IF(PROGRESS!BV56="","NO DATA",PROGRESS!BV56)</f>
        <v>NO DATA</v>
      </c>
      <c r="T45" s="270" t="str">
        <f>IF(PROGRESS!CA56="","NO DATA",PROGRESS!CA56)</f>
        <v>NO DATA</v>
      </c>
      <c r="U45" s="270" t="str">
        <f>IF(PROGRESS!CF56="","NO DATA",PROGRESS!CF56)</f>
        <v>NO DATA</v>
      </c>
      <c r="V45" s="385" t="str">
        <f>IF(PROGRESS!CK56="","NO DATA",PROGRESS!CK56)</f>
        <v>NO DATA</v>
      </c>
    </row>
    <row r="46" spans="1:22" x14ac:dyDescent="0.25">
      <c r="A46" s="35">
        <f>IF(DATASHEET!A43="","",DATASHEET!A43)</f>
        <v>152921</v>
      </c>
      <c r="B46" s="19" t="str">
        <f>DATASHEET!B43</f>
        <v>EBSWORTH, Ayda-mae</v>
      </c>
      <c r="C46" s="20" t="str">
        <f>DATASHEET!C43</f>
        <v>8KC</v>
      </c>
      <c r="D46" s="122" t="str">
        <f>PROGRESS!E57</f>
        <v>N</v>
      </c>
      <c r="E46" s="424" t="str">
        <f>PROGRESS!I57</f>
        <v>N</v>
      </c>
      <c r="F46" s="377" t="str">
        <f>DATASHEET!L43</f>
        <v>7-8</v>
      </c>
      <c r="G46" s="274" t="str">
        <f t="shared" si="2"/>
        <v/>
      </c>
      <c r="H46" s="274" t="str">
        <f>IF(PROGRESS!S57="","NO DATA",PROGRESS!S57)</f>
        <v>NO DATA</v>
      </c>
      <c r="I46" s="275" t="str">
        <f>IF(PROGRESS!X57="","NO DATA",PROGRESS!X57)</f>
        <v>NO DATA</v>
      </c>
      <c r="J46" s="270" t="str">
        <f>IF(PROGRESS!AC57="","NO DATA",PROGRESS!AC57)</f>
        <v>NO DATA</v>
      </c>
      <c r="K46" s="270" t="str">
        <f>IF(PROGRESS!AH57="","NO DATA",PROGRESS!AH57)</f>
        <v>NO DATA</v>
      </c>
      <c r="L46" s="270" t="str">
        <f>IF(PROGRESS!AM57="","NO DATA",PROGRESS!AM57)</f>
        <v>NO DATA</v>
      </c>
      <c r="M46" s="270" t="str">
        <f>IF(PROGRESS!AR57="","NO DATA",PROGRESS!AR57)</f>
        <v>NO DATA</v>
      </c>
      <c r="N46" s="270" t="str">
        <f>IF(PROGRESS!AW57="","NO DATA",PROGRESS!AW57)</f>
        <v>NO DATA</v>
      </c>
      <c r="O46" s="270" t="str">
        <f>IF(PROGRESS!BB57="","NO DATA",PROGRESS!BB57)</f>
        <v>NO DATA</v>
      </c>
      <c r="P46" s="270" t="str">
        <f>IF(PROGRESS!BG57="","NO DATA",PROGRESS!BG57)</f>
        <v>NO DATA</v>
      </c>
      <c r="Q46" s="270" t="str">
        <f>IF(PROGRESS!BL57="","NO DATA",PROGRESS!BL57)</f>
        <v>NO DATA</v>
      </c>
      <c r="R46" s="270" t="str">
        <f>IF(PROGRESS!BQ57="","NO DATA",PROGRESS!BQ57)</f>
        <v>NO DATA</v>
      </c>
      <c r="S46" s="270" t="str">
        <f>IF(PROGRESS!BV57="","NO DATA",PROGRESS!BV57)</f>
        <v>NO DATA</v>
      </c>
      <c r="T46" s="270" t="str">
        <f>IF(PROGRESS!CA57="","NO DATA",PROGRESS!CA57)</f>
        <v>NO DATA</v>
      </c>
      <c r="U46" s="270" t="str">
        <f>IF(PROGRESS!CF57="","NO DATA",PROGRESS!CF57)</f>
        <v>NO DATA</v>
      </c>
      <c r="V46" s="385" t="str">
        <f>IF(PROGRESS!CK57="","NO DATA",PROGRESS!CK57)</f>
        <v>NO DATA</v>
      </c>
    </row>
    <row r="47" spans="1:22" x14ac:dyDescent="0.25">
      <c r="A47" s="35">
        <f>IF(DATASHEET!A44="","",DATASHEET!A44)</f>
        <v>152788</v>
      </c>
      <c r="B47" s="19" t="str">
        <f>DATASHEET!B44</f>
        <v>ELLIOTT, Lucy</v>
      </c>
      <c r="C47" s="20" t="str">
        <f>DATASHEET!C44</f>
        <v>8MH</v>
      </c>
      <c r="D47" s="122" t="str">
        <f>PROGRESS!E58</f>
        <v>N</v>
      </c>
      <c r="E47" s="424" t="str">
        <f>PROGRESS!I58</f>
        <v>N</v>
      </c>
      <c r="F47" s="377" t="str">
        <f>DATASHEET!L44</f>
        <v>8-9</v>
      </c>
      <c r="G47" s="274" t="str">
        <f t="shared" si="2"/>
        <v/>
      </c>
      <c r="H47" s="274" t="str">
        <f>IF(PROGRESS!S58="","NO DATA",PROGRESS!S58)</f>
        <v>NO DATA</v>
      </c>
      <c r="I47" s="275" t="str">
        <f>IF(PROGRESS!X58="","NO DATA",PROGRESS!X58)</f>
        <v>NO DATA</v>
      </c>
      <c r="J47" s="270" t="str">
        <f>IF(PROGRESS!AC58="","NO DATA",PROGRESS!AC58)</f>
        <v>NO DATA</v>
      </c>
      <c r="K47" s="270" t="str">
        <f>IF(PROGRESS!AH58="","NO DATA",PROGRESS!AH58)</f>
        <v>NO DATA</v>
      </c>
      <c r="L47" s="270" t="str">
        <f>IF(PROGRESS!AM58="","NO DATA",PROGRESS!AM58)</f>
        <v>NO DATA</v>
      </c>
      <c r="M47" s="270" t="str">
        <f>IF(PROGRESS!AR58="","NO DATA",PROGRESS!AR58)</f>
        <v>NO DATA</v>
      </c>
      <c r="N47" s="270" t="str">
        <f>IF(PROGRESS!AW58="","NO DATA",PROGRESS!AW58)</f>
        <v>NO DATA</v>
      </c>
      <c r="O47" s="270" t="str">
        <f>IF(PROGRESS!BB58="","NO DATA",PROGRESS!BB58)</f>
        <v>NO DATA</v>
      </c>
      <c r="P47" s="270" t="str">
        <f>IF(PROGRESS!BG58="","NO DATA",PROGRESS!BG58)</f>
        <v>NO DATA</v>
      </c>
      <c r="Q47" s="270" t="str">
        <f>IF(PROGRESS!BL58="","NO DATA",PROGRESS!BL58)</f>
        <v>NO DATA</v>
      </c>
      <c r="R47" s="270" t="str">
        <f>IF(PROGRESS!BQ58="","NO DATA",PROGRESS!BQ58)</f>
        <v>NO DATA</v>
      </c>
      <c r="S47" s="270" t="str">
        <f>IF(PROGRESS!BV58="","NO DATA",PROGRESS!BV58)</f>
        <v>NO DATA</v>
      </c>
      <c r="T47" s="270" t="str">
        <f>IF(PROGRESS!CA58="","NO DATA",PROGRESS!CA58)</f>
        <v>NO DATA</v>
      </c>
      <c r="U47" s="270" t="str">
        <f>IF(PROGRESS!CF58="","NO DATA",PROGRESS!CF58)</f>
        <v>NO DATA</v>
      </c>
      <c r="V47" s="385" t="str">
        <f>IF(PROGRESS!CK58="","NO DATA",PROGRESS!CK58)</f>
        <v>NO DATA</v>
      </c>
    </row>
    <row r="48" spans="1:22" x14ac:dyDescent="0.25">
      <c r="A48" s="35">
        <f>IF(DATASHEET!A45="","",DATASHEET!A45)</f>
        <v>152865</v>
      </c>
      <c r="B48" s="19" t="str">
        <f>DATASHEET!B45</f>
        <v>ELOM, Melissa</v>
      </c>
      <c r="C48" s="20" t="str">
        <f>DATASHEET!C45</f>
        <v>8MH</v>
      </c>
      <c r="D48" s="122" t="str">
        <f>PROGRESS!E59</f>
        <v>N</v>
      </c>
      <c r="E48" s="424" t="str">
        <f>PROGRESS!I59</f>
        <v>N</v>
      </c>
      <c r="F48" s="377" t="str">
        <f>DATASHEET!L45</f>
        <v>2-3</v>
      </c>
      <c r="G48" s="274" t="str">
        <f t="shared" si="2"/>
        <v/>
      </c>
      <c r="H48" s="274" t="str">
        <f>IF(PROGRESS!S59="","NO DATA",PROGRESS!S59)</f>
        <v>NO DATA</v>
      </c>
      <c r="I48" s="275" t="str">
        <f>IF(PROGRESS!X59="","NO DATA",PROGRESS!X59)</f>
        <v>NO DATA</v>
      </c>
      <c r="J48" s="270" t="str">
        <f>IF(PROGRESS!AC59="","NO DATA",PROGRESS!AC59)</f>
        <v>NO DATA</v>
      </c>
      <c r="K48" s="270" t="str">
        <f>IF(PROGRESS!AH59="","NO DATA",PROGRESS!AH59)</f>
        <v>NO DATA</v>
      </c>
      <c r="L48" s="270" t="str">
        <f>IF(PROGRESS!AM59="","NO DATA",PROGRESS!AM59)</f>
        <v>NO DATA</v>
      </c>
      <c r="M48" s="270" t="str">
        <f>IF(PROGRESS!AR59="","NO DATA",PROGRESS!AR59)</f>
        <v>NO DATA</v>
      </c>
      <c r="N48" s="270" t="str">
        <f>IF(PROGRESS!AW59="","NO DATA",PROGRESS!AW59)</f>
        <v>NO DATA</v>
      </c>
      <c r="O48" s="270" t="str">
        <f>IF(PROGRESS!BB59="","NO DATA",PROGRESS!BB59)</f>
        <v>NO DATA</v>
      </c>
      <c r="P48" s="270" t="str">
        <f>IF(PROGRESS!BG59="","NO DATA",PROGRESS!BG59)</f>
        <v>NO DATA</v>
      </c>
      <c r="Q48" s="270" t="str">
        <f>IF(PROGRESS!BL59="","NO DATA",PROGRESS!BL59)</f>
        <v>NO DATA</v>
      </c>
      <c r="R48" s="270" t="str">
        <f>IF(PROGRESS!BQ59="","NO DATA",PROGRESS!BQ59)</f>
        <v>NO DATA</v>
      </c>
      <c r="S48" s="270" t="str">
        <f>IF(PROGRESS!BV59="","NO DATA",PROGRESS!BV59)</f>
        <v>NO DATA</v>
      </c>
      <c r="T48" s="270" t="str">
        <f>IF(PROGRESS!CA59="","NO DATA",PROGRESS!CA59)</f>
        <v>NO DATA</v>
      </c>
      <c r="U48" s="270" t="str">
        <f>IF(PROGRESS!CF59="","NO DATA",PROGRESS!CF59)</f>
        <v>NO DATA</v>
      </c>
      <c r="V48" s="385" t="str">
        <f>IF(PROGRESS!CK59="","NO DATA",PROGRESS!CK59)</f>
        <v>NO DATA</v>
      </c>
    </row>
    <row r="49" spans="1:22" x14ac:dyDescent="0.25">
      <c r="A49" s="35">
        <f>IF(DATASHEET!A46="","",DATASHEET!A46)</f>
        <v>152839</v>
      </c>
      <c r="B49" s="19" t="str">
        <f>DATASHEET!B46</f>
        <v>EMMETT, Matilda</v>
      </c>
      <c r="C49" s="20" t="str">
        <f>DATASHEET!C46</f>
        <v>8KS</v>
      </c>
      <c r="D49" s="122" t="str">
        <f>PROGRESS!E60</f>
        <v>N</v>
      </c>
      <c r="E49" s="424" t="str">
        <f>PROGRESS!I60</f>
        <v>N</v>
      </c>
      <c r="F49" s="377" t="str">
        <f>DATASHEET!L46</f>
        <v>7-8</v>
      </c>
      <c r="G49" s="274" t="str">
        <f t="shared" si="2"/>
        <v/>
      </c>
      <c r="H49" s="274" t="str">
        <f>IF(PROGRESS!S60="","NO DATA",PROGRESS!S60)</f>
        <v>NO DATA</v>
      </c>
      <c r="I49" s="275" t="str">
        <f>IF(PROGRESS!X60="","NO DATA",PROGRESS!X60)</f>
        <v>NO DATA</v>
      </c>
      <c r="J49" s="270" t="str">
        <f>IF(PROGRESS!AC60="","NO DATA",PROGRESS!AC60)</f>
        <v>NO DATA</v>
      </c>
      <c r="K49" s="270" t="str">
        <f>IF(PROGRESS!AH60="","NO DATA",PROGRESS!AH60)</f>
        <v>NO DATA</v>
      </c>
      <c r="L49" s="270" t="str">
        <f>IF(PROGRESS!AM60="","NO DATA",PROGRESS!AM60)</f>
        <v>NO DATA</v>
      </c>
      <c r="M49" s="270" t="str">
        <f>IF(PROGRESS!AR60="","NO DATA",PROGRESS!AR60)</f>
        <v>NO DATA</v>
      </c>
      <c r="N49" s="270" t="str">
        <f>IF(PROGRESS!AW60="","NO DATA",PROGRESS!AW60)</f>
        <v>NO DATA</v>
      </c>
      <c r="O49" s="270" t="str">
        <f>IF(PROGRESS!BB60="","NO DATA",PROGRESS!BB60)</f>
        <v>NO DATA</v>
      </c>
      <c r="P49" s="270" t="str">
        <f>IF(PROGRESS!BG60="","NO DATA",PROGRESS!BG60)</f>
        <v>NO DATA</v>
      </c>
      <c r="Q49" s="270" t="str">
        <f>IF(PROGRESS!BL60="","NO DATA",PROGRESS!BL60)</f>
        <v>NO DATA</v>
      </c>
      <c r="R49" s="270" t="str">
        <f>IF(PROGRESS!BQ60="","NO DATA",PROGRESS!BQ60)</f>
        <v>NO DATA</v>
      </c>
      <c r="S49" s="270" t="str">
        <f>IF(PROGRESS!BV60="","NO DATA",PROGRESS!BV60)</f>
        <v>NO DATA</v>
      </c>
      <c r="T49" s="270" t="str">
        <f>IF(PROGRESS!CA60="","NO DATA",PROGRESS!CA60)</f>
        <v>NO DATA</v>
      </c>
      <c r="U49" s="270" t="str">
        <f>IF(PROGRESS!CF60="","NO DATA",PROGRESS!CF60)</f>
        <v>NO DATA</v>
      </c>
      <c r="V49" s="385" t="str">
        <f>IF(PROGRESS!CK60="","NO DATA",PROGRESS!CK60)</f>
        <v>NO DATA</v>
      </c>
    </row>
    <row r="50" spans="1:22" x14ac:dyDescent="0.25">
      <c r="A50" s="35">
        <f>IF(DATASHEET!A47="","",DATASHEET!A47)</f>
        <v>152838</v>
      </c>
      <c r="B50" s="19" t="str">
        <f>DATASHEET!B47</f>
        <v>EYASUE, Kalkidan</v>
      </c>
      <c r="C50" s="20" t="str">
        <f>DATASHEET!C47</f>
        <v>8JJ</v>
      </c>
      <c r="D50" s="122" t="str">
        <f>PROGRESS!E61</f>
        <v>N</v>
      </c>
      <c r="E50" s="424" t="str">
        <f>PROGRESS!I61</f>
        <v>Y</v>
      </c>
      <c r="F50" s="377" t="str">
        <f>DATASHEET!L47</f>
        <v>4-5</v>
      </c>
      <c r="G50" s="274" t="str">
        <f t="shared" si="2"/>
        <v/>
      </c>
      <c r="H50" s="274" t="str">
        <f>IF(PROGRESS!S61="","NO DATA",PROGRESS!S61)</f>
        <v>NO DATA</v>
      </c>
      <c r="I50" s="275" t="str">
        <f>IF(PROGRESS!X61="","NO DATA",PROGRESS!X61)</f>
        <v>NO DATA</v>
      </c>
      <c r="J50" s="270" t="str">
        <f>IF(PROGRESS!AC61="","NO DATA",PROGRESS!AC61)</f>
        <v>NO DATA</v>
      </c>
      <c r="K50" s="270" t="str">
        <f>IF(PROGRESS!AH61="","NO DATA",PROGRESS!AH61)</f>
        <v>NO DATA</v>
      </c>
      <c r="L50" s="270" t="str">
        <f>IF(PROGRESS!AM61="","NO DATA",PROGRESS!AM61)</f>
        <v>NO DATA</v>
      </c>
      <c r="M50" s="270" t="str">
        <f>IF(PROGRESS!AR61="","NO DATA",PROGRESS!AR61)</f>
        <v>NO DATA</v>
      </c>
      <c r="N50" s="270" t="str">
        <f>IF(PROGRESS!AW61="","NO DATA",PROGRESS!AW61)</f>
        <v>NO DATA</v>
      </c>
      <c r="O50" s="270" t="str">
        <f>IF(PROGRESS!BB61="","NO DATA",PROGRESS!BB61)</f>
        <v>NO DATA</v>
      </c>
      <c r="P50" s="270" t="str">
        <f>IF(PROGRESS!BG61="","NO DATA",PROGRESS!BG61)</f>
        <v>NO DATA</v>
      </c>
      <c r="Q50" s="270" t="str">
        <f>IF(PROGRESS!BL61="","NO DATA",PROGRESS!BL61)</f>
        <v>NO DATA</v>
      </c>
      <c r="R50" s="270" t="str">
        <f>IF(PROGRESS!BQ61="","NO DATA",PROGRESS!BQ61)</f>
        <v>NO DATA</v>
      </c>
      <c r="S50" s="270" t="str">
        <f>IF(PROGRESS!BV61="","NO DATA",PROGRESS!BV61)</f>
        <v>NO DATA</v>
      </c>
      <c r="T50" s="270" t="str">
        <f>IF(PROGRESS!CA61="","NO DATA",PROGRESS!CA61)</f>
        <v>NO DATA</v>
      </c>
      <c r="U50" s="270" t="str">
        <f>IF(PROGRESS!CF61="","NO DATA",PROGRESS!CF61)</f>
        <v>NO DATA</v>
      </c>
      <c r="V50" s="385" t="str">
        <f>IF(PROGRESS!CK61="","NO DATA",PROGRESS!CK61)</f>
        <v>NO DATA</v>
      </c>
    </row>
    <row r="51" spans="1:22" x14ac:dyDescent="0.25">
      <c r="A51" s="35">
        <f>IF(DATASHEET!A48="","",DATASHEET!A48)</f>
        <v>152835</v>
      </c>
      <c r="B51" s="19" t="str">
        <f>DATASHEET!B48</f>
        <v>FAGAN, Billy</v>
      </c>
      <c r="C51" s="20" t="str">
        <f>DATASHEET!C48</f>
        <v>8KS</v>
      </c>
      <c r="D51" s="122" t="str">
        <f>PROGRESS!E62</f>
        <v>N</v>
      </c>
      <c r="E51" s="424" t="str">
        <f>PROGRESS!I62</f>
        <v>N</v>
      </c>
      <c r="F51" s="377" t="str">
        <f>DATASHEET!L48</f>
        <v>4-5</v>
      </c>
      <c r="G51" s="274" t="str">
        <f t="shared" si="2"/>
        <v/>
      </c>
      <c r="H51" s="274" t="str">
        <f>IF(PROGRESS!S62="","NO DATA",PROGRESS!S62)</f>
        <v>NO DATA</v>
      </c>
      <c r="I51" s="275" t="str">
        <f>IF(PROGRESS!X62="","NO DATA",PROGRESS!X62)</f>
        <v>NO DATA</v>
      </c>
      <c r="J51" s="270" t="str">
        <f>IF(PROGRESS!AC62="","NO DATA",PROGRESS!AC62)</f>
        <v>NO DATA</v>
      </c>
      <c r="K51" s="270" t="str">
        <f>IF(PROGRESS!AH62="","NO DATA",PROGRESS!AH62)</f>
        <v>NO DATA</v>
      </c>
      <c r="L51" s="270" t="str">
        <f>IF(PROGRESS!AM62="","NO DATA",PROGRESS!AM62)</f>
        <v>NO DATA</v>
      </c>
      <c r="M51" s="270" t="str">
        <f>IF(PROGRESS!AR62="","NO DATA",PROGRESS!AR62)</f>
        <v>NO DATA</v>
      </c>
      <c r="N51" s="270" t="str">
        <f>IF(PROGRESS!AW62="","NO DATA",PROGRESS!AW62)</f>
        <v>NO DATA</v>
      </c>
      <c r="O51" s="270" t="str">
        <f>IF(PROGRESS!BB62="","NO DATA",PROGRESS!BB62)</f>
        <v>NO DATA</v>
      </c>
      <c r="P51" s="270" t="str">
        <f>IF(PROGRESS!BG62="","NO DATA",PROGRESS!BG62)</f>
        <v>NO DATA</v>
      </c>
      <c r="Q51" s="270" t="str">
        <f>IF(PROGRESS!BL62="","NO DATA",PROGRESS!BL62)</f>
        <v>NO DATA</v>
      </c>
      <c r="R51" s="270" t="str">
        <f>IF(PROGRESS!BQ62="","NO DATA",PROGRESS!BQ62)</f>
        <v>NO DATA</v>
      </c>
      <c r="S51" s="270" t="str">
        <f>IF(PROGRESS!BV62="","NO DATA",PROGRESS!BV62)</f>
        <v>NO DATA</v>
      </c>
      <c r="T51" s="270" t="str">
        <f>IF(PROGRESS!CA62="","NO DATA",PROGRESS!CA62)</f>
        <v>NO DATA</v>
      </c>
      <c r="U51" s="270" t="str">
        <f>IF(PROGRESS!CF62="","NO DATA",PROGRESS!CF62)</f>
        <v>NO DATA</v>
      </c>
      <c r="V51" s="385" t="str">
        <f>IF(PROGRESS!CK62="","NO DATA",PROGRESS!CK62)</f>
        <v>NO DATA</v>
      </c>
    </row>
    <row r="52" spans="1:22" x14ac:dyDescent="0.25">
      <c r="A52" s="35">
        <f>IF(DATASHEET!A49="","",DATASHEET!A49)</f>
        <v>152932</v>
      </c>
      <c r="B52" s="19" t="str">
        <f>DATASHEET!B49</f>
        <v>FARRINGTON, Thomas</v>
      </c>
      <c r="C52" s="20" t="str">
        <f>DATASHEET!C49</f>
        <v>8MH</v>
      </c>
      <c r="D52" s="122" t="str">
        <f>PROGRESS!E63</f>
        <v>N</v>
      </c>
      <c r="E52" s="424" t="str">
        <f>PROGRESS!I63</f>
        <v>N</v>
      </c>
      <c r="F52" s="377" t="str">
        <f>DATASHEET!L49</f>
        <v>6-7</v>
      </c>
      <c r="G52" s="274" t="str">
        <f t="shared" si="2"/>
        <v/>
      </c>
      <c r="H52" s="274" t="str">
        <f>IF(PROGRESS!S63="","NO DATA",PROGRESS!S63)</f>
        <v>NO DATA</v>
      </c>
      <c r="I52" s="275" t="str">
        <f>IF(PROGRESS!X63="","NO DATA",PROGRESS!X63)</f>
        <v>NO DATA</v>
      </c>
      <c r="J52" s="270" t="str">
        <f>IF(PROGRESS!AC63="","NO DATA",PROGRESS!AC63)</f>
        <v>NO DATA</v>
      </c>
      <c r="K52" s="270" t="str">
        <f>IF(PROGRESS!AH63="","NO DATA",PROGRESS!AH63)</f>
        <v>NO DATA</v>
      </c>
      <c r="L52" s="270" t="str">
        <f>IF(PROGRESS!AM63="","NO DATA",PROGRESS!AM63)</f>
        <v>NO DATA</v>
      </c>
      <c r="M52" s="270" t="str">
        <f>IF(PROGRESS!AR63="","NO DATA",PROGRESS!AR63)</f>
        <v>NO DATA</v>
      </c>
      <c r="N52" s="270" t="str">
        <f>IF(PROGRESS!AW63="","NO DATA",PROGRESS!AW63)</f>
        <v>NO DATA</v>
      </c>
      <c r="O52" s="270" t="str">
        <f>IF(PROGRESS!BB63="","NO DATA",PROGRESS!BB63)</f>
        <v>NO DATA</v>
      </c>
      <c r="P52" s="270" t="str">
        <f>IF(PROGRESS!BG63="","NO DATA",PROGRESS!BG63)</f>
        <v>NO DATA</v>
      </c>
      <c r="Q52" s="270" t="str">
        <f>IF(PROGRESS!BL63="","NO DATA",PROGRESS!BL63)</f>
        <v>NO DATA</v>
      </c>
      <c r="R52" s="270" t="str">
        <f>IF(PROGRESS!BQ63="","NO DATA",PROGRESS!BQ63)</f>
        <v>NO DATA</v>
      </c>
      <c r="S52" s="270" t="str">
        <f>IF(PROGRESS!BV63="","NO DATA",PROGRESS!BV63)</f>
        <v>NO DATA</v>
      </c>
      <c r="T52" s="270" t="str">
        <f>IF(PROGRESS!CA63="","NO DATA",PROGRESS!CA63)</f>
        <v>NO DATA</v>
      </c>
      <c r="U52" s="270" t="str">
        <f>IF(PROGRESS!CF63="","NO DATA",PROGRESS!CF63)</f>
        <v>NO DATA</v>
      </c>
      <c r="V52" s="385" t="str">
        <f>IF(PROGRESS!CK63="","NO DATA",PROGRESS!CK63)</f>
        <v>NO DATA</v>
      </c>
    </row>
    <row r="53" spans="1:22" x14ac:dyDescent="0.25">
      <c r="A53" s="35">
        <f>IF(DATASHEET!A50="","",DATASHEET!A50)</f>
        <v>152823</v>
      </c>
      <c r="B53" s="19" t="str">
        <f>DATASHEET!B50</f>
        <v>FEKETE, Boro</v>
      </c>
      <c r="C53" s="20" t="str">
        <f>DATASHEET!C50</f>
        <v>8KC</v>
      </c>
      <c r="D53" s="122" t="str">
        <f>PROGRESS!E64</f>
        <v>N</v>
      </c>
      <c r="E53" s="424" t="str">
        <f>PROGRESS!I64</f>
        <v>N</v>
      </c>
      <c r="F53" s="377" t="str">
        <f>DATASHEET!L50</f>
        <v>7-8</v>
      </c>
      <c r="G53" s="274" t="str">
        <f t="shared" si="2"/>
        <v/>
      </c>
      <c r="H53" s="274" t="str">
        <f>IF(PROGRESS!S64="","NO DATA",PROGRESS!S64)</f>
        <v>NO DATA</v>
      </c>
      <c r="I53" s="275" t="str">
        <f>IF(PROGRESS!X64="","NO DATA",PROGRESS!X64)</f>
        <v>NO DATA</v>
      </c>
      <c r="J53" s="270" t="str">
        <f>IF(PROGRESS!AC64="","NO DATA",PROGRESS!AC64)</f>
        <v>NO DATA</v>
      </c>
      <c r="K53" s="270" t="str">
        <f>IF(PROGRESS!AH64="","NO DATA",PROGRESS!AH64)</f>
        <v>NO DATA</v>
      </c>
      <c r="L53" s="270" t="str">
        <f>IF(PROGRESS!AM64="","NO DATA",PROGRESS!AM64)</f>
        <v>NO DATA</v>
      </c>
      <c r="M53" s="270" t="str">
        <f>IF(PROGRESS!AR64="","NO DATA",PROGRESS!AR64)</f>
        <v>NO DATA</v>
      </c>
      <c r="N53" s="270" t="str">
        <f>IF(PROGRESS!AW64="","NO DATA",PROGRESS!AW64)</f>
        <v>NO DATA</v>
      </c>
      <c r="O53" s="270" t="str">
        <f>IF(PROGRESS!BB64="","NO DATA",PROGRESS!BB64)</f>
        <v>NO DATA</v>
      </c>
      <c r="P53" s="270" t="str">
        <f>IF(PROGRESS!BG64="","NO DATA",PROGRESS!BG64)</f>
        <v>NO DATA</v>
      </c>
      <c r="Q53" s="270" t="str">
        <f>IF(PROGRESS!BL64="","NO DATA",PROGRESS!BL64)</f>
        <v>NO DATA</v>
      </c>
      <c r="R53" s="270" t="str">
        <f>IF(PROGRESS!BQ64="","NO DATA",PROGRESS!BQ64)</f>
        <v>NO DATA</v>
      </c>
      <c r="S53" s="270" t="str">
        <f>IF(PROGRESS!BV64="","NO DATA",PROGRESS!BV64)</f>
        <v>NO DATA</v>
      </c>
      <c r="T53" s="270" t="str">
        <f>IF(PROGRESS!CA64="","NO DATA",PROGRESS!CA64)</f>
        <v>NO DATA</v>
      </c>
      <c r="U53" s="270" t="str">
        <f>IF(PROGRESS!CF64="","NO DATA",PROGRESS!CF64)</f>
        <v>NO DATA</v>
      </c>
      <c r="V53" s="385" t="str">
        <f>IF(PROGRESS!CK64="","NO DATA",PROGRESS!CK64)</f>
        <v>NO DATA</v>
      </c>
    </row>
    <row r="54" spans="1:22" x14ac:dyDescent="0.25">
      <c r="A54" s="35">
        <f>IF(DATASHEET!A51="","",DATASHEET!A51)</f>
        <v>152825</v>
      </c>
      <c r="B54" s="19" t="str">
        <f>DATASHEET!B51</f>
        <v>FOX, Lana</v>
      </c>
      <c r="C54" s="20" t="str">
        <f>DATASHEET!C51</f>
        <v>8TR</v>
      </c>
      <c r="D54" s="122" t="str">
        <f>PROGRESS!E65</f>
        <v>N</v>
      </c>
      <c r="E54" s="424" t="str">
        <f>PROGRESS!I65</f>
        <v>N</v>
      </c>
      <c r="F54" s="377" t="str">
        <f>DATASHEET!L51</f>
        <v>6-7</v>
      </c>
      <c r="G54" s="274" t="str">
        <f t="shared" si="2"/>
        <v/>
      </c>
      <c r="H54" s="274" t="str">
        <f>IF(PROGRESS!S65="","NO DATA",PROGRESS!S65)</f>
        <v>NO DATA</v>
      </c>
      <c r="I54" s="275" t="str">
        <f>IF(PROGRESS!X65="","NO DATA",PROGRESS!X65)</f>
        <v>NO DATA</v>
      </c>
      <c r="J54" s="270" t="str">
        <f>IF(PROGRESS!AC65="","NO DATA",PROGRESS!AC65)</f>
        <v>NO DATA</v>
      </c>
      <c r="K54" s="270" t="str">
        <f>IF(PROGRESS!AH65="","NO DATA",PROGRESS!AH65)</f>
        <v>NO DATA</v>
      </c>
      <c r="L54" s="270" t="str">
        <f>IF(PROGRESS!AM65="","NO DATA",PROGRESS!AM65)</f>
        <v>NO DATA</v>
      </c>
      <c r="M54" s="270" t="str">
        <f>IF(PROGRESS!AR65="","NO DATA",PROGRESS!AR65)</f>
        <v>NO DATA</v>
      </c>
      <c r="N54" s="270" t="str">
        <f>IF(PROGRESS!AW65="","NO DATA",PROGRESS!AW65)</f>
        <v>NO DATA</v>
      </c>
      <c r="O54" s="270" t="str">
        <f>IF(PROGRESS!BB65="","NO DATA",PROGRESS!BB65)</f>
        <v>NO DATA</v>
      </c>
      <c r="P54" s="270" t="str">
        <f>IF(PROGRESS!BG65="","NO DATA",PROGRESS!BG65)</f>
        <v>NO DATA</v>
      </c>
      <c r="Q54" s="270" t="str">
        <f>IF(PROGRESS!BL65="","NO DATA",PROGRESS!BL65)</f>
        <v>NO DATA</v>
      </c>
      <c r="R54" s="270" t="str">
        <f>IF(PROGRESS!BQ65="","NO DATA",PROGRESS!BQ65)</f>
        <v>NO DATA</v>
      </c>
      <c r="S54" s="270" t="str">
        <f>IF(PROGRESS!BV65="","NO DATA",PROGRESS!BV65)</f>
        <v>NO DATA</v>
      </c>
      <c r="T54" s="270" t="str">
        <f>IF(PROGRESS!CA65="","NO DATA",PROGRESS!CA65)</f>
        <v>NO DATA</v>
      </c>
      <c r="U54" s="270" t="str">
        <f>IF(PROGRESS!CF65="","NO DATA",PROGRESS!CF65)</f>
        <v>NO DATA</v>
      </c>
      <c r="V54" s="385" t="str">
        <f>IF(PROGRESS!CK65="","NO DATA",PROGRESS!CK65)</f>
        <v>NO DATA</v>
      </c>
    </row>
    <row r="55" spans="1:22" x14ac:dyDescent="0.25">
      <c r="A55" s="35">
        <f>IF(DATASHEET!A52="","",DATASHEET!A52)</f>
        <v>160011</v>
      </c>
      <c r="B55" s="19" t="str">
        <f>DATASHEET!B52</f>
        <v>FRAWLEY, Oscar</v>
      </c>
      <c r="C55" s="20" t="str">
        <f>DATASHEET!C52</f>
        <v>8MH</v>
      </c>
      <c r="D55" s="122" t="str">
        <f>PROGRESS!E66</f>
        <v>E</v>
      </c>
      <c r="E55" s="424" t="str">
        <f>PROGRESS!I66</f>
        <v>Y</v>
      </c>
      <c r="F55" s="377" t="str">
        <f>DATASHEET!L52</f>
        <v>2-3</v>
      </c>
      <c r="G55" s="274" t="str">
        <f t="shared" si="2"/>
        <v/>
      </c>
      <c r="H55" s="274" t="str">
        <f>IF(PROGRESS!S66="","NO DATA",PROGRESS!S66)</f>
        <v>NO DATA</v>
      </c>
      <c r="I55" s="275" t="str">
        <f>IF(PROGRESS!X66="","NO DATA",PROGRESS!X66)</f>
        <v>NO DATA</v>
      </c>
      <c r="J55" s="270" t="str">
        <f>IF(PROGRESS!AC66="","NO DATA",PROGRESS!AC66)</f>
        <v>NO DATA</v>
      </c>
      <c r="K55" s="270" t="str">
        <f>IF(PROGRESS!AH66="","NO DATA",PROGRESS!AH66)</f>
        <v>NO DATA</v>
      </c>
      <c r="L55" s="270" t="str">
        <f>IF(PROGRESS!AM66="","NO DATA",PROGRESS!AM66)</f>
        <v>NO DATA</v>
      </c>
      <c r="M55" s="270" t="str">
        <f>IF(PROGRESS!AR66="","NO DATA",PROGRESS!AR66)</f>
        <v>NO DATA</v>
      </c>
      <c r="N55" s="270" t="str">
        <f>IF(PROGRESS!AW66="","NO DATA",PROGRESS!AW66)</f>
        <v>NO DATA</v>
      </c>
      <c r="O55" s="270" t="str">
        <f>IF(PROGRESS!BB66="","NO DATA",PROGRESS!BB66)</f>
        <v>NO DATA</v>
      </c>
      <c r="P55" s="270" t="str">
        <f>IF(PROGRESS!BG66="","NO DATA",PROGRESS!BG66)</f>
        <v>NO DATA</v>
      </c>
      <c r="Q55" s="270" t="str">
        <f>IF(PROGRESS!BL66="","NO DATA",PROGRESS!BL66)</f>
        <v>NO DATA</v>
      </c>
      <c r="R55" s="270" t="str">
        <f>IF(PROGRESS!BQ66="","NO DATA",PROGRESS!BQ66)</f>
        <v>NO DATA</v>
      </c>
      <c r="S55" s="270" t="str">
        <f>IF(PROGRESS!BV66="","NO DATA",PROGRESS!BV66)</f>
        <v>NO DATA</v>
      </c>
      <c r="T55" s="270" t="str">
        <f>IF(PROGRESS!CA66="","NO DATA",PROGRESS!CA66)</f>
        <v>NO DATA</v>
      </c>
      <c r="U55" s="270" t="str">
        <f>IF(PROGRESS!CF66="","NO DATA",PROGRESS!CF66)</f>
        <v>NO DATA</v>
      </c>
      <c r="V55" s="385" t="str">
        <f>IF(PROGRESS!CK66="","NO DATA",PROGRESS!CK66)</f>
        <v>NO DATA</v>
      </c>
    </row>
    <row r="56" spans="1:22" x14ac:dyDescent="0.25">
      <c r="A56" s="35">
        <f>IF(DATASHEET!A53="","",DATASHEET!A53)</f>
        <v>152864</v>
      </c>
      <c r="B56" s="19" t="str">
        <f>DATASHEET!B53</f>
        <v>FREEMAN, Edward</v>
      </c>
      <c r="C56" s="20" t="str">
        <f>DATASHEET!C53</f>
        <v>8TR</v>
      </c>
      <c r="D56" s="122" t="str">
        <f>PROGRESS!E67</f>
        <v>N</v>
      </c>
      <c r="E56" s="424" t="str">
        <f>PROGRESS!I67</f>
        <v>N</v>
      </c>
      <c r="F56" s="377" t="str">
        <f>DATASHEET!L53</f>
        <v>6-7</v>
      </c>
      <c r="G56" s="274" t="str">
        <f t="shared" si="2"/>
        <v/>
      </c>
      <c r="H56" s="274" t="str">
        <f>IF(PROGRESS!S67="","NO DATA",PROGRESS!S67)</f>
        <v>NO DATA</v>
      </c>
      <c r="I56" s="275" t="str">
        <f>IF(PROGRESS!X67="","NO DATA",PROGRESS!X67)</f>
        <v>NO DATA</v>
      </c>
      <c r="J56" s="270" t="str">
        <f>IF(PROGRESS!AC67="","NO DATA",PROGRESS!AC67)</f>
        <v>NO DATA</v>
      </c>
      <c r="K56" s="270" t="str">
        <f>IF(PROGRESS!AH67="","NO DATA",PROGRESS!AH67)</f>
        <v>NO DATA</v>
      </c>
      <c r="L56" s="270" t="str">
        <f>IF(PROGRESS!AM67="","NO DATA",PROGRESS!AM67)</f>
        <v>NO DATA</v>
      </c>
      <c r="M56" s="270" t="str">
        <f>IF(PROGRESS!AR67="","NO DATA",PROGRESS!AR67)</f>
        <v>NO DATA</v>
      </c>
      <c r="N56" s="270" t="str">
        <f>IF(PROGRESS!AW67="","NO DATA",PROGRESS!AW67)</f>
        <v>NO DATA</v>
      </c>
      <c r="O56" s="270" t="str">
        <f>IF(PROGRESS!BB67="","NO DATA",PROGRESS!BB67)</f>
        <v>NO DATA</v>
      </c>
      <c r="P56" s="270" t="str">
        <f>IF(PROGRESS!BG67="","NO DATA",PROGRESS!BG67)</f>
        <v>NO DATA</v>
      </c>
      <c r="Q56" s="270" t="str">
        <f>IF(PROGRESS!BL67="","NO DATA",PROGRESS!BL67)</f>
        <v>NO DATA</v>
      </c>
      <c r="R56" s="270" t="str">
        <f>IF(PROGRESS!BQ67="","NO DATA",PROGRESS!BQ67)</f>
        <v>NO DATA</v>
      </c>
      <c r="S56" s="270" t="str">
        <f>IF(PROGRESS!BV67="","NO DATA",PROGRESS!BV67)</f>
        <v>NO DATA</v>
      </c>
      <c r="T56" s="270" t="str">
        <f>IF(PROGRESS!CA67="","NO DATA",PROGRESS!CA67)</f>
        <v>NO DATA</v>
      </c>
      <c r="U56" s="270" t="str">
        <f>IF(PROGRESS!CF67="","NO DATA",PROGRESS!CF67)</f>
        <v>NO DATA</v>
      </c>
      <c r="V56" s="385" t="str">
        <f>IF(PROGRESS!CK67="","NO DATA",PROGRESS!CK67)</f>
        <v>NO DATA</v>
      </c>
    </row>
    <row r="57" spans="1:22" x14ac:dyDescent="0.25">
      <c r="A57" s="35">
        <f>IF(DATASHEET!A54="","",DATASHEET!A54)</f>
        <v>152773</v>
      </c>
      <c r="B57" s="19" t="str">
        <f>DATASHEET!B54</f>
        <v>FUGANTI, Isaque</v>
      </c>
      <c r="C57" s="20" t="str">
        <f>DATASHEET!C54</f>
        <v>8AR</v>
      </c>
      <c r="D57" s="122" t="str">
        <f>PROGRESS!E68</f>
        <v>N</v>
      </c>
      <c r="E57" s="424" t="str">
        <f>PROGRESS!I68</f>
        <v>Y</v>
      </c>
      <c r="F57" s="377" t="str">
        <f>DATASHEET!L54</f>
        <v>6-7</v>
      </c>
      <c r="G57" s="274" t="str">
        <f t="shared" si="2"/>
        <v/>
      </c>
      <c r="H57" s="274" t="str">
        <f>IF(PROGRESS!S68="","NO DATA",PROGRESS!S68)</f>
        <v>NO DATA</v>
      </c>
      <c r="I57" s="275" t="str">
        <f>IF(PROGRESS!X68="","NO DATA",PROGRESS!X68)</f>
        <v>NO DATA</v>
      </c>
      <c r="J57" s="270" t="str">
        <f>IF(PROGRESS!AC68="","NO DATA",PROGRESS!AC68)</f>
        <v>NO DATA</v>
      </c>
      <c r="K57" s="270" t="str">
        <f>IF(PROGRESS!AH68="","NO DATA",PROGRESS!AH68)</f>
        <v>NO DATA</v>
      </c>
      <c r="L57" s="270" t="str">
        <f>IF(PROGRESS!AM68="","NO DATA",PROGRESS!AM68)</f>
        <v>NO DATA</v>
      </c>
      <c r="M57" s="270" t="str">
        <f>IF(PROGRESS!AR68="","NO DATA",PROGRESS!AR68)</f>
        <v>NO DATA</v>
      </c>
      <c r="N57" s="270" t="str">
        <f>IF(PROGRESS!AW68="","NO DATA",PROGRESS!AW68)</f>
        <v>NO DATA</v>
      </c>
      <c r="O57" s="270" t="str">
        <f>IF(PROGRESS!BB68="","NO DATA",PROGRESS!BB68)</f>
        <v>NO DATA</v>
      </c>
      <c r="P57" s="270" t="str">
        <f>IF(PROGRESS!BG68="","NO DATA",PROGRESS!BG68)</f>
        <v>NO DATA</v>
      </c>
      <c r="Q57" s="270" t="str">
        <f>IF(PROGRESS!BL68="","NO DATA",PROGRESS!BL68)</f>
        <v>NO DATA</v>
      </c>
      <c r="R57" s="270" t="str">
        <f>IF(PROGRESS!BQ68="","NO DATA",PROGRESS!BQ68)</f>
        <v>NO DATA</v>
      </c>
      <c r="S57" s="270" t="str">
        <f>IF(PROGRESS!BV68="","NO DATA",PROGRESS!BV68)</f>
        <v>NO DATA</v>
      </c>
      <c r="T57" s="270" t="str">
        <f>IF(PROGRESS!CA68="","NO DATA",PROGRESS!CA68)</f>
        <v>NO DATA</v>
      </c>
      <c r="U57" s="270" t="str">
        <f>IF(PROGRESS!CF68="","NO DATA",PROGRESS!CF68)</f>
        <v>NO DATA</v>
      </c>
      <c r="V57" s="385" t="str">
        <f>IF(PROGRESS!CK68="","NO DATA",PROGRESS!CK68)</f>
        <v>NO DATA</v>
      </c>
    </row>
    <row r="58" spans="1:22" x14ac:dyDescent="0.25">
      <c r="A58" s="35">
        <f>IF(DATASHEET!A55="","",DATASHEET!A55)</f>
        <v>152792</v>
      </c>
      <c r="B58" s="19" t="str">
        <f>DATASHEET!B55</f>
        <v>GACHIA, Amani</v>
      </c>
      <c r="C58" s="20" t="str">
        <f>DATASHEET!C55</f>
        <v>8AB</v>
      </c>
      <c r="D58" s="122" t="str">
        <f>PROGRESS!E69</f>
        <v>N</v>
      </c>
      <c r="E58" s="424" t="str">
        <f>PROGRESS!I69</f>
        <v>N</v>
      </c>
      <c r="F58" s="377" t="str">
        <f>DATASHEET!L55</f>
        <v>3-4</v>
      </c>
      <c r="G58" s="274" t="str">
        <f t="shared" si="2"/>
        <v/>
      </c>
      <c r="H58" s="274" t="str">
        <f>IF(PROGRESS!S69="","NO DATA",PROGRESS!S69)</f>
        <v>NO DATA</v>
      </c>
      <c r="I58" s="275" t="str">
        <f>IF(PROGRESS!X69="","NO DATA",PROGRESS!X69)</f>
        <v>NO DATA</v>
      </c>
      <c r="J58" s="270" t="str">
        <f>IF(PROGRESS!AC69="","NO DATA",PROGRESS!AC69)</f>
        <v>NO DATA</v>
      </c>
      <c r="K58" s="270" t="str">
        <f>IF(PROGRESS!AH69="","NO DATA",PROGRESS!AH69)</f>
        <v>NO DATA</v>
      </c>
      <c r="L58" s="270" t="str">
        <f>IF(PROGRESS!AM69="","NO DATA",PROGRESS!AM69)</f>
        <v>NO DATA</v>
      </c>
      <c r="M58" s="270" t="str">
        <f>IF(PROGRESS!AR69="","NO DATA",PROGRESS!AR69)</f>
        <v>NO DATA</v>
      </c>
      <c r="N58" s="270" t="str">
        <f>IF(PROGRESS!AW69="","NO DATA",PROGRESS!AW69)</f>
        <v>NO DATA</v>
      </c>
      <c r="O58" s="270" t="str">
        <f>IF(PROGRESS!BB69="","NO DATA",PROGRESS!BB69)</f>
        <v>NO DATA</v>
      </c>
      <c r="P58" s="270" t="str">
        <f>IF(PROGRESS!BG69="","NO DATA",PROGRESS!BG69)</f>
        <v>NO DATA</v>
      </c>
      <c r="Q58" s="270" t="str">
        <f>IF(PROGRESS!BL69="","NO DATA",PROGRESS!BL69)</f>
        <v>NO DATA</v>
      </c>
      <c r="R58" s="270" t="str">
        <f>IF(PROGRESS!BQ69="","NO DATA",PROGRESS!BQ69)</f>
        <v>NO DATA</v>
      </c>
      <c r="S58" s="270" t="str">
        <f>IF(PROGRESS!BV69="","NO DATA",PROGRESS!BV69)</f>
        <v>NO DATA</v>
      </c>
      <c r="T58" s="270" t="str">
        <f>IF(PROGRESS!CA69="","NO DATA",PROGRESS!CA69)</f>
        <v>NO DATA</v>
      </c>
      <c r="U58" s="270" t="str">
        <f>IF(PROGRESS!CF69="","NO DATA",PROGRESS!CF69)</f>
        <v>NO DATA</v>
      </c>
      <c r="V58" s="385" t="str">
        <f>IF(PROGRESS!CK69="","NO DATA",PROGRESS!CK69)</f>
        <v>NO DATA</v>
      </c>
    </row>
    <row r="59" spans="1:22" x14ac:dyDescent="0.25">
      <c r="A59" s="35">
        <f>IF(DATASHEET!A56="","",DATASHEET!A56)</f>
        <v>152905</v>
      </c>
      <c r="B59" s="19" t="str">
        <f>DATASHEET!B56</f>
        <v>GECI, Ariana</v>
      </c>
      <c r="C59" s="20" t="str">
        <f>DATASHEET!C56</f>
        <v>8MH</v>
      </c>
      <c r="D59" s="122" t="str">
        <f>PROGRESS!E70</f>
        <v>N</v>
      </c>
      <c r="E59" s="424" t="str">
        <f>PROGRESS!I70</f>
        <v>Y</v>
      </c>
      <c r="F59" s="377" t="str">
        <f>DATASHEET!L56</f>
        <v>4-5</v>
      </c>
      <c r="G59" s="274" t="str">
        <f t="shared" si="2"/>
        <v/>
      </c>
      <c r="H59" s="274" t="str">
        <f>IF(PROGRESS!S70="","NO DATA",PROGRESS!S70)</f>
        <v>NO DATA</v>
      </c>
      <c r="I59" s="275" t="str">
        <f>IF(PROGRESS!X70="","NO DATA",PROGRESS!X70)</f>
        <v>NO DATA</v>
      </c>
      <c r="J59" s="270" t="str">
        <f>IF(PROGRESS!AC70="","NO DATA",PROGRESS!AC70)</f>
        <v>NO DATA</v>
      </c>
      <c r="K59" s="270" t="str">
        <f>IF(PROGRESS!AH70="","NO DATA",PROGRESS!AH70)</f>
        <v>NO DATA</v>
      </c>
      <c r="L59" s="270" t="str">
        <f>IF(PROGRESS!AM70="","NO DATA",PROGRESS!AM70)</f>
        <v>NO DATA</v>
      </c>
      <c r="M59" s="270" t="str">
        <f>IF(PROGRESS!AR70="","NO DATA",PROGRESS!AR70)</f>
        <v>NO DATA</v>
      </c>
      <c r="N59" s="270" t="str">
        <f>IF(PROGRESS!AW70="","NO DATA",PROGRESS!AW70)</f>
        <v>NO DATA</v>
      </c>
      <c r="O59" s="270" t="str">
        <f>IF(PROGRESS!BB70="","NO DATA",PROGRESS!BB70)</f>
        <v>NO DATA</v>
      </c>
      <c r="P59" s="270" t="str">
        <f>IF(PROGRESS!BG70="","NO DATA",PROGRESS!BG70)</f>
        <v>NO DATA</v>
      </c>
      <c r="Q59" s="270" t="str">
        <f>IF(PROGRESS!BL70="","NO DATA",PROGRESS!BL70)</f>
        <v>NO DATA</v>
      </c>
      <c r="R59" s="270" t="str">
        <f>IF(PROGRESS!BQ70="","NO DATA",PROGRESS!BQ70)</f>
        <v>NO DATA</v>
      </c>
      <c r="S59" s="270" t="str">
        <f>IF(PROGRESS!BV70="","NO DATA",PROGRESS!BV70)</f>
        <v>NO DATA</v>
      </c>
      <c r="T59" s="270" t="str">
        <f>IF(PROGRESS!CA70="","NO DATA",PROGRESS!CA70)</f>
        <v>NO DATA</v>
      </c>
      <c r="U59" s="270" t="str">
        <f>IF(PROGRESS!CF70="","NO DATA",PROGRESS!CF70)</f>
        <v>NO DATA</v>
      </c>
      <c r="V59" s="385" t="str">
        <f>IF(PROGRESS!CK70="","NO DATA",PROGRESS!CK70)</f>
        <v>NO DATA</v>
      </c>
    </row>
    <row r="60" spans="1:22" x14ac:dyDescent="0.25">
      <c r="A60" s="35">
        <f>IF(DATASHEET!A57="","",DATASHEET!A57)</f>
        <v>152925</v>
      </c>
      <c r="B60" s="19" t="str">
        <f>DATASHEET!B57</f>
        <v>GEE, Sammy</v>
      </c>
      <c r="C60" s="20" t="str">
        <f>DATASHEET!C57</f>
        <v>8AR</v>
      </c>
      <c r="D60" s="122" t="str">
        <f>PROGRESS!E71</f>
        <v>K</v>
      </c>
      <c r="E60" s="424" t="str">
        <f>PROGRESS!I71</f>
        <v>N</v>
      </c>
      <c r="F60" s="377" t="str">
        <f>DATASHEET!L57</f>
        <v>6-7</v>
      </c>
      <c r="G60" s="274" t="str">
        <f t="shared" si="2"/>
        <v/>
      </c>
      <c r="H60" s="274" t="str">
        <f>IF(PROGRESS!S71="","NO DATA",PROGRESS!S71)</f>
        <v>NO DATA</v>
      </c>
      <c r="I60" s="275" t="str">
        <f>IF(PROGRESS!X71="","NO DATA",PROGRESS!X71)</f>
        <v>NO DATA</v>
      </c>
      <c r="J60" s="270" t="str">
        <f>IF(PROGRESS!AC71="","NO DATA",PROGRESS!AC71)</f>
        <v>NO DATA</v>
      </c>
      <c r="K60" s="270" t="str">
        <f>IF(PROGRESS!AH71="","NO DATA",PROGRESS!AH71)</f>
        <v>NO DATA</v>
      </c>
      <c r="L60" s="270" t="str">
        <f>IF(PROGRESS!AM71="","NO DATA",PROGRESS!AM71)</f>
        <v>NO DATA</v>
      </c>
      <c r="M60" s="270" t="str">
        <f>IF(PROGRESS!AR71="","NO DATA",PROGRESS!AR71)</f>
        <v>NO DATA</v>
      </c>
      <c r="N60" s="270" t="str">
        <f>IF(PROGRESS!AW71="","NO DATA",PROGRESS!AW71)</f>
        <v>NO DATA</v>
      </c>
      <c r="O60" s="270" t="str">
        <f>IF(PROGRESS!BB71="","NO DATA",PROGRESS!BB71)</f>
        <v>NO DATA</v>
      </c>
      <c r="P60" s="270" t="str">
        <f>IF(PROGRESS!BG71="","NO DATA",PROGRESS!BG71)</f>
        <v>NO DATA</v>
      </c>
      <c r="Q60" s="270" t="str">
        <f>IF(PROGRESS!BL71="","NO DATA",PROGRESS!BL71)</f>
        <v>NO DATA</v>
      </c>
      <c r="R60" s="270" t="str">
        <f>IF(PROGRESS!BQ71="","NO DATA",PROGRESS!BQ71)</f>
        <v>NO DATA</v>
      </c>
      <c r="S60" s="270" t="str">
        <f>IF(PROGRESS!BV71="","NO DATA",PROGRESS!BV71)</f>
        <v>NO DATA</v>
      </c>
      <c r="T60" s="270" t="str">
        <f>IF(PROGRESS!CA71="","NO DATA",PROGRESS!CA71)</f>
        <v>NO DATA</v>
      </c>
      <c r="U60" s="270" t="str">
        <f>IF(PROGRESS!CF71="","NO DATA",PROGRESS!CF71)</f>
        <v>NO DATA</v>
      </c>
      <c r="V60" s="385" t="str">
        <f>IF(PROGRESS!CK71="","NO DATA",PROGRESS!CK71)</f>
        <v>NO DATA</v>
      </c>
    </row>
    <row r="61" spans="1:22" x14ac:dyDescent="0.25">
      <c r="A61" s="35">
        <f>IF(DATASHEET!A58="","",DATASHEET!A58)</f>
        <v>152783</v>
      </c>
      <c r="B61" s="19" t="str">
        <f>DATASHEET!B58</f>
        <v>GLOAG, Jack</v>
      </c>
      <c r="C61" s="20" t="str">
        <f>DATASHEET!C58</f>
        <v>8AR</v>
      </c>
      <c r="D61" s="122" t="str">
        <f>PROGRESS!E72</f>
        <v>N</v>
      </c>
      <c r="E61" s="424" t="str">
        <f>PROGRESS!I72</f>
        <v>N</v>
      </c>
      <c r="F61" s="377" t="str">
        <f>DATASHEET!L58</f>
        <v>8-9</v>
      </c>
      <c r="G61" s="274" t="str">
        <f t="shared" si="2"/>
        <v/>
      </c>
      <c r="H61" s="274" t="str">
        <f>IF(PROGRESS!S72="","NO DATA",PROGRESS!S72)</f>
        <v>NO DATA</v>
      </c>
      <c r="I61" s="275" t="str">
        <f>IF(PROGRESS!X72="","NO DATA",PROGRESS!X72)</f>
        <v>NO DATA</v>
      </c>
      <c r="J61" s="270" t="str">
        <f>IF(PROGRESS!AC72="","NO DATA",PROGRESS!AC72)</f>
        <v>NO DATA</v>
      </c>
      <c r="K61" s="270" t="str">
        <f>IF(PROGRESS!AH72="","NO DATA",PROGRESS!AH72)</f>
        <v>NO DATA</v>
      </c>
      <c r="L61" s="270" t="str">
        <f>IF(PROGRESS!AM72="","NO DATA",PROGRESS!AM72)</f>
        <v>NO DATA</v>
      </c>
      <c r="M61" s="270" t="str">
        <f>IF(PROGRESS!AR72="","NO DATA",PROGRESS!AR72)</f>
        <v>NO DATA</v>
      </c>
      <c r="N61" s="270" t="str">
        <f>IF(PROGRESS!AW72="","NO DATA",PROGRESS!AW72)</f>
        <v>NO DATA</v>
      </c>
      <c r="O61" s="270" t="str">
        <f>IF(PROGRESS!BB72="","NO DATA",PROGRESS!BB72)</f>
        <v>NO DATA</v>
      </c>
      <c r="P61" s="270" t="str">
        <f>IF(PROGRESS!BG72="","NO DATA",PROGRESS!BG72)</f>
        <v>NO DATA</v>
      </c>
      <c r="Q61" s="270" t="str">
        <f>IF(PROGRESS!BL72="","NO DATA",PROGRESS!BL72)</f>
        <v>NO DATA</v>
      </c>
      <c r="R61" s="270" t="str">
        <f>IF(PROGRESS!BQ72="","NO DATA",PROGRESS!BQ72)</f>
        <v>NO DATA</v>
      </c>
      <c r="S61" s="270" t="str">
        <f>IF(PROGRESS!BV72="","NO DATA",PROGRESS!BV72)</f>
        <v>NO DATA</v>
      </c>
      <c r="T61" s="270" t="str">
        <f>IF(PROGRESS!CA72="","NO DATA",PROGRESS!CA72)</f>
        <v>NO DATA</v>
      </c>
      <c r="U61" s="270" t="str">
        <f>IF(PROGRESS!CF72="","NO DATA",PROGRESS!CF72)</f>
        <v>NO DATA</v>
      </c>
      <c r="V61" s="385" t="str">
        <f>IF(PROGRESS!CK72="","NO DATA",PROGRESS!CK72)</f>
        <v>NO DATA</v>
      </c>
    </row>
    <row r="62" spans="1:22" x14ac:dyDescent="0.25">
      <c r="A62" s="35">
        <f>IF(DATASHEET!A59="","",DATASHEET!A59)</f>
        <v>152880</v>
      </c>
      <c r="B62" s="19" t="str">
        <f>DATASHEET!B59</f>
        <v>GODDARD, Walt</v>
      </c>
      <c r="C62" s="20" t="str">
        <f>DATASHEET!C59</f>
        <v>8MH</v>
      </c>
      <c r="D62" s="122" t="str">
        <f>PROGRESS!E73</f>
        <v>N</v>
      </c>
      <c r="E62" s="424" t="str">
        <f>PROGRESS!I73</f>
        <v>N</v>
      </c>
      <c r="F62" s="377" t="str">
        <f>DATASHEET!L59</f>
        <v>4-5</v>
      </c>
      <c r="G62" s="274" t="str">
        <f t="shared" si="2"/>
        <v/>
      </c>
      <c r="H62" s="274" t="str">
        <f>IF(PROGRESS!S73="","NO DATA",PROGRESS!S73)</f>
        <v>NO DATA</v>
      </c>
      <c r="I62" s="275" t="str">
        <f>IF(PROGRESS!X73="","NO DATA",PROGRESS!X73)</f>
        <v>NO DATA</v>
      </c>
      <c r="J62" s="270" t="str">
        <f>IF(PROGRESS!AC73="","NO DATA",PROGRESS!AC73)</f>
        <v>NO DATA</v>
      </c>
      <c r="K62" s="270" t="str">
        <f>IF(PROGRESS!AH73="","NO DATA",PROGRESS!AH73)</f>
        <v>NO DATA</v>
      </c>
      <c r="L62" s="270" t="str">
        <f>IF(PROGRESS!AM73="","NO DATA",PROGRESS!AM73)</f>
        <v>NO DATA</v>
      </c>
      <c r="M62" s="270" t="str">
        <f>IF(PROGRESS!AR73="","NO DATA",PROGRESS!AR73)</f>
        <v>NO DATA</v>
      </c>
      <c r="N62" s="270" t="str">
        <f>IF(PROGRESS!AW73="","NO DATA",PROGRESS!AW73)</f>
        <v>NO DATA</v>
      </c>
      <c r="O62" s="270" t="str">
        <f>IF(PROGRESS!BB73="","NO DATA",PROGRESS!BB73)</f>
        <v>NO DATA</v>
      </c>
      <c r="P62" s="270" t="str">
        <f>IF(PROGRESS!BG73="","NO DATA",PROGRESS!BG73)</f>
        <v>NO DATA</v>
      </c>
      <c r="Q62" s="270" t="str">
        <f>IF(PROGRESS!BL73="","NO DATA",PROGRESS!BL73)</f>
        <v>NO DATA</v>
      </c>
      <c r="R62" s="270" t="str">
        <f>IF(PROGRESS!BQ73="","NO DATA",PROGRESS!BQ73)</f>
        <v>NO DATA</v>
      </c>
      <c r="S62" s="270" t="str">
        <f>IF(PROGRESS!BV73="","NO DATA",PROGRESS!BV73)</f>
        <v>NO DATA</v>
      </c>
      <c r="T62" s="270" t="str">
        <f>IF(PROGRESS!CA73="","NO DATA",PROGRESS!CA73)</f>
        <v>NO DATA</v>
      </c>
      <c r="U62" s="270" t="str">
        <f>IF(PROGRESS!CF73="","NO DATA",PROGRESS!CF73)</f>
        <v>NO DATA</v>
      </c>
      <c r="V62" s="385" t="str">
        <f>IF(PROGRESS!CK73="","NO DATA",PROGRESS!CK73)</f>
        <v>NO DATA</v>
      </c>
    </row>
    <row r="63" spans="1:22" x14ac:dyDescent="0.25">
      <c r="A63" s="35">
        <f>IF(DATASHEET!A60="","",DATASHEET!A60)</f>
        <v>152914</v>
      </c>
      <c r="B63" s="19" t="str">
        <f>DATASHEET!B60</f>
        <v>GODWILL, Chloe</v>
      </c>
      <c r="C63" s="20" t="str">
        <f>DATASHEET!C60</f>
        <v>8KC</v>
      </c>
      <c r="D63" s="122" t="str">
        <f>PROGRESS!E74</f>
        <v>N</v>
      </c>
      <c r="E63" s="424" t="str">
        <f>PROGRESS!I74</f>
        <v>N</v>
      </c>
      <c r="F63" s="377" t="str">
        <f>DATASHEET!L60</f>
        <v>4-5</v>
      </c>
      <c r="G63" s="274" t="str">
        <f t="shared" si="2"/>
        <v/>
      </c>
      <c r="H63" s="274" t="str">
        <f>IF(PROGRESS!S74="","NO DATA",PROGRESS!S74)</f>
        <v>NO DATA</v>
      </c>
      <c r="I63" s="275" t="str">
        <f>IF(PROGRESS!X74="","NO DATA",PROGRESS!X74)</f>
        <v>NO DATA</v>
      </c>
      <c r="J63" s="270" t="str">
        <f>IF(PROGRESS!AC74="","NO DATA",PROGRESS!AC74)</f>
        <v>NO DATA</v>
      </c>
      <c r="K63" s="270" t="str">
        <f>IF(PROGRESS!AH74="","NO DATA",PROGRESS!AH74)</f>
        <v>NO DATA</v>
      </c>
      <c r="L63" s="270" t="str">
        <f>IF(PROGRESS!AM74="","NO DATA",PROGRESS!AM74)</f>
        <v>NO DATA</v>
      </c>
      <c r="M63" s="270" t="str">
        <f>IF(PROGRESS!AR74="","NO DATA",PROGRESS!AR74)</f>
        <v>NO DATA</v>
      </c>
      <c r="N63" s="270" t="str">
        <f>IF(PROGRESS!AW74="","NO DATA",PROGRESS!AW74)</f>
        <v>NO DATA</v>
      </c>
      <c r="O63" s="270" t="str">
        <f>IF(PROGRESS!BB74="","NO DATA",PROGRESS!BB74)</f>
        <v>NO DATA</v>
      </c>
      <c r="P63" s="270" t="str">
        <f>IF(PROGRESS!BG74="","NO DATA",PROGRESS!BG74)</f>
        <v>NO DATA</v>
      </c>
      <c r="Q63" s="270" t="str">
        <f>IF(PROGRESS!BL74="","NO DATA",PROGRESS!BL74)</f>
        <v>NO DATA</v>
      </c>
      <c r="R63" s="270" t="str">
        <f>IF(PROGRESS!BQ74="","NO DATA",PROGRESS!BQ74)</f>
        <v>NO DATA</v>
      </c>
      <c r="S63" s="270" t="str">
        <f>IF(PROGRESS!BV74="","NO DATA",PROGRESS!BV74)</f>
        <v>NO DATA</v>
      </c>
      <c r="T63" s="270" t="str">
        <f>IF(PROGRESS!CA74="","NO DATA",PROGRESS!CA74)</f>
        <v>NO DATA</v>
      </c>
      <c r="U63" s="270" t="str">
        <f>IF(PROGRESS!CF74="","NO DATA",PROGRESS!CF74)</f>
        <v>NO DATA</v>
      </c>
      <c r="V63" s="385" t="str">
        <f>IF(PROGRESS!CK74="","NO DATA",PROGRESS!CK74)</f>
        <v>NO DATA</v>
      </c>
    </row>
    <row r="64" spans="1:22" x14ac:dyDescent="0.25">
      <c r="A64" s="35">
        <f>IF(DATASHEET!A61="","",DATASHEET!A61)</f>
        <v>152929</v>
      </c>
      <c r="B64" s="19" t="str">
        <f>DATASHEET!B61</f>
        <v>GORDON, Shenai</v>
      </c>
      <c r="C64" s="20" t="str">
        <f>DATASHEET!C61</f>
        <v>8AB</v>
      </c>
      <c r="D64" s="122" t="str">
        <f>PROGRESS!E75</f>
        <v>N</v>
      </c>
      <c r="E64" s="424" t="str">
        <f>PROGRESS!I75</f>
        <v>N</v>
      </c>
      <c r="F64" s="377" t="str">
        <f>DATASHEET!L61</f>
        <v>4-5</v>
      </c>
      <c r="G64" s="274" t="str">
        <f t="shared" si="2"/>
        <v/>
      </c>
      <c r="H64" s="274" t="str">
        <f>IF(PROGRESS!S75="","NO DATA",PROGRESS!S75)</f>
        <v>NO DATA</v>
      </c>
      <c r="I64" s="275" t="str">
        <f>IF(PROGRESS!X75="","NO DATA",PROGRESS!X75)</f>
        <v>NO DATA</v>
      </c>
      <c r="J64" s="270" t="str">
        <f>IF(PROGRESS!AC75="","NO DATA",PROGRESS!AC75)</f>
        <v>NO DATA</v>
      </c>
      <c r="K64" s="270" t="str">
        <f>IF(PROGRESS!AH75="","NO DATA",PROGRESS!AH75)</f>
        <v>NO DATA</v>
      </c>
      <c r="L64" s="270" t="str">
        <f>IF(PROGRESS!AM75="","NO DATA",PROGRESS!AM75)</f>
        <v>NO DATA</v>
      </c>
      <c r="M64" s="270" t="str">
        <f>IF(PROGRESS!AR75="","NO DATA",PROGRESS!AR75)</f>
        <v>NO DATA</v>
      </c>
      <c r="N64" s="270" t="str">
        <f>IF(PROGRESS!AW75="","NO DATA",PROGRESS!AW75)</f>
        <v>NO DATA</v>
      </c>
      <c r="O64" s="270" t="str">
        <f>IF(PROGRESS!BB75="","NO DATA",PROGRESS!BB75)</f>
        <v>NO DATA</v>
      </c>
      <c r="P64" s="270" t="str">
        <f>IF(PROGRESS!BG75="","NO DATA",PROGRESS!BG75)</f>
        <v>NO DATA</v>
      </c>
      <c r="Q64" s="270" t="str">
        <f>IF(PROGRESS!BL75="","NO DATA",PROGRESS!BL75)</f>
        <v>NO DATA</v>
      </c>
      <c r="R64" s="270" t="str">
        <f>IF(PROGRESS!BQ75="","NO DATA",PROGRESS!BQ75)</f>
        <v>NO DATA</v>
      </c>
      <c r="S64" s="270" t="str">
        <f>IF(PROGRESS!BV75="","NO DATA",PROGRESS!BV75)</f>
        <v>NO DATA</v>
      </c>
      <c r="T64" s="270" t="str">
        <f>IF(PROGRESS!CA75="","NO DATA",PROGRESS!CA75)</f>
        <v>NO DATA</v>
      </c>
      <c r="U64" s="270" t="str">
        <f>IF(PROGRESS!CF75="","NO DATA",PROGRESS!CF75)</f>
        <v>NO DATA</v>
      </c>
      <c r="V64" s="385" t="str">
        <f>IF(PROGRESS!CK75="","NO DATA",PROGRESS!CK75)</f>
        <v>NO DATA</v>
      </c>
    </row>
    <row r="65" spans="1:22" x14ac:dyDescent="0.25">
      <c r="A65" s="35">
        <f>IF(DATASHEET!A62="","",DATASHEET!A62)</f>
        <v>152751</v>
      </c>
      <c r="B65" s="19" t="str">
        <f>DATASHEET!B62</f>
        <v>GRADY, Thomas</v>
      </c>
      <c r="C65" s="20" t="str">
        <f>DATASHEET!C62</f>
        <v>8AR</v>
      </c>
      <c r="D65" s="122" t="str">
        <f>PROGRESS!E76</f>
        <v>N</v>
      </c>
      <c r="E65" s="424" t="str">
        <f>PROGRESS!I76</f>
        <v>N</v>
      </c>
      <c r="F65" s="377" t="str">
        <f>DATASHEET!L62</f>
        <v>7-8</v>
      </c>
      <c r="G65" s="274" t="str">
        <f t="shared" si="2"/>
        <v/>
      </c>
      <c r="H65" s="274" t="str">
        <f>IF(PROGRESS!S76="","NO DATA",PROGRESS!S76)</f>
        <v>NO DATA</v>
      </c>
      <c r="I65" s="275" t="str">
        <f>IF(PROGRESS!X76="","NO DATA",PROGRESS!X76)</f>
        <v>NO DATA</v>
      </c>
      <c r="J65" s="270" t="str">
        <f>IF(PROGRESS!AC76="","NO DATA",PROGRESS!AC76)</f>
        <v>NO DATA</v>
      </c>
      <c r="K65" s="270" t="str">
        <f>IF(PROGRESS!AH76="","NO DATA",PROGRESS!AH76)</f>
        <v>NO DATA</v>
      </c>
      <c r="L65" s="270" t="str">
        <f>IF(PROGRESS!AM76="","NO DATA",PROGRESS!AM76)</f>
        <v>NO DATA</v>
      </c>
      <c r="M65" s="270" t="str">
        <f>IF(PROGRESS!AR76="","NO DATA",PROGRESS!AR76)</f>
        <v>NO DATA</v>
      </c>
      <c r="N65" s="270" t="str">
        <f>IF(PROGRESS!AW76="","NO DATA",PROGRESS!AW76)</f>
        <v>NO DATA</v>
      </c>
      <c r="O65" s="270" t="str">
        <f>IF(PROGRESS!BB76="","NO DATA",PROGRESS!BB76)</f>
        <v>NO DATA</v>
      </c>
      <c r="P65" s="270" t="str">
        <f>IF(PROGRESS!BG76="","NO DATA",PROGRESS!BG76)</f>
        <v>NO DATA</v>
      </c>
      <c r="Q65" s="270" t="str">
        <f>IF(PROGRESS!BL76="","NO DATA",PROGRESS!BL76)</f>
        <v>NO DATA</v>
      </c>
      <c r="R65" s="270" t="str">
        <f>IF(PROGRESS!BQ76="","NO DATA",PROGRESS!BQ76)</f>
        <v>NO DATA</v>
      </c>
      <c r="S65" s="270" t="str">
        <f>IF(PROGRESS!BV76="","NO DATA",PROGRESS!BV76)</f>
        <v>NO DATA</v>
      </c>
      <c r="T65" s="270" t="str">
        <f>IF(PROGRESS!CA76="","NO DATA",PROGRESS!CA76)</f>
        <v>NO DATA</v>
      </c>
      <c r="U65" s="270" t="str">
        <f>IF(PROGRESS!CF76="","NO DATA",PROGRESS!CF76)</f>
        <v>NO DATA</v>
      </c>
      <c r="V65" s="385" t="str">
        <f>IF(PROGRESS!CK76="","NO DATA",PROGRESS!CK76)</f>
        <v>NO DATA</v>
      </c>
    </row>
    <row r="66" spans="1:22" x14ac:dyDescent="0.25">
      <c r="A66" s="35">
        <f>IF(DATASHEET!A63="","",DATASHEET!A63)</f>
        <v>160002</v>
      </c>
      <c r="B66" s="19" t="str">
        <f>DATASHEET!B63</f>
        <v>GREEN, Jadore</v>
      </c>
      <c r="C66" s="20" t="str">
        <f>DATASHEET!C63</f>
        <v>8TR</v>
      </c>
      <c r="D66" s="122" t="str">
        <f>PROGRESS!E77</f>
        <v>N</v>
      </c>
      <c r="E66" s="424" t="str">
        <f>PROGRESS!I77</f>
        <v>N</v>
      </c>
      <c r="F66" s="377" t="str">
        <f>DATASHEET!L63</f>
        <v>5-6</v>
      </c>
      <c r="G66" s="274" t="str">
        <f t="shared" si="2"/>
        <v/>
      </c>
      <c r="H66" s="274" t="str">
        <f>IF(PROGRESS!S77="","NO DATA",PROGRESS!S77)</f>
        <v>NO DATA</v>
      </c>
      <c r="I66" s="275" t="str">
        <f>IF(PROGRESS!X77="","NO DATA",PROGRESS!X77)</f>
        <v>NO DATA</v>
      </c>
      <c r="J66" s="270" t="str">
        <f>IF(PROGRESS!AC77="","NO DATA",PROGRESS!AC77)</f>
        <v>NO DATA</v>
      </c>
      <c r="K66" s="270" t="str">
        <f>IF(PROGRESS!AH77="","NO DATA",PROGRESS!AH77)</f>
        <v>NO DATA</v>
      </c>
      <c r="L66" s="270" t="str">
        <f>IF(PROGRESS!AM77="","NO DATA",PROGRESS!AM77)</f>
        <v>NO DATA</v>
      </c>
      <c r="M66" s="270" t="str">
        <f>IF(PROGRESS!AR77="","NO DATA",PROGRESS!AR77)</f>
        <v>NO DATA</v>
      </c>
      <c r="N66" s="270" t="str">
        <f>IF(PROGRESS!AW77="","NO DATA",PROGRESS!AW77)</f>
        <v>NO DATA</v>
      </c>
      <c r="O66" s="270" t="str">
        <f>IF(PROGRESS!BB77="","NO DATA",PROGRESS!BB77)</f>
        <v>NO DATA</v>
      </c>
      <c r="P66" s="270" t="str">
        <f>IF(PROGRESS!BG77="","NO DATA",PROGRESS!BG77)</f>
        <v>NO DATA</v>
      </c>
      <c r="Q66" s="270" t="str">
        <f>IF(PROGRESS!BL77="","NO DATA",PROGRESS!BL77)</f>
        <v>NO DATA</v>
      </c>
      <c r="R66" s="270" t="str">
        <f>IF(PROGRESS!BQ77="","NO DATA",PROGRESS!BQ77)</f>
        <v>NO DATA</v>
      </c>
      <c r="S66" s="270" t="str">
        <f>IF(PROGRESS!BV77="","NO DATA",PROGRESS!BV77)</f>
        <v>NO DATA</v>
      </c>
      <c r="T66" s="270" t="str">
        <f>IF(PROGRESS!CA77="","NO DATA",PROGRESS!CA77)</f>
        <v>NO DATA</v>
      </c>
      <c r="U66" s="270" t="str">
        <f>IF(PROGRESS!CF77="","NO DATA",PROGRESS!CF77)</f>
        <v>NO DATA</v>
      </c>
      <c r="V66" s="385" t="str">
        <f>IF(PROGRESS!CK77="","NO DATA",PROGRESS!CK77)</f>
        <v>NO DATA</v>
      </c>
    </row>
    <row r="67" spans="1:22" x14ac:dyDescent="0.25">
      <c r="A67" s="35">
        <f>IF(DATASHEET!A64="","",DATASHEET!A64)</f>
        <v>152805</v>
      </c>
      <c r="B67" s="19" t="str">
        <f>DATASHEET!B64</f>
        <v>GRZYBOWSKI, Oscar</v>
      </c>
      <c r="C67" s="20" t="str">
        <f>DATASHEET!C64</f>
        <v>8MH</v>
      </c>
      <c r="D67" s="122" t="str">
        <f>PROGRESS!E78</f>
        <v>N</v>
      </c>
      <c r="E67" s="424" t="str">
        <f>PROGRESS!I78</f>
        <v>N</v>
      </c>
      <c r="F67" s="377" t="str">
        <f>DATASHEET!L64</f>
        <v>7-8</v>
      </c>
      <c r="G67" s="274" t="str">
        <f t="shared" si="2"/>
        <v/>
      </c>
      <c r="H67" s="274" t="str">
        <f>IF(PROGRESS!S78="","NO DATA",PROGRESS!S78)</f>
        <v>NO DATA</v>
      </c>
      <c r="I67" s="275" t="str">
        <f>IF(PROGRESS!X78="","NO DATA",PROGRESS!X78)</f>
        <v>NO DATA</v>
      </c>
      <c r="J67" s="270" t="str">
        <f>IF(PROGRESS!AC78="","NO DATA",PROGRESS!AC78)</f>
        <v>NO DATA</v>
      </c>
      <c r="K67" s="270" t="str">
        <f>IF(PROGRESS!AH78="","NO DATA",PROGRESS!AH78)</f>
        <v>NO DATA</v>
      </c>
      <c r="L67" s="270" t="str">
        <f>IF(PROGRESS!AM78="","NO DATA",PROGRESS!AM78)</f>
        <v>NO DATA</v>
      </c>
      <c r="M67" s="270" t="str">
        <f>IF(PROGRESS!AR78="","NO DATA",PROGRESS!AR78)</f>
        <v>NO DATA</v>
      </c>
      <c r="N67" s="270" t="str">
        <f>IF(PROGRESS!AW78="","NO DATA",PROGRESS!AW78)</f>
        <v>NO DATA</v>
      </c>
      <c r="O67" s="270" t="str">
        <f>IF(PROGRESS!BB78="","NO DATA",PROGRESS!BB78)</f>
        <v>NO DATA</v>
      </c>
      <c r="P67" s="270" t="str">
        <f>IF(PROGRESS!BG78="","NO DATA",PROGRESS!BG78)</f>
        <v>NO DATA</v>
      </c>
      <c r="Q67" s="270" t="str">
        <f>IF(PROGRESS!BL78="","NO DATA",PROGRESS!BL78)</f>
        <v>NO DATA</v>
      </c>
      <c r="R67" s="270" t="str">
        <f>IF(PROGRESS!BQ78="","NO DATA",PROGRESS!BQ78)</f>
        <v>NO DATA</v>
      </c>
      <c r="S67" s="270" t="str">
        <f>IF(PROGRESS!BV78="","NO DATA",PROGRESS!BV78)</f>
        <v>NO DATA</v>
      </c>
      <c r="T67" s="270" t="str">
        <f>IF(PROGRESS!CA78="","NO DATA",PROGRESS!CA78)</f>
        <v>NO DATA</v>
      </c>
      <c r="U67" s="270" t="str">
        <f>IF(PROGRESS!CF78="","NO DATA",PROGRESS!CF78)</f>
        <v>NO DATA</v>
      </c>
      <c r="V67" s="385" t="str">
        <f>IF(PROGRESS!CK78="","NO DATA",PROGRESS!CK78)</f>
        <v>NO DATA</v>
      </c>
    </row>
    <row r="68" spans="1:22" x14ac:dyDescent="0.25">
      <c r="A68" s="35">
        <f>IF(DATASHEET!A65="","",DATASHEET!A65)</f>
        <v>152845</v>
      </c>
      <c r="B68" s="19" t="str">
        <f>DATASHEET!B65</f>
        <v>GUDGEON, Rose</v>
      </c>
      <c r="C68" s="20" t="str">
        <f>DATASHEET!C65</f>
        <v>8KS</v>
      </c>
      <c r="D68" s="122" t="str">
        <f>PROGRESS!E79</f>
        <v>N</v>
      </c>
      <c r="E68" s="424" t="str">
        <f>PROGRESS!I79</f>
        <v>N</v>
      </c>
      <c r="F68" s="377" t="str">
        <f>DATASHEET!L65</f>
        <v>5-6</v>
      </c>
      <c r="G68" s="274" t="str">
        <f t="shared" si="2"/>
        <v/>
      </c>
      <c r="H68" s="274" t="str">
        <f>IF(PROGRESS!S79="","NO DATA",PROGRESS!S79)</f>
        <v>NO DATA</v>
      </c>
      <c r="I68" s="275" t="str">
        <f>IF(PROGRESS!X79="","NO DATA",PROGRESS!X79)</f>
        <v>NO DATA</v>
      </c>
      <c r="J68" s="270" t="str">
        <f>IF(PROGRESS!AC79="","NO DATA",PROGRESS!AC79)</f>
        <v>NO DATA</v>
      </c>
      <c r="K68" s="270" t="str">
        <f>IF(PROGRESS!AH79="","NO DATA",PROGRESS!AH79)</f>
        <v>NO DATA</v>
      </c>
      <c r="L68" s="270" t="str">
        <f>IF(PROGRESS!AM79="","NO DATA",PROGRESS!AM79)</f>
        <v>NO DATA</v>
      </c>
      <c r="M68" s="270" t="str">
        <f>IF(PROGRESS!AR79="","NO DATA",PROGRESS!AR79)</f>
        <v>NO DATA</v>
      </c>
      <c r="N68" s="270" t="str">
        <f>IF(PROGRESS!AW79="","NO DATA",PROGRESS!AW79)</f>
        <v>NO DATA</v>
      </c>
      <c r="O68" s="270" t="str">
        <f>IF(PROGRESS!BB79="","NO DATA",PROGRESS!BB79)</f>
        <v>NO DATA</v>
      </c>
      <c r="P68" s="270" t="str">
        <f>IF(PROGRESS!BG79="","NO DATA",PROGRESS!BG79)</f>
        <v>NO DATA</v>
      </c>
      <c r="Q68" s="270" t="str">
        <f>IF(PROGRESS!BL79="","NO DATA",PROGRESS!BL79)</f>
        <v>NO DATA</v>
      </c>
      <c r="R68" s="270" t="str">
        <f>IF(PROGRESS!BQ79="","NO DATA",PROGRESS!BQ79)</f>
        <v>NO DATA</v>
      </c>
      <c r="S68" s="270" t="str">
        <f>IF(PROGRESS!BV79="","NO DATA",PROGRESS!BV79)</f>
        <v>NO DATA</v>
      </c>
      <c r="T68" s="270" t="str">
        <f>IF(PROGRESS!CA79="","NO DATA",PROGRESS!CA79)</f>
        <v>NO DATA</v>
      </c>
      <c r="U68" s="270" t="str">
        <f>IF(PROGRESS!CF79="","NO DATA",PROGRESS!CF79)</f>
        <v>NO DATA</v>
      </c>
      <c r="V68" s="385" t="str">
        <f>IF(PROGRESS!CK79="","NO DATA",PROGRESS!CK79)</f>
        <v>NO DATA</v>
      </c>
    </row>
    <row r="69" spans="1:22" x14ac:dyDescent="0.25">
      <c r="A69" s="35">
        <f>IF(DATASHEET!A66="","",DATASHEET!A66)</f>
        <v>152928</v>
      </c>
      <c r="B69" s="19" t="str">
        <f>DATASHEET!B66</f>
        <v>GULZAR, Zaina</v>
      </c>
      <c r="C69" s="20" t="str">
        <f>DATASHEET!C66</f>
        <v>8KC</v>
      </c>
      <c r="D69" s="122" t="str">
        <f>PROGRESS!E80</f>
        <v>N</v>
      </c>
      <c r="E69" s="424" t="str">
        <f>PROGRESS!I80</f>
        <v>N</v>
      </c>
      <c r="F69" s="377" t="str">
        <f>DATASHEET!L66</f>
        <v>5-6</v>
      </c>
      <c r="G69" s="274" t="str">
        <f t="shared" ref="G69:G132" si="3">IFERROR(AVERAGE(H69:V69),"")</f>
        <v/>
      </c>
      <c r="H69" s="274" t="str">
        <f>IF(PROGRESS!S80="","NO DATA",PROGRESS!S80)</f>
        <v>NO DATA</v>
      </c>
      <c r="I69" s="275" t="str">
        <f>IF(PROGRESS!X80="","NO DATA",PROGRESS!X80)</f>
        <v>NO DATA</v>
      </c>
      <c r="J69" s="270" t="str">
        <f>IF(PROGRESS!AC80="","NO DATA",PROGRESS!AC80)</f>
        <v>NO DATA</v>
      </c>
      <c r="K69" s="270" t="str">
        <f>IF(PROGRESS!AH80="","NO DATA",PROGRESS!AH80)</f>
        <v>NO DATA</v>
      </c>
      <c r="L69" s="270" t="str">
        <f>IF(PROGRESS!AM80="","NO DATA",PROGRESS!AM80)</f>
        <v>NO DATA</v>
      </c>
      <c r="M69" s="270" t="str">
        <f>IF(PROGRESS!AR80="","NO DATA",PROGRESS!AR80)</f>
        <v>NO DATA</v>
      </c>
      <c r="N69" s="270" t="str">
        <f>IF(PROGRESS!AW80="","NO DATA",PROGRESS!AW80)</f>
        <v>NO DATA</v>
      </c>
      <c r="O69" s="270" t="str">
        <f>IF(PROGRESS!BB80="","NO DATA",PROGRESS!BB80)</f>
        <v>NO DATA</v>
      </c>
      <c r="P69" s="270" t="str">
        <f>IF(PROGRESS!BG80="","NO DATA",PROGRESS!BG80)</f>
        <v>NO DATA</v>
      </c>
      <c r="Q69" s="270" t="str">
        <f>IF(PROGRESS!BL80="","NO DATA",PROGRESS!BL80)</f>
        <v>NO DATA</v>
      </c>
      <c r="R69" s="270" t="str">
        <f>IF(PROGRESS!BQ80="","NO DATA",PROGRESS!BQ80)</f>
        <v>NO DATA</v>
      </c>
      <c r="S69" s="270" t="str">
        <f>IF(PROGRESS!BV80="","NO DATA",PROGRESS!BV80)</f>
        <v>NO DATA</v>
      </c>
      <c r="T69" s="270" t="str">
        <f>IF(PROGRESS!CA80="","NO DATA",PROGRESS!CA80)</f>
        <v>NO DATA</v>
      </c>
      <c r="U69" s="270" t="str">
        <f>IF(PROGRESS!CF80="","NO DATA",PROGRESS!CF80)</f>
        <v>NO DATA</v>
      </c>
      <c r="V69" s="385" t="str">
        <f>IF(PROGRESS!CK80="","NO DATA",PROGRESS!CK80)</f>
        <v>NO DATA</v>
      </c>
    </row>
    <row r="70" spans="1:22" x14ac:dyDescent="0.25">
      <c r="A70" s="35">
        <f>IF(DATASHEET!A67="","",DATASHEET!A67)</f>
        <v>152875</v>
      </c>
      <c r="B70" s="19" t="str">
        <f>DATASHEET!B67</f>
        <v>HACKWELL, George</v>
      </c>
      <c r="C70" s="20" t="str">
        <f>DATASHEET!C67</f>
        <v>8PH</v>
      </c>
      <c r="D70" s="122" t="str">
        <f>PROGRESS!E81</f>
        <v>N</v>
      </c>
      <c r="E70" s="424" t="str">
        <f>PROGRESS!I81</f>
        <v>N</v>
      </c>
      <c r="F70" s="377" t="str">
        <f>DATASHEET!L67</f>
        <v>5-6</v>
      </c>
      <c r="G70" s="274" t="str">
        <f t="shared" si="3"/>
        <v/>
      </c>
      <c r="H70" s="274" t="str">
        <f>IF(PROGRESS!S81="","NO DATA",PROGRESS!S81)</f>
        <v>NO DATA</v>
      </c>
      <c r="I70" s="275" t="str">
        <f>IF(PROGRESS!X81="","NO DATA",PROGRESS!X81)</f>
        <v>NO DATA</v>
      </c>
      <c r="J70" s="270" t="str">
        <f>IF(PROGRESS!AC81="","NO DATA",PROGRESS!AC81)</f>
        <v>NO DATA</v>
      </c>
      <c r="K70" s="270" t="str">
        <f>IF(PROGRESS!AH81="","NO DATA",PROGRESS!AH81)</f>
        <v>NO DATA</v>
      </c>
      <c r="L70" s="270" t="str">
        <f>IF(PROGRESS!AM81="","NO DATA",PROGRESS!AM81)</f>
        <v>NO DATA</v>
      </c>
      <c r="M70" s="270" t="str">
        <f>IF(PROGRESS!AR81="","NO DATA",PROGRESS!AR81)</f>
        <v>NO DATA</v>
      </c>
      <c r="N70" s="270" t="str">
        <f>IF(PROGRESS!AW81="","NO DATA",PROGRESS!AW81)</f>
        <v>NO DATA</v>
      </c>
      <c r="O70" s="270" t="str">
        <f>IF(PROGRESS!BB81="","NO DATA",PROGRESS!BB81)</f>
        <v>NO DATA</v>
      </c>
      <c r="P70" s="270" t="str">
        <f>IF(PROGRESS!BG81="","NO DATA",PROGRESS!BG81)</f>
        <v>NO DATA</v>
      </c>
      <c r="Q70" s="270" t="str">
        <f>IF(PROGRESS!BL81="","NO DATA",PROGRESS!BL81)</f>
        <v>NO DATA</v>
      </c>
      <c r="R70" s="270" t="str">
        <f>IF(PROGRESS!BQ81="","NO DATA",PROGRESS!BQ81)</f>
        <v>NO DATA</v>
      </c>
      <c r="S70" s="270" t="str">
        <f>IF(PROGRESS!BV81="","NO DATA",PROGRESS!BV81)</f>
        <v>NO DATA</v>
      </c>
      <c r="T70" s="270" t="str">
        <f>IF(PROGRESS!CA81="","NO DATA",PROGRESS!CA81)</f>
        <v>NO DATA</v>
      </c>
      <c r="U70" s="270" t="str">
        <f>IF(PROGRESS!CF81="","NO DATA",PROGRESS!CF81)</f>
        <v>NO DATA</v>
      </c>
      <c r="V70" s="385" t="str">
        <f>IF(PROGRESS!CK81="","NO DATA",PROGRESS!CK81)</f>
        <v>NO DATA</v>
      </c>
    </row>
    <row r="71" spans="1:22" x14ac:dyDescent="0.25">
      <c r="A71" s="35">
        <f>IF(DATASHEET!A68="","",DATASHEET!A68)</f>
        <v>152883</v>
      </c>
      <c r="B71" s="19" t="str">
        <f>DATASHEET!B68</f>
        <v>HADI, Rio</v>
      </c>
      <c r="C71" s="20" t="str">
        <f>DATASHEET!C68</f>
        <v>8AB</v>
      </c>
      <c r="D71" s="122" t="str">
        <f>PROGRESS!E82</f>
        <v>N</v>
      </c>
      <c r="E71" s="424" t="str">
        <f>PROGRESS!I82</f>
        <v>N</v>
      </c>
      <c r="F71" s="377" t="str">
        <f>DATASHEET!L68</f>
        <v>4-5</v>
      </c>
      <c r="G71" s="274" t="str">
        <f t="shared" si="3"/>
        <v/>
      </c>
      <c r="H71" s="274" t="str">
        <f>IF(PROGRESS!S82="","NO DATA",PROGRESS!S82)</f>
        <v>NO DATA</v>
      </c>
      <c r="I71" s="275" t="str">
        <f>IF(PROGRESS!X82="","NO DATA",PROGRESS!X82)</f>
        <v>NO DATA</v>
      </c>
      <c r="J71" s="270" t="str">
        <f>IF(PROGRESS!AC82="","NO DATA",PROGRESS!AC82)</f>
        <v>NO DATA</v>
      </c>
      <c r="K71" s="270" t="str">
        <f>IF(PROGRESS!AH82="","NO DATA",PROGRESS!AH82)</f>
        <v>NO DATA</v>
      </c>
      <c r="L71" s="270" t="str">
        <f>IF(PROGRESS!AM82="","NO DATA",PROGRESS!AM82)</f>
        <v>NO DATA</v>
      </c>
      <c r="M71" s="270" t="str">
        <f>IF(PROGRESS!AR82="","NO DATA",PROGRESS!AR82)</f>
        <v>NO DATA</v>
      </c>
      <c r="N71" s="270" t="str">
        <f>IF(PROGRESS!AW82="","NO DATA",PROGRESS!AW82)</f>
        <v>NO DATA</v>
      </c>
      <c r="O71" s="270" t="str">
        <f>IF(PROGRESS!BB82="","NO DATA",PROGRESS!BB82)</f>
        <v>NO DATA</v>
      </c>
      <c r="P71" s="270" t="str">
        <f>IF(PROGRESS!BG82="","NO DATA",PROGRESS!BG82)</f>
        <v>NO DATA</v>
      </c>
      <c r="Q71" s="270" t="str">
        <f>IF(PROGRESS!BL82="","NO DATA",PROGRESS!BL82)</f>
        <v>NO DATA</v>
      </c>
      <c r="R71" s="270" t="str">
        <f>IF(PROGRESS!BQ82="","NO DATA",PROGRESS!BQ82)</f>
        <v>NO DATA</v>
      </c>
      <c r="S71" s="270" t="str">
        <f>IF(PROGRESS!BV82="","NO DATA",PROGRESS!BV82)</f>
        <v>NO DATA</v>
      </c>
      <c r="T71" s="270" t="str">
        <f>IF(PROGRESS!CA82="","NO DATA",PROGRESS!CA82)</f>
        <v>NO DATA</v>
      </c>
      <c r="U71" s="270" t="str">
        <f>IF(PROGRESS!CF82="","NO DATA",PROGRESS!CF82)</f>
        <v>NO DATA</v>
      </c>
      <c r="V71" s="385" t="str">
        <f>IF(PROGRESS!CK82="","NO DATA",PROGRESS!CK82)</f>
        <v>NO DATA</v>
      </c>
    </row>
    <row r="72" spans="1:22" x14ac:dyDescent="0.25">
      <c r="A72" s="35">
        <f>IF(DATASHEET!A69="","",DATASHEET!A69)</f>
        <v>152852</v>
      </c>
      <c r="B72" s="19" t="str">
        <f>DATASHEET!B69</f>
        <v>HAMBLETON, Grace</v>
      </c>
      <c r="C72" s="20" t="str">
        <f>DATASHEET!C69</f>
        <v>8KC</v>
      </c>
      <c r="D72" s="122" t="str">
        <f>PROGRESS!E83</f>
        <v>E</v>
      </c>
      <c r="E72" s="424" t="str">
        <f>PROGRESS!I83</f>
        <v>Y</v>
      </c>
      <c r="F72" s="377" t="str">
        <f>DATASHEET!L69</f>
        <v>2-3</v>
      </c>
      <c r="G72" s="274" t="str">
        <f t="shared" si="3"/>
        <v/>
      </c>
      <c r="H72" s="274" t="str">
        <f>IF(PROGRESS!S83="","NO DATA",PROGRESS!S83)</f>
        <v>NO DATA</v>
      </c>
      <c r="I72" s="275" t="str">
        <f>IF(PROGRESS!X83="","NO DATA",PROGRESS!X83)</f>
        <v>NO DATA</v>
      </c>
      <c r="J72" s="270" t="str">
        <f>IF(PROGRESS!AC83="","NO DATA",PROGRESS!AC83)</f>
        <v>NO DATA</v>
      </c>
      <c r="K72" s="270" t="str">
        <f>IF(PROGRESS!AH83="","NO DATA",PROGRESS!AH83)</f>
        <v>NO DATA</v>
      </c>
      <c r="L72" s="270" t="str">
        <f>IF(PROGRESS!AM83="","NO DATA",PROGRESS!AM83)</f>
        <v>NO DATA</v>
      </c>
      <c r="M72" s="270" t="str">
        <f>IF(PROGRESS!AR83="","NO DATA",PROGRESS!AR83)</f>
        <v>NO DATA</v>
      </c>
      <c r="N72" s="270" t="str">
        <f>IF(PROGRESS!AW83="","NO DATA",PROGRESS!AW83)</f>
        <v>NO DATA</v>
      </c>
      <c r="O72" s="270" t="str">
        <f>IF(PROGRESS!BB83="","NO DATA",PROGRESS!BB83)</f>
        <v>NO DATA</v>
      </c>
      <c r="P72" s="270" t="str">
        <f>IF(PROGRESS!BG83="","NO DATA",PROGRESS!BG83)</f>
        <v>NO DATA</v>
      </c>
      <c r="Q72" s="270" t="str">
        <f>IF(PROGRESS!BL83="","NO DATA",PROGRESS!BL83)</f>
        <v>NO DATA</v>
      </c>
      <c r="R72" s="270" t="str">
        <f>IF(PROGRESS!BQ83="","NO DATA",PROGRESS!BQ83)</f>
        <v>NO DATA</v>
      </c>
      <c r="S72" s="270" t="str">
        <f>IF(PROGRESS!BV83="","NO DATA",PROGRESS!BV83)</f>
        <v>NO DATA</v>
      </c>
      <c r="T72" s="270" t="str">
        <f>IF(PROGRESS!CA83="","NO DATA",PROGRESS!CA83)</f>
        <v>NO DATA</v>
      </c>
      <c r="U72" s="270" t="str">
        <f>IF(PROGRESS!CF83="","NO DATA",PROGRESS!CF83)</f>
        <v>NO DATA</v>
      </c>
      <c r="V72" s="385" t="str">
        <f>IF(PROGRESS!CK83="","NO DATA",PROGRESS!CK83)</f>
        <v>NO DATA</v>
      </c>
    </row>
    <row r="73" spans="1:22" x14ac:dyDescent="0.25">
      <c r="A73" s="35">
        <f>IF(DATASHEET!A70="","",DATASHEET!A70)</f>
        <v>152771</v>
      </c>
      <c r="B73" s="19" t="str">
        <f>DATASHEET!B70</f>
        <v>HARRISON WINKS, Georgia</v>
      </c>
      <c r="C73" s="20" t="str">
        <f>DATASHEET!C70</f>
        <v>8AR</v>
      </c>
      <c r="D73" s="122" t="str">
        <f>PROGRESS!E84</f>
        <v>N</v>
      </c>
      <c r="E73" s="424" t="str">
        <f>PROGRESS!I84</f>
        <v>N</v>
      </c>
      <c r="F73" s="377" t="str">
        <f>DATASHEET!L70</f>
        <v>5-6</v>
      </c>
      <c r="G73" s="274" t="str">
        <f t="shared" si="3"/>
        <v/>
      </c>
      <c r="H73" s="274" t="str">
        <f>IF(PROGRESS!S84="","NO DATA",PROGRESS!S84)</f>
        <v>NO DATA</v>
      </c>
      <c r="I73" s="275" t="str">
        <f>IF(PROGRESS!X84="","NO DATA",PROGRESS!X84)</f>
        <v>NO DATA</v>
      </c>
      <c r="J73" s="270" t="str">
        <f>IF(PROGRESS!AC84="","NO DATA",PROGRESS!AC84)</f>
        <v>NO DATA</v>
      </c>
      <c r="K73" s="270" t="str">
        <f>IF(PROGRESS!AH84="","NO DATA",PROGRESS!AH84)</f>
        <v>NO DATA</v>
      </c>
      <c r="L73" s="270" t="str">
        <f>IF(PROGRESS!AM84="","NO DATA",PROGRESS!AM84)</f>
        <v>NO DATA</v>
      </c>
      <c r="M73" s="270" t="str">
        <f>IF(PROGRESS!AR84="","NO DATA",PROGRESS!AR84)</f>
        <v>NO DATA</v>
      </c>
      <c r="N73" s="270" t="str">
        <f>IF(PROGRESS!AW84="","NO DATA",PROGRESS!AW84)</f>
        <v>NO DATA</v>
      </c>
      <c r="O73" s="270" t="str">
        <f>IF(PROGRESS!BB84="","NO DATA",PROGRESS!BB84)</f>
        <v>NO DATA</v>
      </c>
      <c r="P73" s="270" t="str">
        <f>IF(PROGRESS!BG84="","NO DATA",PROGRESS!BG84)</f>
        <v>NO DATA</v>
      </c>
      <c r="Q73" s="270" t="str">
        <f>IF(PROGRESS!BL84="","NO DATA",PROGRESS!BL84)</f>
        <v>NO DATA</v>
      </c>
      <c r="R73" s="270" t="str">
        <f>IF(PROGRESS!BQ84="","NO DATA",PROGRESS!BQ84)</f>
        <v>NO DATA</v>
      </c>
      <c r="S73" s="270" t="str">
        <f>IF(PROGRESS!BV84="","NO DATA",PROGRESS!BV84)</f>
        <v>NO DATA</v>
      </c>
      <c r="T73" s="270" t="str">
        <f>IF(PROGRESS!CA84="","NO DATA",PROGRESS!CA84)</f>
        <v>NO DATA</v>
      </c>
      <c r="U73" s="270" t="str">
        <f>IF(PROGRESS!CF84="","NO DATA",PROGRESS!CF84)</f>
        <v>NO DATA</v>
      </c>
      <c r="V73" s="385" t="str">
        <f>IF(PROGRESS!CK84="","NO DATA",PROGRESS!CK84)</f>
        <v>NO DATA</v>
      </c>
    </row>
    <row r="74" spans="1:22" x14ac:dyDescent="0.25">
      <c r="A74" s="35">
        <f>IF(DATASHEET!A71="","",DATASHEET!A71)</f>
        <v>152741</v>
      </c>
      <c r="B74" s="19" t="str">
        <f>DATASHEET!B71</f>
        <v>HARTLEY, Mischa</v>
      </c>
      <c r="C74" s="20" t="str">
        <f>DATASHEET!C71</f>
        <v>8AR</v>
      </c>
      <c r="D74" s="122" t="str">
        <f>PROGRESS!E85</f>
        <v>N</v>
      </c>
      <c r="E74" s="424" t="str">
        <f>PROGRESS!I85</f>
        <v>N</v>
      </c>
      <c r="F74" s="377" t="str">
        <f>DATASHEET!L71</f>
        <v>5-6</v>
      </c>
      <c r="G74" s="274" t="str">
        <f t="shared" si="3"/>
        <v/>
      </c>
      <c r="H74" s="274" t="str">
        <f>IF(PROGRESS!S85="","NO DATA",PROGRESS!S85)</f>
        <v>NO DATA</v>
      </c>
      <c r="I74" s="275" t="str">
        <f>IF(PROGRESS!X85="","NO DATA",PROGRESS!X85)</f>
        <v>NO DATA</v>
      </c>
      <c r="J74" s="270" t="str">
        <f>IF(PROGRESS!AC85="","NO DATA",PROGRESS!AC85)</f>
        <v>NO DATA</v>
      </c>
      <c r="K74" s="270" t="str">
        <f>IF(PROGRESS!AH85="","NO DATA",PROGRESS!AH85)</f>
        <v>NO DATA</v>
      </c>
      <c r="L74" s="270" t="str">
        <f>IF(PROGRESS!AM85="","NO DATA",PROGRESS!AM85)</f>
        <v>NO DATA</v>
      </c>
      <c r="M74" s="270" t="str">
        <f>IF(PROGRESS!AR85="","NO DATA",PROGRESS!AR85)</f>
        <v>NO DATA</v>
      </c>
      <c r="N74" s="270" t="str">
        <f>IF(PROGRESS!AW85="","NO DATA",PROGRESS!AW85)</f>
        <v>NO DATA</v>
      </c>
      <c r="O74" s="270" t="str">
        <f>IF(PROGRESS!BB85="","NO DATA",PROGRESS!BB85)</f>
        <v>NO DATA</v>
      </c>
      <c r="P74" s="270" t="str">
        <f>IF(PROGRESS!BG85="","NO DATA",PROGRESS!BG85)</f>
        <v>NO DATA</v>
      </c>
      <c r="Q74" s="270" t="str">
        <f>IF(PROGRESS!BL85="","NO DATA",PROGRESS!BL85)</f>
        <v>NO DATA</v>
      </c>
      <c r="R74" s="270" t="str">
        <f>IF(PROGRESS!BQ85="","NO DATA",PROGRESS!BQ85)</f>
        <v>NO DATA</v>
      </c>
      <c r="S74" s="270" t="str">
        <f>IF(PROGRESS!BV85="","NO DATA",PROGRESS!BV85)</f>
        <v>NO DATA</v>
      </c>
      <c r="T74" s="270" t="str">
        <f>IF(PROGRESS!CA85="","NO DATA",PROGRESS!CA85)</f>
        <v>NO DATA</v>
      </c>
      <c r="U74" s="270" t="str">
        <f>IF(PROGRESS!CF85="","NO DATA",PROGRESS!CF85)</f>
        <v>NO DATA</v>
      </c>
      <c r="V74" s="385" t="str">
        <f>IF(PROGRESS!CK85="","NO DATA",PROGRESS!CK85)</f>
        <v>NO DATA</v>
      </c>
    </row>
    <row r="75" spans="1:22" x14ac:dyDescent="0.25">
      <c r="A75" s="35">
        <f>IF(DATASHEET!A72="","",DATASHEET!A72)</f>
        <v>152798</v>
      </c>
      <c r="B75" s="19" t="str">
        <f>DATASHEET!B72</f>
        <v>HAUTBERGUE, Angelica</v>
      </c>
      <c r="C75" s="20" t="str">
        <f>DATASHEET!C72</f>
        <v>8TR</v>
      </c>
      <c r="D75" s="122" t="str">
        <f>PROGRESS!E86</f>
        <v>N</v>
      </c>
      <c r="E75" s="424" t="str">
        <f>PROGRESS!I86</f>
        <v>N</v>
      </c>
      <c r="F75" s="377" t="str">
        <f>DATASHEET!L72</f>
        <v>7-8</v>
      </c>
      <c r="G75" s="274" t="str">
        <f t="shared" si="3"/>
        <v/>
      </c>
      <c r="H75" s="274" t="str">
        <f>IF(PROGRESS!S86="","NO DATA",PROGRESS!S86)</f>
        <v>NO DATA</v>
      </c>
      <c r="I75" s="275" t="str">
        <f>IF(PROGRESS!X86="","NO DATA",PROGRESS!X86)</f>
        <v>NO DATA</v>
      </c>
      <c r="J75" s="270" t="str">
        <f>IF(PROGRESS!AC86="","NO DATA",PROGRESS!AC86)</f>
        <v>NO DATA</v>
      </c>
      <c r="K75" s="270" t="str">
        <f>IF(PROGRESS!AH86="","NO DATA",PROGRESS!AH86)</f>
        <v>NO DATA</v>
      </c>
      <c r="L75" s="270" t="str">
        <f>IF(PROGRESS!AM86="","NO DATA",PROGRESS!AM86)</f>
        <v>NO DATA</v>
      </c>
      <c r="M75" s="270" t="str">
        <f>IF(PROGRESS!AR86="","NO DATA",PROGRESS!AR86)</f>
        <v>NO DATA</v>
      </c>
      <c r="N75" s="270" t="str">
        <f>IF(PROGRESS!AW86="","NO DATA",PROGRESS!AW86)</f>
        <v>NO DATA</v>
      </c>
      <c r="O75" s="270" t="str">
        <f>IF(PROGRESS!BB86="","NO DATA",PROGRESS!BB86)</f>
        <v>NO DATA</v>
      </c>
      <c r="P75" s="270" t="str">
        <f>IF(PROGRESS!BG86="","NO DATA",PROGRESS!BG86)</f>
        <v>NO DATA</v>
      </c>
      <c r="Q75" s="270" t="str">
        <f>IF(PROGRESS!BL86="","NO DATA",PROGRESS!BL86)</f>
        <v>NO DATA</v>
      </c>
      <c r="R75" s="270" t="str">
        <f>IF(PROGRESS!BQ86="","NO DATA",PROGRESS!BQ86)</f>
        <v>NO DATA</v>
      </c>
      <c r="S75" s="270" t="str">
        <f>IF(PROGRESS!BV86="","NO DATA",PROGRESS!BV86)</f>
        <v>NO DATA</v>
      </c>
      <c r="T75" s="270" t="str">
        <f>IF(PROGRESS!CA86="","NO DATA",PROGRESS!CA86)</f>
        <v>NO DATA</v>
      </c>
      <c r="U75" s="270" t="str">
        <f>IF(PROGRESS!CF86="","NO DATA",PROGRESS!CF86)</f>
        <v>NO DATA</v>
      </c>
      <c r="V75" s="385" t="str">
        <f>IF(PROGRESS!CK86="","NO DATA",PROGRESS!CK86)</f>
        <v>NO DATA</v>
      </c>
    </row>
    <row r="76" spans="1:22" x14ac:dyDescent="0.25">
      <c r="A76" s="35">
        <f>IF(DATASHEET!A73="","",DATASHEET!A73)</f>
        <v>152949</v>
      </c>
      <c r="B76" s="19" t="str">
        <f>DATASHEET!B73</f>
        <v>HAWKINS, Naomi</v>
      </c>
      <c r="C76" s="20" t="str">
        <f>DATASHEET!C73</f>
        <v>8TR</v>
      </c>
      <c r="D76" s="122" t="str">
        <f>PROGRESS!E87</f>
        <v>N</v>
      </c>
      <c r="E76" s="424" t="str">
        <f>PROGRESS!I87</f>
        <v>N</v>
      </c>
      <c r="F76" s="377" t="str">
        <f>DATASHEET!L73</f>
        <v>6-7</v>
      </c>
      <c r="G76" s="274" t="str">
        <f t="shared" si="3"/>
        <v/>
      </c>
      <c r="H76" s="274" t="str">
        <f>IF(PROGRESS!S87="","NO DATA",PROGRESS!S87)</f>
        <v>NO DATA</v>
      </c>
      <c r="I76" s="275" t="str">
        <f>IF(PROGRESS!X87="","NO DATA",PROGRESS!X87)</f>
        <v>NO DATA</v>
      </c>
      <c r="J76" s="270" t="str">
        <f>IF(PROGRESS!AC87="","NO DATA",PROGRESS!AC87)</f>
        <v>NO DATA</v>
      </c>
      <c r="K76" s="270" t="str">
        <f>IF(PROGRESS!AH87="","NO DATA",PROGRESS!AH87)</f>
        <v>NO DATA</v>
      </c>
      <c r="L76" s="270" t="str">
        <f>IF(PROGRESS!AM87="","NO DATA",PROGRESS!AM87)</f>
        <v>NO DATA</v>
      </c>
      <c r="M76" s="270" t="str">
        <f>IF(PROGRESS!AR87="","NO DATA",PROGRESS!AR87)</f>
        <v>NO DATA</v>
      </c>
      <c r="N76" s="270" t="str">
        <f>IF(PROGRESS!AW87="","NO DATA",PROGRESS!AW87)</f>
        <v>NO DATA</v>
      </c>
      <c r="O76" s="270" t="str">
        <f>IF(PROGRESS!BB87="","NO DATA",PROGRESS!BB87)</f>
        <v>NO DATA</v>
      </c>
      <c r="P76" s="270" t="str">
        <f>IF(PROGRESS!BG87="","NO DATA",PROGRESS!BG87)</f>
        <v>NO DATA</v>
      </c>
      <c r="Q76" s="270" t="str">
        <f>IF(PROGRESS!BL87="","NO DATA",PROGRESS!BL87)</f>
        <v>NO DATA</v>
      </c>
      <c r="R76" s="270" t="str">
        <f>IF(PROGRESS!BQ87="","NO DATA",PROGRESS!BQ87)</f>
        <v>NO DATA</v>
      </c>
      <c r="S76" s="270" t="str">
        <f>IF(PROGRESS!BV87="","NO DATA",PROGRESS!BV87)</f>
        <v>NO DATA</v>
      </c>
      <c r="T76" s="270" t="str">
        <f>IF(PROGRESS!CA87="","NO DATA",PROGRESS!CA87)</f>
        <v>NO DATA</v>
      </c>
      <c r="U76" s="270" t="str">
        <f>IF(PROGRESS!CF87="","NO DATA",PROGRESS!CF87)</f>
        <v>NO DATA</v>
      </c>
      <c r="V76" s="385" t="str">
        <f>IF(PROGRESS!CK87="","NO DATA",PROGRESS!CK87)</f>
        <v>NO DATA</v>
      </c>
    </row>
    <row r="77" spans="1:22" x14ac:dyDescent="0.25">
      <c r="A77" s="35">
        <f>IF(DATASHEET!A74="","",DATASHEET!A74)</f>
        <v>152815</v>
      </c>
      <c r="B77" s="19" t="str">
        <f>DATASHEET!B74</f>
        <v>HELM, Mansley</v>
      </c>
      <c r="C77" s="20" t="str">
        <f>DATASHEET!C74</f>
        <v>8AB</v>
      </c>
      <c r="D77" s="122" t="str">
        <f>PROGRESS!E88</f>
        <v>N</v>
      </c>
      <c r="E77" s="424" t="str">
        <f>PROGRESS!I88</f>
        <v>Y</v>
      </c>
      <c r="F77" s="377" t="str">
        <f>DATASHEET!L74</f>
        <v>6-7</v>
      </c>
      <c r="G77" s="274" t="str">
        <f t="shared" si="3"/>
        <v/>
      </c>
      <c r="H77" s="274" t="str">
        <f>IF(PROGRESS!S88="","NO DATA",PROGRESS!S88)</f>
        <v>NO DATA</v>
      </c>
      <c r="I77" s="275" t="str">
        <f>IF(PROGRESS!X88="","NO DATA",PROGRESS!X88)</f>
        <v>NO DATA</v>
      </c>
      <c r="J77" s="270" t="str">
        <f>IF(PROGRESS!AC88="","NO DATA",PROGRESS!AC88)</f>
        <v>NO DATA</v>
      </c>
      <c r="K77" s="270" t="str">
        <f>IF(PROGRESS!AH88="","NO DATA",PROGRESS!AH88)</f>
        <v>NO DATA</v>
      </c>
      <c r="L77" s="270" t="str">
        <f>IF(PROGRESS!AM88="","NO DATA",PROGRESS!AM88)</f>
        <v>NO DATA</v>
      </c>
      <c r="M77" s="270" t="str">
        <f>IF(PROGRESS!AR88="","NO DATA",PROGRESS!AR88)</f>
        <v>NO DATA</v>
      </c>
      <c r="N77" s="270" t="str">
        <f>IF(PROGRESS!AW88="","NO DATA",PROGRESS!AW88)</f>
        <v>NO DATA</v>
      </c>
      <c r="O77" s="270" t="str">
        <f>IF(PROGRESS!BB88="","NO DATA",PROGRESS!BB88)</f>
        <v>NO DATA</v>
      </c>
      <c r="P77" s="270" t="str">
        <f>IF(PROGRESS!BG88="","NO DATA",PROGRESS!BG88)</f>
        <v>NO DATA</v>
      </c>
      <c r="Q77" s="270" t="str">
        <f>IF(PROGRESS!BL88="","NO DATA",PROGRESS!BL88)</f>
        <v>NO DATA</v>
      </c>
      <c r="R77" s="270" t="str">
        <f>IF(PROGRESS!BQ88="","NO DATA",PROGRESS!BQ88)</f>
        <v>NO DATA</v>
      </c>
      <c r="S77" s="270" t="str">
        <f>IF(PROGRESS!BV88="","NO DATA",PROGRESS!BV88)</f>
        <v>NO DATA</v>
      </c>
      <c r="T77" s="270" t="str">
        <f>IF(PROGRESS!CA88="","NO DATA",PROGRESS!CA88)</f>
        <v>NO DATA</v>
      </c>
      <c r="U77" s="270" t="str">
        <f>IF(PROGRESS!CF88="","NO DATA",PROGRESS!CF88)</f>
        <v>NO DATA</v>
      </c>
      <c r="V77" s="385" t="str">
        <f>IF(PROGRESS!CK88="","NO DATA",PROGRESS!CK88)</f>
        <v>NO DATA</v>
      </c>
    </row>
    <row r="78" spans="1:22" x14ac:dyDescent="0.25">
      <c r="A78" s="35">
        <f>IF(DATASHEET!A75="","",DATASHEET!A75)</f>
        <v>152881</v>
      </c>
      <c r="B78" s="19" t="str">
        <f>DATASHEET!B75</f>
        <v>HEMMINGFIELD, Mae</v>
      </c>
      <c r="C78" s="20" t="str">
        <f>DATASHEET!C75</f>
        <v>8PH</v>
      </c>
      <c r="D78" s="122" t="str">
        <f>PROGRESS!E89</f>
        <v>N</v>
      </c>
      <c r="E78" s="424" t="str">
        <f>PROGRESS!I89</f>
        <v>N</v>
      </c>
      <c r="F78" s="377" t="str">
        <f>DATASHEET!L75</f>
        <v>6-7</v>
      </c>
      <c r="G78" s="274" t="str">
        <f t="shared" si="3"/>
        <v/>
      </c>
      <c r="H78" s="274" t="str">
        <f>IF(PROGRESS!S89="","NO DATA",PROGRESS!S89)</f>
        <v>NO DATA</v>
      </c>
      <c r="I78" s="275" t="str">
        <f>IF(PROGRESS!X89="","NO DATA",PROGRESS!X89)</f>
        <v>NO DATA</v>
      </c>
      <c r="J78" s="270" t="str">
        <f>IF(PROGRESS!AC89="","NO DATA",PROGRESS!AC89)</f>
        <v>NO DATA</v>
      </c>
      <c r="K78" s="270" t="str">
        <f>IF(PROGRESS!AH89="","NO DATA",PROGRESS!AH89)</f>
        <v>NO DATA</v>
      </c>
      <c r="L78" s="270" t="str">
        <f>IF(PROGRESS!AM89="","NO DATA",PROGRESS!AM89)</f>
        <v>NO DATA</v>
      </c>
      <c r="M78" s="270" t="str">
        <f>IF(PROGRESS!AR89="","NO DATA",PROGRESS!AR89)</f>
        <v>NO DATA</v>
      </c>
      <c r="N78" s="270" t="str">
        <f>IF(PROGRESS!AW89="","NO DATA",PROGRESS!AW89)</f>
        <v>NO DATA</v>
      </c>
      <c r="O78" s="270" t="str">
        <f>IF(PROGRESS!BB89="","NO DATA",PROGRESS!BB89)</f>
        <v>NO DATA</v>
      </c>
      <c r="P78" s="270" t="str">
        <f>IF(PROGRESS!BG89="","NO DATA",PROGRESS!BG89)</f>
        <v>NO DATA</v>
      </c>
      <c r="Q78" s="270" t="str">
        <f>IF(PROGRESS!BL89="","NO DATA",PROGRESS!BL89)</f>
        <v>NO DATA</v>
      </c>
      <c r="R78" s="270" t="str">
        <f>IF(PROGRESS!BQ89="","NO DATA",PROGRESS!BQ89)</f>
        <v>NO DATA</v>
      </c>
      <c r="S78" s="270" t="str">
        <f>IF(PROGRESS!BV89="","NO DATA",PROGRESS!BV89)</f>
        <v>NO DATA</v>
      </c>
      <c r="T78" s="270" t="str">
        <f>IF(PROGRESS!CA89="","NO DATA",PROGRESS!CA89)</f>
        <v>NO DATA</v>
      </c>
      <c r="U78" s="270" t="str">
        <f>IF(PROGRESS!CF89="","NO DATA",PROGRESS!CF89)</f>
        <v>NO DATA</v>
      </c>
      <c r="V78" s="385" t="str">
        <f>IF(PROGRESS!CK89="","NO DATA",PROGRESS!CK89)</f>
        <v>NO DATA</v>
      </c>
    </row>
    <row r="79" spans="1:22" x14ac:dyDescent="0.25">
      <c r="A79" s="35">
        <f>IF(DATASHEET!A76="","",DATASHEET!A76)</f>
        <v>152768</v>
      </c>
      <c r="B79" s="19" t="str">
        <f>DATASHEET!B76</f>
        <v>HENOK, Daniel</v>
      </c>
      <c r="C79" s="20" t="str">
        <f>DATASHEET!C76</f>
        <v>8JJ</v>
      </c>
      <c r="D79" s="122" t="str">
        <f>PROGRESS!E90</f>
        <v>N</v>
      </c>
      <c r="E79" s="424" t="str">
        <f>PROGRESS!I90</f>
        <v>Y</v>
      </c>
      <c r="F79" s="377" t="str">
        <f>DATASHEET!L76</f>
        <v>6-7</v>
      </c>
      <c r="G79" s="274" t="str">
        <f t="shared" si="3"/>
        <v/>
      </c>
      <c r="H79" s="274" t="str">
        <f>IF(PROGRESS!S90="","NO DATA",PROGRESS!S90)</f>
        <v>NO DATA</v>
      </c>
      <c r="I79" s="275" t="str">
        <f>IF(PROGRESS!X90="","NO DATA",PROGRESS!X90)</f>
        <v>NO DATA</v>
      </c>
      <c r="J79" s="270" t="str">
        <f>IF(PROGRESS!AC90="","NO DATA",PROGRESS!AC90)</f>
        <v>NO DATA</v>
      </c>
      <c r="K79" s="270" t="str">
        <f>IF(PROGRESS!AH90="","NO DATA",PROGRESS!AH90)</f>
        <v>NO DATA</v>
      </c>
      <c r="L79" s="270" t="str">
        <f>IF(PROGRESS!AM90="","NO DATA",PROGRESS!AM90)</f>
        <v>NO DATA</v>
      </c>
      <c r="M79" s="270" t="str">
        <f>IF(PROGRESS!AR90="","NO DATA",PROGRESS!AR90)</f>
        <v>NO DATA</v>
      </c>
      <c r="N79" s="270" t="str">
        <f>IF(PROGRESS!AW90="","NO DATA",PROGRESS!AW90)</f>
        <v>NO DATA</v>
      </c>
      <c r="O79" s="270" t="str">
        <f>IF(PROGRESS!BB90="","NO DATA",PROGRESS!BB90)</f>
        <v>NO DATA</v>
      </c>
      <c r="P79" s="270" t="str">
        <f>IF(PROGRESS!BG90="","NO DATA",PROGRESS!BG90)</f>
        <v>NO DATA</v>
      </c>
      <c r="Q79" s="270" t="str">
        <f>IF(PROGRESS!BL90="","NO DATA",PROGRESS!BL90)</f>
        <v>NO DATA</v>
      </c>
      <c r="R79" s="270" t="str">
        <f>IF(PROGRESS!BQ90="","NO DATA",PROGRESS!BQ90)</f>
        <v>NO DATA</v>
      </c>
      <c r="S79" s="270" t="str">
        <f>IF(PROGRESS!BV90="","NO DATA",PROGRESS!BV90)</f>
        <v>NO DATA</v>
      </c>
      <c r="T79" s="270" t="str">
        <f>IF(PROGRESS!CA90="","NO DATA",PROGRESS!CA90)</f>
        <v>NO DATA</v>
      </c>
      <c r="U79" s="270" t="str">
        <f>IF(PROGRESS!CF90="","NO DATA",PROGRESS!CF90)</f>
        <v>NO DATA</v>
      </c>
      <c r="V79" s="385" t="str">
        <f>IF(PROGRESS!CK90="","NO DATA",PROGRESS!CK90)</f>
        <v>NO DATA</v>
      </c>
    </row>
    <row r="80" spans="1:22" x14ac:dyDescent="0.25">
      <c r="A80" s="35">
        <f>IF(DATASHEET!A77="","",DATASHEET!A77)</f>
        <v>152843</v>
      </c>
      <c r="B80" s="19" t="str">
        <f>DATASHEET!B77</f>
        <v>HOGAN, Archie</v>
      </c>
      <c r="C80" s="20" t="str">
        <f>DATASHEET!C77</f>
        <v>8KS</v>
      </c>
      <c r="D80" s="122" t="str">
        <f>PROGRESS!E91</f>
        <v>N</v>
      </c>
      <c r="E80" s="424" t="str">
        <f>PROGRESS!I91</f>
        <v>N</v>
      </c>
      <c r="F80" s="377" t="str">
        <f>DATASHEET!L77</f>
        <v>5-6</v>
      </c>
      <c r="G80" s="274" t="str">
        <f t="shared" si="3"/>
        <v/>
      </c>
      <c r="H80" s="274" t="str">
        <f>IF(PROGRESS!S91="","NO DATA",PROGRESS!S91)</f>
        <v>NO DATA</v>
      </c>
      <c r="I80" s="275" t="str">
        <f>IF(PROGRESS!X91="","NO DATA",PROGRESS!X91)</f>
        <v>NO DATA</v>
      </c>
      <c r="J80" s="270" t="str">
        <f>IF(PROGRESS!AC91="","NO DATA",PROGRESS!AC91)</f>
        <v>NO DATA</v>
      </c>
      <c r="K80" s="270" t="str">
        <f>IF(PROGRESS!AH91="","NO DATA",PROGRESS!AH91)</f>
        <v>NO DATA</v>
      </c>
      <c r="L80" s="270" t="str">
        <f>IF(PROGRESS!AM91="","NO DATA",PROGRESS!AM91)</f>
        <v>NO DATA</v>
      </c>
      <c r="M80" s="270" t="str">
        <f>IF(PROGRESS!AR91="","NO DATA",PROGRESS!AR91)</f>
        <v>NO DATA</v>
      </c>
      <c r="N80" s="270" t="str">
        <f>IF(PROGRESS!AW91="","NO DATA",PROGRESS!AW91)</f>
        <v>NO DATA</v>
      </c>
      <c r="O80" s="270" t="str">
        <f>IF(PROGRESS!BB91="","NO DATA",PROGRESS!BB91)</f>
        <v>NO DATA</v>
      </c>
      <c r="P80" s="270" t="str">
        <f>IF(PROGRESS!BG91="","NO DATA",PROGRESS!BG91)</f>
        <v>NO DATA</v>
      </c>
      <c r="Q80" s="270" t="str">
        <f>IF(PROGRESS!BL91="","NO DATA",PROGRESS!BL91)</f>
        <v>NO DATA</v>
      </c>
      <c r="R80" s="270" t="str">
        <f>IF(PROGRESS!BQ91="","NO DATA",PROGRESS!BQ91)</f>
        <v>NO DATA</v>
      </c>
      <c r="S80" s="270" t="str">
        <f>IF(PROGRESS!BV91="","NO DATA",PROGRESS!BV91)</f>
        <v>NO DATA</v>
      </c>
      <c r="T80" s="270" t="str">
        <f>IF(PROGRESS!CA91="","NO DATA",PROGRESS!CA91)</f>
        <v>NO DATA</v>
      </c>
      <c r="U80" s="270" t="str">
        <f>IF(PROGRESS!CF91="","NO DATA",PROGRESS!CF91)</f>
        <v>NO DATA</v>
      </c>
      <c r="V80" s="385" t="str">
        <f>IF(PROGRESS!CK91="","NO DATA",PROGRESS!CK91)</f>
        <v>NO DATA</v>
      </c>
    </row>
    <row r="81" spans="1:22" x14ac:dyDescent="0.25">
      <c r="A81" s="35">
        <f>IF(DATASHEET!A78="","",DATASHEET!A78)</f>
        <v>152909</v>
      </c>
      <c r="B81" s="19" t="str">
        <f>DATASHEET!B78</f>
        <v>HOGAN, Dylan</v>
      </c>
      <c r="C81" s="20" t="str">
        <f>DATASHEET!C78</f>
        <v>8MH</v>
      </c>
      <c r="D81" s="122" t="str">
        <f>PROGRESS!E92</f>
        <v>N</v>
      </c>
      <c r="E81" s="424" t="str">
        <f>PROGRESS!I92</f>
        <v>N</v>
      </c>
      <c r="F81" s="377" t="str">
        <f>DATASHEET!L78</f>
        <v>4-5</v>
      </c>
      <c r="G81" s="274" t="str">
        <f t="shared" si="3"/>
        <v/>
      </c>
      <c r="H81" s="274" t="str">
        <f>IF(PROGRESS!S92="","NO DATA",PROGRESS!S92)</f>
        <v>NO DATA</v>
      </c>
      <c r="I81" s="275" t="str">
        <f>IF(PROGRESS!X92="","NO DATA",PROGRESS!X92)</f>
        <v>NO DATA</v>
      </c>
      <c r="J81" s="270" t="str">
        <f>IF(PROGRESS!AC92="","NO DATA",PROGRESS!AC92)</f>
        <v>NO DATA</v>
      </c>
      <c r="K81" s="270" t="str">
        <f>IF(PROGRESS!AH92="","NO DATA",PROGRESS!AH92)</f>
        <v>NO DATA</v>
      </c>
      <c r="L81" s="270" t="str">
        <f>IF(PROGRESS!AM92="","NO DATA",PROGRESS!AM92)</f>
        <v>NO DATA</v>
      </c>
      <c r="M81" s="270" t="str">
        <f>IF(PROGRESS!AR92="","NO DATA",PROGRESS!AR92)</f>
        <v>NO DATA</v>
      </c>
      <c r="N81" s="270" t="str">
        <f>IF(PROGRESS!AW92="","NO DATA",PROGRESS!AW92)</f>
        <v>NO DATA</v>
      </c>
      <c r="O81" s="270" t="str">
        <f>IF(PROGRESS!BB92="","NO DATA",PROGRESS!BB92)</f>
        <v>NO DATA</v>
      </c>
      <c r="P81" s="270" t="str">
        <f>IF(PROGRESS!BG92="","NO DATA",PROGRESS!BG92)</f>
        <v>NO DATA</v>
      </c>
      <c r="Q81" s="270" t="str">
        <f>IF(PROGRESS!BL92="","NO DATA",PROGRESS!BL92)</f>
        <v>NO DATA</v>
      </c>
      <c r="R81" s="270" t="str">
        <f>IF(PROGRESS!BQ92="","NO DATA",PROGRESS!BQ92)</f>
        <v>NO DATA</v>
      </c>
      <c r="S81" s="270" t="str">
        <f>IF(PROGRESS!BV92="","NO DATA",PROGRESS!BV92)</f>
        <v>NO DATA</v>
      </c>
      <c r="T81" s="270" t="str">
        <f>IF(PROGRESS!CA92="","NO DATA",PROGRESS!CA92)</f>
        <v>NO DATA</v>
      </c>
      <c r="U81" s="270" t="str">
        <f>IF(PROGRESS!CF92="","NO DATA",PROGRESS!CF92)</f>
        <v>NO DATA</v>
      </c>
      <c r="V81" s="385" t="str">
        <f>IF(PROGRESS!CK92="","NO DATA",PROGRESS!CK92)</f>
        <v>NO DATA</v>
      </c>
    </row>
    <row r="82" spans="1:22" x14ac:dyDescent="0.25">
      <c r="A82" s="35">
        <f>IF(DATASHEET!A79="","",DATASHEET!A79)</f>
        <v>152867</v>
      </c>
      <c r="B82" s="19" t="str">
        <f>DATASHEET!B79</f>
        <v>HOGGART, Bella</v>
      </c>
      <c r="C82" s="20" t="str">
        <f>DATASHEET!C79</f>
        <v>8AR</v>
      </c>
      <c r="D82" s="122" t="str">
        <f>PROGRESS!E93</f>
        <v>N</v>
      </c>
      <c r="E82" s="424" t="str">
        <f>PROGRESS!I93</f>
        <v>N</v>
      </c>
      <c r="F82" s="377" t="str">
        <f>DATASHEET!L79</f>
        <v>6-7</v>
      </c>
      <c r="G82" s="274" t="str">
        <f t="shared" si="3"/>
        <v/>
      </c>
      <c r="H82" s="274" t="str">
        <f>IF(PROGRESS!S93="","NO DATA",PROGRESS!S93)</f>
        <v>NO DATA</v>
      </c>
      <c r="I82" s="275" t="str">
        <f>IF(PROGRESS!X93="","NO DATA",PROGRESS!X93)</f>
        <v>NO DATA</v>
      </c>
      <c r="J82" s="270" t="str">
        <f>IF(PROGRESS!AC93="","NO DATA",PROGRESS!AC93)</f>
        <v>NO DATA</v>
      </c>
      <c r="K82" s="270" t="str">
        <f>IF(PROGRESS!AH93="","NO DATA",PROGRESS!AH93)</f>
        <v>NO DATA</v>
      </c>
      <c r="L82" s="270" t="str">
        <f>IF(PROGRESS!AM93="","NO DATA",PROGRESS!AM93)</f>
        <v>NO DATA</v>
      </c>
      <c r="M82" s="270" t="str">
        <f>IF(PROGRESS!AR93="","NO DATA",PROGRESS!AR93)</f>
        <v>NO DATA</v>
      </c>
      <c r="N82" s="270" t="str">
        <f>IF(PROGRESS!AW93="","NO DATA",PROGRESS!AW93)</f>
        <v>NO DATA</v>
      </c>
      <c r="O82" s="270" t="str">
        <f>IF(PROGRESS!BB93="","NO DATA",PROGRESS!BB93)</f>
        <v>NO DATA</v>
      </c>
      <c r="P82" s="270" t="str">
        <f>IF(PROGRESS!BG93="","NO DATA",PROGRESS!BG93)</f>
        <v>NO DATA</v>
      </c>
      <c r="Q82" s="270" t="str">
        <f>IF(PROGRESS!BL93="","NO DATA",PROGRESS!BL93)</f>
        <v>NO DATA</v>
      </c>
      <c r="R82" s="270" t="str">
        <f>IF(PROGRESS!BQ93="","NO DATA",PROGRESS!BQ93)</f>
        <v>NO DATA</v>
      </c>
      <c r="S82" s="270" t="str">
        <f>IF(PROGRESS!BV93="","NO DATA",PROGRESS!BV93)</f>
        <v>NO DATA</v>
      </c>
      <c r="T82" s="270" t="str">
        <f>IF(PROGRESS!CA93="","NO DATA",PROGRESS!CA93)</f>
        <v>NO DATA</v>
      </c>
      <c r="U82" s="270" t="str">
        <f>IF(PROGRESS!CF93="","NO DATA",PROGRESS!CF93)</f>
        <v>NO DATA</v>
      </c>
      <c r="V82" s="385" t="str">
        <f>IF(PROGRESS!CK93="","NO DATA",PROGRESS!CK93)</f>
        <v>NO DATA</v>
      </c>
    </row>
    <row r="83" spans="1:22" x14ac:dyDescent="0.25">
      <c r="A83" s="35">
        <f>IF(DATASHEET!A80="","",DATASHEET!A80)</f>
        <v>152840</v>
      </c>
      <c r="B83" s="19" t="str">
        <f>DATASHEET!B80</f>
        <v>HOWDEN, Grace</v>
      </c>
      <c r="C83" s="20" t="str">
        <f>DATASHEET!C80</f>
        <v>8MH</v>
      </c>
      <c r="D83" s="122" t="str">
        <f>PROGRESS!E94</f>
        <v>N</v>
      </c>
      <c r="E83" s="424" t="str">
        <f>PROGRESS!I94</f>
        <v>Y</v>
      </c>
      <c r="F83" s="377" t="str">
        <f>DATASHEET!L80</f>
        <v>3-4</v>
      </c>
      <c r="G83" s="274" t="str">
        <f t="shared" si="3"/>
        <v/>
      </c>
      <c r="H83" s="274" t="str">
        <f>IF(PROGRESS!S94="","NO DATA",PROGRESS!S94)</f>
        <v>NO DATA</v>
      </c>
      <c r="I83" s="275" t="str">
        <f>IF(PROGRESS!X94="","NO DATA",PROGRESS!X94)</f>
        <v>NO DATA</v>
      </c>
      <c r="J83" s="270" t="str">
        <f>IF(PROGRESS!AC94="","NO DATA",PROGRESS!AC94)</f>
        <v>NO DATA</v>
      </c>
      <c r="K83" s="270" t="str">
        <f>IF(PROGRESS!AH94="","NO DATA",PROGRESS!AH94)</f>
        <v>NO DATA</v>
      </c>
      <c r="L83" s="270" t="str">
        <f>IF(PROGRESS!AM94="","NO DATA",PROGRESS!AM94)</f>
        <v>NO DATA</v>
      </c>
      <c r="M83" s="270" t="str">
        <f>IF(PROGRESS!AR94="","NO DATA",PROGRESS!AR94)</f>
        <v>NO DATA</v>
      </c>
      <c r="N83" s="270" t="str">
        <f>IF(PROGRESS!AW94="","NO DATA",PROGRESS!AW94)</f>
        <v>NO DATA</v>
      </c>
      <c r="O83" s="270" t="str">
        <f>IF(PROGRESS!BB94="","NO DATA",PROGRESS!BB94)</f>
        <v>NO DATA</v>
      </c>
      <c r="P83" s="270" t="str">
        <f>IF(PROGRESS!BG94="","NO DATA",PROGRESS!BG94)</f>
        <v>NO DATA</v>
      </c>
      <c r="Q83" s="270" t="str">
        <f>IF(PROGRESS!BL94="","NO DATA",PROGRESS!BL94)</f>
        <v>NO DATA</v>
      </c>
      <c r="R83" s="270" t="str">
        <f>IF(PROGRESS!BQ94="","NO DATA",PROGRESS!BQ94)</f>
        <v>NO DATA</v>
      </c>
      <c r="S83" s="270" t="str">
        <f>IF(PROGRESS!BV94="","NO DATA",PROGRESS!BV94)</f>
        <v>NO DATA</v>
      </c>
      <c r="T83" s="270" t="str">
        <f>IF(PROGRESS!CA94="","NO DATA",PROGRESS!CA94)</f>
        <v>NO DATA</v>
      </c>
      <c r="U83" s="270" t="str">
        <f>IF(PROGRESS!CF94="","NO DATA",PROGRESS!CF94)</f>
        <v>NO DATA</v>
      </c>
      <c r="V83" s="385" t="str">
        <f>IF(PROGRESS!CK94="","NO DATA",PROGRESS!CK94)</f>
        <v>NO DATA</v>
      </c>
    </row>
    <row r="84" spans="1:22" x14ac:dyDescent="0.25">
      <c r="A84" s="35">
        <f>IF(DATASHEET!A81="","",DATASHEET!A81)</f>
        <v>152872</v>
      </c>
      <c r="B84" s="19" t="str">
        <f>DATASHEET!B81</f>
        <v>IAMPIETRO, Luca</v>
      </c>
      <c r="C84" s="20" t="str">
        <f>DATASHEET!C81</f>
        <v>8JJ</v>
      </c>
      <c r="D84" s="122" t="str">
        <f>PROGRESS!E95</f>
        <v>N</v>
      </c>
      <c r="E84" s="424" t="str">
        <f>PROGRESS!I95</f>
        <v>N</v>
      </c>
      <c r="F84" s="377" t="str">
        <f>DATASHEET!L81</f>
        <v>6-7</v>
      </c>
      <c r="G84" s="274" t="str">
        <f t="shared" si="3"/>
        <v/>
      </c>
      <c r="H84" s="274" t="str">
        <f>IF(PROGRESS!S95="","NO DATA",PROGRESS!S95)</f>
        <v>NO DATA</v>
      </c>
      <c r="I84" s="275" t="str">
        <f>IF(PROGRESS!X95="","NO DATA",PROGRESS!X95)</f>
        <v>NO DATA</v>
      </c>
      <c r="J84" s="270" t="str">
        <f>IF(PROGRESS!AC95="","NO DATA",PROGRESS!AC95)</f>
        <v>NO DATA</v>
      </c>
      <c r="K84" s="270" t="str">
        <f>IF(PROGRESS!AH95="","NO DATA",PROGRESS!AH95)</f>
        <v>NO DATA</v>
      </c>
      <c r="L84" s="270" t="str">
        <f>IF(PROGRESS!AM95="","NO DATA",PROGRESS!AM95)</f>
        <v>NO DATA</v>
      </c>
      <c r="M84" s="270" t="str">
        <f>IF(PROGRESS!AR95="","NO DATA",PROGRESS!AR95)</f>
        <v>NO DATA</v>
      </c>
      <c r="N84" s="270" t="str">
        <f>IF(PROGRESS!AW95="","NO DATA",PROGRESS!AW95)</f>
        <v>NO DATA</v>
      </c>
      <c r="O84" s="270" t="str">
        <f>IF(PROGRESS!BB95="","NO DATA",PROGRESS!BB95)</f>
        <v>NO DATA</v>
      </c>
      <c r="P84" s="270" t="str">
        <f>IF(PROGRESS!BG95="","NO DATA",PROGRESS!BG95)</f>
        <v>NO DATA</v>
      </c>
      <c r="Q84" s="270" t="str">
        <f>IF(PROGRESS!BL95="","NO DATA",PROGRESS!BL95)</f>
        <v>NO DATA</v>
      </c>
      <c r="R84" s="270" t="str">
        <f>IF(PROGRESS!BQ95="","NO DATA",PROGRESS!BQ95)</f>
        <v>NO DATA</v>
      </c>
      <c r="S84" s="270" t="str">
        <f>IF(PROGRESS!BV95="","NO DATA",PROGRESS!BV95)</f>
        <v>NO DATA</v>
      </c>
      <c r="T84" s="270" t="str">
        <f>IF(PROGRESS!CA95="","NO DATA",PROGRESS!CA95)</f>
        <v>NO DATA</v>
      </c>
      <c r="U84" s="270" t="str">
        <f>IF(PROGRESS!CF95="","NO DATA",PROGRESS!CF95)</f>
        <v>NO DATA</v>
      </c>
      <c r="V84" s="385" t="str">
        <f>IF(PROGRESS!CK95="","NO DATA",PROGRESS!CK95)</f>
        <v>NO DATA</v>
      </c>
    </row>
    <row r="85" spans="1:22" x14ac:dyDescent="0.25">
      <c r="A85" s="35">
        <f>IF(DATASHEET!A82="","",DATASHEET!A82)</f>
        <v>152874</v>
      </c>
      <c r="B85" s="19" t="str">
        <f>DATASHEET!B82</f>
        <v>JAKI, Zuzanna</v>
      </c>
      <c r="C85" s="20" t="str">
        <f>DATASHEET!C82</f>
        <v>8AR</v>
      </c>
      <c r="D85" s="122" t="str">
        <f>PROGRESS!E96</f>
        <v>N</v>
      </c>
      <c r="E85" s="424" t="str">
        <f>PROGRESS!I96</f>
        <v>N</v>
      </c>
      <c r="F85" s="377" t="str">
        <f>DATASHEET!L82</f>
        <v>6-7</v>
      </c>
      <c r="G85" s="274" t="str">
        <f t="shared" si="3"/>
        <v/>
      </c>
      <c r="H85" s="274" t="str">
        <f>IF(PROGRESS!S96="","NO DATA",PROGRESS!S96)</f>
        <v>NO DATA</v>
      </c>
      <c r="I85" s="275" t="str">
        <f>IF(PROGRESS!X96="","NO DATA",PROGRESS!X96)</f>
        <v>NO DATA</v>
      </c>
      <c r="J85" s="270" t="str">
        <f>IF(PROGRESS!AC96="","NO DATA",PROGRESS!AC96)</f>
        <v>NO DATA</v>
      </c>
      <c r="K85" s="270" t="str">
        <f>IF(PROGRESS!AH96="","NO DATA",PROGRESS!AH96)</f>
        <v>NO DATA</v>
      </c>
      <c r="L85" s="270" t="str">
        <f>IF(PROGRESS!AM96="","NO DATA",PROGRESS!AM96)</f>
        <v>NO DATA</v>
      </c>
      <c r="M85" s="270" t="str">
        <f>IF(PROGRESS!AR96="","NO DATA",PROGRESS!AR96)</f>
        <v>NO DATA</v>
      </c>
      <c r="N85" s="270" t="str">
        <f>IF(PROGRESS!AW96="","NO DATA",PROGRESS!AW96)</f>
        <v>NO DATA</v>
      </c>
      <c r="O85" s="270" t="str">
        <f>IF(PROGRESS!BB96="","NO DATA",PROGRESS!BB96)</f>
        <v>NO DATA</v>
      </c>
      <c r="P85" s="270" t="str">
        <f>IF(PROGRESS!BG96="","NO DATA",PROGRESS!BG96)</f>
        <v>NO DATA</v>
      </c>
      <c r="Q85" s="270" t="str">
        <f>IF(PROGRESS!BL96="","NO DATA",PROGRESS!BL96)</f>
        <v>NO DATA</v>
      </c>
      <c r="R85" s="270" t="str">
        <f>IF(PROGRESS!BQ96="","NO DATA",PROGRESS!BQ96)</f>
        <v>NO DATA</v>
      </c>
      <c r="S85" s="270" t="str">
        <f>IF(PROGRESS!BV96="","NO DATA",PROGRESS!BV96)</f>
        <v>NO DATA</v>
      </c>
      <c r="T85" s="270" t="str">
        <f>IF(PROGRESS!CA96="","NO DATA",PROGRESS!CA96)</f>
        <v>NO DATA</v>
      </c>
      <c r="U85" s="270" t="str">
        <f>IF(PROGRESS!CF96="","NO DATA",PROGRESS!CF96)</f>
        <v>NO DATA</v>
      </c>
      <c r="V85" s="385" t="str">
        <f>IF(PROGRESS!CK96="","NO DATA",PROGRESS!CK96)</f>
        <v>NO DATA</v>
      </c>
    </row>
    <row r="86" spans="1:22" x14ac:dyDescent="0.25">
      <c r="A86" s="35">
        <f>IF(DATASHEET!A83="","",DATASHEET!A83)</f>
        <v>152797</v>
      </c>
      <c r="B86" s="19" t="str">
        <f>DATASHEET!B83</f>
        <v>JEJE, Foley</v>
      </c>
      <c r="C86" s="20" t="str">
        <f>DATASHEET!C83</f>
        <v>8MH</v>
      </c>
      <c r="D86" s="122" t="str">
        <f>PROGRESS!E97</f>
        <v>K</v>
      </c>
      <c r="E86" s="424" t="str">
        <f>PROGRESS!I97</f>
        <v>N</v>
      </c>
      <c r="F86" s="377" t="str">
        <f>DATASHEET!L83</f>
        <v>6-7</v>
      </c>
      <c r="G86" s="274" t="str">
        <f t="shared" si="3"/>
        <v/>
      </c>
      <c r="H86" s="274" t="str">
        <f>IF(PROGRESS!S97="","NO DATA",PROGRESS!S97)</f>
        <v>NO DATA</v>
      </c>
      <c r="I86" s="275" t="str">
        <f>IF(PROGRESS!X97="","NO DATA",PROGRESS!X97)</f>
        <v>NO DATA</v>
      </c>
      <c r="J86" s="270" t="str">
        <f>IF(PROGRESS!AC97="","NO DATA",PROGRESS!AC97)</f>
        <v>NO DATA</v>
      </c>
      <c r="K86" s="270" t="str">
        <f>IF(PROGRESS!AH97="","NO DATA",PROGRESS!AH97)</f>
        <v>NO DATA</v>
      </c>
      <c r="L86" s="270" t="str">
        <f>IF(PROGRESS!AM97="","NO DATA",PROGRESS!AM97)</f>
        <v>NO DATA</v>
      </c>
      <c r="M86" s="270" t="str">
        <f>IF(PROGRESS!AR97="","NO DATA",PROGRESS!AR97)</f>
        <v>NO DATA</v>
      </c>
      <c r="N86" s="270" t="str">
        <f>IF(PROGRESS!AW97="","NO DATA",PROGRESS!AW97)</f>
        <v>NO DATA</v>
      </c>
      <c r="O86" s="270" t="str">
        <f>IF(PROGRESS!BB97="","NO DATA",PROGRESS!BB97)</f>
        <v>NO DATA</v>
      </c>
      <c r="P86" s="270" t="str">
        <f>IF(PROGRESS!BG97="","NO DATA",PROGRESS!BG97)</f>
        <v>NO DATA</v>
      </c>
      <c r="Q86" s="270" t="str">
        <f>IF(PROGRESS!BL97="","NO DATA",PROGRESS!BL97)</f>
        <v>NO DATA</v>
      </c>
      <c r="R86" s="270" t="str">
        <f>IF(PROGRESS!BQ97="","NO DATA",PROGRESS!BQ97)</f>
        <v>NO DATA</v>
      </c>
      <c r="S86" s="270" t="str">
        <f>IF(PROGRESS!BV97="","NO DATA",PROGRESS!BV97)</f>
        <v>NO DATA</v>
      </c>
      <c r="T86" s="270" t="str">
        <f>IF(PROGRESS!CA97="","NO DATA",PROGRESS!CA97)</f>
        <v>NO DATA</v>
      </c>
      <c r="U86" s="270" t="str">
        <f>IF(PROGRESS!CF97="","NO DATA",PROGRESS!CF97)</f>
        <v>NO DATA</v>
      </c>
      <c r="V86" s="385" t="str">
        <f>IF(PROGRESS!CK97="","NO DATA",PROGRESS!CK97)</f>
        <v>NO DATA</v>
      </c>
    </row>
    <row r="87" spans="1:22" x14ac:dyDescent="0.25">
      <c r="A87" s="35">
        <f>IF(DATASHEET!A84="","",DATASHEET!A84)</f>
        <v>152850</v>
      </c>
      <c r="B87" s="19" t="str">
        <f>DATASHEET!B84</f>
        <v>JOKONYA, Tadiwanashe</v>
      </c>
      <c r="C87" s="20" t="str">
        <f>DATASHEET!C84</f>
        <v>8KS</v>
      </c>
      <c r="D87" s="122" t="str">
        <f>PROGRESS!E98</f>
        <v>N</v>
      </c>
      <c r="E87" s="424" t="str">
        <f>PROGRESS!I98</f>
        <v>N</v>
      </c>
      <c r="F87" s="377" t="str">
        <f>DATASHEET!L84</f>
        <v>2-3</v>
      </c>
      <c r="G87" s="274" t="str">
        <f t="shared" si="3"/>
        <v/>
      </c>
      <c r="H87" s="274" t="str">
        <f>IF(PROGRESS!S98="","NO DATA",PROGRESS!S98)</f>
        <v>NO DATA</v>
      </c>
      <c r="I87" s="275" t="str">
        <f>IF(PROGRESS!X98="","NO DATA",PROGRESS!X98)</f>
        <v>NO DATA</v>
      </c>
      <c r="J87" s="270" t="str">
        <f>IF(PROGRESS!AC98="","NO DATA",PROGRESS!AC98)</f>
        <v>NO DATA</v>
      </c>
      <c r="K87" s="270" t="str">
        <f>IF(PROGRESS!AH98="","NO DATA",PROGRESS!AH98)</f>
        <v>NO DATA</v>
      </c>
      <c r="L87" s="270" t="str">
        <f>IF(PROGRESS!AM98="","NO DATA",PROGRESS!AM98)</f>
        <v>NO DATA</v>
      </c>
      <c r="M87" s="270" t="str">
        <f>IF(PROGRESS!AR98="","NO DATA",PROGRESS!AR98)</f>
        <v>NO DATA</v>
      </c>
      <c r="N87" s="270" t="str">
        <f>IF(PROGRESS!AW98="","NO DATA",PROGRESS!AW98)</f>
        <v>NO DATA</v>
      </c>
      <c r="O87" s="270" t="str">
        <f>IF(PROGRESS!BB98="","NO DATA",PROGRESS!BB98)</f>
        <v>NO DATA</v>
      </c>
      <c r="P87" s="270" t="str">
        <f>IF(PROGRESS!BG98="","NO DATA",PROGRESS!BG98)</f>
        <v>NO DATA</v>
      </c>
      <c r="Q87" s="270" t="str">
        <f>IF(PROGRESS!BL98="","NO DATA",PROGRESS!BL98)</f>
        <v>NO DATA</v>
      </c>
      <c r="R87" s="270" t="str">
        <f>IF(PROGRESS!BQ98="","NO DATA",PROGRESS!BQ98)</f>
        <v>NO DATA</v>
      </c>
      <c r="S87" s="270" t="str">
        <f>IF(PROGRESS!BV98="","NO DATA",PROGRESS!BV98)</f>
        <v>NO DATA</v>
      </c>
      <c r="T87" s="270" t="str">
        <f>IF(PROGRESS!CA98="","NO DATA",PROGRESS!CA98)</f>
        <v>NO DATA</v>
      </c>
      <c r="U87" s="270" t="str">
        <f>IF(PROGRESS!CF98="","NO DATA",PROGRESS!CF98)</f>
        <v>NO DATA</v>
      </c>
      <c r="V87" s="385" t="str">
        <f>IF(PROGRESS!CK98="","NO DATA",PROGRESS!CK98)</f>
        <v>NO DATA</v>
      </c>
    </row>
    <row r="88" spans="1:22" x14ac:dyDescent="0.25">
      <c r="A88" s="35">
        <f>IF(DATASHEET!A85="","",DATASHEET!A85)</f>
        <v>152884</v>
      </c>
      <c r="B88" s="19" t="str">
        <f>DATASHEET!B85</f>
        <v>JONES, Rafael</v>
      </c>
      <c r="C88" s="20" t="str">
        <f>DATASHEET!C85</f>
        <v>8MH</v>
      </c>
      <c r="D88" s="122" t="str">
        <f>PROGRESS!E99</f>
        <v>N</v>
      </c>
      <c r="E88" s="424" t="str">
        <f>PROGRESS!I99</f>
        <v>N</v>
      </c>
      <c r="F88" s="377" t="str">
        <f>DATASHEET!L85</f>
        <v>3-4</v>
      </c>
      <c r="G88" s="274" t="str">
        <f t="shared" si="3"/>
        <v/>
      </c>
      <c r="H88" s="274" t="str">
        <f>IF(PROGRESS!S99="","NO DATA",PROGRESS!S99)</f>
        <v>NO DATA</v>
      </c>
      <c r="I88" s="275" t="str">
        <f>IF(PROGRESS!X99="","NO DATA",PROGRESS!X99)</f>
        <v>NO DATA</v>
      </c>
      <c r="J88" s="270" t="str">
        <f>IF(PROGRESS!AC99="","NO DATA",PROGRESS!AC99)</f>
        <v>NO DATA</v>
      </c>
      <c r="K88" s="270" t="str">
        <f>IF(PROGRESS!AH99="","NO DATA",PROGRESS!AH99)</f>
        <v>NO DATA</v>
      </c>
      <c r="L88" s="270" t="str">
        <f>IF(PROGRESS!AM99="","NO DATA",PROGRESS!AM99)</f>
        <v>NO DATA</v>
      </c>
      <c r="M88" s="270" t="str">
        <f>IF(PROGRESS!AR99="","NO DATA",PROGRESS!AR99)</f>
        <v>NO DATA</v>
      </c>
      <c r="N88" s="270" t="str">
        <f>IF(PROGRESS!AW99="","NO DATA",PROGRESS!AW99)</f>
        <v>NO DATA</v>
      </c>
      <c r="O88" s="270" t="str">
        <f>IF(PROGRESS!BB99="","NO DATA",PROGRESS!BB99)</f>
        <v>NO DATA</v>
      </c>
      <c r="P88" s="270" t="str">
        <f>IF(PROGRESS!BG99="","NO DATA",PROGRESS!BG99)</f>
        <v>NO DATA</v>
      </c>
      <c r="Q88" s="270" t="str">
        <f>IF(PROGRESS!BL99="","NO DATA",PROGRESS!BL99)</f>
        <v>NO DATA</v>
      </c>
      <c r="R88" s="270" t="str">
        <f>IF(PROGRESS!BQ99="","NO DATA",PROGRESS!BQ99)</f>
        <v>NO DATA</v>
      </c>
      <c r="S88" s="270" t="str">
        <f>IF(PROGRESS!BV99="","NO DATA",PROGRESS!BV99)</f>
        <v>NO DATA</v>
      </c>
      <c r="T88" s="270" t="str">
        <f>IF(PROGRESS!CA99="","NO DATA",PROGRESS!CA99)</f>
        <v>NO DATA</v>
      </c>
      <c r="U88" s="270" t="str">
        <f>IF(PROGRESS!CF99="","NO DATA",PROGRESS!CF99)</f>
        <v>NO DATA</v>
      </c>
      <c r="V88" s="385" t="str">
        <f>IF(PROGRESS!CK99="","NO DATA",PROGRESS!CK99)</f>
        <v>NO DATA</v>
      </c>
    </row>
    <row r="89" spans="1:22" x14ac:dyDescent="0.25">
      <c r="A89" s="35">
        <f>IF(DATASHEET!A86="","",DATASHEET!A86)</f>
        <v>152794</v>
      </c>
      <c r="B89" s="19" t="str">
        <f>DATASHEET!B86</f>
        <v>KABBIE, Kaleb</v>
      </c>
      <c r="C89" s="20" t="str">
        <f>DATASHEET!C86</f>
        <v>8KS</v>
      </c>
      <c r="D89" s="122" t="str">
        <f>PROGRESS!E100</f>
        <v>K</v>
      </c>
      <c r="E89" s="424" t="str">
        <f>PROGRESS!I100</f>
        <v>N</v>
      </c>
      <c r="F89" s="377" t="str">
        <f>DATASHEET!L86</f>
        <v>1-2</v>
      </c>
      <c r="G89" s="274" t="str">
        <f t="shared" si="3"/>
        <v/>
      </c>
      <c r="H89" s="274" t="str">
        <f>IF(PROGRESS!S100="","NO DATA",PROGRESS!S100)</f>
        <v>NO DATA</v>
      </c>
      <c r="I89" s="275" t="str">
        <f>IF(PROGRESS!X100="","NO DATA",PROGRESS!X100)</f>
        <v>NO DATA</v>
      </c>
      <c r="J89" s="270" t="str">
        <f>IF(PROGRESS!AC100="","NO DATA",PROGRESS!AC100)</f>
        <v>NO DATA</v>
      </c>
      <c r="K89" s="270" t="str">
        <f>IF(PROGRESS!AH100="","NO DATA",PROGRESS!AH100)</f>
        <v>NO DATA</v>
      </c>
      <c r="L89" s="270" t="str">
        <f>IF(PROGRESS!AM100="","NO DATA",PROGRESS!AM100)</f>
        <v>NO DATA</v>
      </c>
      <c r="M89" s="270" t="str">
        <f>IF(PROGRESS!AR100="","NO DATA",PROGRESS!AR100)</f>
        <v>NO DATA</v>
      </c>
      <c r="N89" s="270" t="str">
        <f>IF(PROGRESS!AW100="","NO DATA",PROGRESS!AW100)</f>
        <v>NO DATA</v>
      </c>
      <c r="O89" s="270" t="str">
        <f>IF(PROGRESS!BB100="","NO DATA",PROGRESS!BB100)</f>
        <v>NO DATA</v>
      </c>
      <c r="P89" s="270" t="str">
        <f>IF(PROGRESS!BG100="","NO DATA",PROGRESS!BG100)</f>
        <v>NO DATA</v>
      </c>
      <c r="Q89" s="270" t="str">
        <f>IF(PROGRESS!BL100="","NO DATA",PROGRESS!BL100)</f>
        <v>NO DATA</v>
      </c>
      <c r="R89" s="270" t="str">
        <f>IF(PROGRESS!BQ100="","NO DATA",PROGRESS!BQ100)</f>
        <v>NO DATA</v>
      </c>
      <c r="S89" s="270" t="str">
        <f>IF(PROGRESS!BV100="","NO DATA",PROGRESS!BV100)</f>
        <v>NO DATA</v>
      </c>
      <c r="T89" s="270" t="str">
        <f>IF(PROGRESS!CA100="","NO DATA",PROGRESS!CA100)</f>
        <v>NO DATA</v>
      </c>
      <c r="U89" s="270" t="str">
        <f>IF(PROGRESS!CF100="","NO DATA",PROGRESS!CF100)</f>
        <v>NO DATA</v>
      </c>
      <c r="V89" s="385" t="str">
        <f>IF(PROGRESS!CK100="","NO DATA",PROGRESS!CK100)</f>
        <v>NO DATA</v>
      </c>
    </row>
    <row r="90" spans="1:22" x14ac:dyDescent="0.25">
      <c r="A90" s="35">
        <f>IF(DATASHEET!A87="","",DATASHEET!A87)</f>
        <v>152855</v>
      </c>
      <c r="B90" s="19" t="str">
        <f>DATASHEET!B87</f>
        <v>KABUNGA, Daniel</v>
      </c>
      <c r="C90" s="20" t="str">
        <f>DATASHEET!C87</f>
        <v>8KC</v>
      </c>
      <c r="D90" s="122" t="str">
        <f>PROGRESS!E101</f>
        <v>N</v>
      </c>
      <c r="E90" s="424" t="str">
        <f>PROGRESS!I101</f>
        <v>N</v>
      </c>
      <c r="F90" s="377" t="str">
        <f>DATASHEET!L87</f>
        <v>6-7</v>
      </c>
      <c r="G90" s="274" t="str">
        <f t="shared" si="3"/>
        <v/>
      </c>
      <c r="H90" s="274" t="str">
        <f>IF(PROGRESS!S101="","NO DATA",PROGRESS!S101)</f>
        <v>NO DATA</v>
      </c>
      <c r="I90" s="275" t="str">
        <f>IF(PROGRESS!X101="","NO DATA",PROGRESS!X101)</f>
        <v>NO DATA</v>
      </c>
      <c r="J90" s="270" t="str">
        <f>IF(PROGRESS!AC101="","NO DATA",PROGRESS!AC101)</f>
        <v>NO DATA</v>
      </c>
      <c r="K90" s="270" t="str">
        <f>IF(PROGRESS!AH101="","NO DATA",PROGRESS!AH101)</f>
        <v>NO DATA</v>
      </c>
      <c r="L90" s="270" t="str">
        <f>IF(PROGRESS!AM101="","NO DATA",PROGRESS!AM101)</f>
        <v>NO DATA</v>
      </c>
      <c r="M90" s="270" t="str">
        <f>IF(PROGRESS!AR101="","NO DATA",PROGRESS!AR101)</f>
        <v>NO DATA</v>
      </c>
      <c r="N90" s="270" t="str">
        <f>IF(PROGRESS!AW101="","NO DATA",PROGRESS!AW101)</f>
        <v>NO DATA</v>
      </c>
      <c r="O90" s="270" t="str">
        <f>IF(PROGRESS!BB101="","NO DATA",PROGRESS!BB101)</f>
        <v>NO DATA</v>
      </c>
      <c r="P90" s="270" t="str">
        <f>IF(PROGRESS!BG101="","NO DATA",PROGRESS!BG101)</f>
        <v>NO DATA</v>
      </c>
      <c r="Q90" s="270" t="str">
        <f>IF(PROGRESS!BL101="","NO DATA",PROGRESS!BL101)</f>
        <v>NO DATA</v>
      </c>
      <c r="R90" s="270" t="str">
        <f>IF(PROGRESS!BQ101="","NO DATA",PROGRESS!BQ101)</f>
        <v>NO DATA</v>
      </c>
      <c r="S90" s="270" t="str">
        <f>IF(PROGRESS!BV101="","NO DATA",PROGRESS!BV101)</f>
        <v>NO DATA</v>
      </c>
      <c r="T90" s="270" t="str">
        <f>IF(PROGRESS!CA101="","NO DATA",PROGRESS!CA101)</f>
        <v>NO DATA</v>
      </c>
      <c r="U90" s="270" t="str">
        <f>IF(PROGRESS!CF101="","NO DATA",PROGRESS!CF101)</f>
        <v>NO DATA</v>
      </c>
      <c r="V90" s="385" t="str">
        <f>IF(PROGRESS!CK101="","NO DATA",PROGRESS!CK101)</f>
        <v>NO DATA</v>
      </c>
    </row>
    <row r="91" spans="1:22" x14ac:dyDescent="0.25">
      <c r="A91" s="35">
        <f>IF(DATASHEET!A88="","",DATASHEET!A88)</f>
        <v>152916</v>
      </c>
      <c r="B91" s="19" t="str">
        <f>DATASHEET!B88</f>
        <v>KAZADI, Oliver</v>
      </c>
      <c r="C91" s="20" t="str">
        <f>DATASHEET!C88</f>
        <v>8AR</v>
      </c>
      <c r="D91" s="122" t="str">
        <f>PROGRESS!E102</f>
        <v>N</v>
      </c>
      <c r="E91" s="424" t="str">
        <f>PROGRESS!I102</f>
        <v>Y</v>
      </c>
      <c r="F91" s="377" t="str">
        <f>DATASHEET!L88</f>
        <v>6-7</v>
      </c>
      <c r="G91" s="274" t="str">
        <f t="shared" si="3"/>
        <v/>
      </c>
      <c r="H91" s="274" t="str">
        <f>IF(PROGRESS!S102="","NO DATA",PROGRESS!S102)</f>
        <v>NO DATA</v>
      </c>
      <c r="I91" s="275" t="str">
        <f>IF(PROGRESS!X102="","NO DATA",PROGRESS!X102)</f>
        <v>NO DATA</v>
      </c>
      <c r="J91" s="270" t="str">
        <f>IF(PROGRESS!AC102="","NO DATA",PROGRESS!AC102)</f>
        <v>NO DATA</v>
      </c>
      <c r="K91" s="270" t="str">
        <f>IF(PROGRESS!AH102="","NO DATA",PROGRESS!AH102)</f>
        <v>NO DATA</v>
      </c>
      <c r="L91" s="270" t="str">
        <f>IF(PROGRESS!AM102="","NO DATA",PROGRESS!AM102)</f>
        <v>NO DATA</v>
      </c>
      <c r="M91" s="270" t="str">
        <f>IF(PROGRESS!AR102="","NO DATA",PROGRESS!AR102)</f>
        <v>NO DATA</v>
      </c>
      <c r="N91" s="270" t="str">
        <f>IF(PROGRESS!AW102="","NO DATA",PROGRESS!AW102)</f>
        <v>NO DATA</v>
      </c>
      <c r="O91" s="270" t="str">
        <f>IF(PROGRESS!BB102="","NO DATA",PROGRESS!BB102)</f>
        <v>NO DATA</v>
      </c>
      <c r="P91" s="270" t="str">
        <f>IF(PROGRESS!BG102="","NO DATA",PROGRESS!BG102)</f>
        <v>NO DATA</v>
      </c>
      <c r="Q91" s="270" t="str">
        <f>IF(PROGRESS!BL102="","NO DATA",PROGRESS!BL102)</f>
        <v>NO DATA</v>
      </c>
      <c r="R91" s="270" t="str">
        <f>IF(PROGRESS!BQ102="","NO DATA",PROGRESS!BQ102)</f>
        <v>NO DATA</v>
      </c>
      <c r="S91" s="270" t="str">
        <f>IF(PROGRESS!BV102="","NO DATA",PROGRESS!BV102)</f>
        <v>NO DATA</v>
      </c>
      <c r="T91" s="270" t="str">
        <f>IF(PROGRESS!CA102="","NO DATA",PROGRESS!CA102)</f>
        <v>NO DATA</v>
      </c>
      <c r="U91" s="270" t="str">
        <f>IF(PROGRESS!CF102="","NO DATA",PROGRESS!CF102)</f>
        <v>NO DATA</v>
      </c>
      <c r="V91" s="385" t="str">
        <f>IF(PROGRESS!CK102="","NO DATA",PROGRESS!CK102)</f>
        <v>NO DATA</v>
      </c>
    </row>
    <row r="92" spans="1:22" x14ac:dyDescent="0.25">
      <c r="A92" s="35">
        <f>IF(DATASHEET!A89="","",DATASHEET!A89)</f>
        <v>152887</v>
      </c>
      <c r="B92" s="19" t="str">
        <f>DATASHEET!B89</f>
        <v>KHAN, Inaya</v>
      </c>
      <c r="C92" s="20" t="str">
        <f>DATASHEET!C89</f>
        <v>8AB</v>
      </c>
      <c r="D92" s="122" t="str">
        <f>PROGRESS!E103</f>
        <v>N</v>
      </c>
      <c r="E92" s="424" t="str">
        <f>PROGRESS!I103</f>
        <v>N</v>
      </c>
      <c r="F92" s="377" t="str">
        <f>DATASHEET!L89</f>
        <v>4-5</v>
      </c>
      <c r="G92" s="274" t="str">
        <f t="shared" si="3"/>
        <v/>
      </c>
      <c r="H92" s="274" t="str">
        <f>IF(PROGRESS!S103="","NO DATA",PROGRESS!S103)</f>
        <v>NO DATA</v>
      </c>
      <c r="I92" s="275" t="str">
        <f>IF(PROGRESS!X103="","NO DATA",PROGRESS!X103)</f>
        <v>NO DATA</v>
      </c>
      <c r="J92" s="270" t="str">
        <f>IF(PROGRESS!AC103="","NO DATA",PROGRESS!AC103)</f>
        <v>NO DATA</v>
      </c>
      <c r="K92" s="270" t="str">
        <f>IF(PROGRESS!AH103="","NO DATA",PROGRESS!AH103)</f>
        <v>NO DATA</v>
      </c>
      <c r="L92" s="270" t="str">
        <f>IF(PROGRESS!AM103="","NO DATA",PROGRESS!AM103)</f>
        <v>NO DATA</v>
      </c>
      <c r="M92" s="270" t="str">
        <f>IF(PROGRESS!AR103="","NO DATA",PROGRESS!AR103)</f>
        <v>NO DATA</v>
      </c>
      <c r="N92" s="270" t="str">
        <f>IF(PROGRESS!AW103="","NO DATA",PROGRESS!AW103)</f>
        <v>NO DATA</v>
      </c>
      <c r="O92" s="270" t="str">
        <f>IF(PROGRESS!BB103="","NO DATA",PROGRESS!BB103)</f>
        <v>NO DATA</v>
      </c>
      <c r="P92" s="270" t="str">
        <f>IF(PROGRESS!BG103="","NO DATA",PROGRESS!BG103)</f>
        <v>NO DATA</v>
      </c>
      <c r="Q92" s="270" t="str">
        <f>IF(PROGRESS!BL103="","NO DATA",PROGRESS!BL103)</f>
        <v>NO DATA</v>
      </c>
      <c r="R92" s="270" t="str">
        <f>IF(PROGRESS!BQ103="","NO DATA",PROGRESS!BQ103)</f>
        <v>NO DATA</v>
      </c>
      <c r="S92" s="270" t="str">
        <f>IF(PROGRESS!BV103="","NO DATA",PROGRESS!BV103)</f>
        <v>NO DATA</v>
      </c>
      <c r="T92" s="270" t="str">
        <f>IF(PROGRESS!CA103="","NO DATA",PROGRESS!CA103)</f>
        <v>NO DATA</v>
      </c>
      <c r="U92" s="270" t="str">
        <f>IF(PROGRESS!CF103="","NO DATA",PROGRESS!CF103)</f>
        <v>NO DATA</v>
      </c>
      <c r="V92" s="385" t="str">
        <f>IF(PROGRESS!CK103="","NO DATA",PROGRESS!CK103)</f>
        <v>NO DATA</v>
      </c>
    </row>
    <row r="93" spans="1:22" x14ac:dyDescent="0.25">
      <c r="A93" s="35">
        <f>IF(DATASHEET!A90="","",DATASHEET!A90)</f>
        <v>152885</v>
      </c>
      <c r="B93" s="19" t="str">
        <f>DATASHEET!B90</f>
        <v>KIKET-MAKOUBI, Inke</v>
      </c>
      <c r="C93" s="20" t="str">
        <f>DATASHEET!C90</f>
        <v>8TR</v>
      </c>
      <c r="D93" s="122" t="str">
        <f>PROGRESS!E104</f>
        <v>K</v>
      </c>
      <c r="E93" s="424" t="str">
        <f>PROGRESS!I104</f>
        <v>N</v>
      </c>
      <c r="F93" s="377" t="str">
        <f>DATASHEET!L90</f>
        <v>7-8</v>
      </c>
      <c r="G93" s="274" t="str">
        <f t="shared" si="3"/>
        <v/>
      </c>
      <c r="H93" s="274" t="str">
        <f>IF(PROGRESS!S104="","NO DATA",PROGRESS!S104)</f>
        <v>NO DATA</v>
      </c>
      <c r="I93" s="275" t="str">
        <f>IF(PROGRESS!X104="","NO DATA",PROGRESS!X104)</f>
        <v>NO DATA</v>
      </c>
      <c r="J93" s="270" t="str">
        <f>IF(PROGRESS!AC104="","NO DATA",PROGRESS!AC104)</f>
        <v>NO DATA</v>
      </c>
      <c r="K93" s="270" t="str">
        <f>IF(PROGRESS!AH104="","NO DATA",PROGRESS!AH104)</f>
        <v>NO DATA</v>
      </c>
      <c r="L93" s="270" t="str">
        <f>IF(PROGRESS!AM104="","NO DATA",PROGRESS!AM104)</f>
        <v>NO DATA</v>
      </c>
      <c r="M93" s="270" t="str">
        <f>IF(PROGRESS!AR104="","NO DATA",PROGRESS!AR104)</f>
        <v>NO DATA</v>
      </c>
      <c r="N93" s="270" t="str">
        <f>IF(PROGRESS!AW104="","NO DATA",PROGRESS!AW104)</f>
        <v>NO DATA</v>
      </c>
      <c r="O93" s="270" t="str">
        <f>IF(PROGRESS!BB104="","NO DATA",PROGRESS!BB104)</f>
        <v>NO DATA</v>
      </c>
      <c r="P93" s="270" t="str">
        <f>IF(PROGRESS!BG104="","NO DATA",PROGRESS!BG104)</f>
        <v>NO DATA</v>
      </c>
      <c r="Q93" s="270" t="str">
        <f>IF(PROGRESS!BL104="","NO DATA",PROGRESS!BL104)</f>
        <v>NO DATA</v>
      </c>
      <c r="R93" s="270" t="str">
        <f>IF(PROGRESS!BQ104="","NO DATA",PROGRESS!BQ104)</f>
        <v>NO DATA</v>
      </c>
      <c r="S93" s="270" t="str">
        <f>IF(PROGRESS!BV104="","NO DATA",PROGRESS!BV104)</f>
        <v>NO DATA</v>
      </c>
      <c r="T93" s="270" t="str">
        <f>IF(PROGRESS!CA104="","NO DATA",PROGRESS!CA104)</f>
        <v>NO DATA</v>
      </c>
      <c r="U93" s="270" t="str">
        <f>IF(PROGRESS!CF104="","NO DATA",PROGRESS!CF104)</f>
        <v>NO DATA</v>
      </c>
      <c r="V93" s="385" t="str">
        <f>IF(PROGRESS!CK104="","NO DATA",PROGRESS!CK104)</f>
        <v>NO DATA</v>
      </c>
    </row>
    <row r="94" spans="1:22" x14ac:dyDescent="0.25">
      <c r="A94" s="35">
        <f>IF(DATASHEET!A91="","",DATASHEET!A91)</f>
        <v>152922</v>
      </c>
      <c r="B94" s="19" t="str">
        <f>DATASHEET!B91</f>
        <v>KING, Sarah</v>
      </c>
      <c r="C94" s="20" t="str">
        <f>DATASHEET!C91</f>
        <v>8MH</v>
      </c>
      <c r="D94" s="122" t="str">
        <f>PROGRESS!E105</f>
        <v>N</v>
      </c>
      <c r="E94" s="424" t="str">
        <f>PROGRESS!I105</f>
        <v>N</v>
      </c>
      <c r="F94" s="377" t="str">
        <f>DATASHEET!L91</f>
        <v>6-7</v>
      </c>
      <c r="G94" s="274" t="str">
        <f t="shared" si="3"/>
        <v/>
      </c>
      <c r="H94" s="274" t="str">
        <f>IF(PROGRESS!S105="","NO DATA",PROGRESS!S105)</f>
        <v>NO DATA</v>
      </c>
      <c r="I94" s="275" t="str">
        <f>IF(PROGRESS!X105="","NO DATA",PROGRESS!X105)</f>
        <v>NO DATA</v>
      </c>
      <c r="J94" s="270" t="str">
        <f>IF(PROGRESS!AC105="","NO DATA",PROGRESS!AC105)</f>
        <v>NO DATA</v>
      </c>
      <c r="K94" s="270" t="str">
        <f>IF(PROGRESS!AH105="","NO DATA",PROGRESS!AH105)</f>
        <v>NO DATA</v>
      </c>
      <c r="L94" s="270" t="str">
        <f>IF(PROGRESS!AM105="","NO DATA",PROGRESS!AM105)</f>
        <v>NO DATA</v>
      </c>
      <c r="M94" s="270" t="str">
        <f>IF(PROGRESS!AR105="","NO DATA",PROGRESS!AR105)</f>
        <v>NO DATA</v>
      </c>
      <c r="N94" s="270" t="str">
        <f>IF(PROGRESS!AW105="","NO DATA",PROGRESS!AW105)</f>
        <v>NO DATA</v>
      </c>
      <c r="O94" s="270" t="str">
        <f>IF(PROGRESS!BB105="","NO DATA",PROGRESS!BB105)</f>
        <v>NO DATA</v>
      </c>
      <c r="P94" s="270" t="str">
        <f>IF(PROGRESS!BG105="","NO DATA",PROGRESS!BG105)</f>
        <v>NO DATA</v>
      </c>
      <c r="Q94" s="270" t="str">
        <f>IF(PROGRESS!BL105="","NO DATA",PROGRESS!BL105)</f>
        <v>NO DATA</v>
      </c>
      <c r="R94" s="270" t="str">
        <f>IF(PROGRESS!BQ105="","NO DATA",PROGRESS!BQ105)</f>
        <v>NO DATA</v>
      </c>
      <c r="S94" s="270" t="str">
        <f>IF(PROGRESS!BV105="","NO DATA",PROGRESS!BV105)</f>
        <v>NO DATA</v>
      </c>
      <c r="T94" s="270" t="str">
        <f>IF(PROGRESS!CA105="","NO DATA",PROGRESS!CA105)</f>
        <v>NO DATA</v>
      </c>
      <c r="U94" s="270" t="str">
        <f>IF(PROGRESS!CF105="","NO DATA",PROGRESS!CF105)</f>
        <v>NO DATA</v>
      </c>
      <c r="V94" s="385" t="str">
        <f>IF(PROGRESS!CK105="","NO DATA",PROGRESS!CK105)</f>
        <v>NO DATA</v>
      </c>
    </row>
    <row r="95" spans="1:22" x14ac:dyDescent="0.25">
      <c r="A95" s="35">
        <f>IF(DATASHEET!A92="","",DATASHEET!A92)</f>
        <v>152902</v>
      </c>
      <c r="B95" s="19" t="str">
        <f>DATASHEET!B92</f>
        <v>KING-SMITH, Leo</v>
      </c>
      <c r="C95" s="20" t="str">
        <f>DATASHEET!C92</f>
        <v>8PH</v>
      </c>
      <c r="D95" s="122" t="str">
        <f>PROGRESS!E106</f>
        <v>N</v>
      </c>
      <c r="E95" s="424" t="str">
        <f>PROGRESS!I106</f>
        <v>N</v>
      </c>
      <c r="F95" s="377" t="str">
        <f>DATASHEET!L92</f>
        <v>8-9</v>
      </c>
      <c r="G95" s="274" t="str">
        <f t="shared" si="3"/>
        <v/>
      </c>
      <c r="H95" s="274" t="str">
        <f>IF(PROGRESS!S106="","NO DATA",PROGRESS!S106)</f>
        <v>NO DATA</v>
      </c>
      <c r="I95" s="275" t="str">
        <f>IF(PROGRESS!X106="","NO DATA",PROGRESS!X106)</f>
        <v>NO DATA</v>
      </c>
      <c r="J95" s="270" t="str">
        <f>IF(PROGRESS!AC106="","NO DATA",PROGRESS!AC106)</f>
        <v>NO DATA</v>
      </c>
      <c r="K95" s="270" t="str">
        <f>IF(PROGRESS!AH106="","NO DATA",PROGRESS!AH106)</f>
        <v>NO DATA</v>
      </c>
      <c r="L95" s="270" t="str">
        <f>IF(PROGRESS!AM106="","NO DATA",PROGRESS!AM106)</f>
        <v>NO DATA</v>
      </c>
      <c r="M95" s="270" t="str">
        <f>IF(PROGRESS!AR106="","NO DATA",PROGRESS!AR106)</f>
        <v>NO DATA</v>
      </c>
      <c r="N95" s="270" t="str">
        <f>IF(PROGRESS!AW106="","NO DATA",PROGRESS!AW106)</f>
        <v>NO DATA</v>
      </c>
      <c r="O95" s="270" t="str">
        <f>IF(PROGRESS!BB106="","NO DATA",PROGRESS!BB106)</f>
        <v>NO DATA</v>
      </c>
      <c r="P95" s="270" t="str">
        <f>IF(PROGRESS!BG106="","NO DATA",PROGRESS!BG106)</f>
        <v>NO DATA</v>
      </c>
      <c r="Q95" s="270" t="str">
        <f>IF(PROGRESS!BL106="","NO DATA",PROGRESS!BL106)</f>
        <v>NO DATA</v>
      </c>
      <c r="R95" s="270" t="str">
        <f>IF(PROGRESS!BQ106="","NO DATA",PROGRESS!BQ106)</f>
        <v>NO DATA</v>
      </c>
      <c r="S95" s="270" t="str">
        <f>IF(PROGRESS!BV106="","NO DATA",PROGRESS!BV106)</f>
        <v>NO DATA</v>
      </c>
      <c r="T95" s="270" t="str">
        <f>IF(PROGRESS!CA106="","NO DATA",PROGRESS!CA106)</f>
        <v>NO DATA</v>
      </c>
      <c r="U95" s="270" t="str">
        <f>IF(PROGRESS!CF106="","NO DATA",PROGRESS!CF106)</f>
        <v>NO DATA</v>
      </c>
      <c r="V95" s="385" t="str">
        <f>IF(PROGRESS!CK106="","NO DATA",PROGRESS!CK106)</f>
        <v>NO DATA</v>
      </c>
    </row>
    <row r="96" spans="1:22" x14ac:dyDescent="0.25">
      <c r="A96" s="35">
        <f>IF(DATASHEET!A93="","",DATASHEET!A93)</f>
        <v>152876</v>
      </c>
      <c r="B96" s="19" t="str">
        <f>DATASHEET!B93</f>
        <v>KIRBY, Caleb</v>
      </c>
      <c r="C96" s="20" t="str">
        <f>DATASHEET!C93</f>
        <v>8PH</v>
      </c>
      <c r="D96" s="122" t="str">
        <f>PROGRESS!E107</f>
        <v>N</v>
      </c>
      <c r="E96" s="424" t="str">
        <f>PROGRESS!I107</f>
        <v>N</v>
      </c>
      <c r="F96" s="377" t="str">
        <f>DATASHEET!L93</f>
        <v>6-7</v>
      </c>
      <c r="G96" s="274" t="str">
        <f t="shared" si="3"/>
        <v/>
      </c>
      <c r="H96" s="274" t="str">
        <f>IF(PROGRESS!S107="","NO DATA",PROGRESS!S107)</f>
        <v>NO DATA</v>
      </c>
      <c r="I96" s="275" t="str">
        <f>IF(PROGRESS!X107="","NO DATA",PROGRESS!X107)</f>
        <v>NO DATA</v>
      </c>
      <c r="J96" s="270" t="str">
        <f>IF(PROGRESS!AC107="","NO DATA",PROGRESS!AC107)</f>
        <v>NO DATA</v>
      </c>
      <c r="K96" s="270" t="str">
        <f>IF(PROGRESS!AH107="","NO DATA",PROGRESS!AH107)</f>
        <v>NO DATA</v>
      </c>
      <c r="L96" s="270" t="str">
        <f>IF(PROGRESS!AM107="","NO DATA",PROGRESS!AM107)</f>
        <v>NO DATA</v>
      </c>
      <c r="M96" s="270" t="str">
        <f>IF(PROGRESS!AR107="","NO DATA",PROGRESS!AR107)</f>
        <v>NO DATA</v>
      </c>
      <c r="N96" s="270" t="str">
        <f>IF(PROGRESS!AW107="","NO DATA",PROGRESS!AW107)</f>
        <v>NO DATA</v>
      </c>
      <c r="O96" s="270" t="str">
        <f>IF(PROGRESS!BB107="","NO DATA",PROGRESS!BB107)</f>
        <v>NO DATA</v>
      </c>
      <c r="P96" s="270" t="str">
        <f>IF(PROGRESS!BG107="","NO DATA",PROGRESS!BG107)</f>
        <v>NO DATA</v>
      </c>
      <c r="Q96" s="270" t="str">
        <f>IF(PROGRESS!BL107="","NO DATA",PROGRESS!BL107)</f>
        <v>NO DATA</v>
      </c>
      <c r="R96" s="270" t="str">
        <f>IF(PROGRESS!BQ107="","NO DATA",PROGRESS!BQ107)</f>
        <v>NO DATA</v>
      </c>
      <c r="S96" s="270" t="str">
        <f>IF(PROGRESS!BV107="","NO DATA",PROGRESS!BV107)</f>
        <v>NO DATA</v>
      </c>
      <c r="T96" s="270" t="str">
        <f>IF(PROGRESS!CA107="","NO DATA",PROGRESS!CA107)</f>
        <v>NO DATA</v>
      </c>
      <c r="U96" s="270" t="str">
        <f>IF(PROGRESS!CF107="","NO DATA",PROGRESS!CF107)</f>
        <v>NO DATA</v>
      </c>
      <c r="V96" s="385" t="str">
        <f>IF(PROGRESS!CK107="","NO DATA",PROGRESS!CK107)</f>
        <v>NO DATA</v>
      </c>
    </row>
    <row r="97" spans="1:22" x14ac:dyDescent="0.25">
      <c r="A97" s="35">
        <f>IF(DATASHEET!A94="","",DATASHEET!A94)</f>
        <v>152811</v>
      </c>
      <c r="B97" s="19" t="str">
        <f>DATASHEET!B94</f>
        <v>KIRKMAN, Harry</v>
      </c>
      <c r="C97" s="20" t="str">
        <f>DATASHEET!C94</f>
        <v>8AB</v>
      </c>
      <c r="D97" s="122" t="str">
        <f>PROGRESS!E108</f>
        <v>N</v>
      </c>
      <c r="E97" s="424" t="str">
        <f>PROGRESS!I108</f>
        <v>N</v>
      </c>
      <c r="F97" s="377" t="str">
        <f>DATASHEET!L94</f>
        <v>6-7</v>
      </c>
      <c r="G97" s="274" t="str">
        <f t="shared" si="3"/>
        <v/>
      </c>
      <c r="H97" s="274" t="str">
        <f>IF(PROGRESS!S108="","NO DATA",PROGRESS!S108)</f>
        <v>NO DATA</v>
      </c>
      <c r="I97" s="275" t="str">
        <f>IF(PROGRESS!X108="","NO DATA",PROGRESS!X108)</f>
        <v>NO DATA</v>
      </c>
      <c r="J97" s="270" t="str">
        <f>IF(PROGRESS!AC108="","NO DATA",PROGRESS!AC108)</f>
        <v>NO DATA</v>
      </c>
      <c r="K97" s="270" t="str">
        <f>IF(PROGRESS!AH108="","NO DATA",PROGRESS!AH108)</f>
        <v>NO DATA</v>
      </c>
      <c r="L97" s="270" t="str">
        <f>IF(PROGRESS!AM108="","NO DATA",PROGRESS!AM108)</f>
        <v>NO DATA</v>
      </c>
      <c r="M97" s="270" t="str">
        <f>IF(PROGRESS!AR108="","NO DATA",PROGRESS!AR108)</f>
        <v>NO DATA</v>
      </c>
      <c r="N97" s="270" t="str">
        <f>IF(PROGRESS!AW108="","NO DATA",PROGRESS!AW108)</f>
        <v>NO DATA</v>
      </c>
      <c r="O97" s="270" t="str">
        <f>IF(PROGRESS!BB108="","NO DATA",PROGRESS!BB108)</f>
        <v>NO DATA</v>
      </c>
      <c r="P97" s="270" t="str">
        <f>IF(PROGRESS!BG108="","NO DATA",PROGRESS!BG108)</f>
        <v>NO DATA</v>
      </c>
      <c r="Q97" s="270" t="str">
        <f>IF(PROGRESS!BL108="","NO DATA",PROGRESS!BL108)</f>
        <v>NO DATA</v>
      </c>
      <c r="R97" s="270" t="str">
        <f>IF(PROGRESS!BQ108="","NO DATA",PROGRESS!BQ108)</f>
        <v>NO DATA</v>
      </c>
      <c r="S97" s="270" t="str">
        <f>IF(PROGRESS!BV108="","NO DATA",PROGRESS!BV108)</f>
        <v>NO DATA</v>
      </c>
      <c r="T97" s="270" t="str">
        <f>IF(PROGRESS!CA108="","NO DATA",PROGRESS!CA108)</f>
        <v>NO DATA</v>
      </c>
      <c r="U97" s="270" t="str">
        <f>IF(PROGRESS!CF108="","NO DATA",PROGRESS!CF108)</f>
        <v>NO DATA</v>
      </c>
      <c r="V97" s="385" t="str">
        <f>IF(PROGRESS!CK108="","NO DATA",PROGRESS!CK108)</f>
        <v>NO DATA</v>
      </c>
    </row>
    <row r="98" spans="1:22" x14ac:dyDescent="0.25">
      <c r="A98" s="35">
        <f>IF(DATASHEET!A95="","",DATASHEET!A95)</f>
        <v>152918</v>
      </c>
      <c r="B98" s="19" t="str">
        <f>DATASHEET!B95</f>
        <v>KOWALSKI, Marcel</v>
      </c>
      <c r="C98" s="20" t="str">
        <f>DATASHEET!C95</f>
        <v>8TR</v>
      </c>
      <c r="D98" s="122" t="str">
        <f>PROGRESS!E109</f>
        <v>N</v>
      </c>
      <c r="E98" s="424" t="str">
        <f>PROGRESS!I109</f>
        <v>N</v>
      </c>
      <c r="F98" s="377" t="str">
        <f>DATASHEET!L95</f>
        <v>5-6</v>
      </c>
      <c r="G98" s="274" t="str">
        <f t="shared" si="3"/>
        <v/>
      </c>
      <c r="H98" s="274" t="str">
        <f>IF(PROGRESS!S109="","NO DATA",PROGRESS!S109)</f>
        <v>NO DATA</v>
      </c>
      <c r="I98" s="275" t="str">
        <f>IF(PROGRESS!X109="","NO DATA",PROGRESS!X109)</f>
        <v>NO DATA</v>
      </c>
      <c r="J98" s="270" t="str">
        <f>IF(PROGRESS!AC109="","NO DATA",PROGRESS!AC109)</f>
        <v>NO DATA</v>
      </c>
      <c r="K98" s="270" t="str">
        <f>IF(PROGRESS!AH109="","NO DATA",PROGRESS!AH109)</f>
        <v>NO DATA</v>
      </c>
      <c r="L98" s="270" t="str">
        <f>IF(PROGRESS!AM109="","NO DATA",PROGRESS!AM109)</f>
        <v>NO DATA</v>
      </c>
      <c r="M98" s="270" t="str">
        <f>IF(PROGRESS!AR109="","NO DATA",PROGRESS!AR109)</f>
        <v>NO DATA</v>
      </c>
      <c r="N98" s="270" t="str">
        <f>IF(PROGRESS!AW109="","NO DATA",PROGRESS!AW109)</f>
        <v>NO DATA</v>
      </c>
      <c r="O98" s="270" t="str">
        <f>IF(PROGRESS!BB109="","NO DATA",PROGRESS!BB109)</f>
        <v>NO DATA</v>
      </c>
      <c r="P98" s="270" t="str">
        <f>IF(PROGRESS!BG109="","NO DATA",PROGRESS!BG109)</f>
        <v>NO DATA</v>
      </c>
      <c r="Q98" s="270" t="str">
        <f>IF(PROGRESS!BL109="","NO DATA",PROGRESS!BL109)</f>
        <v>NO DATA</v>
      </c>
      <c r="R98" s="270" t="str">
        <f>IF(PROGRESS!BQ109="","NO DATA",PROGRESS!BQ109)</f>
        <v>NO DATA</v>
      </c>
      <c r="S98" s="270" t="str">
        <f>IF(PROGRESS!BV109="","NO DATA",PROGRESS!BV109)</f>
        <v>NO DATA</v>
      </c>
      <c r="T98" s="270" t="str">
        <f>IF(PROGRESS!CA109="","NO DATA",PROGRESS!CA109)</f>
        <v>NO DATA</v>
      </c>
      <c r="U98" s="270" t="str">
        <f>IF(PROGRESS!CF109="","NO DATA",PROGRESS!CF109)</f>
        <v>NO DATA</v>
      </c>
      <c r="V98" s="385" t="str">
        <f>IF(PROGRESS!CK109="","NO DATA",PROGRESS!CK109)</f>
        <v>NO DATA</v>
      </c>
    </row>
    <row r="99" spans="1:22" x14ac:dyDescent="0.25">
      <c r="A99" s="35">
        <f>IF(DATASHEET!A96="","",DATASHEET!A96)</f>
        <v>152747</v>
      </c>
      <c r="B99" s="19" t="str">
        <f>DATASHEET!B96</f>
        <v>LAGASON, Jakob</v>
      </c>
      <c r="C99" s="20" t="str">
        <f>DATASHEET!C96</f>
        <v>8MH</v>
      </c>
      <c r="D99" s="122" t="str">
        <f>PROGRESS!E110</f>
        <v>N</v>
      </c>
      <c r="E99" s="424" t="str">
        <f>PROGRESS!I110</f>
        <v>N</v>
      </c>
      <c r="F99" s="377" t="str">
        <f>DATASHEET!L96</f>
        <v/>
      </c>
      <c r="G99" s="274" t="str">
        <f t="shared" si="3"/>
        <v/>
      </c>
      <c r="H99" s="274" t="str">
        <f>IF(PROGRESS!S110="","NO DATA",PROGRESS!S110)</f>
        <v>NO DATA</v>
      </c>
      <c r="I99" s="275" t="str">
        <f>IF(PROGRESS!X110="","NO DATA",PROGRESS!X110)</f>
        <v>NO DATA</v>
      </c>
      <c r="J99" s="270" t="str">
        <f>IF(PROGRESS!AC110="","NO DATA",PROGRESS!AC110)</f>
        <v>NO DATA</v>
      </c>
      <c r="K99" s="270" t="str">
        <f>IF(PROGRESS!AH110="","NO DATA",PROGRESS!AH110)</f>
        <v>NO DATA</v>
      </c>
      <c r="L99" s="270" t="str">
        <f>IF(PROGRESS!AM110="","NO DATA",PROGRESS!AM110)</f>
        <v>NO DATA</v>
      </c>
      <c r="M99" s="270" t="str">
        <f>IF(PROGRESS!AR110="","NO DATA",PROGRESS!AR110)</f>
        <v>NO DATA</v>
      </c>
      <c r="N99" s="270" t="str">
        <f>IF(PROGRESS!AW110="","NO DATA",PROGRESS!AW110)</f>
        <v>NO DATA</v>
      </c>
      <c r="O99" s="270" t="str">
        <f>IF(PROGRESS!BB110="","NO DATA",PROGRESS!BB110)</f>
        <v>NO DATA</v>
      </c>
      <c r="P99" s="270" t="str">
        <f>IF(PROGRESS!BG110="","NO DATA",PROGRESS!BG110)</f>
        <v>NO DATA</v>
      </c>
      <c r="Q99" s="270" t="str">
        <f>IF(PROGRESS!BL110="","NO DATA",PROGRESS!BL110)</f>
        <v>NO DATA</v>
      </c>
      <c r="R99" s="270" t="str">
        <f>IF(PROGRESS!BQ110="","NO DATA",PROGRESS!BQ110)</f>
        <v>NO DATA</v>
      </c>
      <c r="S99" s="270" t="str">
        <f>IF(PROGRESS!BV110="","NO DATA",PROGRESS!BV110)</f>
        <v>NO DATA</v>
      </c>
      <c r="T99" s="270" t="str">
        <f>IF(PROGRESS!CA110="","NO DATA",PROGRESS!CA110)</f>
        <v>NO DATA</v>
      </c>
      <c r="U99" s="270" t="str">
        <f>IF(PROGRESS!CF110="","NO DATA",PROGRESS!CF110)</f>
        <v>NO DATA</v>
      </c>
      <c r="V99" s="385" t="str">
        <f>IF(PROGRESS!CK110="","NO DATA",PROGRESS!CK110)</f>
        <v>NO DATA</v>
      </c>
    </row>
    <row r="100" spans="1:22" x14ac:dyDescent="0.25">
      <c r="A100" s="35">
        <f>IF(DATASHEET!A97="","",DATASHEET!A97)</f>
        <v>152779</v>
      </c>
      <c r="B100" s="19" t="str">
        <f>DATASHEET!B97</f>
        <v>LAKE, Samuel</v>
      </c>
      <c r="C100" s="20" t="str">
        <f>DATASHEET!C97</f>
        <v>8PH</v>
      </c>
      <c r="D100" s="122" t="str">
        <f>PROGRESS!E111</f>
        <v>N</v>
      </c>
      <c r="E100" s="424" t="str">
        <f>PROGRESS!I111</f>
        <v>N</v>
      </c>
      <c r="F100" s="377" t="str">
        <f>DATASHEET!L97</f>
        <v/>
      </c>
      <c r="G100" s="274" t="str">
        <f t="shared" si="3"/>
        <v/>
      </c>
      <c r="H100" s="274" t="str">
        <f>IF(PROGRESS!S111="","NO DATA",PROGRESS!S111)</f>
        <v>NO DATA</v>
      </c>
      <c r="I100" s="275" t="str">
        <f>IF(PROGRESS!X111="","NO DATA",PROGRESS!X111)</f>
        <v>NO DATA</v>
      </c>
      <c r="J100" s="270" t="str">
        <f>IF(PROGRESS!AC111="","NO DATA",PROGRESS!AC111)</f>
        <v>NO DATA</v>
      </c>
      <c r="K100" s="270" t="str">
        <f>IF(PROGRESS!AH111="","NO DATA",PROGRESS!AH111)</f>
        <v>NO DATA</v>
      </c>
      <c r="L100" s="270" t="str">
        <f>IF(PROGRESS!AM111="","NO DATA",PROGRESS!AM111)</f>
        <v>NO DATA</v>
      </c>
      <c r="M100" s="270" t="str">
        <f>IF(PROGRESS!AR111="","NO DATA",PROGRESS!AR111)</f>
        <v>NO DATA</v>
      </c>
      <c r="N100" s="270" t="str">
        <f>IF(PROGRESS!AW111="","NO DATA",PROGRESS!AW111)</f>
        <v>NO DATA</v>
      </c>
      <c r="O100" s="270" t="str">
        <f>IF(PROGRESS!BB111="","NO DATA",PROGRESS!BB111)</f>
        <v>NO DATA</v>
      </c>
      <c r="P100" s="270" t="str">
        <f>IF(PROGRESS!BG111="","NO DATA",PROGRESS!BG111)</f>
        <v>NO DATA</v>
      </c>
      <c r="Q100" s="270" t="str">
        <f>IF(PROGRESS!BL111="","NO DATA",PROGRESS!BL111)</f>
        <v>NO DATA</v>
      </c>
      <c r="R100" s="270" t="str">
        <f>IF(PROGRESS!BQ111="","NO DATA",PROGRESS!BQ111)</f>
        <v>NO DATA</v>
      </c>
      <c r="S100" s="270" t="str">
        <f>IF(PROGRESS!BV111="","NO DATA",PROGRESS!BV111)</f>
        <v>NO DATA</v>
      </c>
      <c r="T100" s="270" t="str">
        <f>IF(PROGRESS!CA111="","NO DATA",PROGRESS!CA111)</f>
        <v>NO DATA</v>
      </c>
      <c r="U100" s="270" t="str">
        <f>IF(PROGRESS!CF111="","NO DATA",PROGRESS!CF111)</f>
        <v>NO DATA</v>
      </c>
      <c r="V100" s="385" t="str">
        <f>IF(PROGRESS!CK111="","NO DATA",PROGRESS!CK111)</f>
        <v>NO DATA</v>
      </c>
    </row>
    <row r="101" spans="1:22" x14ac:dyDescent="0.25">
      <c r="A101" s="35">
        <f>IF(DATASHEET!A98="","",DATASHEET!A98)</f>
        <v>152748</v>
      </c>
      <c r="B101" s="19" t="str">
        <f>DATASHEET!B98</f>
        <v>LEADLEY, Daisy</v>
      </c>
      <c r="C101" s="20" t="str">
        <f>DATASHEET!C98</f>
        <v>8TR</v>
      </c>
      <c r="D101" s="122" t="str">
        <f>PROGRESS!E112</f>
        <v>N</v>
      </c>
      <c r="E101" s="424" t="str">
        <f>PROGRESS!I112</f>
        <v>N</v>
      </c>
      <c r="F101" s="377" t="str">
        <f>DATASHEET!L98</f>
        <v>4-5</v>
      </c>
      <c r="G101" s="274" t="str">
        <f t="shared" si="3"/>
        <v/>
      </c>
      <c r="H101" s="274" t="str">
        <f>IF(PROGRESS!S112="","NO DATA",PROGRESS!S112)</f>
        <v>NO DATA</v>
      </c>
      <c r="I101" s="275" t="str">
        <f>IF(PROGRESS!X112="","NO DATA",PROGRESS!X112)</f>
        <v>NO DATA</v>
      </c>
      <c r="J101" s="270" t="str">
        <f>IF(PROGRESS!AC112="","NO DATA",PROGRESS!AC112)</f>
        <v>NO DATA</v>
      </c>
      <c r="K101" s="270" t="str">
        <f>IF(PROGRESS!AH112="","NO DATA",PROGRESS!AH112)</f>
        <v>NO DATA</v>
      </c>
      <c r="L101" s="270" t="str">
        <f>IF(PROGRESS!AM112="","NO DATA",PROGRESS!AM112)</f>
        <v>NO DATA</v>
      </c>
      <c r="M101" s="270" t="str">
        <f>IF(PROGRESS!AR112="","NO DATA",PROGRESS!AR112)</f>
        <v>NO DATA</v>
      </c>
      <c r="N101" s="270" t="str">
        <f>IF(PROGRESS!AW112="","NO DATA",PROGRESS!AW112)</f>
        <v>NO DATA</v>
      </c>
      <c r="O101" s="270" t="str">
        <f>IF(PROGRESS!BB112="","NO DATA",PROGRESS!BB112)</f>
        <v>NO DATA</v>
      </c>
      <c r="P101" s="270" t="str">
        <f>IF(PROGRESS!BG112="","NO DATA",PROGRESS!BG112)</f>
        <v>NO DATA</v>
      </c>
      <c r="Q101" s="270" t="str">
        <f>IF(PROGRESS!BL112="","NO DATA",PROGRESS!BL112)</f>
        <v>NO DATA</v>
      </c>
      <c r="R101" s="270" t="str">
        <f>IF(PROGRESS!BQ112="","NO DATA",PROGRESS!BQ112)</f>
        <v>NO DATA</v>
      </c>
      <c r="S101" s="270" t="str">
        <f>IF(PROGRESS!BV112="","NO DATA",PROGRESS!BV112)</f>
        <v>NO DATA</v>
      </c>
      <c r="T101" s="270" t="str">
        <f>IF(PROGRESS!CA112="","NO DATA",PROGRESS!CA112)</f>
        <v>NO DATA</v>
      </c>
      <c r="U101" s="270" t="str">
        <f>IF(PROGRESS!CF112="","NO DATA",PROGRESS!CF112)</f>
        <v>NO DATA</v>
      </c>
      <c r="V101" s="385" t="str">
        <f>IF(PROGRESS!CK112="","NO DATA",PROGRESS!CK112)</f>
        <v>NO DATA</v>
      </c>
    </row>
    <row r="102" spans="1:22" x14ac:dyDescent="0.25">
      <c r="A102" s="35">
        <f>IF(DATASHEET!A99="","",DATASHEET!A99)</f>
        <v>152809</v>
      </c>
      <c r="B102" s="19" t="str">
        <f>DATASHEET!B99</f>
        <v>LEDGER, Maisie</v>
      </c>
      <c r="C102" s="20" t="str">
        <f>DATASHEET!C99</f>
        <v>8MH</v>
      </c>
      <c r="D102" s="122" t="str">
        <f>PROGRESS!E113</f>
        <v>N</v>
      </c>
      <c r="E102" s="424" t="str">
        <f>PROGRESS!I113</f>
        <v>N</v>
      </c>
      <c r="F102" s="377" t="str">
        <f>DATASHEET!L99</f>
        <v>4-5</v>
      </c>
      <c r="G102" s="274" t="str">
        <f t="shared" si="3"/>
        <v/>
      </c>
      <c r="H102" s="274" t="str">
        <f>IF(PROGRESS!S113="","NO DATA",PROGRESS!S113)</f>
        <v>NO DATA</v>
      </c>
      <c r="I102" s="275" t="str">
        <f>IF(PROGRESS!X113="","NO DATA",PROGRESS!X113)</f>
        <v>NO DATA</v>
      </c>
      <c r="J102" s="270" t="str">
        <f>IF(PROGRESS!AC113="","NO DATA",PROGRESS!AC113)</f>
        <v>NO DATA</v>
      </c>
      <c r="K102" s="270" t="str">
        <f>IF(PROGRESS!AH113="","NO DATA",PROGRESS!AH113)</f>
        <v>NO DATA</v>
      </c>
      <c r="L102" s="270" t="str">
        <f>IF(PROGRESS!AM113="","NO DATA",PROGRESS!AM113)</f>
        <v>NO DATA</v>
      </c>
      <c r="M102" s="270" t="str">
        <f>IF(PROGRESS!AR113="","NO DATA",PROGRESS!AR113)</f>
        <v>NO DATA</v>
      </c>
      <c r="N102" s="270" t="str">
        <f>IF(PROGRESS!AW113="","NO DATA",PROGRESS!AW113)</f>
        <v>NO DATA</v>
      </c>
      <c r="O102" s="270" t="str">
        <f>IF(PROGRESS!BB113="","NO DATA",PROGRESS!BB113)</f>
        <v>NO DATA</v>
      </c>
      <c r="P102" s="270" t="str">
        <f>IF(PROGRESS!BG113="","NO DATA",PROGRESS!BG113)</f>
        <v>NO DATA</v>
      </c>
      <c r="Q102" s="270" t="str">
        <f>IF(PROGRESS!BL113="","NO DATA",PROGRESS!BL113)</f>
        <v>NO DATA</v>
      </c>
      <c r="R102" s="270" t="str">
        <f>IF(PROGRESS!BQ113="","NO DATA",PROGRESS!BQ113)</f>
        <v>NO DATA</v>
      </c>
      <c r="S102" s="270" t="str">
        <f>IF(PROGRESS!BV113="","NO DATA",PROGRESS!BV113)</f>
        <v>NO DATA</v>
      </c>
      <c r="T102" s="270" t="str">
        <f>IF(PROGRESS!CA113="","NO DATA",PROGRESS!CA113)</f>
        <v>NO DATA</v>
      </c>
      <c r="U102" s="270" t="str">
        <f>IF(PROGRESS!CF113="","NO DATA",PROGRESS!CF113)</f>
        <v>NO DATA</v>
      </c>
      <c r="V102" s="385" t="str">
        <f>IF(PROGRESS!CK113="","NO DATA",PROGRESS!CK113)</f>
        <v>NO DATA</v>
      </c>
    </row>
    <row r="103" spans="1:22" x14ac:dyDescent="0.25">
      <c r="A103" s="35">
        <f>IF(DATASHEET!A100="","",DATASHEET!A100)</f>
        <v>152814</v>
      </c>
      <c r="B103" s="19" t="str">
        <f>DATASHEET!B100</f>
        <v>LIN, Queenie</v>
      </c>
      <c r="C103" s="20" t="str">
        <f>DATASHEET!C100</f>
        <v>8PH</v>
      </c>
      <c r="D103" s="122" t="str">
        <f>PROGRESS!E114</f>
        <v>N</v>
      </c>
      <c r="E103" s="424" t="str">
        <f>PROGRESS!I114</f>
        <v>N</v>
      </c>
      <c r="F103" s="377" t="str">
        <f>DATASHEET!L100</f>
        <v>7-8</v>
      </c>
      <c r="G103" s="274" t="str">
        <f t="shared" si="3"/>
        <v/>
      </c>
      <c r="H103" s="274" t="str">
        <f>IF(PROGRESS!S114="","NO DATA",PROGRESS!S114)</f>
        <v>NO DATA</v>
      </c>
      <c r="I103" s="275" t="str">
        <f>IF(PROGRESS!X114="","NO DATA",PROGRESS!X114)</f>
        <v>NO DATA</v>
      </c>
      <c r="J103" s="270" t="str">
        <f>IF(PROGRESS!AC114="","NO DATA",PROGRESS!AC114)</f>
        <v>NO DATA</v>
      </c>
      <c r="K103" s="270" t="str">
        <f>IF(PROGRESS!AH114="","NO DATA",PROGRESS!AH114)</f>
        <v>NO DATA</v>
      </c>
      <c r="L103" s="270" t="str">
        <f>IF(PROGRESS!AM114="","NO DATA",PROGRESS!AM114)</f>
        <v>NO DATA</v>
      </c>
      <c r="M103" s="270" t="str">
        <f>IF(PROGRESS!AR114="","NO DATA",PROGRESS!AR114)</f>
        <v>NO DATA</v>
      </c>
      <c r="N103" s="270" t="str">
        <f>IF(PROGRESS!AW114="","NO DATA",PROGRESS!AW114)</f>
        <v>NO DATA</v>
      </c>
      <c r="O103" s="270" t="str">
        <f>IF(PROGRESS!BB114="","NO DATA",PROGRESS!BB114)</f>
        <v>NO DATA</v>
      </c>
      <c r="P103" s="270" t="str">
        <f>IF(PROGRESS!BG114="","NO DATA",PROGRESS!BG114)</f>
        <v>NO DATA</v>
      </c>
      <c r="Q103" s="270" t="str">
        <f>IF(PROGRESS!BL114="","NO DATA",PROGRESS!BL114)</f>
        <v>NO DATA</v>
      </c>
      <c r="R103" s="270" t="str">
        <f>IF(PROGRESS!BQ114="","NO DATA",PROGRESS!BQ114)</f>
        <v>NO DATA</v>
      </c>
      <c r="S103" s="270" t="str">
        <f>IF(PROGRESS!BV114="","NO DATA",PROGRESS!BV114)</f>
        <v>NO DATA</v>
      </c>
      <c r="T103" s="270" t="str">
        <f>IF(PROGRESS!CA114="","NO DATA",PROGRESS!CA114)</f>
        <v>NO DATA</v>
      </c>
      <c r="U103" s="270" t="str">
        <f>IF(PROGRESS!CF114="","NO DATA",PROGRESS!CF114)</f>
        <v>NO DATA</v>
      </c>
      <c r="V103" s="385" t="str">
        <f>IF(PROGRESS!CK114="","NO DATA",PROGRESS!CK114)</f>
        <v>NO DATA</v>
      </c>
    </row>
    <row r="104" spans="1:22" x14ac:dyDescent="0.25">
      <c r="A104" s="35">
        <f>IF(DATASHEET!A101="","",DATASHEET!A101)</f>
        <v>160001</v>
      </c>
      <c r="B104" s="19" t="str">
        <f>DATASHEET!B101</f>
        <v>LOH, Caleb</v>
      </c>
      <c r="C104" s="20" t="str">
        <f>DATASHEET!C101</f>
        <v>8MH</v>
      </c>
      <c r="D104" s="122" t="str">
        <f>PROGRESS!E115</f>
        <v>N</v>
      </c>
      <c r="E104" s="424" t="str">
        <f>PROGRESS!I115</f>
        <v>N</v>
      </c>
      <c r="F104" s="377" t="str">
        <f>DATASHEET!L101</f>
        <v>8-9</v>
      </c>
      <c r="G104" s="274" t="str">
        <f t="shared" si="3"/>
        <v/>
      </c>
      <c r="H104" s="274" t="str">
        <f>IF(PROGRESS!S115="","NO DATA",PROGRESS!S115)</f>
        <v>NO DATA</v>
      </c>
      <c r="I104" s="275" t="str">
        <f>IF(PROGRESS!X115="","NO DATA",PROGRESS!X115)</f>
        <v>NO DATA</v>
      </c>
      <c r="J104" s="270" t="str">
        <f>IF(PROGRESS!AC115="","NO DATA",PROGRESS!AC115)</f>
        <v>NO DATA</v>
      </c>
      <c r="K104" s="270" t="str">
        <f>IF(PROGRESS!AH115="","NO DATA",PROGRESS!AH115)</f>
        <v>NO DATA</v>
      </c>
      <c r="L104" s="270" t="str">
        <f>IF(PROGRESS!AM115="","NO DATA",PROGRESS!AM115)</f>
        <v>NO DATA</v>
      </c>
      <c r="M104" s="270" t="str">
        <f>IF(PROGRESS!AR115="","NO DATA",PROGRESS!AR115)</f>
        <v>NO DATA</v>
      </c>
      <c r="N104" s="270" t="str">
        <f>IF(PROGRESS!AW115="","NO DATA",PROGRESS!AW115)</f>
        <v>NO DATA</v>
      </c>
      <c r="O104" s="270" t="str">
        <f>IF(PROGRESS!BB115="","NO DATA",PROGRESS!BB115)</f>
        <v>NO DATA</v>
      </c>
      <c r="P104" s="270" t="str">
        <f>IF(PROGRESS!BG115="","NO DATA",PROGRESS!BG115)</f>
        <v>NO DATA</v>
      </c>
      <c r="Q104" s="270" t="str">
        <f>IF(PROGRESS!BL115="","NO DATA",PROGRESS!BL115)</f>
        <v>NO DATA</v>
      </c>
      <c r="R104" s="270" t="str">
        <f>IF(PROGRESS!BQ115="","NO DATA",PROGRESS!BQ115)</f>
        <v>NO DATA</v>
      </c>
      <c r="S104" s="270" t="str">
        <f>IF(PROGRESS!BV115="","NO DATA",PROGRESS!BV115)</f>
        <v>NO DATA</v>
      </c>
      <c r="T104" s="270" t="str">
        <f>IF(PROGRESS!CA115="","NO DATA",PROGRESS!CA115)</f>
        <v>NO DATA</v>
      </c>
      <c r="U104" s="270" t="str">
        <f>IF(PROGRESS!CF115="","NO DATA",PROGRESS!CF115)</f>
        <v>NO DATA</v>
      </c>
      <c r="V104" s="385" t="str">
        <f>IF(PROGRESS!CK115="","NO DATA",PROGRESS!CK115)</f>
        <v>NO DATA</v>
      </c>
    </row>
    <row r="105" spans="1:22" x14ac:dyDescent="0.25">
      <c r="A105" s="35">
        <f>IF(DATASHEET!A102="","",DATASHEET!A102)</f>
        <v>152772</v>
      </c>
      <c r="B105" s="19" t="str">
        <f>DATASHEET!B102</f>
        <v>LOXLEY-TEASDALE, Erin</v>
      </c>
      <c r="C105" s="20" t="str">
        <f>DATASHEET!C102</f>
        <v>8MH</v>
      </c>
      <c r="D105" s="122" t="str">
        <f>PROGRESS!E116</f>
        <v>N</v>
      </c>
      <c r="E105" s="424" t="str">
        <f>PROGRESS!I116</f>
        <v>N</v>
      </c>
      <c r="F105" s="377" t="str">
        <f>DATASHEET!L102</f>
        <v>6-7</v>
      </c>
      <c r="G105" s="274" t="str">
        <f t="shared" si="3"/>
        <v/>
      </c>
      <c r="H105" s="274" t="str">
        <f>IF(PROGRESS!S116="","NO DATA",PROGRESS!S116)</f>
        <v>NO DATA</v>
      </c>
      <c r="I105" s="275" t="str">
        <f>IF(PROGRESS!X116="","NO DATA",PROGRESS!X116)</f>
        <v>NO DATA</v>
      </c>
      <c r="J105" s="270" t="str">
        <f>IF(PROGRESS!AC116="","NO DATA",PROGRESS!AC116)</f>
        <v>NO DATA</v>
      </c>
      <c r="K105" s="270" t="str">
        <f>IF(PROGRESS!AH116="","NO DATA",PROGRESS!AH116)</f>
        <v>NO DATA</v>
      </c>
      <c r="L105" s="270" t="str">
        <f>IF(PROGRESS!AM116="","NO DATA",PROGRESS!AM116)</f>
        <v>NO DATA</v>
      </c>
      <c r="M105" s="270" t="str">
        <f>IF(PROGRESS!AR116="","NO DATA",PROGRESS!AR116)</f>
        <v>NO DATA</v>
      </c>
      <c r="N105" s="270" t="str">
        <f>IF(PROGRESS!AW116="","NO DATA",PROGRESS!AW116)</f>
        <v>NO DATA</v>
      </c>
      <c r="O105" s="270" t="str">
        <f>IF(PROGRESS!BB116="","NO DATA",PROGRESS!BB116)</f>
        <v>NO DATA</v>
      </c>
      <c r="P105" s="270" t="str">
        <f>IF(PROGRESS!BG116="","NO DATA",PROGRESS!BG116)</f>
        <v>NO DATA</v>
      </c>
      <c r="Q105" s="270" t="str">
        <f>IF(PROGRESS!BL116="","NO DATA",PROGRESS!BL116)</f>
        <v>NO DATA</v>
      </c>
      <c r="R105" s="270" t="str">
        <f>IF(PROGRESS!BQ116="","NO DATA",PROGRESS!BQ116)</f>
        <v>NO DATA</v>
      </c>
      <c r="S105" s="270" t="str">
        <f>IF(PROGRESS!BV116="","NO DATA",PROGRESS!BV116)</f>
        <v>NO DATA</v>
      </c>
      <c r="T105" s="270" t="str">
        <f>IF(PROGRESS!CA116="","NO DATA",PROGRESS!CA116)</f>
        <v>NO DATA</v>
      </c>
      <c r="U105" s="270" t="str">
        <f>IF(PROGRESS!CF116="","NO DATA",PROGRESS!CF116)</f>
        <v>NO DATA</v>
      </c>
      <c r="V105" s="385" t="str">
        <f>IF(PROGRESS!CK116="","NO DATA",PROGRESS!CK116)</f>
        <v>NO DATA</v>
      </c>
    </row>
    <row r="106" spans="1:22" x14ac:dyDescent="0.25">
      <c r="A106" s="35">
        <f>IF(DATASHEET!A103="","",DATASHEET!A103)</f>
        <v>152804</v>
      </c>
      <c r="B106" s="19" t="str">
        <f>DATASHEET!B103</f>
        <v>LUTAKOME, Whitney</v>
      </c>
      <c r="C106" s="20" t="str">
        <f>DATASHEET!C103</f>
        <v>8AB</v>
      </c>
      <c r="D106" s="122" t="str">
        <f>PROGRESS!E117</f>
        <v>N</v>
      </c>
      <c r="E106" s="424" t="str">
        <f>PROGRESS!I117</f>
        <v>Y</v>
      </c>
      <c r="F106" s="377" t="str">
        <f>DATASHEET!L103</f>
        <v>6-7</v>
      </c>
      <c r="G106" s="274" t="str">
        <f t="shared" si="3"/>
        <v/>
      </c>
      <c r="H106" s="274" t="str">
        <f>IF(PROGRESS!S117="","NO DATA",PROGRESS!S117)</f>
        <v>NO DATA</v>
      </c>
      <c r="I106" s="275" t="str">
        <f>IF(PROGRESS!X117="","NO DATA",PROGRESS!X117)</f>
        <v>NO DATA</v>
      </c>
      <c r="J106" s="270" t="str">
        <f>IF(PROGRESS!AC117="","NO DATA",PROGRESS!AC117)</f>
        <v>NO DATA</v>
      </c>
      <c r="K106" s="270" t="str">
        <f>IF(PROGRESS!AH117="","NO DATA",PROGRESS!AH117)</f>
        <v>NO DATA</v>
      </c>
      <c r="L106" s="270" t="str">
        <f>IF(PROGRESS!AM117="","NO DATA",PROGRESS!AM117)</f>
        <v>NO DATA</v>
      </c>
      <c r="M106" s="270" t="str">
        <f>IF(PROGRESS!AR117="","NO DATA",PROGRESS!AR117)</f>
        <v>NO DATA</v>
      </c>
      <c r="N106" s="270" t="str">
        <f>IF(PROGRESS!AW117="","NO DATA",PROGRESS!AW117)</f>
        <v>NO DATA</v>
      </c>
      <c r="O106" s="270" t="str">
        <f>IF(PROGRESS!BB117="","NO DATA",PROGRESS!BB117)</f>
        <v>NO DATA</v>
      </c>
      <c r="P106" s="270" t="str">
        <f>IF(PROGRESS!BG117="","NO DATA",PROGRESS!BG117)</f>
        <v>NO DATA</v>
      </c>
      <c r="Q106" s="270" t="str">
        <f>IF(PROGRESS!BL117="","NO DATA",PROGRESS!BL117)</f>
        <v>NO DATA</v>
      </c>
      <c r="R106" s="270" t="str">
        <f>IF(PROGRESS!BQ117="","NO DATA",PROGRESS!BQ117)</f>
        <v>NO DATA</v>
      </c>
      <c r="S106" s="270" t="str">
        <f>IF(PROGRESS!BV117="","NO DATA",PROGRESS!BV117)</f>
        <v>NO DATA</v>
      </c>
      <c r="T106" s="270" t="str">
        <f>IF(PROGRESS!CA117="","NO DATA",PROGRESS!CA117)</f>
        <v>NO DATA</v>
      </c>
      <c r="U106" s="270" t="str">
        <f>IF(PROGRESS!CF117="","NO DATA",PROGRESS!CF117)</f>
        <v>NO DATA</v>
      </c>
      <c r="V106" s="385" t="str">
        <f>IF(PROGRESS!CK117="","NO DATA",PROGRESS!CK117)</f>
        <v>NO DATA</v>
      </c>
    </row>
    <row r="107" spans="1:22" x14ac:dyDescent="0.25">
      <c r="A107" s="35">
        <f>IF(DATASHEET!A104="","",DATASHEET!A104)</f>
        <v>152787</v>
      </c>
      <c r="B107" s="19" t="str">
        <f>DATASHEET!B104</f>
        <v>MACHON, Charlie</v>
      </c>
      <c r="C107" s="20" t="str">
        <f>DATASHEET!C104</f>
        <v>8AB</v>
      </c>
      <c r="D107" s="122" t="str">
        <f>PROGRESS!E118</f>
        <v>N</v>
      </c>
      <c r="E107" s="424" t="str">
        <f>PROGRESS!I118</f>
        <v>N</v>
      </c>
      <c r="F107" s="377" t="str">
        <f>DATASHEET!L104</f>
        <v>4-5</v>
      </c>
      <c r="G107" s="274" t="str">
        <f t="shared" si="3"/>
        <v/>
      </c>
      <c r="H107" s="274" t="str">
        <f>IF(PROGRESS!S118="","NO DATA",PROGRESS!S118)</f>
        <v>NO DATA</v>
      </c>
      <c r="I107" s="275" t="str">
        <f>IF(PROGRESS!X118="","NO DATA",PROGRESS!X118)</f>
        <v>NO DATA</v>
      </c>
      <c r="J107" s="270" t="str">
        <f>IF(PROGRESS!AC118="","NO DATA",PROGRESS!AC118)</f>
        <v>NO DATA</v>
      </c>
      <c r="K107" s="270" t="str">
        <f>IF(PROGRESS!AH118="","NO DATA",PROGRESS!AH118)</f>
        <v>NO DATA</v>
      </c>
      <c r="L107" s="270" t="str">
        <f>IF(PROGRESS!AM118="","NO DATA",PROGRESS!AM118)</f>
        <v>NO DATA</v>
      </c>
      <c r="M107" s="270" t="str">
        <f>IF(PROGRESS!AR118="","NO DATA",PROGRESS!AR118)</f>
        <v>NO DATA</v>
      </c>
      <c r="N107" s="270" t="str">
        <f>IF(PROGRESS!AW118="","NO DATA",PROGRESS!AW118)</f>
        <v>NO DATA</v>
      </c>
      <c r="O107" s="270" t="str">
        <f>IF(PROGRESS!BB118="","NO DATA",PROGRESS!BB118)</f>
        <v>NO DATA</v>
      </c>
      <c r="P107" s="270" t="str">
        <f>IF(PROGRESS!BG118="","NO DATA",PROGRESS!BG118)</f>
        <v>NO DATA</v>
      </c>
      <c r="Q107" s="270" t="str">
        <f>IF(PROGRESS!BL118="","NO DATA",PROGRESS!BL118)</f>
        <v>NO DATA</v>
      </c>
      <c r="R107" s="270" t="str">
        <f>IF(PROGRESS!BQ118="","NO DATA",PROGRESS!BQ118)</f>
        <v>NO DATA</v>
      </c>
      <c r="S107" s="270" t="str">
        <f>IF(PROGRESS!BV118="","NO DATA",PROGRESS!BV118)</f>
        <v>NO DATA</v>
      </c>
      <c r="T107" s="270" t="str">
        <f>IF(PROGRESS!CA118="","NO DATA",PROGRESS!CA118)</f>
        <v>NO DATA</v>
      </c>
      <c r="U107" s="270" t="str">
        <f>IF(PROGRESS!CF118="","NO DATA",PROGRESS!CF118)</f>
        <v>NO DATA</v>
      </c>
      <c r="V107" s="385" t="str">
        <f>IF(PROGRESS!CK118="","NO DATA",PROGRESS!CK118)</f>
        <v>NO DATA</v>
      </c>
    </row>
    <row r="108" spans="1:22" x14ac:dyDescent="0.25">
      <c r="A108" s="35">
        <f>IF(DATASHEET!A105="","",DATASHEET!A105)</f>
        <v>152939</v>
      </c>
      <c r="B108" s="19" t="str">
        <f>DATASHEET!B105</f>
        <v>MAHESWARA, Nendra</v>
      </c>
      <c r="C108" s="20" t="str">
        <f>DATASHEET!C105</f>
        <v>8AR</v>
      </c>
      <c r="D108" s="122" t="str">
        <f>PROGRESS!E119</f>
        <v>E</v>
      </c>
      <c r="E108" s="424" t="str">
        <f>PROGRESS!I119</f>
        <v>N</v>
      </c>
      <c r="F108" s="377" t="str">
        <f>DATASHEET!L105</f>
        <v>2-3</v>
      </c>
      <c r="G108" s="274" t="str">
        <f t="shared" si="3"/>
        <v/>
      </c>
      <c r="H108" s="274" t="str">
        <f>IF(PROGRESS!S119="","NO DATA",PROGRESS!S119)</f>
        <v>NO DATA</v>
      </c>
      <c r="I108" s="275" t="str">
        <f>IF(PROGRESS!X119="","NO DATA",PROGRESS!X119)</f>
        <v>NO DATA</v>
      </c>
      <c r="J108" s="270" t="str">
        <f>IF(PROGRESS!AC119="","NO DATA",PROGRESS!AC119)</f>
        <v>NO DATA</v>
      </c>
      <c r="K108" s="270" t="str">
        <f>IF(PROGRESS!AH119="","NO DATA",PROGRESS!AH119)</f>
        <v>NO DATA</v>
      </c>
      <c r="L108" s="270" t="str">
        <f>IF(PROGRESS!AM119="","NO DATA",PROGRESS!AM119)</f>
        <v>NO DATA</v>
      </c>
      <c r="M108" s="270" t="str">
        <f>IF(PROGRESS!AR119="","NO DATA",PROGRESS!AR119)</f>
        <v>NO DATA</v>
      </c>
      <c r="N108" s="270" t="str">
        <f>IF(PROGRESS!AW119="","NO DATA",PROGRESS!AW119)</f>
        <v>NO DATA</v>
      </c>
      <c r="O108" s="270" t="str">
        <f>IF(PROGRESS!BB119="","NO DATA",PROGRESS!BB119)</f>
        <v>NO DATA</v>
      </c>
      <c r="P108" s="270" t="str">
        <f>IF(PROGRESS!BG119="","NO DATA",PROGRESS!BG119)</f>
        <v>NO DATA</v>
      </c>
      <c r="Q108" s="270" t="str">
        <f>IF(PROGRESS!BL119="","NO DATA",PROGRESS!BL119)</f>
        <v>NO DATA</v>
      </c>
      <c r="R108" s="270" t="str">
        <f>IF(PROGRESS!BQ119="","NO DATA",PROGRESS!BQ119)</f>
        <v>NO DATA</v>
      </c>
      <c r="S108" s="270" t="str">
        <f>IF(PROGRESS!BV119="","NO DATA",PROGRESS!BV119)</f>
        <v>NO DATA</v>
      </c>
      <c r="T108" s="270" t="str">
        <f>IF(PROGRESS!CA119="","NO DATA",PROGRESS!CA119)</f>
        <v>NO DATA</v>
      </c>
      <c r="U108" s="270" t="str">
        <f>IF(PROGRESS!CF119="","NO DATA",PROGRESS!CF119)</f>
        <v>NO DATA</v>
      </c>
      <c r="V108" s="385" t="str">
        <f>IF(PROGRESS!CK119="","NO DATA",PROGRESS!CK119)</f>
        <v>NO DATA</v>
      </c>
    </row>
    <row r="109" spans="1:22" x14ac:dyDescent="0.25">
      <c r="A109" s="35">
        <f>IF(DATASHEET!A106="","",DATASHEET!A106)</f>
        <v>152807</v>
      </c>
      <c r="B109" s="19" t="str">
        <f>DATASHEET!B106</f>
        <v>MAHONEY, Lewis</v>
      </c>
      <c r="C109" s="20" t="str">
        <f>DATASHEET!C106</f>
        <v>8MH</v>
      </c>
      <c r="D109" s="122" t="str">
        <f>PROGRESS!E120</f>
        <v>N</v>
      </c>
      <c r="E109" s="424" t="str">
        <f>PROGRESS!I120</f>
        <v>N</v>
      </c>
      <c r="F109" s="377" t="str">
        <f>DATASHEET!L106</f>
        <v/>
      </c>
      <c r="G109" s="274" t="str">
        <f t="shared" si="3"/>
        <v/>
      </c>
      <c r="H109" s="274" t="str">
        <f>IF(PROGRESS!S120="","NO DATA",PROGRESS!S120)</f>
        <v>NO DATA</v>
      </c>
      <c r="I109" s="275" t="str">
        <f>IF(PROGRESS!X120="","NO DATA",PROGRESS!X120)</f>
        <v>NO DATA</v>
      </c>
      <c r="J109" s="270" t="str">
        <f>IF(PROGRESS!AC120="","NO DATA",PROGRESS!AC120)</f>
        <v>NO DATA</v>
      </c>
      <c r="K109" s="270" t="str">
        <f>IF(PROGRESS!AH120="","NO DATA",PROGRESS!AH120)</f>
        <v>NO DATA</v>
      </c>
      <c r="L109" s="270" t="str">
        <f>IF(PROGRESS!AM120="","NO DATA",PROGRESS!AM120)</f>
        <v>NO DATA</v>
      </c>
      <c r="M109" s="270" t="str">
        <f>IF(PROGRESS!AR120="","NO DATA",PROGRESS!AR120)</f>
        <v>NO DATA</v>
      </c>
      <c r="N109" s="270" t="str">
        <f>IF(PROGRESS!AW120="","NO DATA",PROGRESS!AW120)</f>
        <v>NO DATA</v>
      </c>
      <c r="O109" s="270" t="str">
        <f>IF(PROGRESS!BB120="","NO DATA",PROGRESS!BB120)</f>
        <v>NO DATA</v>
      </c>
      <c r="P109" s="270" t="str">
        <f>IF(PROGRESS!BG120="","NO DATA",PROGRESS!BG120)</f>
        <v>NO DATA</v>
      </c>
      <c r="Q109" s="270" t="str">
        <f>IF(PROGRESS!BL120="","NO DATA",PROGRESS!BL120)</f>
        <v>NO DATA</v>
      </c>
      <c r="R109" s="270" t="str">
        <f>IF(PROGRESS!BQ120="","NO DATA",PROGRESS!BQ120)</f>
        <v>NO DATA</v>
      </c>
      <c r="S109" s="270" t="str">
        <f>IF(PROGRESS!BV120="","NO DATA",PROGRESS!BV120)</f>
        <v>NO DATA</v>
      </c>
      <c r="T109" s="270" t="str">
        <f>IF(PROGRESS!CA120="","NO DATA",PROGRESS!CA120)</f>
        <v>NO DATA</v>
      </c>
      <c r="U109" s="270" t="str">
        <f>IF(PROGRESS!CF120="","NO DATA",PROGRESS!CF120)</f>
        <v>NO DATA</v>
      </c>
      <c r="V109" s="385" t="str">
        <f>IF(PROGRESS!CK120="","NO DATA",PROGRESS!CK120)</f>
        <v>NO DATA</v>
      </c>
    </row>
    <row r="110" spans="1:22" x14ac:dyDescent="0.25">
      <c r="A110" s="35">
        <f>IF(DATASHEET!A107="","",DATASHEET!A107)</f>
        <v>152816</v>
      </c>
      <c r="B110" s="19" t="str">
        <f>DATASHEET!B107</f>
        <v>MAKANJUOLA, Demi</v>
      </c>
      <c r="C110" s="20" t="str">
        <f>DATASHEET!C107</f>
        <v>8AR</v>
      </c>
      <c r="D110" s="122" t="str">
        <f>PROGRESS!E121</f>
        <v>N</v>
      </c>
      <c r="E110" s="424" t="str">
        <f>PROGRESS!I121</f>
        <v>N</v>
      </c>
      <c r="F110" s="377" t="str">
        <f>DATASHEET!L107</f>
        <v>7-8</v>
      </c>
      <c r="G110" s="274" t="str">
        <f t="shared" si="3"/>
        <v/>
      </c>
      <c r="H110" s="274" t="str">
        <f>IF(PROGRESS!S121="","NO DATA",PROGRESS!S121)</f>
        <v>NO DATA</v>
      </c>
      <c r="I110" s="275" t="str">
        <f>IF(PROGRESS!X121="","NO DATA",PROGRESS!X121)</f>
        <v>NO DATA</v>
      </c>
      <c r="J110" s="270" t="str">
        <f>IF(PROGRESS!AC121="","NO DATA",PROGRESS!AC121)</f>
        <v>NO DATA</v>
      </c>
      <c r="K110" s="270" t="str">
        <f>IF(PROGRESS!AH121="","NO DATA",PROGRESS!AH121)</f>
        <v>NO DATA</v>
      </c>
      <c r="L110" s="270" t="str">
        <f>IF(PROGRESS!AM121="","NO DATA",PROGRESS!AM121)</f>
        <v>NO DATA</v>
      </c>
      <c r="M110" s="270" t="str">
        <f>IF(PROGRESS!AR121="","NO DATA",PROGRESS!AR121)</f>
        <v>NO DATA</v>
      </c>
      <c r="N110" s="270" t="str">
        <f>IF(PROGRESS!AW121="","NO DATA",PROGRESS!AW121)</f>
        <v>NO DATA</v>
      </c>
      <c r="O110" s="270" t="str">
        <f>IF(PROGRESS!BB121="","NO DATA",PROGRESS!BB121)</f>
        <v>NO DATA</v>
      </c>
      <c r="P110" s="270" t="str">
        <f>IF(PROGRESS!BG121="","NO DATA",PROGRESS!BG121)</f>
        <v>NO DATA</v>
      </c>
      <c r="Q110" s="270" t="str">
        <f>IF(PROGRESS!BL121="","NO DATA",PROGRESS!BL121)</f>
        <v>NO DATA</v>
      </c>
      <c r="R110" s="270" t="str">
        <f>IF(PROGRESS!BQ121="","NO DATA",PROGRESS!BQ121)</f>
        <v>NO DATA</v>
      </c>
      <c r="S110" s="270" t="str">
        <f>IF(PROGRESS!BV121="","NO DATA",PROGRESS!BV121)</f>
        <v>NO DATA</v>
      </c>
      <c r="T110" s="270" t="str">
        <f>IF(PROGRESS!CA121="","NO DATA",PROGRESS!CA121)</f>
        <v>NO DATA</v>
      </c>
      <c r="U110" s="270" t="str">
        <f>IF(PROGRESS!CF121="","NO DATA",PROGRESS!CF121)</f>
        <v>NO DATA</v>
      </c>
      <c r="V110" s="385" t="str">
        <f>IF(PROGRESS!CK121="","NO DATA",PROGRESS!CK121)</f>
        <v>NO DATA</v>
      </c>
    </row>
    <row r="111" spans="1:22" x14ac:dyDescent="0.25">
      <c r="A111" s="35">
        <f>IF(DATASHEET!A108="","",DATASHEET!A108)</f>
        <v>152848</v>
      </c>
      <c r="B111" s="19" t="str">
        <f>DATASHEET!B108</f>
        <v>MAKELE, Evan</v>
      </c>
      <c r="C111" s="20" t="str">
        <f>DATASHEET!C108</f>
        <v>8AR</v>
      </c>
      <c r="D111" s="122" t="str">
        <f>PROGRESS!E122</f>
        <v>N</v>
      </c>
      <c r="E111" s="424" t="str">
        <f>PROGRESS!I122</f>
        <v>N</v>
      </c>
      <c r="F111" s="377" t="str">
        <f>DATASHEET!L108</f>
        <v>5-6</v>
      </c>
      <c r="G111" s="274" t="str">
        <f t="shared" si="3"/>
        <v/>
      </c>
      <c r="H111" s="274" t="str">
        <f>IF(PROGRESS!S122="","NO DATA",PROGRESS!S122)</f>
        <v>NO DATA</v>
      </c>
      <c r="I111" s="275" t="str">
        <f>IF(PROGRESS!X122="","NO DATA",PROGRESS!X122)</f>
        <v>NO DATA</v>
      </c>
      <c r="J111" s="270" t="str">
        <f>IF(PROGRESS!AC122="","NO DATA",PROGRESS!AC122)</f>
        <v>NO DATA</v>
      </c>
      <c r="K111" s="270" t="str">
        <f>IF(PROGRESS!AH122="","NO DATA",PROGRESS!AH122)</f>
        <v>NO DATA</v>
      </c>
      <c r="L111" s="270" t="str">
        <f>IF(PROGRESS!AM122="","NO DATA",PROGRESS!AM122)</f>
        <v>NO DATA</v>
      </c>
      <c r="M111" s="270" t="str">
        <f>IF(PROGRESS!AR122="","NO DATA",PROGRESS!AR122)</f>
        <v>NO DATA</v>
      </c>
      <c r="N111" s="270" t="str">
        <f>IF(PROGRESS!AW122="","NO DATA",PROGRESS!AW122)</f>
        <v>NO DATA</v>
      </c>
      <c r="O111" s="270" t="str">
        <f>IF(PROGRESS!BB122="","NO DATA",PROGRESS!BB122)</f>
        <v>NO DATA</v>
      </c>
      <c r="P111" s="270" t="str">
        <f>IF(PROGRESS!BG122="","NO DATA",PROGRESS!BG122)</f>
        <v>NO DATA</v>
      </c>
      <c r="Q111" s="270" t="str">
        <f>IF(PROGRESS!BL122="","NO DATA",PROGRESS!BL122)</f>
        <v>NO DATA</v>
      </c>
      <c r="R111" s="270" t="str">
        <f>IF(PROGRESS!BQ122="","NO DATA",PROGRESS!BQ122)</f>
        <v>NO DATA</v>
      </c>
      <c r="S111" s="270" t="str">
        <f>IF(PROGRESS!BV122="","NO DATA",PROGRESS!BV122)</f>
        <v>NO DATA</v>
      </c>
      <c r="T111" s="270" t="str">
        <f>IF(PROGRESS!CA122="","NO DATA",PROGRESS!CA122)</f>
        <v>NO DATA</v>
      </c>
      <c r="U111" s="270" t="str">
        <f>IF(PROGRESS!CF122="","NO DATA",PROGRESS!CF122)</f>
        <v>NO DATA</v>
      </c>
      <c r="V111" s="385" t="str">
        <f>IF(PROGRESS!CK122="","NO DATA",PROGRESS!CK122)</f>
        <v>NO DATA</v>
      </c>
    </row>
    <row r="112" spans="1:22" x14ac:dyDescent="0.25">
      <c r="A112" s="35">
        <f>IF(DATASHEET!A109="","",DATASHEET!A109)</f>
        <v>152789</v>
      </c>
      <c r="B112" s="19" t="str">
        <f>DATASHEET!B109</f>
        <v>MANSERGH, Joshua</v>
      </c>
      <c r="C112" s="20" t="str">
        <f>DATASHEET!C109</f>
        <v>8TR</v>
      </c>
      <c r="D112" s="122" t="str">
        <f>PROGRESS!E123</f>
        <v>N</v>
      </c>
      <c r="E112" s="424" t="str">
        <f>PROGRESS!I123</f>
        <v>N</v>
      </c>
      <c r="F112" s="377" t="str">
        <f>DATASHEET!L109</f>
        <v>7-8</v>
      </c>
      <c r="G112" s="274" t="str">
        <f t="shared" si="3"/>
        <v/>
      </c>
      <c r="H112" s="274" t="str">
        <f>IF(PROGRESS!S123="","NO DATA",PROGRESS!S123)</f>
        <v>NO DATA</v>
      </c>
      <c r="I112" s="275" t="str">
        <f>IF(PROGRESS!X123="","NO DATA",PROGRESS!X123)</f>
        <v>NO DATA</v>
      </c>
      <c r="J112" s="270" t="str">
        <f>IF(PROGRESS!AC123="","NO DATA",PROGRESS!AC123)</f>
        <v>NO DATA</v>
      </c>
      <c r="K112" s="270" t="str">
        <f>IF(PROGRESS!AH123="","NO DATA",PROGRESS!AH123)</f>
        <v>NO DATA</v>
      </c>
      <c r="L112" s="270" t="str">
        <f>IF(PROGRESS!AM123="","NO DATA",PROGRESS!AM123)</f>
        <v>NO DATA</v>
      </c>
      <c r="M112" s="270" t="str">
        <f>IF(PROGRESS!AR123="","NO DATA",PROGRESS!AR123)</f>
        <v>NO DATA</v>
      </c>
      <c r="N112" s="270" t="str">
        <f>IF(PROGRESS!AW123="","NO DATA",PROGRESS!AW123)</f>
        <v>NO DATA</v>
      </c>
      <c r="O112" s="270" t="str">
        <f>IF(PROGRESS!BB123="","NO DATA",PROGRESS!BB123)</f>
        <v>NO DATA</v>
      </c>
      <c r="P112" s="270" t="str">
        <f>IF(PROGRESS!BG123="","NO DATA",PROGRESS!BG123)</f>
        <v>NO DATA</v>
      </c>
      <c r="Q112" s="270" t="str">
        <f>IF(PROGRESS!BL123="","NO DATA",PROGRESS!BL123)</f>
        <v>NO DATA</v>
      </c>
      <c r="R112" s="270" t="str">
        <f>IF(PROGRESS!BQ123="","NO DATA",PROGRESS!BQ123)</f>
        <v>NO DATA</v>
      </c>
      <c r="S112" s="270" t="str">
        <f>IF(PROGRESS!BV123="","NO DATA",PROGRESS!BV123)</f>
        <v>NO DATA</v>
      </c>
      <c r="T112" s="270" t="str">
        <f>IF(PROGRESS!CA123="","NO DATA",PROGRESS!CA123)</f>
        <v>NO DATA</v>
      </c>
      <c r="U112" s="270" t="str">
        <f>IF(PROGRESS!CF123="","NO DATA",PROGRESS!CF123)</f>
        <v>NO DATA</v>
      </c>
      <c r="V112" s="385" t="str">
        <f>IF(PROGRESS!CK123="","NO DATA",PROGRESS!CK123)</f>
        <v>NO DATA</v>
      </c>
    </row>
    <row r="113" spans="1:22" x14ac:dyDescent="0.25">
      <c r="A113" s="35">
        <f>IF(DATASHEET!A110="","",DATASHEET!A110)</f>
        <v>152900</v>
      </c>
      <c r="B113" s="19" t="str">
        <f>DATASHEET!B110</f>
        <v>MARPLES, Shay</v>
      </c>
      <c r="C113" s="20" t="str">
        <f>DATASHEET!C110</f>
        <v>8AB</v>
      </c>
      <c r="D113" s="122" t="str">
        <f>PROGRESS!E124</f>
        <v>N</v>
      </c>
      <c r="E113" s="424" t="str">
        <f>PROGRESS!I124</f>
        <v>N</v>
      </c>
      <c r="F113" s="377" t="str">
        <f>DATASHEET!L110</f>
        <v>5-6</v>
      </c>
      <c r="G113" s="274" t="str">
        <f t="shared" si="3"/>
        <v/>
      </c>
      <c r="H113" s="274" t="str">
        <f>IF(PROGRESS!S124="","NO DATA",PROGRESS!S124)</f>
        <v>NO DATA</v>
      </c>
      <c r="I113" s="275" t="str">
        <f>IF(PROGRESS!X124="","NO DATA",PROGRESS!X124)</f>
        <v>NO DATA</v>
      </c>
      <c r="J113" s="270" t="str">
        <f>IF(PROGRESS!AC124="","NO DATA",PROGRESS!AC124)</f>
        <v>NO DATA</v>
      </c>
      <c r="K113" s="270" t="str">
        <f>IF(PROGRESS!AH124="","NO DATA",PROGRESS!AH124)</f>
        <v>NO DATA</v>
      </c>
      <c r="L113" s="270" t="str">
        <f>IF(PROGRESS!AM124="","NO DATA",PROGRESS!AM124)</f>
        <v>NO DATA</v>
      </c>
      <c r="M113" s="270" t="str">
        <f>IF(PROGRESS!AR124="","NO DATA",PROGRESS!AR124)</f>
        <v>NO DATA</v>
      </c>
      <c r="N113" s="270" t="str">
        <f>IF(PROGRESS!AW124="","NO DATA",PROGRESS!AW124)</f>
        <v>NO DATA</v>
      </c>
      <c r="O113" s="270" t="str">
        <f>IF(PROGRESS!BB124="","NO DATA",PROGRESS!BB124)</f>
        <v>NO DATA</v>
      </c>
      <c r="P113" s="270" t="str">
        <f>IF(PROGRESS!BG124="","NO DATA",PROGRESS!BG124)</f>
        <v>NO DATA</v>
      </c>
      <c r="Q113" s="270" t="str">
        <f>IF(PROGRESS!BL124="","NO DATA",PROGRESS!BL124)</f>
        <v>NO DATA</v>
      </c>
      <c r="R113" s="270" t="str">
        <f>IF(PROGRESS!BQ124="","NO DATA",PROGRESS!BQ124)</f>
        <v>NO DATA</v>
      </c>
      <c r="S113" s="270" t="str">
        <f>IF(PROGRESS!BV124="","NO DATA",PROGRESS!BV124)</f>
        <v>NO DATA</v>
      </c>
      <c r="T113" s="270" t="str">
        <f>IF(PROGRESS!CA124="","NO DATA",PROGRESS!CA124)</f>
        <v>NO DATA</v>
      </c>
      <c r="U113" s="270" t="str">
        <f>IF(PROGRESS!CF124="","NO DATA",PROGRESS!CF124)</f>
        <v>NO DATA</v>
      </c>
      <c r="V113" s="385" t="str">
        <f>IF(PROGRESS!CK124="","NO DATA",PROGRESS!CK124)</f>
        <v>NO DATA</v>
      </c>
    </row>
    <row r="114" spans="1:22" x14ac:dyDescent="0.25">
      <c r="A114" s="35">
        <f>IF(DATASHEET!A111="","",DATASHEET!A111)</f>
        <v>152791</v>
      </c>
      <c r="B114" s="19" t="str">
        <f>DATASHEET!B111</f>
        <v>MARSHALL, Alison</v>
      </c>
      <c r="C114" s="20" t="str">
        <f>DATASHEET!C111</f>
        <v>8AR</v>
      </c>
      <c r="D114" s="122" t="str">
        <f>PROGRESS!E125</f>
        <v>N</v>
      </c>
      <c r="E114" s="424" t="str">
        <f>PROGRESS!I125</f>
        <v>Y</v>
      </c>
      <c r="F114" s="377" t="str">
        <f>DATASHEET!L111</f>
        <v>7-8</v>
      </c>
      <c r="G114" s="274" t="str">
        <f t="shared" si="3"/>
        <v/>
      </c>
      <c r="H114" s="274" t="str">
        <f>IF(PROGRESS!S125="","NO DATA",PROGRESS!S125)</f>
        <v>NO DATA</v>
      </c>
      <c r="I114" s="275" t="str">
        <f>IF(PROGRESS!X125="","NO DATA",PROGRESS!X125)</f>
        <v>NO DATA</v>
      </c>
      <c r="J114" s="270" t="str">
        <f>IF(PROGRESS!AC125="","NO DATA",PROGRESS!AC125)</f>
        <v>NO DATA</v>
      </c>
      <c r="K114" s="270" t="str">
        <f>IF(PROGRESS!AH125="","NO DATA",PROGRESS!AH125)</f>
        <v>NO DATA</v>
      </c>
      <c r="L114" s="270" t="str">
        <f>IF(PROGRESS!AM125="","NO DATA",PROGRESS!AM125)</f>
        <v>NO DATA</v>
      </c>
      <c r="M114" s="270" t="str">
        <f>IF(PROGRESS!AR125="","NO DATA",PROGRESS!AR125)</f>
        <v>NO DATA</v>
      </c>
      <c r="N114" s="270" t="str">
        <f>IF(PROGRESS!AW125="","NO DATA",PROGRESS!AW125)</f>
        <v>NO DATA</v>
      </c>
      <c r="O114" s="270" t="str">
        <f>IF(PROGRESS!BB125="","NO DATA",PROGRESS!BB125)</f>
        <v>NO DATA</v>
      </c>
      <c r="P114" s="270" t="str">
        <f>IF(PROGRESS!BG125="","NO DATA",PROGRESS!BG125)</f>
        <v>NO DATA</v>
      </c>
      <c r="Q114" s="270" t="str">
        <f>IF(PROGRESS!BL125="","NO DATA",PROGRESS!BL125)</f>
        <v>NO DATA</v>
      </c>
      <c r="R114" s="270" t="str">
        <f>IF(PROGRESS!BQ125="","NO DATA",PROGRESS!BQ125)</f>
        <v>NO DATA</v>
      </c>
      <c r="S114" s="270" t="str">
        <f>IF(PROGRESS!BV125="","NO DATA",PROGRESS!BV125)</f>
        <v>NO DATA</v>
      </c>
      <c r="T114" s="270" t="str">
        <f>IF(PROGRESS!CA125="","NO DATA",PROGRESS!CA125)</f>
        <v>NO DATA</v>
      </c>
      <c r="U114" s="270" t="str">
        <f>IF(PROGRESS!CF125="","NO DATA",PROGRESS!CF125)</f>
        <v>NO DATA</v>
      </c>
      <c r="V114" s="385" t="str">
        <f>IF(PROGRESS!CK125="","NO DATA",PROGRESS!CK125)</f>
        <v>NO DATA</v>
      </c>
    </row>
    <row r="115" spans="1:22" x14ac:dyDescent="0.25">
      <c r="A115" s="35">
        <f>IF(DATASHEET!A112="","",DATASHEET!A112)</f>
        <v>152758</v>
      </c>
      <c r="B115" s="19" t="str">
        <f>DATASHEET!B112</f>
        <v>MARSHALL, Beatrice</v>
      </c>
      <c r="C115" s="20" t="str">
        <f>DATASHEET!C112</f>
        <v>8TR</v>
      </c>
      <c r="D115" s="122" t="str">
        <f>PROGRESS!E126</f>
        <v>N</v>
      </c>
      <c r="E115" s="424" t="str">
        <f>PROGRESS!I126</f>
        <v>N</v>
      </c>
      <c r="F115" s="377" t="str">
        <f>DATASHEET!L112</f>
        <v>7-8</v>
      </c>
      <c r="G115" s="274" t="str">
        <f t="shared" si="3"/>
        <v/>
      </c>
      <c r="H115" s="274" t="str">
        <f>IF(PROGRESS!S126="","NO DATA",PROGRESS!S126)</f>
        <v>NO DATA</v>
      </c>
      <c r="I115" s="275" t="str">
        <f>IF(PROGRESS!X126="","NO DATA",PROGRESS!X126)</f>
        <v>NO DATA</v>
      </c>
      <c r="J115" s="270" t="str">
        <f>IF(PROGRESS!AC126="","NO DATA",PROGRESS!AC126)</f>
        <v>NO DATA</v>
      </c>
      <c r="K115" s="270" t="str">
        <f>IF(PROGRESS!AH126="","NO DATA",PROGRESS!AH126)</f>
        <v>NO DATA</v>
      </c>
      <c r="L115" s="270" t="str">
        <f>IF(PROGRESS!AM126="","NO DATA",PROGRESS!AM126)</f>
        <v>NO DATA</v>
      </c>
      <c r="M115" s="270" t="str">
        <f>IF(PROGRESS!AR126="","NO DATA",PROGRESS!AR126)</f>
        <v>NO DATA</v>
      </c>
      <c r="N115" s="270" t="str">
        <f>IF(PROGRESS!AW126="","NO DATA",PROGRESS!AW126)</f>
        <v>NO DATA</v>
      </c>
      <c r="O115" s="270" t="str">
        <f>IF(PROGRESS!BB126="","NO DATA",PROGRESS!BB126)</f>
        <v>NO DATA</v>
      </c>
      <c r="P115" s="270" t="str">
        <f>IF(PROGRESS!BG126="","NO DATA",PROGRESS!BG126)</f>
        <v>NO DATA</v>
      </c>
      <c r="Q115" s="270" t="str">
        <f>IF(PROGRESS!BL126="","NO DATA",PROGRESS!BL126)</f>
        <v>NO DATA</v>
      </c>
      <c r="R115" s="270" t="str">
        <f>IF(PROGRESS!BQ126="","NO DATA",PROGRESS!BQ126)</f>
        <v>NO DATA</v>
      </c>
      <c r="S115" s="270" t="str">
        <f>IF(PROGRESS!BV126="","NO DATA",PROGRESS!BV126)</f>
        <v>NO DATA</v>
      </c>
      <c r="T115" s="270" t="str">
        <f>IF(PROGRESS!CA126="","NO DATA",PROGRESS!CA126)</f>
        <v>NO DATA</v>
      </c>
      <c r="U115" s="270" t="str">
        <f>IF(PROGRESS!CF126="","NO DATA",PROGRESS!CF126)</f>
        <v>NO DATA</v>
      </c>
      <c r="V115" s="385" t="str">
        <f>IF(PROGRESS!CK126="","NO DATA",PROGRESS!CK126)</f>
        <v>NO DATA</v>
      </c>
    </row>
    <row r="116" spans="1:22" x14ac:dyDescent="0.25">
      <c r="A116" s="35">
        <f>IF(DATASHEET!A113="","",DATASHEET!A113)</f>
        <v>152889</v>
      </c>
      <c r="B116" s="19" t="str">
        <f>DATASHEET!B113</f>
        <v>MARTIN, Isabel</v>
      </c>
      <c r="C116" s="20" t="str">
        <f>DATASHEET!C113</f>
        <v>8MH</v>
      </c>
      <c r="D116" s="122" t="str">
        <f>PROGRESS!E127</f>
        <v>N</v>
      </c>
      <c r="E116" s="424" t="str">
        <f>PROGRESS!I127</f>
        <v>N</v>
      </c>
      <c r="F116" s="377" t="str">
        <f>DATASHEET!L113</f>
        <v>7-8</v>
      </c>
      <c r="G116" s="274" t="str">
        <f t="shared" si="3"/>
        <v/>
      </c>
      <c r="H116" s="274" t="str">
        <f>IF(PROGRESS!S127="","NO DATA",PROGRESS!S127)</f>
        <v>NO DATA</v>
      </c>
      <c r="I116" s="275" t="str">
        <f>IF(PROGRESS!X127="","NO DATA",PROGRESS!X127)</f>
        <v>NO DATA</v>
      </c>
      <c r="J116" s="270" t="str">
        <f>IF(PROGRESS!AC127="","NO DATA",PROGRESS!AC127)</f>
        <v>NO DATA</v>
      </c>
      <c r="K116" s="270" t="str">
        <f>IF(PROGRESS!AH127="","NO DATA",PROGRESS!AH127)</f>
        <v>NO DATA</v>
      </c>
      <c r="L116" s="270" t="str">
        <f>IF(PROGRESS!AM127="","NO DATA",PROGRESS!AM127)</f>
        <v>NO DATA</v>
      </c>
      <c r="M116" s="270" t="str">
        <f>IF(PROGRESS!AR127="","NO DATA",PROGRESS!AR127)</f>
        <v>NO DATA</v>
      </c>
      <c r="N116" s="270" t="str">
        <f>IF(PROGRESS!AW127="","NO DATA",PROGRESS!AW127)</f>
        <v>NO DATA</v>
      </c>
      <c r="O116" s="270" t="str">
        <f>IF(PROGRESS!BB127="","NO DATA",PROGRESS!BB127)</f>
        <v>NO DATA</v>
      </c>
      <c r="P116" s="270" t="str">
        <f>IF(PROGRESS!BG127="","NO DATA",PROGRESS!BG127)</f>
        <v>NO DATA</v>
      </c>
      <c r="Q116" s="270" t="str">
        <f>IF(PROGRESS!BL127="","NO DATA",PROGRESS!BL127)</f>
        <v>NO DATA</v>
      </c>
      <c r="R116" s="270" t="str">
        <f>IF(PROGRESS!BQ127="","NO DATA",PROGRESS!BQ127)</f>
        <v>NO DATA</v>
      </c>
      <c r="S116" s="270" t="str">
        <f>IF(PROGRESS!BV127="","NO DATA",PROGRESS!BV127)</f>
        <v>NO DATA</v>
      </c>
      <c r="T116" s="270" t="str">
        <f>IF(PROGRESS!CA127="","NO DATA",PROGRESS!CA127)</f>
        <v>NO DATA</v>
      </c>
      <c r="U116" s="270" t="str">
        <f>IF(PROGRESS!CF127="","NO DATA",PROGRESS!CF127)</f>
        <v>NO DATA</v>
      </c>
      <c r="V116" s="385" t="str">
        <f>IF(PROGRESS!CK127="","NO DATA",PROGRESS!CK127)</f>
        <v>NO DATA</v>
      </c>
    </row>
    <row r="117" spans="1:22" x14ac:dyDescent="0.25">
      <c r="A117" s="35">
        <f>IF(DATASHEET!A114="","",DATASHEET!A114)</f>
        <v>152895</v>
      </c>
      <c r="B117" s="19" t="str">
        <f>DATASHEET!B114</f>
        <v>MATISCHEN, Mateo</v>
      </c>
      <c r="C117" s="20" t="str">
        <f>DATASHEET!C114</f>
        <v>8AB</v>
      </c>
      <c r="D117" s="122" t="str">
        <f>PROGRESS!E128</f>
        <v>N</v>
      </c>
      <c r="E117" s="424" t="str">
        <f>PROGRESS!I128</f>
        <v>N</v>
      </c>
      <c r="F117" s="377" t="str">
        <f>DATASHEET!L114</f>
        <v>4-5</v>
      </c>
      <c r="G117" s="274" t="str">
        <f t="shared" si="3"/>
        <v/>
      </c>
      <c r="H117" s="274" t="str">
        <f>IF(PROGRESS!S128="","NO DATA",PROGRESS!S128)</f>
        <v>NO DATA</v>
      </c>
      <c r="I117" s="275" t="str">
        <f>IF(PROGRESS!X128="","NO DATA",PROGRESS!X128)</f>
        <v>NO DATA</v>
      </c>
      <c r="J117" s="270" t="str">
        <f>IF(PROGRESS!AC128="","NO DATA",PROGRESS!AC128)</f>
        <v>NO DATA</v>
      </c>
      <c r="K117" s="270" t="str">
        <f>IF(PROGRESS!AH128="","NO DATA",PROGRESS!AH128)</f>
        <v>NO DATA</v>
      </c>
      <c r="L117" s="270" t="str">
        <f>IF(PROGRESS!AM128="","NO DATA",PROGRESS!AM128)</f>
        <v>NO DATA</v>
      </c>
      <c r="M117" s="270" t="str">
        <f>IF(PROGRESS!AR128="","NO DATA",PROGRESS!AR128)</f>
        <v>NO DATA</v>
      </c>
      <c r="N117" s="270" t="str">
        <f>IF(PROGRESS!AW128="","NO DATA",PROGRESS!AW128)</f>
        <v>NO DATA</v>
      </c>
      <c r="O117" s="270" t="str">
        <f>IF(PROGRESS!BB128="","NO DATA",PROGRESS!BB128)</f>
        <v>NO DATA</v>
      </c>
      <c r="P117" s="270" t="str">
        <f>IF(PROGRESS!BG128="","NO DATA",PROGRESS!BG128)</f>
        <v>NO DATA</v>
      </c>
      <c r="Q117" s="270" t="str">
        <f>IF(PROGRESS!BL128="","NO DATA",PROGRESS!BL128)</f>
        <v>NO DATA</v>
      </c>
      <c r="R117" s="270" t="str">
        <f>IF(PROGRESS!BQ128="","NO DATA",PROGRESS!BQ128)</f>
        <v>NO DATA</v>
      </c>
      <c r="S117" s="270" t="str">
        <f>IF(PROGRESS!BV128="","NO DATA",PROGRESS!BV128)</f>
        <v>NO DATA</v>
      </c>
      <c r="T117" s="270" t="str">
        <f>IF(PROGRESS!CA128="","NO DATA",PROGRESS!CA128)</f>
        <v>NO DATA</v>
      </c>
      <c r="U117" s="270" t="str">
        <f>IF(PROGRESS!CF128="","NO DATA",PROGRESS!CF128)</f>
        <v>NO DATA</v>
      </c>
      <c r="V117" s="385" t="str">
        <f>IF(PROGRESS!CK128="","NO DATA",PROGRESS!CK128)</f>
        <v>NO DATA</v>
      </c>
    </row>
    <row r="118" spans="1:22" x14ac:dyDescent="0.25">
      <c r="A118" s="35">
        <f>IF(DATASHEET!A115="","",DATASHEET!A115)</f>
        <v>160009</v>
      </c>
      <c r="B118" s="19" t="str">
        <f>DATASHEET!B115</f>
        <v>MATTHEWS, Skyler</v>
      </c>
      <c r="C118" s="20" t="str">
        <f>DATASHEET!C115</f>
        <v>8AB</v>
      </c>
      <c r="D118" s="122" t="str">
        <f>PROGRESS!E129</f>
        <v>N</v>
      </c>
      <c r="E118" s="424" t="str">
        <f>PROGRESS!I129</f>
        <v>N</v>
      </c>
      <c r="F118" s="377" t="str">
        <f>DATASHEET!L115</f>
        <v>1-2</v>
      </c>
      <c r="G118" s="274" t="str">
        <f t="shared" si="3"/>
        <v/>
      </c>
      <c r="H118" s="274" t="str">
        <f>IF(PROGRESS!S129="","NO DATA",PROGRESS!S129)</f>
        <v>NO DATA</v>
      </c>
      <c r="I118" s="275" t="str">
        <f>IF(PROGRESS!X129="","NO DATA",PROGRESS!X129)</f>
        <v>NO DATA</v>
      </c>
      <c r="J118" s="270" t="str">
        <f>IF(PROGRESS!AC129="","NO DATA",PROGRESS!AC129)</f>
        <v>NO DATA</v>
      </c>
      <c r="K118" s="270" t="str">
        <f>IF(PROGRESS!AH129="","NO DATA",PROGRESS!AH129)</f>
        <v>NO DATA</v>
      </c>
      <c r="L118" s="270" t="str">
        <f>IF(PROGRESS!AM129="","NO DATA",PROGRESS!AM129)</f>
        <v>NO DATA</v>
      </c>
      <c r="M118" s="270" t="str">
        <f>IF(PROGRESS!AR129="","NO DATA",PROGRESS!AR129)</f>
        <v>NO DATA</v>
      </c>
      <c r="N118" s="270" t="str">
        <f>IF(PROGRESS!AW129="","NO DATA",PROGRESS!AW129)</f>
        <v>NO DATA</v>
      </c>
      <c r="O118" s="270" t="str">
        <f>IF(PROGRESS!BB129="","NO DATA",PROGRESS!BB129)</f>
        <v>NO DATA</v>
      </c>
      <c r="P118" s="270" t="str">
        <f>IF(PROGRESS!BG129="","NO DATA",PROGRESS!BG129)</f>
        <v>NO DATA</v>
      </c>
      <c r="Q118" s="270" t="str">
        <f>IF(PROGRESS!BL129="","NO DATA",PROGRESS!BL129)</f>
        <v>NO DATA</v>
      </c>
      <c r="R118" s="270" t="str">
        <f>IF(PROGRESS!BQ129="","NO DATA",PROGRESS!BQ129)</f>
        <v>NO DATA</v>
      </c>
      <c r="S118" s="270" t="str">
        <f>IF(PROGRESS!BV129="","NO DATA",PROGRESS!BV129)</f>
        <v>NO DATA</v>
      </c>
      <c r="T118" s="270" t="str">
        <f>IF(PROGRESS!CA129="","NO DATA",PROGRESS!CA129)</f>
        <v>NO DATA</v>
      </c>
      <c r="U118" s="270" t="str">
        <f>IF(PROGRESS!CF129="","NO DATA",PROGRESS!CF129)</f>
        <v>NO DATA</v>
      </c>
      <c r="V118" s="385" t="str">
        <f>IF(PROGRESS!CK129="","NO DATA",PROGRESS!CK129)</f>
        <v>NO DATA</v>
      </c>
    </row>
    <row r="119" spans="1:22" x14ac:dyDescent="0.25">
      <c r="A119" s="35">
        <f>IF(DATASHEET!A116="","",DATASHEET!A116)</f>
        <v>152854</v>
      </c>
      <c r="B119" s="19" t="str">
        <f>DATASHEET!B116</f>
        <v>MAZHINDU, Nathaniel</v>
      </c>
      <c r="C119" s="20" t="str">
        <f>DATASHEET!C116</f>
        <v>8JJ</v>
      </c>
      <c r="D119" s="122" t="str">
        <f>PROGRESS!E130</f>
        <v>N</v>
      </c>
      <c r="E119" s="424" t="str">
        <f>PROGRESS!I130</f>
        <v>N</v>
      </c>
      <c r="F119" s="377" t="str">
        <f>DATASHEET!L116</f>
        <v>5-6</v>
      </c>
      <c r="G119" s="274" t="str">
        <f t="shared" si="3"/>
        <v/>
      </c>
      <c r="H119" s="274" t="str">
        <f>IF(PROGRESS!S130="","NO DATA",PROGRESS!S130)</f>
        <v>NO DATA</v>
      </c>
      <c r="I119" s="275" t="str">
        <f>IF(PROGRESS!X130="","NO DATA",PROGRESS!X130)</f>
        <v>NO DATA</v>
      </c>
      <c r="J119" s="270" t="str">
        <f>IF(PROGRESS!AC130="","NO DATA",PROGRESS!AC130)</f>
        <v>NO DATA</v>
      </c>
      <c r="K119" s="270" t="str">
        <f>IF(PROGRESS!AH130="","NO DATA",PROGRESS!AH130)</f>
        <v>NO DATA</v>
      </c>
      <c r="L119" s="270" t="str">
        <f>IF(PROGRESS!AM130="","NO DATA",PROGRESS!AM130)</f>
        <v>NO DATA</v>
      </c>
      <c r="M119" s="270" t="str">
        <f>IF(PROGRESS!AR130="","NO DATA",PROGRESS!AR130)</f>
        <v>NO DATA</v>
      </c>
      <c r="N119" s="270" t="str">
        <f>IF(PROGRESS!AW130="","NO DATA",PROGRESS!AW130)</f>
        <v>NO DATA</v>
      </c>
      <c r="O119" s="270" t="str">
        <f>IF(PROGRESS!BB130="","NO DATA",PROGRESS!BB130)</f>
        <v>NO DATA</v>
      </c>
      <c r="P119" s="270" t="str">
        <f>IF(PROGRESS!BG130="","NO DATA",PROGRESS!BG130)</f>
        <v>NO DATA</v>
      </c>
      <c r="Q119" s="270" t="str">
        <f>IF(PROGRESS!BL130="","NO DATA",PROGRESS!BL130)</f>
        <v>NO DATA</v>
      </c>
      <c r="R119" s="270" t="str">
        <f>IF(PROGRESS!BQ130="","NO DATA",PROGRESS!BQ130)</f>
        <v>NO DATA</v>
      </c>
      <c r="S119" s="270" t="str">
        <f>IF(PROGRESS!BV130="","NO DATA",PROGRESS!BV130)</f>
        <v>NO DATA</v>
      </c>
      <c r="T119" s="270" t="str">
        <f>IF(PROGRESS!CA130="","NO DATA",PROGRESS!CA130)</f>
        <v>NO DATA</v>
      </c>
      <c r="U119" s="270" t="str">
        <f>IF(PROGRESS!CF130="","NO DATA",PROGRESS!CF130)</f>
        <v>NO DATA</v>
      </c>
      <c r="V119" s="385" t="str">
        <f>IF(PROGRESS!CK130="","NO DATA",PROGRESS!CK130)</f>
        <v>NO DATA</v>
      </c>
    </row>
    <row r="120" spans="1:22" x14ac:dyDescent="0.25">
      <c r="A120" s="35">
        <f>IF(DATASHEET!A117="","",DATASHEET!A117)</f>
        <v>152915</v>
      </c>
      <c r="B120" s="19" t="str">
        <f>DATASHEET!B117</f>
        <v>MBAH, Joseph</v>
      </c>
      <c r="C120" s="20" t="str">
        <f>DATASHEET!C117</f>
        <v>8MH</v>
      </c>
      <c r="D120" s="122" t="str">
        <f>PROGRESS!E131</f>
        <v>K</v>
      </c>
      <c r="E120" s="424" t="str">
        <f>PROGRESS!I131</f>
        <v>Y</v>
      </c>
      <c r="F120" s="377" t="str">
        <f>DATASHEET!L117</f>
        <v>3-4</v>
      </c>
      <c r="G120" s="274" t="str">
        <f t="shared" si="3"/>
        <v/>
      </c>
      <c r="H120" s="274" t="str">
        <f>IF(PROGRESS!S131="","NO DATA",PROGRESS!S131)</f>
        <v>NO DATA</v>
      </c>
      <c r="I120" s="275" t="str">
        <f>IF(PROGRESS!X131="","NO DATA",PROGRESS!X131)</f>
        <v>NO DATA</v>
      </c>
      <c r="J120" s="270" t="str">
        <f>IF(PROGRESS!AC131="","NO DATA",PROGRESS!AC131)</f>
        <v>NO DATA</v>
      </c>
      <c r="K120" s="270" t="str">
        <f>IF(PROGRESS!AH131="","NO DATA",PROGRESS!AH131)</f>
        <v>NO DATA</v>
      </c>
      <c r="L120" s="270" t="str">
        <f>IF(PROGRESS!AM131="","NO DATA",PROGRESS!AM131)</f>
        <v>NO DATA</v>
      </c>
      <c r="M120" s="270" t="str">
        <f>IF(PROGRESS!AR131="","NO DATA",PROGRESS!AR131)</f>
        <v>NO DATA</v>
      </c>
      <c r="N120" s="270" t="str">
        <f>IF(PROGRESS!AW131="","NO DATA",PROGRESS!AW131)</f>
        <v>NO DATA</v>
      </c>
      <c r="O120" s="270" t="str">
        <f>IF(PROGRESS!BB131="","NO DATA",PROGRESS!BB131)</f>
        <v>NO DATA</v>
      </c>
      <c r="P120" s="270" t="str">
        <f>IF(PROGRESS!BG131="","NO DATA",PROGRESS!BG131)</f>
        <v>NO DATA</v>
      </c>
      <c r="Q120" s="270" t="str">
        <f>IF(PROGRESS!BL131="","NO DATA",PROGRESS!BL131)</f>
        <v>NO DATA</v>
      </c>
      <c r="R120" s="270" t="str">
        <f>IF(PROGRESS!BQ131="","NO DATA",PROGRESS!BQ131)</f>
        <v>NO DATA</v>
      </c>
      <c r="S120" s="270" t="str">
        <f>IF(PROGRESS!BV131="","NO DATA",PROGRESS!BV131)</f>
        <v>NO DATA</v>
      </c>
      <c r="T120" s="270" t="str">
        <f>IF(PROGRESS!CA131="","NO DATA",PROGRESS!CA131)</f>
        <v>NO DATA</v>
      </c>
      <c r="U120" s="270" t="str">
        <f>IF(PROGRESS!CF131="","NO DATA",PROGRESS!CF131)</f>
        <v>NO DATA</v>
      </c>
      <c r="V120" s="385" t="str">
        <f>IF(PROGRESS!CK131="","NO DATA",PROGRESS!CK131)</f>
        <v>NO DATA</v>
      </c>
    </row>
    <row r="121" spans="1:22" x14ac:dyDescent="0.25">
      <c r="A121" s="35">
        <f>IF(DATASHEET!A118="","",DATASHEET!A118)</f>
        <v>152818</v>
      </c>
      <c r="B121" s="19" t="str">
        <f>DATASHEET!B118</f>
        <v>MBUKANMA, Christiana</v>
      </c>
      <c r="C121" s="20" t="str">
        <f>DATASHEET!C118</f>
        <v>8PH</v>
      </c>
      <c r="D121" s="122" t="str">
        <f>PROGRESS!E132</f>
        <v>N</v>
      </c>
      <c r="E121" s="424" t="str">
        <f>PROGRESS!I132</f>
        <v>N</v>
      </c>
      <c r="F121" s="377" t="str">
        <f>DATASHEET!L118</f>
        <v>3-4</v>
      </c>
      <c r="G121" s="274" t="str">
        <f t="shared" si="3"/>
        <v/>
      </c>
      <c r="H121" s="274" t="str">
        <f>IF(PROGRESS!S132="","NO DATA",PROGRESS!S132)</f>
        <v>NO DATA</v>
      </c>
      <c r="I121" s="275" t="str">
        <f>IF(PROGRESS!X132="","NO DATA",PROGRESS!X132)</f>
        <v>NO DATA</v>
      </c>
      <c r="J121" s="270" t="str">
        <f>IF(PROGRESS!AC132="","NO DATA",PROGRESS!AC132)</f>
        <v>NO DATA</v>
      </c>
      <c r="K121" s="270" t="str">
        <f>IF(PROGRESS!AH132="","NO DATA",PROGRESS!AH132)</f>
        <v>NO DATA</v>
      </c>
      <c r="L121" s="270" t="str">
        <f>IF(PROGRESS!AM132="","NO DATA",PROGRESS!AM132)</f>
        <v>NO DATA</v>
      </c>
      <c r="M121" s="270" t="str">
        <f>IF(PROGRESS!AR132="","NO DATA",PROGRESS!AR132)</f>
        <v>NO DATA</v>
      </c>
      <c r="N121" s="270" t="str">
        <f>IF(PROGRESS!AW132="","NO DATA",PROGRESS!AW132)</f>
        <v>NO DATA</v>
      </c>
      <c r="O121" s="270" t="str">
        <f>IF(PROGRESS!BB132="","NO DATA",PROGRESS!BB132)</f>
        <v>NO DATA</v>
      </c>
      <c r="P121" s="270" t="str">
        <f>IF(PROGRESS!BG132="","NO DATA",PROGRESS!BG132)</f>
        <v>NO DATA</v>
      </c>
      <c r="Q121" s="270" t="str">
        <f>IF(PROGRESS!BL132="","NO DATA",PROGRESS!BL132)</f>
        <v>NO DATA</v>
      </c>
      <c r="R121" s="270" t="str">
        <f>IF(PROGRESS!BQ132="","NO DATA",PROGRESS!BQ132)</f>
        <v>NO DATA</v>
      </c>
      <c r="S121" s="270" t="str">
        <f>IF(PROGRESS!BV132="","NO DATA",PROGRESS!BV132)</f>
        <v>NO DATA</v>
      </c>
      <c r="T121" s="270" t="str">
        <f>IF(PROGRESS!CA132="","NO DATA",PROGRESS!CA132)</f>
        <v>NO DATA</v>
      </c>
      <c r="U121" s="270" t="str">
        <f>IF(PROGRESS!CF132="","NO DATA",PROGRESS!CF132)</f>
        <v>NO DATA</v>
      </c>
      <c r="V121" s="385" t="str">
        <f>IF(PROGRESS!CK132="","NO DATA",PROGRESS!CK132)</f>
        <v>NO DATA</v>
      </c>
    </row>
    <row r="122" spans="1:22" x14ac:dyDescent="0.25">
      <c r="A122" s="35">
        <f>IF(DATASHEET!A119="","",DATASHEET!A119)</f>
        <v>152873</v>
      </c>
      <c r="B122" s="19" t="str">
        <f>DATASHEET!B119</f>
        <v>MCDONAGH-HUTTON, Daisy</v>
      </c>
      <c r="C122" s="20" t="str">
        <f>DATASHEET!C119</f>
        <v>8AB</v>
      </c>
      <c r="D122" s="122" t="str">
        <f>PROGRESS!E133</f>
        <v>N</v>
      </c>
      <c r="E122" s="424" t="str">
        <f>PROGRESS!I133</f>
        <v>N</v>
      </c>
      <c r="F122" s="377" t="str">
        <f>DATASHEET!L119</f>
        <v>5-6</v>
      </c>
      <c r="G122" s="274" t="str">
        <f t="shared" si="3"/>
        <v/>
      </c>
      <c r="H122" s="274" t="str">
        <f>IF(PROGRESS!S133="","NO DATA",PROGRESS!S133)</f>
        <v>NO DATA</v>
      </c>
      <c r="I122" s="275" t="str">
        <f>IF(PROGRESS!X133="","NO DATA",PROGRESS!X133)</f>
        <v>NO DATA</v>
      </c>
      <c r="J122" s="270" t="str">
        <f>IF(PROGRESS!AC133="","NO DATA",PROGRESS!AC133)</f>
        <v>NO DATA</v>
      </c>
      <c r="K122" s="270" t="str">
        <f>IF(PROGRESS!AH133="","NO DATA",PROGRESS!AH133)</f>
        <v>NO DATA</v>
      </c>
      <c r="L122" s="270" t="str">
        <f>IF(PROGRESS!AM133="","NO DATA",PROGRESS!AM133)</f>
        <v>NO DATA</v>
      </c>
      <c r="M122" s="270" t="str">
        <f>IF(PROGRESS!AR133="","NO DATA",PROGRESS!AR133)</f>
        <v>NO DATA</v>
      </c>
      <c r="N122" s="270" t="str">
        <f>IF(PROGRESS!AW133="","NO DATA",PROGRESS!AW133)</f>
        <v>NO DATA</v>
      </c>
      <c r="O122" s="270" t="str">
        <f>IF(PROGRESS!BB133="","NO DATA",PROGRESS!BB133)</f>
        <v>NO DATA</v>
      </c>
      <c r="P122" s="270" t="str">
        <f>IF(PROGRESS!BG133="","NO DATA",PROGRESS!BG133)</f>
        <v>NO DATA</v>
      </c>
      <c r="Q122" s="270" t="str">
        <f>IF(PROGRESS!BL133="","NO DATA",PROGRESS!BL133)</f>
        <v>NO DATA</v>
      </c>
      <c r="R122" s="270" t="str">
        <f>IF(PROGRESS!BQ133="","NO DATA",PROGRESS!BQ133)</f>
        <v>NO DATA</v>
      </c>
      <c r="S122" s="270" t="str">
        <f>IF(PROGRESS!BV133="","NO DATA",PROGRESS!BV133)</f>
        <v>NO DATA</v>
      </c>
      <c r="T122" s="270" t="str">
        <f>IF(PROGRESS!CA133="","NO DATA",PROGRESS!CA133)</f>
        <v>NO DATA</v>
      </c>
      <c r="U122" s="270" t="str">
        <f>IF(PROGRESS!CF133="","NO DATA",PROGRESS!CF133)</f>
        <v>NO DATA</v>
      </c>
      <c r="V122" s="385" t="str">
        <f>IF(PROGRESS!CK133="","NO DATA",PROGRESS!CK133)</f>
        <v>NO DATA</v>
      </c>
    </row>
    <row r="123" spans="1:22" x14ac:dyDescent="0.25">
      <c r="A123" s="35">
        <f>IF(DATASHEET!A120="","",DATASHEET!A120)</f>
        <v>152940</v>
      </c>
      <c r="B123" s="19" t="str">
        <f>DATASHEET!B120</f>
        <v>MCDONAGH-HUTTON, Matilda</v>
      </c>
      <c r="C123" s="20" t="str">
        <f>DATASHEET!C120</f>
        <v>8AR</v>
      </c>
      <c r="D123" s="122" t="str">
        <f>PROGRESS!E134</f>
        <v>N</v>
      </c>
      <c r="E123" s="424" t="str">
        <f>PROGRESS!I134</f>
        <v>N</v>
      </c>
      <c r="F123" s="377" t="str">
        <f>DATASHEET!L120</f>
        <v>4-5</v>
      </c>
      <c r="G123" s="274" t="str">
        <f t="shared" si="3"/>
        <v/>
      </c>
      <c r="H123" s="274" t="str">
        <f>IF(PROGRESS!S134="","NO DATA",PROGRESS!S134)</f>
        <v>NO DATA</v>
      </c>
      <c r="I123" s="275" t="str">
        <f>IF(PROGRESS!X134="","NO DATA",PROGRESS!X134)</f>
        <v>NO DATA</v>
      </c>
      <c r="J123" s="270" t="str">
        <f>IF(PROGRESS!AC134="","NO DATA",PROGRESS!AC134)</f>
        <v>NO DATA</v>
      </c>
      <c r="K123" s="270" t="str">
        <f>IF(PROGRESS!AH134="","NO DATA",PROGRESS!AH134)</f>
        <v>NO DATA</v>
      </c>
      <c r="L123" s="270" t="str">
        <f>IF(PROGRESS!AM134="","NO DATA",PROGRESS!AM134)</f>
        <v>NO DATA</v>
      </c>
      <c r="M123" s="270" t="str">
        <f>IF(PROGRESS!AR134="","NO DATA",PROGRESS!AR134)</f>
        <v>NO DATA</v>
      </c>
      <c r="N123" s="270" t="str">
        <f>IF(PROGRESS!AW134="","NO DATA",PROGRESS!AW134)</f>
        <v>NO DATA</v>
      </c>
      <c r="O123" s="270" t="str">
        <f>IF(PROGRESS!BB134="","NO DATA",PROGRESS!BB134)</f>
        <v>NO DATA</v>
      </c>
      <c r="P123" s="270" t="str">
        <f>IF(PROGRESS!BG134="","NO DATA",PROGRESS!BG134)</f>
        <v>NO DATA</v>
      </c>
      <c r="Q123" s="270" t="str">
        <f>IF(PROGRESS!BL134="","NO DATA",PROGRESS!BL134)</f>
        <v>NO DATA</v>
      </c>
      <c r="R123" s="270" t="str">
        <f>IF(PROGRESS!BQ134="","NO DATA",PROGRESS!BQ134)</f>
        <v>NO DATA</v>
      </c>
      <c r="S123" s="270" t="str">
        <f>IF(PROGRESS!BV134="","NO DATA",PROGRESS!BV134)</f>
        <v>NO DATA</v>
      </c>
      <c r="T123" s="270" t="str">
        <f>IF(PROGRESS!CA134="","NO DATA",PROGRESS!CA134)</f>
        <v>NO DATA</v>
      </c>
      <c r="U123" s="270" t="str">
        <f>IF(PROGRESS!CF134="","NO DATA",PROGRESS!CF134)</f>
        <v>NO DATA</v>
      </c>
      <c r="V123" s="385" t="str">
        <f>IF(PROGRESS!CK134="","NO DATA",PROGRESS!CK134)</f>
        <v>NO DATA</v>
      </c>
    </row>
    <row r="124" spans="1:22" x14ac:dyDescent="0.25">
      <c r="A124" s="35">
        <f>IF(DATASHEET!A121="","",DATASHEET!A121)</f>
        <v>152744</v>
      </c>
      <c r="B124" s="19" t="str">
        <f>DATASHEET!B121</f>
        <v>MCDONALD-JAFFIER, Amaya</v>
      </c>
      <c r="C124" s="20" t="str">
        <f>DATASHEET!C121</f>
        <v>8MH</v>
      </c>
      <c r="D124" s="122" t="str">
        <f>PROGRESS!E135</f>
        <v>N</v>
      </c>
      <c r="E124" s="424" t="str">
        <f>PROGRESS!I135</f>
        <v>N</v>
      </c>
      <c r="F124" s="377" t="str">
        <f>DATASHEET!L121</f>
        <v>5-6</v>
      </c>
      <c r="G124" s="274" t="str">
        <f t="shared" si="3"/>
        <v/>
      </c>
      <c r="H124" s="274" t="str">
        <f>IF(PROGRESS!S135="","NO DATA",PROGRESS!S135)</f>
        <v>NO DATA</v>
      </c>
      <c r="I124" s="275" t="str">
        <f>IF(PROGRESS!X135="","NO DATA",PROGRESS!X135)</f>
        <v>NO DATA</v>
      </c>
      <c r="J124" s="270" t="str">
        <f>IF(PROGRESS!AC135="","NO DATA",PROGRESS!AC135)</f>
        <v>NO DATA</v>
      </c>
      <c r="K124" s="270" t="str">
        <f>IF(PROGRESS!AH135="","NO DATA",PROGRESS!AH135)</f>
        <v>NO DATA</v>
      </c>
      <c r="L124" s="270" t="str">
        <f>IF(PROGRESS!AM135="","NO DATA",PROGRESS!AM135)</f>
        <v>NO DATA</v>
      </c>
      <c r="M124" s="270" t="str">
        <f>IF(PROGRESS!AR135="","NO DATA",PROGRESS!AR135)</f>
        <v>NO DATA</v>
      </c>
      <c r="N124" s="270" t="str">
        <f>IF(PROGRESS!AW135="","NO DATA",PROGRESS!AW135)</f>
        <v>NO DATA</v>
      </c>
      <c r="O124" s="270" t="str">
        <f>IF(PROGRESS!BB135="","NO DATA",PROGRESS!BB135)</f>
        <v>NO DATA</v>
      </c>
      <c r="P124" s="270" t="str">
        <f>IF(PROGRESS!BG135="","NO DATA",PROGRESS!BG135)</f>
        <v>NO DATA</v>
      </c>
      <c r="Q124" s="270" t="str">
        <f>IF(PROGRESS!BL135="","NO DATA",PROGRESS!BL135)</f>
        <v>NO DATA</v>
      </c>
      <c r="R124" s="270" t="str">
        <f>IF(PROGRESS!BQ135="","NO DATA",PROGRESS!BQ135)</f>
        <v>NO DATA</v>
      </c>
      <c r="S124" s="270" t="str">
        <f>IF(PROGRESS!BV135="","NO DATA",PROGRESS!BV135)</f>
        <v>NO DATA</v>
      </c>
      <c r="T124" s="270" t="str">
        <f>IF(PROGRESS!CA135="","NO DATA",PROGRESS!CA135)</f>
        <v>NO DATA</v>
      </c>
      <c r="U124" s="270" t="str">
        <f>IF(PROGRESS!CF135="","NO DATA",PROGRESS!CF135)</f>
        <v>NO DATA</v>
      </c>
      <c r="V124" s="385" t="str">
        <f>IF(PROGRESS!CK135="","NO DATA",PROGRESS!CK135)</f>
        <v>NO DATA</v>
      </c>
    </row>
    <row r="125" spans="1:22" x14ac:dyDescent="0.25">
      <c r="A125" s="35">
        <f>IF(DATASHEET!A122="","",DATASHEET!A122)</f>
        <v>152941</v>
      </c>
      <c r="B125" s="19" t="str">
        <f>DATASHEET!B122</f>
        <v>MCKINNEY, Ingrid</v>
      </c>
      <c r="C125" s="20" t="str">
        <f>DATASHEET!C122</f>
        <v>8AB</v>
      </c>
      <c r="D125" s="122" t="str">
        <f>PROGRESS!E136</f>
        <v>N</v>
      </c>
      <c r="E125" s="424" t="str">
        <f>PROGRESS!I136</f>
        <v>N</v>
      </c>
      <c r="F125" s="377" t="str">
        <f>DATASHEET!L122</f>
        <v>5-6</v>
      </c>
      <c r="G125" s="274" t="str">
        <f t="shared" si="3"/>
        <v/>
      </c>
      <c r="H125" s="274" t="str">
        <f>IF(PROGRESS!S136="","NO DATA",PROGRESS!S136)</f>
        <v>NO DATA</v>
      </c>
      <c r="I125" s="275" t="str">
        <f>IF(PROGRESS!X136="","NO DATA",PROGRESS!X136)</f>
        <v>NO DATA</v>
      </c>
      <c r="J125" s="270" t="str">
        <f>IF(PROGRESS!AC136="","NO DATA",PROGRESS!AC136)</f>
        <v>NO DATA</v>
      </c>
      <c r="K125" s="270" t="str">
        <f>IF(PROGRESS!AH136="","NO DATA",PROGRESS!AH136)</f>
        <v>NO DATA</v>
      </c>
      <c r="L125" s="270" t="str">
        <f>IF(PROGRESS!AM136="","NO DATA",PROGRESS!AM136)</f>
        <v>NO DATA</v>
      </c>
      <c r="M125" s="270" t="str">
        <f>IF(PROGRESS!AR136="","NO DATA",PROGRESS!AR136)</f>
        <v>NO DATA</v>
      </c>
      <c r="N125" s="270" t="str">
        <f>IF(PROGRESS!AW136="","NO DATA",PROGRESS!AW136)</f>
        <v>NO DATA</v>
      </c>
      <c r="O125" s="270" t="str">
        <f>IF(PROGRESS!BB136="","NO DATA",PROGRESS!BB136)</f>
        <v>NO DATA</v>
      </c>
      <c r="P125" s="270" t="str">
        <f>IF(PROGRESS!BG136="","NO DATA",PROGRESS!BG136)</f>
        <v>NO DATA</v>
      </c>
      <c r="Q125" s="270" t="str">
        <f>IF(PROGRESS!BL136="","NO DATA",PROGRESS!BL136)</f>
        <v>NO DATA</v>
      </c>
      <c r="R125" s="270" t="str">
        <f>IF(PROGRESS!BQ136="","NO DATA",PROGRESS!BQ136)</f>
        <v>NO DATA</v>
      </c>
      <c r="S125" s="270" t="str">
        <f>IF(PROGRESS!BV136="","NO DATA",PROGRESS!BV136)</f>
        <v>NO DATA</v>
      </c>
      <c r="T125" s="270" t="str">
        <f>IF(PROGRESS!CA136="","NO DATA",PROGRESS!CA136)</f>
        <v>NO DATA</v>
      </c>
      <c r="U125" s="270" t="str">
        <f>IF(PROGRESS!CF136="","NO DATA",PROGRESS!CF136)</f>
        <v>NO DATA</v>
      </c>
      <c r="V125" s="385" t="str">
        <f>IF(PROGRESS!CK136="","NO DATA",PROGRESS!CK136)</f>
        <v>NO DATA</v>
      </c>
    </row>
    <row r="126" spans="1:22" x14ac:dyDescent="0.25">
      <c r="A126" s="35">
        <f>IF(DATASHEET!A123="","",DATASHEET!A123)</f>
        <v>152888</v>
      </c>
      <c r="B126" s="19" t="str">
        <f>DATASHEET!B123</f>
        <v>MEDHANIE, Sesen</v>
      </c>
      <c r="C126" s="20" t="str">
        <f>DATASHEET!C123</f>
        <v>8MH</v>
      </c>
      <c r="D126" s="122" t="str">
        <f>PROGRESS!E137</f>
        <v>N</v>
      </c>
      <c r="E126" s="424" t="str">
        <f>PROGRESS!I137</f>
        <v>N</v>
      </c>
      <c r="F126" s="377" t="str">
        <f>DATASHEET!L123</f>
        <v>5-6</v>
      </c>
      <c r="G126" s="274" t="str">
        <f t="shared" si="3"/>
        <v/>
      </c>
      <c r="H126" s="274" t="str">
        <f>IF(PROGRESS!S137="","NO DATA",PROGRESS!S137)</f>
        <v>NO DATA</v>
      </c>
      <c r="I126" s="275" t="str">
        <f>IF(PROGRESS!X137="","NO DATA",PROGRESS!X137)</f>
        <v>NO DATA</v>
      </c>
      <c r="J126" s="270" t="str">
        <f>IF(PROGRESS!AC137="","NO DATA",PROGRESS!AC137)</f>
        <v>NO DATA</v>
      </c>
      <c r="K126" s="270" t="str">
        <f>IF(PROGRESS!AH137="","NO DATA",PROGRESS!AH137)</f>
        <v>NO DATA</v>
      </c>
      <c r="L126" s="270" t="str">
        <f>IF(PROGRESS!AM137="","NO DATA",PROGRESS!AM137)</f>
        <v>NO DATA</v>
      </c>
      <c r="M126" s="270" t="str">
        <f>IF(PROGRESS!AR137="","NO DATA",PROGRESS!AR137)</f>
        <v>NO DATA</v>
      </c>
      <c r="N126" s="270" t="str">
        <f>IF(PROGRESS!AW137="","NO DATA",PROGRESS!AW137)</f>
        <v>NO DATA</v>
      </c>
      <c r="O126" s="270" t="str">
        <f>IF(PROGRESS!BB137="","NO DATA",PROGRESS!BB137)</f>
        <v>NO DATA</v>
      </c>
      <c r="P126" s="270" t="str">
        <f>IF(PROGRESS!BG137="","NO DATA",PROGRESS!BG137)</f>
        <v>NO DATA</v>
      </c>
      <c r="Q126" s="270" t="str">
        <f>IF(PROGRESS!BL137="","NO DATA",PROGRESS!BL137)</f>
        <v>NO DATA</v>
      </c>
      <c r="R126" s="270" t="str">
        <f>IF(PROGRESS!BQ137="","NO DATA",PROGRESS!BQ137)</f>
        <v>NO DATA</v>
      </c>
      <c r="S126" s="270" t="str">
        <f>IF(PROGRESS!BV137="","NO DATA",PROGRESS!BV137)</f>
        <v>NO DATA</v>
      </c>
      <c r="T126" s="270" t="str">
        <f>IF(PROGRESS!CA137="","NO DATA",PROGRESS!CA137)</f>
        <v>NO DATA</v>
      </c>
      <c r="U126" s="270" t="str">
        <f>IF(PROGRESS!CF137="","NO DATA",PROGRESS!CF137)</f>
        <v>NO DATA</v>
      </c>
      <c r="V126" s="385" t="str">
        <f>IF(PROGRESS!CK137="","NO DATA",PROGRESS!CK137)</f>
        <v>NO DATA</v>
      </c>
    </row>
    <row r="127" spans="1:22" x14ac:dyDescent="0.25">
      <c r="A127" s="35">
        <f>IF(DATASHEET!A124="","",DATASHEET!A124)</f>
        <v>152894</v>
      </c>
      <c r="B127" s="19" t="str">
        <f>DATASHEET!B124</f>
        <v>MONAGHAN, Elizabeth</v>
      </c>
      <c r="C127" s="20" t="str">
        <f>DATASHEET!C124</f>
        <v>8TR</v>
      </c>
      <c r="D127" s="122" t="str">
        <f>PROGRESS!E138</f>
        <v>N</v>
      </c>
      <c r="E127" s="424" t="str">
        <f>PROGRESS!I138</f>
        <v>N</v>
      </c>
      <c r="F127" s="377" t="str">
        <f>DATASHEET!L124</f>
        <v>8-9</v>
      </c>
      <c r="G127" s="274" t="str">
        <f t="shared" si="3"/>
        <v/>
      </c>
      <c r="H127" s="274" t="str">
        <f>IF(PROGRESS!S138="","NO DATA",PROGRESS!S138)</f>
        <v>NO DATA</v>
      </c>
      <c r="I127" s="275" t="str">
        <f>IF(PROGRESS!X138="","NO DATA",PROGRESS!X138)</f>
        <v>NO DATA</v>
      </c>
      <c r="J127" s="270" t="str">
        <f>IF(PROGRESS!AC138="","NO DATA",PROGRESS!AC138)</f>
        <v>NO DATA</v>
      </c>
      <c r="K127" s="270" t="str">
        <f>IF(PROGRESS!AH138="","NO DATA",PROGRESS!AH138)</f>
        <v>NO DATA</v>
      </c>
      <c r="L127" s="270" t="str">
        <f>IF(PROGRESS!AM138="","NO DATA",PROGRESS!AM138)</f>
        <v>NO DATA</v>
      </c>
      <c r="M127" s="270" t="str">
        <f>IF(PROGRESS!AR138="","NO DATA",PROGRESS!AR138)</f>
        <v>NO DATA</v>
      </c>
      <c r="N127" s="270" t="str">
        <f>IF(PROGRESS!AW138="","NO DATA",PROGRESS!AW138)</f>
        <v>NO DATA</v>
      </c>
      <c r="O127" s="270" t="str">
        <f>IF(PROGRESS!BB138="","NO DATA",PROGRESS!BB138)</f>
        <v>NO DATA</v>
      </c>
      <c r="P127" s="270" t="str">
        <f>IF(PROGRESS!BG138="","NO DATA",PROGRESS!BG138)</f>
        <v>NO DATA</v>
      </c>
      <c r="Q127" s="270" t="str">
        <f>IF(PROGRESS!BL138="","NO DATA",PROGRESS!BL138)</f>
        <v>NO DATA</v>
      </c>
      <c r="R127" s="270" t="str">
        <f>IF(PROGRESS!BQ138="","NO DATA",PROGRESS!BQ138)</f>
        <v>NO DATA</v>
      </c>
      <c r="S127" s="270" t="str">
        <f>IF(PROGRESS!BV138="","NO DATA",PROGRESS!BV138)</f>
        <v>NO DATA</v>
      </c>
      <c r="T127" s="270" t="str">
        <f>IF(PROGRESS!CA138="","NO DATA",PROGRESS!CA138)</f>
        <v>NO DATA</v>
      </c>
      <c r="U127" s="270" t="str">
        <f>IF(PROGRESS!CF138="","NO DATA",PROGRESS!CF138)</f>
        <v>NO DATA</v>
      </c>
      <c r="V127" s="385" t="str">
        <f>IF(PROGRESS!CK138="","NO DATA",PROGRESS!CK138)</f>
        <v>NO DATA</v>
      </c>
    </row>
    <row r="128" spans="1:22" x14ac:dyDescent="0.25">
      <c r="A128" s="35">
        <f>IF(DATASHEET!A125="","",DATASHEET!A125)</f>
        <v>152784</v>
      </c>
      <c r="B128" s="19" t="str">
        <f>DATASHEET!B125</f>
        <v>MONFREDI, Max</v>
      </c>
      <c r="C128" s="20" t="str">
        <f>DATASHEET!C125</f>
        <v>8AB</v>
      </c>
      <c r="D128" s="122" t="str">
        <f>PROGRESS!E139</f>
        <v>N</v>
      </c>
      <c r="E128" s="424" t="str">
        <f>PROGRESS!I139</f>
        <v>N</v>
      </c>
      <c r="F128" s="377" t="str">
        <f>DATASHEET!L125</f>
        <v>5-6</v>
      </c>
      <c r="G128" s="274" t="str">
        <f t="shared" si="3"/>
        <v/>
      </c>
      <c r="H128" s="274" t="str">
        <f>IF(PROGRESS!S139="","NO DATA",PROGRESS!S139)</f>
        <v>NO DATA</v>
      </c>
      <c r="I128" s="275" t="str">
        <f>IF(PROGRESS!X139="","NO DATA",PROGRESS!X139)</f>
        <v>NO DATA</v>
      </c>
      <c r="J128" s="270" t="str">
        <f>IF(PROGRESS!AC139="","NO DATA",PROGRESS!AC139)</f>
        <v>NO DATA</v>
      </c>
      <c r="K128" s="270" t="str">
        <f>IF(PROGRESS!AH139="","NO DATA",PROGRESS!AH139)</f>
        <v>NO DATA</v>
      </c>
      <c r="L128" s="270" t="str">
        <f>IF(PROGRESS!AM139="","NO DATA",PROGRESS!AM139)</f>
        <v>NO DATA</v>
      </c>
      <c r="M128" s="270" t="str">
        <f>IF(PROGRESS!AR139="","NO DATA",PROGRESS!AR139)</f>
        <v>NO DATA</v>
      </c>
      <c r="N128" s="270" t="str">
        <f>IF(PROGRESS!AW139="","NO DATA",PROGRESS!AW139)</f>
        <v>NO DATA</v>
      </c>
      <c r="O128" s="270" t="str">
        <f>IF(PROGRESS!BB139="","NO DATA",PROGRESS!BB139)</f>
        <v>NO DATA</v>
      </c>
      <c r="P128" s="270" t="str">
        <f>IF(PROGRESS!BG139="","NO DATA",PROGRESS!BG139)</f>
        <v>NO DATA</v>
      </c>
      <c r="Q128" s="270" t="str">
        <f>IF(PROGRESS!BL139="","NO DATA",PROGRESS!BL139)</f>
        <v>NO DATA</v>
      </c>
      <c r="R128" s="270" t="str">
        <f>IF(PROGRESS!BQ139="","NO DATA",PROGRESS!BQ139)</f>
        <v>NO DATA</v>
      </c>
      <c r="S128" s="270" t="str">
        <f>IF(PROGRESS!BV139="","NO DATA",PROGRESS!BV139)</f>
        <v>NO DATA</v>
      </c>
      <c r="T128" s="270" t="str">
        <f>IF(PROGRESS!CA139="","NO DATA",PROGRESS!CA139)</f>
        <v>NO DATA</v>
      </c>
      <c r="U128" s="270" t="str">
        <f>IF(PROGRESS!CF139="","NO DATA",PROGRESS!CF139)</f>
        <v>NO DATA</v>
      </c>
      <c r="V128" s="385" t="str">
        <f>IF(PROGRESS!CK139="","NO DATA",PROGRESS!CK139)</f>
        <v>NO DATA</v>
      </c>
    </row>
    <row r="129" spans="1:22" x14ac:dyDescent="0.25">
      <c r="A129" s="35">
        <f>IF(DATASHEET!A126="","",DATASHEET!A126)</f>
        <v>152863</v>
      </c>
      <c r="B129" s="19" t="str">
        <f>DATASHEET!B126</f>
        <v>MOREIRA CHAVES, Erick</v>
      </c>
      <c r="C129" s="20" t="str">
        <f>DATASHEET!C126</f>
        <v>8AB</v>
      </c>
      <c r="D129" s="122" t="str">
        <f>PROGRESS!E140</f>
        <v>N</v>
      </c>
      <c r="E129" s="424" t="str">
        <f>PROGRESS!I140</f>
        <v>N</v>
      </c>
      <c r="F129" s="377" t="str">
        <f>DATASHEET!L126</f>
        <v>6-7</v>
      </c>
      <c r="G129" s="274" t="str">
        <f t="shared" si="3"/>
        <v/>
      </c>
      <c r="H129" s="274" t="str">
        <f>IF(PROGRESS!S140="","NO DATA",PROGRESS!S140)</f>
        <v>NO DATA</v>
      </c>
      <c r="I129" s="275" t="str">
        <f>IF(PROGRESS!X140="","NO DATA",PROGRESS!X140)</f>
        <v>NO DATA</v>
      </c>
      <c r="J129" s="270" t="str">
        <f>IF(PROGRESS!AC140="","NO DATA",PROGRESS!AC140)</f>
        <v>NO DATA</v>
      </c>
      <c r="K129" s="270" t="str">
        <f>IF(PROGRESS!AH140="","NO DATA",PROGRESS!AH140)</f>
        <v>NO DATA</v>
      </c>
      <c r="L129" s="270" t="str">
        <f>IF(PROGRESS!AM140="","NO DATA",PROGRESS!AM140)</f>
        <v>NO DATA</v>
      </c>
      <c r="M129" s="270" t="str">
        <f>IF(PROGRESS!AR140="","NO DATA",PROGRESS!AR140)</f>
        <v>NO DATA</v>
      </c>
      <c r="N129" s="270" t="str">
        <f>IF(PROGRESS!AW140="","NO DATA",PROGRESS!AW140)</f>
        <v>NO DATA</v>
      </c>
      <c r="O129" s="270" t="str">
        <f>IF(PROGRESS!BB140="","NO DATA",PROGRESS!BB140)</f>
        <v>NO DATA</v>
      </c>
      <c r="P129" s="270" t="str">
        <f>IF(PROGRESS!BG140="","NO DATA",PROGRESS!BG140)</f>
        <v>NO DATA</v>
      </c>
      <c r="Q129" s="270" t="str">
        <f>IF(PROGRESS!BL140="","NO DATA",PROGRESS!BL140)</f>
        <v>NO DATA</v>
      </c>
      <c r="R129" s="270" t="str">
        <f>IF(PROGRESS!BQ140="","NO DATA",PROGRESS!BQ140)</f>
        <v>NO DATA</v>
      </c>
      <c r="S129" s="270" t="str">
        <f>IF(PROGRESS!BV140="","NO DATA",PROGRESS!BV140)</f>
        <v>NO DATA</v>
      </c>
      <c r="T129" s="270" t="str">
        <f>IF(PROGRESS!CA140="","NO DATA",PROGRESS!CA140)</f>
        <v>NO DATA</v>
      </c>
      <c r="U129" s="270" t="str">
        <f>IF(PROGRESS!CF140="","NO DATA",PROGRESS!CF140)</f>
        <v>NO DATA</v>
      </c>
      <c r="V129" s="385" t="str">
        <f>IF(PROGRESS!CK140="","NO DATA",PROGRESS!CK140)</f>
        <v>NO DATA</v>
      </c>
    </row>
    <row r="130" spans="1:22" x14ac:dyDescent="0.25">
      <c r="A130" s="35">
        <f>IF(DATASHEET!A127="","",DATASHEET!A127)</f>
        <v>152813</v>
      </c>
      <c r="B130" s="19" t="str">
        <f>DATASHEET!B127</f>
        <v>MOUNTAIN-FREEMAN, Maria</v>
      </c>
      <c r="C130" s="20" t="str">
        <f>DATASHEET!C127</f>
        <v>8PH</v>
      </c>
      <c r="D130" s="122" t="str">
        <f>PROGRESS!E141</f>
        <v>N</v>
      </c>
      <c r="E130" s="424" t="str">
        <f>PROGRESS!I141</f>
        <v>N</v>
      </c>
      <c r="F130" s="377" t="str">
        <f>DATASHEET!L127</f>
        <v>5-6</v>
      </c>
      <c r="G130" s="274" t="str">
        <f t="shared" si="3"/>
        <v/>
      </c>
      <c r="H130" s="274" t="str">
        <f>IF(PROGRESS!S141="","NO DATA",PROGRESS!S141)</f>
        <v>NO DATA</v>
      </c>
      <c r="I130" s="275" t="str">
        <f>IF(PROGRESS!X141="","NO DATA",PROGRESS!X141)</f>
        <v>NO DATA</v>
      </c>
      <c r="J130" s="270" t="str">
        <f>IF(PROGRESS!AC141="","NO DATA",PROGRESS!AC141)</f>
        <v>NO DATA</v>
      </c>
      <c r="K130" s="270" t="str">
        <f>IF(PROGRESS!AH141="","NO DATA",PROGRESS!AH141)</f>
        <v>NO DATA</v>
      </c>
      <c r="L130" s="270" t="str">
        <f>IF(PROGRESS!AM141="","NO DATA",PROGRESS!AM141)</f>
        <v>NO DATA</v>
      </c>
      <c r="M130" s="270" t="str">
        <f>IF(PROGRESS!AR141="","NO DATA",PROGRESS!AR141)</f>
        <v>NO DATA</v>
      </c>
      <c r="N130" s="270" t="str">
        <f>IF(PROGRESS!AW141="","NO DATA",PROGRESS!AW141)</f>
        <v>NO DATA</v>
      </c>
      <c r="O130" s="270" t="str">
        <f>IF(PROGRESS!BB141="","NO DATA",PROGRESS!BB141)</f>
        <v>NO DATA</v>
      </c>
      <c r="P130" s="270" t="str">
        <f>IF(PROGRESS!BG141="","NO DATA",PROGRESS!BG141)</f>
        <v>NO DATA</v>
      </c>
      <c r="Q130" s="270" t="str">
        <f>IF(PROGRESS!BL141="","NO DATA",PROGRESS!BL141)</f>
        <v>NO DATA</v>
      </c>
      <c r="R130" s="270" t="str">
        <f>IF(PROGRESS!BQ141="","NO DATA",PROGRESS!BQ141)</f>
        <v>NO DATA</v>
      </c>
      <c r="S130" s="270" t="str">
        <f>IF(PROGRESS!BV141="","NO DATA",PROGRESS!BV141)</f>
        <v>NO DATA</v>
      </c>
      <c r="T130" s="270" t="str">
        <f>IF(PROGRESS!CA141="","NO DATA",PROGRESS!CA141)</f>
        <v>NO DATA</v>
      </c>
      <c r="U130" s="270" t="str">
        <f>IF(PROGRESS!CF141="","NO DATA",PROGRESS!CF141)</f>
        <v>NO DATA</v>
      </c>
      <c r="V130" s="385" t="str">
        <f>IF(PROGRESS!CK141="","NO DATA",PROGRESS!CK141)</f>
        <v>NO DATA</v>
      </c>
    </row>
    <row r="131" spans="1:22" x14ac:dyDescent="0.25">
      <c r="A131" s="35">
        <f>IF(DATASHEET!A128="","",DATASHEET!A128)</f>
        <v>152930</v>
      </c>
      <c r="B131" s="19" t="str">
        <f>DATASHEET!B128</f>
        <v>MULCRONE, Liam</v>
      </c>
      <c r="C131" s="20" t="str">
        <f>DATASHEET!C128</f>
        <v>8AB</v>
      </c>
      <c r="D131" s="122" t="str">
        <f>PROGRESS!E142</f>
        <v>N</v>
      </c>
      <c r="E131" s="424" t="str">
        <f>PROGRESS!I142</f>
        <v>N</v>
      </c>
      <c r="F131" s="377" t="str">
        <f>DATASHEET!L128</f>
        <v>4-5</v>
      </c>
      <c r="G131" s="274" t="str">
        <f t="shared" si="3"/>
        <v/>
      </c>
      <c r="H131" s="274" t="str">
        <f>IF(PROGRESS!S142="","NO DATA",PROGRESS!S142)</f>
        <v>NO DATA</v>
      </c>
      <c r="I131" s="275" t="str">
        <f>IF(PROGRESS!X142="","NO DATA",PROGRESS!X142)</f>
        <v>NO DATA</v>
      </c>
      <c r="J131" s="270" t="str">
        <f>IF(PROGRESS!AC142="","NO DATA",PROGRESS!AC142)</f>
        <v>NO DATA</v>
      </c>
      <c r="K131" s="270" t="str">
        <f>IF(PROGRESS!AH142="","NO DATA",PROGRESS!AH142)</f>
        <v>NO DATA</v>
      </c>
      <c r="L131" s="270" t="str">
        <f>IF(PROGRESS!AM142="","NO DATA",PROGRESS!AM142)</f>
        <v>NO DATA</v>
      </c>
      <c r="M131" s="270" t="str">
        <f>IF(PROGRESS!AR142="","NO DATA",PROGRESS!AR142)</f>
        <v>NO DATA</v>
      </c>
      <c r="N131" s="270" t="str">
        <f>IF(PROGRESS!AW142="","NO DATA",PROGRESS!AW142)</f>
        <v>NO DATA</v>
      </c>
      <c r="O131" s="270" t="str">
        <f>IF(PROGRESS!BB142="","NO DATA",PROGRESS!BB142)</f>
        <v>NO DATA</v>
      </c>
      <c r="P131" s="270" t="str">
        <f>IF(PROGRESS!BG142="","NO DATA",PROGRESS!BG142)</f>
        <v>NO DATA</v>
      </c>
      <c r="Q131" s="270" t="str">
        <f>IF(PROGRESS!BL142="","NO DATA",PROGRESS!BL142)</f>
        <v>NO DATA</v>
      </c>
      <c r="R131" s="270" t="str">
        <f>IF(PROGRESS!BQ142="","NO DATA",PROGRESS!BQ142)</f>
        <v>NO DATA</v>
      </c>
      <c r="S131" s="270" t="str">
        <f>IF(PROGRESS!BV142="","NO DATA",PROGRESS!BV142)</f>
        <v>NO DATA</v>
      </c>
      <c r="T131" s="270" t="str">
        <f>IF(PROGRESS!CA142="","NO DATA",PROGRESS!CA142)</f>
        <v>NO DATA</v>
      </c>
      <c r="U131" s="270" t="str">
        <f>IF(PROGRESS!CF142="","NO DATA",PROGRESS!CF142)</f>
        <v>NO DATA</v>
      </c>
      <c r="V131" s="385" t="str">
        <f>IF(PROGRESS!CK142="","NO DATA",PROGRESS!CK142)</f>
        <v>NO DATA</v>
      </c>
    </row>
    <row r="132" spans="1:22" x14ac:dyDescent="0.25">
      <c r="A132" s="35">
        <f>IF(DATASHEET!A129="","",DATASHEET!A129)</f>
        <v>152802</v>
      </c>
      <c r="B132" s="19" t="str">
        <f>DATASHEET!B129</f>
        <v>MULQUEEN, Connell</v>
      </c>
      <c r="C132" s="20" t="str">
        <f>DATASHEET!C129</f>
        <v>8MH</v>
      </c>
      <c r="D132" s="122" t="str">
        <f>PROGRESS!E143</f>
        <v>N</v>
      </c>
      <c r="E132" s="424" t="str">
        <f>PROGRESS!I143</f>
        <v>N</v>
      </c>
      <c r="F132" s="377" t="str">
        <f>DATASHEET!L129</f>
        <v>4-5</v>
      </c>
      <c r="G132" s="274" t="str">
        <f t="shared" si="3"/>
        <v/>
      </c>
      <c r="H132" s="274" t="str">
        <f>IF(PROGRESS!S143="","NO DATA",PROGRESS!S143)</f>
        <v>NO DATA</v>
      </c>
      <c r="I132" s="275" t="str">
        <f>IF(PROGRESS!X143="","NO DATA",PROGRESS!X143)</f>
        <v>NO DATA</v>
      </c>
      <c r="J132" s="270" t="str">
        <f>IF(PROGRESS!AC143="","NO DATA",PROGRESS!AC143)</f>
        <v>NO DATA</v>
      </c>
      <c r="K132" s="270" t="str">
        <f>IF(PROGRESS!AH143="","NO DATA",PROGRESS!AH143)</f>
        <v>NO DATA</v>
      </c>
      <c r="L132" s="270" t="str">
        <f>IF(PROGRESS!AM143="","NO DATA",PROGRESS!AM143)</f>
        <v>NO DATA</v>
      </c>
      <c r="M132" s="270" t="str">
        <f>IF(PROGRESS!AR143="","NO DATA",PROGRESS!AR143)</f>
        <v>NO DATA</v>
      </c>
      <c r="N132" s="270" t="str">
        <f>IF(PROGRESS!AW143="","NO DATA",PROGRESS!AW143)</f>
        <v>NO DATA</v>
      </c>
      <c r="O132" s="270" t="str">
        <f>IF(PROGRESS!BB143="","NO DATA",PROGRESS!BB143)</f>
        <v>NO DATA</v>
      </c>
      <c r="P132" s="270" t="str">
        <f>IF(PROGRESS!BG143="","NO DATA",PROGRESS!BG143)</f>
        <v>NO DATA</v>
      </c>
      <c r="Q132" s="270" t="str">
        <f>IF(PROGRESS!BL143="","NO DATA",PROGRESS!BL143)</f>
        <v>NO DATA</v>
      </c>
      <c r="R132" s="270" t="str">
        <f>IF(PROGRESS!BQ143="","NO DATA",PROGRESS!BQ143)</f>
        <v>NO DATA</v>
      </c>
      <c r="S132" s="270" t="str">
        <f>IF(PROGRESS!BV143="","NO DATA",PROGRESS!BV143)</f>
        <v>NO DATA</v>
      </c>
      <c r="T132" s="270" t="str">
        <f>IF(PROGRESS!CA143="","NO DATA",PROGRESS!CA143)</f>
        <v>NO DATA</v>
      </c>
      <c r="U132" s="270" t="str">
        <f>IF(PROGRESS!CF143="","NO DATA",PROGRESS!CF143)</f>
        <v>NO DATA</v>
      </c>
      <c r="V132" s="385" t="str">
        <f>IF(PROGRESS!CK143="","NO DATA",PROGRESS!CK143)</f>
        <v>NO DATA</v>
      </c>
    </row>
    <row r="133" spans="1:22" x14ac:dyDescent="0.25">
      <c r="A133" s="35">
        <f>IF(DATASHEET!A130="","",DATASHEET!A130)</f>
        <v>152826</v>
      </c>
      <c r="B133" s="19" t="str">
        <f>DATASHEET!B130</f>
        <v>MURRAY, Harmony</v>
      </c>
      <c r="C133" s="20" t="str">
        <f>DATASHEET!C130</f>
        <v>8KC</v>
      </c>
      <c r="D133" s="122" t="str">
        <f>PROGRESS!E144</f>
        <v>K</v>
      </c>
      <c r="E133" s="424" t="str">
        <f>PROGRESS!I144</f>
        <v>Y</v>
      </c>
      <c r="F133" s="377" t="str">
        <f>DATASHEET!L130</f>
        <v>1-2</v>
      </c>
      <c r="G133" s="274" t="str">
        <f t="shared" ref="G133:G196" si="4">IFERROR(AVERAGE(H133:V133),"")</f>
        <v/>
      </c>
      <c r="H133" s="274" t="str">
        <f>IF(PROGRESS!S144="","NO DATA",PROGRESS!S144)</f>
        <v>NO DATA</v>
      </c>
      <c r="I133" s="275" t="str">
        <f>IF(PROGRESS!X144="","NO DATA",PROGRESS!X144)</f>
        <v>NO DATA</v>
      </c>
      <c r="J133" s="270" t="str">
        <f>IF(PROGRESS!AC144="","NO DATA",PROGRESS!AC144)</f>
        <v>NO DATA</v>
      </c>
      <c r="K133" s="270" t="str">
        <f>IF(PROGRESS!AH144="","NO DATA",PROGRESS!AH144)</f>
        <v>NO DATA</v>
      </c>
      <c r="L133" s="270" t="str">
        <f>IF(PROGRESS!AM144="","NO DATA",PROGRESS!AM144)</f>
        <v>NO DATA</v>
      </c>
      <c r="M133" s="270" t="str">
        <f>IF(PROGRESS!AR144="","NO DATA",PROGRESS!AR144)</f>
        <v>NO DATA</v>
      </c>
      <c r="N133" s="270" t="str">
        <f>IF(PROGRESS!AW144="","NO DATA",PROGRESS!AW144)</f>
        <v>NO DATA</v>
      </c>
      <c r="O133" s="270" t="str">
        <f>IF(PROGRESS!BB144="","NO DATA",PROGRESS!BB144)</f>
        <v>NO DATA</v>
      </c>
      <c r="P133" s="270" t="str">
        <f>IF(PROGRESS!BG144="","NO DATA",PROGRESS!BG144)</f>
        <v>NO DATA</v>
      </c>
      <c r="Q133" s="270" t="str">
        <f>IF(PROGRESS!BL144="","NO DATA",PROGRESS!BL144)</f>
        <v>NO DATA</v>
      </c>
      <c r="R133" s="270" t="str">
        <f>IF(PROGRESS!BQ144="","NO DATA",PROGRESS!BQ144)</f>
        <v>NO DATA</v>
      </c>
      <c r="S133" s="270" t="str">
        <f>IF(PROGRESS!BV144="","NO DATA",PROGRESS!BV144)</f>
        <v>NO DATA</v>
      </c>
      <c r="T133" s="270" t="str">
        <f>IF(PROGRESS!CA144="","NO DATA",PROGRESS!CA144)</f>
        <v>NO DATA</v>
      </c>
      <c r="U133" s="270" t="str">
        <f>IF(PROGRESS!CF144="","NO DATA",PROGRESS!CF144)</f>
        <v>NO DATA</v>
      </c>
      <c r="V133" s="385" t="str">
        <f>IF(PROGRESS!CK144="","NO DATA",PROGRESS!CK144)</f>
        <v>NO DATA</v>
      </c>
    </row>
    <row r="134" spans="1:22" x14ac:dyDescent="0.25">
      <c r="A134" s="35">
        <f>IF(DATASHEET!A131="","",DATASHEET!A131)</f>
        <v>152755</v>
      </c>
      <c r="B134" s="19" t="str">
        <f>DATASHEET!B131</f>
        <v>MUSIE, Yobel</v>
      </c>
      <c r="C134" s="20" t="str">
        <f>DATASHEET!C131</f>
        <v>8JJ</v>
      </c>
      <c r="D134" s="122" t="str">
        <f>PROGRESS!E145</f>
        <v>N</v>
      </c>
      <c r="E134" s="424" t="str">
        <f>PROGRESS!I145</f>
        <v>Y</v>
      </c>
      <c r="F134" s="377" t="str">
        <f>DATASHEET!L131</f>
        <v>4-5</v>
      </c>
      <c r="G134" s="274" t="str">
        <f t="shared" si="4"/>
        <v/>
      </c>
      <c r="H134" s="274" t="str">
        <f>IF(PROGRESS!S145="","NO DATA",PROGRESS!S145)</f>
        <v>NO DATA</v>
      </c>
      <c r="I134" s="275" t="str">
        <f>IF(PROGRESS!X145="","NO DATA",PROGRESS!X145)</f>
        <v>NO DATA</v>
      </c>
      <c r="J134" s="270" t="str">
        <f>IF(PROGRESS!AC145="","NO DATA",PROGRESS!AC145)</f>
        <v>NO DATA</v>
      </c>
      <c r="K134" s="270" t="str">
        <f>IF(PROGRESS!AH145="","NO DATA",PROGRESS!AH145)</f>
        <v>NO DATA</v>
      </c>
      <c r="L134" s="270" t="str">
        <f>IF(PROGRESS!AM145="","NO DATA",PROGRESS!AM145)</f>
        <v>NO DATA</v>
      </c>
      <c r="M134" s="270" t="str">
        <f>IF(PROGRESS!AR145="","NO DATA",PROGRESS!AR145)</f>
        <v>NO DATA</v>
      </c>
      <c r="N134" s="270" t="str">
        <f>IF(PROGRESS!AW145="","NO DATA",PROGRESS!AW145)</f>
        <v>NO DATA</v>
      </c>
      <c r="O134" s="270" t="str">
        <f>IF(PROGRESS!BB145="","NO DATA",PROGRESS!BB145)</f>
        <v>NO DATA</v>
      </c>
      <c r="P134" s="270" t="str">
        <f>IF(PROGRESS!BG145="","NO DATA",PROGRESS!BG145)</f>
        <v>NO DATA</v>
      </c>
      <c r="Q134" s="270" t="str">
        <f>IF(PROGRESS!BL145="","NO DATA",PROGRESS!BL145)</f>
        <v>NO DATA</v>
      </c>
      <c r="R134" s="270" t="str">
        <f>IF(PROGRESS!BQ145="","NO DATA",PROGRESS!BQ145)</f>
        <v>NO DATA</v>
      </c>
      <c r="S134" s="270" t="str">
        <f>IF(PROGRESS!BV145="","NO DATA",PROGRESS!BV145)</f>
        <v>NO DATA</v>
      </c>
      <c r="T134" s="270" t="str">
        <f>IF(PROGRESS!CA145="","NO DATA",PROGRESS!CA145)</f>
        <v>NO DATA</v>
      </c>
      <c r="U134" s="270" t="str">
        <f>IF(PROGRESS!CF145="","NO DATA",PROGRESS!CF145)</f>
        <v>NO DATA</v>
      </c>
      <c r="V134" s="385" t="str">
        <f>IF(PROGRESS!CK145="","NO DATA",PROGRESS!CK145)</f>
        <v>NO DATA</v>
      </c>
    </row>
    <row r="135" spans="1:22" x14ac:dyDescent="0.25">
      <c r="A135" s="35">
        <f>IF(DATASHEET!A132="","",DATASHEET!A132)</f>
        <v>152898</v>
      </c>
      <c r="B135" s="19" t="str">
        <f>DATASHEET!B132</f>
        <v>MUSUNGA, Kydan</v>
      </c>
      <c r="C135" s="20" t="str">
        <f>DATASHEET!C132</f>
        <v>8KS</v>
      </c>
      <c r="D135" s="122" t="str">
        <f>PROGRESS!E146</f>
        <v>K</v>
      </c>
      <c r="E135" s="424" t="str">
        <f>PROGRESS!I146</f>
        <v>Y</v>
      </c>
      <c r="F135" s="377" t="str">
        <f>DATASHEET!L132</f>
        <v>4-5</v>
      </c>
      <c r="G135" s="274" t="str">
        <f t="shared" si="4"/>
        <v/>
      </c>
      <c r="H135" s="274" t="str">
        <f>IF(PROGRESS!S146="","NO DATA",PROGRESS!S146)</f>
        <v>NO DATA</v>
      </c>
      <c r="I135" s="275" t="str">
        <f>IF(PROGRESS!X146="","NO DATA",PROGRESS!X146)</f>
        <v>NO DATA</v>
      </c>
      <c r="J135" s="270" t="str">
        <f>IF(PROGRESS!AC146="","NO DATA",PROGRESS!AC146)</f>
        <v>NO DATA</v>
      </c>
      <c r="K135" s="270" t="str">
        <f>IF(PROGRESS!AH146="","NO DATA",PROGRESS!AH146)</f>
        <v>NO DATA</v>
      </c>
      <c r="L135" s="270" t="str">
        <f>IF(PROGRESS!AM146="","NO DATA",PROGRESS!AM146)</f>
        <v>NO DATA</v>
      </c>
      <c r="M135" s="270" t="str">
        <f>IF(PROGRESS!AR146="","NO DATA",PROGRESS!AR146)</f>
        <v>NO DATA</v>
      </c>
      <c r="N135" s="270" t="str">
        <f>IF(PROGRESS!AW146="","NO DATA",PROGRESS!AW146)</f>
        <v>NO DATA</v>
      </c>
      <c r="O135" s="270" t="str">
        <f>IF(PROGRESS!BB146="","NO DATA",PROGRESS!BB146)</f>
        <v>NO DATA</v>
      </c>
      <c r="P135" s="270" t="str">
        <f>IF(PROGRESS!BG146="","NO DATA",PROGRESS!BG146)</f>
        <v>NO DATA</v>
      </c>
      <c r="Q135" s="270" t="str">
        <f>IF(PROGRESS!BL146="","NO DATA",PROGRESS!BL146)</f>
        <v>NO DATA</v>
      </c>
      <c r="R135" s="270" t="str">
        <f>IF(PROGRESS!BQ146="","NO DATA",PROGRESS!BQ146)</f>
        <v>NO DATA</v>
      </c>
      <c r="S135" s="270" t="str">
        <f>IF(PROGRESS!BV146="","NO DATA",PROGRESS!BV146)</f>
        <v>NO DATA</v>
      </c>
      <c r="T135" s="270" t="str">
        <f>IF(PROGRESS!CA146="","NO DATA",PROGRESS!CA146)</f>
        <v>NO DATA</v>
      </c>
      <c r="U135" s="270" t="str">
        <f>IF(PROGRESS!CF146="","NO DATA",PROGRESS!CF146)</f>
        <v>NO DATA</v>
      </c>
      <c r="V135" s="385" t="str">
        <f>IF(PROGRESS!CK146="","NO DATA",PROGRESS!CK146)</f>
        <v>NO DATA</v>
      </c>
    </row>
    <row r="136" spans="1:22" x14ac:dyDescent="0.25">
      <c r="A136" s="35">
        <f>IF(DATASHEET!A133="","",DATASHEET!A133)</f>
        <v>152829</v>
      </c>
      <c r="B136" s="19" t="str">
        <f>DATASHEET!B133</f>
        <v>NAVARRO, Vincent</v>
      </c>
      <c r="C136" s="20" t="str">
        <f>DATASHEET!C133</f>
        <v>8JJ</v>
      </c>
      <c r="D136" s="122" t="str">
        <f>PROGRESS!E147</f>
        <v>N</v>
      </c>
      <c r="E136" s="424" t="str">
        <f>PROGRESS!I147</f>
        <v>N</v>
      </c>
      <c r="F136" s="377" t="str">
        <f>DATASHEET!L133</f>
        <v>7-8</v>
      </c>
      <c r="G136" s="274" t="str">
        <f t="shared" si="4"/>
        <v/>
      </c>
      <c r="H136" s="274" t="str">
        <f>IF(PROGRESS!S147="","NO DATA",PROGRESS!S147)</f>
        <v>NO DATA</v>
      </c>
      <c r="I136" s="275" t="str">
        <f>IF(PROGRESS!X147="","NO DATA",PROGRESS!X147)</f>
        <v>NO DATA</v>
      </c>
      <c r="J136" s="270" t="str">
        <f>IF(PROGRESS!AC147="","NO DATA",PROGRESS!AC147)</f>
        <v>NO DATA</v>
      </c>
      <c r="K136" s="270" t="str">
        <f>IF(PROGRESS!AH147="","NO DATA",PROGRESS!AH147)</f>
        <v>NO DATA</v>
      </c>
      <c r="L136" s="270" t="str">
        <f>IF(PROGRESS!AM147="","NO DATA",PROGRESS!AM147)</f>
        <v>NO DATA</v>
      </c>
      <c r="M136" s="270" t="str">
        <f>IF(PROGRESS!AR147="","NO DATA",PROGRESS!AR147)</f>
        <v>NO DATA</v>
      </c>
      <c r="N136" s="270" t="str">
        <f>IF(PROGRESS!AW147="","NO DATA",PROGRESS!AW147)</f>
        <v>NO DATA</v>
      </c>
      <c r="O136" s="270" t="str">
        <f>IF(PROGRESS!BB147="","NO DATA",PROGRESS!BB147)</f>
        <v>NO DATA</v>
      </c>
      <c r="P136" s="270" t="str">
        <f>IF(PROGRESS!BG147="","NO DATA",PROGRESS!BG147)</f>
        <v>NO DATA</v>
      </c>
      <c r="Q136" s="270" t="str">
        <f>IF(PROGRESS!BL147="","NO DATA",PROGRESS!BL147)</f>
        <v>NO DATA</v>
      </c>
      <c r="R136" s="270" t="str">
        <f>IF(PROGRESS!BQ147="","NO DATA",PROGRESS!BQ147)</f>
        <v>NO DATA</v>
      </c>
      <c r="S136" s="270" t="str">
        <f>IF(PROGRESS!BV147="","NO DATA",PROGRESS!BV147)</f>
        <v>NO DATA</v>
      </c>
      <c r="T136" s="270" t="str">
        <f>IF(PROGRESS!CA147="","NO DATA",PROGRESS!CA147)</f>
        <v>NO DATA</v>
      </c>
      <c r="U136" s="270" t="str">
        <f>IF(PROGRESS!CF147="","NO DATA",PROGRESS!CF147)</f>
        <v>NO DATA</v>
      </c>
      <c r="V136" s="385" t="str">
        <f>IF(PROGRESS!CK147="","NO DATA",PROGRESS!CK147)</f>
        <v>NO DATA</v>
      </c>
    </row>
    <row r="137" spans="1:22" x14ac:dyDescent="0.25">
      <c r="A137" s="35">
        <f>IF(DATASHEET!A134="","",DATASHEET!A134)</f>
        <v>152769</v>
      </c>
      <c r="B137" s="19" t="str">
        <f>DATASHEET!B134</f>
        <v>NAZIR, Inaya</v>
      </c>
      <c r="C137" s="20" t="str">
        <f>DATASHEET!C134</f>
        <v>8MH</v>
      </c>
      <c r="D137" s="122" t="str">
        <f>PROGRESS!E148</f>
        <v>N</v>
      </c>
      <c r="E137" s="424" t="str">
        <f>PROGRESS!I148</f>
        <v>N</v>
      </c>
      <c r="F137" s="377" t="str">
        <f>DATASHEET!L134</f>
        <v>5-6</v>
      </c>
      <c r="G137" s="274" t="str">
        <f t="shared" si="4"/>
        <v/>
      </c>
      <c r="H137" s="274" t="str">
        <f>IF(PROGRESS!S148="","NO DATA",PROGRESS!S148)</f>
        <v>NO DATA</v>
      </c>
      <c r="I137" s="275" t="str">
        <f>IF(PROGRESS!X148="","NO DATA",PROGRESS!X148)</f>
        <v>NO DATA</v>
      </c>
      <c r="J137" s="270" t="str">
        <f>IF(PROGRESS!AC148="","NO DATA",PROGRESS!AC148)</f>
        <v>NO DATA</v>
      </c>
      <c r="K137" s="270" t="str">
        <f>IF(PROGRESS!AH148="","NO DATA",PROGRESS!AH148)</f>
        <v>NO DATA</v>
      </c>
      <c r="L137" s="270" t="str">
        <f>IF(PROGRESS!AM148="","NO DATA",PROGRESS!AM148)</f>
        <v>NO DATA</v>
      </c>
      <c r="M137" s="270" t="str">
        <f>IF(PROGRESS!AR148="","NO DATA",PROGRESS!AR148)</f>
        <v>NO DATA</v>
      </c>
      <c r="N137" s="270" t="str">
        <f>IF(PROGRESS!AW148="","NO DATA",PROGRESS!AW148)</f>
        <v>NO DATA</v>
      </c>
      <c r="O137" s="270" t="str">
        <f>IF(PROGRESS!BB148="","NO DATA",PROGRESS!BB148)</f>
        <v>NO DATA</v>
      </c>
      <c r="P137" s="270" t="str">
        <f>IF(PROGRESS!BG148="","NO DATA",PROGRESS!BG148)</f>
        <v>NO DATA</v>
      </c>
      <c r="Q137" s="270" t="str">
        <f>IF(PROGRESS!BL148="","NO DATA",PROGRESS!BL148)</f>
        <v>NO DATA</v>
      </c>
      <c r="R137" s="270" t="str">
        <f>IF(PROGRESS!BQ148="","NO DATA",PROGRESS!BQ148)</f>
        <v>NO DATA</v>
      </c>
      <c r="S137" s="270" t="str">
        <f>IF(PROGRESS!BV148="","NO DATA",PROGRESS!BV148)</f>
        <v>NO DATA</v>
      </c>
      <c r="T137" s="270" t="str">
        <f>IF(PROGRESS!CA148="","NO DATA",PROGRESS!CA148)</f>
        <v>NO DATA</v>
      </c>
      <c r="U137" s="270" t="str">
        <f>IF(PROGRESS!CF148="","NO DATA",PROGRESS!CF148)</f>
        <v>NO DATA</v>
      </c>
      <c r="V137" s="385" t="str">
        <f>IF(PROGRESS!CK148="","NO DATA",PROGRESS!CK148)</f>
        <v>NO DATA</v>
      </c>
    </row>
    <row r="138" spans="1:22" x14ac:dyDescent="0.25">
      <c r="A138" s="35">
        <f>IF(DATASHEET!A135="","",DATASHEET!A135)</f>
        <v>152886</v>
      </c>
      <c r="B138" s="19" t="str">
        <f>DATASHEET!B135</f>
        <v>NAZIR, Ummihani</v>
      </c>
      <c r="C138" s="20" t="str">
        <f>DATASHEET!C135</f>
        <v>8MH</v>
      </c>
      <c r="D138" s="122" t="str">
        <f>PROGRESS!E149</f>
        <v>N</v>
      </c>
      <c r="E138" s="424" t="str">
        <f>PROGRESS!I149</f>
        <v>N</v>
      </c>
      <c r="F138" s="377" t="str">
        <f>DATASHEET!L135</f>
        <v>5-6</v>
      </c>
      <c r="G138" s="274" t="str">
        <f t="shared" si="4"/>
        <v/>
      </c>
      <c r="H138" s="274" t="str">
        <f>IF(PROGRESS!S149="","NO DATA",PROGRESS!S149)</f>
        <v>NO DATA</v>
      </c>
      <c r="I138" s="275" t="str">
        <f>IF(PROGRESS!X149="","NO DATA",PROGRESS!X149)</f>
        <v>NO DATA</v>
      </c>
      <c r="J138" s="270" t="str">
        <f>IF(PROGRESS!AC149="","NO DATA",PROGRESS!AC149)</f>
        <v>NO DATA</v>
      </c>
      <c r="K138" s="270" t="str">
        <f>IF(PROGRESS!AH149="","NO DATA",PROGRESS!AH149)</f>
        <v>NO DATA</v>
      </c>
      <c r="L138" s="270" t="str">
        <f>IF(PROGRESS!AM149="","NO DATA",PROGRESS!AM149)</f>
        <v>NO DATA</v>
      </c>
      <c r="M138" s="270" t="str">
        <f>IF(PROGRESS!AR149="","NO DATA",PROGRESS!AR149)</f>
        <v>NO DATA</v>
      </c>
      <c r="N138" s="270" t="str">
        <f>IF(PROGRESS!AW149="","NO DATA",PROGRESS!AW149)</f>
        <v>NO DATA</v>
      </c>
      <c r="O138" s="270" t="str">
        <f>IF(PROGRESS!BB149="","NO DATA",PROGRESS!BB149)</f>
        <v>NO DATA</v>
      </c>
      <c r="P138" s="270" t="str">
        <f>IF(PROGRESS!BG149="","NO DATA",PROGRESS!BG149)</f>
        <v>NO DATA</v>
      </c>
      <c r="Q138" s="270" t="str">
        <f>IF(PROGRESS!BL149="","NO DATA",PROGRESS!BL149)</f>
        <v>NO DATA</v>
      </c>
      <c r="R138" s="270" t="str">
        <f>IF(PROGRESS!BQ149="","NO DATA",PROGRESS!BQ149)</f>
        <v>NO DATA</v>
      </c>
      <c r="S138" s="270" t="str">
        <f>IF(PROGRESS!BV149="","NO DATA",PROGRESS!BV149)</f>
        <v>NO DATA</v>
      </c>
      <c r="T138" s="270" t="str">
        <f>IF(PROGRESS!CA149="","NO DATA",PROGRESS!CA149)</f>
        <v>NO DATA</v>
      </c>
      <c r="U138" s="270" t="str">
        <f>IF(PROGRESS!CF149="","NO DATA",PROGRESS!CF149)</f>
        <v>NO DATA</v>
      </c>
      <c r="V138" s="385" t="str">
        <f>IF(PROGRESS!CK149="","NO DATA",PROGRESS!CK149)</f>
        <v>NO DATA</v>
      </c>
    </row>
    <row r="139" spans="1:22" x14ac:dyDescent="0.25">
      <c r="A139" s="35">
        <f>IF(DATASHEET!A136="","",DATASHEET!A136)</f>
        <v>152910</v>
      </c>
      <c r="B139" s="19" t="str">
        <f>DATASHEET!B136</f>
        <v>NETTLE, Jake</v>
      </c>
      <c r="C139" s="20" t="str">
        <f>DATASHEET!C136</f>
        <v>8KS</v>
      </c>
      <c r="D139" s="122" t="str">
        <f>PROGRESS!E150</f>
        <v>N</v>
      </c>
      <c r="E139" s="424" t="str">
        <f>PROGRESS!I150</f>
        <v>N</v>
      </c>
      <c r="F139" s="377" t="str">
        <f>DATASHEET!L136</f>
        <v>7-8</v>
      </c>
      <c r="G139" s="274" t="str">
        <f t="shared" si="4"/>
        <v/>
      </c>
      <c r="H139" s="274" t="str">
        <f>IF(PROGRESS!S150="","NO DATA",PROGRESS!S150)</f>
        <v>NO DATA</v>
      </c>
      <c r="I139" s="275" t="str">
        <f>IF(PROGRESS!X150="","NO DATA",PROGRESS!X150)</f>
        <v>NO DATA</v>
      </c>
      <c r="J139" s="270" t="str">
        <f>IF(PROGRESS!AC150="","NO DATA",PROGRESS!AC150)</f>
        <v>NO DATA</v>
      </c>
      <c r="K139" s="270" t="str">
        <f>IF(PROGRESS!AH150="","NO DATA",PROGRESS!AH150)</f>
        <v>NO DATA</v>
      </c>
      <c r="L139" s="270" t="str">
        <f>IF(PROGRESS!AM150="","NO DATA",PROGRESS!AM150)</f>
        <v>NO DATA</v>
      </c>
      <c r="M139" s="270" t="str">
        <f>IF(PROGRESS!AR150="","NO DATA",PROGRESS!AR150)</f>
        <v>NO DATA</v>
      </c>
      <c r="N139" s="270" t="str">
        <f>IF(PROGRESS!AW150="","NO DATA",PROGRESS!AW150)</f>
        <v>NO DATA</v>
      </c>
      <c r="O139" s="270" t="str">
        <f>IF(PROGRESS!BB150="","NO DATA",PROGRESS!BB150)</f>
        <v>NO DATA</v>
      </c>
      <c r="P139" s="270" t="str">
        <f>IF(PROGRESS!BG150="","NO DATA",PROGRESS!BG150)</f>
        <v>NO DATA</v>
      </c>
      <c r="Q139" s="270" t="str">
        <f>IF(PROGRESS!BL150="","NO DATA",PROGRESS!BL150)</f>
        <v>NO DATA</v>
      </c>
      <c r="R139" s="270" t="str">
        <f>IF(PROGRESS!BQ150="","NO DATA",PROGRESS!BQ150)</f>
        <v>NO DATA</v>
      </c>
      <c r="S139" s="270" t="str">
        <f>IF(PROGRESS!BV150="","NO DATA",PROGRESS!BV150)</f>
        <v>NO DATA</v>
      </c>
      <c r="T139" s="270" t="str">
        <f>IF(PROGRESS!CA150="","NO DATA",PROGRESS!CA150)</f>
        <v>NO DATA</v>
      </c>
      <c r="U139" s="270" t="str">
        <f>IF(PROGRESS!CF150="","NO DATA",PROGRESS!CF150)</f>
        <v>NO DATA</v>
      </c>
      <c r="V139" s="385" t="str">
        <f>IF(PROGRESS!CK150="","NO DATA",PROGRESS!CK150)</f>
        <v>NO DATA</v>
      </c>
    </row>
    <row r="140" spans="1:22" x14ac:dyDescent="0.25">
      <c r="A140" s="35">
        <f>IF(DATASHEET!A137="","",DATASHEET!A137)</f>
        <v>152841</v>
      </c>
      <c r="B140" s="19" t="str">
        <f>DATASHEET!B137</f>
        <v>NEWBOULD, Seth</v>
      </c>
      <c r="C140" s="20" t="str">
        <f>DATASHEET!C137</f>
        <v>8PH</v>
      </c>
      <c r="D140" s="122" t="str">
        <f>PROGRESS!E151</f>
        <v>N</v>
      </c>
      <c r="E140" s="424" t="str">
        <f>PROGRESS!I151</f>
        <v>N</v>
      </c>
      <c r="F140" s="377" t="str">
        <f>DATASHEET!L137</f>
        <v>4-5</v>
      </c>
      <c r="G140" s="274" t="str">
        <f t="shared" si="4"/>
        <v/>
      </c>
      <c r="H140" s="274" t="str">
        <f>IF(PROGRESS!S151="","NO DATA",PROGRESS!S151)</f>
        <v>NO DATA</v>
      </c>
      <c r="I140" s="275" t="str">
        <f>IF(PROGRESS!X151="","NO DATA",PROGRESS!X151)</f>
        <v>NO DATA</v>
      </c>
      <c r="J140" s="270" t="str">
        <f>IF(PROGRESS!AC151="","NO DATA",PROGRESS!AC151)</f>
        <v>NO DATA</v>
      </c>
      <c r="K140" s="270" t="str">
        <f>IF(PROGRESS!AH151="","NO DATA",PROGRESS!AH151)</f>
        <v>NO DATA</v>
      </c>
      <c r="L140" s="270" t="str">
        <f>IF(PROGRESS!AM151="","NO DATA",PROGRESS!AM151)</f>
        <v>NO DATA</v>
      </c>
      <c r="M140" s="270" t="str">
        <f>IF(PROGRESS!AR151="","NO DATA",PROGRESS!AR151)</f>
        <v>NO DATA</v>
      </c>
      <c r="N140" s="270" t="str">
        <f>IF(PROGRESS!AW151="","NO DATA",PROGRESS!AW151)</f>
        <v>NO DATA</v>
      </c>
      <c r="O140" s="270" t="str">
        <f>IF(PROGRESS!BB151="","NO DATA",PROGRESS!BB151)</f>
        <v>NO DATA</v>
      </c>
      <c r="P140" s="270" t="str">
        <f>IF(PROGRESS!BG151="","NO DATA",PROGRESS!BG151)</f>
        <v>NO DATA</v>
      </c>
      <c r="Q140" s="270" t="str">
        <f>IF(PROGRESS!BL151="","NO DATA",PROGRESS!BL151)</f>
        <v>NO DATA</v>
      </c>
      <c r="R140" s="270" t="str">
        <f>IF(PROGRESS!BQ151="","NO DATA",PROGRESS!BQ151)</f>
        <v>NO DATA</v>
      </c>
      <c r="S140" s="270" t="str">
        <f>IF(PROGRESS!BV151="","NO DATA",PROGRESS!BV151)</f>
        <v>NO DATA</v>
      </c>
      <c r="T140" s="270" t="str">
        <f>IF(PROGRESS!CA151="","NO DATA",PROGRESS!CA151)</f>
        <v>NO DATA</v>
      </c>
      <c r="U140" s="270" t="str">
        <f>IF(PROGRESS!CF151="","NO DATA",PROGRESS!CF151)</f>
        <v>NO DATA</v>
      </c>
      <c r="V140" s="385" t="str">
        <f>IF(PROGRESS!CK151="","NO DATA",PROGRESS!CK151)</f>
        <v>NO DATA</v>
      </c>
    </row>
    <row r="141" spans="1:22" x14ac:dyDescent="0.25">
      <c r="A141" s="35">
        <f>IF(DATASHEET!A138="","",DATASHEET!A138)</f>
        <v>160003</v>
      </c>
      <c r="B141" s="19" t="str">
        <f>DATASHEET!B138</f>
        <v>NEWNES, Eric</v>
      </c>
      <c r="C141" s="20" t="str">
        <f>DATASHEET!C138</f>
        <v>8KC</v>
      </c>
      <c r="D141" s="122" t="str">
        <f>PROGRESS!E152</f>
        <v>N</v>
      </c>
      <c r="E141" s="424" t="str">
        <f>PROGRESS!I152</f>
        <v>Y</v>
      </c>
      <c r="F141" s="377" t="str">
        <f>DATASHEET!L138</f>
        <v>4-5</v>
      </c>
      <c r="G141" s="274" t="str">
        <f t="shared" si="4"/>
        <v/>
      </c>
      <c r="H141" s="274" t="str">
        <f>IF(PROGRESS!S152="","NO DATA",PROGRESS!S152)</f>
        <v>NO DATA</v>
      </c>
      <c r="I141" s="275" t="str">
        <f>IF(PROGRESS!X152="","NO DATA",PROGRESS!X152)</f>
        <v>NO DATA</v>
      </c>
      <c r="J141" s="270" t="str">
        <f>IF(PROGRESS!AC152="","NO DATA",PROGRESS!AC152)</f>
        <v>NO DATA</v>
      </c>
      <c r="K141" s="270" t="str">
        <f>IF(PROGRESS!AH152="","NO DATA",PROGRESS!AH152)</f>
        <v>NO DATA</v>
      </c>
      <c r="L141" s="270" t="str">
        <f>IF(PROGRESS!AM152="","NO DATA",PROGRESS!AM152)</f>
        <v>NO DATA</v>
      </c>
      <c r="M141" s="270" t="str">
        <f>IF(PROGRESS!AR152="","NO DATA",PROGRESS!AR152)</f>
        <v>NO DATA</v>
      </c>
      <c r="N141" s="270" t="str">
        <f>IF(PROGRESS!AW152="","NO DATA",PROGRESS!AW152)</f>
        <v>NO DATA</v>
      </c>
      <c r="O141" s="270" t="str">
        <f>IF(PROGRESS!BB152="","NO DATA",PROGRESS!BB152)</f>
        <v>NO DATA</v>
      </c>
      <c r="P141" s="270" t="str">
        <f>IF(PROGRESS!BG152="","NO DATA",PROGRESS!BG152)</f>
        <v>NO DATA</v>
      </c>
      <c r="Q141" s="270" t="str">
        <f>IF(PROGRESS!BL152="","NO DATA",PROGRESS!BL152)</f>
        <v>NO DATA</v>
      </c>
      <c r="R141" s="270" t="str">
        <f>IF(PROGRESS!BQ152="","NO DATA",PROGRESS!BQ152)</f>
        <v>NO DATA</v>
      </c>
      <c r="S141" s="270" t="str">
        <f>IF(PROGRESS!BV152="","NO DATA",PROGRESS!BV152)</f>
        <v>NO DATA</v>
      </c>
      <c r="T141" s="270" t="str">
        <f>IF(PROGRESS!CA152="","NO DATA",PROGRESS!CA152)</f>
        <v>NO DATA</v>
      </c>
      <c r="U141" s="270" t="str">
        <f>IF(PROGRESS!CF152="","NO DATA",PROGRESS!CF152)</f>
        <v>NO DATA</v>
      </c>
      <c r="V141" s="385" t="str">
        <f>IF(PROGRESS!CK152="","NO DATA",PROGRESS!CK152)</f>
        <v>NO DATA</v>
      </c>
    </row>
    <row r="142" spans="1:22" x14ac:dyDescent="0.25">
      <c r="A142" s="35">
        <f>IF(DATASHEET!A139="","",DATASHEET!A139)</f>
        <v>152947</v>
      </c>
      <c r="B142" s="19" t="str">
        <f>DATASHEET!B139</f>
        <v>NISAR, Aneesah</v>
      </c>
      <c r="C142" s="20" t="str">
        <f>DATASHEET!C139</f>
        <v>8KS</v>
      </c>
      <c r="D142" s="122" t="str">
        <f>PROGRESS!E153</f>
        <v>N</v>
      </c>
      <c r="E142" s="424" t="str">
        <f>PROGRESS!I153</f>
        <v>N</v>
      </c>
      <c r="F142" s="377" t="str">
        <f>DATASHEET!L139</f>
        <v>3-4</v>
      </c>
      <c r="G142" s="274" t="str">
        <f t="shared" si="4"/>
        <v/>
      </c>
      <c r="H142" s="274" t="str">
        <f>IF(PROGRESS!S153="","NO DATA",PROGRESS!S153)</f>
        <v>NO DATA</v>
      </c>
      <c r="I142" s="275" t="str">
        <f>IF(PROGRESS!X153="","NO DATA",PROGRESS!X153)</f>
        <v>NO DATA</v>
      </c>
      <c r="J142" s="270" t="str">
        <f>IF(PROGRESS!AC153="","NO DATA",PROGRESS!AC153)</f>
        <v>NO DATA</v>
      </c>
      <c r="K142" s="270" t="str">
        <f>IF(PROGRESS!AH153="","NO DATA",PROGRESS!AH153)</f>
        <v>NO DATA</v>
      </c>
      <c r="L142" s="270" t="str">
        <f>IF(PROGRESS!AM153="","NO DATA",PROGRESS!AM153)</f>
        <v>NO DATA</v>
      </c>
      <c r="M142" s="270" t="str">
        <f>IF(PROGRESS!AR153="","NO DATA",PROGRESS!AR153)</f>
        <v>NO DATA</v>
      </c>
      <c r="N142" s="270" t="str">
        <f>IF(PROGRESS!AW153="","NO DATA",PROGRESS!AW153)</f>
        <v>NO DATA</v>
      </c>
      <c r="O142" s="270" t="str">
        <f>IF(PROGRESS!BB153="","NO DATA",PROGRESS!BB153)</f>
        <v>NO DATA</v>
      </c>
      <c r="P142" s="270" t="str">
        <f>IF(PROGRESS!BG153="","NO DATA",PROGRESS!BG153)</f>
        <v>NO DATA</v>
      </c>
      <c r="Q142" s="270" t="str">
        <f>IF(PROGRESS!BL153="","NO DATA",PROGRESS!BL153)</f>
        <v>NO DATA</v>
      </c>
      <c r="R142" s="270" t="str">
        <f>IF(PROGRESS!BQ153="","NO DATA",PROGRESS!BQ153)</f>
        <v>NO DATA</v>
      </c>
      <c r="S142" s="270" t="str">
        <f>IF(PROGRESS!BV153="","NO DATA",PROGRESS!BV153)</f>
        <v>NO DATA</v>
      </c>
      <c r="T142" s="270" t="str">
        <f>IF(PROGRESS!CA153="","NO DATA",PROGRESS!CA153)</f>
        <v>NO DATA</v>
      </c>
      <c r="U142" s="270" t="str">
        <f>IF(PROGRESS!CF153="","NO DATA",PROGRESS!CF153)</f>
        <v>NO DATA</v>
      </c>
      <c r="V142" s="385" t="str">
        <f>IF(PROGRESS!CK153="","NO DATA",PROGRESS!CK153)</f>
        <v>NO DATA</v>
      </c>
    </row>
    <row r="143" spans="1:22" x14ac:dyDescent="0.25">
      <c r="A143" s="35">
        <f>IF(DATASHEET!A140="","",DATASHEET!A140)</f>
        <v>152908</v>
      </c>
      <c r="B143" s="19" t="str">
        <f>DATASHEET!B140</f>
        <v>NJAGI MUTETI, Leo</v>
      </c>
      <c r="C143" s="20" t="str">
        <f>DATASHEET!C140</f>
        <v>8AR</v>
      </c>
      <c r="D143" s="122" t="str">
        <f>PROGRESS!E154</f>
        <v>N</v>
      </c>
      <c r="E143" s="424" t="str">
        <f>PROGRESS!I154</f>
        <v>N</v>
      </c>
      <c r="F143" s="377" t="str">
        <f>DATASHEET!L140</f>
        <v>5-6</v>
      </c>
      <c r="G143" s="274" t="str">
        <f t="shared" si="4"/>
        <v/>
      </c>
      <c r="H143" s="274" t="str">
        <f>IF(PROGRESS!S154="","NO DATA",PROGRESS!S154)</f>
        <v>NO DATA</v>
      </c>
      <c r="I143" s="275" t="str">
        <f>IF(PROGRESS!X154="","NO DATA",PROGRESS!X154)</f>
        <v>NO DATA</v>
      </c>
      <c r="J143" s="270" t="str">
        <f>IF(PROGRESS!AC154="","NO DATA",PROGRESS!AC154)</f>
        <v>NO DATA</v>
      </c>
      <c r="K143" s="270" t="str">
        <f>IF(PROGRESS!AH154="","NO DATA",PROGRESS!AH154)</f>
        <v>NO DATA</v>
      </c>
      <c r="L143" s="270" t="str">
        <f>IF(PROGRESS!AM154="","NO DATA",PROGRESS!AM154)</f>
        <v>NO DATA</v>
      </c>
      <c r="M143" s="270" t="str">
        <f>IF(PROGRESS!AR154="","NO DATA",PROGRESS!AR154)</f>
        <v>NO DATA</v>
      </c>
      <c r="N143" s="270" t="str">
        <f>IF(PROGRESS!AW154="","NO DATA",PROGRESS!AW154)</f>
        <v>NO DATA</v>
      </c>
      <c r="O143" s="270" t="str">
        <f>IF(PROGRESS!BB154="","NO DATA",PROGRESS!BB154)</f>
        <v>NO DATA</v>
      </c>
      <c r="P143" s="270" t="str">
        <f>IF(PROGRESS!BG154="","NO DATA",PROGRESS!BG154)</f>
        <v>NO DATA</v>
      </c>
      <c r="Q143" s="270" t="str">
        <f>IF(PROGRESS!BL154="","NO DATA",PROGRESS!BL154)</f>
        <v>NO DATA</v>
      </c>
      <c r="R143" s="270" t="str">
        <f>IF(PROGRESS!BQ154="","NO DATA",PROGRESS!BQ154)</f>
        <v>NO DATA</v>
      </c>
      <c r="S143" s="270" t="str">
        <f>IF(PROGRESS!BV154="","NO DATA",PROGRESS!BV154)</f>
        <v>NO DATA</v>
      </c>
      <c r="T143" s="270" t="str">
        <f>IF(PROGRESS!CA154="","NO DATA",PROGRESS!CA154)</f>
        <v>NO DATA</v>
      </c>
      <c r="U143" s="270" t="str">
        <f>IF(PROGRESS!CF154="","NO DATA",PROGRESS!CF154)</f>
        <v>NO DATA</v>
      </c>
      <c r="V143" s="385" t="str">
        <f>IF(PROGRESS!CK154="","NO DATA",PROGRESS!CK154)</f>
        <v>NO DATA</v>
      </c>
    </row>
    <row r="144" spans="1:22" x14ac:dyDescent="0.25">
      <c r="A144" s="35">
        <f>IF(DATASHEET!A141="","",DATASHEET!A141)</f>
        <v>152775</v>
      </c>
      <c r="B144" s="19" t="str">
        <f>DATASHEET!B141</f>
        <v>NOLAN, Louis</v>
      </c>
      <c r="C144" s="20" t="str">
        <f>DATASHEET!C141</f>
        <v>8PH</v>
      </c>
      <c r="D144" s="122" t="str">
        <f>PROGRESS!E155</f>
        <v>N</v>
      </c>
      <c r="E144" s="424" t="str">
        <f>PROGRESS!I155</f>
        <v>N</v>
      </c>
      <c r="F144" s="377" t="str">
        <f>DATASHEET!L141</f>
        <v>5-6</v>
      </c>
      <c r="G144" s="274" t="str">
        <f t="shared" si="4"/>
        <v/>
      </c>
      <c r="H144" s="274" t="str">
        <f>IF(PROGRESS!S155="","NO DATA",PROGRESS!S155)</f>
        <v>NO DATA</v>
      </c>
      <c r="I144" s="275" t="str">
        <f>IF(PROGRESS!X155="","NO DATA",PROGRESS!X155)</f>
        <v>NO DATA</v>
      </c>
      <c r="J144" s="270" t="str">
        <f>IF(PROGRESS!AC155="","NO DATA",PROGRESS!AC155)</f>
        <v>NO DATA</v>
      </c>
      <c r="K144" s="270" t="str">
        <f>IF(PROGRESS!AH155="","NO DATA",PROGRESS!AH155)</f>
        <v>NO DATA</v>
      </c>
      <c r="L144" s="270" t="str">
        <f>IF(PROGRESS!AM155="","NO DATA",PROGRESS!AM155)</f>
        <v>NO DATA</v>
      </c>
      <c r="M144" s="270" t="str">
        <f>IF(PROGRESS!AR155="","NO DATA",PROGRESS!AR155)</f>
        <v>NO DATA</v>
      </c>
      <c r="N144" s="270" t="str">
        <f>IF(PROGRESS!AW155="","NO DATA",PROGRESS!AW155)</f>
        <v>NO DATA</v>
      </c>
      <c r="O144" s="270" t="str">
        <f>IF(PROGRESS!BB155="","NO DATA",PROGRESS!BB155)</f>
        <v>NO DATA</v>
      </c>
      <c r="P144" s="270" t="str">
        <f>IF(PROGRESS!BG155="","NO DATA",PROGRESS!BG155)</f>
        <v>NO DATA</v>
      </c>
      <c r="Q144" s="270" t="str">
        <f>IF(PROGRESS!BL155="","NO DATA",PROGRESS!BL155)</f>
        <v>NO DATA</v>
      </c>
      <c r="R144" s="270" t="str">
        <f>IF(PROGRESS!BQ155="","NO DATA",PROGRESS!BQ155)</f>
        <v>NO DATA</v>
      </c>
      <c r="S144" s="270" t="str">
        <f>IF(PROGRESS!BV155="","NO DATA",PROGRESS!BV155)</f>
        <v>NO DATA</v>
      </c>
      <c r="T144" s="270" t="str">
        <f>IF(PROGRESS!CA155="","NO DATA",PROGRESS!CA155)</f>
        <v>NO DATA</v>
      </c>
      <c r="U144" s="270" t="str">
        <f>IF(PROGRESS!CF155="","NO DATA",PROGRESS!CF155)</f>
        <v>NO DATA</v>
      </c>
      <c r="V144" s="385" t="str">
        <f>IF(PROGRESS!CK155="","NO DATA",PROGRESS!CK155)</f>
        <v>NO DATA</v>
      </c>
    </row>
    <row r="145" spans="1:22" x14ac:dyDescent="0.25">
      <c r="A145" s="35">
        <f>IF(DATASHEET!A142="","",DATASHEET!A142)</f>
        <v>160141</v>
      </c>
      <c r="B145" s="19" t="str">
        <f>DATASHEET!B142</f>
        <v>OJIMAH, Isaac</v>
      </c>
      <c r="C145" s="20" t="str">
        <f>DATASHEET!C142</f>
        <v>8TR</v>
      </c>
      <c r="D145" s="122" t="str">
        <f>PROGRESS!E156</f>
        <v>N</v>
      </c>
      <c r="E145" s="424" t="str">
        <f>PROGRESS!I156</f>
        <v>Y</v>
      </c>
      <c r="F145" s="377">
        <f>DATASHEET!L142</f>
        <v>0</v>
      </c>
      <c r="G145" s="274" t="str">
        <f t="shared" si="4"/>
        <v/>
      </c>
      <c r="H145" s="274" t="str">
        <f>IF(PROGRESS!S156="","NO DATA",PROGRESS!S156)</f>
        <v>NO DATA</v>
      </c>
      <c r="I145" s="275" t="str">
        <f>IF(PROGRESS!X156="","NO DATA",PROGRESS!X156)</f>
        <v>NO DATA</v>
      </c>
      <c r="J145" s="270" t="str">
        <f>IF(PROGRESS!AC156="","NO DATA",PROGRESS!AC156)</f>
        <v>NO DATA</v>
      </c>
      <c r="K145" s="270" t="str">
        <f>IF(PROGRESS!AH156="","NO DATA",PROGRESS!AH156)</f>
        <v>NO DATA</v>
      </c>
      <c r="L145" s="270" t="str">
        <f>IF(PROGRESS!AM156="","NO DATA",PROGRESS!AM156)</f>
        <v>NO DATA</v>
      </c>
      <c r="M145" s="270" t="str">
        <f>IF(PROGRESS!AR156="","NO DATA",PROGRESS!AR156)</f>
        <v>NO DATA</v>
      </c>
      <c r="N145" s="270" t="str">
        <f>IF(PROGRESS!AW156="","NO DATA",PROGRESS!AW156)</f>
        <v>NO DATA</v>
      </c>
      <c r="O145" s="270" t="str">
        <f>IF(PROGRESS!BB156="","NO DATA",PROGRESS!BB156)</f>
        <v>NO DATA</v>
      </c>
      <c r="P145" s="270" t="str">
        <f>IF(PROGRESS!BG156="","NO DATA",PROGRESS!BG156)</f>
        <v>NO DATA</v>
      </c>
      <c r="Q145" s="270" t="str">
        <f>IF(PROGRESS!BL156="","NO DATA",PROGRESS!BL156)</f>
        <v>NO DATA</v>
      </c>
      <c r="R145" s="270" t="str">
        <f>IF(PROGRESS!BQ156="","NO DATA",PROGRESS!BQ156)</f>
        <v>NO DATA</v>
      </c>
      <c r="S145" s="270" t="str">
        <f>IF(PROGRESS!BV156="","NO DATA",PROGRESS!BV156)</f>
        <v>NO DATA</v>
      </c>
      <c r="T145" s="270" t="str">
        <f>IF(PROGRESS!CA156="","NO DATA",PROGRESS!CA156)</f>
        <v>NO DATA</v>
      </c>
      <c r="U145" s="270" t="str">
        <f>IF(PROGRESS!CF156="","NO DATA",PROGRESS!CF156)</f>
        <v>NO DATA</v>
      </c>
      <c r="V145" s="385" t="str">
        <f>IF(PROGRESS!CK156="","NO DATA",PROGRESS!CK156)</f>
        <v>NO DATA</v>
      </c>
    </row>
    <row r="146" spans="1:22" x14ac:dyDescent="0.25">
      <c r="A146" s="35">
        <f>IF(DATASHEET!A143="","",DATASHEET!A143)</f>
        <v>152943</v>
      </c>
      <c r="B146" s="19" t="str">
        <f>DATASHEET!B143</f>
        <v>O'SHEA, Cian</v>
      </c>
      <c r="C146" s="20" t="str">
        <f>DATASHEET!C143</f>
        <v>8TR</v>
      </c>
      <c r="D146" s="122" t="str">
        <f>PROGRESS!E157</f>
        <v>N</v>
      </c>
      <c r="E146" s="424" t="str">
        <f>PROGRESS!I157</f>
        <v>N</v>
      </c>
      <c r="F146" s="377" t="str">
        <f>DATASHEET!L143</f>
        <v>6-7</v>
      </c>
      <c r="G146" s="274" t="str">
        <f t="shared" si="4"/>
        <v/>
      </c>
      <c r="H146" s="274" t="str">
        <f>IF(PROGRESS!S157="","NO DATA",PROGRESS!S157)</f>
        <v>NO DATA</v>
      </c>
      <c r="I146" s="275" t="str">
        <f>IF(PROGRESS!X157="","NO DATA",PROGRESS!X157)</f>
        <v>NO DATA</v>
      </c>
      <c r="J146" s="270" t="str">
        <f>IF(PROGRESS!AC157="","NO DATA",PROGRESS!AC157)</f>
        <v>NO DATA</v>
      </c>
      <c r="K146" s="270" t="str">
        <f>IF(PROGRESS!AH157="","NO DATA",PROGRESS!AH157)</f>
        <v>NO DATA</v>
      </c>
      <c r="L146" s="270" t="str">
        <f>IF(PROGRESS!AM157="","NO DATA",PROGRESS!AM157)</f>
        <v>NO DATA</v>
      </c>
      <c r="M146" s="270" t="str">
        <f>IF(PROGRESS!AR157="","NO DATA",PROGRESS!AR157)</f>
        <v>NO DATA</v>
      </c>
      <c r="N146" s="270" t="str">
        <f>IF(PROGRESS!AW157="","NO DATA",PROGRESS!AW157)</f>
        <v>NO DATA</v>
      </c>
      <c r="O146" s="270" t="str">
        <f>IF(PROGRESS!BB157="","NO DATA",PROGRESS!BB157)</f>
        <v>NO DATA</v>
      </c>
      <c r="P146" s="270" t="str">
        <f>IF(PROGRESS!BG157="","NO DATA",PROGRESS!BG157)</f>
        <v>NO DATA</v>
      </c>
      <c r="Q146" s="270" t="str">
        <f>IF(PROGRESS!BL157="","NO DATA",PROGRESS!BL157)</f>
        <v>NO DATA</v>
      </c>
      <c r="R146" s="270" t="str">
        <f>IF(PROGRESS!BQ157="","NO DATA",PROGRESS!BQ157)</f>
        <v>NO DATA</v>
      </c>
      <c r="S146" s="270" t="str">
        <f>IF(PROGRESS!BV157="","NO DATA",PROGRESS!BV157)</f>
        <v>NO DATA</v>
      </c>
      <c r="T146" s="270" t="str">
        <f>IF(PROGRESS!CA157="","NO DATA",PROGRESS!CA157)</f>
        <v>NO DATA</v>
      </c>
      <c r="U146" s="270" t="str">
        <f>IF(PROGRESS!CF157="","NO DATA",PROGRESS!CF157)</f>
        <v>NO DATA</v>
      </c>
      <c r="V146" s="385" t="str">
        <f>IF(PROGRESS!CK157="","NO DATA",PROGRESS!CK157)</f>
        <v>NO DATA</v>
      </c>
    </row>
    <row r="147" spans="1:22" x14ac:dyDescent="0.25">
      <c r="A147" s="35">
        <f>IF(DATASHEET!A144="","",DATASHEET!A144)</f>
        <v>152795</v>
      </c>
      <c r="B147" s="19" t="str">
        <f>DATASHEET!B144</f>
        <v>OWEN, Samuel</v>
      </c>
      <c r="C147" s="20" t="str">
        <f>DATASHEET!C144</f>
        <v>8JJ</v>
      </c>
      <c r="D147" s="122" t="str">
        <f>PROGRESS!E158</f>
        <v>N</v>
      </c>
      <c r="E147" s="424" t="str">
        <f>PROGRESS!I158</f>
        <v>N</v>
      </c>
      <c r="F147" s="377" t="str">
        <f>DATASHEET!L144</f>
        <v>7-8</v>
      </c>
      <c r="G147" s="274" t="str">
        <f t="shared" si="4"/>
        <v/>
      </c>
      <c r="H147" s="274" t="str">
        <f>IF(PROGRESS!S158="","NO DATA",PROGRESS!S158)</f>
        <v>NO DATA</v>
      </c>
      <c r="I147" s="275" t="str">
        <f>IF(PROGRESS!X158="","NO DATA",PROGRESS!X158)</f>
        <v>NO DATA</v>
      </c>
      <c r="J147" s="270" t="str">
        <f>IF(PROGRESS!AC158="","NO DATA",PROGRESS!AC158)</f>
        <v>NO DATA</v>
      </c>
      <c r="K147" s="270" t="str">
        <f>IF(PROGRESS!AH158="","NO DATA",PROGRESS!AH158)</f>
        <v>NO DATA</v>
      </c>
      <c r="L147" s="270" t="str">
        <f>IF(PROGRESS!AM158="","NO DATA",PROGRESS!AM158)</f>
        <v>NO DATA</v>
      </c>
      <c r="M147" s="270" t="str">
        <f>IF(PROGRESS!AR158="","NO DATA",PROGRESS!AR158)</f>
        <v>NO DATA</v>
      </c>
      <c r="N147" s="270" t="str">
        <f>IF(PROGRESS!AW158="","NO DATA",PROGRESS!AW158)</f>
        <v>NO DATA</v>
      </c>
      <c r="O147" s="270" t="str">
        <f>IF(PROGRESS!BB158="","NO DATA",PROGRESS!BB158)</f>
        <v>NO DATA</v>
      </c>
      <c r="P147" s="270" t="str">
        <f>IF(PROGRESS!BG158="","NO DATA",PROGRESS!BG158)</f>
        <v>NO DATA</v>
      </c>
      <c r="Q147" s="270" t="str">
        <f>IF(PROGRESS!BL158="","NO DATA",PROGRESS!BL158)</f>
        <v>NO DATA</v>
      </c>
      <c r="R147" s="270" t="str">
        <f>IF(PROGRESS!BQ158="","NO DATA",PROGRESS!BQ158)</f>
        <v>NO DATA</v>
      </c>
      <c r="S147" s="270" t="str">
        <f>IF(PROGRESS!BV158="","NO DATA",PROGRESS!BV158)</f>
        <v>NO DATA</v>
      </c>
      <c r="T147" s="270" t="str">
        <f>IF(PROGRESS!CA158="","NO DATA",PROGRESS!CA158)</f>
        <v>NO DATA</v>
      </c>
      <c r="U147" s="270" t="str">
        <f>IF(PROGRESS!CF158="","NO DATA",PROGRESS!CF158)</f>
        <v>NO DATA</v>
      </c>
      <c r="V147" s="385" t="str">
        <f>IF(PROGRESS!CK158="","NO DATA",PROGRESS!CK158)</f>
        <v>NO DATA</v>
      </c>
    </row>
    <row r="148" spans="1:22" x14ac:dyDescent="0.25">
      <c r="A148" s="35">
        <f>IF(DATASHEET!A145="","",DATASHEET!A145)</f>
        <v>152790</v>
      </c>
      <c r="B148" s="19" t="str">
        <f>DATASHEET!B145</f>
        <v>OWUSU-SEKYERE, Benji</v>
      </c>
      <c r="C148" s="20" t="str">
        <f>DATASHEET!C145</f>
        <v>8KC</v>
      </c>
      <c r="D148" s="122" t="str">
        <f>PROGRESS!E159</f>
        <v>N</v>
      </c>
      <c r="E148" s="424" t="str">
        <f>PROGRESS!I159</f>
        <v>Y</v>
      </c>
      <c r="F148" s="377" t="str">
        <f>DATASHEET!L145</f>
        <v>5-6</v>
      </c>
      <c r="G148" s="274" t="str">
        <f t="shared" si="4"/>
        <v/>
      </c>
      <c r="H148" s="274" t="str">
        <f>IF(PROGRESS!S159="","NO DATA",PROGRESS!S159)</f>
        <v>NO DATA</v>
      </c>
      <c r="I148" s="275" t="str">
        <f>IF(PROGRESS!X159="","NO DATA",PROGRESS!X159)</f>
        <v>NO DATA</v>
      </c>
      <c r="J148" s="270" t="str">
        <f>IF(PROGRESS!AC159="","NO DATA",PROGRESS!AC159)</f>
        <v>NO DATA</v>
      </c>
      <c r="K148" s="270" t="str">
        <f>IF(PROGRESS!AH159="","NO DATA",PROGRESS!AH159)</f>
        <v>NO DATA</v>
      </c>
      <c r="L148" s="270" t="str">
        <f>IF(PROGRESS!AM159="","NO DATA",PROGRESS!AM159)</f>
        <v>NO DATA</v>
      </c>
      <c r="M148" s="270" t="str">
        <f>IF(PROGRESS!AR159="","NO DATA",PROGRESS!AR159)</f>
        <v>NO DATA</v>
      </c>
      <c r="N148" s="270" t="str">
        <f>IF(PROGRESS!AW159="","NO DATA",PROGRESS!AW159)</f>
        <v>NO DATA</v>
      </c>
      <c r="O148" s="270" t="str">
        <f>IF(PROGRESS!BB159="","NO DATA",PROGRESS!BB159)</f>
        <v>NO DATA</v>
      </c>
      <c r="P148" s="270" t="str">
        <f>IF(PROGRESS!BG159="","NO DATA",PROGRESS!BG159)</f>
        <v>NO DATA</v>
      </c>
      <c r="Q148" s="270" t="str">
        <f>IF(PROGRESS!BL159="","NO DATA",PROGRESS!BL159)</f>
        <v>NO DATA</v>
      </c>
      <c r="R148" s="270" t="str">
        <f>IF(PROGRESS!BQ159="","NO DATA",PROGRESS!BQ159)</f>
        <v>NO DATA</v>
      </c>
      <c r="S148" s="270" t="str">
        <f>IF(PROGRESS!BV159="","NO DATA",PROGRESS!BV159)</f>
        <v>NO DATA</v>
      </c>
      <c r="T148" s="270" t="str">
        <f>IF(PROGRESS!CA159="","NO DATA",PROGRESS!CA159)</f>
        <v>NO DATA</v>
      </c>
      <c r="U148" s="270" t="str">
        <f>IF(PROGRESS!CF159="","NO DATA",PROGRESS!CF159)</f>
        <v>NO DATA</v>
      </c>
      <c r="V148" s="385" t="str">
        <f>IF(PROGRESS!CK159="","NO DATA",PROGRESS!CK159)</f>
        <v>NO DATA</v>
      </c>
    </row>
    <row r="149" spans="1:22" x14ac:dyDescent="0.25">
      <c r="A149" s="35">
        <f>IF(DATASHEET!A146="","",DATASHEET!A146)</f>
        <v>152776</v>
      </c>
      <c r="B149" s="19" t="str">
        <f>DATASHEET!B146</f>
        <v>OXLEY, Eibhear</v>
      </c>
      <c r="C149" s="20" t="str">
        <f>DATASHEET!C146</f>
        <v>8PH</v>
      </c>
      <c r="D149" s="122" t="str">
        <f>PROGRESS!E160</f>
        <v>N</v>
      </c>
      <c r="E149" s="424" t="str">
        <f>PROGRESS!I160</f>
        <v>N</v>
      </c>
      <c r="F149" s="377" t="str">
        <f>DATASHEET!L146</f>
        <v>3-4</v>
      </c>
      <c r="G149" s="274" t="str">
        <f t="shared" si="4"/>
        <v/>
      </c>
      <c r="H149" s="274" t="str">
        <f>IF(PROGRESS!S160="","NO DATA",PROGRESS!S160)</f>
        <v>NO DATA</v>
      </c>
      <c r="I149" s="275" t="str">
        <f>IF(PROGRESS!X160="","NO DATA",PROGRESS!X160)</f>
        <v>NO DATA</v>
      </c>
      <c r="J149" s="270" t="str">
        <f>IF(PROGRESS!AC160="","NO DATA",PROGRESS!AC160)</f>
        <v>NO DATA</v>
      </c>
      <c r="K149" s="270" t="str">
        <f>IF(PROGRESS!AH160="","NO DATA",PROGRESS!AH160)</f>
        <v>NO DATA</v>
      </c>
      <c r="L149" s="270" t="str">
        <f>IF(PROGRESS!AM160="","NO DATA",PROGRESS!AM160)</f>
        <v>NO DATA</v>
      </c>
      <c r="M149" s="270" t="str">
        <f>IF(PROGRESS!AR160="","NO DATA",PROGRESS!AR160)</f>
        <v>NO DATA</v>
      </c>
      <c r="N149" s="270" t="str">
        <f>IF(PROGRESS!AW160="","NO DATA",PROGRESS!AW160)</f>
        <v>NO DATA</v>
      </c>
      <c r="O149" s="270" t="str">
        <f>IF(PROGRESS!BB160="","NO DATA",PROGRESS!BB160)</f>
        <v>NO DATA</v>
      </c>
      <c r="P149" s="270" t="str">
        <f>IF(PROGRESS!BG160="","NO DATA",PROGRESS!BG160)</f>
        <v>NO DATA</v>
      </c>
      <c r="Q149" s="270" t="str">
        <f>IF(PROGRESS!BL160="","NO DATA",PROGRESS!BL160)</f>
        <v>NO DATA</v>
      </c>
      <c r="R149" s="270" t="str">
        <f>IF(PROGRESS!BQ160="","NO DATA",PROGRESS!BQ160)</f>
        <v>NO DATA</v>
      </c>
      <c r="S149" s="270" t="str">
        <f>IF(PROGRESS!BV160="","NO DATA",PROGRESS!BV160)</f>
        <v>NO DATA</v>
      </c>
      <c r="T149" s="270" t="str">
        <f>IF(PROGRESS!CA160="","NO DATA",PROGRESS!CA160)</f>
        <v>NO DATA</v>
      </c>
      <c r="U149" s="270" t="str">
        <f>IF(PROGRESS!CF160="","NO DATA",PROGRESS!CF160)</f>
        <v>NO DATA</v>
      </c>
      <c r="V149" s="385" t="str">
        <f>IF(PROGRESS!CK160="","NO DATA",PROGRESS!CK160)</f>
        <v>NO DATA</v>
      </c>
    </row>
    <row r="150" spans="1:22" x14ac:dyDescent="0.25">
      <c r="A150" s="35">
        <f>IF(DATASHEET!A147="","",DATASHEET!A147)</f>
        <v>152808</v>
      </c>
      <c r="B150" s="19" t="str">
        <f>DATASHEET!B147</f>
        <v>OXSPRING, Jacob</v>
      </c>
      <c r="C150" s="20" t="str">
        <f>DATASHEET!C147</f>
        <v>8JJ</v>
      </c>
      <c r="D150" s="122" t="str">
        <f>PROGRESS!E161</f>
        <v>N</v>
      </c>
      <c r="E150" s="424" t="str">
        <f>PROGRESS!I161</f>
        <v>N</v>
      </c>
      <c r="F150" s="377" t="str">
        <f>DATASHEET!L147</f>
        <v>6-7</v>
      </c>
      <c r="G150" s="274" t="str">
        <f t="shared" si="4"/>
        <v/>
      </c>
      <c r="H150" s="274" t="str">
        <f>IF(PROGRESS!S161="","NO DATA",PROGRESS!S161)</f>
        <v>NO DATA</v>
      </c>
      <c r="I150" s="275" t="str">
        <f>IF(PROGRESS!X161="","NO DATA",PROGRESS!X161)</f>
        <v>NO DATA</v>
      </c>
      <c r="J150" s="270" t="str">
        <f>IF(PROGRESS!AC161="","NO DATA",PROGRESS!AC161)</f>
        <v>NO DATA</v>
      </c>
      <c r="K150" s="270" t="str">
        <f>IF(PROGRESS!AH161="","NO DATA",PROGRESS!AH161)</f>
        <v>NO DATA</v>
      </c>
      <c r="L150" s="270" t="str">
        <f>IF(PROGRESS!AM161="","NO DATA",PROGRESS!AM161)</f>
        <v>NO DATA</v>
      </c>
      <c r="M150" s="270" t="str">
        <f>IF(PROGRESS!AR161="","NO DATA",PROGRESS!AR161)</f>
        <v>NO DATA</v>
      </c>
      <c r="N150" s="270" t="str">
        <f>IF(PROGRESS!AW161="","NO DATA",PROGRESS!AW161)</f>
        <v>NO DATA</v>
      </c>
      <c r="O150" s="270" t="str">
        <f>IF(PROGRESS!BB161="","NO DATA",PROGRESS!BB161)</f>
        <v>NO DATA</v>
      </c>
      <c r="P150" s="270" t="str">
        <f>IF(PROGRESS!BG161="","NO DATA",PROGRESS!BG161)</f>
        <v>NO DATA</v>
      </c>
      <c r="Q150" s="270" t="str">
        <f>IF(PROGRESS!BL161="","NO DATA",PROGRESS!BL161)</f>
        <v>NO DATA</v>
      </c>
      <c r="R150" s="270" t="str">
        <f>IF(PROGRESS!BQ161="","NO DATA",PROGRESS!BQ161)</f>
        <v>NO DATA</v>
      </c>
      <c r="S150" s="270" t="str">
        <f>IF(PROGRESS!BV161="","NO DATA",PROGRESS!BV161)</f>
        <v>NO DATA</v>
      </c>
      <c r="T150" s="270" t="str">
        <f>IF(PROGRESS!CA161="","NO DATA",PROGRESS!CA161)</f>
        <v>NO DATA</v>
      </c>
      <c r="U150" s="270" t="str">
        <f>IF(PROGRESS!CF161="","NO DATA",PROGRESS!CF161)</f>
        <v>NO DATA</v>
      </c>
      <c r="V150" s="385" t="str">
        <f>IF(PROGRESS!CK161="","NO DATA",PROGRESS!CK161)</f>
        <v>NO DATA</v>
      </c>
    </row>
    <row r="151" spans="1:22" x14ac:dyDescent="0.25">
      <c r="A151" s="35">
        <f>IF(DATASHEET!A148="","",DATASHEET!A148)</f>
        <v>152832</v>
      </c>
      <c r="B151" s="19" t="str">
        <f>DATASHEET!B148</f>
        <v>OYAOLE, Eghogho</v>
      </c>
      <c r="C151" s="20" t="str">
        <f>DATASHEET!C148</f>
        <v>8PH</v>
      </c>
      <c r="D151" s="122" t="str">
        <f>PROGRESS!E162</f>
        <v>N</v>
      </c>
      <c r="E151" s="424" t="str">
        <f>PROGRESS!I162</f>
        <v>N</v>
      </c>
      <c r="F151" s="377" t="str">
        <f>DATASHEET!L148</f>
        <v>6-7</v>
      </c>
      <c r="G151" s="274" t="str">
        <f t="shared" si="4"/>
        <v/>
      </c>
      <c r="H151" s="274" t="str">
        <f>IF(PROGRESS!S162="","NO DATA",PROGRESS!S162)</f>
        <v>NO DATA</v>
      </c>
      <c r="I151" s="275" t="str">
        <f>IF(PROGRESS!X162="","NO DATA",PROGRESS!X162)</f>
        <v>NO DATA</v>
      </c>
      <c r="J151" s="270" t="str">
        <f>IF(PROGRESS!AC162="","NO DATA",PROGRESS!AC162)</f>
        <v>NO DATA</v>
      </c>
      <c r="K151" s="270" t="str">
        <f>IF(PROGRESS!AH162="","NO DATA",PROGRESS!AH162)</f>
        <v>NO DATA</v>
      </c>
      <c r="L151" s="270" t="str">
        <f>IF(PROGRESS!AM162="","NO DATA",PROGRESS!AM162)</f>
        <v>NO DATA</v>
      </c>
      <c r="M151" s="270" t="str">
        <f>IF(PROGRESS!AR162="","NO DATA",PROGRESS!AR162)</f>
        <v>NO DATA</v>
      </c>
      <c r="N151" s="270" t="str">
        <f>IF(PROGRESS!AW162="","NO DATA",PROGRESS!AW162)</f>
        <v>NO DATA</v>
      </c>
      <c r="O151" s="270" t="str">
        <f>IF(PROGRESS!BB162="","NO DATA",PROGRESS!BB162)</f>
        <v>NO DATA</v>
      </c>
      <c r="P151" s="270" t="str">
        <f>IF(PROGRESS!BG162="","NO DATA",PROGRESS!BG162)</f>
        <v>NO DATA</v>
      </c>
      <c r="Q151" s="270" t="str">
        <f>IF(PROGRESS!BL162="","NO DATA",PROGRESS!BL162)</f>
        <v>NO DATA</v>
      </c>
      <c r="R151" s="270" t="str">
        <f>IF(PROGRESS!BQ162="","NO DATA",PROGRESS!BQ162)</f>
        <v>NO DATA</v>
      </c>
      <c r="S151" s="270" t="str">
        <f>IF(PROGRESS!BV162="","NO DATA",PROGRESS!BV162)</f>
        <v>NO DATA</v>
      </c>
      <c r="T151" s="270" t="str">
        <f>IF(PROGRESS!CA162="","NO DATA",PROGRESS!CA162)</f>
        <v>NO DATA</v>
      </c>
      <c r="U151" s="270" t="str">
        <f>IF(PROGRESS!CF162="","NO DATA",PROGRESS!CF162)</f>
        <v>NO DATA</v>
      </c>
      <c r="V151" s="385" t="str">
        <f>IF(PROGRESS!CK162="","NO DATA",PROGRESS!CK162)</f>
        <v>NO DATA</v>
      </c>
    </row>
    <row r="152" spans="1:22" x14ac:dyDescent="0.25">
      <c r="A152" s="35">
        <f>IF(DATASHEET!A149="","",DATASHEET!A149)</f>
        <v>160006</v>
      </c>
      <c r="B152" s="19" t="str">
        <f>DATASHEET!B149</f>
        <v>PAGE, Emily</v>
      </c>
      <c r="C152" s="20" t="str">
        <f>DATASHEET!C149</f>
        <v>8TR</v>
      </c>
      <c r="D152" s="122" t="str">
        <f>PROGRESS!E163</f>
        <v>N</v>
      </c>
      <c r="E152" s="424" t="str">
        <f>PROGRESS!I163</f>
        <v>N</v>
      </c>
      <c r="F152" s="377" t="str">
        <f>DATASHEET!L149</f>
        <v>6-7</v>
      </c>
      <c r="G152" s="274" t="str">
        <f t="shared" si="4"/>
        <v/>
      </c>
      <c r="H152" s="274" t="str">
        <f>IF(PROGRESS!S163="","NO DATA",PROGRESS!S163)</f>
        <v>NO DATA</v>
      </c>
      <c r="I152" s="275" t="str">
        <f>IF(PROGRESS!X163="","NO DATA",PROGRESS!X163)</f>
        <v>NO DATA</v>
      </c>
      <c r="J152" s="270" t="str">
        <f>IF(PROGRESS!AC163="","NO DATA",PROGRESS!AC163)</f>
        <v>NO DATA</v>
      </c>
      <c r="K152" s="270" t="str">
        <f>IF(PROGRESS!AH163="","NO DATA",PROGRESS!AH163)</f>
        <v>NO DATA</v>
      </c>
      <c r="L152" s="270" t="str">
        <f>IF(PROGRESS!AM163="","NO DATA",PROGRESS!AM163)</f>
        <v>NO DATA</v>
      </c>
      <c r="M152" s="270" t="str">
        <f>IF(PROGRESS!AR163="","NO DATA",PROGRESS!AR163)</f>
        <v>NO DATA</v>
      </c>
      <c r="N152" s="270" t="str">
        <f>IF(PROGRESS!AW163="","NO DATA",PROGRESS!AW163)</f>
        <v>NO DATA</v>
      </c>
      <c r="O152" s="270" t="str">
        <f>IF(PROGRESS!BB163="","NO DATA",PROGRESS!BB163)</f>
        <v>NO DATA</v>
      </c>
      <c r="P152" s="270" t="str">
        <f>IF(PROGRESS!BG163="","NO DATA",PROGRESS!BG163)</f>
        <v>NO DATA</v>
      </c>
      <c r="Q152" s="270" t="str">
        <f>IF(PROGRESS!BL163="","NO DATA",PROGRESS!BL163)</f>
        <v>NO DATA</v>
      </c>
      <c r="R152" s="270" t="str">
        <f>IF(PROGRESS!BQ163="","NO DATA",PROGRESS!BQ163)</f>
        <v>NO DATA</v>
      </c>
      <c r="S152" s="270" t="str">
        <f>IF(PROGRESS!BV163="","NO DATA",PROGRESS!BV163)</f>
        <v>NO DATA</v>
      </c>
      <c r="T152" s="270" t="str">
        <f>IF(PROGRESS!CA163="","NO DATA",PROGRESS!CA163)</f>
        <v>NO DATA</v>
      </c>
      <c r="U152" s="270" t="str">
        <f>IF(PROGRESS!CF163="","NO DATA",PROGRESS!CF163)</f>
        <v>NO DATA</v>
      </c>
      <c r="V152" s="385" t="str">
        <f>IF(PROGRESS!CK163="","NO DATA",PROGRESS!CK163)</f>
        <v>NO DATA</v>
      </c>
    </row>
    <row r="153" spans="1:22" x14ac:dyDescent="0.25">
      <c r="A153" s="35">
        <f>IF(DATASHEET!A150="","",DATASHEET!A150)</f>
        <v>152846</v>
      </c>
      <c r="B153" s="19" t="str">
        <f>DATASHEET!B150</f>
        <v>PICKERING, Caolan</v>
      </c>
      <c r="C153" s="20" t="str">
        <f>DATASHEET!C150</f>
        <v>8JJ</v>
      </c>
      <c r="D153" s="122" t="str">
        <f>PROGRESS!E164</f>
        <v>N</v>
      </c>
      <c r="E153" s="424" t="str">
        <f>PROGRESS!I164</f>
        <v>N</v>
      </c>
      <c r="F153" s="377" t="str">
        <f>DATASHEET!L150</f>
        <v>6-7</v>
      </c>
      <c r="G153" s="274" t="str">
        <f t="shared" si="4"/>
        <v/>
      </c>
      <c r="H153" s="274" t="str">
        <f>IF(PROGRESS!S164="","NO DATA",PROGRESS!S164)</f>
        <v>NO DATA</v>
      </c>
      <c r="I153" s="275" t="str">
        <f>IF(PROGRESS!X164="","NO DATA",PROGRESS!X164)</f>
        <v>NO DATA</v>
      </c>
      <c r="J153" s="270" t="str">
        <f>IF(PROGRESS!AC164="","NO DATA",PROGRESS!AC164)</f>
        <v>NO DATA</v>
      </c>
      <c r="K153" s="270" t="str">
        <f>IF(PROGRESS!AH164="","NO DATA",PROGRESS!AH164)</f>
        <v>NO DATA</v>
      </c>
      <c r="L153" s="270" t="str">
        <f>IF(PROGRESS!AM164="","NO DATA",PROGRESS!AM164)</f>
        <v>NO DATA</v>
      </c>
      <c r="M153" s="270" t="str">
        <f>IF(PROGRESS!AR164="","NO DATA",PROGRESS!AR164)</f>
        <v>NO DATA</v>
      </c>
      <c r="N153" s="270" t="str">
        <f>IF(PROGRESS!AW164="","NO DATA",PROGRESS!AW164)</f>
        <v>NO DATA</v>
      </c>
      <c r="O153" s="270" t="str">
        <f>IF(PROGRESS!BB164="","NO DATA",PROGRESS!BB164)</f>
        <v>NO DATA</v>
      </c>
      <c r="P153" s="270" t="str">
        <f>IF(PROGRESS!BG164="","NO DATA",PROGRESS!BG164)</f>
        <v>NO DATA</v>
      </c>
      <c r="Q153" s="270" t="str">
        <f>IF(PROGRESS!BL164="","NO DATA",PROGRESS!BL164)</f>
        <v>NO DATA</v>
      </c>
      <c r="R153" s="270" t="str">
        <f>IF(PROGRESS!BQ164="","NO DATA",PROGRESS!BQ164)</f>
        <v>NO DATA</v>
      </c>
      <c r="S153" s="270" t="str">
        <f>IF(PROGRESS!BV164="","NO DATA",PROGRESS!BV164)</f>
        <v>NO DATA</v>
      </c>
      <c r="T153" s="270" t="str">
        <f>IF(PROGRESS!CA164="","NO DATA",PROGRESS!CA164)</f>
        <v>NO DATA</v>
      </c>
      <c r="U153" s="270" t="str">
        <f>IF(PROGRESS!CF164="","NO DATA",PROGRESS!CF164)</f>
        <v>NO DATA</v>
      </c>
      <c r="V153" s="385" t="str">
        <f>IF(PROGRESS!CK164="","NO DATA",PROGRESS!CK164)</f>
        <v>NO DATA</v>
      </c>
    </row>
    <row r="154" spans="1:22" x14ac:dyDescent="0.25">
      <c r="A154" s="35">
        <f>IF(DATASHEET!A151="","",DATASHEET!A151)</f>
        <v>152817</v>
      </c>
      <c r="B154" s="19" t="str">
        <f>DATASHEET!B151</f>
        <v>PINTO, Lishal</v>
      </c>
      <c r="C154" s="20" t="str">
        <f>DATASHEET!C151</f>
        <v>8JJ</v>
      </c>
      <c r="D154" s="122" t="str">
        <f>PROGRESS!E165</f>
        <v>N</v>
      </c>
      <c r="E154" s="424" t="str">
        <f>PROGRESS!I165</f>
        <v>N</v>
      </c>
      <c r="F154" s="377" t="str">
        <f>DATASHEET!L151</f>
        <v>4-5</v>
      </c>
      <c r="G154" s="274" t="str">
        <f t="shared" si="4"/>
        <v/>
      </c>
      <c r="H154" s="274" t="str">
        <f>IF(PROGRESS!S165="","NO DATA",PROGRESS!S165)</f>
        <v>NO DATA</v>
      </c>
      <c r="I154" s="275" t="str">
        <f>IF(PROGRESS!X165="","NO DATA",PROGRESS!X165)</f>
        <v>NO DATA</v>
      </c>
      <c r="J154" s="270" t="str">
        <f>IF(PROGRESS!AC165="","NO DATA",PROGRESS!AC165)</f>
        <v>NO DATA</v>
      </c>
      <c r="K154" s="270" t="str">
        <f>IF(PROGRESS!AH165="","NO DATA",PROGRESS!AH165)</f>
        <v>NO DATA</v>
      </c>
      <c r="L154" s="270" t="str">
        <f>IF(PROGRESS!AM165="","NO DATA",PROGRESS!AM165)</f>
        <v>NO DATA</v>
      </c>
      <c r="M154" s="270" t="str">
        <f>IF(PROGRESS!AR165="","NO DATA",PROGRESS!AR165)</f>
        <v>NO DATA</v>
      </c>
      <c r="N154" s="270" t="str">
        <f>IF(PROGRESS!AW165="","NO DATA",PROGRESS!AW165)</f>
        <v>NO DATA</v>
      </c>
      <c r="O154" s="270" t="str">
        <f>IF(PROGRESS!BB165="","NO DATA",PROGRESS!BB165)</f>
        <v>NO DATA</v>
      </c>
      <c r="P154" s="270" t="str">
        <f>IF(PROGRESS!BG165="","NO DATA",PROGRESS!BG165)</f>
        <v>NO DATA</v>
      </c>
      <c r="Q154" s="270" t="str">
        <f>IF(PROGRESS!BL165="","NO DATA",PROGRESS!BL165)</f>
        <v>NO DATA</v>
      </c>
      <c r="R154" s="270" t="str">
        <f>IF(PROGRESS!BQ165="","NO DATA",PROGRESS!BQ165)</f>
        <v>NO DATA</v>
      </c>
      <c r="S154" s="270" t="str">
        <f>IF(PROGRESS!BV165="","NO DATA",PROGRESS!BV165)</f>
        <v>NO DATA</v>
      </c>
      <c r="T154" s="270" t="str">
        <f>IF(PROGRESS!CA165="","NO DATA",PROGRESS!CA165)</f>
        <v>NO DATA</v>
      </c>
      <c r="U154" s="270" t="str">
        <f>IF(PROGRESS!CF165="","NO DATA",PROGRESS!CF165)</f>
        <v>NO DATA</v>
      </c>
      <c r="V154" s="385" t="str">
        <f>IF(PROGRESS!CK165="","NO DATA",PROGRESS!CK165)</f>
        <v>NO DATA</v>
      </c>
    </row>
    <row r="155" spans="1:22" x14ac:dyDescent="0.25">
      <c r="A155" s="35">
        <f>IF(DATASHEET!A152="","",DATASHEET!A152)</f>
        <v>152766</v>
      </c>
      <c r="B155" s="19" t="str">
        <f>DATASHEET!B152</f>
        <v>PLOTNIKOV, Dmitriy</v>
      </c>
      <c r="C155" s="20" t="str">
        <f>DATASHEET!C152</f>
        <v>8KS</v>
      </c>
      <c r="D155" s="122" t="str">
        <f>PROGRESS!E166</f>
        <v>N</v>
      </c>
      <c r="E155" s="424" t="str">
        <f>PROGRESS!I166</f>
        <v>Y</v>
      </c>
      <c r="F155" s="377" t="str">
        <f>DATASHEET!L152</f>
        <v>4-5</v>
      </c>
      <c r="G155" s="274" t="str">
        <f t="shared" si="4"/>
        <v/>
      </c>
      <c r="H155" s="274" t="str">
        <f>IF(PROGRESS!S166="","NO DATA",PROGRESS!S166)</f>
        <v>NO DATA</v>
      </c>
      <c r="I155" s="275" t="str">
        <f>IF(PROGRESS!X166="","NO DATA",PROGRESS!X166)</f>
        <v>NO DATA</v>
      </c>
      <c r="J155" s="270" t="str">
        <f>IF(PROGRESS!AC166="","NO DATA",PROGRESS!AC166)</f>
        <v>NO DATA</v>
      </c>
      <c r="K155" s="270" t="str">
        <f>IF(PROGRESS!AH166="","NO DATA",PROGRESS!AH166)</f>
        <v>NO DATA</v>
      </c>
      <c r="L155" s="270" t="str">
        <f>IF(PROGRESS!AM166="","NO DATA",PROGRESS!AM166)</f>
        <v>NO DATA</v>
      </c>
      <c r="M155" s="270" t="str">
        <f>IF(PROGRESS!AR166="","NO DATA",PROGRESS!AR166)</f>
        <v>NO DATA</v>
      </c>
      <c r="N155" s="270" t="str">
        <f>IF(PROGRESS!AW166="","NO DATA",PROGRESS!AW166)</f>
        <v>NO DATA</v>
      </c>
      <c r="O155" s="270" t="str">
        <f>IF(PROGRESS!BB166="","NO DATA",PROGRESS!BB166)</f>
        <v>NO DATA</v>
      </c>
      <c r="P155" s="270" t="str">
        <f>IF(PROGRESS!BG166="","NO DATA",PROGRESS!BG166)</f>
        <v>NO DATA</v>
      </c>
      <c r="Q155" s="270" t="str">
        <f>IF(PROGRESS!BL166="","NO DATA",PROGRESS!BL166)</f>
        <v>NO DATA</v>
      </c>
      <c r="R155" s="270" t="str">
        <f>IF(PROGRESS!BQ166="","NO DATA",PROGRESS!BQ166)</f>
        <v>NO DATA</v>
      </c>
      <c r="S155" s="270" t="str">
        <f>IF(PROGRESS!BV166="","NO DATA",PROGRESS!BV166)</f>
        <v>NO DATA</v>
      </c>
      <c r="T155" s="270" t="str">
        <f>IF(PROGRESS!CA166="","NO DATA",PROGRESS!CA166)</f>
        <v>NO DATA</v>
      </c>
      <c r="U155" s="270" t="str">
        <f>IF(PROGRESS!CF166="","NO DATA",PROGRESS!CF166)</f>
        <v>NO DATA</v>
      </c>
      <c r="V155" s="385" t="str">
        <f>IF(PROGRESS!CK166="","NO DATA",PROGRESS!CK166)</f>
        <v>NO DATA</v>
      </c>
    </row>
    <row r="156" spans="1:22" x14ac:dyDescent="0.25">
      <c r="A156" s="35">
        <f>IF(DATASHEET!A153="","",DATASHEET!A153)</f>
        <v>152796</v>
      </c>
      <c r="B156" s="19" t="str">
        <f>DATASHEET!B153</f>
        <v>POIRRIER, Lucy</v>
      </c>
      <c r="C156" s="20" t="str">
        <f>DATASHEET!C153</f>
        <v>8PH</v>
      </c>
      <c r="D156" s="122" t="str">
        <f>PROGRESS!E167</f>
        <v>N</v>
      </c>
      <c r="E156" s="424" t="str">
        <f>PROGRESS!I167</f>
        <v>N</v>
      </c>
      <c r="F156" s="377" t="str">
        <f>DATASHEET!L153</f>
        <v>5-6</v>
      </c>
      <c r="G156" s="274" t="str">
        <f t="shared" si="4"/>
        <v/>
      </c>
      <c r="H156" s="274" t="str">
        <f>IF(PROGRESS!S167="","NO DATA",PROGRESS!S167)</f>
        <v>NO DATA</v>
      </c>
      <c r="I156" s="275" t="str">
        <f>IF(PROGRESS!X167="","NO DATA",PROGRESS!X167)</f>
        <v>NO DATA</v>
      </c>
      <c r="J156" s="270" t="str">
        <f>IF(PROGRESS!AC167="","NO DATA",PROGRESS!AC167)</f>
        <v>NO DATA</v>
      </c>
      <c r="K156" s="270" t="str">
        <f>IF(PROGRESS!AH167="","NO DATA",PROGRESS!AH167)</f>
        <v>NO DATA</v>
      </c>
      <c r="L156" s="270" t="str">
        <f>IF(PROGRESS!AM167="","NO DATA",PROGRESS!AM167)</f>
        <v>NO DATA</v>
      </c>
      <c r="M156" s="270" t="str">
        <f>IF(PROGRESS!AR167="","NO DATA",PROGRESS!AR167)</f>
        <v>NO DATA</v>
      </c>
      <c r="N156" s="270" t="str">
        <f>IF(PROGRESS!AW167="","NO DATA",PROGRESS!AW167)</f>
        <v>NO DATA</v>
      </c>
      <c r="O156" s="270" t="str">
        <f>IF(PROGRESS!BB167="","NO DATA",PROGRESS!BB167)</f>
        <v>NO DATA</v>
      </c>
      <c r="P156" s="270" t="str">
        <f>IF(PROGRESS!BG167="","NO DATA",PROGRESS!BG167)</f>
        <v>NO DATA</v>
      </c>
      <c r="Q156" s="270" t="str">
        <f>IF(PROGRESS!BL167="","NO DATA",PROGRESS!BL167)</f>
        <v>NO DATA</v>
      </c>
      <c r="R156" s="270" t="str">
        <f>IF(PROGRESS!BQ167="","NO DATA",PROGRESS!BQ167)</f>
        <v>NO DATA</v>
      </c>
      <c r="S156" s="270" t="str">
        <f>IF(PROGRESS!BV167="","NO DATA",PROGRESS!BV167)</f>
        <v>NO DATA</v>
      </c>
      <c r="T156" s="270" t="str">
        <f>IF(PROGRESS!CA167="","NO DATA",PROGRESS!CA167)</f>
        <v>NO DATA</v>
      </c>
      <c r="U156" s="270" t="str">
        <f>IF(PROGRESS!CF167="","NO DATA",PROGRESS!CF167)</f>
        <v>NO DATA</v>
      </c>
      <c r="V156" s="385" t="str">
        <f>IF(PROGRESS!CK167="","NO DATA",PROGRESS!CK167)</f>
        <v>NO DATA</v>
      </c>
    </row>
    <row r="157" spans="1:22" x14ac:dyDescent="0.25">
      <c r="A157" s="35">
        <f>IF(DATASHEET!A154="","",DATASHEET!A154)</f>
        <v>152743</v>
      </c>
      <c r="B157" s="19" t="str">
        <f>DATASHEET!B154</f>
        <v>POULTON, Eden</v>
      </c>
      <c r="C157" s="20" t="str">
        <f>DATASHEET!C154</f>
        <v>8PH</v>
      </c>
      <c r="D157" s="122" t="str">
        <f>PROGRESS!E168</f>
        <v>N</v>
      </c>
      <c r="E157" s="424" t="str">
        <f>PROGRESS!I168</f>
        <v>Y</v>
      </c>
      <c r="F157" s="377" t="str">
        <f>DATASHEET!L154</f>
        <v>5-6</v>
      </c>
      <c r="G157" s="274" t="str">
        <f t="shared" si="4"/>
        <v/>
      </c>
      <c r="H157" s="274" t="str">
        <f>IF(PROGRESS!S168="","NO DATA",PROGRESS!S168)</f>
        <v>NO DATA</v>
      </c>
      <c r="I157" s="275" t="str">
        <f>IF(PROGRESS!X168="","NO DATA",PROGRESS!X168)</f>
        <v>NO DATA</v>
      </c>
      <c r="J157" s="270" t="str">
        <f>IF(PROGRESS!AC168="","NO DATA",PROGRESS!AC168)</f>
        <v>NO DATA</v>
      </c>
      <c r="K157" s="270" t="str">
        <f>IF(PROGRESS!AH168="","NO DATA",PROGRESS!AH168)</f>
        <v>NO DATA</v>
      </c>
      <c r="L157" s="270" t="str">
        <f>IF(PROGRESS!AM168="","NO DATA",PROGRESS!AM168)</f>
        <v>NO DATA</v>
      </c>
      <c r="M157" s="270" t="str">
        <f>IF(PROGRESS!AR168="","NO DATA",PROGRESS!AR168)</f>
        <v>NO DATA</v>
      </c>
      <c r="N157" s="270" t="str">
        <f>IF(PROGRESS!AW168="","NO DATA",PROGRESS!AW168)</f>
        <v>NO DATA</v>
      </c>
      <c r="O157" s="270" t="str">
        <f>IF(PROGRESS!BB168="","NO DATA",PROGRESS!BB168)</f>
        <v>NO DATA</v>
      </c>
      <c r="P157" s="270" t="str">
        <f>IF(PROGRESS!BG168="","NO DATA",PROGRESS!BG168)</f>
        <v>NO DATA</v>
      </c>
      <c r="Q157" s="270" t="str">
        <f>IF(PROGRESS!BL168="","NO DATA",PROGRESS!BL168)</f>
        <v>NO DATA</v>
      </c>
      <c r="R157" s="270" t="str">
        <f>IF(PROGRESS!BQ168="","NO DATA",PROGRESS!BQ168)</f>
        <v>NO DATA</v>
      </c>
      <c r="S157" s="270" t="str">
        <f>IF(PROGRESS!BV168="","NO DATA",PROGRESS!BV168)</f>
        <v>NO DATA</v>
      </c>
      <c r="T157" s="270" t="str">
        <f>IF(PROGRESS!CA168="","NO DATA",PROGRESS!CA168)</f>
        <v>NO DATA</v>
      </c>
      <c r="U157" s="270" t="str">
        <f>IF(PROGRESS!CF168="","NO DATA",PROGRESS!CF168)</f>
        <v>NO DATA</v>
      </c>
      <c r="V157" s="385" t="str">
        <f>IF(PROGRESS!CK168="","NO DATA",PROGRESS!CK168)</f>
        <v>NO DATA</v>
      </c>
    </row>
    <row r="158" spans="1:22" x14ac:dyDescent="0.25">
      <c r="A158" s="35">
        <f>IF(DATASHEET!A155="","",DATASHEET!A155)</f>
        <v>152770</v>
      </c>
      <c r="B158" s="19" t="str">
        <f>DATASHEET!B155</f>
        <v>RAMSHAW, Sophia</v>
      </c>
      <c r="C158" s="20" t="str">
        <f>DATASHEET!C155</f>
        <v>8JJ</v>
      </c>
      <c r="D158" s="122" t="str">
        <f>PROGRESS!E169</f>
        <v>N</v>
      </c>
      <c r="E158" s="424" t="str">
        <f>PROGRESS!I169</f>
        <v>N</v>
      </c>
      <c r="F158" s="377" t="str">
        <f>DATASHEET!L155</f>
        <v>7-8</v>
      </c>
      <c r="G158" s="274" t="str">
        <f t="shared" si="4"/>
        <v/>
      </c>
      <c r="H158" s="274" t="str">
        <f>IF(PROGRESS!S169="","NO DATA",PROGRESS!S169)</f>
        <v>NO DATA</v>
      </c>
      <c r="I158" s="275" t="str">
        <f>IF(PROGRESS!X169="","NO DATA",PROGRESS!X169)</f>
        <v>NO DATA</v>
      </c>
      <c r="J158" s="270" t="str">
        <f>IF(PROGRESS!AC169="","NO DATA",PROGRESS!AC169)</f>
        <v>NO DATA</v>
      </c>
      <c r="K158" s="270" t="str">
        <f>IF(PROGRESS!AH169="","NO DATA",PROGRESS!AH169)</f>
        <v>NO DATA</v>
      </c>
      <c r="L158" s="270" t="str">
        <f>IF(PROGRESS!AM169="","NO DATA",PROGRESS!AM169)</f>
        <v>NO DATA</v>
      </c>
      <c r="M158" s="270" t="str">
        <f>IF(PROGRESS!AR169="","NO DATA",PROGRESS!AR169)</f>
        <v>NO DATA</v>
      </c>
      <c r="N158" s="270" t="str">
        <f>IF(PROGRESS!AW169="","NO DATA",PROGRESS!AW169)</f>
        <v>NO DATA</v>
      </c>
      <c r="O158" s="270" t="str">
        <f>IF(PROGRESS!BB169="","NO DATA",PROGRESS!BB169)</f>
        <v>NO DATA</v>
      </c>
      <c r="P158" s="270" t="str">
        <f>IF(PROGRESS!BG169="","NO DATA",PROGRESS!BG169)</f>
        <v>NO DATA</v>
      </c>
      <c r="Q158" s="270" t="str">
        <f>IF(PROGRESS!BL169="","NO DATA",PROGRESS!BL169)</f>
        <v>NO DATA</v>
      </c>
      <c r="R158" s="270" t="str">
        <f>IF(PROGRESS!BQ169="","NO DATA",PROGRESS!BQ169)</f>
        <v>NO DATA</v>
      </c>
      <c r="S158" s="270" t="str">
        <f>IF(PROGRESS!BV169="","NO DATA",PROGRESS!BV169)</f>
        <v>NO DATA</v>
      </c>
      <c r="T158" s="270" t="str">
        <f>IF(PROGRESS!CA169="","NO DATA",PROGRESS!CA169)</f>
        <v>NO DATA</v>
      </c>
      <c r="U158" s="270" t="str">
        <f>IF(PROGRESS!CF169="","NO DATA",PROGRESS!CF169)</f>
        <v>NO DATA</v>
      </c>
      <c r="V158" s="385" t="str">
        <f>IF(PROGRESS!CK169="","NO DATA",PROGRESS!CK169)</f>
        <v>NO DATA</v>
      </c>
    </row>
    <row r="159" spans="1:22" x14ac:dyDescent="0.25">
      <c r="A159" s="35">
        <f>IF(DATASHEET!A156="","",DATASHEET!A156)</f>
        <v>160000</v>
      </c>
      <c r="B159" s="19" t="str">
        <f>DATASHEET!B156</f>
        <v>REID, Evie</v>
      </c>
      <c r="C159" s="20" t="str">
        <f>DATASHEET!C156</f>
        <v>8KS</v>
      </c>
      <c r="D159" s="122" t="str">
        <f>PROGRESS!E170</f>
        <v>N</v>
      </c>
      <c r="E159" s="424" t="str">
        <f>PROGRESS!I170</f>
        <v>N</v>
      </c>
      <c r="F159" s="377" t="str">
        <f>DATASHEET!L156</f>
        <v>6-7</v>
      </c>
      <c r="G159" s="274" t="str">
        <f t="shared" si="4"/>
        <v/>
      </c>
      <c r="H159" s="274" t="str">
        <f>IF(PROGRESS!S170="","NO DATA",PROGRESS!S170)</f>
        <v>NO DATA</v>
      </c>
      <c r="I159" s="275" t="str">
        <f>IF(PROGRESS!X170="","NO DATA",PROGRESS!X170)</f>
        <v>NO DATA</v>
      </c>
      <c r="J159" s="270" t="str">
        <f>IF(PROGRESS!AC170="","NO DATA",PROGRESS!AC170)</f>
        <v>NO DATA</v>
      </c>
      <c r="K159" s="270" t="str">
        <f>IF(PROGRESS!AH170="","NO DATA",PROGRESS!AH170)</f>
        <v>NO DATA</v>
      </c>
      <c r="L159" s="270" t="str">
        <f>IF(PROGRESS!AM170="","NO DATA",PROGRESS!AM170)</f>
        <v>NO DATA</v>
      </c>
      <c r="M159" s="270" t="str">
        <f>IF(PROGRESS!AR170="","NO DATA",PROGRESS!AR170)</f>
        <v>NO DATA</v>
      </c>
      <c r="N159" s="270" t="str">
        <f>IF(PROGRESS!AW170="","NO DATA",PROGRESS!AW170)</f>
        <v>NO DATA</v>
      </c>
      <c r="O159" s="270" t="str">
        <f>IF(PROGRESS!BB170="","NO DATA",PROGRESS!BB170)</f>
        <v>NO DATA</v>
      </c>
      <c r="P159" s="270" t="str">
        <f>IF(PROGRESS!BG170="","NO DATA",PROGRESS!BG170)</f>
        <v>NO DATA</v>
      </c>
      <c r="Q159" s="270" t="str">
        <f>IF(PROGRESS!BL170="","NO DATA",PROGRESS!BL170)</f>
        <v>NO DATA</v>
      </c>
      <c r="R159" s="270" t="str">
        <f>IF(PROGRESS!BQ170="","NO DATA",PROGRESS!BQ170)</f>
        <v>NO DATA</v>
      </c>
      <c r="S159" s="270" t="str">
        <f>IF(PROGRESS!BV170="","NO DATA",PROGRESS!BV170)</f>
        <v>NO DATA</v>
      </c>
      <c r="T159" s="270" t="str">
        <f>IF(PROGRESS!CA170="","NO DATA",PROGRESS!CA170)</f>
        <v>NO DATA</v>
      </c>
      <c r="U159" s="270" t="str">
        <f>IF(PROGRESS!CF170="","NO DATA",PROGRESS!CF170)</f>
        <v>NO DATA</v>
      </c>
      <c r="V159" s="385" t="str">
        <f>IF(PROGRESS!CK170="","NO DATA",PROGRESS!CK170)</f>
        <v>NO DATA</v>
      </c>
    </row>
    <row r="160" spans="1:22" x14ac:dyDescent="0.25">
      <c r="A160" s="35">
        <f>IF(DATASHEET!A157="","",DATASHEET!A157)</f>
        <v>152920</v>
      </c>
      <c r="B160" s="19" t="str">
        <f>DATASHEET!B157</f>
        <v>RESOM, Lulya</v>
      </c>
      <c r="C160" s="20" t="str">
        <f>DATASHEET!C157</f>
        <v>8KS</v>
      </c>
      <c r="D160" s="122" t="str">
        <f>PROGRESS!E171</f>
        <v>N</v>
      </c>
      <c r="E160" s="424" t="str">
        <f>PROGRESS!I171</f>
        <v>N</v>
      </c>
      <c r="F160" s="377" t="str">
        <f>DATASHEET!L157</f>
        <v>4-5</v>
      </c>
      <c r="G160" s="274" t="str">
        <f t="shared" si="4"/>
        <v/>
      </c>
      <c r="H160" s="274" t="str">
        <f>IF(PROGRESS!S171="","NO DATA",PROGRESS!S171)</f>
        <v>NO DATA</v>
      </c>
      <c r="I160" s="275" t="str">
        <f>IF(PROGRESS!X171="","NO DATA",PROGRESS!X171)</f>
        <v>NO DATA</v>
      </c>
      <c r="J160" s="270" t="str">
        <f>IF(PROGRESS!AC171="","NO DATA",PROGRESS!AC171)</f>
        <v>NO DATA</v>
      </c>
      <c r="K160" s="270" t="str">
        <f>IF(PROGRESS!AH171="","NO DATA",PROGRESS!AH171)</f>
        <v>NO DATA</v>
      </c>
      <c r="L160" s="270" t="str">
        <f>IF(PROGRESS!AM171="","NO DATA",PROGRESS!AM171)</f>
        <v>NO DATA</v>
      </c>
      <c r="M160" s="270" t="str">
        <f>IF(PROGRESS!AR171="","NO DATA",PROGRESS!AR171)</f>
        <v>NO DATA</v>
      </c>
      <c r="N160" s="270" t="str">
        <f>IF(PROGRESS!AW171="","NO DATA",PROGRESS!AW171)</f>
        <v>NO DATA</v>
      </c>
      <c r="O160" s="270" t="str">
        <f>IF(PROGRESS!BB171="","NO DATA",PROGRESS!BB171)</f>
        <v>NO DATA</v>
      </c>
      <c r="P160" s="270" t="str">
        <f>IF(PROGRESS!BG171="","NO DATA",PROGRESS!BG171)</f>
        <v>NO DATA</v>
      </c>
      <c r="Q160" s="270" t="str">
        <f>IF(PROGRESS!BL171="","NO DATA",PROGRESS!BL171)</f>
        <v>NO DATA</v>
      </c>
      <c r="R160" s="270" t="str">
        <f>IF(PROGRESS!BQ171="","NO DATA",PROGRESS!BQ171)</f>
        <v>NO DATA</v>
      </c>
      <c r="S160" s="270" t="str">
        <f>IF(PROGRESS!BV171="","NO DATA",PROGRESS!BV171)</f>
        <v>NO DATA</v>
      </c>
      <c r="T160" s="270" t="str">
        <f>IF(PROGRESS!CA171="","NO DATA",PROGRESS!CA171)</f>
        <v>NO DATA</v>
      </c>
      <c r="U160" s="270" t="str">
        <f>IF(PROGRESS!CF171="","NO DATA",PROGRESS!CF171)</f>
        <v>NO DATA</v>
      </c>
      <c r="V160" s="385" t="str">
        <f>IF(PROGRESS!CK171="","NO DATA",PROGRESS!CK171)</f>
        <v>NO DATA</v>
      </c>
    </row>
    <row r="161" spans="1:22" x14ac:dyDescent="0.25">
      <c r="A161" s="35">
        <f>IF(DATASHEET!A158="","",DATASHEET!A158)</f>
        <v>152746</v>
      </c>
      <c r="B161" s="19" t="str">
        <f>DATASHEET!B158</f>
        <v>REVILL, Louis</v>
      </c>
      <c r="C161" s="20" t="str">
        <f>DATASHEET!C158</f>
        <v>8JJ</v>
      </c>
      <c r="D161" s="122" t="str">
        <f>PROGRESS!E172</f>
        <v>N</v>
      </c>
      <c r="E161" s="424" t="str">
        <f>PROGRESS!I172</f>
        <v>N</v>
      </c>
      <c r="F161" s="377" t="str">
        <f>DATASHEET!L158</f>
        <v>4-5</v>
      </c>
      <c r="G161" s="274" t="str">
        <f t="shared" si="4"/>
        <v/>
      </c>
      <c r="H161" s="274" t="str">
        <f>IF(PROGRESS!S172="","NO DATA",PROGRESS!S172)</f>
        <v>NO DATA</v>
      </c>
      <c r="I161" s="275" t="str">
        <f>IF(PROGRESS!X172="","NO DATA",PROGRESS!X172)</f>
        <v>NO DATA</v>
      </c>
      <c r="J161" s="270" t="str">
        <f>IF(PROGRESS!AC172="","NO DATA",PROGRESS!AC172)</f>
        <v>NO DATA</v>
      </c>
      <c r="K161" s="270" t="str">
        <f>IF(PROGRESS!AH172="","NO DATA",PROGRESS!AH172)</f>
        <v>NO DATA</v>
      </c>
      <c r="L161" s="270" t="str">
        <f>IF(PROGRESS!AM172="","NO DATA",PROGRESS!AM172)</f>
        <v>NO DATA</v>
      </c>
      <c r="M161" s="270" t="str">
        <f>IF(PROGRESS!AR172="","NO DATA",PROGRESS!AR172)</f>
        <v>NO DATA</v>
      </c>
      <c r="N161" s="270" t="str">
        <f>IF(PROGRESS!AW172="","NO DATA",PROGRESS!AW172)</f>
        <v>NO DATA</v>
      </c>
      <c r="O161" s="270" t="str">
        <f>IF(PROGRESS!BB172="","NO DATA",PROGRESS!BB172)</f>
        <v>NO DATA</v>
      </c>
      <c r="P161" s="270" t="str">
        <f>IF(PROGRESS!BG172="","NO DATA",PROGRESS!BG172)</f>
        <v>NO DATA</v>
      </c>
      <c r="Q161" s="270" t="str">
        <f>IF(PROGRESS!BL172="","NO DATA",PROGRESS!BL172)</f>
        <v>NO DATA</v>
      </c>
      <c r="R161" s="270" t="str">
        <f>IF(PROGRESS!BQ172="","NO DATA",PROGRESS!BQ172)</f>
        <v>NO DATA</v>
      </c>
      <c r="S161" s="270" t="str">
        <f>IF(PROGRESS!BV172="","NO DATA",PROGRESS!BV172)</f>
        <v>NO DATA</v>
      </c>
      <c r="T161" s="270" t="str">
        <f>IF(PROGRESS!CA172="","NO DATA",PROGRESS!CA172)</f>
        <v>NO DATA</v>
      </c>
      <c r="U161" s="270" t="str">
        <f>IF(PROGRESS!CF172="","NO DATA",PROGRESS!CF172)</f>
        <v>NO DATA</v>
      </c>
      <c r="V161" s="385" t="str">
        <f>IF(PROGRESS!CK172="","NO DATA",PROGRESS!CK172)</f>
        <v>NO DATA</v>
      </c>
    </row>
    <row r="162" spans="1:22" x14ac:dyDescent="0.25">
      <c r="A162" s="35">
        <f>IF(DATASHEET!A159="","",DATASHEET!A159)</f>
        <v>100358</v>
      </c>
      <c r="B162" s="19" t="str">
        <f>DATASHEET!B159</f>
        <v>RICHMOND, Hannah</v>
      </c>
      <c r="C162" s="20" t="str">
        <f>DATASHEET!C159</f>
        <v>8PH</v>
      </c>
      <c r="D162" s="122" t="str">
        <f>PROGRESS!E173</f>
        <v>N</v>
      </c>
      <c r="E162" s="424" t="str">
        <f>PROGRESS!I173</f>
        <v>N</v>
      </c>
      <c r="F162" s="377" t="str">
        <f>DATASHEET!L159</f>
        <v>5-6</v>
      </c>
      <c r="G162" s="274" t="str">
        <f t="shared" si="4"/>
        <v/>
      </c>
      <c r="H162" s="274" t="str">
        <f>IF(PROGRESS!S173="","NO DATA",PROGRESS!S173)</f>
        <v>NO DATA</v>
      </c>
      <c r="I162" s="275" t="str">
        <f>IF(PROGRESS!X173="","NO DATA",PROGRESS!X173)</f>
        <v>NO DATA</v>
      </c>
      <c r="J162" s="270" t="str">
        <f>IF(PROGRESS!AC173="","NO DATA",PROGRESS!AC173)</f>
        <v>NO DATA</v>
      </c>
      <c r="K162" s="270" t="str">
        <f>IF(PROGRESS!AH173="","NO DATA",PROGRESS!AH173)</f>
        <v>NO DATA</v>
      </c>
      <c r="L162" s="270" t="str">
        <f>IF(PROGRESS!AM173="","NO DATA",PROGRESS!AM173)</f>
        <v>NO DATA</v>
      </c>
      <c r="M162" s="270" t="str">
        <f>IF(PROGRESS!AR173="","NO DATA",PROGRESS!AR173)</f>
        <v>NO DATA</v>
      </c>
      <c r="N162" s="270" t="str">
        <f>IF(PROGRESS!AW173="","NO DATA",PROGRESS!AW173)</f>
        <v>NO DATA</v>
      </c>
      <c r="O162" s="270" t="str">
        <f>IF(PROGRESS!BB173="","NO DATA",PROGRESS!BB173)</f>
        <v>NO DATA</v>
      </c>
      <c r="P162" s="270" t="str">
        <f>IF(PROGRESS!BG173="","NO DATA",PROGRESS!BG173)</f>
        <v>NO DATA</v>
      </c>
      <c r="Q162" s="270" t="str">
        <f>IF(PROGRESS!BL173="","NO DATA",PROGRESS!BL173)</f>
        <v>NO DATA</v>
      </c>
      <c r="R162" s="270" t="str">
        <f>IF(PROGRESS!BQ173="","NO DATA",PROGRESS!BQ173)</f>
        <v>NO DATA</v>
      </c>
      <c r="S162" s="270" t="str">
        <f>IF(PROGRESS!BV173="","NO DATA",PROGRESS!BV173)</f>
        <v>NO DATA</v>
      </c>
      <c r="T162" s="270" t="str">
        <f>IF(PROGRESS!CA173="","NO DATA",PROGRESS!CA173)</f>
        <v>NO DATA</v>
      </c>
      <c r="U162" s="270" t="str">
        <f>IF(PROGRESS!CF173="","NO DATA",PROGRESS!CF173)</f>
        <v>NO DATA</v>
      </c>
      <c r="V162" s="385" t="str">
        <f>IF(PROGRESS!CK173="","NO DATA",PROGRESS!CK173)</f>
        <v>NO DATA</v>
      </c>
    </row>
    <row r="163" spans="1:22" x14ac:dyDescent="0.25">
      <c r="A163" s="35">
        <f>IF(DATASHEET!A160="","",DATASHEET!A160)</f>
        <v>152862</v>
      </c>
      <c r="B163" s="19" t="str">
        <f>DATASHEET!B160</f>
        <v>ROEBUCK, Bailey</v>
      </c>
      <c r="C163" s="20" t="str">
        <f>DATASHEET!C160</f>
        <v>8KC</v>
      </c>
      <c r="D163" s="122" t="str">
        <f>PROGRESS!E174</f>
        <v>E</v>
      </c>
      <c r="E163" s="424" t="str">
        <f>PROGRESS!I174</f>
        <v>Y</v>
      </c>
      <c r="F163" s="377" t="str">
        <f>DATASHEET!L160</f>
        <v>3-4</v>
      </c>
      <c r="G163" s="274" t="str">
        <f t="shared" si="4"/>
        <v/>
      </c>
      <c r="H163" s="274" t="str">
        <f>IF(PROGRESS!S174="","NO DATA",PROGRESS!S174)</f>
        <v>NO DATA</v>
      </c>
      <c r="I163" s="275" t="str">
        <f>IF(PROGRESS!X174="","NO DATA",PROGRESS!X174)</f>
        <v>NO DATA</v>
      </c>
      <c r="J163" s="270" t="str">
        <f>IF(PROGRESS!AC174="","NO DATA",PROGRESS!AC174)</f>
        <v>NO DATA</v>
      </c>
      <c r="K163" s="270" t="str">
        <f>IF(PROGRESS!AH174="","NO DATA",PROGRESS!AH174)</f>
        <v>NO DATA</v>
      </c>
      <c r="L163" s="270" t="str">
        <f>IF(PROGRESS!AM174="","NO DATA",PROGRESS!AM174)</f>
        <v>NO DATA</v>
      </c>
      <c r="M163" s="270" t="str">
        <f>IF(PROGRESS!AR174="","NO DATA",PROGRESS!AR174)</f>
        <v>NO DATA</v>
      </c>
      <c r="N163" s="270" t="str">
        <f>IF(PROGRESS!AW174="","NO DATA",PROGRESS!AW174)</f>
        <v>NO DATA</v>
      </c>
      <c r="O163" s="270" t="str">
        <f>IF(PROGRESS!BB174="","NO DATA",PROGRESS!BB174)</f>
        <v>NO DATA</v>
      </c>
      <c r="P163" s="270" t="str">
        <f>IF(PROGRESS!BG174="","NO DATA",PROGRESS!BG174)</f>
        <v>NO DATA</v>
      </c>
      <c r="Q163" s="270" t="str">
        <f>IF(PROGRESS!BL174="","NO DATA",PROGRESS!BL174)</f>
        <v>NO DATA</v>
      </c>
      <c r="R163" s="270" t="str">
        <f>IF(PROGRESS!BQ174="","NO DATA",PROGRESS!BQ174)</f>
        <v>NO DATA</v>
      </c>
      <c r="S163" s="270" t="str">
        <f>IF(PROGRESS!BV174="","NO DATA",PROGRESS!BV174)</f>
        <v>NO DATA</v>
      </c>
      <c r="T163" s="270" t="str">
        <f>IF(PROGRESS!CA174="","NO DATA",PROGRESS!CA174)</f>
        <v>NO DATA</v>
      </c>
      <c r="U163" s="270" t="str">
        <f>IF(PROGRESS!CF174="","NO DATA",PROGRESS!CF174)</f>
        <v>NO DATA</v>
      </c>
      <c r="V163" s="385" t="str">
        <f>IF(PROGRESS!CK174="","NO DATA",PROGRESS!CK174)</f>
        <v>NO DATA</v>
      </c>
    </row>
    <row r="164" spans="1:22" x14ac:dyDescent="0.25">
      <c r="A164" s="35">
        <f>IF(DATASHEET!A161="","",DATASHEET!A161)</f>
        <v>152931</v>
      </c>
      <c r="B164" s="19" t="str">
        <f>DATASHEET!B161</f>
        <v>ROWE, Fletcher</v>
      </c>
      <c r="C164" s="20" t="str">
        <f>DATASHEET!C161</f>
        <v>8AB</v>
      </c>
      <c r="D164" s="122" t="str">
        <f>PROGRESS!E175</f>
        <v>K</v>
      </c>
      <c r="E164" s="424" t="str">
        <f>PROGRESS!I175</f>
        <v>N</v>
      </c>
      <c r="F164" s="377" t="str">
        <f>DATASHEET!L161</f>
        <v>4-5</v>
      </c>
      <c r="G164" s="274" t="str">
        <f t="shared" si="4"/>
        <v/>
      </c>
      <c r="H164" s="274" t="str">
        <f>IF(PROGRESS!S175="","NO DATA",PROGRESS!S175)</f>
        <v>NO DATA</v>
      </c>
      <c r="I164" s="275" t="str">
        <f>IF(PROGRESS!X175="","NO DATA",PROGRESS!X175)</f>
        <v>NO DATA</v>
      </c>
      <c r="J164" s="270" t="str">
        <f>IF(PROGRESS!AC175="","NO DATA",PROGRESS!AC175)</f>
        <v>NO DATA</v>
      </c>
      <c r="K164" s="270" t="str">
        <f>IF(PROGRESS!AH175="","NO DATA",PROGRESS!AH175)</f>
        <v>NO DATA</v>
      </c>
      <c r="L164" s="270" t="str">
        <f>IF(PROGRESS!AM175="","NO DATA",PROGRESS!AM175)</f>
        <v>NO DATA</v>
      </c>
      <c r="M164" s="270" t="str">
        <f>IF(PROGRESS!AR175="","NO DATA",PROGRESS!AR175)</f>
        <v>NO DATA</v>
      </c>
      <c r="N164" s="270" t="str">
        <f>IF(PROGRESS!AW175="","NO DATA",PROGRESS!AW175)</f>
        <v>NO DATA</v>
      </c>
      <c r="O164" s="270" t="str">
        <f>IF(PROGRESS!BB175="","NO DATA",PROGRESS!BB175)</f>
        <v>NO DATA</v>
      </c>
      <c r="P164" s="270" t="str">
        <f>IF(PROGRESS!BG175="","NO DATA",PROGRESS!BG175)</f>
        <v>NO DATA</v>
      </c>
      <c r="Q164" s="270" t="str">
        <f>IF(PROGRESS!BL175="","NO DATA",PROGRESS!BL175)</f>
        <v>NO DATA</v>
      </c>
      <c r="R164" s="270" t="str">
        <f>IF(PROGRESS!BQ175="","NO DATA",PROGRESS!BQ175)</f>
        <v>NO DATA</v>
      </c>
      <c r="S164" s="270" t="str">
        <f>IF(PROGRESS!BV175="","NO DATA",PROGRESS!BV175)</f>
        <v>NO DATA</v>
      </c>
      <c r="T164" s="270" t="str">
        <f>IF(PROGRESS!CA175="","NO DATA",PROGRESS!CA175)</f>
        <v>NO DATA</v>
      </c>
      <c r="U164" s="270" t="str">
        <f>IF(PROGRESS!CF175="","NO DATA",PROGRESS!CF175)</f>
        <v>NO DATA</v>
      </c>
      <c r="V164" s="385" t="str">
        <f>IF(PROGRESS!CK175="","NO DATA",PROGRESS!CK175)</f>
        <v>NO DATA</v>
      </c>
    </row>
    <row r="165" spans="1:22" x14ac:dyDescent="0.25">
      <c r="A165" s="35">
        <f>IF(DATASHEET!A162="","",DATASHEET!A162)</f>
        <v>152938</v>
      </c>
      <c r="B165" s="19" t="str">
        <f>DATASHEET!B162</f>
        <v>ROXBY, Emily</v>
      </c>
      <c r="C165" s="20" t="str">
        <f>DATASHEET!C162</f>
        <v>8KC</v>
      </c>
      <c r="D165" s="122" t="str">
        <f>PROGRESS!E176</f>
        <v>N</v>
      </c>
      <c r="E165" s="424" t="str">
        <f>PROGRESS!I176</f>
        <v>N</v>
      </c>
      <c r="F165" s="377" t="str">
        <f>DATASHEET!L162</f>
        <v>7-8</v>
      </c>
      <c r="G165" s="274" t="str">
        <f t="shared" si="4"/>
        <v/>
      </c>
      <c r="H165" s="274" t="str">
        <f>IF(PROGRESS!S176="","NO DATA",PROGRESS!S176)</f>
        <v>NO DATA</v>
      </c>
      <c r="I165" s="275" t="str">
        <f>IF(PROGRESS!X176="","NO DATA",PROGRESS!X176)</f>
        <v>NO DATA</v>
      </c>
      <c r="J165" s="270" t="str">
        <f>IF(PROGRESS!AC176="","NO DATA",PROGRESS!AC176)</f>
        <v>NO DATA</v>
      </c>
      <c r="K165" s="270" t="str">
        <f>IF(PROGRESS!AH176="","NO DATA",PROGRESS!AH176)</f>
        <v>NO DATA</v>
      </c>
      <c r="L165" s="270" t="str">
        <f>IF(PROGRESS!AM176="","NO DATA",PROGRESS!AM176)</f>
        <v>NO DATA</v>
      </c>
      <c r="M165" s="270" t="str">
        <f>IF(PROGRESS!AR176="","NO DATA",PROGRESS!AR176)</f>
        <v>NO DATA</v>
      </c>
      <c r="N165" s="270" t="str">
        <f>IF(PROGRESS!AW176="","NO DATA",PROGRESS!AW176)</f>
        <v>NO DATA</v>
      </c>
      <c r="O165" s="270" t="str">
        <f>IF(PROGRESS!BB176="","NO DATA",PROGRESS!BB176)</f>
        <v>NO DATA</v>
      </c>
      <c r="P165" s="270" t="str">
        <f>IF(PROGRESS!BG176="","NO DATA",PROGRESS!BG176)</f>
        <v>NO DATA</v>
      </c>
      <c r="Q165" s="270" t="str">
        <f>IF(PROGRESS!BL176="","NO DATA",PROGRESS!BL176)</f>
        <v>NO DATA</v>
      </c>
      <c r="R165" s="270" t="str">
        <f>IF(PROGRESS!BQ176="","NO DATA",PROGRESS!BQ176)</f>
        <v>NO DATA</v>
      </c>
      <c r="S165" s="270" t="str">
        <f>IF(PROGRESS!BV176="","NO DATA",PROGRESS!BV176)</f>
        <v>NO DATA</v>
      </c>
      <c r="T165" s="270" t="str">
        <f>IF(PROGRESS!CA176="","NO DATA",PROGRESS!CA176)</f>
        <v>NO DATA</v>
      </c>
      <c r="U165" s="270" t="str">
        <f>IF(PROGRESS!CF176="","NO DATA",PROGRESS!CF176)</f>
        <v>NO DATA</v>
      </c>
      <c r="V165" s="385" t="str">
        <f>IF(PROGRESS!CK176="","NO DATA",PROGRESS!CK176)</f>
        <v>NO DATA</v>
      </c>
    </row>
    <row r="166" spans="1:22" x14ac:dyDescent="0.25">
      <c r="A166" s="35">
        <f>IF(DATASHEET!A163="","",DATASHEET!A163)</f>
        <v>152935</v>
      </c>
      <c r="B166" s="19" t="str">
        <f>DATASHEET!B163</f>
        <v>RUSSELL, Sophie</v>
      </c>
      <c r="C166" s="20" t="str">
        <f>DATASHEET!C163</f>
        <v>8TR</v>
      </c>
      <c r="D166" s="122" t="str">
        <f>PROGRESS!E177</f>
        <v>N</v>
      </c>
      <c r="E166" s="424" t="str">
        <f>PROGRESS!I177</f>
        <v>N</v>
      </c>
      <c r="F166" s="377" t="str">
        <f>DATASHEET!L163</f>
        <v>7-8</v>
      </c>
      <c r="G166" s="274" t="str">
        <f t="shared" si="4"/>
        <v/>
      </c>
      <c r="H166" s="274" t="str">
        <f>IF(PROGRESS!S177="","NO DATA",PROGRESS!S177)</f>
        <v>NO DATA</v>
      </c>
      <c r="I166" s="275" t="str">
        <f>IF(PROGRESS!X177="","NO DATA",PROGRESS!X177)</f>
        <v>NO DATA</v>
      </c>
      <c r="J166" s="270" t="str">
        <f>IF(PROGRESS!AC177="","NO DATA",PROGRESS!AC177)</f>
        <v>NO DATA</v>
      </c>
      <c r="K166" s="270" t="str">
        <f>IF(PROGRESS!AH177="","NO DATA",PROGRESS!AH177)</f>
        <v>NO DATA</v>
      </c>
      <c r="L166" s="270" t="str">
        <f>IF(PROGRESS!AM177="","NO DATA",PROGRESS!AM177)</f>
        <v>NO DATA</v>
      </c>
      <c r="M166" s="270" t="str">
        <f>IF(PROGRESS!AR177="","NO DATA",PROGRESS!AR177)</f>
        <v>NO DATA</v>
      </c>
      <c r="N166" s="270" t="str">
        <f>IF(PROGRESS!AW177="","NO DATA",PROGRESS!AW177)</f>
        <v>NO DATA</v>
      </c>
      <c r="O166" s="270" t="str">
        <f>IF(PROGRESS!BB177="","NO DATA",PROGRESS!BB177)</f>
        <v>NO DATA</v>
      </c>
      <c r="P166" s="270" t="str">
        <f>IF(PROGRESS!BG177="","NO DATA",PROGRESS!BG177)</f>
        <v>NO DATA</v>
      </c>
      <c r="Q166" s="270" t="str">
        <f>IF(PROGRESS!BL177="","NO DATA",PROGRESS!BL177)</f>
        <v>NO DATA</v>
      </c>
      <c r="R166" s="270" t="str">
        <f>IF(PROGRESS!BQ177="","NO DATA",PROGRESS!BQ177)</f>
        <v>NO DATA</v>
      </c>
      <c r="S166" s="270" t="str">
        <f>IF(PROGRESS!BV177="","NO DATA",PROGRESS!BV177)</f>
        <v>NO DATA</v>
      </c>
      <c r="T166" s="270" t="str">
        <f>IF(PROGRESS!CA177="","NO DATA",PROGRESS!CA177)</f>
        <v>NO DATA</v>
      </c>
      <c r="U166" s="270" t="str">
        <f>IF(PROGRESS!CF177="","NO DATA",PROGRESS!CF177)</f>
        <v>NO DATA</v>
      </c>
      <c r="V166" s="385" t="str">
        <f>IF(PROGRESS!CK177="","NO DATA",PROGRESS!CK177)</f>
        <v>NO DATA</v>
      </c>
    </row>
    <row r="167" spans="1:22" x14ac:dyDescent="0.25">
      <c r="A167" s="35">
        <f>IF(DATASHEET!A164="","",DATASHEET!A164)</f>
        <v>152793</v>
      </c>
      <c r="B167" s="19" t="str">
        <f>DATASHEET!B164</f>
        <v>RUTTY, Marley</v>
      </c>
      <c r="C167" s="20" t="str">
        <f>DATASHEET!C164</f>
        <v>8PH</v>
      </c>
      <c r="D167" s="122" t="str">
        <f>PROGRESS!E178</f>
        <v>N</v>
      </c>
      <c r="E167" s="424" t="str">
        <f>PROGRESS!I178</f>
        <v>Y</v>
      </c>
      <c r="F167" s="377" t="str">
        <f>DATASHEET!L164</f>
        <v>1-2</v>
      </c>
      <c r="G167" s="274" t="str">
        <f t="shared" si="4"/>
        <v/>
      </c>
      <c r="H167" s="274" t="str">
        <f>IF(PROGRESS!S178="","NO DATA",PROGRESS!S178)</f>
        <v>NO DATA</v>
      </c>
      <c r="I167" s="275" t="str">
        <f>IF(PROGRESS!X178="","NO DATA",PROGRESS!X178)</f>
        <v>NO DATA</v>
      </c>
      <c r="J167" s="270" t="str">
        <f>IF(PROGRESS!AC178="","NO DATA",PROGRESS!AC178)</f>
        <v>NO DATA</v>
      </c>
      <c r="K167" s="270" t="str">
        <f>IF(PROGRESS!AH178="","NO DATA",PROGRESS!AH178)</f>
        <v>NO DATA</v>
      </c>
      <c r="L167" s="270" t="str">
        <f>IF(PROGRESS!AM178="","NO DATA",PROGRESS!AM178)</f>
        <v>NO DATA</v>
      </c>
      <c r="M167" s="270" t="str">
        <f>IF(PROGRESS!AR178="","NO DATA",PROGRESS!AR178)</f>
        <v>NO DATA</v>
      </c>
      <c r="N167" s="270" t="str">
        <f>IF(PROGRESS!AW178="","NO DATA",PROGRESS!AW178)</f>
        <v>NO DATA</v>
      </c>
      <c r="O167" s="270" t="str">
        <f>IF(PROGRESS!BB178="","NO DATA",PROGRESS!BB178)</f>
        <v>NO DATA</v>
      </c>
      <c r="P167" s="270" t="str">
        <f>IF(PROGRESS!BG178="","NO DATA",PROGRESS!BG178)</f>
        <v>NO DATA</v>
      </c>
      <c r="Q167" s="270" t="str">
        <f>IF(PROGRESS!BL178="","NO DATA",PROGRESS!BL178)</f>
        <v>NO DATA</v>
      </c>
      <c r="R167" s="270" t="str">
        <f>IF(PROGRESS!BQ178="","NO DATA",PROGRESS!BQ178)</f>
        <v>NO DATA</v>
      </c>
      <c r="S167" s="270" t="str">
        <f>IF(PROGRESS!BV178="","NO DATA",PROGRESS!BV178)</f>
        <v>NO DATA</v>
      </c>
      <c r="T167" s="270" t="str">
        <f>IF(PROGRESS!CA178="","NO DATA",PROGRESS!CA178)</f>
        <v>NO DATA</v>
      </c>
      <c r="U167" s="270" t="str">
        <f>IF(PROGRESS!CF178="","NO DATA",PROGRESS!CF178)</f>
        <v>NO DATA</v>
      </c>
      <c r="V167" s="385" t="str">
        <f>IF(PROGRESS!CK178="","NO DATA",PROGRESS!CK178)</f>
        <v>NO DATA</v>
      </c>
    </row>
    <row r="168" spans="1:22" x14ac:dyDescent="0.25">
      <c r="A168" s="35">
        <f>IF(DATASHEET!A165="","",DATASHEET!A165)</f>
        <v>152897</v>
      </c>
      <c r="B168" s="19" t="str">
        <f>DATASHEET!B165</f>
        <v>SANCHEZ-DIAZ, Amaira</v>
      </c>
      <c r="C168" s="20" t="str">
        <f>DATASHEET!C165</f>
        <v>8KS</v>
      </c>
      <c r="D168" s="122" t="str">
        <f>PROGRESS!E179</f>
        <v>N</v>
      </c>
      <c r="E168" s="424" t="str">
        <f>PROGRESS!I179</f>
        <v>N</v>
      </c>
      <c r="F168" s="377" t="str">
        <f>DATASHEET!L165</f>
        <v>5-6</v>
      </c>
      <c r="G168" s="274" t="str">
        <f t="shared" si="4"/>
        <v/>
      </c>
      <c r="H168" s="274" t="str">
        <f>IF(PROGRESS!S179="","NO DATA",PROGRESS!S179)</f>
        <v>NO DATA</v>
      </c>
      <c r="I168" s="275" t="str">
        <f>IF(PROGRESS!X179="","NO DATA",PROGRESS!X179)</f>
        <v>NO DATA</v>
      </c>
      <c r="J168" s="270" t="str">
        <f>IF(PROGRESS!AC179="","NO DATA",PROGRESS!AC179)</f>
        <v>NO DATA</v>
      </c>
      <c r="K168" s="270" t="str">
        <f>IF(PROGRESS!AH179="","NO DATA",PROGRESS!AH179)</f>
        <v>NO DATA</v>
      </c>
      <c r="L168" s="270" t="str">
        <f>IF(PROGRESS!AM179="","NO DATA",PROGRESS!AM179)</f>
        <v>NO DATA</v>
      </c>
      <c r="M168" s="270" t="str">
        <f>IF(PROGRESS!AR179="","NO DATA",PROGRESS!AR179)</f>
        <v>NO DATA</v>
      </c>
      <c r="N168" s="270" t="str">
        <f>IF(PROGRESS!AW179="","NO DATA",PROGRESS!AW179)</f>
        <v>NO DATA</v>
      </c>
      <c r="O168" s="270" t="str">
        <f>IF(PROGRESS!BB179="","NO DATA",PROGRESS!BB179)</f>
        <v>NO DATA</v>
      </c>
      <c r="P168" s="270" t="str">
        <f>IF(PROGRESS!BG179="","NO DATA",PROGRESS!BG179)</f>
        <v>NO DATA</v>
      </c>
      <c r="Q168" s="270" t="str">
        <f>IF(PROGRESS!BL179="","NO DATA",PROGRESS!BL179)</f>
        <v>NO DATA</v>
      </c>
      <c r="R168" s="270" t="str">
        <f>IF(PROGRESS!BQ179="","NO DATA",PROGRESS!BQ179)</f>
        <v>NO DATA</v>
      </c>
      <c r="S168" s="270" t="str">
        <f>IF(PROGRESS!BV179="","NO DATA",PROGRESS!BV179)</f>
        <v>NO DATA</v>
      </c>
      <c r="T168" s="270" t="str">
        <f>IF(PROGRESS!CA179="","NO DATA",PROGRESS!CA179)</f>
        <v>NO DATA</v>
      </c>
      <c r="U168" s="270" t="str">
        <f>IF(PROGRESS!CF179="","NO DATA",PROGRESS!CF179)</f>
        <v>NO DATA</v>
      </c>
      <c r="V168" s="385" t="str">
        <f>IF(PROGRESS!CK179="","NO DATA",PROGRESS!CK179)</f>
        <v>NO DATA</v>
      </c>
    </row>
    <row r="169" spans="1:22" x14ac:dyDescent="0.25">
      <c r="A169" s="35">
        <f>IF(DATASHEET!A166="","",DATASHEET!A166)</f>
        <v>152801</v>
      </c>
      <c r="B169" s="19" t="str">
        <f>DATASHEET!B166</f>
        <v>SANYIKA, Charles</v>
      </c>
      <c r="C169" s="20" t="str">
        <f>DATASHEET!C166</f>
        <v>8PH</v>
      </c>
      <c r="D169" s="122" t="str">
        <f>PROGRESS!E180</f>
        <v>N</v>
      </c>
      <c r="E169" s="424" t="str">
        <f>PROGRESS!I180</f>
        <v>N</v>
      </c>
      <c r="F169" s="377" t="str">
        <f>DATASHEET!L166</f>
        <v>6-7</v>
      </c>
      <c r="G169" s="274" t="str">
        <f t="shared" si="4"/>
        <v/>
      </c>
      <c r="H169" s="274" t="str">
        <f>IF(PROGRESS!S180="","NO DATA",PROGRESS!S180)</f>
        <v>NO DATA</v>
      </c>
      <c r="I169" s="275" t="str">
        <f>IF(PROGRESS!X180="","NO DATA",PROGRESS!X180)</f>
        <v>NO DATA</v>
      </c>
      <c r="J169" s="270" t="str">
        <f>IF(PROGRESS!AC180="","NO DATA",PROGRESS!AC180)</f>
        <v>NO DATA</v>
      </c>
      <c r="K169" s="270" t="str">
        <f>IF(PROGRESS!AH180="","NO DATA",PROGRESS!AH180)</f>
        <v>NO DATA</v>
      </c>
      <c r="L169" s="270" t="str">
        <f>IF(PROGRESS!AM180="","NO DATA",PROGRESS!AM180)</f>
        <v>NO DATA</v>
      </c>
      <c r="M169" s="270" t="str">
        <f>IF(PROGRESS!AR180="","NO DATA",PROGRESS!AR180)</f>
        <v>NO DATA</v>
      </c>
      <c r="N169" s="270" t="str">
        <f>IF(PROGRESS!AW180="","NO DATA",PROGRESS!AW180)</f>
        <v>NO DATA</v>
      </c>
      <c r="O169" s="270" t="str">
        <f>IF(PROGRESS!BB180="","NO DATA",PROGRESS!BB180)</f>
        <v>NO DATA</v>
      </c>
      <c r="P169" s="270" t="str">
        <f>IF(PROGRESS!BG180="","NO DATA",PROGRESS!BG180)</f>
        <v>NO DATA</v>
      </c>
      <c r="Q169" s="270" t="str">
        <f>IF(PROGRESS!BL180="","NO DATA",PROGRESS!BL180)</f>
        <v>NO DATA</v>
      </c>
      <c r="R169" s="270" t="str">
        <f>IF(PROGRESS!BQ180="","NO DATA",PROGRESS!BQ180)</f>
        <v>NO DATA</v>
      </c>
      <c r="S169" s="270" t="str">
        <f>IF(PROGRESS!BV180="","NO DATA",PROGRESS!BV180)</f>
        <v>NO DATA</v>
      </c>
      <c r="T169" s="270" t="str">
        <f>IF(PROGRESS!CA180="","NO DATA",PROGRESS!CA180)</f>
        <v>NO DATA</v>
      </c>
      <c r="U169" s="270" t="str">
        <f>IF(PROGRESS!CF180="","NO DATA",PROGRESS!CF180)</f>
        <v>NO DATA</v>
      </c>
      <c r="V169" s="385" t="str">
        <f>IF(PROGRESS!CK180="","NO DATA",PROGRESS!CK180)</f>
        <v>NO DATA</v>
      </c>
    </row>
    <row r="170" spans="1:22" x14ac:dyDescent="0.25">
      <c r="A170" s="35">
        <f>IF(DATASHEET!A167="","",DATASHEET!A167)</f>
        <v>152869</v>
      </c>
      <c r="B170" s="19" t="str">
        <f>DATASHEET!B167</f>
        <v>SCHOFIELD, Bella</v>
      </c>
      <c r="C170" s="20" t="str">
        <f>DATASHEET!C167</f>
        <v>8AB</v>
      </c>
      <c r="D170" s="122" t="str">
        <f>PROGRESS!E181</f>
        <v>N</v>
      </c>
      <c r="E170" s="424" t="str">
        <f>PROGRESS!I181</f>
        <v>N</v>
      </c>
      <c r="F170" s="377" t="str">
        <f>DATASHEET!L167</f>
        <v>3-4</v>
      </c>
      <c r="G170" s="274" t="str">
        <f t="shared" si="4"/>
        <v/>
      </c>
      <c r="H170" s="274" t="str">
        <f>IF(PROGRESS!S181="","NO DATA",PROGRESS!S181)</f>
        <v>NO DATA</v>
      </c>
      <c r="I170" s="275" t="str">
        <f>IF(PROGRESS!X181="","NO DATA",PROGRESS!X181)</f>
        <v>NO DATA</v>
      </c>
      <c r="J170" s="270" t="str">
        <f>IF(PROGRESS!AC181="","NO DATA",PROGRESS!AC181)</f>
        <v>NO DATA</v>
      </c>
      <c r="K170" s="270" t="str">
        <f>IF(PROGRESS!AH181="","NO DATA",PROGRESS!AH181)</f>
        <v>NO DATA</v>
      </c>
      <c r="L170" s="270" t="str">
        <f>IF(PROGRESS!AM181="","NO DATA",PROGRESS!AM181)</f>
        <v>NO DATA</v>
      </c>
      <c r="M170" s="270" t="str">
        <f>IF(PROGRESS!AR181="","NO DATA",PROGRESS!AR181)</f>
        <v>NO DATA</v>
      </c>
      <c r="N170" s="270" t="str">
        <f>IF(PROGRESS!AW181="","NO DATA",PROGRESS!AW181)</f>
        <v>NO DATA</v>
      </c>
      <c r="O170" s="270" t="str">
        <f>IF(PROGRESS!BB181="","NO DATA",PROGRESS!BB181)</f>
        <v>NO DATA</v>
      </c>
      <c r="P170" s="270" t="str">
        <f>IF(PROGRESS!BG181="","NO DATA",PROGRESS!BG181)</f>
        <v>NO DATA</v>
      </c>
      <c r="Q170" s="270" t="str">
        <f>IF(PROGRESS!BL181="","NO DATA",PROGRESS!BL181)</f>
        <v>NO DATA</v>
      </c>
      <c r="R170" s="270" t="str">
        <f>IF(PROGRESS!BQ181="","NO DATA",PROGRESS!BQ181)</f>
        <v>NO DATA</v>
      </c>
      <c r="S170" s="270" t="str">
        <f>IF(PROGRESS!BV181="","NO DATA",PROGRESS!BV181)</f>
        <v>NO DATA</v>
      </c>
      <c r="T170" s="270" t="str">
        <f>IF(PROGRESS!CA181="","NO DATA",PROGRESS!CA181)</f>
        <v>NO DATA</v>
      </c>
      <c r="U170" s="270" t="str">
        <f>IF(PROGRESS!CF181="","NO DATA",PROGRESS!CF181)</f>
        <v>NO DATA</v>
      </c>
      <c r="V170" s="385" t="str">
        <f>IF(PROGRESS!CK181="","NO DATA",PROGRESS!CK181)</f>
        <v>NO DATA</v>
      </c>
    </row>
    <row r="171" spans="1:22" x14ac:dyDescent="0.25">
      <c r="A171" s="35">
        <f>IF(DATASHEET!A168="","",DATASHEET!A168)</f>
        <v>152946</v>
      </c>
      <c r="B171" s="19" t="str">
        <f>DATASHEET!B168</f>
        <v>SCOTT, Faye</v>
      </c>
      <c r="C171" s="20" t="str">
        <f>DATASHEET!C168</f>
        <v>8PH</v>
      </c>
      <c r="D171" s="122" t="str">
        <f>PROGRESS!E182</f>
        <v>N</v>
      </c>
      <c r="E171" s="424" t="str">
        <f>PROGRESS!I182</f>
        <v>N</v>
      </c>
      <c r="F171" s="377" t="str">
        <f>DATASHEET!L168</f>
        <v>5-6</v>
      </c>
      <c r="G171" s="274" t="str">
        <f t="shared" si="4"/>
        <v/>
      </c>
      <c r="H171" s="274" t="str">
        <f>IF(PROGRESS!S182="","NO DATA",PROGRESS!S182)</f>
        <v>NO DATA</v>
      </c>
      <c r="I171" s="275" t="str">
        <f>IF(PROGRESS!X182="","NO DATA",PROGRESS!X182)</f>
        <v>NO DATA</v>
      </c>
      <c r="J171" s="270" t="str">
        <f>IF(PROGRESS!AC182="","NO DATA",PROGRESS!AC182)</f>
        <v>NO DATA</v>
      </c>
      <c r="K171" s="270" t="str">
        <f>IF(PROGRESS!AH182="","NO DATA",PROGRESS!AH182)</f>
        <v>NO DATA</v>
      </c>
      <c r="L171" s="270" t="str">
        <f>IF(PROGRESS!AM182="","NO DATA",PROGRESS!AM182)</f>
        <v>NO DATA</v>
      </c>
      <c r="M171" s="270" t="str">
        <f>IF(PROGRESS!AR182="","NO DATA",PROGRESS!AR182)</f>
        <v>NO DATA</v>
      </c>
      <c r="N171" s="270" t="str">
        <f>IF(PROGRESS!AW182="","NO DATA",PROGRESS!AW182)</f>
        <v>NO DATA</v>
      </c>
      <c r="O171" s="270" t="str">
        <f>IF(PROGRESS!BB182="","NO DATA",PROGRESS!BB182)</f>
        <v>NO DATA</v>
      </c>
      <c r="P171" s="270" t="str">
        <f>IF(PROGRESS!BG182="","NO DATA",PROGRESS!BG182)</f>
        <v>NO DATA</v>
      </c>
      <c r="Q171" s="270" t="str">
        <f>IF(PROGRESS!BL182="","NO DATA",PROGRESS!BL182)</f>
        <v>NO DATA</v>
      </c>
      <c r="R171" s="270" t="str">
        <f>IF(PROGRESS!BQ182="","NO DATA",PROGRESS!BQ182)</f>
        <v>NO DATA</v>
      </c>
      <c r="S171" s="270" t="str">
        <f>IF(PROGRESS!BV182="","NO DATA",PROGRESS!BV182)</f>
        <v>NO DATA</v>
      </c>
      <c r="T171" s="270" t="str">
        <f>IF(PROGRESS!CA182="","NO DATA",PROGRESS!CA182)</f>
        <v>NO DATA</v>
      </c>
      <c r="U171" s="270" t="str">
        <f>IF(PROGRESS!CF182="","NO DATA",PROGRESS!CF182)</f>
        <v>NO DATA</v>
      </c>
      <c r="V171" s="385" t="str">
        <f>IF(PROGRESS!CK182="","NO DATA",PROGRESS!CK182)</f>
        <v>NO DATA</v>
      </c>
    </row>
    <row r="172" spans="1:22" x14ac:dyDescent="0.25">
      <c r="A172" s="35">
        <f>IF(DATASHEET!A169="","",DATASHEET!A169)</f>
        <v>152759</v>
      </c>
      <c r="B172" s="19" t="str">
        <f>DATASHEET!B169</f>
        <v>SELAMYIHUN, Biruk</v>
      </c>
      <c r="C172" s="20" t="str">
        <f>DATASHEET!C169</f>
        <v>8AR</v>
      </c>
      <c r="D172" s="122" t="str">
        <f>PROGRESS!E183</f>
        <v>N</v>
      </c>
      <c r="E172" s="424" t="str">
        <f>PROGRESS!I183</f>
        <v>N</v>
      </c>
      <c r="F172" s="377" t="str">
        <f>DATASHEET!L169</f>
        <v>4-5</v>
      </c>
      <c r="G172" s="274" t="str">
        <f t="shared" si="4"/>
        <v/>
      </c>
      <c r="H172" s="274" t="str">
        <f>IF(PROGRESS!S183="","NO DATA",PROGRESS!S183)</f>
        <v>NO DATA</v>
      </c>
      <c r="I172" s="275" t="str">
        <f>IF(PROGRESS!X183="","NO DATA",PROGRESS!X183)</f>
        <v>NO DATA</v>
      </c>
      <c r="J172" s="270" t="str">
        <f>IF(PROGRESS!AC183="","NO DATA",PROGRESS!AC183)</f>
        <v>NO DATA</v>
      </c>
      <c r="K172" s="270" t="str">
        <f>IF(PROGRESS!AH183="","NO DATA",PROGRESS!AH183)</f>
        <v>NO DATA</v>
      </c>
      <c r="L172" s="270" t="str">
        <f>IF(PROGRESS!AM183="","NO DATA",PROGRESS!AM183)</f>
        <v>NO DATA</v>
      </c>
      <c r="M172" s="270" t="str">
        <f>IF(PROGRESS!AR183="","NO DATA",PROGRESS!AR183)</f>
        <v>NO DATA</v>
      </c>
      <c r="N172" s="270" t="str">
        <f>IF(PROGRESS!AW183="","NO DATA",PROGRESS!AW183)</f>
        <v>NO DATA</v>
      </c>
      <c r="O172" s="270" t="str">
        <f>IF(PROGRESS!BB183="","NO DATA",PROGRESS!BB183)</f>
        <v>NO DATA</v>
      </c>
      <c r="P172" s="270" t="str">
        <f>IF(PROGRESS!BG183="","NO DATA",PROGRESS!BG183)</f>
        <v>NO DATA</v>
      </c>
      <c r="Q172" s="270" t="str">
        <f>IF(PROGRESS!BL183="","NO DATA",PROGRESS!BL183)</f>
        <v>NO DATA</v>
      </c>
      <c r="R172" s="270" t="str">
        <f>IF(PROGRESS!BQ183="","NO DATA",PROGRESS!BQ183)</f>
        <v>NO DATA</v>
      </c>
      <c r="S172" s="270" t="str">
        <f>IF(PROGRESS!BV183="","NO DATA",PROGRESS!BV183)</f>
        <v>NO DATA</v>
      </c>
      <c r="T172" s="270" t="str">
        <f>IF(PROGRESS!CA183="","NO DATA",PROGRESS!CA183)</f>
        <v>NO DATA</v>
      </c>
      <c r="U172" s="270" t="str">
        <f>IF(PROGRESS!CF183="","NO DATA",PROGRESS!CF183)</f>
        <v>NO DATA</v>
      </c>
      <c r="V172" s="385" t="str">
        <f>IF(PROGRESS!CK183="","NO DATA",PROGRESS!CK183)</f>
        <v>NO DATA</v>
      </c>
    </row>
    <row r="173" spans="1:22" x14ac:dyDescent="0.25">
      <c r="A173" s="35">
        <f>IF(DATASHEET!A170="","",DATASHEET!A170)</f>
        <v>152821</v>
      </c>
      <c r="B173" s="19" t="str">
        <f>DATASHEET!B170</f>
        <v>SHABERE, Hannah</v>
      </c>
      <c r="C173" s="20" t="str">
        <f>DATASHEET!C170</f>
        <v>8JJ</v>
      </c>
      <c r="D173" s="122" t="str">
        <f>PROGRESS!E184</f>
        <v>N</v>
      </c>
      <c r="E173" s="424" t="str">
        <f>PROGRESS!I184</f>
        <v>N</v>
      </c>
      <c r="F173" s="377" t="str">
        <f>DATASHEET!L170</f>
        <v>2-3</v>
      </c>
      <c r="G173" s="274" t="str">
        <f t="shared" si="4"/>
        <v/>
      </c>
      <c r="H173" s="274" t="str">
        <f>IF(PROGRESS!S184="","NO DATA",PROGRESS!S184)</f>
        <v>NO DATA</v>
      </c>
      <c r="I173" s="275" t="str">
        <f>IF(PROGRESS!X184="","NO DATA",PROGRESS!X184)</f>
        <v>NO DATA</v>
      </c>
      <c r="J173" s="270" t="str">
        <f>IF(PROGRESS!AC184="","NO DATA",PROGRESS!AC184)</f>
        <v>NO DATA</v>
      </c>
      <c r="K173" s="270" t="str">
        <f>IF(PROGRESS!AH184="","NO DATA",PROGRESS!AH184)</f>
        <v>NO DATA</v>
      </c>
      <c r="L173" s="270" t="str">
        <f>IF(PROGRESS!AM184="","NO DATA",PROGRESS!AM184)</f>
        <v>NO DATA</v>
      </c>
      <c r="M173" s="270" t="str">
        <f>IF(PROGRESS!AR184="","NO DATA",PROGRESS!AR184)</f>
        <v>NO DATA</v>
      </c>
      <c r="N173" s="270" t="str">
        <f>IF(PROGRESS!AW184="","NO DATA",PROGRESS!AW184)</f>
        <v>NO DATA</v>
      </c>
      <c r="O173" s="270" t="str">
        <f>IF(PROGRESS!BB184="","NO DATA",PROGRESS!BB184)</f>
        <v>NO DATA</v>
      </c>
      <c r="P173" s="270" t="str">
        <f>IF(PROGRESS!BG184="","NO DATA",PROGRESS!BG184)</f>
        <v>NO DATA</v>
      </c>
      <c r="Q173" s="270" t="str">
        <f>IF(PROGRESS!BL184="","NO DATA",PROGRESS!BL184)</f>
        <v>NO DATA</v>
      </c>
      <c r="R173" s="270" t="str">
        <f>IF(PROGRESS!BQ184="","NO DATA",PROGRESS!BQ184)</f>
        <v>NO DATA</v>
      </c>
      <c r="S173" s="270" t="str">
        <f>IF(PROGRESS!BV184="","NO DATA",PROGRESS!BV184)</f>
        <v>NO DATA</v>
      </c>
      <c r="T173" s="270" t="str">
        <f>IF(PROGRESS!CA184="","NO DATA",PROGRESS!CA184)</f>
        <v>NO DATA</v>
      </c>
      <c r="U173" s="270" t="str">
        <f>IF(PROGRESS!CF184="","NO DATA",PROGRESS!CF184)</f>
        <v>NO DATA</v>
      </c>
      <c r="V173" s="385" t="str">
        <f>IF(PROGRESS!CK184="","NO DATA",PROGRESS!CK184)</f>
        <v>NO DATA</v>
      </c>
    </row>
    <row r="174" spans="1:22" x14ac:dyDescent="0.25">
      <c r="A174" s="35">
        <f>IF(DATASHEET!A171="","",DATASHEET!A171)</f>
        <v>152926</v>
      </c>
      <c r="B174" s="19" t="str">
        <f>DATASHEET!B171</f>
        <v>SIAMELI, Valeria</v>
      </c>
      <c r="C174" s="20" t="str">
        <f>DATASHEET!C171</f>
        <v>8AB</v>
      </c>
      <c r="D174" s="122" t="str">
        <f>PROGRESS!E185</f>
        <v>N</v>
      </c>
      <c r="E174" s="424" t="str">
        <f>PROGRESS!I185</f>
        <v>Y</v>
      </c>
      <c r="F174" s="377" t="str">
        <f>DATASHEET!L171</f>
        <v>5-6</v>
      </c>
      <c r="G174" s="274" t="str">
        <f t="shared" si="4"/>
        <v/>
      </c>
      <c r="H174" s="274" t="str">
        <f>IF(PROGRESS!S185="","NO DATA",PROGRESS!S185)</f>
        <v>NO DATA</v>
      </c>
      <c r="I174" s="275" t="str">
        <f>IF(PROGRESS!X185="","NO DATA",PROGRESS!X185)</f>
        <v>NO DATA</v>
      </c>
      <c r="J174" s="270" t="str">
        <f>IF(PROGRESS!AC185="","NO DATA",PROGRESS!AC185)</f>
        <v>NO DATA</v>
      </c>
      <c r="K174" s="270" t="str">
        <f>IF(PROGRESS!AH185="","NO DATA",PROGRESS!AH185)</f>
        <v>NO DATA</v>
      </c>
      <c r="L174" s="270" t="str">
        <f>IF(PROGRESS!AM185="","NO DATA",PROGRESS!AM185)</f>
        <v>NO DATA</v>
      </c>
      <c r="M174" s="270" t="str">
        <f>IF(PROGRESS!AR185="","NO DATA",PROGRESS!AR185)</f>
        <v>NO DATA</v>
      </c>
      <c r="N174" s="270" t="str">
        <f>IF(PROGRESS!AW185="","NO DATA",PROGRESS!AW185)</f>
        <v>NO DATA</v>
      </c>
      <c r="O174" s="270" t="str">
        <f>IF(PROGRESS!BB185="","NO DATA",PROGRESS!BB185)</f>
        <v>NO DATA</v>
      </c>
      <c r="P174" s="270" t="str">
        <f>IF(PROGRESS!BG185="","NO DATA",PROGRESS!BG185)</f>
        <v>NO DATA</v>
      </c>
      <c r="Q174" s="270" t="str">
        <f>IF(PROGRESS!BL185="","NO DATA",PROGRESS!BL185)</f>
        <v>NO DATA</v>
      </c>
      <c r="R174" s="270" t="str">
        <f>IF(PROGRESS!BQ185="","NO DATA",PROGRESS!BQ185)</f>
        <v>NO DATA</v>
      </c>
      <c r="S174" s="270" t="str">
        <f>IF(PROGRESS!BV185="","NO DATA",PROGRESS!BV185)</f>
        <v>NO DATA</v>
      </c>
      <c r="T174" s="270" t="str">
        <f>IF(PROGRESS!CA185="","NO DATA",PROGRESS!CA185)</f>
        <v>NO DATA</v>
      </c>
      <c r="U174" s="270" t="str">
        <f>IF(PROGRESS!CF185="","NO DATA",PROGRESS!CF185)</f>
        <v>NO DATA</v>
      </c>
      <c r="V174" s="385" t="str">
        <f>IF(PROGRESS!CK185="","NO DATA",PROGRESS!CK185)</f>
        <v>NO DATA</v>
      </c>
    </row>
    <row r="175" spans="1:22" x14ac:dyDescent="0.25">
      <c r="A175" s="35">
        <f>IF(DATASHEET!A172="","",DATASHEET!A172)</f>
        <v>152842</v>
      </c>
      <c r="B175" s="19" t="str">
        <f>DATASHEET!B172</f>
        <v>SIBANDA, Kirsten</v>
      </c>
      <c r="C175" s="20" t="str">
        <f>DATASHEET!C172</f>
        <v>8TR</v>
      </c>
      <c r="D175" s="122" t="str">
        <f>PROGRESS!E186</f>
        <v>N</v>
      </c>
      <c r="E175" s="424" t="str">
        <f>PROGRESS!I186</f>
        <v>N</v>
      </c>
      <c r="F175" s="377" t="str">
        <f>DATASHEET!L172</f>
        <v>4-5</v>
      </c>
      <c r="G175" s="274" t="str">
        <f t="shared" si="4"/>
        <v/>
      </c>
      <c r="H175" s="274" t="str">
        <f>IF(PROGRESS!S186="","NO DATA",PROGRESS!S186)</f>
        <v>NO DATA</v>
      </c>
      <c r="I175" s="275" t="str">
        <f>IF(PROGRESS!X186="","NO DATA",PROGRESS!X186)</f>
        <v>NO DATA</v>
      </c>
      <c r="J175" s="270" t="str">
        <f>IF(PROGRESS!AC186="","NO DATA",PROGRESS!AC186)</f>
        <v>NO DATA</v>
      </c>
      <c r="K175" s="270" t="str">
        <f>IF(PROGRESS!AH186="","NO DATA",PROGRESS!AH186)</f>
        <v>NO DATA</v>
      </c>
      <c r="L175" s="270" t="str">
        <f>IF(PROGRESS!AM186="","NO DATA",PROGRESS!AM186)</f>
        <v>NO DATA</v>
      </c>
      <c r="M175" s="270" t="str">
        <f>IF(PROGRESS!AR186="","NO DATA",PROGRESS!AR186)</f>
        <v>NO DATA</v>
      </c>
      <c r="N175" s="270" t="str">
        <f>IF(PROGRESS!AW186="","NO DATA",PROGRESS!AW186)</f>
        <v>NO DATA</v>
      </c>
      <c r="O175" s="270" t="str">
        <f>IF(PROGRESS!BB186="","NO DATA",PROGRESS!BB186)</f>
        <v>NO DATA</v>
      </c>
      <c r="P175" s="270" t="str">
        <f>IF(PROGRESS!BG186="","NO DATA",PROGRESS!BG186)</f>
        <v>NO DATA</v>
      </c>
      <c r="Q175" s="270" t="str">
        <f>IF(PROGRESS!BL186="","NO DATA",PROGRESS!BL186)</f>
        <v>NO DATA</v>
      </c>
      <c r="R175" s="270" t="str">
        <f>IF(PROGRESS!BQ186="","NO DATA",PROGRESS!BQ186)</f>
        <v>NO DATA</v>
      </c>
      <c r="S175" s="270" t="str">
        <f>IF(PROGRESS!BV186="","NO DATA",PROGRESS!BV186)</f>
        <v>NO DATA</v>
      </c>
      <c r="T175" s="270" t="str">
        <f>IF(PROGRESS!CA186="","NO DATA",PROGRESS!CA186)</f>
        <v>NO DATA</v>
      </c>
      <c r="U175" s="270" t="str">
        <f>IF(PROGRESS!CF186="","NO DATA",PROGRESS!CF186)</f>
        <v>NO DATA</v>
      </c>
      <c r="V175" s="385" t="str">
        <f>IF(PROGRESS!CK186="","NO DATA",PROGRESS!CK186)</f>
        <v>NO DATA</v>
      </c>
    </row>
    <row r="176" spans="1:22" x14ac:dyDescent="0.25">
      <c r="A176" s="35">
        <f>IF(DATASHEET!A173="","",DATASHEET!A173)</f>
        <v>152893</v>
      </c>
      <c r="B176" s="19" t="str">
        <f>DATASHEET!B173</f>
        <v>SIMPSON, Orlagh</v>
      </c>
      <c r="C176" s="20" t="str">
        <f>DATASHEET!C173</f>
        <v>8KC</v>
      </c>
      <c r="D176" s="122" t="str">
        <f>PROGRESS!E187</f>
        <v>N</v>
      </c>
      <c r="E176" s="424" t="str">
        <f>PROGRESS!I187</f>
        <v>N</v>
      </c>
      <c r="F176" s="377" t="str">
        <f>DATASHEET!L173</f>
        <v/>
      </c>
      <c r="G176" s="274" t="str">
        <f t="shared" si="4"/>
        <v/>
      </c>
      <c r="H176" s="274" t="str">
        <f>IF(PROGRESS!S187="","NO DATA",PROGRESS!S187)</f>
        <v>NO DATA</v>
      </c>
      <c r="I176" s="275" t="str">
        <f>IF(PROGRESS!X187="","NO DATA",PROGRESS!X187)</f>
        <v>NO DATA</v>
      </c>
      <c r="J176" s="270" t="str">
        <f>IF(PROGRESS!AC187="","NO DATA",PROGRESS!AC187)</f>
        <v>NO DATA</v>
      </c>
      <c r="K176" s="270" t="str">
        <f>IF(PROGRESS!AH187="","NO DATA",PROGRESS!AH187)</f>
        <v>NO DATA</v>
      </c>
      <c r="L176" s="270" t="str">
        <f>IF(PROGRESS!AM187="","NO DATA",PROGRESS!AM187)</f>
        <v>NO DATA</v>
      </c>
      <c r="M176" s="270" t="str">
        <f>IF(PROGRESS!AR187="","NO DATA",PROGRESS!AR187)</f>
        <v>NO DATA</v>
      </c>
      <c r="N176" s="270" t="str">
        <f>IF(PROGRESS!AW187="","NO DATA",PROGRESS!AW187)</f>
        <v>NO DATA</v>
      </c>
      <c r="O176" s="270" t="str">
        <f>IF(PROGRESS!BB187="","NO DATA",PROGRESS!BB187)</f>
        <v>NO DATA</v>
      </c>
      <c r="P176" s="270" t="str">
        <f>IF(PROGRESS!BG187="","NO DATA",PROGRESS!BG187)</f>
        <v>NO DATA</v>
      </c>
      <c r="Q176" s="270" t="str">
        <f>IF(PROGRESS!BL187="","NO DATA",PROGRESS!BL187)</f>
        <v>NO DATA</v>
      </c>
      <c r="R176" s="270" t="str">
        <f>IF(PROGRESS!BQ187="","NO DATA",PROGRESS!BQ187)</f>
        <v>NO DATA</v>
      </c>
      <c r="S176" s="270" t="str">
        <f>IF(PROGRESS!BV187="","NO DATA",PROGRESS!BV187)</f>
        <v>NO DATA</v>
      </c>
      <c r="T176" s="270" t="str">
        <f>IF(PROGRESS!CA187="","NO DATA",PROGRESS!CA187)</f>
        <v>NO DATA</v>
      </c>
      <c r="U176" s="270" t="str">
        <f>IF(PROGRESS!CF187="","NO DATA",PROGRESS!CF187)</f>
        <v>NO DATA</v>
      </c>
      <c r="V176" s="385" t="str">
        <f>IF(PROGRESS!CK187="","NO DATA",PROGRESS!CK187)</f>
        <v>NO DATA</v>
      </c>
    </row>
    <row r="177" spans="1:22" x14ac:dyDescent="0.25">
      <c r="A177" s="35">
        <f>IF(DATASHEET!A174="","",DATASHEET!A174)</f>
        <v>152927</v>
      </c>
      <c r="B177" s="19" t="str">
        <f>DATASHEET!B174</f>
        <v>SKOCZYLAS, Miriam</v>
      </c>
      <c r="C177" s="20" t="str">
        <f>DATASHEET!C174</f>
        <v>8JJ</v>
      </c>
      <c r="D177" s="122" t="str">
        <f>PROGRESS!E188</f>
        <v>N</v>
      </c>
      <c r="E177" s="424" t="str">
        <f>PROGRESS!I188</f>
        <v>N</v>
      </c>
      <c r="F177" s="377" t="str">
        <f>DATASHEET!L174</f>
        <v>3-4</v>
      </c>
      <c r="G177" s="274" t="str">
        <f t="shared" si="4"/>
        <v/>
      </c>
      <c r="H177" s="274" t="str">
        <f>IF(PROGRESS!S188="","NO DATA",PROGRESS!S188)</f>
        <v>NO DATA</v>
      </c>
      <c r="I177" s="275" t="str">
        <f>IF(PROGRESS!X188="","NO DATA",PROGRESS!X188)</f>
        <v>NO DATA</v>
      </c>
      <c r="J177" s="270" t="str">
        <f>IF(PROGRESS!AC188="","NO DATA",PROGRESS!AC188)</f>
        <v>NO DATA</v>
      </c>
      <c r="K177" s="270" t="str">
        <f>IF(PROGRESS!AH188="","NO DATA",PROGRESS!AH188)</f>
        <v>NO DATA</v>
      </c>
      <c r="L177" s="270" t="str">
        <f>IF(PROGRESS!AM188="","NO DATA",PROGRESS!AM188)</f>
        <v>NO DATA</v>
      </c>
      <c r="M177" s="270" t="str">
        <f>IF(PROGRESS!AR188="","NO DATA",PROGRESS!AR188)</f>
        <v>NO DATA</v>
      </c>
      <c r="N177" s="270" t="str">
        <f>IF(PROGRESS!AW188="","NO DATA",PROGRESS!AW188)</f>
        <v>NO DATA</v>
      </c>
      <c r="O177" s="270" t="str">
        <f>IF(PROGRESS!BB188="","NO DATA",PROGRESS!BB188)</f>
        <v>NO DATA</v>
      </c>
      <c r="P177" s="270" t="str">
        <f>IF(PROGRESS!BG188="","NO DATA",PROGRESS!BG188)</f>
        <v>NO DATA</v>
      </c>
      <c r="Q177" s="270" t="str">
        <f>IF(PROGRESS!BL188="","NO DATA",PROGRESS!BL188)</f>
        <v>NO DATA</v>
      </c>
      <c r="R177" s="270" t="str">
        <f>IF(PROGRESS!BQ188="","NO DATA",PROGRESS!BQ188)</f>
        <v>NO DATA</v>
      </c>
      <c r="S177" s="270" t="str">
        <f>IF(PROGRESS!BV188="","NO DATA",PROGRESS!BV188)</f>
        <v>NO DATA</v>
      </c>
      <c r="T177" s="270" t="str">
        <f>IF(PROGRESS!CA188="","NO DATA",PROGRESS!CA188)</f>
        <v>NO DATA</v>
      </c>
      <c r="U177" s="270" t="str">
        <f>IF(PROGRESS!CF188="","NO DATA",PROGRESS!CF188)</f>
        <v>NO DATA</v>
      </c>
      <c r="V177" s="385" t="str">
        <f>IF(PROGRESS!CK188="","NO DATA",PROGRESS!CK188)</f>
        <v>NO DATA</v>
      </c>
    </row>
    <row r="178" spans="1:22" x14ac:dyDescent="0.25">
      <c r="A178" s="35">
        <f>IF(DATASHEET!A175="","",DATASHEET!A175)</f>
        <v>152904</v>
      </c>
      <c r="B178" s="19" t="str">
        <f>DATASHEET!B175</f>
        <v>SMITH, Jacob</v>
      </c>
      <c r="C178" s="20" t="str">
        <f>DATASHEET!C175</f>
        <v>8TR</v>
      </c>
      <c r="D178" s="122" t="str">
        <f>PROGRESS!E189</f>
        <v>K</v>
      </c>
      <c r="E178" s="424" t="str">
        <f>PROGRESS!I189</f>
        <v>N</v>
      </c>
      <c r="F178" s="377" t="str">
        <f>DATASHEET!L175</f>
        <v>3-4</v>
      </c>
      <c r="G178" s="274" t="str">
        <f t="shared" si="4"/>
        <v/>
      </c>
      <c r="H178" s="274" t="str">
        <f>IF(PROGRESS!S189="","NO DATA",PROGRESS!S189)</f>
        <v>NO DATA</v>
      </c>
      <c r="I178" s="275" t="str">
        <f>IF(PROGRESS!X189="","NO DATA",PROGRESS!X189)</f>
        <v>NO DATA</v>
      </c>
      <c r="J178" s="270" t="str">
        <f>IF(PROGRESS!AC189="","NO DATA",PROGRESS!AC189)</f>
        <v>NO DATA</v>
      </c>
      <c r="K178" s="270" t="str">
        <f>IF(PROGRESS!AH189="","NO DATA",PROGRESS!AH189)</f>
        <v>NO DATA</v>
      </c>
      <c r="L178" s="270" t="str">
        <f>IF(PROGRESS!AM189="","NO DATA",PROGRESS!AM189)</f>
        <v>NO DATA</v>
      </c>
      <c r="M178" s="270" t="str">
        <f>IF(PROGRESS!AR189="","NO DATA",PROGRESS!AR189)</f>
        <v>NO DATA</v>
      </c>
      <c r="N178" s="270" t="str">
        <f>IF(PROGRESS!AW189="","NO DATA",PROGRESS!AW189)</f>
        <v>NO DATA</v>
      </c>
      <c r="O178" s="270" t="str">
        <f>IF(PROGRESS!BB189="","NO DATA",PROGRESS!BB189)</f>
        <v>NO DATA</v>
      </c>
      <c r="P178" s="270" t="str">
        <f>IF(PROGRESS!BG189="","NO DATA",PROGRESS!BG189)</f>
        <v>NO DATA</v>
      </c>
      <c r="Q178" s="270" t="str">
        <f>IF(PROGRESS!BL189="","NO DATA",PROGRESS!BL189)</f>
        <v>NO DATA</v>
      </c>
      <c r="R178" s="270" t="str">
        <f>IF(PROGRESS!BQ189="","NO DATA",PROGRESS!BQ189)</f>
        <v>NO DATA</v>
      </c>
      <c r="S178" s="270" t="str">
        <f>IF(PROGRESS!BV189="","NO DATA",PROGRESS!BV189)</f>
        <v>NO DATA</v>
      </c>
      <c r="T178" s="270" t="str">
        <f>IF(PROGRESS!CA189="","NO DATA",PROGRESS!CA189)</f>
        <v>NO DATA</v>
      </c>
      <c r="U178" s="270" t="str">
        <f>IF(PROGRESS!CF189="","NO DATA",PROGRESS!CF189)</f>
        <v>NO DATA</v>
      </c>
      <c r="V178" s="385" t="str">
        <f>IF(PROGRESS!CK189="","NO DATA",PROGRESS!CK189)</f>
        <v>NO DATA</v>
      </c>
    </row>
    <row r="179" spans="1:22" x14ac:dyDescent="0.25">
      <c r="A179" s="35">
        <f>IF(DATASHEET!A176="","",DATASHEET!A176)</f>
        <v>152858</v>
      </c>
      <c r="B179" s="19" t="str">
        <f>DATASHEET!B176</f>
        <v>SMITH, Sophie</v>
      </c>
      <c r="C179" s="20" t="str">
        <f>DATASHEET!C176</f>
        <v>8TR</v>
      </c>
      <c r="D179" s="122" t="str">
        <f>PROGRESS!E190</f>
        <v>N</v>
      </c>
      <c r="E179" s="424" t="str">
        <f>PROGRESS!I190</f>
        <v>N</v>
      </c>
      <c r="F179" s="377" t="str">
        <f>DATASHEET!L176</f>
        <v>6-7</v>
      </c>
      <c r="G179" s="274" t="str">
        <f t="shared" si="4"/>
        <v/>
      </c>
      <c r="H179" s="274" t="str">
        <f>IF(PROGRESS!S190="","NO DATA",PROGRESS!S190)</f>
        <v>NO DATA</v>
      </c>
      <c r="I179" s="275" t="str">
        <f>IF(PROGRESS!X190="","NO DATA",PROGRESS!X190)</f>
        <v>NO DATA</v>
      </c>
      <c r="J179" s="270" t="str">
        <f>IF(PROGRESS!AC190="","NO DATA",PROGRESS!AC190)</f>
        <v>NO DATA</v>
      </c>
      <c r="K179" s="270" t="str">
        <f>IF(PROGRESS!AH190="","NO DATA",PROGRESS!AH190)</f>
        <v>NO DATA</v>
      </c>
      <c r="L179" s="270" t="str">
        <f>IF(PROGRESS!AM190="","NO DATA",PROGRESS!AM190)</f>
        <v>NO DATA</v>
      </c>
      <c r="M179" s="270" t="str">
        <f>IF(PROGRESS!AR190="","NO DATA",PROGRESS!AR190)</f>
        <v>NO DATA</v>
      </c>
      <c r="N179" s="270" t="str">
        <f>IF(PROGRESS!AW190="","NO DATA",PROGRESS!AW190)</f>
        <v>NO DATA</v>
      </c>
      <c r="O179" s="270" t="str">
        <f>IF(PROGRESS!BB190="","NO DATA",PROGRESS!BB190)</f>
        <v>NO DATA</v>
      </c>
      <c r="P179" s="270" t="str">
        <f>IF(PROGRESS!BG190="","NO DATA",PROGRESS!BG190)</f>
        <v>NO DATA</v>
      </c>
      <c r="Q179" s="270" t="str">
        <f>IF(PROGRESS!BL190="","NO DATA",PROGRESS!BL190)</f>
        <v>NO DATA</v>
      </c>
      <c r="R179" s="270" t="str">
        <f>IF(PROGRESS!BQ190="","NO DATA",PROGRESS!BQ190)</f>
        <v>NO DATA</v>
      </c>
      <c r="S179" s="270" t="str">
        <f>IF(PROGRESS!BV190="","NO DATA",PROGRESS!BV190)</f>
        <v>NO DATA</v>
      </c>
      <c r="T179" s="270" t="str">
        <f>IF(PROGRESS!CA190="","NO DATA",PROGRESS!CA190)</f>
        <v>NO DATA</v>
      </c>
      <c r="U179" s="270" t="str">
        <f>IF(PROGRESS!CF190="","NO DATA",PROGRESS!CF190)</f>
        <v>NO DATA</v>
      </c>
      <c r="V179" s="385" t="str">
        <f>IF(PROGRESS!CK190="","NO DATA",PROGRESS!CK190)</f>
        <v>NO DATA</v>
      </c>
    </row>
    <row r="180" spans="1:22" x14ac:dyDescent="0.25">
      <c r="A180" s="35">
        <f>IF(DATASHEET!A177="","",DATASHEET!A177)</f>
        <v>152785</v>
      </c>
      <c r="B180" s="19" t="str">
        <f>DATASHEET!B177</f>
        <v>SOLLAZZO, Gabriella</v>
      </c>
      <c r="C180" s="20" t="str">
        <f>DATASHEET!C177</f>
        <v>8KS</v>
      </c>
      <c r="D180" s="122" t="str">
        <f>PROGRESS!E191</f>
        <v>N</v>
      </c>
      <c r="E180" s="424" t="str">
        <f>PROGRESS!I191</f>
        <v>N</v>
      </c>
      <c r="F180" s="377" t="str">
        <f>DATASHEET!L177</f>
        <v>4-5</v>
      </c>
      <c r="G180" s="274" t="str">
        <f t="shared" si="4"/>
        <v/>
      </c>
      <c r="H180" s="274" t="str">
        <f>IF(PROGRESS!S191="","NO DATA",PROGRESS!S191)</f>
        <v>NO DATA</v>
      </c>
      <c r="I180" s="275" t="str">
        <f>IF(PROGRESS!X191="","NO DATA",PROGRESS!X191)</f>
        <v>NO DATA</v>
      </c>
      <c r="J180" s="270" t="str">
        <f>IF(PROGRESS!AC191="","NO DATA",PROGRESS!AC191)</f>
        <v>NO DATA</v>
      </c>
      <c r="K180" s="270" t="str">
        <f>IF(PROGRESS!AH191="","NO DATA",PROGRESS!AH191)</f>
        <v>NO DATA</v>
      </c>
      <c r="L180" s="270" t="str">
        <f>IF(PROGRESS!AM191="","NO DATA",PROGRESS!AM191)</f>
        <v>NO DATA</v>
      </c>
      <c r="M180" s="270" t="str">
        <f>IF(PROGRESS!AR191="","NO DATA",PROGRESS!AR191)</f>
        <v>NO DATA</v>
      </c>
      <c r="N180" s="270" t="str">
        <f>IF(PROGRESS!AW191="","NO DATA",PROGRESS!AW191)</f>
        <v>NO DATA</v>
      </c>
      <c r="O180" s="270" t="str">
        <f>IF(PROGRESS!BB191="","NO DATA",PROGRESS!BB191)</f>
        <v>NO DATA</v>
      </c>
      <c r="P180" s="270" t="str">
        <f>IF(PROGRESS!BG191="","NO DATA",PROGRESS!BG191)</f>
        <v>NO DATA</v>
      </c>
      <c r="Q180" s="270" t="str">
        <f>IF(PROGRESS!BL191="","NO DATA",PROGRESS!BL191)</f>
        <v>NO DATA</v>
      </c>
      <c r="R180" s="270" t="str">
        <f>IF(PROGRESS!BQ191="","NO DATA",PROGRESS!BQ191)</f>
        <v>NO DATA</v>
      </c>
      <c r="S180" s="270" t="str">
        <f>IF(PROGRESS!BV191="","NO DATA",PROGRESS!BV191)</f>
        <v>NO DATA</v>
      </c>
      <c r="T180" s="270" t="str">
        <f>IF(PROGRESS!CA191="","NO DATA",PROGRESS!CA191)</f>
        <v>NO DATA</v>
      </c>
      <c r="U180" s="270" t="str">
        <f>IF(PROGRESS!CF191="","NO DATA",PROGRESS!CF191)</f>
        <v>NO DATA</v>
      </c>
      <c r="V180" s="385" t="str">
        <f>IF(PROGRESS!CK191="","NO DATA",PROGRESS!CK191)</f>
        <v>NO DATA</v>
      </c>
    </row>
    <row r="181" spans="1:22" x14ac:dyDescent="0.25">
      <c r="A181" s="35">
        <f>IF(DATASHEET!A178="","",DATASHEET!A178)</f>
        <v>152871</v>
      </c>
      <c r="B181" s="19" t="str">
        <f>DATASHEET!B178</f>
        <v>STEVENS, Jessica</v>
      </c>
      <c r="C181" s="20" t="str">
        <f>DATASHEET!C178</f>
        <v>8MH</v>
      </c>
      <c r="D181" s="122" t="str">
        <f>PROGRESS!E192</f>
        <v>N</v>
      </c>
      <c r="E181" s="424" t="str">
        <f>PROGRESS!I192</f>
        <v>Y</v>
      </c>
      <c r="F181" s="377" t="str">
        <f>DATASHEET!L178</f>
        <v>6-7</v>
      </c>
      <c r="G181" s="274" t="str">
        <f t="shared" si="4"/>
        <v/>
      </c>
      <c r="H181" s="274" t="str">
        <f>IF(PROGRESS!S192="","NO DATA",PROGRESS!S192)</f>
        <v>NO DATA</v>
      </c>
      <c r="I181" s="275" t="str">
        <f>IF(PROGRESS!X192="","NO DATA",PROGRESS!X192)</f>
        <v>NO DATA</v>
      </c>
      <c r="J181" s="270" t="str">
        <f>IF(PROGRESS!AC192="","NO DATA",PROGRESS!AC192)</f>
        <v>NO DATA</v>
      </c>
      <c r="K181" s="270" t="str">
        <f>IF(PROGRESS!AH192="","NO DATA",PROGRESS!AH192)</f>
        <v>NO DATA</v>
      </c>
      <c r="L181" s="270" t="str">
        <f>IF(PROGRESS!AM192="","NO DATA",PROGRESS!AM192)</f>
        <v>NO DATA</v>
      </c>
      <c r="M181" s="270" t="str">
        <f>IF(PROGRESS!AR192="","NO DATA",PROGRESS!AR192)</f>
        <v>NO DATA</v>
      </c>
      <c r="N181" s="270" t="str">
        <f>IF(PROGRESS!AW192="","NO DATA",PROGRESS!AW192)</f>
        <v>NO DATA</v>
      </c>
      <c r="O181" s="270" t="str">
        <f>IF(PROGRESS!BB192="","NO DATA",PROGRESS!BB192)</f>
        <v>NO DATA</v>
      </c>
      <c r="P181" s="270" t="str">
        <f>IF(PROGRESS!BG192="","NO DATA",PROGRESS!BG192)</f>
        <v>NO DATA</v>
      </c>
      <c r="Q181" s="270" t="str">
        <f>IF(PROGRESS!BL192="","NO DATA",PROGRESS!BL192)</f>
        <v>NO DATA</v>
      </c>
      <c r="R181" s="270" t="str">
        <f>IF(PROGRESS!BQ192="","NO DATA",PROGRESS!BQ192)</f>
        <v>NO DATA</v>
      </c>
      <c r="S181" s="270" t="str">
        <f>IF(PROGRESS!BV192="","NO DATA",PROGRESS!BV192)</f>
        <v>NO DATA</v>
      </c>
      <c r="T181" s="270" t="str">
        <f>IF(PROGRESS!CA192="","NO DATA",PROGRESS!CA192)</f>
        <v>NO DATA</v>
      </c>
      <c r="U181" s="270" t="str">
        <f>IF(PROGRESS!CF192="","NO DATA",PROGRESS!CF192)</f>
        <v>NO DATA</v>
      </c>
      <c r="V181" s="385" t="str">
        <f>IF(PROGRESS!CK192="","NO DATA",PROGRESS!CK192)</f>
        <v>NO DATA</v>
      </c>
    </row>
    <row r="182" spans="1:22" x14ac:dyDescent="0.25">
      <c r="A182" s="35">
        <f>IF(DATASHEET!A179="","",DATASHEET!A179)</f>
        <v>152891</v>
      </c>
      <c r="B182" s="19" t="str">
        <f>DATASHEET!B179</f>
        <v>STONES, Lily</v>
      </c>
      <c r="C182" s="20" t="str">
        <f>DATASHEET!C179</f>
        <v>8AB</v>
      </c>
      <c r="D182" s="122" t="str">
        <f>PROGRESS!E193</f>
        <v>K</v>
      </c>
      <c r="E182" s="424" t="str">
        <f>PROGRESS!I193</f>
        <v>N</v>
      </c>
      <c r="F182" s="377" t="str">
        <f>DATASHEET!L179</f>
        <v/>
      </c>
      <c r="G182" s="274" t="str">
        <f t="shared" si="4"/>
        <v/>
      </c>
      <c r="H182" s="274" t="str">
        <f>IF(PROGRESS!S193="","NO DATA",PROGRESS!S193)</f>
        <v>NO DATA</v>
      </c>
      <c r="I182" s="275" t="str">
        <f>IF(PROGRESS!X193="","NO DATA",PROGRESS!X193)</f>
        <v>NO DATA</v>
      </c>
      <c r="J182" s="270" t="str">
        <f>IF(PROGRESS!AC193="","NO DATA",PROGRESS!AC193)</f>
        <v>NO DATA</v>
      </c>
      <c r="K182" s="270" t="str">
        <f>IF(PROGRESS!AH193="","NO DATA",PROGRESS!AH193)</f>
        <v>NO DATA</v>
      </c>
      <c r="L182" s="270" t="str">
        <f>IF(PROGRESS!AM193="","NO DATA",PROGRESS!AM193)</f>
        <v>NO DATA</v>
      </c>
      <c r="M182" s="270" t="str">
        <f>IF(PROGRESS!AR193="","NO DATA",PROGRESS!AR193)</f>
        <v>NO DATA</v>
      </c>
      <c r="N182" s="270" t="str">
        <f>IF(PROGRESS!AW193="","NO DATA",PROGRESS!AW193)</f>
        <v>NO DATA</v>
      </c>
      <c r="O182" s="270" t="str">
        <f>IF(PROGRESS!BB193="","NO DATA",PROGRESS!BB193)</f>
        <v>NO DATA</v>
      </c>
      <c r="P182" s="270" t="str">
        <f>IF(PROGRESS!BG193="","NO DATA",PROGRESS!BG193)</f>
        <v>NO DATA</v>
      </c>
      <c r="Q182" s="270" t="str">
        <f>IF(PROGRESS!BL193="","NO DATA",PROGRESS!BL193)</f>
        <v>NO DATA</v>
      </c>
      <c r="R182" s="270" t="str">
        <f>IF(PROGRESS!BQ193="","NO DATA",PROGRESS!BQ193)</f>
        <v>NO DATA</v>
      </c>
      <c r="S182" s="270" t="str">
        <f>IF(PROGRESS!BV193="","NO DATA",PROGRESS!BV193)</f>
        <v>NO DATA</v>
      </c>
      <c r="T182" s="270" t="str">
        <f>IF(PROGRESS!CA193="","NO DATA",PROGRESS!CA193)</f>
        <v>NO DATA</v>
      </c>
      <c r="U182" s="270" t="str">
        <f>IF(PROGRESS!CF193="","NO DATA",PROGRESS!CF193)</f>
        <v>NO DATA</v>
      </c>
      <c r="V182" s="385" t="str">
        <f>IF(PROGRESS!CK193="","NO DATA",PROGRESS!CK193)</f>
        <v>NO DATA</v>
      </c>
    </row>
    <row r="183" spans="1:22" x14ac:dyDescent="0.25">
      <c r="A183" s="35">
        <f>IF(DATASHEET!A180="","",DATASHEET!A180)</f>
        <v>152856</v>
      </c>
      <c r="B183" s="19" t="str">
        <f>DATASHEET!B180</f>
        <v>SWIFT PEREZ, Isabel</v>
      </c>
      <c r="C183" s="20" t="str">
        <f>DATASHEET!C180</f>
        <v>8KS</v>
      </c>
      <c r="D183" s="122" t="str">
        <f>PROGRESS!E194</f>
        <v>N</v>
      </c>
      <c r="E183" s="424" t="str">
        <f>PROGRESS!I194</f>
        <v>N</v>
      </c>
      <c r="F183" s="377" t="str">
        <f>DATASHEET!L180</f>
        <v>5-6</v>
      </c>
      <c r="G183" s="274" t="str">
        <f t="shared" si="4"/>
        <v/>
      </c>
      <c r="H183" s="274" t="str">
        <f>IF(PROGRESS!S194="","NO DATA",PROGRESS!S194)</f>
        <v>NO DATA</v>
      </c>
      <c r="I183" s="275" t="str">
        <f>IF(PROGRESS!X194="","NO DATA",PROGRESS!X194)</f>
        <v>NO DATA</v>
      </c>
      <c r="J183" s="270" t="str">
        <f>IF(PROGRESS!AC194="","NO DATA",PROGRESS!AC194)</f>
        <v>NO DATA</v>
      </c>
      <c r="K183" s="270" t="str">
        <f>IF(PROGRESS!AH194="","NO DATA",PROGRESS!AH194)</f>
        <v>NO DATA</v>
      </c>
      <c r="L183" s="270" t="str">
        <f>IF(PROGRESS!AM194="","NO DATA",PROGRESS!AM194)</f>
        <v>NO DATA</v>
      </c>
      <c r="M183" s="270" t="str">
        <f>IF(PROGRESS!AR194="","NO DATA",PROGRESS!AR194)</f>
        <v>NO DATA</v>
      </c>
      <c r="N183" s="270" t="str">
        <f>IF(PROGRESS!AW194="","NO DATA",PROGRESS!AW194)</f>
        <v>NO DATA</v>
      </c>
      <c r="O183" s="270" t="str">
        <f>IF(PROGRESS!BB194="","NO DATA",PROGRESS!BB194)</f>
        <v>NO DATA</v>
      </c>
      <c r="P183" s="270" t="str">
        <f>IF(PROGRESS!BG194="","NO DATA",PROGRESS!BG194)</f>
        <v>NO DATA</v>
      </c>
      <c r="Q183" s="270" t="str">
        <f>IF(PROGRESS!BL194="","NO DATA",PROGRESS!BL194)</f>
        <v>NO DATA</v>
      </c>
      <c r="R183" s="270" t="str">
        <f>IF(PROGRESS!BQ194="","NO DATA",PROGRESS!BQ194)</f>
        <v>NO DATA</v>
      </c>
      <c r="S183" s="270" t="str">
        <f>IF(PROGRESS!BV194="","NO DATA",PROGRESS!BV194)</f>
        <v>NO DATA</v>
      </c>
      <c r="T183" s="270" t="str">
        <f>IF(PROGRESS!CA194="","NO DATA",PROGRESS!CA194)</f>
        <v>NO DATA</v>
      </c>
      <c r="U183" s="270" t="str">
        <f>IF(PROGRESS!CF194="","NO DATA",PROGRESS!CF194)</f>
        <v>NO DATA</v>
      </c>
      <c r="V183" s="385" t="str">
        <f>IF(PROGRESS!CK194="","NO DATA",PROGRESS!CK194)</f>
        <v>NO DATA</v>
      </c>
    </row>
    <row r="184" spans="1:22" x14ac:dyDescent="0.25">
      <c r="A184" s="35">
        <f>IF(DATASHEET!A181="","",DATASHEET!A181)</f>
        <v>152913</v>
      </c>
      <c r="B184" s="19" t="str">
        <f>DATASHEET!B181</f>
        <v>SZABRA, Barti</v>
      </c>
      <c r="C184" s="20" t="str">
        <f>DATASHEET!C181</f>
        <v>8PH</v>
      </c>
      <c r="D184" s="122" t="str">
        <f>PROGRESS!E195</f>
        <v>N</v>
      </c>
      <c r="E184" s="424" t="str">
        <f>PROGRESS!I195</f>
        <v>N</v>
      </c>
      <c r="F184" s="377" t="str">
        <f>DATASHEET!L181</f>
        <v>7-8</v>
      </c>
      <c r="G184" s="274" t="str">
        <f t="shared" si="4"/>
        <v/>
      </c>
      <c r="H184" s="274" t="str">
        <f>IF(PROGRESS!S195="","NO DATA",PROGRESS!S195)</f>
        <v>NO DATA</v>
      </c>
      <c r="I184" s="275" t="str">
        <f>IF(PROGRESS!X195="","NO DATA",PROGRESS!X195)</f>
        <v>NO DATA</v>
      </c>
      <c r="J184" s="270" t="str">
        <f>IF(PROGRESS!AC195="","NO DATA",PROGRESS!AC195)</f>
        <v>NO DATA</v>
      </c>
      <c r="K184" s="270" t="str">
        <f>IF(PROGRESS!AH195="","NO DATA",PROGRESS!AH195)</f>
        <v>NO DATA</v>
      </c>
      <c r="L184" s="270" t="str">
        <f>IF(PROGRESS!AM195="","NO DATA",PROGRESS!AM195)</f>
        <v>NO DATA</v>
      </c>
      <c r="M184" s="270" t="str">
        <f>IF(PROGRESS!AR195="","NO DATA",PROGRESS!AR195)</f>
        <v>NO DATA</v>
      </c>
      <c r="N184" s="270" t="str">
        <f>IF(PROGRESS!AW195="","NO DATA",PROGRESS!AW195)</f>
        <v>NO DATA</v>
      </c>
      <c r="O184" s="270" t="str">
        <f>IF(PROGRESS!BB195="","NO DATA",PROGRESS!BB195)</f>
        <v>NO DATA</v>
      </c>
      <c r="P184" s="270" t="str">
        <f>IF(PROGRESS!BG195="","NO DATA",PROGRESS!BG195)</f>
        <v>NO DATA</v>
      </c>
      <c r="Q184" s="270" t="str">
        <f>IF(PROGRESS!BL195="","NO DATA",PROGRESS!BL195)</f>
        <v>NO DATA</v>
      </c>
      <c r="R184" s="270" t="str">
        <f>IF(PROGRESS!BQ195="","NO DATA",PROGRESS!BQ195)</f>
        <v>NO DATA</v>
      </c>
      <c r="S184" s="270" t="str">
        <f>IF(PROGRESS!BV195="","NO DATA",PROGRESS!BV195)</f>
        <v>NO DATA</v>
      </c>
      <c r="T184" s="270" t="str">
        <f>IF(PROGRESS!CA195="","NO DATA",PROGRESS!CA195)</f>
        <v>NO DATA</v>
      </c>
      <c r="U184" s="270" t="str">
        <f>IF(PROGRESS!CF195="","NO DATA",PROGRESS!CF195)</f>
        <v>NO DATA</v>
      </c>
      <c r="V184" s="385" t="str">
        <f>IF(PROGRESS!CK195="","NO DATA",PROGRESS!CK195)</f>
        <v>NO DATA</v>
      </c>
    </row>
    <row r="185" spans="1:22" x14ac:dyDescent="0.25">
      <c r="A185" s="35">
        <f>IF(DATASHEET!A182="","",DATASHEET!A182)</f>
        <v>152936</v>
      </c>
      <c r="B185" s="19" t="str">
        <f>DATASHEET!B182</f>
        <v>SZCZEGIELNIAK, Nikola</v>
      </c>
      <c r="C185" s="20" t="str">
        <f>DATASHEET!C182</f>
        <v>8JJ</v>
      </c>
      <c r="D185" s="122" t="str">
        <f>PROGRESS!E196</f>
        <v>N</v>
      </c>
      <c r="E185" s="424" t="str">
        <f>PROGRESS!I196</f>
        <v>N</v>
      </c>
      <c r="F185" s="377" t="str">
        <f>DATASHEET!L182</f>
        <v>8-9</v>
      </c>
      <c r="G185" s="274" t="str">
        <f t="shared" si="4"/>
        <v/>
      </c>
      <c r="H185" s="274" t="str">
        <f>IF(PROGRESS!S196="","NO DATA",PROGRESS!S196)</f>
        <v>NO DATA</v>
      </c>
      <c r="I185" s="275" t="str">
        <f>IF(PROGRESS!X196="","NO DATA",PROGRESS!X196)</f>
        <v>NO DATA</v>
      </c>
      <c r="J185" s="270" t="str">
        <f>IF(PROGRESS!AC196="","NO DATA",PROGRESS!AC196)</f>
        <v>NO DATA</v>
      </c>
      <c r="K185" s="270" t="str">
        <f>IF(PROGRESS!AH196="","NO DATA",PROGRESS!AH196)</f>
        <v>NO DATA</v>
      </c>
      <c r="L185" s="270" t="str">
        <f>IF(PROGRESS!AM196="","NO DATA",PROGRESS!AM196)</f>
        <v>NO DATA</v>
      </c>
      <c r="M185" s="270" t="str">
        <f>IF(PROGRESS!AR196="","NO DATA",PROGRESS!AR196)</f>
        <v>NO DATA</v>
      </c>
      <c r="N185" s="270" t="str">
        <f>IF(PROGRESS!AW196="","NO DATA",PROGRESS!AW196)</f>
        <v>NO DATA</v>
      </c>
      <c r="O185" s="270" t="str">
        <f>IF(PROGRESS!BB196="","NO DATA",PROGRESS!BB196)</f>
        <v>NO DATA</v>
      </c>
      <c r="P185" s="270" t="str">
        <f>IF(PROGRESS!BG196="","NO DATA",PROGRESS!BG196)</f>
        <v>NO DATA</v>
      </c>
      <c r="Q185" s="270" t="str">
        <f>IF(PROGRESS!BL196="","NO DATA",PROGRESS!BL196)</f>
        <v>NO DATA</v>
      </c>
      <c r="R185" s="270" t="str">
        <f>IF(PROGRESS!BQ196="","NO DATA",PROGRESS!BQ196)</f>
        <v>NO DATA</v>
      </c>
      <c r="S185" s="270" t="str">
        <f>IF(PROGRESS!BV196="","NO DATA",PROGRESS!BV196)</f>
        <v>NO DATA</v>
      </c>
      <c r="T185" s="270" t="str">
        <f>IF(PROGRESS!CA196="","NO DATA",PROGRESS!CA196)</f>
        <v>NO DATA</v>
      </c>
      <c r="U185" s="270" t="str">
        <f>IF(PROGRESS!CF196="","NO DATA",PROGRESS!CF196)</f>
        <v>NO DATA</v>
      </c>
      <c r="V185" s="385" t="str">
        <f>IF(PROGRESS!CK196="","NO DATA",PROGRESS!CK196)</f>
        <v>NO DATA</v>
      </c>
    </row>
    <row r="186" spans="1:22" x14ac:dyDescent="0.25">
      <c r="A186" s="35">
        <f>IF(DATASHEET!A183="","",DATASHEET!A183)</f>
        <v>160007</v>
      </c>
      <c r="B186" s="19" t="str">
        <f>DATASHEET!B183</f>
        <v>TEKLU, Dibora</v>
      </c>
      <c r="C186" s="20" t="str">
        <f>DATASHEET!C183</f>
        <v>8KS</v>
      </c>
      <c r="D186" s="122" t="str">
        <f>PROGRESS!E197</f>
        <v>N</v>
      </c>
      <c r="E186" s="424" t="str">
        <f>PROGRESS!I197</f>
        <v>Y</v>
      </c>
      <c r="F186" s="377" t="str">
        <f>DATASHEET!L183</f>
        <v>6-7</v>
      </c>
      <c r="G186" s="274" t="str">
        <f t="shared" si="4"/>
        <v/>
      </c>
      <c r="H186" s="274" t="str">
        <f>IF(PROGRESS!S197="","NO DATA",PROGRESS!S197)</f>
        <v>NO DATA</v>
      </c>
      <c r="I186" s="275" t="str">
        <f>IF(PROGRESS!X197="","NO DATA",PROGRESS!X197)</f>
        <v>NO DATA</v>
      </c>
      <c r="J186" s="270" t="str">
        <f>IF(PROGRESS!AC197="","NO DATA",PROGRESS!AC197)</f>
        <v>NO DATA</v>
      </c>
      <c r="K186" s="270" t="str">
        <f>IF(PROGRESS!AH197="","NO DATA",PROGRESS!AH197)</f>
        <v>NO DATA</v>
      </c>
      <c r="L186" s="270" t="str">
        <f>IF(PROGRESS!AM197="","NO DATA",PROGRESS!AM197)</f>
        <v>NO DATA</v>
      </c>
      <c r="M186" s="270" t="str">
        <f>IF(PROGRESS!AR197="","NO DATA",PROGRESS!AR197)</f>
        <v>NO DATA</v>
      </c>
      <c r="N186" s="270" t="str">
        <f>IF(PROGRESS!AW197="","NO DATA",PROGRESS!AW197)</f>
        <v>NO DATA</v>
      </c>
      <c r="O186" s="270" t="str">
        <f>IF(PROGRESS!BB197="","NO DATA",PROGRESS!BB197)</f>
        <v>NO DATA</v>
      </c>
      <c r="P186" s="270" t="str">
        <f>IF(PROGRESS!BG197="","NO DATA",PROGRESS!BG197)</f>
        <v>NO DATA</v>
      </c>
      <c r="Q186" s="270" t="str">
        <f>IF(PROGRESS!BL197="","NO DATA",PROGRESS!BL197)</f>
        <v>NO DATA</v>
      </c>
      <c r="R186" s="270" t="str">
        <f>IF(PROGRESS!BQ197="","NO DATA",PROGRESS!BQ197)</f>
        <v>NO DATA</v>
      </c>
      <c r="S186" s="270" t="str">
        <f>IF(PROGRESS!BV197="","NO DATA",PROGRESS!BV197)</f>
        <v>NO DATA</v>
      </c>
      <c r="T186" s="270" t="str">
        <f>IF(PROGRESS!CA197="","NO DATA",PROGRESS!CA197)</f>
        <v>NO DATA</v>
      </c>
      <c r="U186" s="270" t="str">
        <f>IF(PROGRESS!CF197="","NO DATA",PROGRESS!CF197)</f>
        <v>NO DATA</v>
      </c>
      <c r="V186" s="385" t="str">
        <f>IF(PROGRESS!CK197="","NO DATA",PROGRESS!CK197)</f>
        <v>NO DATA</v>
      </c>
    </row>
    <row r="187" spans="1:22" x14ac:dyDescent="0.25">
      <c r="A187" s="35">
        <f>IF(DATASHEET!A184="","",DATASHEET!A184)</f>
        <v>152948</v>
      </c>
      <c r="B187" s="19" t="str">
        <f>DATASHEET!B184</f>
        <v>TEMELSO, Nahom</v>
      </c>
      <c r="C187" s="20" t="str">
        <f>DATASHEET!C184</f>
        <v>8KC</v>
      </c>
      <c r="D187" s="122" t="str">
        <f>PROGRESS!E198</f>
        <v>N</v>
      </c>
      <c r="E187" s="424" t="str">
        <f>PROGRESS!I198</f>
        <v>N</v>
      </c>
      <c r="F187" s="377" t="str">
        <f>DATASHEET!L184</f>
        <v>3-4</v>
      </c>
      <c r="G187" s="274" t="str">
        <f t="shared" si="4"/>
        <v/>
      </c>
      <c r="H187" s="274" t="str">
        <f>IF(PROGRESS!S198="","NO DATA",PROGRESS!S198)</f>
        <v>NO DATA</v>
      </c>
      <c r="I187" s="275" t="str">
        <f>IF(PROGRESS!X198="","NO DATA",PROGRESS!X198)</f>
        <v>NO DATA</v>
      </c>
      <c r="J187" s="270" t="str">
        <f>IF(PROGRESS!AC198="","NO DATA",PROGRESS!AC198)</f>
        <v>NO DATA</v>
      </c>
      <c r="K187" s="270" t="str">
        <f>IF(PROGRESS!AH198="","NO DATA",PROGRESS!AH198)</f>
        <v>NO DATA</v>
      </c>
      <c r="L187" s="270" t="str">
        <f>IF(PROGRESS!AM198="","NO DATA",PROGRESS!AM198)</f>
        <v>NO DATA</v>
      </c>
      <c r="M187" s="270" t="str">
        <f>IF(PROGRESS!AR198="","NO DATA",PROGRESS!AR198)</f>
        <v>NO DATA</v>
      </c>
      <c r="N187" s="270" t="str">
        <f>IF(PROGRESS!AW198="","NO DATA",PROGRESS!AW198)</f>
        <v>NO DATA</v>
      </c>
      <c r="O187" s="270" t="str">
        <f>IF(PROGRESS!BB198="","NO DATA",PROGRESS!BB198)</f>
        <v>NO DATA</v>
      </c>
      <c r="P187" s="270" t="str">
        <f>IF(PROGRESS!BG198="","NO DATA",PROGRESS!BG198)</f>
        <v>NO DATA</v>
      </c>
      <c r="Q187" s="270" t="str">
        <f>IF(PROGRESS!BL198="","NO DATA",PROGRESS!BL198)</f>
        <v>NO DATA</v>
      </c>
      <c r="R187" s="270" t="str">
        <f>IF(PROGRESS!BQ198="","NO DATA",PROGRESS!BQ198)</f>
        <v>NO DATA</v>
      </c>
      <c r="S187" s="270" t="str">
        <f>IF(PROGRESS!BV198="","NO DATA",PROGRESS!BV198)</f>
        <v>NO DATA</v>
      </c>
      <c r="T187" s="270" t="str">
        <f>IF(PROGRESS!CA198="","NO DATA",PROGRESS!CA198)</f>
        <v>NO DATA</v>
      </c>
      <c r="U187" s="270" t="str">
        <f>IF(PROGRESS!CF198="","NO DATA",PROGRESS!CF198)</f>
        <v>NO DATA</v>
      </c>
      <c r="V187" s="385" t="str">
        <f>IF(PROGRESS!CK198="","NO DATA",PROGRESS!CK198)</f>
        <v>NO DATA</v>
      </c>
    </row>
    <row r="188" spans="1:22" x14ac:dyDescent="0.25">
      <c r="A188" s="35">
        <f>IF(DATASHEET!A185="","",DATASHEET!A185)</f>
        <v>152754</v>
      </c>
      <c r="B188" s="19" t="str">
        <f>DATASHEET!B185</f>
        <v>THOMAS, Joshua</v>
      </c>
      <c r="C188" s="20" t="str">
        <f>DATASHEET!C185</f>
        <v>8KS</v>
      </c>
      <c r="D188" s="122" t="str">
        <f>PROGRESS!E199</f>
        <v>N</v>
      </c>
      <c r="E188" s="424" t="str">
        <f>PROGRESS!I199</f>
        <v>N</v>
      </c>
      <c r="F188" s="377" t="str">
        <f>DATASHEET!L185</f>
        <v>7-8</v>
      </c>
      <c r="G188" s="274" t="str">
        <f t="shared" si="4"/>
        <v/>
      </c>
      <c r="H188" s="274" t="str">
        <f>IF(PROGRESS!S199="","NO DATA",PROGRESS!S199)</f>
        <v>NO DATA</v>
      </c>
      <c r="I188" s="275" t="str">
        <f>IF(PROGRESS!X199="","NO DATA",PROGRESS!X199)</f>
        <v>NO DATA</v>
      </c>
      <c r="J188" s="270" t="str">
        <f>IF(PROGRESS!AC199="","NO DATA",PROGRESS!AC199)</f>
        <v>NO DATA</v>
      </c>
      <c r="K188" s="270" t="str">
        <f>IF(PROGRESS!AH199="","NO DATA",PROGRESS!AH199)</f>
        <v>NO DATA</v>
      </c>
      <c r="L188" s="270" t="str">
        <f>IF(PROGRESS!AM199="","NO DATA",PROGRESS!AM199)</f>
        <v>NO DATA</v>
      </c>
      <c r="M188" s="270" t="str">
        <f>IF(PROGRESS!AR199="","NO DATA",PROGRESS!AR199)</f>
        <v>NO DATA</v>
      </c>
      <c r="N188" s="270" t="str">
        <f>IF(PROGRESS!AW199="","NO DATA",PROGRESS!AW199)</f>
        <v>NO DATA</v>
      </c>
      <c r="O188" s="270" t="str">
        <f>IF(PROGRESS!BB199="","NO DATA",PROGRESS!BB199)</f>
        <v>NO DATA</v>
      </c>
      <c r="P188" s="270" t="str">
        <f>IF(PROGRESS!BG199="","NO DATA",PROGRESS!BG199)</f>
        <v>NO DATA</v>
      </c>
      <c r="Q188" s="270" t="str">
        <f>IF(PROGRESS!BL199="","NO DATA",PROGRESS!BL199)</f>
        <v>NO DATA</v>
      </c>
      <c r="R188" s="270" t="str">
        <f>IF(PROGRESS!BQ199="","NO DATA",PROGRESS!BQ199)</f>
        <v>NO DATA</v>
      </c>
      <c r="S188" s="270" t="str">
        <f>IF(PROGRESS!BV199="","NO DATA",PROGRESS!BV199)</f>
        <v>NO DATA</v>
      </c>
      <c r="T188" s="270" t="str">
        <f>IF(PROGRESS!CA199="","NO DATA",PROGRESS!CA199)</f>
        <v>NO DATA</v>
      </c>
      <c r="U188" s="270" t="str">
        <f>IF(PROGRESS!CF199="","NO DATA",PROGRESS!CF199)</f>
        <v>NO DATA</v>
      </c>
      <c r="V188" s="385" t="str">
        <f>IF(PROGRESS!CK199="","NO DATA",PROGRESS!CK199)</f>
        <v>NO DATA</v>
      </c>
    </row>
    <row r="189" spans="1:22" x14ac:dyDescent="0.25">
      <c r="A189" s="35">
        <f>IF(DATASHEET!A186="","",DATASHEET!A186)</f>
        <v>152903</v>
      </c>
      <c r="B189" s="19" t="str">
        <f>DATASHEET!B186</f>
        <v>THOMAS, Maiya</v>
      </c>
      <c r="C189" s="20" t="str">
        <f>DATASHEET!C186</f>
        <v>8KS</v>
      </c>
      <c r="D189" s="122" t="str">
        <f>PROGRESS!E200</f>
        <v>N</v>
      </c>
      <c r="E189" s="424" t="str">
        <f>PROGRESS!I200</f>
        <v>Y</v>
      </c>
      <c r="F189" s="377" t="str">
        <f>DATASHEET!L186</f>
        <v>7-8</v>
      </c>
      <c r="G189" s="274" t="str">
        <f t="shared" si="4"/>
        <v/>
      </c>
      <c r="H189" s="274" t="str">
        <f>IF(PROGRESS!S200="","NO DATA",PROGRESS!S200)</f>
        <v>NO DATA</v>
      </c>
      <c r="I189" s="275" t="str">
        <f>IF(PROGRESS!X200="","NO DATA",PROGRESS!X200)</f>
        <v>NO DATA</v>
      </c>
      <c r="J189" s="270" t="str">
        <f>IF(PROGRESS!AC200="","NO DATA",PROGRESS!AC200)</f>
        <v>NO DATA</v>
      </c>
      <c r="K189" s="270" t="str">
        <f>IF(PROGRESS!AH200="","NO DATA",PROGRESS!AH200)</f>
        <v>NO DATA</v>
      </c>
      <c r="L189" s="270" t="str">
        <f>IF(PROGRESS!AM200="","NO DATA",PROGRESS!AM200)</f>
        <v>NO DATA</v>
      </c>
      <c r="M189" s="270" t="str">
        <f>IF(PROGRESS!AR200="","NO DATA",PROGRESS!AR200)</f>
        <v>NO DATA</v>
      </c>
      <c r="N189" s="270" t="str">
        <f>IF(PROGRESS!AW200="","NO DATA",PROGRESS!AW200)</f>
        <v>NO DATA</v>
      </c>
      <c r="O189" s="270" t="str">
        <f>IF(PROGRESS!BB200="","NO DATA",PROGRESS!BB200)</f>
        <v>NO DATA</v>
      </c>
      <c r="P189" s="270" t="str">
        <f>IF(PROGRESS!BG200="","NO DATA",PROGRESS!BG200)</f>
        <v>NO DATA</v>
      </c>
      <c r="Q189" s="270" t="str">
        <f>IF(PROGRESS!BL200="","NO DATA",PROGRESS!BL200)</f>
        <v>NO DATA</v>
      </c>
      <c r="R189" s="270" t="str">
        <f>IF(PROGRESS!BQ200="","NO DATA",PROGRESS!BQ200)</f>
        <v>NO DATA</v>
      </c>
      <c r="S189" s="270" t="str">
        <f>IF(PROGRESS!BV200="","NO DATA",PROGRESS!BV200)</f>
        <v>NO DATA</v>
      </c>
      <c r="T189" s="270" t="str">
        <f>IF(PROGRESS!CA200="","NO DATA",PROGRESS!CA200)</f>
        <v>NO DATA</v>
      </c>
      <c r="U189" s="270" t="str">
        <f>IF(PROGRESS!CF200="","NO DATA",PROGRESS!CF200)</f>
        <v>NO DATA</v>
      </c>
      <c r="V189" s="385" t="str">
        <f>IF(PROGRESS!CK200="","NO DATA",PROGRESS!CK200)</f>
        <v>NO DATA</v>
      </c>
    </row>
    <row r="190" spans="1:22" x14ac:dyDescent="0.25">
      <c r="A190" s="35">
        <f>IF(DATASHEET!A187="","",DATASHEET!A187)</f>
        <v>152836</v>
      </c>
      <c r="B190" s="19" t="str">
        <f>DATASHEET!B187</f>
        <v>THOMPSON, Harvey</v>
      </c>
      <c r="C190" s="20" t="str">
        <f>DATASHEET!C187</f>
        <v>8TR</v>
      </c>
      <c r="D190" s="122" t="str">
        <f>PROGRESS!E201</f>
        <v>K</v>
      </c>
      <c r="E190" s="424" t="str">
        <f>PROGRESS!I201</f>
        <v>N</v>
      </c>
      <c r="F190" s="377" t="str">
        <f>DATASHEET!L187</f>
        <v>2-3</v>
      </c>
      <c r="G190" s="274" t="str">
        <f t="shared" si="4"/>
        <v/>
      </c>
      <c r="H190" s="274" t="str">
        <f>IF(PROGRESS!S201="","NO DATA",PROGRESS!S201)</f>
        <v>NO DATA</v>
      </c>
      <c r="I190" s="275" t="str">
        <f>IF(PROGRESS!X201="","NO DATA",PROGRESS!X201)</f>
        <v>NO DATA</v>
      </c>
      <c r="J190" s="270" t="str">
        <f>IF(PROGRESS!AC201="","NO DATA",PROGRESS!AC201)</f>
        <v>NO DATA</v>
      </c>
      <c r="K190" s="270" t="str">
        <f>IF(PROGRESS!AH201="","NO DATA",PROGRESS!AH201)</f>
        <v>NO DATA</v>
      </c>
      <c r="L190" s="270" t="str">
        <f>IF(PROGRESS!AM201="","NO DATA",PROGRESS!AM201)</f>
        <v>NO DATA</v>
      </c>
      <c r="M190" s="270" t="str">
        <f>IF(PROGRESS!AR201="","NO DATA",PROGRESS!AR201)</f>
        <v>NO DATA</v>
      </c>
      <c r="N190" s="270" t="str">
        <f>IF(PROGRESS!AW201="","NO DATA",PROGRESS!AW201)</f>
        <v>NO DATA</v>
      </c>
      <c r="O190" s="270" t="str">
        <f>IF(PROGRESS!BB201="","NO DATA",PROGRESS!BB201)</f>
        <v>NO DATA</v>
      </c>
      <c r="P190" s="270" t="str">
        <f>IF(PROGRESS!BG201="","NO DATA",PROGRESS!BG201)</f>
        <v>NO DATA</v>
      </c>
      <c r="Q190" s="270" t="str">
        <f>IF(PROGRESS!BL201="","NO DATA",PROGRESS!BL201)</f>
        <v>NO DATA</v>
      </c>
      <c r="R190" s="270" t="str">
        <f>IF(PROGRESS!BQ201="","NO DATA",PROGRESS!BQ201)</f>
        <v>NO DATA</v>
      </c>
      <c r="S190" s="270" t="str">
        <f>IF(PROGRESS!BV201="","NO DATA",PROGRESS!BV201)</f>
        <v>NO DATA</v>
      </c>
      <c r="T190" s="270" t="str">
        <f>IF(PROGRESS!CA201="","NO DATA",PROGRESS!CA201)</f>
        <v>NO DATA</v>
      </c>
      <c r="U190" s="270" t="str">
        <f>IF(PROGRESS!CF201="","NO DATA",PROGRESS!CF201)</f>
        <v>NO DATA</v>
      </c>
      <c r="V190" s="385" t="str">
        <f>IF(PROGRESS!CK201="","NO DATA",PROGRESS!CK201)</f>
        <v>NO DATA</v>
      </c>
    </row>
    <row r="191" spans="1:22" x14ac:dyDescent="0.25">
      <c r="A191" s="35">
        <f>IF(DATASHEET!A188="","",DATASHEET!A188)</f>
        <v>152819</v>
      </c>
      <c r="B191" s="19" t="str">
        <f>DATASHEET!B188</f>
        <v>THOMPSON, Neriah</v>
      </c>
      <c r="C191" s="20" t="str">
        <f>DATASHEET!C188</f>
        <v>8AR</v>
      </c>
      <c r="D191" s="122" t="str">
        <f>PROGRESS!E202</f>
        <v>N</v>
      </c>
      <c r="E191" s="424" t="str">
        <f>PROGRESS!I202</f>
        <v>Y</v>
      </c>
      <c r="F191" s="377" t="str">
        <f>DATASHEET!L188</f>
        <v>3-4</v>
      </c>
      <c r="G191" s="274" t="str">
        <f t="shared" si="4"/>
        <v/>
      </c>
      <c r="H191" s="274" t="str">
        <f>IF(PROGRESS!S202="","NO DATA",PROGRESS!S202)</f>
        <v>NO DATA</v>
      </c>
      <c r="I191" s="275" t="str">
        <f>IF(PROGRESS!X202="","NO DATA",PROGRESS!X202)</f>
        <v>NO DATA</v>
      </c>
      <c r="J191" s="270" t="str">
        <f>IF(PROGRESS!AC202="","NO DATA",PROGRESS!AC202)</f>
        <v>NO DATA</v>
      </c>
      <c r="K191" s="270" t="str">
        <f>IF(PROGRESS!AH202="","NO DATA",PROGRESS!AH202)</f>
        <v>NO DATA</v>
      </c>
      <c r="L191" s="270" t="str">
        <f>IF(PROGRESS!AM202="","NO DATA",PROGRESS!AM202)</f>
        <v>NO DATA</v>
      </c>
      <c r="M191" s="270" t="str">
        <f>IF(PROGRESS!AR202="","NO DATA",PROGRESS!AR202)</f>
        <v>NO DATA</v>
      </c>
      <c r="N191" s="270" t="str">
        <f>IF(PROGRESS!AW202="","NO DATA",PROGRESS!AW202)</f>
        <v>NO DATA</v>
      </c>
      <c r="O191" s="270" t="str">
        <f>IF(PROGRESS!BB202="","NO DATA",PROGRESS!BB202)</f>
        <v>NO DATA</v>
      </c>
      <c r="P191" s="270" t="str">
        <f>IF(PROGRESS!BG202="","NO DATA",PROGRESS!BG202)</f>
        <v>NO DATA</v>
      </c>
      <c r="Q191" s="270" t="str">
        <f>IF(PROGRESS!BL202="","NO DATA",PROGRESS!BL202)</f>
        <v>NO DATA</v>
      </c>
      <c r="R191" s="270" t="str">
        <f>IF(PROGRESS!BQ202="","NO DATA",PROGRESS!BQ202)</f>
        <v>NO DATA</v>
      </c>
      <c r="S191" s="270" t="str">
        <f>IF(PROGRESS!BV202="","NO DATA",PROGRESS!BV202)</f>
        <v>NO DATA</v>
      </c>
      <c r="T191" s="270" t="str">
        <f>IF(PROGRESS!CA202="","NO DATA",PROGRESS!CA202)</f>
        <v>NO DATA</v>
      </c>
      <c r="U191" s="270" t="str">
        <f>IF(PROGRESS!CF202="","NO DATA",PROGRESS!CF202)</f>
        <v>NO DATA</v>
      </c>
      <c r="V191" s="385" t="str">
        <f>IF(PROGRESS!CK202="","NO DATA",PROGRESS!CK202)</f>
        <v>NO DATA</v>
      </c>
    </row>
    <row r="192" spans="1:22" x14ac:dyDescent="0.25">
      <c r="A192" s="35">
        <f>IF(DATASHEET!A189="","",DATASHEET!A189)</f>
        <v>152742</v>
      </c>
      <c r="B192" s="19" t="str">
        <f>DATASHEET!B189</f>
        <v>TIJO, Jayden</v>
      </c>
      <c r="C192" s="20" t="str">
        <f>DATASHEET!C189</f>
        <v>8JJ</v>
      </c>
      <c r="D192" s="122" t="str">
        <f>PROGRESS!E203</f>
        <v>N</v>
      </c>
      <c r="E192" s="424" t="str">
        <f>PROGRESS!I203</f>
        <v>N</v>
      </c>
      <c r="F192" s="377" t="str">
        <f>DATASHEET!L189</f>
        <v>5-6</v>
      </c>
      <c r="G192" s="274" t="str">
        <f t="shared" si="4"/>
        <v/>
      </c>
      <c r="H192" s="274" t="str">
        <f>IF(PROGRESS!S203="","NO DATA",PROGRESS!S203)</f>
        <v>NO DATA</v>
      </c>
      <c r="I192" s="275" t="str">
        <f>IF(PROGRESS!X203="","NO DATA",PROGRESS!X203)</f>
        <v>NO DATA</v>
      </c>
      <c r="J192" s="270" t="str">
        <f>IF(PROGRESS!AC203="","NO DATA",PROGRESS!AC203)</f>
        <v>NO DATA</v>
      </c>
      <c r="K192" s="270" t="str">
        <f>IF(PROGRESS!AH203="","NO DATA",PROGRESS!AH203)</f>
        <v>NO DATA</v>
      </c>
      <c r="L192" s="270" t="str">
        <f>IF(PROGRESS!AM203="","NO DATA",PROGRESS!AM203)</f>
        <v>NO DATA</v>
      </c>
      <c r="M192" s="270" t="str">
        <f>IF(PROGRESS!AR203="","NO DATA",PROGRESS!AR203)</f>
        <v>NO DATA</v>
      </c>
      <c r="N192" s="270" t="str">
        <f>IF(PROGRESS!AW203="","NO DATA",PROGRESS!AW203)</f>
        <v>NO DATA</v>
      </c>
      <c r="O192" s="270" t="str">
        <f>IF(PROGRESS!BB203="","NO DATA",PROGRESS!BB203)</f>
        <v>NO DATA</v>
      </c>
      <c r="P192" s="270" t="str">
        <f>IF(PROGRESS!BG203="","NO DATA",PROGRESS!BG203)</f>
        <v>NO DATA</v>
      </c>
      <c r="Q192" s="270" t="str">
        <f>IF(PROGRESS!BL203="","NO DATA",PROGRESS!BL203)</f>
        <v>NO DATA</v>
      </c>
      <c r="R192" s="270" t="str">
        <f>IF(PROGRESS!BQ203="","NO DATA",PROGRESS!BQ203)</f>
        <v>NO DATA</v>
      </c>
      <c r="S192" s="270" t="str">
        <f>IF(PROGRESS!BV203="","NO DATA",PROGRESS!BV203)</f>
        <v>NO DATA</v>
      </c>
      <c r="T192" s="270" t="str">
        <f>IF(PROGRESS!CA203="","NO DATA",PROGRESS!CA203)</f>
        <v>NO DATA</v>
      </c>
      <c r="U192" s="270" t="str">
        <f>IF(PROGRESS!CF203="","NO DATA",PROGRESS!CF203)</f>
        <v>NO DATA</v>
      </c>
      <c r="V192" s="385" t="str">
        <f>IF(PROGRESS!CK203="","NO DATA",PROGRESS!CK203)</f>
        <v>NO DATA</v>
      </c>
    </row>
    <row r="193" spans="1:22" x14ac:dyDescent="0.25">
      <c r="A193" s="35">
        <f>IF(DATASHEET!A190="","",DATASHEET!A190)</f>
        <v>152866</v>
      </c>
      <c r="B193" s="19" t="str">
        <f>DATASHEET!B190</f>
        <v>TODD, Joseph</v>
      </c>
      <c r="C193" s="20" t="str">
        <f>DATASHEET!C190</f>
        <v>8KS</v>
      </c>
      <c r="D193" s="122" t="str">
        <f>PROGRESS!E204</f>
        <v>N</v>
      </c>
      <c r="E193" s="424" t="str">
        <f>PROGRESS!I204</f>
        <v>N</v>
      </c>
      <c r="F193" s="377" t="str">
        <f>DATASHEET!L190</f>
        <v>7-8</v>
      </c>
      <c r="G193" s="274" t="str">
        <f t="shared" si="4"/>
        <v/>
      </c>
      <c r="H193" s="274" t="str">
        <f>IF(PROGRESS!S204="","NO DATA",PROGRESS!S204)</f>
        <v>NO DATA</v>
      </c>
      <c r="I193" s="275" t="str">
        <f>IF(PROGRESS!X204="","NO DATA",PROGRESS!X204)</f>
        <v>NO DATA</v>
      </c>
      <c r="J193" s="270" t="str">
        <f>IF(PROGRESS!AC204="","NO DATA",PROGRESS!AC204)</f>
        <v>NO DATA</v>
      </c>
      <c r="K193" s="270" t="str">
        <f>IF(PROGRESS!AH204="","NO DATA",PROGRESS!AH204)</f>
        <v>NO DATA</v>
      </c>
      <c r="L193" s="270" t="str">
        <f>IF(PROGRESS!AM204="","NO DATA",PROGRESS!AM204)</f>
        <v>NO DATA</v>
      </c>
      <c r="M193" s="270" t="str">
        <f>IF(PROGRESS!AR204="","NO DATA",PROGRESS!AR204)</f>
        <v>NO DATA</v>
      </c>
      <c r="N193" s="270" t="str">
        <f>IF(PROGRESS!AW204="","NO DATA",PROGRESS!AW204)</f>
        <v>NO DATA</v>
      </c>
      <c r="O193" s="270" t="str">
        <f>IF(PROGRESS!BB204="","NO DATA",PROGRESS!BB204)</f>
        <v>NO DATA</v>
      </c>
      <c r="P193" s="270" t="str">
        <f>IF(PROGRESS!BG204="","NO DATA",PROGRESS!BG204)</f>
        <v>NO DATA</v>
      </c>
      <c r="Q193" s="270" t="str">
        <f>IF(PROGRESS!BL204="","NO DATA",PROGRESS!BL204)</f>
        <v>NO DATA</v>
      </c>
      <c r="R193" s="270" t="str">
        <f>IF(PROGRESS!BQ204="","NO DATA",PROGRESS!BQ204)</f>
        <v>NO DATA</v>
      </c>
      <c r="S193" s="270" t="str">
        <f>IF(PROGRESS!BV204="","NO DATA",PROGRESS!BV204)</f>
        <v>NO DATA</v>
      </c>
      <c r="T193" s="270" t="str">
        <f>IF(PROGRESS!CA204="","NO DATA",PROGRESS!CA204)</f>
        <v>NO DATA</v>
      </c>
      <c r="U193" s="270" t="str">
        <f>IF(PROGRESS!CF204="","NO DATA",PROGRESS!CF204)</f>
        <v>NO DATA</v>
      </c>
      <c r="V193" s="385" t="str">
        <f>IF(PROGRESS!CK204="","NO DATA",PROGRESS!CK204)</f>
        <v>NO DATA</v>
      </c>
    </row>
    <row r="194" spans="1:22" x14ac:dyDescent="0.25">
      <c r="A194" s="35">
        <f>IF(DATASHEET!A191="","",DATASHEET!A191)</f>
        <v>152822</v>
      </c>
      <c r="B194" s="19" t="str">
        <f>DATASHEET!B191</f>
        <v>TOMAS-NEGASH, Yosan</v>
      </c>
      <c r="C194" s="20" t="str">
        <f>DATASHEET!C191</f>
        <v>8MH</v>
      </c>
      <c r="D194" s="122" t="str">
        <f>PROGRESS!E205</f>
        <v>N</v>
      </c>
      <c r="E194" s="424" t="str">
        <f>PROGRESS!I205</f>
        <v>N</v>
      </c>
      <c r="F194" s="377" t="str">
        <f>DATASHEET!L191</f>
        <v>5-6</v>
      </c>
      <c r="G194" s="274" t="str">
        <f t="shared" si="4"/>
        <v/>
      </c>
      <c r="H194" s="274" t="str">
        <f>IF(PROGRESS!S205="","NO DATA",PROGRESS!S205)</f>
        <v>NO DATA</v>
      </c>
      <c r="I194" s="275" t="str">
        <f>IF(PROGRESS!X205="","NO DATA",PROGRESS!X205)</f>
        <v>NO DATA</v>
      </c>
      <c r="J194" s="270" t="str">
        <f>IF(PROGRESS!AC205="","NO DATA",PROGRESS!AC205)</f>
        <v>NO DATA</v>
      </c>
      <c r="K194" s="270" t="str">
        <f>IF(PROGRESS!AH205="","NO DATA",PROGRESS!AH205)</f>
        <v>NO DATA</v>
      </c>
      <c r="L194" s="270" t="str">
        <f>IF(PROGRESS!AM205="","NO DATA",PROGRESS!AM205)</f>
        <v>NO DATA</v>
      </c>
      <c r="M194" s="270" t="str">
        <f>IF(PROGRESS!AR205="","NO DATA",PROGRESS!AR205)</f>
        <v>NO DATA</v>
      </c>
      <c r="N194" s="270" t="str">
        <f>IF(PROGRESS!AW205="","NO DATA",PROGRESS!AW205)</f>
        <v>NO DATA</v>
      </c>
      <c r="O194" s="270" t="str">
        <f>IF(PROGRESS!BB205="","NO DATA",PROGRESS!BB205)</f>
        <v>NO DATA</v>
      </c>
      <c r="P194" s="270" t="str">
        <f>IF(PROGRESS!BG205="","NO DATA",PROGRESS!BG205)</f>
        <v>NO DATA</v>
      </c>
      <c r="Q194" s="270" t="str">
        <f>IF(PROGRESS!BL205="","NO DATA",PROGRESS!BL205)</f>
        <v>NO DATA</v>
      </c>
      <c r="R194" s="270" t="str">
        <f>IF(PROGRESS!BQ205="","NO DATA",PROGRESS!BQ205)</f>
        <v>NO DATA</v>
      </c>
      <c r="S194" s="270" t="str">
        <f>IF(PROGRESS!BV205="","NO DATA",PROGRESS!BV205)</f>
        <v>NO DATA</v>
      </c>
      <c r="T194" s="270" t="str">
        <f>IF(PROGRESS!CA205="","NO DATA",PROGRESS!CA205)</f>
        <v>NO DATA</v>
      </c>
      <c r="U194" s="270" t="str">
        <f>IF(PROGRESS!CF205="","NO DATA",PROGRESS!CF205)</f>
        <v>NO DATA</v>
      </c>
      <c r="V194" s="385" t="str">
        <f>IF(PROGRESS!CK205="","NO DATA",PROGRESS!CK205)</f>
        <v>NO DATA</v>
      </c>
    </row>
    <row r="195" spans="1:22" x14ac:dyDescent="0.25">
      <c r="A195" s="35">
        <f>IF(DATASHEET!A192="","",DATASHEET!A192)</f>
        <v>152933</v>
      </c>
      <c r="B195" s="19" t="str">
        <f>DATASHEET!B192</f>
        <v>TOMCZAK, Marta</v>
      </c>
      <c r="C195" s="20" t="str">
        <f>DATASHEET!C192</f>
        <v>8JJ</v>
      </c>
      <c r="D195" s="122" t="str">
        <f>PROGRESS!E206</f>
        <v>N</v>
      </c>
      <c r="E195" s="424" t="str">
        <f>PROGRESS!I206</f>
        <v>N</v>
      </c>
      <c r="F195" s="377" t="str">
        <f>DATASHEET!L192</f>
        <v>5-6</v>
      </c>
      <c r="G195" s="274" t="str">
        <f t="shared" si="4"/>
        <v/>
      </c>
      <c r="H195" s="274" t="str">
        <f>IF(PROGRESS!S206="","NO DATA",PROGRESS!S206)</f>
        <v>NO DATA</v>
      </c>
      <c r="I195" s="275" t="str">
        <f>IF(PROGRESS!X206="","NO DATA",PROGRESS!X206)</f>
        <v>NO DATA</v>
      </c>
      <c r="J195" s="270" t="str">
        <f>IF(PROGRESS!AC206="","NO DATA",PROGRESS!AC206)</f>
        <v>NO DATA</v>
      </c>
      <c r="K195" s="270" t="str">
        <f>IF(PROGRESS!AH206="","NO DATA",PROGRESS!AH206)</f>
        <v>NO DATA</v>
      </c>
      <c r="L195" s="270" t="str">
        <f>IF(PROGRESS!AM206="","NO DATA",PROGRESS!AM206)</f>
        <v>NO DATA</v>
      </c>
      <c r="M195" s="270" t="str">
        <f>IF(PROGRESS!AR206="","NO DATA",PROGRESS!AR206)</f>
        <v>NO DATA</v>
      </c>
      <c r="N195" s="270" t="str">
        <f>IF(PROGRESS!AW206="","NO DATA",PROGRESS!AW206)</f>
        <v>NO DATA</v>
      </c>
      <c r="O195" s="270" t="str">
        <f>IF(PROGRESS!BB206="","NO DATA",PROGRESS!BB206)</f>
        <v>NO DATA</v>
      </c>
      <c r="P195" s="270" t="str">
        <f>IF(PROGRESS!BG206="","NO DATA",PROGRESS!BG206)</f>
        <v>NO DATA</v>
      </c>
      <c r="Q195" s="270" t="str">
        <f>IF(PROGRESS!BL206="","NO DATA",PROGRESS!BL206)</f>
        <v>NO DATA</v>
      </c>
      <c r="R195" s="270" t="str">
        <f>IF(PROGRESS!BQ206="","NO DATA",PROGRESS!BQ206)</f>
        <v>NO DATA</v>
      </c>
      <c r="S195" s="270" t="str">
        <f>IF(PROGRESS!BV206="","NO DATA",PROGRESS!BV206)</f>
        <v>NO DATA</v>
      </c>
      <c r="T195" s="270" t="str">
        <f>IF(PROGRESS!CA206="","NO DATA",PROGRESS!CA206)</f>
        <v>NO DATA</v>
      </c>
      <c r="U195" s="270" t="str">
        <f>IF(PROGRESS!CF206="","NO DATA",PROGRESS!CF206)</f>
        <v>NO DATA</v>
      </c>
      <c r="V195" s="385" t="str">
        <f>IF(PROGRESS!CK206="","NO DATA",PROGRESS!CK206)</f>
        <v>NO DATA</v>
      </c>
    </row>
    <row r="196" spans="1:22" x14ac:dyDescent="0.25">
      <c r="A196" s="35">
        <f>IF(DATASHEET!A193="","",DATASHEET!A193)</f>
        <v>152778</v>
      </c>
      <c r="B196" s="19" t="str">
        <f>DATASHEET!B193</f>
        <v>TRIGUEIROS, Barbara</v>
      </c>
      <c r="C196" s="20" t="str">
        <f>DATASHEET!C193</f>
        <v>8AR</v>
      </c>
      <c r="D196" s="122" t="str">
        <f>PROGRESS!E207</f>
        <v>N</v>
      </c>
      <c r="E196" s="424" t="str">
        <f>PROGRESS!I207</f>
        <v>N</v>
      </c>
      <c r="F196" s="377" t="str">
        <f>DATASHEET!L193</f>
        <v>6-7</v>
      </c>
      <c r="G196" s="274" t="str">
        <f t="shared" si="4"/>
        <v/>
      </c>
      <c r="H196" s="274" t="str">
        <f>IF(PROGRESS!S207="","NO DATA",PROGRESS!S207)</f>
        <v>NO DATA</v>
      </c>
      <c r="I196" s="275" t="str">
        <f>IF(PROGRESS!X207="","NO DATA",PROGRESS!X207)</f>
        <v>NO DATA</v>
      </c>
      <c r="J196" s="270" t="str">
        <f>IF(PROGRESS!AC207="","NO DATA",PROGRESS!AC207)</f>
        <v>NO DATA</v>
      </c>
      <c r="K196" s="270" t="str">
        <f>IF(PROGRESS!AH207="","NO DATA",PROGRESS!AH207)</f>
        <v>NO DATA</v>
      </c>
      <c r="L196" s="270" t="str">
        <f>IF(PROGRESS!AM207="","NO DATA",PROGRESS!AM207)</f>
        <v>NO DATA</v>
      </c>
      <c r="M196" s="270" t="str">
        <f>IF(PROGRESS!AR207="","NO DATA",PROGRESS!AR207)</f>
        <v>NO DATA</v>
      </c>
      <c r="N196" s="270" t="str">
        <f>IF(PROGRESS!AW207="","NO DATA",PROGRESS!AW207)</f>
        <v>NO DATA</v>
      </c>
      <c r="O196" s="270" t="str">
        <f>IF(PROGRESS!BB207="","NO DATA",PROGRESS!BB207)</f>
        <v>NO DATA</v>
      </c>
      <c r="P196" s="270" t="str">
        <f>IF(PROGRESS!BG207="","NO DATA",PROGRESS!BG207)</f>
        <v>NO DATA</v>
      </c>
      <c r="Q196" s="270" t="str">
        <f>IF(PROGRESS!BL207="","NO DATA",PROGRESS!BL207)</f>
        <v>NO DATA</v>
      </c>
      <c r="R196" s="270" t="str">
        <f>IF(PROGRESS!BQ207="","NO DATA",PROGRESS!BQ207)</f>
        <v>NO DATA</v>
      </c>
      <c r="S196" s="270" t="str">
        <f>IF(PROGRESS!BV207="","NO DATA",PROGRESS!BV207)</f>
        <v>NO DATA</v>
      </c>
      <c r="T196" s="270" t="str">
        <f>IF(PROGRESS!CA207="","NO DATA",PROGRESS!CA207)</f>
        <v>NO DATA</v>
      </c>
      <c r="U196" s="270" t="str">
        <f>IF(PROGRESS!CF207="","NO DATA",PROGRESS!CF207)</f>
        <v>NO DATA</v>
      </c>
      <c r="V196" s="385" t="str">
        <f>IF(PROGRESS!CK207="","NO DATA",PROGRESS!CK207)</f>
        <v>NO DATA</v>
      </c>
    </row>
    <row r="197" spans="1:22" x14ac:dyDescent="0.25">
      <c r="A197" s="35">
        <f>IF(DATASHEET!A194="","",DATASHEET!A194)</f>
        <v>152781</v>
      </c>
      <c r="B197" s="19" t="str">
        <f>DATASHEET!B194</f>
        <v>TSANG, Bobbie</v>
      </c>
      <c r="C197" s="20" t="str">
        <f>DATASHEET!C194</f>
        <v>8KS</v>
      </c>
      <c r="D197" s="122" t="str">
        <f>PROGRESS!E208</f>
        <v>N</v>
      </c>
      <c r="E197" s="424" t="str">
        <f>PROGRESS!I208</f>
        <v>Y</v>
      </c>
      <c r="F197" s="377" t="str">
        <f>DATASHEET!L194</f>
        <v>6-7</v>
      </c>
      <c r="G197" s="274" t="str">
        <f t="shared" ref="G197:G233" si="5">IFERROR(AVERAGE(H197:V197),"")</f>
        <v/>
      </c>
      <c r="H197" s="274" t="str">
        <f>IF(PROGRESS!S208="","NO DATA",PROGRESS!S208)</f>
        <v>NO DATA</v>
      </c>
      <c r="I197" s="275" t="str">
        <f>IF(PROGRESS!X208="","NO DATA",PROGRESS!X208)</f>
        <v>NO DATA</v>
      </c>
      <c r="J197" s="270" t="str">
        <f>IF(PROGRESS!AC208="","NO DATA",PROGRESS!AC208)</f>
        <v>NO DATA</v>
      </c>
      <c r="K197" s="270" t="str">
        <f>IF(PROGRESS!AH208="","NO DATA",PROGRESS!AH208)</f>
        <v>NO DATA</v>
      </c>
      <c r="L197" s="270" t="str">
        <f>IF(PROGRESS!AM208="","NO DATA",PROGRESS!AM208)</f>
        <v>NO DATA</v>
      </c>
      <c r="M197" s="270" t="str">
        <f>IF(PROGRESS!AR208="","NO DATA",PROGRESS!AR208)</f>
        <v>NO DATA</v>
      </c>
      <c r="N197" s="270" t="str">
        <f>IF(PROGRESS!AW208="","NO DATA",PROGRESS!AW208)</f>
        <v>NO DATA</v>
      </c>
      <c r="O197" s="270" t="str">
        <f>IF(PROGRESS!BB208="","NO DATA",PROGRESS!BB208)</f>
        <v>NO DATA</v>
      </c>
      <c r="P197" s="270" t="str">
        <f>IF(PROGRESS!BG208="","NO DATA",PROGRESS!BG208)</f>
        <v>NO DATA</v>
      </c>
      <c r="Q197" s="270" t="str">
        <f>IF(PROGRESS!BL208="","NO DATA",PROGRESS!BL208)</f>
        <v>NO DATA</v>
      </c>
      <c r="R197" s="270" t="str">
        <f>IF(PROGRESS!BQ208="","NO DATA",PROGRESS!BQ208)</f>
        <v>NO DATA</v>
      </c>
      <c r="S197" s="270" t="str">
        <f>IF(PROGRESS!BV208="","NO DATA",PROGRESS!BV208)</f>
        <v>NO DATA</v>
      </c>
      <c r="T197" s="270" t="str">
        <f>IF(PROGRESS!CA208="","NO DATA",PROGRESS!CA208)</f>
        <v>NO DATA</v>
      </c>
      <c r="U197" s="270" t="str">
        <f>IF(PROGRESS!CF208="","NO DATA",PROGRESS!CF208)</f>
        <v>NO DATA</v>
      </c>
      <c r="V197" s="385" t="str">
        <f>IF(PROGRESS!CK208="","NO DATA",PROGRESS!CK208)</f>
        <v>NO DATA</v>
      </c>
    </row>
    <row r="198" spans="1:22" x14ac:dyDescent="0.25">
      <c r="A198" s="35">
        <f>IF(DATASHEET!A195="","",DATASHEET!A195)</f>
        <v>152937</v>
      </c>
      <c r="B198" s="19" t="str">
        <f>DATASHEET!B195</f>
        <v>TURNER, Isaac</v>
      </c>
      <c r="C198" s="20" t="str">
        <f>DATASHEET!C195</f>
        <v>8MH</v>
      </c>
      <c r="D198" s="122" t="str">
        <f>PROGRESS!E209</f>
        <v>N</v>
      </c>
      <c r="E198" s="424" t="str">
        <f>PROGRESS!I209</f>
        <v>N</v>
      </c>
      <c r="F198" s="377" t="str">
        <f>DATASHEET!L195</f>
        <v>4-5</v>
      </c>
      <c r="G198" s="274" t="str">
        <f t="shared" si="5"/>
        <v/>
      </c>
      <c r="H198" s="274" t="str">
        <f>IF(PROGRESS!S209="","NO DATA",PROGRESS!S209)</f>
        <v>NO DATA</v>
      </c>
      <c r="I198" s="275" t="str">
        <f>IF(PROGRESS!X209="","NO DATA",PROGRESS!X209)</f>
        <v>NO DATA</v>
      </c>
      <c r="J198" s="270" t="str">
        <f>IF(PROGRESS!AC209="","NO DATA",PROGRESS!AC209)</f>
        <v>NO DATA</v>
      </c>
      <c r="K198" s="270" t="str">
        <f>IF(PROGRESS!AH209="","NO DATA",PROGRESS!AH209)</f>
        <v>NO DATA</v>
      </c>
      <c r="L198" s="270" t="str">
        <f>IF(PROGRESS!AM209="","NO DATA",PROGRESS!AM209)</f>
        <v>NO DATA</v>
      </c>
      <c r="M198" s="270" t="str">
        <f>IF(PROGRESS!AR209="","NO DATA",PROGRESS!AR209)</f>
        <v>NO DATA</v>
      </c>
      <c r="N198" s="270" t="str">
        <f>IF(PROGRESS!AW209="","NO DATA",PROGRESS!AW209)</f>
        <v>NO DATA</v>
      </c>
      <c r="O198" s="270" t="str">
        <f>IF(PROGRESS!BB209="","NO DATA",PROGRESS!BB209)</f>
        <v>NO DATA</v>
      </c>
      <c r="P198" s="270" t="str">
        <f>IF(PROGRESS!BG209="","NO DATA",PROGRESS!BG209)</f>
        <v>NO DATA</v>
      </c>
      <c r="Q198" s="270" t="str">
        <f>IF(PROGRESS!BL209="","NO DATA",PROGRESS!BL209)</f>
        <v>NO DATA</v>
      </c>
      <c r="R198" s="270" t="str">
        <f>IF(PROGRESS!BQ209="","NO DATA",PROGRESS!BQ209)</f>
        <v>NO DATA</v>
      </c>
      <c r="S198" s="270" t="str">
        <f>IF(PROGRESS!BV209="","NO DATA",PROGRESS!BV209)</f>
        <v>NO DATA</v>
      </c>
      <c r="T198" s="270" t="str">
        <f>IF(PROGRESS!CA209="","NO DATA",PROGRESS!CA209)</f>
        <v>NO DATA</v>
      </c>
      <c r="U198" s="270" t="str">
        <f>IF(PROGRESS!CF209="","NO DATA",PROGRESS!CF209)</f>
        <v>NO DATA</v>
      </c>
      <c r="V198" s="385" t="str">
        <f>IF(PROGRESS!CK209="","NO DATA",PROGRESS!CK209)</f>
        <v>NO DATA</v>
      </c>
    </row>
    <row r="199" spans="1:22" x14ac:dyDescent="0.25">
      <c r="A199" s="35">
        <f>IF(DATASHEET!A196="","",DATASHEET!A196)</f>
        <v>152877</v>
      </c>
      <c r="B199" s="19" t="str">
        <f>DATASHEET!B196</f>
        <v>UFONDU, Kenechukwu</v>
      </c>
      <c r="C199" s="20" t="str">
        <f>DATASHEET!C196</f>
        <v>8JJ</v>
      </c>
      <c r="D199" s="122" t="str">
        <f>PROGRESS!E210</f>
        <v>N</v>
      </c>
      <c r="E199" s="424" t="str">
        <f>PROGRESS!I210</f>
        <v>N</v>
      </c>
      <c r="F199" s="377" t="str">
        <f>DATASHEET!L196</f>
        <v>5-6</v>
      </c>
      <c r="G199" s="274" t="str">
        <f t="shared" si="5"/>
        <v/>
      </c>
      <c r="H199" s="274" t="str">
        <f>IF(PROGRESS!S210="","NO DATA",PROGRESS!S210)</f>
        <v>NO DATA</v>
      </c>
      <c r="I199" s="275" t="str">
        <f>IF(PROGRESS!X210="","NO DATA",PROGRESS!X210)</f>
        <v>NO DATA</v>
      </c>
      <c r="J199" s="270" t="str">
        <f>IF(PROGRESS!AC210="","NO DATA",PROGRESS!AC210)</f>
        <v>NO DATA</v>
      </c>
      <c r="K199" s="270" t="str">
        <f>IF(PROGRESS!AH210="","NO DATA",PROGRESS!AH210)</f>
        <v>NO DATA</v>
      </c>
      <c r="L199" s="270" t="str">
        <f>IF(PROGRESS!AM210="","NO DATA",PROGRESS!AM210)</f>
        <v>NO DATA</v>
      </c>
      <c r="M199" s="270" t="str">
        <f>IF(PROGRESS!AR210="","NO DATA",PROGRESS!AR210)</f>
        <v>NO DATA</v>
      </c>
      <c r="N199" s="270" t="str">
        <f>IF(PROGRESS!AW210="","NO DATA",PROGRESS!AW210)</f>
        <v>NO DATA</v>
      </c>
      <c r="O199" s="270" t="str">
        <f>IF(PROGRESS!BB210="","NO DATA",PROGRESS!BB210)</f>
        <v>NO DATA</v>
      </c>
      <c r="P199" s="270" t="str">
        <f>IF(PROGRESS!BG210="","NO DATA",PROGRESS!BG210)</f>
        <v>NO DATA</v>
      </c>
      <c r="Q199" s="270" t="str">
        <f>IF(PROGRESS!BL210="","NO DATA",PROGRESS!BL210)</f>
        <v>NO DATA</v>
      </c>
      <c r="R199" s="270" t="str">
        <f>IF(PROGRESS!BQ210="","NO DATA",PROGRESS!BQ210)</f>
        <v>NO DATA</v>
      </c>
      <c r="S199" s="270" t="str">
        <f>IF(PROGRESS!BV210="","NO DATA",PROGRESS!BV210)</f>
        <v>NO DATA</v>
      </c>
      <c r="T199" s="270" t="str">
        <f>IF(PROGRESS!CA210="","NO DATA",PROGRESS!CA210)</f>
        <v>NO DATA</v>
      </c>
      <c r="U199" s="270" t="str">
        <f>IF(PROGRESS!CF210="","NO DATA",PROGRESS!CF210)</f>
        <v>NO DATA</v>
      </c>
      <c r="V199" s="385" t="str">
        <f>IF(PROGRESS!CK210="","NO DATA",PROGRESS!CK210)</f>
        <v>NO DATA</v>
      </c>
    </row>
    <row r="200" spans="1:22" x14ac:dyDescent="0.25">
      <c r="A200" s="35">
        <f>IF(DATASHEET!A197="","",DATASHEET!A197)</f>
        <v>160004</v>
      </c>
      <c r="B200" s="19" t="str">
        <f>DATASHEET!B197</f>
        <v>UGONNA, Toben</v>
      </c>
      <c r="C200" s="20" t="str">
        <f>DATASHEET!C197</f>
        <v>8KC</v>
      </c>
      <c r="D200" s="122" t="str">
        <f>PROGRESS!E211</f>
        <v>N</v>
      </c>
      <c r="E200" s="424" t="str">
        <f>PROGRESS!I211</f>
        <v>N</v>
      </c>
      <c r="F200" s="377" t="str">
        <f>DATASHEET!L197</f>
        <v>8-9</v>
      </c>
      <c r="G200" s="274" t="str">
        <f t="shared" si="5"/>
        <v/>
      </c>
      <c r="H200" s="274" t="str">
        <f>IF(PROGRESS!S211="","NO DATA",PROGRESS!S211)</f>
        <v>NO DATA</v>
      </c>
      <c r="I200" s="275" t="str">
        <f>IF(PROGRESS!X211="","NO DATA",PROGRESS!X211)</f>
        <v>NO DATA</v>
      </c>
      <c r="J200" s="270" t="str">
        <f>IF(PROGRESS!AC211="","NO DATA",PROGRESS!AC211)</f>
        <v>NO DATA</v>
      </c>
      <c r="K200" s="270" t="str">
        <f>IF(PROGRESS!AH211="","NO DATA",PROGRESS!AH211)</f>
        <v>NO DATA</v>
      </c>
      <c r="L200" s="270" t="str">
        <f>IF(PROGRESS!AM211="","NO DATA",PROGRESS!AM211)</f>
        <v>NO DATA</v>
      </c>
      <c r="M200" s="270" t="str">
        <f>IF(PROGRESS!AR211="","NO DATA",PROGRESS!AR211)</f>
        <v>NO DATA</v>
      </c>
      <c r="N200" s="270" t="str">
        <f>IF(PROGRESS!AW211="","NO DATA",PROGRESS!AW211)</f>
        <v>NO DATA</v>
      </c>
      <c r="O200" s="270" t="str">
        <f>IF(PROGRESS!BB211="","NO DATA",PROGRESS!BB211)</f>
        <v>NO DATA</v>
      </c>
      <c r="P200" s="270" t="str">
        <f>IF(PROGRESS!BG211="","NO DATA",PROGRESS!BG211)</f>
        <v>NO DATA</v>
      </c>
      <c r="Q200" s="270" t="str">
        <f>IF(PROGRESS!BL211="","NO DATA",PROGRESS!BL211)</f>
        <v>NO DATA</v>
      </c>
      <c r="R200" s="270" t="str">
        <f>IF(PROGRESS!BQ211="","NO DATA",PROGRESS!BQ211)</f>
        <v>NO DATA</v>
      </c>
      <c r="S200" s="270" t="str">
        <f>IF(PROGRESS!BV211="","NO DATA",PROGRESS!BV211)</f>
        <v>NO DATA</v>
      </c>
      <c r="T200" s="270" t="str">
        <f>IF(PROGRESS!CA211="","NO DATA",PROGRESS!CA211)</f>
        <v>NO DATA</v>
      </c>
      <c r="U200" s="270" t="str">
        <f>IF(PROGRESS!CF211="","NO DATA",PROGRESS!CF211)</f>
        <v>NO DATA</v>
      </c>
      <c r="V200" s="385" t="str">
        <f>IF(PROGRESS!CK211="","NO DATA",PROGRESS!CK211)</f>
        <v>NO DATA</v>
      </c>
    </row>
    <row r="201" spans="1:22" x14ac:dyDescent="0.25">
      <c r="A201" s="35">
        <f>IF(DATASHEET!A198="","",DATASHEET!A198)</f>
        <v>152945</v>
      </c>
      <c r="B201" s="19" t="str">
        <f>DATASHEET!B198</f>
        <v>UKANGA, Semaekediong</v>
      </c>
      <c r="C201" s="20" t="str">
        <f>DATASHEET!C198</f>
        <v>8PH</v>
      </c>
      <c r="D201" s="122" t="str">
        <f>PROGRESS!E212</f>
        <v>N</v>
      </c>
      <c r="E201" s="424" t="str">
        <f>PROGRESS!I212</f>
        <v>N</v>
      </c>
      <c r="F201" s="377" t="str">
        <f>DATASHEET!L198</f>
        <v>6-7</v>
      </c>
      <c r="G201" s="274" t="str">
        <f t="shared" si="5"/>
        <v/>
      </c>
      <c r="H201" s="274" t="str">
        <f>IF(PROGRESS!S212="","NO DATA",PROGRESS!S212)</f>
        <v>NO DATA</v>
      </c>
      <c r="I201" s="275" t="str">
        <f>IF(PROGRESS!X212="","NO DATA",PROGRESS!X212)</f>
        <v>NO DATA</v>
      </c>
      <c r="J201" s="270" t="str">
        <f>IF(PROGRESS!AC212="","NO DATA",PROGRESS!AC212)</f>
        <v>NO DATA</v>
      </c>
      <c r="K201" s="270" t="str">
        <f>IF(PROGRESS!AH212="","NO DATA",PROGRESS!AH212)</f>
        <v>NO DATA</v>
      </c>
      <c r="L201" s="270" t="str">
        <f>IF(PROGRESS!AM212="","NO DATA",PROGRESS!AM212)</f>
        <v>NO DATA</v>
      </c>
      <c r="M201" s="270" t="str">
        <f>IF(PROGRESS!AR212="","NO DATA",PROGRESS!AR212)</f>
        <v>NO DATA</v>
      </c>
      <c r="N201" s="270" t="str">
        <f>IF(PROGRESS!AW212="","NO DATA",PROGRESS!AW212)</f>
        <v>NO DATA</v>
      </c>
      <c r="O201" s="270" t="str">
        <f>IF(PROGRESS!BB212="","NO DATA",PROGRESS!BB212)</f>
        <v>NO DATA</v>
      </c>
      <c r="P201" s="270" t="str">
        <f>IF(PROGRESS!BG212="","NO DATA",PROGRESS!BG212)</f>
        <v>NO DATA</v>
      </c>
      <c r="Q201" s="270" t="str">
        <f>IF(PROGRESS!BL212="","NO DATA",PROGRESS!BL212)</f>
        <v>NO DATA</v>
      </c>
      <c r="R201" s="270" t="str">
        <f>IF(PROGRESS!BQ212="","NO DATA",PROGRESS!BQ212)</f>
        <v>NO DATA</v>
      </c>
      <c r="S201" s="270" t="str">
        <f>IF(PROGRESS!BV212="","NO DATA",PROGRESS!BV212)</f>
        <v>NO DATA</v>
      </c>
      <c r="T201" s="270" t="str">
        <f>IF(PROGRESS!CA212="","NO DATA",PROGRESS!CA212)</f>
        <v>NO DATA</v>
      </c>
      <c r="U201" s="270" t="str">
        <f>IF(PROGRESS!CF212="","NO DATA",PROGRESS!CF212)</f>
        <v>NO DATA</v>
      </c>
      <c r="V201" s="385" t="str">
        <f>IF(PROGRESS!CK212="","NO DATA",PROGRESS!CK212)</f>
        <v>NO DATA</v>
      </c>
    </row>
    <row r="202" spans="1:22" x14ac:dyDescent="0.25">
      <c r="A202" s="35">
        <f>IF(DATASHEET!A199="","",DATASHEET!A199)</f>
        <v>152765</v>
      </c>
      <c r="B202" s="19" t="str">
        <f>DATASHEET!B199</f>
        <v>ULHAQ, Haris</v>
      </c>
      <c r="C202" s="20" t="str">
        <f>DATASHEET!C199</f>
        <v>8JJ</v>
      </c>
      <c r="D202" s="122" t="str">
        <f>PROGRESS!E213</f>
        <v>N</v>
      </c>
      <c r="E202" s="424" t="str">
        <f>PROGRESS!I213</f>
        <v>N</v>
      </c>
      <c r="F202" s="377" t="str">
        <f>DATASHEET!L199</f>
        <v>6-7</v>
      </c>
      <c r="G202" s="274" t="str">
        <f t="shared" si="5"/>
        <v/>
      </c>
      <c r="H202" s="274" t="str">
        <f>IF(PROGRESS!S213="","NO DATA",PROGRESS!S213)</f>
        <v>NO DATA</v>
      </c>
      <c r="I202" s="275" t="str">
        <f>IF(PROGRESS!X213="","NO DATA",PROGRESS!X213)</f>
        <v>NO DATA</v>
      </c>
      <c r="J202" s="270" t="str">
        <f>IF(PROGRESS!AC213="","NO DATA",PROGRESS!AC213)</f>
        <v>NO DATA</v>
      </c>
      <c r="K202" s="270" t="str">
        <f>IF(PROGRESS!AH213="","NO DATA",PROGRESS!AH213)</f>
        <v>NO DATA</v>
      </c>
      <c r="L202" s="270" t="str">
        <f>IF(PROGRESS!AM213="","NO DATA",PROGRESS!AM213)</f>
        <v>NO DATA</v>
      </c>
      <c r="M202" s="270" t="str">
        <f>IF(PROGRESS!AR213="","NO DATA",PROGRESS!AR213)</f>
        <v>NO DATA</v>
      </c>
      <c r="N202" s="270" t="str">
        <f>IF(PROGRESS!AW213="","NO DATA",PROGRESS!AW213)</f>
        <v>NO DATA</v>
      </c>
      <c r="O202" s="270" t="str">
        <f>IF(PROGRESS!BB213="","NO DATA",PROGRESS!BB213)</f>
        <v>NO DATA</v>
      </c>
      <c r="P202" s="270" t="str">
        <f>IF(PROGRESS!BG213="","NO DATA",PROGRESS!BG213)</f>
        <v>NO DATA</v>
      </c>
      <c r="Q202" s="270" t="str">
        <f>IF(PROGRESS!BL213="","NO DATA",PROGRESS!BL213)</f>
        <v>NO DATA</v>
      </c>
      <c r="R202" s="270" t="str">
        <f>IF(PROGRESS!BQ213="","NO DATA",PROGRESS!BQ213)</f>
        <v>NO DATA</v>
      </c>
      <c r="S202" s="270" t="str">
        <f>IF(PROGRESS!BV213="","NO DATA",PROGRESS!BV213)</f>
        <v>NO DATA</v>
      </c>
      <c r="T202" s="270" t="str">
        <f>IF(PROGRESS!CA213="","NO DATA",PROGRESS!CA213)</f>
        <v>NO DATA</v>
      </c>
      <c r="U202" s="270" t="str">
        <f>IF(PROGRESS!CF213="","NO DATA",PROGRESS!CF213)</f>
        <v>NO DATA</v>
      </c>
      <c r="V202" s="385" t="str">
        <f>IF(PROGRESS!CK213="","NO DATA",PROGRESS!CK213)</f>
        <v>NO DATA</v>
      </c>
    </row>
    <row r="203" spans="1:22" x14ac:dyDescent="0.25">
      <c r="A203" s="35">
        <f>IF(DATASHEET!A200="","",DATASHEET!A200)</f>
        <v>152899</v>
      </c>
      <c r="B203" s="19" t="str">
        <f>DATASHEET!B200</f>
        <v>UWAOMA, Chidera</v>
      </c>
      <c r="C203" s="20" t="str">
        <f>DATASHEET!C200</f>
        <v>8KS</v>
      </c>
      <c r="D203" s="122" t="str">
        <f>PROGRESS!E214</f>
        <v>N</v>
      </c>
      <c r="E203" s="424" t="str">
        <f>PROGRESS!I214</f>
        <v>N</v>
      </c>
      <c r="F203" s="377" t="str">
        <f>DATASHEET!L200</f>
        <v>6-7</v>
      </c>
      <c r="G203" s="274" t="str">
        <f t="shared" si="5"/>
        <v/>
      </c>
      <c r="H203" s="274" t="str">
        <f>IF(PROGRESS!S214="","NO DATA",PROGRESS!S214)</f>
        <v>NO DATA</v>
      </c>
      <c r="I203" s="275" t="str">
        <f>IF(PROGRESS!X214="","NO DATA",PROGRESS!X214)</f>
        <v>NO DATA</v>
      </c>
      <c r="J203" s="270" t="str">
        <f>IF(PROGRESS!AC214="","NO DATA",PROGRESS!AC214)</f>
        <v>NO DATA</v>
      </c>
      <c r="K203" s="270" t="str">
        <f>IF(PROGRESS!AH214="","NO DATA",PROGRESS!AH214)</f>
        <v>NO DATA</v>
      </c>
      <c r="L203" s="270" t="str">
        <f>IF(PROGRESS!AM214="","NO DATA",PROGRESS!AM214)</f>
        <v>NO DATA</v>
      </c>
      <c r="M203" s="270" t="str">
        <f>IF(PROGRESS!AR214="","NO DATA",PROGRESS!AR214)</f>
        <v>NO DATA</v>
      </c>
      <c r="N203" s="270" t="str">
        <f>IF(PROGRESS!AW214="","NO DATA",PROGRESS!AW214)</f>
        <v>NO DATA</v>
      </c>
      <c r="O203" s="270" t="str">
        <f>IF(PROGRESS!BB214="","NO DATA",PROGRESS!BB214)</f>
        <v>NO DATA</v>
      </c>
      <c r="P203" s="270" t="str">
        <f>IF(PROGRESS!BG214="","NO DATA",PROGRESS!BG214)</f>
        <v>NO DATA</v>
      </c>
      <c r="Q203" s="270" t="str">
        <f>IF(PROGRESS!BL214="","NO DATA",PROGRESS!BL214)</f>
        <v>NO DATA</v>
      </c>
      <c r="R203" s="270" t="str">
        <f>IF(PROGRESS!BQ214="","NO DATA",PROGRESS!BQ214)</f>
        <v>NO DATA</v>
      </c>
      <c r="S203" s="270" t="str">
        <f>IF(PROGRESS!BV214="","NO DATA",PROGRESS!BV214)</f>
        <v>NO DATA</v>
      </c>
      <c r="T203" s="270" t="str">
        <f>IF(PROGRESS!CA214="","NO DATA",PROGRESS!CA214)</f>
        <v>NO DATA</v>
      </c>
      <c r="U203" s="270" t="str">
        <f>IF(PROGRESS!CF214="","NO DATA",PROGRESS!CF214)</f>
        <v>NO DATA</v>
      </c>
      <c r="V203" s="385" t="str">
        <f>IF(PROGRESS!CK214="","NO DATA",PROGRESS!CK214)</f>
        <v>NO DATA</v>
      </c>
    </row>
    <row r="204" spans="1:22" x14ac:dyDescent="0.25">
      <c r="A204" s="35">
        <f>IF(DATASHEET!A201="","",DATASHEET!A201)</f>
        <v>152824</v>
      </c>
      <c r="B204" s="19" t="str">
        <f>DATASHEET!B201</f>
        <v>WADHIO, Bakhtawar</v>
      </c>
      <c r="C204" s="20" t="str">
        <f>DATASHEET!C201</f>
        <v>8AR</v>
      </c>
      <c r="D204" s="122" t="str">
        <f>PROGRESS!E215</f>
        <v>N</v>
      </c>
      <c r="E204" s="424" t="str">
        <f>PROGRESS!I215</f>
        <v>Y</v>
      </c>
      <c r="F204" s="377" t="str">
        <f>DATASHEET!L201</f>
        <v>4-5</v>
      </c>
      <c r="G204" s="274" t="str">
        <f t="shared" si="5"/>
        <v/>
      </c>
      <c r="H204" s="274" t="str">
        <f>IF(PROGRESS!S215="","NO DATA",PROGRESS!S215)</f>
        <v>NO DATA</v>
      </c>
      <c r="I204" s="275" t="str">
        <f>IF(PROGRESS!X215="","NO DATA",PROGRESS!X215)</f>
        <v>NO DATA</v>
      </c>
      <c r="J204" s="270" t="str">
        <f>IF(PROGRESS!AC215="","NO DATA",PROGRESS!AC215)</f>
        <v>NO DATA</v>
      </c>
      <c r="K204" s="270" t="str">
        <f>IF(PROGRESS!AH215="","NO DATA",PROGRESS!AH215)</f>
        <v>NO DATA</v>
      </c>
      <c r="L204" s="270" t="str">
        <f>IF(PROGRESS!AM215="","NO DATA",PROGRESS!AM215)</f>
        <v>NO DATA</v>
      </c>
      <c r="M204" s="270" t="str">
        <f>IF(PROGRESS!AR215="","NO DATA",PROGRESS!AR215)</f>
        <v>NO DATA</v>
      </c>
      <c r="N204" s="270" t="str">
        <f>IF(PROGRESS!AW215="","NO DATA",PROGRESS!AW215)</f>
        <v>NO DATA</v>
      </c>
      <c r="O204" s="270" t="str">
        <f>IF(PROGRESS!BB215="","NO DATA",PROGRESS!BB215)</f>
        <v>NO DATA</v>
      </c>
      <c r="P204" s="270" t="str">
        <f>IF(PROGRESS!BG215="","NO DATA",PROGRESS!BG215)</f>
        <v>NO DATA</v>
      </c>
      <c r="Q204" s="270" t="str">
        <f>IF(PROGRESS!BL215="","NO DATA",PROGRESS!BL215)</f>
        <v>NO DATA</v>
      </c>
      <c r="R204" s="270" t="str">
        <f>IF(PROGRESS!BQ215="","NO DATA",PROGRESS!BQ215)</f>
        <v>NO DATA</v>
      </c>
      <c r="S204" s="270" t="str">
        <f>IF(PROGRESS!BV215="","NO DATA",PROGRESS!BV215)</f>
        <v>NO DATA</v>
      </c>
      <c r="T204" s="270" t="str">
        <f>IF(PROGRESS!CA215="","NO DATA",PROGRESS!CA215)</f>
        <v>NO DATA</v>
      </c>
      <c r="U204" s="270" t="str">
        <f>IF(PROGRESS!CF215="","NO DATA",PROGRESS!CF215)</f>
        <v>NO DATA</v>
      </c>
      <c r="V204" s="385" t="str">
        <f>IF(PROGRESS!CK215="","NO DATA",PROGRESS!CK215)</f>
        <v>NO DATA</v>
      </c>
    </row>
    <row r="205" spans="1:22" x14ac:dyDescent="0.25">
      <c r="A205" s="35">
        <f>IF(DATASHEET!A202="","",DATASHEET!A202)</f>
        <v>152833</v>
      </c>
      <c r="B205" s="19" t="str">
        <f>DATASHEET!B202</f>
        <v>WALLER, Lilly</v>
      </c>
      <c r="C205" s="20" t="str">
        <f>DATASHEET!C202</f>
        <v>8TR</v>
      </c>
      <c r="D205" s="122" t="str">
        <f>PROGRESS!E216</f>
        <v>N</v>
      </c>
      <c r="E205" s="424" t="str">
        <f>PROGRESS!I216</f>
        <v>N</v>
      </c>
      <c r="F205" s="377" t="str">
        <f>DATASHEET!L202</f>
        <v>3-4</v>
      </c>
      <c r="G205" s="274" t="str">
        <f t="shared" si="5"/>
        <v/>
      </c>
      <c r="H205" s="274" t="str">
        <f>IF(PROGRESS!S216="","NO DATA",PROGRESS!S216)</f>
        <v>NO DATA</v>
      </c>
      <c r="I205" s="275" t="str">
        <f>IF(PROGRESS!X216="","NO DATA",PROGRESS!X216)</f>
        <v>NO DATA</v>
      </c>
      <c r="J205" s="270" t="str">
        <f>IF(PROGRESS!AC216="","NO DATA",PROGRESS!AC216)</f>
        <v>NO DATA</v>
      </c>
      <c r="K205" s="270" t="str">
        <f>IF(PROGRESS!AH216="","NO DATA",PROGRESS!AH216)</f>
        <v>NO DATA</v>
      </c>
      <c r="L205" s="270" t="str">
        <f>IF(PROGRESS!AM216="","NO DATA",PROGRESS!AM216)</f>
        <v>NO DATA</v>
      </c>
      <c r="M205" s="270" t="str">
        <f>IF(PROGRESS!AR216="","NO DATA",PROGRESS!AR216)</f>
        <v>NO DATA</v>
      </c>
      <c r="N205" s="270" t="str">
        <f>IF(PROGRESS!AW216="","NO DATA",PROGRESS!AW216)</f>
        <v>NO DATA</v>
      </c>
      <c r="O205" s="270" t="str">
        <f>IF(PROGRESS!BB216="","NO DATA",PROGRESS!BB216)</f>
        <v>NO DATA</v>
      </c>
      <c r="P205" s="270" t="str">
        <f>IF(PROGRESS!BG216="","NO DATA",PROGRESS!BG216)</f>
        <v>NO DATA</v>
      </c>
      <c r="Q205" s="270" t="str">
        <f>IF(PROGRESS!BL216="","NO DATA",PROGRESS!BL216)</f>
        <v>NO DATA</v>
      </c>
      <c r="R205" s="270" t="str">
        <f>IF(PROGRESS!BQ216="","NO DATA",PROGRESS!BQ216)</f>
        <v>NO DATA</v>
      </c>
      <c r="S205" s="270" t="str">
        <f>IF(PROGRESS!BV216="","NO DATA",PROGRESS!BV216)</f>
        <v>NO DATA</v>
      </c>
      <c r="T205" s="270" t="str">
        <f>IF(PROGRESS!CA216="","NO DATA",PROGRESS!CA216)</f>
        <v>NO DATA</v>
      </c>
      <c r="U205" s="270" t="str">
        <f>IF(PROGRESS!CF216="","NO DATA",PROGRESS!CF216)</f>
        <v>NO DATA</v>
      </c>
      <c r="V205" s="385" t="str">
        <f>IF(PROGRESS!CK216="","NO DATA",PROGRESS!CK216)</f>
        <v>NO DATA</v>
      </c>
    </row>
    <row r="206" spans="1:22" x14ac:dyDescent="0.25">
      <c r="A206" s="35">
        <f>IF(DATASHEET!A203="","",DATASHEET!A203)</f>
        <v>152870</v>
      </c>
      <c r="B206" s="19" t="str">
        <f>DATASHEET!B203</f>
        <v>WATSON, George</v>
      </c>
      <c r="C206" s="20" t="str">
        <f>DATASHEET!C203</f>
        <v>8TR</v>
      </c>
      <c r="D206" s="122" t="str">
        <f>PROGRESS!E217</f>
        <v>N</v>
      </c>
      <c r="E206" s="424" t="str">
        <f>PROGRESS!I217</f>
        <v>N</v>
      </c>
      <c r="F206" s="377" t="str">
        <f>DATASHEET!L203</f>
        <v>6-7</v>
      </c>
      <c r="G206" s="274" t="str">
        <f t="shared" si="5"/>
        <v/>
      </c>
      <c r="H206" s="274" t="str">
        <f>IF(PROGRESS!S217="","NO DATA",PROGRESS!S217)</f>
        <v>NO DATA</v>
      </c>
      <c r="I206" s="275" t="str">
        <f>IF(PROGRESS!X217="","NO DATA",PROGRESS!X217)</f>
        <v>NO DATA</v>
      </c>
      <c r="J206" s="270" t="str">
        <f>IF(PROGRESS!AC217="","NO DATA",PROGRESS!AC217)</f>
        <v>NO DATA</v>
      </c>
      <c r="K206" s="270" t="str">
        <f>IF(PROGRESS!AH217="","NO DATA",PROGRESS!AH217)</f>
        <v>NO DATA</v>
      </c>
      <c r="L206" s="270" t="str">
        <f>IF(PROGRESS!AM217="","NO DATA",PROGRESS!AM217)</f>
        <v>NO DATA</v>
      </c>
      <c r="M206" s="270" t="str">
        <f>IF(PROGRESS!AR217="","NO DATA",PROGRESS!AR217)</f>
        <v>NO DATA</v>
      </c>
      <c r="N206" s="270" t="str">
        <f>IF(PROGRESS!AW217="","NO DATA",PROGRESS!AW217)</f>
        <v>NO DATA</v>
      </c>
      <c r="O206" s="270" t="str">
        <f>IF(PROGRESS!BB217="","NO DATA",PROGRESS!BB217)</f>
        <v>NO DATA</v>
      </c>
      <c r="P206" s="270" t="str">
        <f>IF(PROGRESS!BG217="","NO DATA",PROGRESS!BG217)</f>
        <v>NO DATA</v>
      </c>
      <c r="Q206" s="270" t="str">
        <f>IF(PROGRESS!BL217="","NO DATA",PROGRESS!BL217)</f>
        <v>NO DATA</v>
      </c>
      <c r="R206" s="270" t="str">
        <f>IF(PROGRESS!BQ217="","NO DATA",PROGRESS!BQ217)</f>
        <v>NO DATA</v>
      </c>
      <c r="S206" s="270" t="str">
        <f>IF(PROGRESS!BV217="","NO DATA",PROGRESS!BV217)</f>
        <v>NO DATA</v>
      </c>
      <c r="T206" s="270" t="str">
        <f>IF(PROGRESS!CA217="","NO DATA",PROGRESS!CA217)</f>
        <v>NO DATA</v>
      </c>
      <c r="U206" s="270" t="str">
        <f>IF(PROGRESS!CF217="","NO DATA",PROGRESS!CF217)</f>
        <v>NO DATA</v>
      </c>
      <c r="V206" s="385" t="str">
        <f>IF(PROGRESS!CK217="","NO DATA",PROGRESS!CK217)</f>
        <v>NO DATA</v>
      </c>
    </row>
    <row r="207" spans="1:22" x14ac:dyDescent="0.25">
      <c r="A207" s="35">
        <f>IF(DATASHEET!A204="","",DATASHEET!A204)</f>
        <v>152944</v>
      </c>
      <c r="B207" s="19" t="str">
        <f>DATASHEET!B204</f>
        <v>WATSON, Thomas</v>
      </c>
      <c r="C207" s="20" t="str">
        <f>DATASHEET!C204</f>
        <v>8AB</v>
      </c>
      <c r="D207" s="122" t="str">
        <f>PROGRESS!E218</f>
        <v>N</v>
      </c>
      <c r="E207" s="424" t="str">
        <f>PROGRESS!I218</f>
        <v>N</v>
      </c>
      <c r="F207" s="377" t="str">
        <f>DATASHEET!L204</f>
        <v>2-3</v>
      </c>
      <c r="G207" s="274" t="str">
        <f t="shared" si="5"/>
        <v/>
      </c>
      <c r="H207" s="274" t="str">
        <f>IF(PROGRESS!S218="","NO DATA",PROGRESS!S218)</f>
        <v>NO DATA</v>
      </c>
      <c r="I207" s="275" t="str">
        <f>IF(PROGRESS!X218="","NO DATA",PROGRESS!X218)</f>
        <v>NO DATA</v>
      </c>
      <c r="J207" s="270" t="str">
        <f>IF(PROGRESS!AC218="","NO DATA",PROGRESS!AC218)</f>
        <v>NO DATA</v>
      </c>
      <c r="K207" s="270" t="str">
        <f>IF(PROGRESS!AH218="","NO DATA",PROGRESS!AH218)</f>
        <v>NO DATA</v>
      </c>
      <c r="L207" s="270" t="str">
        <f>IF(PROGRESS!AM218="","NO DATA",PROGRESS!AM218)</f>
        <v>NO DATA</v>
      </c>
      <c r="M207" s="270" t="str">
        <f>IF(PROGRESS!AR218="","NO DATA",PROGRESS!AR218)</f>
        <v>NO DATA</v>
      </c>
      <c r="N207" s="270" t="str">
        <f>IF(PROGRESS!AW218="","NO DATA",PROGRESS!AW218)</f>
        <v>NO DATA</v>
      </c>
      <c r="O207" s="270" t="str">
        <f>IF(PROGRESS!BB218="","NO DATA",PROGRESS!BB218)</f>
        <v>NO DATA</v>
      </c>
      <c r="P207" s="270" t="str">
        <f>IF(PROGRESS!BG218="","NO DATA",PROGRESS!BG218)</f>
        <v>NO DATA</v>
      </c>
      <c r="Q207" s="270" t="str">
        <f>IF(PROGRESS!BL218="","NO DATA",PROGRESS!BL218)</f>
        <v>NO DATA</v>
      </c>
      <c r="R207" s="270" t="str">
        <f>IF(PROGRESS!BQ218="","NO DATA",PROGRESS!BQ218)</f>
        <v>NO DATA</v>
      </c>
      <c r="S207" s="270" t="str">
        <f>IF(PROGRESS!BV218="","NO DATA",PROGRESS!BV218)</f>
        <v>NO DATA</v>
      </c>
      <c r="T207" s="270" t="str">
        <f>IF(PROGRESS!CA218="","NO DATA",PROGRESS!CA218)</f>
        <v>NO DATA</v>
      </c>
      <c r="U207" s="270" t="str">
        <f>IF(PROGRESS!CF218="","NO DATA",PROGRESS!CF218)</f>
        <v>NO DATA</v>
      </c>
      <c r="V207" s="385" t="str">
        <f>IF(PROGRESS!CK218="","NO DATA",PROGRESS!CK218)</f>
        <v>NO DATA</v>
      </c>
    </row>
    <row r="208" spans="1:22" x14ac:dyDescent="0.25">
      <c r="A208" s="35">
        <f>IF(DATASHEET!A205="","",DATASHEET!A205)</f>
        <v>152806</v>
      </c>
      <c r="B208" s="19" t="str">
        <f>DATASHEET!B205</f>
        <v>WILKINS, Lilly</v>
      </c>
      <c r="C208" s="20" t="str">
        <f>DATASHEET!C205</f>
        <v>8JJ</v>
      </c>
      <c r="D208" s="122" t="str">
        <f>PROGRESS!E219</f>
        <v>K</v>
      </c>
      <c r="E208" s="424" t="str">
        <f>PROGRESS!I219</f>
        <v>Y</v>
      </c>
      <c r="F208" s="377" t="str">
        <f>DATASHEET!L205</f>
        <v>2-3</v>
      </c>
      <c r="G208" s="274" t="str">
        <f t="shared" si="5"/>
        <v/>
      </c>
      <c r="H208" s="274" t="str">
        <f>IF(PROGRESS!S219="","NO DATA",PROGRESS!S219)</f>
        <v>NO DATA</v>
      </c>
      <c r="I208" s="275" t="str">
        <f>IF(PROGRESS!X219="","NO DATA",PROGRESS!X219)</f>
        <v>NO DATA</v>
      </c>
      <c r="J208" s="270" t="str">
        <f>IF(PROGRESS!AC219="","NO DATA",PROGRESS!AC219)</f>
        <v>NO DATA</v>
      </c>
      <c r="K208" s="270" t="str">
        <f>IF(PROGRESS!AH219="","NO DATA",PROGRESS!AH219)</f>
        <v>NO DATA</v>
      </c>
      <c r="L208" s="270" t="str">
        <f>IF(PROGRESS!AM219="","NO DATA",PROGRESS!AM219)</f>
        <v>NO DATA</v>
      </c>
      <c r="M208" s="270" t="str">
        <f>IF(PROGRESS!AR219="","NO DATA",PROGRESS!AR219)</f>
        <v>NO DATA</v>
      </c>
      <c r="N208" s="270" t="str">
        <f>IF(PROGRESS!AW219="","NO DATA",PROGRESS!AW219)</f>
        <v>NO DATA</v>
      </c>
      <c r="O208" s="270" t="str">
        <f>IF(PROGRESS!BB219="","NO DATA",PROGRESS!BB219)</f>
        <v>NO DATA</v>
      </c>
      <c r="P208" s="270" t="str">
        <f>IF(PROGRESS!BG219="","NO DATA",PROGRESS!BG219)</f>
        <v>NO DATA</v>
      </c>
      <c r="Q208" s="270" t="str">
        <f>IF(PROGRESS!BL219="","NO DATA",PROGRESS!BL219)</f>
        <v>NO DATA</v>
      </c>
      <c r="R208" s="270" t="str">
        <f>IF(PROGRESS!BQ219="","NO DATA",PROGRESS!BQ219)</f>
        <v>NO DATA</v>
      </c>
      <c r="S208" s="270" t="str">
        <f>IF(PROGRESS!BV219="","NO DATA",PROGRESS!BV219)</f>
        <v>NO DATA</v>
      </c>
      <c r="T208" s="270" t="str">
        <f>IF(PROGRESS!CA219="","NO DATA",PROGRESS!CA219)</f>
        <v>NO DATA</v>
      </c>
      <c r="U208" s="270" t="str">
        <f>IF(PROGRESS!CF219="","NO DATA",PROGRESS!CF219)</f>
        <v>NO DATA</v>
      </c>
      <c r="V208" s="385" t="str">
        <f>IF(PROGRESS!CK219="","NO DATA",PROGRESS!CK219)</f>
        <v>NO DATA</v>
      </c>
    </row>
    <row r="209" spans="1:28" x14ac:dyDescent="0.25">
      <c r="A209" s="35">
        <f>IF(DATASHEET!A206="","",DATASHEET!A206)</f>
        <v>152942</v>
      </c>
      <c r="B209" s="19" t="str">
        <f>DATASHEET!B206</f>
        <v>WILLIAMS, Zach</v>
      </c>
      <c r="C209" s="20" t="str">
        <f>DATASHEET!C206</f>
        <v>8JJ</v>
      </c>
      <c r="D209" s="122" t="str">
        <f>PROGRESS!E220</f>
        <v>N</v>
      </c>
      <c r="E209" s="424" t="str">
        <f>PROGRESS!I220</f>
        <v>Y</v>
      </c>
      <c r="F209" s="377" t="str">
        <f>DATASHEET!L206</f>
        <v>5-6</v>
      </c>
      <c r="G209" s="274" t="str">
        <f t="shared" si="5"/>
        <v/>
      </c>
      <c r="H209" s="274" t="str">
        <f>IF(PROGRESS!S220="","NO DATA",PROGRESS!S220)</f>
        <v>NO DATA</v>
      </c>
      <c r="I209" s="275" t="str">
        <f>IF(PROGRESS!X220="","NO DATA",PROGRESS!X220)</f>
        <v>NO DATA</v>
      </c>
      <c r="J209" s="270" t="str">
        <f>IF(PROGRESS!AC220="","NO DATA",PROGRESS!AC220)</f>
        <v>NO DATA</v>
      </c>
      <c r="K209" s="270" t="str">
        <f>IF(PROGRESS!AH220="","NO DATA",PROGRESS!AH220)</f>
        <v>NO DATA</v>
      </c>
      <c r="L209" s="270" t="str">
        <f>IF(PROGRESS!AM220="","NO DATA",PROGRESS!AM220)</f>
        <v>NO DATA</v>
      </c>
      <c r="M209" s="270" t="str">
        <f>IF(PROGRESS!AR220="","NO DATA",PROGRESS!AR220)</f>
        <v>NO DATA</v>
      </c>
      <c r="N209" s="270" t="str">
        <f>IF(PROGRESS!AW220="","NO DATA",PROGRESS!AW220)</f>
        <v>NO DATA</v>
      </c>
      <c r="O209" s="270" t="str">
        <f>IF(PROGRESS!BB220="","NO DATA",PROGRESS!BB220)</f>
        <v>NO DATA</v>
      </c>
      <c r="P209" s="270" t="str">
        <f>IF(PROGRESS!BG220="","NO DATA",PROGRESS!BG220)</f>
        <v>NO DATA</v>
      </c>
      <c r="Q209" s="270" t="str">
        <f>IF(PROGRESS!BL220="","NO DATA",PROGRESS!BL220)</f>
        <v>NO DATA</v>
      </c>
      <c r="R209" s="270" t="str">
        <f>IF(PROGRESS!BQ220="","NO DATA",PROGRESS!BQ220)</f>
        <v>NO DATA</v>
      </c>
      <c r="S209" s="270" t="str">
        <f>IF(PROGRESS!BV220="","NO DATA",PROGRESS!BV220)</f>
        <v>NO DATA</v>
      </c>
      <c r="T209" s="270" t="str">
        <f>IF(PROGRESS!CA220="","NO DATA",PROGRESS!CA220)</f>
        <v>NO DATA</v>
      </c>
      <c r="U209" s="270" t="str">
        <f>IF(PROGRESS!CF220="","NO DATA",PROGRESS!CF220)</f>
        <v>NO DATA</v>
      </c>
      <c r="V209" s="385" t="str">
        <f>IF(PROGRESS!CK220="","NO DATA",PROGRESS!CK220)</f>
        <v>NO DATA</v>
      </c>
    </row>
    <row r="210" spans="1:28" x14ac:dyDescent="0.25">
      <c r="A210" s="35">
        <f>IF(DATASHEET!A207="","",DATASHEET!A207)</f>
        <v>152828</v>
      </c>
      <c r="B210" s="19" t="str">
        <f>DATASHEET!B207</f>
        <v>WILSON, Jake</v>
      </c>
      <c r="C210" s="20" t="str">
        <f>DATASHEET!C207</f>
        <v>8KS</v>
      </c>
      <c r="D210" s="122" t="str">
        <f>PROGRESS!E221</f>
        <v>K</v>
      </c>
      <c r="E210" s="424" t="str">
        <f>PROGRESS!I221</f>
        <v>Y</v>
      </c>
      <c r="F210" s="377" t="str">
        <f>DATASHEET!L207</f>
        <v>3-4</v>
      </c>
      <c r="G210" s="274" t="str">
        <f t="shared" si="5"/>
        <v/>
      </c>
      <c r="H210" s="274" t="str">
        <f>IF(PROGRESS!S221="","NO DATA",PROGRESS!S221)</f>
        <v>NO DATA</v>
      </c>
      <c r="I210" s="275" t="str">
        <f>IF(PROGRESS!X221="","NO DATA",PROGRESS!X221)</f>
        <v>NO DATA</v>
      </c>
      <c r="J210" s="270" t="str">
        <f>IF(PROGRESS!AC221="","NO DATA",PROGRESS!AC221)</f>
        <v>NO DATA</v>
      </c>
      <c r="K210" s="270" t="str">
        <f>IF(PROGRESS!AH221="","NO DATA",PROGRESS!AH221)</f>
        <v>NO DATA</v>
      </c>
      <c r="L210" s="270" t="str">
        <f>IF(PROGRESS!AM221="","NO DATA",PROGRESS!AM221)</f>
        <v>NO DATA</v>
      </c>
      <c r="M210" s="270" t="str">
        <f>IF(PROGRESS!AR221="","NO DATA",PROGRESS!AR221)</f>
        <v>NO DATA</v>
      </c>
      <c r="N210" s="270" t="str">
        <f>IF(PROGRESS!AW221="","NO DATA",PROGRESS!AW221)</f>
        <v>NO DATA</v>
      </c>
      <c r="O210" s="270" t="str">
        <f>IF(PROGRESS!BB221="","NO DATA",PROGRESS!BB221)</f>
        <v>NO DATA</v>
      </c>
      <c r="P210" s="270" t="str">
        <f>IF(PROGRESS!BG221="","NO DATA",PROGRESS!BG221)</f>
        <v>NO DATA</v>
      </c>
      <c r="Q210" s="270" t="str">
        <f>IF(PROGRESS!BL221="","NO DATA",PROGRESS!BL221)</f>
        <v>NO DATA</v>
      </c>
      <c r="R210" s="270" t="str">
        <f>IF(PROGRESS!BQ221="","NO DATA",PROGRESS!BQ221)</f>
        <v>NO DATA</v>
      </c>
      <c r="S210" s="270" t="str">
        <f>IF(PROGRESS!BV221="","NO DATA",PROGRESS!BV221)</f>
        <v>NO DATA</v>
      </c>
      <c r="T210" s="270" t="str">
        <f>IF(PROGRESS!CA221="","NO DATA",PROGRESS!CA221)</f>
        <v>NO DATA</v>
      </c>
      <c r="U210" s="270" t="str">
        <f>IF(PROGRESS!CF221="","NO DATA",PROGRESS!CF221)</f>
        <v>NO DATA</v>
      </c>
      <c r="V210" s="385" t="str">
        <f>IF(PROGRESS!CK221="","NO DATA",PROGRESS!CK221)</f>
        <v>NO DATA</v>
      </c>
    </row>
    <row r="211" spans="1:28" x14ac:dyDescent="0.25">
      <c r="A211" s="35">
        <f>IF(DATASHEET!A208="","",DATASHEET!A208)</f>
        <v>152951</v>
      </c>
      <c r="B211" s="19" t="str">
        <f>DATASHEET!B208</f>
        <v>WOODCOCK, Sam</v>
      </c>
      <c r="C211" s="20" t="str">
        <f>DATASHEET!C208</f>
        <v>8JJ</v>
      </c>
      <c r="D211" s="122" t="str">
        <f>PROGRESS!E222</f>
        <v>N</v>
      </c>
      <c r="E211" s="424" t="str">
        <f>PROGRESS!I222</f>
        <v>N</v>
      </c>
      <c r="F211" s="377" t="str">
        <f>DATASHEET!L208</f>
        <v>7-8</v>
      </c>
      <c r="G211" s="274" t="str">
        <f t="shared" si="5"/>
        <v/>
      </c>
      <c r="H211" s="274" t="str">
        <f>IF(PROGRESS!S222="","NO DATA",PROGRESS!S222)</f>
        <v>NO DATA</v>
      </c>
      <c r="I211" s="275" t="str">
        <f>IF(PROGRESS!X222="","NO DATA",PROGRESS!X222)</f>
        <v>NO DATA</v>
      </c>
      <c r="J211" s="270" t="str">
        <f>IF(PROGRESS!AC222="","NO DATA",PROGRESS!AC222)</f>
        <v>NO DATA</v>
      </c>
      <c r="K211" s="270" t="str">
        <f>IF(PROGRESS!AH222="","NO DATA",PROGRESS!AH222)</f>
        <v>NO DATA</v>
      </c>
      <c r="L211" s="270" t="str">
        <f>IF(PROGRESS!AM222="","NO DATA",PROGRESS!AM222)</f>
        <v>NO DATA</v>
      </c>
      <c r="M211" s="270" t="str">
        <f>IF(PROGRESS!AR222="","NO DATA",PROGRESS!AR222)</f>
        <v>NO DATA</v>
      </c>
      <c r="N211" s="270" t="str">
        <f>IF(PROGRESS!AW222="","NO DATA",PROGRESS!AW222)</f>
        <v>NO DATA</v>
      </c>
      <c r="O211" s="270" t="str">
        <f>IF(PROGRESS!BB222="","NO DATA",PROGRESS!BB222)</f>
        <v>NO DATA</v>
      </c>
      <c r="P211" s="270" t="str">
        <f>IF(PROGRESS!BG222="","NO DATA",PROGRESS!BG222)</f>
        <v>NO DATA</v>
      </c>
      <c r="Q211" s="270" t="str">
        <f>IF(PROGRESS!BL222="","NO DATA",PROGRESS!BL222)</f>
        <v>NO DATA</v>
      </c>
      <c r="R211" s="270" t="str">
        <f>IF(PROGRESS!BQ222="","NO DATA",PROGRESS!BQ222)</f>
        <v>NO DATA</v>
      </c>
      <c r="S211" s="270" t="str">
        <f>IF(PROGRESS!BV222="","NO DATA",PROGRESS!BV222)</f>
        <v>NO DATA</v>
      </c>
      <c r="T211" s="270" t="str">
        <f>IF(PROGRESS!CA222="","NO DATA",PROGRESS!CA222)</f>
        <v>NO DATA</v>
      </c>
      <c r="U211" s="270" t="str">
        <f>IF(PROGRESS!CF222="","NO DATA",PROGRESS!CF222)</f>
        <v>NO DATA</v>
      </c>
      <c r="V211" s="385" t="str">
        <f>IF(PROGRESS!CK222="","NO DATA",PROGRESS!CK222)</f>
        <v>NO DATA</v>
      </c>
    </row>
    <row r="212" spans="1:28" x14ac:dyDescent="0.25">
      <c r="A212" s="35">
        <f>IF(DATASHEET!A209="","",DATASHEET!A209)</f>
        <v>152752</v>
      </c>
      <c r="B212" s="19" t="str">
        <f>DATASHEET!B209</f>
        <v>WOOD-WILLOUGHBY, Jack</v>
      </c>
      <c r="C212" s="20" t="str">
        <f>DATASHEET!C209</f>
        <v>8AB</v>
      </c>
      <c r="D212" s="122" t="str">
        <f>PROGRESS!E223</f>
        <v>E</v>
      </c>
      <c r="E212" s="424" t="str">
        <f>PROGRESS!I223</f>
        <v>N</v>
      </c>
      <c r="F212" s="377" t="str">
        <f>DATASHEET!L209</f>
        <v>1-2</v>
      </c>
      <c r="G212" s="274" t="str">
        <f t="shared" si="5"/>
        <v/>
      </c>
      <c r="H212" s="274" t="str">
        <f>IF(PROGRESS!S223="","NO DATA",PROGRESS!S223)</f>
        <v>NO DATA</v>
      </c>
      <c r="I212" s="275" t="str">
        <f>IF(PROGRESS!X223="","NO DATA",PROGRESS!X223)</f>
        <v>NO DATA</v>
      </c>
      <c r="J212" s="270" t="str">
        <f>IF(PROGRESS!AC223="","NO DATA",PROGRESS!AC223)</f>
        <v>NO DATA</v>
      </c>
      <c r="K212" s="270" t="str">
        <f>IF(PROGRESS!AH223="","NO DATA",PROGRESS!AH223)</f>
        <v>NO DATA</v>
      </c>
      <c r="L212" s="270" t="str">
        <f>IF(PROGRESS!AM223="","NO DATA",PROGRESS!AM223)</f>
        <v>NO DATA</v>
      </c>
      <c r="M212" s="270" t="str">
        <f>IF(PROGRESS!AR223="","NO DATA",PROGRESS!AR223)</f>
        <v>NO DATA</v>
      </c>
      <c r="N212" s="270" t="str">
        <f>IF(PROGRESS!AW223="","NO DATA",PROGRESS!AW223)</f>
        <v>NO DATA</v>
      </c>
      <c r="O212" s="270" t="str">
        <f>IF(PROGRESS!BB223="","NO DATA",PROGRESS!BB223)</f>
        <v>NO DATA</v>
      </c>
      <c r="P212" s="270" t="str">
        <f>IF(PROGRESS!BG223="","NO DATA",PROGRESS!BG223)</f>
        <v>NO DATA</v>
      </c>
      <c r="Q212" s="270" t="str">
        <f>IF(PROGRESS!BL223="","NO DATA",PROGRESS!BL223)</f>
        <v>NO DATA</v>
      </c>
      <c r="R212" s="270" t="str">
        <f>IF(PROGRESS!BQ223="","NO DATA",PROGRESS!BQ223)</f>
        <v>NO DATA</v>
      </c>
      <c r="S212" s="270" t="str">
        <f>IF(PROGRESS!BV223="","NO DATA",PROGRESS!BV223)</f>
        <v>NO DATA</v>
      </c>
      <c r="T212" s="270" t="str">
        <f>IF(PROGRESS!CA223="","NO DATA",PROGRESS!CA223)</f>
        <v>NO DATA</v>
      </c>
      <c r="U212" s="270" t="str">
        <f>IF(PROGRESS!CF223="","NO DATA",PROGRESS!CF223)</f>
        <v>NO DATA</v>
      </c>
      <c r="V212" s="385" t="str">
        <f>IF(PROGRESS!CK223="","NO DATA",PROGRESS!CK223)</f>
        <v>NO DATA</v>
      </c>
      <c r="Z212" s="14"/>
      <c r="AA212" s="14"/>
      <c r="AB212" s="14"/>
    </row>
    <row r="213" spans="1:28" x14ac:dyDescent="0.25">
      <c r="A213" s="35">
        <f>IF(DATASHEET!A210="","",DATASHEET!A210)</f>
        <v>152950</v>
      </c>
      <c r="B213" s="19" t="str">
        <f>DATASHEET!B210</f>
        <v>WU, Yuxiang</v>
      </c>
      <c r="C213" s="20" t="str">
        <f>DATASHEET!C210</f>
        <v>8KS</v>
      </c>
      <c r="D213" s="122" t="str">
        <f>PROGRESS!E224</f>
        <v>N</v>
      </c>
      <c r="E213" s="424" t="str">
        <f>PROGRESS!I224</f>
        <v>N</v>
      </c>
      <c r="F213" s="377" t="str">
        <f>DATASHEET!L210</f>
        <v>6-7</v>
      </c>
      <c r="G213" s="274" t="str">
        <f t="shared" si="5"/>
        <v/>
      </c>
      <c r="H213" s="274" t="str">
        <f>IF(PROGRESS!S224="","NO DATA",PROGRESS!S224)</f>
        <v>NO DATA</v>
      </c>
      <c r="I213" s="275" t="str">
        <f>IF(PROGRESS!X224="","NO DATA",PROGRESS!X224)</f>
        <v>NO DATA</v>
      </c>
      <c r="J213" s="270" t="str">
        <f>IF(PROGRESS!AC224="","NO DATA",PROGRESS!AC224)</f>
        <v>NO DATA</v>
      </c>
      <c r="K213" s="270" t="str">
        <f>IF(PROGRESS!AH224="","NO DATA",PROGRESS!AH224)</f>
        <v>NO DATA</v>
      </c>
      <c r="L213" s="270" t="str">
        <f>IF(PROGRESS!AM224="","NO DATA",PROGRESS!AM224)</f>
        <v>NO DATA</v>
      </c>
      <c r="M213" s="270" t="str">
        <f>IF(PROGRESS!AR224="","NO DATA",PROGRESS!AR224)</f>
        <v>NO DATA</v>
      </c>
      <c r="N213" s="270" t="str">
        <f>IF(PROGRESS!AW224="","NO DATA",PROGRESS!AW224)</f>
        <v>NO DATA</v>
      </c>
      <c r="O213" s="270" t="str">
        <f>IF(PROGRESS!BB224="","NO DATA",PROGRESS!BB224)</f>
        <v>NO DATA</v>
      </c>
      <c r="P213" s="270" t="str">
        <f>IF(PROGRESS!BG224="","NO DATA",PROGRESS!BG224)</f>
        <v>NO DATA</v>
      </c>
      <c r="Q213" s="270" t="str">
        <f>IF(PROGRESS!BL224="","NO DATA",PROGRESS!BL224)</f>
        <v>NO DATA</v>
      </c>
      <c r="R213" s="270" t="str">
        <f>IF(PROGRESS!BQ224="","NO DATA",PROGRESS!BQ224)</f>
        <v>NO DATA</v>
      </c>
      <c r="S213" s="270" t="str">
        <f>IF(PROGRESS!BV224="","NO DATA",PROGRESS!BV224)</f>
        <v>NO DATA</v>
      </c>
      <c r="T213" s="270" t="str">
        <f>IF(PROGRESS!CA224="","NO DATA",PROGRESS!CA224)</f>
        <v>NO DATA</v>
      </c>
      <c r="U213" s="270" t="str">
        <f>IF(PROGRESS!CF224="","NO DATA",PROGRESS!CF224)</f>
        <v>NO DATA</v>
      </c>
      <c r="V213" s="385" t="str">
        <f>IF(PROGRESS!CK224="","NO DATA",PROGRESS!CK224)</f>
        <v>NO DATA</v>
      </c>
      <c r="Z213" s="14"/>
      <c r="AA213" s="14"/>
      <c r="AB213" s="14"/>
    </row>
    <row r="214" spans="1:28" x14ac:dyDescent="0.25">
      <c r="A214" s="35">
        <f>IF(DATASHEET!A211="","",DATASHEET!A211)</f>
        <v>152820</v>
      </c>
      <c r="B214" s="19" t="str">
        <f>DATASHEET!B211</f>
        <v>YAQOOB, Yusuf</v>
      </c>
      <c r="C214" s="20" t="str">
        <f>DATASHEET!C211</f>
        <v>8KS</v>
      </c>
      <c r="D214" s="122" t="str">
        <f>PROGRESS!E225</f>
        <v>N</v>
      </c>
      <c r="E214" s="424" t="str">
        <f>PROGRESS!I225</f>
        <v>Y</v>
      </c>
      <c r="F214" s="377" t="str">
        <f>DATASHEET!L211</f>
        <v>4-5</v>
      </c>
      <c r="G214" s="274" t="str">
        <f t="shared" si="5"/>
        <v/>
      </c>
      <c r="H214" s="274" t="str">
        <f>IF(PROGRESS!S225="","NO DATA",PROGRESS!S225)</f>
        <v>NO DATA</v>
      </c>
      <c r="I214" s="275" t="str">
        <f>IF(PROGRESS!X225="","NO DATA",PROGRESS!X225)</f>
        <v>NO DATA</v>
      </c>
      <c r="J214" s="270" t="str">
        <f>IF(PROGRESS!AC225="","NO DATA",PROGRESS!AC225)</f>
        <v>NO DATA</v>
      </c>
      <c r="K214" s="270" t="str">
        <f>IF(PROGRESS!AH225="","NO DATA",PROGRESS!AH225)</f>
        <v>NO DATA</v>
      </c>
      <c r="L214" s="270" t="str">
        <f>IF(PROGRESS!AM225="","NO DATA",PROGRESS!AM225)</f>
        <v>NO DATA</v>
      </c>
      <c r="M214" s="270" t="str">
        <f>IF(PROGRESS!AR225="","NO DATA",PROGRESS!AR225)</f>
        <v>NO DATA</v>
      </c>
      <c r="N214" s="270" t="str">
        <f>IF(PROGRESS!AW225="","NO DATA",PROGRESS!AW225)</f>
        <v>NO DATA</v>
      </c>
      <c r="O214" s="270" t="str">
        <f>IF(PROGRESS!BB225="","NO DATA",PROGRESS!BB225)</f>
        <v>NO DATA</v>
      </c>
      <c r="P214" s="270" t="str">
        <f>IF(PROGRESS!BG225="","NO DATA",PROGRESS!BG225)</f>
        <v>NO DATA</v>
      </c>
      <c r="Q214" s="270" t="str">
        <f>IF(PROGRESS!BL225="","NO DATA",PROGRESS!BL225)</f>
        <v>NO DATA</v>
      </c>
      <c r="R214" s="270" t="str">
        <f>IF(PROGRESS!BQ225="","NO DATA",PROGRESS!BQ225)</f>
        <v>NO DATA</v>
      </c>
      <c r="S214" s="270" t="str">
        <f>IF(PROGRESS!BV225="","NO DATA",PROGRESS!BV225)</f>
        <v>NO DATA</v>
      </c>
      <c r="T214" s="270" t="str">
        <f>IF(PROGRESS!CA225="","NO DATA",PROGRESS!CA225)</f>
        <v>NO DATA</v>
      </c>
      <c r="U214" s="270" t="str">
        <f>IF(PROGRESS!CF225="","NO DATA",PROGRESS!CF225)</f>
        <v>NO DATA</v>
      </c>
      <c r="V214" s="385" t="str">
        <f>IF(PROGRESS!CK225="","NO DATA",PROGRESS!CK225)</f>
        <v>NO DATA</v>
      </c>
      <c r="Z214" s="14"/>
      <c r="AA214" s="14"/>
      <c r="AB214" s="14"/>
    </row>
    <row r="215" spans="1:28" x14ac:dyDescent="0.25">
      <c r="A215" s="35">
        <f>IF(DATASHEET!A212="","",DATASHEET!A212)</f>
        <v>152917</v>
      </c>
      <c r="B215" s="19" t="str">
        <f>DATASHEET!B212</f>
        <v>YEBOAH, Quincy</v>
      </c>
      <c r="C215" s="20" t="str">
        <f>DATASHEET!C212</f>
        <v>8PH</v>
      </c>
      <c r="D215" s="122" t="str">
        <f>PROGRESS!E226</f>
        <v>N</v>
      </c>
      <c r="E215" s="424" t="str">
        <f>PROGRESS!I226</f>
        <v>N</v>
      </c>
      <c r="F215" s="377" t="str">
        <f>DATASHEET!L212</f>
        <v>4-5</v>
      </c>
      <c r="G215" s="274" t="str">
        <f t="shared" si="5"/>
        <v/>
      </c>
      <c r="H215" s="274" t="str">
        <f>IF(PROGRESS!S226="","NO DATA",PROGRESS!S226)</f>
        <v>NO DATA</v>
      </c>
      <c r="I215" s="275" t="str">
        <f>IF(PROGRESS!X226="","NO DATA",PROGRESS!X226)</f>
        <v>NO DATA</v>
      </c>
      <c r="J215" s="270" t="str">
        <f>IF(PROGRESS!AC226="","NO DATA",PROGRESS!AC226)</f>
        <v>NO DATA</v>
      </c>
      <c r="K215" s="270" t="str">
        <f>IF(PROGRESS!AH226="","NO DATA",PROGRESS!AH226)</f>
        <v>NO DATA</v>
      </c>
      <c r="L215" s="270" t="str">
        <f>IF(PROGRESS!AM226="","NO DATA",PROGRESS!AM226)</f>
        <v>NO DATA</v>
      </c>
      <c r="M215" s="270" t="str">
        <f>IF(PROGRESS!AR226="","NO DATA",PROGRESS!AR226)</f>
        <v>NO DATA</v>
      </c>
      <c r="N215" s="270" t="str">
        <f>IF(PROGRESS!AW226="","NO DATA",PROGRESS!AW226)</f>
        <v>NO DATA</v>
      </c>
      <c r="O215" s="270" t="str">
        <f>IF(PROGRESS!BB226="","NO DATA",PROGRESS!BB226)</f>
        <v>NO DATA</v>
      </c>
      <c r="P215" s="270" t="str">
        <f>IF(PROGRESS!BG226="","NO DATA",PROGRESS!BG226)</f>
        <v>NO DATA</v>
      </c>
      <c r="Q215" s="270" t="str">
        <f>IF(PROGRESS!BL226="","NO DATA",PROGRESS!BL226)</f>
        <v>NO DATA</v>
      </c>
      <c r="R215" s="270" t="str">
        <f>IF(PROGRESS!BQ226="","NO DATA",PROGRESS!BQ226)</f>
        <v>NO DATA</v>
      </c>
      <c r="S215" s="270" t="str">
        <f>IF(PROGRESS!BV226="","NO DATA",PROGRESS!BV226)</f>
        <v>NO DATA</v>
      </c>
      <c r="T215" s="270" t="str">
        <f>IF(PROGRESS!CA226="","NO DATA",PROGRESS!CA226)</f>
        <v>NO DATA</v>
      </c>
      <c r="U215" s="270" t="str">
        <f>IF(PROGRESS!CF226="","NO DATA",PROGRESS!CF226)</f>
        <v>NO DATA</v>
      </c>
      <c r="V215" s="385" t="str">
        <f>IF(PROGRESS!CK226="","NO DATA",PROGRESS!CK226)</f>
        <v>NO DATA</v>
      </c>
      <c r="AA215" s="14"/>
      <c r="AB215" s="14"/>
    </row>
    <row r="216" spans="1:28" x14ac:dyDescent="0.25">
      <c r="A216" s="35">
        <f>IF(DATASHEET!A213="","",DATASHEET!A213)</f>
        <v>152868</v>
      </c>
      <c r="B216" s="19" t="str">
        <f>DATASHEET!B213</f>
        <v>YOHANNES, Leah</v>
      </c>
      <c r="C216" s="20" t="str">
        <f>DATASHEET!C213</f>
        <v>8MH</v>
      </c>
      <c r="D216" s="122" t="str">
        <f>PROGRESS!E227</f>
        <v>N</v>
      </c>
      <c r="E216" s="424" t="str">
        <f>PROGRESS!I227</f>
        <v>Y</v>
      </c>
      <c r="F216" s="377" t="str">
        <f>DATASHEET!L213</f>
        <v>7-8</v>
      </c>
      <c r="G216" s="274" t="str">
        <f t="shared" si="5"/>
        <v/>
      </c>
      <c r="H216" s="274" t="str">
        <f>IF(PROGRESS!S227="","NO DATA",PROGRESS!S227)</f>
        <v>NO DATA</v>
      </c>
      <c r="I216" s="275" t="str">
        <f>IF(PROGRESS!X227="","NO DATA",PROGRESS!X227)</f>
        <v>NO DATA</v>
      </c>
      <c r="J216" s="270" t="str">
        <f>IF(PROGRESS!AC227="","NO DATA",PROGRESS!AC227)</f>
        <v>NO DATA</v>
      </c>
      <c r="K216" s="270" t="str">
        <f>IF(PROGRESS!AH227="","NO DATA",PROGRESS!AH227)</f>
        <v>NO DATA</v>
      </c>
      <c r="L216" s="270" t="str">
        <f>IF(PROGRESS!AM227="","NO DATA",PROGRESS!AM227)</f>
        <v>NO DATA</v>
      </c>
      <c r="M216" s="270" t="str">
        <f>IF(PROGRESS!AR227="","NO DATA",PROGRESS!AR227)</f>
        <v>NO DATA</v>
      </c>
      <c r="N216" s="270" t="str">
        <f>IF(PROGRESS!AW227="","NO DATA",PROGRESS!AW227)</f>
        <v>NO DATA</v>
      </c>
      <c r="O216" s="270" t="str">
        <f>IF(PROGRESS!BB227="","NO DATA",PROGRESS!BB227)</f>
        <v>NO DATA</v>
      </c>
      <c r="P216" s="270" t="str">
        <f>IF(PROGRESS!BG227="","NO DATA",PROGRESS!BG227)</f>
        <v>NO DATA</v>
      </c>
      <c r="Q216" s="270" t="str">
        <f>IF(PROGRESS!BL227="","NO DATA",PROGRESS!BL227)</f>
        <v>NO DATA</v>
      </c>
      <c r="R216" s="270" t="str">
        <f>IF(PROGRESS!BQ227="","NO DATA",PROGRESS!BQ227)</f>
        <v>NO DATA</v>
      </c>
      <c r="S216" s="270" t="str">
        <f>IF(PROGRESS!BV227="","NO DATA",PROGRESS!BV227)</f>
        <v>NO DATA</v>
      </c>
      <c r="T216" s="270" t="str">
        <f>IF(PROGRESS!CA227="","NO DATA",PROGRESS!CA227)</f>
        <v>NO DATA</v>
      </c>
      <c r="U216" s="270" t="str">
        <f>IF(PROGRESS!CF227="","NO DATA",PROGRESS!CF227)</f>
        <v>NO DATA</v>
      </c>
      <c r="V216" s="385" t="str">
        <f>IF(PROGRESS!CK227="","NO DATA",PROGRESS!CK227)</f>
        <v>NO DATA</v>
      </c>
      <c r="AA216" s="14"/>
      <c r="AB216" s="14"/>
    </row>
    <row r="217" spans="1:28" x14ac:dyDescent="0.25">
      <c r="A217" s="35">
        <f>IF(DATASHEET!A214="","",DATASHEET!A214)</f>
        <v>152767</v>
      </c>
      <c r="B217" s="19" t="str">
        <f>DATASHEET!B214</f>
        <v>YULE, Ruby-anne</v>
      </c>
      <c r="C217" s="20" t="str">
        <f>DATASHEET!C214</f>
        <v>8TR</v>
      </c>
      <c r="D217" s="122" t="str">
        <f>PROGRESS!E228</f>
        <v>N</v>
      </c>
      <c r="E217" s="424" t="str">
        <f>PROGRESS!I228</f>
        <v>N</v>
      </c>
      <c r="F217" s="377" t="str">
        <f>DATASHEET!L214</f>
        <v>2-3</v>
      </c>
      <c r="G217" s="274" t="str">
        <f t="shared" si="5"/>
        <v/>
      </c>
      <c r="H217" s="274" t="str">
        <f>IF(PROGRESS!S228="","NO DATA",PROGRESS!S228)</f>
        <v>NO DATA</v>
      </c>
      <c r="I217" s="275" t="str">
        <f>IF(PROGRESS!X228="","NO DATA",PROGRESS!X228)</f>
        <v>NO DATA</v>
      </c>
      <c r="J217" s="270" t="str">
        <f>IF(PROGRESS!AC228="","NO DATA",PROGRESS!AC228)</f>
        <v>NO DATA</v>
      </c>
      <c r="K217" s="270" t="str">
        <f>IF(PROGRESS!AH228="","NO DATA",PROGRESS!AH228)</f>
        <v>NO DATA</v>
      </c>
      <c r="L217" s="270" t="str">
        <f>IF(PROGRESS!AM228="","NO DATA",PROGRESS!AM228)</f>
        <v>NO DATA</v>
      </c>
      <c r="M217" s="270" t="str">
        <f>IF(PROGRESS!AR228="","NO DATA",PROGRESS!AR228)</f>
        <v>NO DATA</v>
      </c>
      <c r="N217" s="270" t="str">
        <f>IF(PROGRESS!AW228="","NO DATA",PROGRESS!AW228)</f>
        <v>NO DATA</v>
      </c>
      <c r="O217" s="270" t="str">
        <f>IF(PROGRESS!BB228="","NO DATA",PROGRESS!BB228)</f>
        <v>NO DATA</v>
      </c>
      <c r="P217" s="270" t="str">
        <f>IF(PROGRESS!BG228="","NO DATA",PROGRESS!BG228)</f>
        <v>NO DATA</v>
      </c>
      <c r="Q217" s="270" t="str">
        <f>IF(PROGRESS!BL228="","NO DATA",PROGRESS!BL228)</f>
        <v>NO DATA</v>
      </c>
      <c r="R217" s="270" t="str">
        <f>IF(PROGRESS!BQ228="","NO DATA",PROGRESS!BQ228)</f>
        <v>NO DATA</v>
      </c>
      <c r="S217" s="270" t="str">
        <f>IF(PROGRESS!BV228="","NO DATA",PROGRESS!BV228)</f>
        <v>NO DATA</v>
      </c>
      <c r="T217" s="270" t="str">
        <f>IF(PROGRESS!CA228="","NO DATA",PROGRESS!CA228)</f>
        <v>NO DATA</v>
      </c>
      <c r="U217" s="270" t="str">
        <f>IF(PROGRESS!CF228="","NO DATA",PROGRESS!CF228)</f>
        <v>NO DATA</v>
      </c>
      <c r="V217" s="385" t="str">
        <f>IF(PROGRESS!CK228="","NO DATA",PROGRESS!CK228)</f>
        <v>NO DATA</v>
      </c>
      <c r="AA217" s="14"/>
      <c r="AB217" s="14"/>
    </row>
    <row r="218" spans="1:28" x14ac:dyDescent="0.25">
      <c r="A218" s="35">
        <f>IF(DATASHEET!A215="","",DATASHEET!A215)</f>
        <v>152906</v>
      </c>
      <c r="B218" s="19" t="str">
        <f>DATASHEET!B215</f>
        <v>ZAHEER, Areeb</v>
      </c>
      <c r="C218" s="20" t="str">
        <f>DATASHEET!C215</f>
        <v>8KS</v>
      </c>
      <c r="D218" s="122" t="str">
        <f>PROGRESS!E229</f>
        <v>N</v>
      </c>
      <c r="E218" s="424" t="str">
        <f>PROGRESS!I229</f>
        <v>N</v>
      </c>
      <c r="F218" s="377" t="str">
        <f>DATASHEET!L215</f>
        <v>2-3</v>
      </c>
      <c r="G218" s="274" t="str">
        <f t="shared" si="5"/>
        <v/>
      </c>
      <c r="H218" s="274" t="str">
        <f>IF(PROGRESS!S229="","NO DATA",PROGRESS!S229)</f>
        <v>NO DATA</v>
      </c>
      <c r="I218" s="275" t="str">
        <f>IF(PROGRESS!X229="","NO DATA",PROGRESS!X229)</f>
        <v>NO DATA</v>
      </c>
      <c r="J218" s="270" t="str">
        <f>IF(PROGRESS!AC229="","NO DATA",PROGRESS!AC229)</f>
        <v>NO DATA</v>
      </c>
      <c r="K218" s="270" t="str">
        <f>IF(PROGRESS!AH229="","NO DATA",PROGRESS!AH229)</f>
        <v>NO DATA</v>
      </c>
      <c r="L218" s="270" t="str">
        <f>IF(PROGRESS!AM229="","NO DATA",PROGRESS!AM229)</f>
        <v>NO DATA</v>
      </c>
      <c r="M218" s="270" t="str">
        <f>IF(PROGRESS!AR229="","NO DATA",PROGRESS!AR229)</f>
        <v>NO DATA</v>
      </c>
      <c r="N218" s="270" t="str">
        <f>IF(PROGRESS!AW229="","NO DATA",PROGRESS!AW229)</f>
        <v>NO DATA</v>
      </c>
      <c r="O218" s="270" t="str">
        <f>IF(PROGRESS!BB229="","NO DATA",PROGRESS!BB229)</f>
        <v>NO DATA</v>
      </c>
      <c r="P218" s="270" t="str">
        <f>IF(PROGRESS!BG229="","NO DATA",PROGRESS!BG229)</f>
        <v>NO DATA</v>
      </c>
      <c r="Q218" s="270" t="str">
        <f>IF(PROGRESS!BL229="","NO DATA",PROGRESS!BL229)</f>
        <v>NO DATA</v>
      </c>
      <c r="R218" s="270" t="str">
        <f>IF(PROGRESS!BQ229="","NO DATA",PROGRESS!BQ229)</f>
        <v>NO DATA</v>
      </c>
      <c r="S218" s="270" t="str">
        <f>IF(PROGRESS!BV229="","NO DATA",PROGRESS!BV229)</f>
        <v>NO DATA</v>
      </c>
      <c r="T218" s="270" t="str">
        <f>IF(PROGRESS!CA229="","NO DATA",PROGRESS!CA229)</f>
        <v>NO DATA</v>
      </c>
      <c r="U218" s="270" t="str">
        <f>IF(PROGRESS!CF229="","NO DATA",PROGRESS!CF229)</f>
        <v>NO DATA</v>
      </c>
      <c r="V218" s="385" t="str">
        <f>IF(PROGRESS!CK229="","NO DATA",PROGRESS!CK229)</f>
        <v>NO DATA</v>
      </c>
      <c r="AB218" s="14"/>
    </row>
    <row r="219" spans="1:28" x14ac:dyDescent="0.25">
      <c r="A219" s="35">
        <f>IF(DATASHEET!A216="","",DATASHEET!A216)</f>
        <v>152844</v>
      </c>
      <c r="B219" s="19" t="str">
        <f>DATASHEET!B216</f>
        <v>ZORMPAS, Loukas</v>
      </c>
      <c r="C219" s="20" t="str">
        <f>DATASHEET!C216</f>
        <v>8KC</v>
      </c>
      <c r="D219" s="122" t="str">
        <f>PROGRESS!E230</f>
        <v>N</v>
      </c>
      <c r="E219" s="424" t="str">
        <f>PROGRESS!I230</f>
        <v>N</v>
      </c>
      <c r="F219" s="377" t="str">
        <f>DATASHEET!L216</f>
        <v>5-6</v>
      </c>
      <c r="G219" s="274" t="str">
        <f t="shared" si="5"/>
        <v/>
      </c>
      <c r="H219" s="274" t="str">
        <f>IF(PROGRESS!S230="","NO DATA",PROGRESS!S230)</f>
        <v>NO DATA</v>
      </c>
      <c r="I219" s="275" t="str">
        <f>IF(PROGRESS!X230="","NO DATA",PROGRESS!X230)</f>
        <v>NO DATA</v>
      </c>
      <c r="J219" s="270" t="str">
        <f>IF(PROGRESS!AC230="","NO DATA",PROGRESS!AC230)</f>
        <v>NO DATA</v>
      </c>
      <c r="K219" s="270" t="str">
        <f>IF(PROGRESS!AH230="","NO DATA",PROGRESS!AH230)</f>
        <v>NO DATA</v>
      </c>
      <c r="L219" s="270" t="str">
        <f>IF(PROGRESS!AM230="","NO DATA",PROGRESS!AM230)</f>
        <v>NO DATA</v>
      </c>
      <c r="M219" s="270" t="str">
        <f>IF(PROGRESS!AR230="","NO DATA",PROGRESS!AR230)</f>
        <v>NO DATA</v>
      </c>
      <c r="N219" s="270" t="str">
        <f>IF(PROGRESS!AW230="","NO DATA",PROGRESS!AW230)</f>
        <v>NO DATA</v>
      </c>
      <c r="O219" s="270" t="str">
        <f>IF(PROGRESS!BB230="","NO DATA",PROGRESS!BB230)</f>
        <v>NO DATA</v>
      </c>
      <c r="P219" s="270" t="str">
        <f>IF(PROGRESS!BG230="","NO DATA",PROGRESS!BG230)</f>
        <v>NO DATA</v>
      </c>
      <c r="Q219" s="270" t="str">
        <f>IF(PROGRESS!BL230="","NO DATA",PROGRESS!BL230)</f>
        <v>NO DATA</v>
      </c>
      <c r="R219" s="270" t="str">
        <f>IF(PROGRESS!BQ230="","NO DATA",PROGRESS!BQ230)</f>
        <v>NO DATA</v>
      </c>
      <c r="S219" s="270" t="str">
        <f>IF(PROGRESS!BV230="","NO DATA",PROGRESS!BV230)</f>
        <v>NO DATA</v>
      </c>
      <c r="T219" s="270" t="str">
        <f>IF(PROGRESS!CA230="","NO DATA",PROGRESS!CA230)</f>
        <v>NO DATA</v>
      </c>
      <c r="U219" s="270" t="str">
        <f>IF(PROGRESS!CF230="","NO DATA",PROGRESS!CF230)</f>
        <v>NO DATA</v>
      </c>
      <c r="V219" s="385" t="str">
        <f>IF(PROGRESS!CK230="","NO DATA",PROGRESS!CK230)</f>
        <v>NO DATA</v>
      </c>
    </row>
    <row r="220" spans="1:28" x14ac:dyDescent="0.25">
      <c r="A220" s="35" t="str">
        <f>IF(DATASHEET!A217="","",DATASHEET!A217)</f>
        <v/>
      </c>
      <c r="B220" s="19">
        <f>DATASHEET!B217</f>
        <v>0</v>
      </c>
      <c r="C220" s="20">
        <f>DATASHEET!C217</f>
        <v>0</v>
      </c>
      <c r="D220" s="122">
        <f>PROGRESS!E231</f>
        <v>0</v>
      </c>
      <c r="E220" s="424">
        <f>PROGRESS!I231</f>
        <v>0</v>
      </c>
      <c r="F220" s="377" t="str">
        <f>DATASHEET!L217</f>
        <v/>
      </c>
      <c r="G220" s="274" t="str">
        <f t="shared" si="5"/>
        <v/>
      </c>
      <c r="H220" s="274" t="str">
        <f>IF(PROGRESS!S231="","NO DATA",PROGRESS!S231)</f>
        <v>NO DATA</v>
      </c>
      <c r="I220" s="275" t="str">
        <f>IF(PROGRESS!X231="","NO DATA",PROGRESS!X231)</f>
        <v>NO DATA</v>
      </c>
      <c r="J220" s="270" t="str">
        <f>IF(PROGRESS!AC231="","NO DATA",PROGRESS!AC231)</f>
        <v>NO DATA</v>
      </c>
      <c r="K220" s="270" t="str">
        <f>IF(PROGRESS!AH231="","NO DATA",PROGRESS!AH231)</f>
        <v>NO DATA</v>
      </c>
      <c r="L220" s="270" t="str">
        <f>IF(PROGRESS!AM231="","NO DATA",PROGRESS!AM231)</f>
        <v>NO DATA</v>
      </c>
      <c r="M220" s="270" t="str">
        <f>IF(PROGRESS!AR231="","NO DATA",PROGRESS!AR231)</f>
        <v>NO DATA</v>
      </c>
      <c r="N220" s="270" t="str">
        <f>IF(PROGRESS!AW231="","NO DATA",PROGRESS!AW231)</f>
        <v>NO DATA</v>
      </c>
      <c r="O220" s="270" t="str">
        <f>IF(PROGRESS!BB231="","NO DATA",PROGRESS!BB231)</f>
        <v>NO DATA</v>
      </c>
      <c r="P220" s="270" t="str">
        <f>IF(PROGRESS!BG231="","NO DATA",PROGRESS!BG231)</f>
        <v>NO DATA</v>
      </c>
      <c r="Q220" s="270" t="str">
        <f>IF(PROGRESS!BL231="","NO DATA",PROGRESS!BL231)</f>
        <v>NO DATA</v>
      </c>
      <c r="R220" s="270" t="str">
        <f>IF(PROGRESS!BQ231="","NO DATA",PROGRESS!BQ231)</f>
        <v>NO DATA</v>
      </c>
      <c r="S220" s="270" t="str">
        <f>IF(PROGRESS!BV231="","NO DATA",PROGRESS!BV231)</f>
        <v>NO DATA</v>
      </c>
      <c r="T220" s="270" t="str">
        <f>IF(PROGRESS!CA231="","NO DATA",PROGRESS!CA231)</f>
        <v>NO DATA</v>
      </c>
      <c r="U220" s="270" t="str">
        <f>IF(PROGRESS!CF231="","NO DATA",PROGRESS!CF231)</f>
        <v>NO DATA</v>
      </c>
      <c r="V220" s="385" t="str">
        <f>IF(PROGRESS!CK231="","NO DATA",PROGRESS!CK231)</f>
        <v>NO DATA</v>
      </c>
    </row>
    <row r="221" spans="1:28" x14ac:dyDescent="0.25">
      <c r="A221" s="35" t="str">
        <f>IF(DATASHEET!A218="","",DATASHEET!A218)</f>
        <v/>
      </c>
      <c r="B221" s="19">
        <f>DATASHEET!B218</f>
        <v>0</v>
      </c>
      <c r="C221" s="20">
        <f>DATASHEET!C218</f>
        <v>0</v>
      </c>
      <c r="D221" s="122">
        <f>PROGRESS!E232</f>
        <v>0</v>
      </c>
      <c r="E221" s="424">
        <f>PROGRESS!I232</f>
        <v>0</v>
      </c>
      <c r="F221" s="377" t="str">
        <f>DATASHEET!L218</f>
        <v/>
      </c>
      <c r="G221" s="274" t="str">
        <f t="shared" si="5"/>
        <v/>
      </c>
      <c r="H221" s="274" t="str">
        <f>IF(PROGRESS!S232="","NO DATA",PROGRESS!S232)</f>
        <v>NO DATA</v>
      </c>
      <c r="I221" s="275" t="str">
        <f>IF(PROGRESS!X232="","NO DATA",PROGRESS!X232)</f>
        <v>NO DATA</v>
      </c>
      <c r="J221" s="270" t="str">
        <f>IF(PROGRESS!AC232="","NO DATA",PROGRESS!AC232)</f>
        <v>NO DATA</v>
      </c>
      <c r="K221" s="270" t="str">
        <f>IF(PROGRESS!AH232="","NO DATA",PROGRESS!AH232)</f>
        <v>NO DATA</v>
      </c>
      <c r="L221" s="270" t="str">
        <f>IF(PROGRESS!AM232="","NO DATA",PROGRESS!AM232)</f>
        <v>NO DATA</v>
      </c>
      <c r="M221" s="270" t="str">
        <f>IF(PROGRESS!AR232="","NO DATA",PROGRESS!AR232)</f>
        <v>NO DATA</v>
      </c>
      <c r="N221" s="270" t="str">
        <f>IF(PROGRESS!AW232="","NO DATA",PROGRESS!AW232)</f>
        <v>NO DATA</v>
      </c>
      <c r="O221" s="270" t="str">
        <f>IF(PROGRESS!BB232="","NO DATA",PROGRESS!BB232)</f>
        <v>NO DATA</v>
      </c>
      <c r="P221" s="270" t="str">
        <f>IF(PROGRESS!BG232="","NO DATA",PROGRESS!BG232)</f>
        <v>NO DATA</v>
      </c>
      <c r="Q221" s="270" t="str">
        <f>IF(PROGRESS!BL232="","NO DATA",PROGRESS!BL232)</f>
        <v>NO DATA</v>
      </c>
      <c r="R221" s="270" t="str">
        <f>IF(PROGRESS!BQ232="","NO DATA",PROGRESS!BQ232)</f>
        <v>NO DATA</v>
      </c>
      <c r="S221" s="270" t="str">
        <f>IF(PROGRESS!BV232="","NO DATA",PROGRESS!BV232)</f>
        <v>NO DATA</v>
      </c>
      <c r="T221" s="270" t="str">
        <f>IF(PROGRESS!CA232="","NO DATA",PROGRESS!CA232)</f>
        <v>NO DATA</v>
      </c>
      <c r="U221" s="270" t="str">
        <f>IF(PROGRESS!CF232="","NO DATA",PROGRESS!CF232)</f>
        <v>NO DATA</v>
      </c>
      <c r="V221" s="385" t="str">
        <f>IF(PROGRESS!CK232="","NO DATA",PROGRESS!CK232)</f>
        <v>NO DATA</v>
      </c>
    </row>
    <row r="222" spans="1:28" x14ac:dyDescent="0.25">
      <c r="A222" s="35" t="str">
        <f>IF(DATASHEET!A219="","",DATASHEET!A219)</f>
        <v/>
      </c>
      <c r="B222" s="19">
        <f>DATASHEET!B219</f>
        <v>0</v>
      </c>
      <c r="C222" s="20">
        <f>DATASHEET!C219</f>
        <v>0</v>
      </c>
      <c r="D222" s="122">
        <f>PROGRESS!E233</f>
        <v>0</v>
      </c>
      <c r="E222" s="424">
        <f>PROGRESS!I233</f>
        <v>0</v>
      </c>
      <c r="F222" s="377" t="str">
        <f>DATASHEET!L219</f>
        <v/>
      </c>
      <c r="G222" s="274" t="str">
        <f t="shared" si="5"/>
        <v/>
      </c>
      <c r="H222" s="274" t="str">
        <f>IF(PROGRESS!S233="","NO DATA",PROGRESS!S233)</f>
        <v>NO DATA</v>
      </c>
      <c r="I222" s="275" t="str">
        <f>IF(PROGRESS!X233="","NO DATA",PROGRESS!X233)</f>
        <v>NO DATA</v>
      </c>
      <c r="J222" s="270" t="str">
        <f>IF(PROGRESS!AC233="","NO DATA",PROGRESS!AC233)</f>
        <v>NO DATA</v>
      </c>
      <c r="K222" s="270" t="str">
        <f>IF(PROGRESS!AH233="","NO DATA",PROGRESS!AH233)</f>
        <v>NO DATA</v>
      </c>
      <c r="L222" s="270" t="str">
        <f>IF(PROGRESS!AM233="","NO DATA",PROGRESS!AM233)</f>
        <v>NO DATA</v>
      </c>
      <c r="M222" s="270" t="str">
        <f>IF(PROGRESS!AR233="","NO DATA",PROGRESS!AR233)</f>
        <v>NO DATA</v>
      </c>
      <c r="N222" s="270" t="str">
        <f>IF(PROGRESS!AW233="","NO DATA",PROGRESS!AW233)</f>
        <v>NO DATA</v>
      </c>
      <c r="O222" s="270" t="str">
        <f>IF(PROGRESS!BB233="","NO DATA",PROGRESS!BB233)</f>
        <v>NO DATA</v>
      </c>
      <c r="P222" s="270" t="str">
        <f>IF(PROGRESS!BG233="","NO DATA",PROGRESS!BG233)</f>
        <v>NO DATA</v>
      </c>
      <c r="Q222" s="270" t="str">
        <f>IF(PROGRESS!BL233="","NO DATA",PROGRESS!BL233)</f>
        <v>NO DATA</v>
      </c>
      <c r="R222" s="270" t="str">
        <f>IF(PROGRESS!BQ233="","NO DATA",PROGRESS!BQ233)</f>
        <v>NO DATA</v>
      </c>
      <c r="S222" s="270" t="str">
        <f>IF(PROGRESS!BV233="","NO DATA",PROGRESS!BV233)</f>
        <v>NO DATA</v>
      </c>
      <c r="T222" s="270" t="str">
        <f>IF(PROGRESS!CA233="","NO DATA",PROGRESS!CA233)</f>
        <v>NO DATA</v>
      </c>
      <c r="U222" s="270" t="str">
        <f>IF(PROGRESS!CF233="","NO DATA",PROGRESS!CF233)</f>
        <v>NO DATA</v>
      </c>
      <c r="V222" s="385" t="str">
        <f>IF(PROGRESS!CK233="","NO DATA",PROGRESS!CK233)</f>
        <v>NO DATA</v>
      </c>
    </row>
    <row r="223" spans="1:28" x14ac:dyDescent="0.25">
      <c r="A223" s="35" t="str">
        <f>IF(DATASHEET!A220="","",DATASHEET!A220)</f>
        <v/>
      </c>
      <c r="B223" s="19">
        <f>DATASHEET!B220</f>
        <v>0</v>
      </c>
      <c r="C223" s="20">
        <f>DATASHEET!C220</f>
        <v>0</v>
      </c>
      <c r="D223" s="122">
        <f>PROGRESS!E234</f>
        <v>0</v>
      </c>
      <c r="E223" s="424">
        <f>PROGRESS!I234</f>
        <v>0</v>
      </c>
      <c r="F223" s="377" t="str">
        <f>DATASHEET!L220</f>
        <v/>
      </c>
      <c r="G223" s="274" t="str">
        <f t="shared" si="5"/>
        <v/>
      </c>
      <c r="H223" s="274" t="str">
        <f>IF(PROGRESS!S234="","NO DATA",PROGRESS!S234)</f>
        <v>NO DATA</v>
      </c>
      <c r="I223" s="275" t="str">
        <f>IF(PROGRESS!X234="","NO DATA",PROGRESS!X234)</f>
        <v>NO DATA</v>
      </c>
      <c r="J223" s="270" t="str">
        <f>IF(PROGRESS!AC234="","NO DATA",PROGRESS!AC234)</f>
        <v>NO DATA</v>
      </c>
      <c r="K223" s="270" t="str">
        <f>IF(PROGRESS!AH234="","NO DATA",PROGRESS!AH234)</f>
        <v>NO DATA</v>
      </c>
      <c r="L223" s="270" t="str">
        <f>IF(PROGRESS!AM234="","NO DATA",PROGRESS!AM234)</f>
        <v>NO DATA</v>
      </c>
      <c r="M223" s="270" t="str">
        <f>IF(PROGRESS!AR234="","NO DATA",PROGRESS!AR234)</f>
        <v>NO DATA</v>
      </c>
      <c r="N223" s="270" t="str">
        <f>IF(PROGRESS!AW234="","NO DATA",PROGRESS!AW234)</f>
        <v>NO DATA</v>
      </c>
      <c r="O223" s="270" t="str">
        <f>IF(PROGRESS!BB234="","NO DATA",PROGRESS!BB234)</f>
        <v>NO DATA</v>
      </c>
      <c r="P223" s="270" t="str">
        <f>IF(PROGRESS!BG234="","NO DATA",PROGRESS!BG234)</f>
        <v>NO DATA</v>
      </c>
      <c r="Q223" s="270" t="str">
        <f>IF(PROGRESS!BL234="","NO DATA",PROGRESS!BL234)</f>
        <v>NO DATA</v>
      </c>
      <c r="R223" s="270" t="str">
        <f>IF(PROGRESS!BQ234="","NO DATA",PROGRESS!BQ234)</f>
        <v>NO DATA</v>
      </c>
      <c r="S223" s="270" t="str">
        <f>IF(PROGRESS!BV234="","NO DATA",PROGRESS!BV234)</f>
        <v>NO DATA</v>
      </c>
      <c r="T223" s="270" t="str">
        <f>IF(PROGRESS!CA234="","NO DATA",PROGRESS!CA234)</f>
        <v>NO DATA</v>
      </c>
      <c r="U223" s="270" t="str">
        <f>IF(PROGRESS!CF234="","NO DATA",PROGRESS!CF234)</f>
        <v>NO DATA</v>
      </c>
      <c r="V223" s="385" t="str">
        <f>IF(PROGRESS!CK234="","NO DATA",PROGRESS!CK234)</f>
        <v>NO DATA</v>
      </c>
    </row>
    <row r="224" spans="1:28" x14ac:dyDescent="0.25">
      <c r="A224" s="35" t="str">
        <f>IF(DATASHEET!A221="","",DATASHEET!A221)</f>
        <v/>
      </c>
      <c r="B224" s="19">
        <f>DATASHEET!B221</f>
        <v>0</v>
      </c>
      <c r="C224" s="20">
        <f>DATASHEET!C221</f>
        <v>0</v>
      </c>
      <c r="D224" s="122">
        <f>PROGRESS!E235</f>
        <v>0</v>
      </c>
      <c r="E224" s="424">
        <f>PROGRESS!I235</f>
        <v>0</v>
      </c>
      <c r="F224" s="377" t="str">
        <f>DATASHEET!L221</f>
        <v/>
      </c>
      <c r="G224" s="274" t="str">
        <f t="shared" si="5"/>
        <v/>
      </c>
      <c r="H224" s="274" t="str">
        <f>IF(PROGRESS!S235="","NO DATA",PROGRESS!S235)</f>
        <v>NO DATA</v>
      </c>
      <c r="I224" s="275" t="str">
        <f>IF(PROGRESS!X235="","NO DATA",PROGRESS!X235)</f>
        <v>NO DATA</v>
      </c>
      <c r="J224" s="270" t="str">
        <f>IF(PROGRESS!AC235="","NO DATA",PROGRESS!AC235)</f>
        <v>NO DATA</v>
      </c>
      <c r="K224" s="270" t="str">
        <f>IF(PROGRESS!AH235="","NO DATA",PROGRESS!AH235)</f>
        <v>NO DATA</v>
      </c>
      <c r="L224" s="270" t="str">
        <f>IF(PROGRESS!AM235="","NO DATA",PROGRESS!AM235)</f>
        <v>NO DATA</v>
      </c>
      <c r="M224" s="270" t="str">
        <f>IF(PROGRESS!AR235="","NO DATA",PROGRESS!AR235)</f>
        <v>NO DATA</v>
      </c>
      <c r="N224" s="270" t="str">
        <f>IF(PROGRESS!AW235="","NO DATA",PROGRESS!AW235)</f>
        <v>NO DATA</v>
      </c>
      <c r="O224" s="270" t="str">
        <f>IF(PROGRESS!BB235="","NO DATA",PROGRESS!BB235)</f>
        <v>NO DATA</v>
      </c>
      <c r="P224" s="270" t="str">
        <f>IF(PROGRESS!BG235="","NO DATA",PROGRESS!BG235)</f>
        <v>NO DATA</v>
      </c>
      <c r="Q224" s="270" t="str">
        <f>IF(PROGRESS!BL235="","NO DATA",PROGRESS!BL235)</f>
        <v>NO DATA</v>
      </c>
      <c r="R224" s="270" t="str">
        <f>IF(PROGRESS!BQ235="","NO DATA",PROGRESS!BQ235)</f>
        <v>NO DATA</v>
      </c>
      <c r="S224" s="270" t="str">
        <f>IF(PROGRESS!BV235="","NO DATA",PROGRESS!BV235)</f>
        <v>NO DATA</v>
      </c>
      <c r="T224" s="270" t="str">
        <f>IF(PROGRESS!CA235="","NO DATA",PROGRESS!CA235)</f>
        <v>NO DATA</v>
      </c>
      <c r="U224" s="270" t="str">
        <f>IF(PROGRESS!CF235="","NO DATA",PROGRESS!CF235)</f>
        <v>NO DATA</v>
      </c>
      <c r="V224" s="385" t="str">
        <f>IF(PROGRESS!CK235="","NO DATA",PROGRESS!CK235)</f>
        <v>NO DATA</v>
      </c>
    </row>
    <row r="225" spans="1:23" x14ac:dyDescent="0.25">
      <c r="A225" s="35" t="str">
        <f>IF(DATASHEET!A222="","",DATASHEET!A222)</f>
        <v/>
      </c>
      <c r="B225" s="19">
        <f>DATASHEET!B222</f>
        <v>0</v>
      </c>
      <c r="C225" s="20">
        <f>DATASHEET!C222</f>
        <v>0</v>
      </c>
      <c r="D225" s="122">
        <f>PROGRESS!E236</f>
        <v>0</v>
      </c>
      <c r="E225" s="424">
        <f>PROGRESS!I236</f>
        <v>0</v>
      </c>
      <c r="F225" s="377" t="str">
        <f>DATASHEET!L222</f>
        <v/>
      </c>
      <c r="G225" s="274" t="str">
        <f t="shared" si="5"/>
        <v/>
      </c>
      <c r="H225" s="274" t="str">
        <f>IF(PROGRESS!S236="","NO DATA",PROGRESS!S236)</f>
        <v>NO DATA</v>
      </c>
      <c r="I225" s="275" t="str">
        <f>IF(PROGRESS!X236="","NO DATA",PROGRESS!X236)</f>
        <v>NO DATA</v>
      </c>
      <c r="J225" s="270" t="str">
        <f>IF(PROGRESS!AC236="","NO DATA",PROGRESS!AC236)</f>
        <v>NO DATA</v>
      </c>
      <c r="K225" s="270" t="str">
        <f>IF(PROGRESS!AH236="","NO DATA",PROGRESS!AH236)</f>
        <v>NO DATA</v>
      </c>
      <c r="L225" s="270" t="str">
        <f>IF(PROGRESS!AM236="","NO DATA",PROGRESS!AM236)</f>
        <v>NO DATA</v>
      </c>
      <c r="M225" s="270" t="str">
        <f>IF(PROGRESS!AR236="","NO DATA",PROGRESS!AR236)</f>
        <v>NO DATA</v>
      </c>
      <c r="N225" s="270" t="str">
        <f>IF(PROGRESS!AW236="","NO DATA",PROGRESS!AW236)</f>
        <v>NO DATA</v>
      </c>
      <c r="O225" s="270" t="str">
        <f>IF(PROGRESS!BB236="","NO DATA",PROGRESS!BB236)</f>
        <v>NO DATA</v>
      </c>
      <c r="P225" s="270" t="str">
        <f>IF(PROGRESS!BG236="","NO DATA",PROGRESS!BG236)</f>
        <v>NO DATA</v>
      </c>
      <c r="Q225" s="270" t="str">
        <f>IF(PROGRESS!BL236="","NO DATA",PROGRESS!BL236)</f>
        <v>NO DATA</v>
      </c>
      <c r="R225" s="270" t="str">
        <f>IF(PROGRESS!BQ236="","NO DATA",PROGRESS!BQ236)</f>
        <v>NO DATA</v>
      </c>
      <c r="S225" s="270" t="str">
        <f>IF(PROGRESS!BV236="","NO DATA",PROGRESS!BV236)</f>
        <v>NO DATA</v>
      </c>
      <c r="T225" s="270" t="str">
        <f>IF(PROGRESS!CA236="","NO DATA",PROGRESS!CA236)</f>
        <v>NO DATA</v>
      </c>
      <c r="U225" s="270" t="str">
        <f>IF(PROGRESS!CF236="","NO DATA",PROGRESS!CF236)</f>
        <v>NO DATA</v>
      </c>
      <c r="V225" s="385" t="str">
        <f>IF(PROGRESS!CK236="","NO DATA",PROGRESS!CK236)</f>
        <v>NO DATA</v>
      </c>
    </row>
    <row r="226" spans="1:23" x14ac:dyDescent="0.25">
      <c r="A226" s="35" t="str">
        <f>IF(DATASHEET!A223="","",DATASHEET!A223)</f>
        <v/>
      </c>
      <c r="B226" s="19">
        <f>DATASHEET!B223</f>
        <v>0</v>
      </c>
      <c r="C226" s="20">
        <f>DATASHEET!C223</f>
        <v>0</v>
      </c>
      <c r="D226" s="122">
        <f>PROGRESS!E237</f>
        <v>0</v>
      </c>
      <c r="E226" s="424">
        <f>PROGRESS!I237</f>
        <v>0</v>
      </c>
      <c r="F226" s="377" t="str">
        <f>DATASHEET!L223</f>
        <v/>
      </c>
      <c r="G226" s="274" t="str">
        <f t="shared" si="5"/>
        <v/>
      </c>
      <c r="H226" s="274" t="str">
        <f>IF(PROGRESS!S237="","NO DATA",PROGRESS!S237)</f>
        <v>NO DATA</v>
      </c>
      <c r="I226" s="275" t="str">
        <f>IF(PROGRESS!X237="","NO DATA",PROGRESS!X237)</f>
        <v>NO DATA</v>
      </c>
      <c r="J226" s="270" t="str">
        <f>IF(PROGRESS!AC237="","NO DATA",PROGRESS!AC237)</f>
        <v>NO DATA</v>
      </c>
      <c r="K226" s="270" t="str">
        <f>IF(PROGRESS!AH237="","NO DATA",PROGRESS!AH237)</f>
        <v>NO DATA</v>
      </c>
      <c r="L226" s="270" t="str">
        <f>IF(PROGRESS!AM237="","NO DATA",PROGRESS!AM237)</f>
        <v>NO DATA</v>
      </c>
      <c r="M226" s="270" t="str">
        <f>IF(PROGRESS!AR237="","NO DATA",PROGRESS!AR237)</f>
        <v>NO DATA</v>
      </c>
      <c r="N226" s="270" t="str">
        <f>IF(PROGRESS!AW237="","NO DATA",PROGRESS!AW237)</f>
        <v>NO DATA</v>
      </c>
      <c r="O226" s="270" t="str">
        <f>IF(PROGRESS!BB237="","NO DATA",PROGRESS!BB237)</f>
        <v>NO DATA</v>
      </c>
      <c r="P226" s="270" t="str">
        <f>IF(PROGRESS!BG237="","NO DATA",PROGRESS!BG237)</f>
        <v>NO DATA</v>
      </c>
      <c r="Q226" s="270" t="str">
        <f>IF(PROGRESS!BL237="","NO DATA",PROGRESS!BL237)</f>
        <v>NO DATA</v>
      </c>
      <c r="R226" s="270" t="str">
        <f>IF(PROGRESS!BQ237="","NO DATA",PROGRESS!BQ237)</f>
        <v>NO DATA</v>
      </c>
      <c r="S226" s="270" t="str">
        <f>IF(PROGRESS!BV237="","NO DATA",PROGRESS!BV237)</f>
        <v>NO DATA</v>
      </c>
      <c r="T226" s="270" t="str">
        <f>IF(PROGRESS!CA237="","NO DATA",PROGRESS!CA237)</f>
        <v>NO DATA</v>
      </c>
      <c r="U226" s="270" t="str">
        <f>IF(PROGRESS!CF237="","NO DATA",PROGRESS!CF237)</f>
        <v>NO DATA</v>
      </c>
      <c r="V226" s="385" t="str">
        <f>IF(PROGRESS!CK237="","NO DATA",PROGRESS!CK237)</f>
        <v>NO DATA</v>
      </c>
    </row>
    <row r="227" spans="1:23" x14ac:dyDescent="0.25">
      <c r="A227" s="35" t="str">
        <f>IF(DATASHEET!A224="","",DATASHEET!A224)</f>
        <v/>
      </c>
      <c r="B227" s="19">
        <f>DATASHEET!B224</f>
        <v>0</v>
      </c>
      <c r="C227" s="20">
        <f>DATASHEET!C224</f>
        <v>0</v>
      </c>
      <c r="D227" s="122">
        <f>PROGRESS!E238</f>
        <v>0</v>
      </c>
      <c r="E227" s="424">
        <f>PROGRESS!I238</f>
        <v>0</v>
      </c>
      <c r="F227" s="377" t="str">
        <f>DATASHEET!L224</f>
        <v/>
      </c>
      <c r="G227" s="274" t="str">
        <f t="shared" si="5"/>
        <v/>
      </c>
      <c r="H227" s="274" t="str">
        <f>IF(PROGRESS!S238="","NO DATA",PROGRESS!S238)</f>
        <v>NO DATA</v>
      </c>
      <c r="I227" s="275" t="str">
        <f>IF(PROGRESS!X238="","NO DATA",PROGRESS!X238)</f>
        <v>NO DATA</v>
      </c>
      <c r="J227" s="270" t="str">
        <f>IF(PROGRESS!AC238="","NO DATA",PROGRESS!AC238)</f>
        <v>NO DATA</v>
      </c>
      <c r="K227" s="270" t="str">
        <f>IF(PROGRESS!AH238="","NO DATA",PROGRESS!AH238)</f>
        <v>NO DATA</v>
      </c>
      <c r="L227" s="270" t="str">
        <f>IF(PROGRESS!AM238="","NO DATA",PROGRESS!AM238)</f>
        <v>NO DATA</v>
      </c>
      <c r="M227" s="270" t="str">
        <f>IF(PROGRESS!AR238="","NO DATA",PROGRESS!AR238)</f>
        <v>NO DATA</v>
      </c>
      <c r="N227" s="270" t="str">
        <f>IF(PROGRESS!AW238="","NO DATA",PROGRESS!AW238)</f>
        <v>NO DATA</v>
      </c>
      <c r="O227" s="270" t="str">
        <f>IF(PROGRESS!BB238="","NO DATA",PROGRESS!BB238)</f>
        <v>NO DATA</v>
      </c>
      <c r="P227" s="270" t="str">
        <f>IF(PROGRESS!BG238="","NO DATA",PROGRESS!BG238)</f>
        <v>NO DATA</v>
      </c>
      <c r="Q227" s="270" t="str">
        <f>IF(PROGRESS!BL238="","NO DATA",PROGRESS!BL238)</f>
        <v>NO DATA</v>
      </c>
      <c r="R227" s="270" t="str">
        <f>IF(PROGRESS!BQ238="","NO DATA",PROGRESS!BQ238)</f>
        <v>NO DATA</v>
      </c>
      <c r="S227" s="270" t="str">
        <f>IF(PROGRESS!BV238="","NO DATA",PROGRESS!BV238)</f>
        <v>NO DATA</v>
      </c>
      <c r="T227" s="270" t="str">
        <f>IF(PROGRESS!CA238="","NO DATA",PROGRESS!CA238)</f>
        <v>NO DATA</v>
      </c>
      <c r="U227" s="270" t="str">
        <f>IF(PROGRESS!CF238="","NO DATA",PROGRESS!CF238)</f>
        <v>NO DATA</v>
      </c>
      <c r="V227" s="385" t="str">
        <f>IF(PROGRESS!CK238="","NO DATA",PROGRESS!CK238)</f>
        <v>NO DATA</v>
      </c>
    </row>
    <row r="228" spans="1:23" x14ac:dyDescent="0.25">
      <c r="A228" s="35" t="str">
        <f>IF(DATASHEET!A225="","",DATASHEET!A225)</f>
        <v/>
      </c>
      <c r="B228" s="19">
        <f>DATASHEET!B225</f>
        <v>0</v>
      </c>
      <c r="C228" s="20">
        <f>DATASHEET!C225</f>
        <v>0</v>
      </c>
      <c r="D228" s="122">
        <f>PROGRESS!E239</f>
        <v>0</v>
      </c>
      <c r="E228" s="424">
        <f>PROGRESS!I239</f>
        <v>0</v>
      </c>
      <c r="F228" s="377" t="str">
        <f>DATASHEET!L225</f>
        <v/>
      </c>
      <c r="G228" s="274" t="str">
        <f t="shared" si="5"/>
        <v/>
      </c>
      <c r="H228" s="274" t="str">
        <f>IF(PROGRESS!S239="","NO DATA",PROGRESS!S239)</f>
        <v>NO DATA</v>
      </c>
      <c r="I228" s="275" t="str">
        <f>IF(PROGRESS!X239="","NO DATA",PROGRESS!X239)</f>
        <v>NO DATA</v>
      </c>
      <c r="J228" s="270" t="str">
        <f>IF(PROGRESS!AC239="","NO DATA",PROGRESS!AC239)</f>
        <v>NO DATA</v>
      </c>
      <c r="K228" s="270" t="str">
        <f>IF(PROGRESS!AH239="","NO DATA",PROGRESS!AH239)</f>
        <v>NO DATA</v>
      </c>
      <c r="L228" s="270" t="str">
        <f>IF(PROGRESS!AM239="","NO DATA",PROGRESS!AM239)</f>
        <v>NO DATA</v>
      </c>
      <c r="M228" s="270" t="str">
        <f>IF(PROGRESS!AR239="","NO DATA",PROGRESS!AR239)</f>
        <v>NO DATA</v>
      </c>
      <c r="N228" s="270" t="str">
        <f>IF(PROGRESS!AW239="","NO DATA",PROGRESS!AW239)</f>
        <v>NO DATA</v>
      </c>
      <c r="O228" s="270" t="str">
        <f>IF(PROGRESS!BB239="","NO DATA",PROGRESS!BB239)</f>
        <v>NO DATA</v>
      </c>
      <c r="P228" s="270" t="str">
        <f>IF(PROGRESS!BG239="","NO DATA",PROGRESS!BG239)</f>
        <v>NO DATA</v>
      </c>
      <c r="Q228" s="270" t="str">
        <f>IF(PROGRESS!BL239="","NO DATA",PROGRESS!BL239)</f>
        <v>NO DATA</v>
      </c>
      <c r="R228" s="270" t="str">
        <f>IF(PROGRESS!BQ239="","NO DATA",PROGRESS!BQ239)</f>
        <v>NO DATA</v>
      </c>
      <c r="S228" s="270" t="str">
        <f>IF(PROGRESS!BV239="","NO DATA",PROGRESS!BV239)</f>
        <v>NO DATA</v>
      </c>
      <c r="T228" s="270" t="str">
        <f>IF(PROGRESS!CA239="","NO DATA",PROGRESS!CA239)</f>
        <v>NO DATA</v>
      </c>
      <c r="U228" s="270" t="str">
        <f>IF(PROGRESS!CF239="","NO DATA",PROGRESS!CF239)</f>
        <v>NO DATA</v>
      </c>
      <c r="V228" s="385" t="str">
        <f>IF(PROGRESS!CK239="","NO DATA",PROGRESS!CK239)</f>
        <v>NO DATA</v>
      </c>
    </row>
    <row r="229" spans="1:23" x14ac:dyDescent="0.25">
      <c r="A229" s="35" t="str">
        <f>IF(DATASHEET!A226="","",DATASHEET!A226)</f>
        <v/>
      </c>
      <c r="B229" s="19">
        <f>DATASHEET!B226</f>
        <v>0</v>
      </c>
      <c r="C229" s="20">
        <f>DATASHEET!C226</f>
        <v>0</v>
      </c>
      <c r="D229" s="122">
        <f>PROGRESS!E240</f>
        <v>0</v>
      </c>
      <c r="E229" s="424">
        <f>PROGRESS!I240</f>
        <v>0</v>
      </c>
      <c r="F229" s="377" t="str">
        <f>DATASHEET!L226</f>
        <v/>
      </c>
      <c r="G229" s="274" t="str">
        <f t="shared" si="5"/>
        <v/>
      </c>
      <c r="H229" s="274" t="str">
        <f>IF(PROGRESS!S240="","NO DATA",PROGRESS!S240)</f>
        <v>NO DATA</v>
      </c>
      <c r="I229" s="275" t="str">
        <f>IF(PROGRESS!X240="","NO DATA",PROGRESS!X240)</f>
        <v>NO DATA</v>
      </c>
      <c r="J229" s="270" t="str">
        <f>IF(PROGRESS!AC240="","NO DATA",PROGRESS!AC240)</f>
        <v>NO DATA</v>
      </c>
      <c r="K229" s="270" t="str">
        <f>IF(PROGRESS!AH240="","NO DATA",PROGRESS!AH240)</f>
        <v>NO DATA</v>
      </c>
      <c r="L229" s="270" t="str">
        <f>IF(PROGRESS!AM240="","NO DATA",PROGRESS!AM240)</f>
        <v>NO DATA</v>
      </c>
      <c r="M229" s="270" t="str">
        <f>IF(PROGRESS!AR240="","NO DATA",PROGRESS!AR240)</f>
        <v>NO DATA</v>
      </c>
      <c r="N229" s="270" t="str">
        <f>IF(PROGRESS!AW240="","NO DATA",PROGRESS!AW240)</f>
        <v>NO DATA</v>
      </c>
      <c r="O229" s="270" t="str">
        <f>IF(PROGRESS!BB240="","NO DATA",PROGRESS!BB240)</f>
        <v>NO DATA</v>
      </c>
      <c r="P229" s="270" t="str">
        <f>IF(PROGRESS!BG240="","NO DATA",PROGRESS!BG240)</f>
        <v>NO DATA</v>
      </c>
      <c r="Q229" s="270" t="str">
        <f>IF(PROGRESS!BL240="","NO DATA",PROGRESS!BL240)</f>
        <v>NO DATA</v>
      </c>
      <c r="R229" s="270" t="str">
        <f>IF(PROGRESS!BQ240="","NO DATA",PROGRESS!BQ240)</f>
        <v>NO DATA</v>
      </c>
      <c r="S229" s="270" t="str">
        <f>IF(PROGRESS!BV240="","NO DATA",PROGRESS!BV240)</f>
        <v>NO DATA</v>
      </c>
      <c r="T229" s="270" t="str">
        <f>IF(PROGRESS!CA240="","NO DATA",PROGRESS!CA240)</f>
        <v>NO DATA</v>
      </c>
      <c r="U229" s="270" t="str">
        <f>IF(PROGRESS!CF240="","NO DATA",PROGRESS!CF240)</f>
        <v>NO DATA</v>
      </c>
      <c r="V229" s="385" t="str">
        <f>IF(PROGRESS!CK240="","NO DATA",PROGRESS!CK240)</f>
        <v>NO DATA</v>
      </c>
    </row>
    <row r="230" spans="1:23" x14ac:dyDescent="0.25">
      <c r="A230" s="35" t="str">
        <f>IF(DATASHEET!A227="","",DATASHEET!A227)</f>
        <v/>
      </c>
      <c r="B230" s="19">
        <f>DATASHEET!B227</f>
        <v>0</v>
      </c>
      <c r="C230" s="20">
        <f>DATASHEET!C227</f>
        <v>0</v>
      </c>
      <c r="D230" s="122">
        <f>PROGRESS!E241</f>
        <v>0</v>
      </c>
      <c r="E230" s="424">
        <f>PROGRESS!I241</f>
        <v>0</v>
      </c>
      <c r="F230" s="377" t="str">
        <f>DATASHEET!L227</f>
        <v/>
      </c>
      <c r="G230" s="274" t="str">
        <f t="shared" si="5"/>
        <v/>
      </c>
      <c r="H230" s="274" t="str">
        <f>IF(PROGRESS!S241="","NO DATA",PROGRESS!S241)</f>
        <v>NO DATA</v>
      </c>
      <c r="I230" s="275" t="str">
        <f>IF(PROGRESS!X241="","NO DATA",PROGRESS!X241)</f>
        <v>NO DATA</v>
      </c>
      <c r="J230" s="270" t="str">
        <f>IF(PROGRESS!AC241="","NO DATA",PROGRESS!AC241)</f>
        <v>NO DATA</v>
      </c>
      <c r="K230" s="270" t="str">
        <f>IF(PROGRESS!AH241="","NO DATA",PROGRESS!AH241)</f>
        <v>NO DATA</v>
      </c>
      <c r="L230" s="270" t="str">
        <f>IF(PROGRESS!AM241="","NO DATA",PROGRESS!AM241)</f>
        <v>NO DATA</v>
      </c>
      <c r="M230" s="270" t="str">
        <f>IF(PROGRESS!AR241="","NO DATA",PROGRESS!AR241)</f>
        <v>NO DATA</v>
      </c>
      <c r="N230" s="270" t="str">
        <f>IF(PROGRESS!AW241="","NO DATA",PROGRESS!AW241)</f>
        <v>NO DATA</v>
      </c>
      <c r="O230" s="270" t="str">
        <f>IF(PROGRESS!BB241="","NO DATA",PROGRESS!BB241)</f>
        <v>NO DATA</v>
      </c>
      <c r="P230" s="270" t="str">
        <f>IF(PROGRESS!BG241="","NO DATA",PROGRESS!BG241)</f>
        <v>NO DATA</v>
      </c>
      <c r="Q230" s="270" t="str">
        <f>IF(PROGRESS!BL241="","NO DATA",PROGRESS!BL241)</f>
        <v>NO DATA</v>
      </c>
      <c r="R230" s="270" t="str">
        <f>IF(PROGRESS!BQ241="","NO DATA",PROGRESS!BQ241)</f>
        <v>NO DATA</v>
      </c>
      <c r="S230" s="270" t="str">
        <f>IF(PROGRESS!BV241="","NO DATA",PROGRESS!BV241)</f>
        <v>NO DATA</v>
      </c>
      <c r="T230" s="270" t="str">
        <f>IF(PROGRESS!CA241="","NO DATA",PROGRESS!CA241)</f>
        <v>NO DATA</v>
      </c>
      <c r="U230" s="270" t="str">
        <f>IF(PROGRESS!CF241="","NO DATA",PROGRESS!CF241)</f>
        <v>NO DATA</v>
      </c>
      <c r="V230" s="385" t="str">
        <f>IF(PROGRESS!CK241="","NO DATA",PROGRESS!CK241)</f>
        <v>NO DATA</v>
      </c>
    </row>
    <row r="231" spans="1:23" x14ac:dyDescent="0.25">
      <c r="A231" s="35" t="str">
        <f>IF(DATASHEET!A228="","",DATASHEET!A228)</f>
        <v/>
      </c>
      <c r="B231" s="19">
        <f>DATASHEET!B228</f>
        <v>0</v>
      </c>
      <c r="C231" s="20">
        <f>DATASHEET!C228</f>
        <v>0</v>
      </c>
      <c r="D231" s="122">
        <f>PROGRESS!E242</f>
        <v>0</v>
      </c>
      <c r="E231" s="424">
        <f>PROGRESS!I242</f>
        <v>0</v>
      </c>
      <c r="F231" s="377" t="str">
        <f>DATASHEET!L228</f>
        <v/>
      </c>
      <c r="G231" s="274" t="str">
        <f t="shared" si="5"/>
        <v/>
      </c>
      <c r="H231" s="274" t="str">
        <f>IF(PROGRESS!S242="","NO DATA",PROGRESS!S242)</f>
        <v>NO DATA</v>
      </c>
      <c r="I231" s="275" t="str">
        <f>IF(PROGRESS!X242="","NO DATA",PROGRESS!X242)</f>
        <v>NO DATA</v>
      </c>
      <c r="J231" s="270" t="str">
        <f>IF(PROGRESS!AC242="","NO DATA",PROGRESS!AC242)</f>
        <v>NO DATA</v>
      </c>
      <c r="K231" s="270" t="str">
        <f>IF(PROGRESS!AH242="","NO DATA",PROGRESS!AH242)</f>
        <v>NO DATA</v>
      </c>
      <c r="L231" s="270" t="str">
        <f>IF(PROGRESS!AM242="","NO DATA",PROGRESS!AM242)</f>
        <v>NO DATA</v>
      </c>
      <c r="M231" s="270" t="str">
        <f>IF(PROGRESS!AR242="","NO DATA",PROGRESS!AR242)</f>
        <v>NO DATA</v>
      </c>
      <c r="N231" s="270" t="str">
        <f>IF(PROGRESS!AW242="","NO DATA",PROGRESS!AW242)</f>
        <v>NO DATA</v>
      </c>
      <c r="O231" s="270" t="str">
        <f>IF(PROGRESS!BB242="","NO DATA",PROGRESS!BB242)</f>
        <v>NO DATA</v>
      </c>
      <c r="P231" s="270" t="str">
        <f>IF(PROGRESS!BG242="","NO DATA",PROGRESS!BG242)</f>
        <v>NO DATA</v>
      </c>
      <c r="Q231" s="270" t="str">
        <f>IF(PROGRESS!BL242="","NO DATA",PROGRESS!BL242)</f>
        <v>NO DATA</v>
      </c>
      <c r="R231" s="270" t="str">
        <f>IF(PROGRESS!BQ242="","NO DATA",PROGRESS!BQ242)</f>
        <v>NO DATA</v>
      </c>
      <c r="S231" s="270" t="str">
        <f>IF(PROGRESS!BV242="","NO DATA",PROGRESS!BV242)</f>
        <v>NO DATA</v>
      </c>
      <c r="T231" s="270" t="str">
        <f>IF(PROGRESS!CA242="","NO DATA",PROGRESS!CA242)</f>
        <v>NO DATA</v>
      </c>
      <c r="U231" s="270" t="str">
        <f>IF(PROGRESS!CF242="","NO DATA",PROGRESS!CF242)</f>
        <v>NO DATA</v>
      </c>
      <c r="V231" s="385" t="str">
        <f>IF(PROGRESS!CK242="","NO DATA",PROGRESS!CK242)</f>
        <v>NO DATA</v>
      </c>
    </row>
    <row r="232" spans="1:23" x14ac:dyDescent="0.25">
      <c r="A232" s="35" t="str">
        <f>IF(DATASHEET!A229="","",DATASHEET!A229)</f>
        <v/>
      </c>
      <c r="B232" s="19">
        <f>DATASHEET!B229</f>
        <v>0</v>
      </c>
      <c r="C232" s="20">
        <f>DATASHEET!C229</f>
        <v>0</v>
      </c>
      <c r="D232" s="122">
        <f>PROGRESS!E243</f>
        <v>0</v>
      </c>
      <c r="E232" s="424">
        <f>PROGRESS!I243</f>
        <v>0</v>
      </c>
      <c r="F232" s="377" t="str">
        <f>DATASHEET!L229</f>
        <v/>
      </c>
      <c r="G232" s="274" t="str">
        <f t="shared" si="5"/>
        <v/>
      </c>
      <c r="H232" s="274" t="str">
        <f>IF(PROGRESS!S243="","NO DATA",PROGRESS!S243)</f>
        <v>NO DATA</v>
      </c>
      <c r="I232" s="275" t="str">
        <f>IF(PROGRESS!X243="","NO DATA",PROGRESS!X243)</f>
        <v>NO DATA</v>
      </c>
      <c r="J232" s="270" t="str">
        <f>IF(PROGRESS!AC243="","NO DATA",PROGRESS!AC243)</f>
        <v>NO DATA</v>
      </c>
      <c r="K232" s="270" t="str">
        <f>IF(PROGRESS!AH243="","NO DATA",PROGRESS!AH243)</f>
        <v>NO DATA</v>
      </c>
      <c r="L232" s="270" t="str">
        <f>IF(PROGRESS!AM243="","NO DATA",PROGRESS!AM243)</f>
        <v>NO DATA</v>
      </c>
      <c r="M232" s="270" t="str">
        <f>IF(PROGRESS!AR243="","NO DATA",PROGRESS!AR243)</f>
        <v>NO DATA</v>
      </c>
      <c r="N232" s="270" t="str">
        <f>IF(PROGRESS!AW243="","NO DATA",PROGRESS!AW243)</f>
        <v>NO DATA</v>
      </c>
      <c r="O232" s="270" t="str">
        <f>IF(PROGRESS!BB243="","NO DATA",PROGRESS!BB243)</f>
        <v>NO DATA</v>
      </c>
      <c r="P232" s="270" t="str">
        <f>IF(PROGRESS!BG243="","NO DATA",PROGRESS!BG243)</f>
        <v>NO DATA</v>
      </c>
      <c r="Q232" s="270" t="str">
        <f>IF(PROGRESS!BL243="","NO DATA",PROGRESS!BL243)</f>
        <v>NO DATA</v>
      </c>
      <c r="R232" s="270" t="str">
        <f>IF(PROGRESS!BQ243="","NO DATA",PROGRESS!BQ243)</f>
        <v>NO DATA</v>
      </c>
      <c r="S232" s="270" t="str">
        <f>IF(PROGRESS!BV243="","NO DATA",PROGRESS!BV243)</f>
        <v>NO DATA</v>
      </c>
      <c r="T232" s="270" t="str">
        <f>IF(PROGRESS!CA243="","NO DATA",PROGRESS!CA243)</f>
        <v>NO DATA</v>
      </c>
      <c r="U232" s="270" t="str">
        <f>IF(PROGRESS!CF243="","NO DATA",PROGRESS!CF243)</f>
        <v>NO DATA</v>
      </c>
      <c r="V232" s="385" t="str">
        <f>IF(PROGRESS!CK243="","NO DATA",PROGRESS!CK243)</f>
        <v>NO DATA</v>
      </c>
    </row>
    <row r="233" spans="1:23" ht="15.75" thickBot="1" x14ac:dyDescent="0.3">
      <c r="A233" s="35" t="str">
        <f>IF(DATASHEET!A230="","",DATASHEET!A230)</f>
        <v/>
      </c>
      <c r="B233" s="23">
        <f>DATASHEET!B230</f>
        <v>0</v>
      </c>
      <c r="C233" s="381">
        <f>DATASHEET!C230</f>
        <v>0</v>
      </c>
      <c r="D233" s="400">
        <f>PROGRESS!E244</f>
        <v>0</v>
      </c>
      <c r="E233" s="425">
        <f>PROGRESS!I244</f>
        <v>0</v>
      </c>
      <c r="F233" s="378" t="str">
        <f>DATASHEET!L230</f>
        <v/>
      </c>
      <c r="G233" s="274" t="str">
        <f t="shared" si="5"/>
        <v/>
      </c>
      <c r="H233" s="276" t="str">
        <f>IF(PROGRESS!S244="","NO DATA",PROGRESS!S244)</f>
        <v>NO DATA</v>
      </c>
      <c r="I233" s="278" t="str">
        <f>IF(PROGRESS!X244="","NO DATA",PROGRESS!X244)</f>
        <v>NO DATA</v>
      </c>
      <c r="J233" s="277" t="str">
        <f>IF(PROGRESS!AC244="","NO DATA",PROGRESS!AC244)</f>
        <v>NO DATA</v>
      </c>
      <c r="K233" s="277" t="str">
        <f>IF(PROGRESS!AH244="","NO DATA",PROGRESS!AH244)</f>
        <v>NO DATA</v>
      </c>
      <c r="L233" s="277" t="str">
        <f>IF(PROGRESS!AM244="","NO DATA",PROGRESS!AM244)</f>
        <v>NO DATA</v>
      </c>
      <c r="M233" s="277" t="str">
        <f>IF(PROGRESS!AR244="","NO DATA",PROGRESS!AR244)</f>
        <v>NO DATA</v>
      </c>
      <c r="N233" s="277" t="str">
        <f>IF(PROGRESS!AW244="","NO DATA",PROGRESS!AW244)</f>
        <v>NO DATA</v>
      </c>
      <c r="O233" s="277" t="str">
        <f>IF(PROGRESS!BB244="","NO DATA",PROGRESS!BB244)</f>
        <v>NO DATA</v>
      </c>
      <c r="P233" s="277" t="str">
        <f>IF(PROGRESS!BG244="","NO DATA",PROGRESS!BG244)</f>
        <v>NO DATA</v>
      </c>
      <c r="Q233" s="277" t="str">
        <f>IF(PROGRESS!BL244="","NO DATA",PROGRESS!BL244)</f>
        <v>NO DATA</v>
      </c>
      <c r="R233" s="277" t="str">
        <f>IF(PROGRESS!BQ244="","NO DATA",PROGRESS!BQ244)</f>
        <v>NO DATA</v>
      </c>
      <c r="S233" s="277" t="str">
        <f>IF(PROGRESS!BV244="","NO DATA",PROGRESS!BV244)</f>
        <v>NO DATA</v>
      </c>
      <c r="T233" s="277" t="str">
        <f>IF(PROGRESS!CA244="","NO DATA",PROGRESS!CA244)</f>
        <v>NO DATA</v>
      </c>
      <c r="U233" s="277" t="str">
        <f>IF(PROGRESS!CF244="","NO DATA",PROGRESS!CF244)</f>
        <v>NO DATA</v>
      </c>
      <c r="V233" s="386" t="str">
        <f>IF(PROGRESS!CK244="","NO DATA",PROGRESS!CK244)</f>
        <v>NO DATA</v>
      </c>
    </row>
    <row r="234" spans="1:23" x14ac:dyDescent="0.25">
      <c r="A234" s="268"/>
      <c r="B234" s="268"/>
      <c r="C234" s="268"/>
      <c r="D234" s="412"/>
      <c r="E234" s="412"/>
      <c r="F234" s="300"/>
      <c r="G234" s="306"/>
      <c r="H234" s="268"/>
      <c r="I234" s="268"/>
      <c r="J234" s="268"/>
      <c r="K234" s="268"/>
      <c r="L234" s="382"/>
      <c r="M234" s="268"/>
      <c r="N234" s="268"/>
      <c r="O234" s="268"/>
      <c r="P234" s="268"/>
      <c r="Q234" s="268"/>
      <c r="R234" s="268"/>
      <c r="S234" s="268"/>
      <c r="T234" s="268"/>
      <c r="U234" s="268"/>
      <c r="V234" s="382"/>
    </row>
    <row r="236" spans="1:23" x14ac:dyDescent="0.25">
      <c r="A236"/>
      <c r="B236"/>
      <c r="C236"/>
    </row>
    <row r="238" spans="1:23" ht="30.75" customHeight="1" thickBot="1" x14ac:dyDescent="0.3">
      <c r="H238" s="14" t="str">
        <f>H4</f>
        <v>ART</v>
      </c>
      <c r="I238" s="14" t="str">
        <f>I4</f>
        <v>D&amp;T</v>
      </c>
      <c r="J238" s="14" t="str">
        <f t="shared" ref="J238:U238" si="6">J4</f>
        <v>DRAMA</v>
      </c>
      <c r="K238" s="14" t="str">
        <f t="shared" si="6"/>
        <v>ENGLISH</v>
      </c>
      <c r="M238" s="14" t="str">
        <f t="shared" si="6"/>
        <v>GEOGRAPHY</v>
      </c>
      <c r="N238" s="14" t="str">
        <f t="shared" si="6"/>
        <v>HISTORY</v>
      </c>
      <c r="O238" s="14" t="str">
        <f t="shared" si="6"/>
        <v>ICT</v>
      </c>
      <c r="P238" s="14" t="str">
        <f t="shared" si="6"/>
        <v>MATHS</v>
      </c>
      <c r="Q238" s="14" t="str">
        <f t="shared" si="6"/>
        <v>MUSIC</v>
      </c>
      <c r="R238" s="14" t="str">
        <f>R4</f>
        <v>PSHE</v>
      </c>
      <c r="S238" s="14" t="str">
        <f t="shared" si="6"/>
        <v>PHYSED</v>
      </c>
      <c r="T238" s="14" t="str">
        <f t="shared" si="6"/>
        <v>RELIGIOUSED</v>
      </c>
      <c r="U238" s="14" t="str">
        <f t="shared" si="6"/>
        <v>SCIENCE</v>
      </c>
      <c r="W238" s="14"/>
    </row>
    <row r="239" spans="1:23" ht="15.75" thickBot="1" x14ac:dyDescent="0.3">
      <c r="B239" s="269" t="s">
        <v>41</v>
      </c>
      <c r="C239" s="269" t="s">
        <v>42</v>
      </c>
      <c r="D239" s="412"/>
      <c r="E239" s="412"/>
      <c r="H239" s="27" t="s">
        <v>45</v>
      </c>
      <c r="I239" s="27" t="s">
        <v>45</v>
      </c>
      <c r="J239" s="27" t="s">
        <v>45</v>
      </c>
      <c r="K239" s="27" t="s">
        <v>45</v>
      </c>
      <c r="L239" s="27"/>
      <c r="M239" s="27" t="s">
        <v>45</v>
      </c>
      <c r="N239" s="27" t="s">
        <v>45</v>
      </c>
      <c r="O239" s="27" t="s">
        <v>45</v>
      </c>
      <c r="P239" s="27" t="s">
        <v>45</v>
      </c>
      <c r="Q239" s="27" t="s">
        <v>45</v>
      </c>
      <c r="R239" s="27" t="s">
        <v>45</v>
      </c>
      <c r="S239" s="27" t="s">
        <v>45</v>
      </c>
      <c r="T239" s="27" t="s">
        <v>45</v>
      </c>
      <c r="U239" s="27" t="s">
        <v>45</v>
      </c>
      <c r="V239" s="27"/>
    </row>
    <row r="240" spans="1:23" x14ac:dyDescent="0.25">
      <c r="B240" s="30" t="s">
        <v>49</v>
      </c>
      <c r="C240" s="31" t="e">
        <f>#REF!+(#REF!*1.96)</f>
        <v>#REF!</v>
      </c>
      <c r="D240" s="421"/>
      <c r="E240" s="421"/>
      <c r="H240" s="34" t="e">
        <f t="shared" ref="H240:U240" si="7">STDEV(H5:H233)</f>
        <v>#DIV/0!</v>
      </c>
      <c r="I240" s="34" t="e">
        <f>STDEV(I5:I233)</f>
        <v>#DIV/0!</v>
      </c>
      <c r="J240" s="34" t="e">
        <f t="shared" si="7"/>
        <v>#DIV/0!</v>
      </c>
      <c r="K240" s="34" t="e">
        <f t="shared" si="7"/>
        <v>#DIV/0!</v>
      </c>
      <c r="L240" s="34"/>
      <c r="M240" s="34" t="e">
        <f t="shared" si="7"/>
        <v>#DIV/0!</v>
      </c>
      <c r="N240" s="34" t="e">
        <f t="shared" si="7"/>
        <v>#DIV/0!</v>
      </c>
      <c r="O240" s="34" t="e">
        <f t="shared" si="7"/>
        <v>#DIV/0!</v>
      </c>
      <c r="P240" s="34" t="e">
        <f t="shared" si="7"/>
        <v>#DIV/0!</v>
      </c>
      <c r="Q240" s="34" t="e">
        <f t="shared" si="7"/>
        <v>#DIV/0!</v>
      </c>
      <c r="R240" s="34" t="e">
        <f>STDEV(R5:R233)</f>
        <v>#DIV/0!</v>
      </c>
      <c r="S240" s="34" t="e">
        <f t="shared" si="7"/>
        <v>#DIV/0!</v>
      </c>
      <c r="T240" s="34" t="e">
        <f t="shared" si="7"/>
        <v>#DIV/0!</v>
      </c>
      <c r="U240" s="34" t="e">
        <f t="shared" si="7"/>
        <v>#DIV/0!</v>
      </c>
      <c r="V240" s="34"/>
    </row>
    <row r="241" spans="2:22" x14ac:dyDescent="0.25">
      <c r="B241" s="35" t="s">
        <v>50</v>
      </c>
      <c r="C241" s="36" t="e">
        <f>#REF!+(#REF!*1.96)</f>
        <v>#REF!</v>
      </c>
      <c r="D241" s="421"/>
      <c r="E241" s="421"/>
      <c r="H241" s="39" t="e">
        <f t="array" ref="H241">STDEV(IF(#REF!="F",H$5:H$233))</f>
        <v>#REF!</v>
      </c>
      <c r="I241" s="39" t="e">
        <f t="array" ref="I241">STDEV(IF(#REF!="F",I$5:I$233))</f>
        <v>#REF!</v>
      </c>
      <c r="J241" s="39" t="e">
        <f t="array" ref="J241">STDEV(IF(#REF!="F",J$5:J$233))</f>
        <v>#REF!</v>
      </c>
      <c r="K241" s="39" t="e">
        <f t="array" ref="K241">STDEV(IF(#REF!="F",K$5:K$233))</f>
        <v>#REF!</v>
      </c>
      <c r="L241" s="39"/>
      <c r="M241" s="39" t="e">
        <f t="array" ref="M241">STDEV(IF(#REF!="F",M$5:M$233))</f>
        <v>#REF!</v>
      </c>
      <c r="N241" s="39" t="e">
        <f t="array" ref="N241">STDEV(IF(#REF!="F",N$5:N$233))</f>
        <v>#REF!</v>
      </c>
      <c r="O241" s="39" t="e">
        <f t="array" ref="O241">STDEV(IF(#REF!="F",O$5:O$233))</f>
        <v>#REF!</v>
      </c>
      <c r="P241" s="39" t="e">
        <f t="array" ref="P241">STDEV(IF(#REF!="F",P$5:P$233))</f>
        <v>#REF!</v>
      </c>
      <c r="Q241" s="39" t="e">
        <f t="array" ref="Q241">STDEV(IF(#REF!="F",Q$5:Q$233))</f>
        <v>#REF!</v>
      </c>
      <c r="R241" s="39" t="e">
        <f t="array" ref="R241">STDEV(IF(#REF!="F",R$5:R$233))</f>
        <v>#REF!</v>
      </c>
      <c r="S241" s="39" t="e">
        <f t="array" ref="S241">STDEV(IF(#REF!="F",S$5:S$233))</f>
        <v>#REF!</v>
      </c>
      <c r="T241" s="39" t="e">
        <f t="array" ref="T241">STDEV(IF(#REF!="F",T$5:T$233))</f>
        <v>#REF!</v>
      </c>
      <c r="U241" s="39" t="e">
        <f t="array" ref="U241">STDEV(IF(#REF!="F",U$5:U$233))</f>
        <v>#REF!</v>
      </c>
      <c r="V241" s="39"/>
    </row>
    <row r="242" spans="2:22" x14ac:dyDescent="0.25">
      <c r="B242" s="35" t="s">
        <v>51</v>
      </c>
      <c r="C242" s="36" t="e">
        <f>#REF!+(#REF!*1.96)</f>
        <v>#REF!</v>
      </c>
      <c r="D242" s="421"/>
      <c r="E242" s="421"/>
      <c r="H242" s="39" t="e">
        <f t="array" ref="H242">STDEV(IF(#REF!="M",H$5:H$233))</f>
        <v>#REF!</v>
      </c>
      <c r="I242" s="39" t="e">
        <f t="array" ref="I242">STDEV(IF(#REF!="M",I$5:I$233))</f>
        <v>#REF!</v>
      </c>
      <c r="J242" s="39" t="e">
        <f t="array" ref="J242">STDEV(IF(#REF!="M",J$5:J$233))</f>
        <v>#REF!</v>
      </c>
      <c r="K242" s="39" t="e">
        <f t="array" ref="K242">STDEV(IF(#REF!="M",K$5:K$233))</f>
        <v>#REF!</v>
      </c>
      <c r="L242" s="39"/>
      <c r="M242" s="39" t="e">
        <f t="array" ref="M242">STDEV(IF(#REF!="M",M$5:M$233))</f>
        <v>#REF!</v>
      </c>
      <c r="N242" s="39" t="e">
        <f t="array" ref="N242">STDEV(IF(#REF!="M",N$5:N$233))</f>
        <v>#REF!</v>
      </c>
      <c r="O242" s="39" t="e">
        <f t="array" ref="O242">STDEV(IF(#REF!="M",O$5:O$233))</f>
        <v>#REF!</v>
      </c>
      <c r="P242" s="39" t="e">
        <f t="array" ref="P242">STDEV(IF(#REF!="M",P$5:P$233))</f>
        <v>#REF!</v>
      </c>
      <c r="Q242" s="39" t="e">
        <f t="array" ref="Q242">STDEV(IF(#REF!="M",Q$5:Q$233))</f>
        <v>#REF!</v>
      </c>
      <c r="R242" s="39" t="e">
        <f t="array" ref="R242">STDEV(IF(#REF!="M",R$5:R$233))</f>
        <v>#REF!</v>
      </c>
      <c r="S242" s="39" t="e">
        <f t="array" ref="S242">STDEV(IF(#REF!="M",S$5:S$233))</f>
        <v>#REF!</v>
      </c>
      <c r="T242" s="39" t="e">
        <f t="array" ref="T242">STDEV(IF(#REF!="M",T$5:T$233))</f>
        <v>#REF!</v>
      </c>
      <c r="U242" s="39" t="e">
        <f t="array" ref="U242">STDEV(IF(#REF!="M",U$5:U$233))</f>
        <v>#REF!</v>
      </c>
      <c r="V242" s="39"/>
    </row>
    <row r="243" spans="2:22" x14ac:dyDescent="0.25">
      <c r="B243" s="35" t="s">
        <v>4</v>
      </c>
      <c r="C243" s="36" t="e">
        <f>#REF!+(#REF!*1.96)</f>
        <v>#REF!</v>
      </c>
      <c r="D243" s="421"/>
      <c r="E243" s="421"/>
      <c r="H243" s="39" t="e">
        <f t="array" ref="H243">STDEV(IF(#REF!="Y",H$5:H$233))</f>
        <v>#REF!</v>
      </c>
      <c r="I243" s="39" t="e">
        <f t="array" ref="I243">STDEV(IF(#REF!="Y",I$5:I$233))</f>
        <v>#REF!</v>
      </c>
      <c r="J243" s="39" t="e">
        <f t="array" ref="J243">STDEV(IF(#REF!="Y",J$5:J$233))</f>
        <v>#REF!</v>
      </c>
      <c r="K243" s="39" t="e">
        <f t="array" ref="K243">STDEV(IF(#REF!="Y",K$5:K$233))</f>
        <v>#REF!</v>
      </c>
      <c r="L243" s="39"/>
      <c r="M243" s="39" t="e">
        <f t="array" ref="M243">STDEV(IF(#REF!="Y",M$5:M$233))</f>
        <v>#REF!</v>
      </c>
      <c r="N243" s="39" t="e">
        <f t="array" ref="N243">STDEV(IF(#REF!="Y",N$5:N$233))</f>
        <v>#REF!</v>
      </c>
      <c r="O243" s="39" t="e">
        <f t="array" ref="O243">STDEV(IF(#REF!="Y",O$5:O$233))</f>
        <v>#REF!</v>
      </c>
      <c r="P243" s="39" t="e">
        <f t="array" ref="P243">STDEV(IF(#REF!="Y",P$5:P$233))</f>
        <v>#REF!</v>
      </c>
      <c r="Q243" s="39" t="e">
        <f t="array" ref="Q243">STDEV(IF(#REF!="Y",Q$5:Q$233))</f>
        <v>#REF!</v>
      </c>
      <c r="R243" s="39" t="e">
        <f t="array" ref="R243">STDEV(IF(#REF!="Y",R$5:R$233))</f>
        <v>#REF!</v>
      </c>
      <c r="S243" s="39" t="e">
        <f t="array" ref="S243">STDEV(IF(#REF!="Y",S$5:S$233))</f>
        <v>#REF!</v>
      </c>
      <c r="T243" s="39" t="e">
        <f t="array" ref="T243">STDEV(IF(#REF!="Y",T$5:T$233))</f>
        <v>#REF!</v>
      </c>
      <c r="U243" s="39" t="e">
        <f t="array" ref="U243">STDEV(IF(#REF!="Y",U$5:U$233))</f>
        <v>#REF!</v>
      </c>
      <c r="V243" s="39"/>
    </row>
    <row r="244" spans="2:22" x14ac:dyDescent="0.25">
      <c r="B244" s="35" t="s">
        <v>52</v>
      </c>
      <c r="C244" s="36" t="e">
        <f>#REF!+(#REF!*1.96)</f>
        <v>#REF!</v>
      </c>
      <c r="D244" s="421"/>
      <c r="E244" s="421"/>
      <c r="H244" s="39" t="e">
        <f t="array" ref="H244">STDEV(IF(#REF!="n",H$5:H$233))</f>
        <v>#REF!</v>
      </c>
      <c r="I244" s="39" t="e">
        <f t="array" ref="I244">STDEV(IF(#REF!="n",I$5:I$233))</f>
        <v>#REF!</v>
      </c>
      <c r="J244" s="39" t="e">
        <f t="array" ref="J244">STDEV(IF(#REF!="n",J$5:J$233))</f>
        <v>#REF!</v>
      </c>
      <c r="K244" s="39" t="e">
        <f t="array" ref="K244">STDEV(IF(#REF!="n",K$5:K$233))</f>
        <v>#REF!</v>
      </c>
      <c r="L244" s="39"/>
      <c r="M244" s="39" t="e">
        <f t="array" ref="M244">STDEV(IF(#REF!="n",M$5:M$233))</f>
        <v>#REF!</v>
      </c>
      <c r="N244" s="39" t="e">
        <f t="array" ref="N244">STDEV(IF(#REF!="n",N$5:N$233))</f>
        <v>#REF!</v>
      </c>
      <c r="O244" s="39" t="e">
        <f t="array" ref="O244">STDEV(IF(#REF!="n",O$5:O$233))</f>
        <v>#REF!</v>
      </c>
      <c r="P244" s="39" t="e">
        <f t="array" ref="P244">STDEV(IF(#REF!="n",P$5:P$233))</f>
        <v>#REF!</v>
      </c>
      <c r="Q244" s="39" t="e">
        <f t="array" ref="Q244">STDEV(IF(#REF!="n",Q$5:Q$233))</f>
        <v>#REF!</v>
      </c>
      <c r="R244" s="39" t="e">
        <f t="array" ref="R244">STDEV(IF(#REF!="n",R$5:R$233))</f>
        <v>#REF!</v>
      </c>
      <c r="S244" s="39" t="e">
        <f t="array" ref="S244">STDEV(IF(#REF!="n",S$5:S$233))</f>
        <v>#REF!</v>
      </c>
      <c r="T244" s="39" t="e">
        <f t="array" ref="T244">STDEV(IF(#REF!="n",T$5:T$233))</f>
        <v>#REF!</v>
      </c>
      <c r="U244" s="39" t="e">
        <f t="array" ref="U244">STDEV(IF(#REF!="n",U$5:U$233))</f>
        <v>#REF!</v>
      </c>
      <c r="V244" s="39"/>
    </row>
    <row r="245" spans="2:22" x14ac:dyDescent="0.25">
      <c r="B245" s="35" t="s">
        <v>38</v>
      </c>
      <c r="C245" s="36" t="e">
        <f>#REF!+(#REF!*1.96)</f>
        <v>#REF!</v>
      </c>
      <c r="D245" s="421"/>
      <c r="E245" s="421"/>
      <c r="H245" s="39" t="e">
        <f t="array" ref="H245">STDEV(IF(#REF!="Y",H$5:H$233))</f>
        <v>#REF!</v>
      </c>
      <c r="I245" s="39" t="e">
        <f t="array" ref="I245">STDEV(IF(#REF!="Y",I$5:I$233))</f>
        <v>#REF!</v>
      </c>
      <c r="J245" s="39" t="e">
        <f t="array" ref="J245">STDEV(IF(#REF!="Y",J$5:J$233))</f>
        <v>#REF!</v>
      </c>
      <c r="K245" s="39" t="e">
        <f t="array" ref="K245">STDEV(IF(#REF!="Y",K$5:K$233))</f>
        <v>#REF!</v>
      </c>
      <c r="L245" s="39"/>
      <c r="M245" s="39" t="e">
        <f t="array" ref="M245">STDEV(IF(#REF!="Y",M$5:M$233))</f>
        <v>#REF!</v>
      </c>
      <c r="N245" s="39" t="e">
        <f t="array" ref="N245">STDEV(IF(#REF!="Y",N$5:N$233))</f>
        <v>#REF!</v>
      </c>
      <c r="O245" s="39" t="e">
        <f t="array" ref="O245">STDEV(IF(#REF!="Y",O$5:O$233))</f>
        <v>#REF!</v>
      </c>
      <c r="P245" s="39" t="e">
        <f t="array" ref="P245">STDEV(IF(#REF!="Y",P$5:P$233))</f>
        <v>#REF!</v>
      </c>
      <c r="Q245" s="39" t="e">
        <f t="array" ref="Q245">STDEV(IF(#REF!="Y",Q$5:Q$233))</f>
        <v>#REF!</v>
      </c>
      <c r="R245" s="39" t="e">
        <f t="array" ref="R245">STDEV(IF(#REF!="Y",R$5:R$233))</f>
        <v>#REF!</v>
      </c>
      <c r="S245" s="39" t="e">
        <f t="array" ref="S245">STDEV(IF(#REF!="Y",S$5:S$233))</f>
        <v>#REF!</v>
      </c>
      <c r="T245" s="39" t="e">
        <f t="array" ref="T245">STDEV(IF(#REF!="Y",T$5:T$233))</f>
        <v>#REF!</v>
      </c>
      <c r="U245" s="39" t="e">
        <f t="array" ref="U245">STDEV(IF(#REF!="Y",U$5:U$233))</f>
        <v>#REF!</v>
      </c>
      <c r="V245" s="39"/>
    </row>
    <row r="246" spans="2:22" x14ac:dyDescent="0.25">
      <c r="B246" s="35" t="s">
        <v>53</v>
      </c>
      <c r="C246" s="36" t="e">
        <f>#REF!+(#REF!*1.96)</f>
        <v>#REF!</v>
      </c>
      <c r="D246" s="421"/>
      <c r="E246" s="421"/>
      <c r="H246" s="39" t="e">
        <f t="array" ref="H246">STDEV(IF(#REF!="N",H$5:H$233))</f>
        <v>#REF!</v>
      </c>
      <c r="I246" s="39" t="e">
        <f t="array" ref="I246">STDEV(IF(#REF!="N",I$5:I$233))</f>
        <v>#REF!</v>
      </c>
      <c r="J246" s="39" t="e">
        <f t="array" ref="J246">STDEV(IF(#REF!="N",J$5:J$233))</f>
        <v>#REF!</v>
      </c>
      <c r="K246" s="39" t="e">
        <f t="array" ref="K246">STDEV(IF(#REF!="N",K$5:K$233))</f>
        <v>#REF!</v>
      </c>
      <c r="L246" s="39"/>
      <c r="M246" s="39" t="e">
        <f t="array" ref="M246">STDEV(IF(#REF!="N",M$5:M$233))</f>
        <v>#REF!</v>
      </c>
      <c r="N246" s="39" t="e">
        <f t="array" ref="N246">STDEV(IF(#REF!="N",N$5:N$233))</f>
        <v>#REF!</v>
      </c>
      <c r="O246" s="39" t="e">
        <f t="array" ref="O246">STDEV(IF(#REF!="N",O$5:O$233))</f>
        <v>#REF!</v>
      </c>
      <c r="P246" s="39" t="e">
        <f t="array" ref="P246">STDEV(IF(#REF!="N",P$5:P$233))</f>
        <v>#REF!</v>
      </c>
      <c r="Q246" s="39" t="e">
        <f t="array" ref="Q246">STDEV(IF(#REF!="N",Q$5:Q$233))</f>
        <v>#REF!</v>
      </c>
      <c r="R246" s="39" t="e">
        <f t="array" ref="R246">STDEV(IF(#REF!="N",R$5:R$233))</f>
        <v>#REF!</v>
      </c>
      <c r="S246" s="39" t="e">
        <f t="array" ref="S246">STDEV(IF(#REF!="N",S$5:S$233))</f>
        <v>#REF!</v>
      </c>
      <c r="T246" s="39" t="e">
        <f t="array" ref="T246">STDEV(IF(#REF!="N",T$5:T$233))</f>
        <v>#REF!</v>
      </c>
      <c r="U246" s="39" t="e">
        <f t="array" ref="U246">STDEV(IF(#REF!="N",U$5:U$233))</f>
        <v>#REF!</v>
      </c>
      <c r="V246" s="39"/>
    </row>
    <row r="247" spans="2:22" x14ac:dyDescent="0.25">
      <c r="B247" s="35" t="s">
        <v>54</v>
      </c>
      <c r="C247" s="36" t="e">
        <f>#REF!+(#REF!*1.96)</f>
        <v>#REF!</v>
      </c>
      <c r="D247" s="421"/>
      <c r="E247" s="421"/>
      <c r="H247" s="39" t="e">
        <f t="array" ref="H247">STDEV(IF(#REF!="Y",H$5:H$233))</f>
        <v>#REF!</v>
      </c>
      <c r="I247" s="39" t="e">
        <f t="array" ref="I247">STDEV(IF(#REF!="Y",I$5:I$233))</f>
        <v>#REF!</v>
      </c>
      <c r="J247" s="39" t="e">
        <f t="array" ref="J247">STDEV(IF(#REF!="Y",J$5:J$233))</f>
        <v>#REF!</v>
      </c>
      <c r="K247" s="39" t="e">
        <f t="array" ref="K247">STDEV(IF(#REF!="Y",K$5:K$233))</f>
        <v>#REF!</v>
      </c>
      <c r="L247" s="39"/>
      <c r="M247" s="39" t="e">
        <f t="array" ref="M247">STDEV(IF(#REF!="Y",M$5:M$233))</f>
        <v>#REF!</v>
      </c>
      <c r="N247" s="39" t="e">
        <f t="array" ref="N247">STDEV(IF(#REF!="Y",N$5:N$233))</f>
        <v>#REF!</v>
      </c>
      <c r="O247" s="39" t="e">
        <f t="array" ref="O247">STDEV(IF(#REF!="Y",O$5:O$233))</f>
        <v>#REF!</v>
      </c>
      <c r="P247" s="39" t="e">
        <f t="array" ref="P247">STDEV(IF(#REF!="Y",P$5:P$233))</f>
        <v>#REF!</v>
      </c>
      <c r="Q247" s="39" t="e">
        <f t="array" ref="Q247">STDEV(IF(#REF!="Y",Q$5:Q$233))</f>
        <v>#REF!</v>
      </c>
      <c r="R247" s="39" t="e">
        <f t="array" ref="R247">STDEV(IF(#REF!="Y",R$5:R$233))</f>
        <v>#REF!</v>
      </c>
      <c r="S247" s="39" t="e">
        <f t="array" ref="S247">STDEV(IF(#REF!="Y",S$5:S$233))</f>
        <v>#REF!</v>
      </c>
      <c r="T247" s="39" t="e">
        <f t="array" ref="T247">STDEV(IF(#REF!="Y",T$5:T$233))</f>
        <v>#REF!</v>
      </c>
      <c r="U247" s="39" t="e">
        <f t="array" ref="U247">STDEV(IF(#REF!="Y",U$5:U$233))</f>
        <v>#REF!</v>
      </c>
      <c r="V247" s="39"/>
    </row>
    <row r="248" spans="2:22" x14ac:dyDescent="0.25">
      <c r="B248" s="35" t="s">
        <v>55</v>
      </c>
      <c r="C248" s="36" t="e">
        <f>#REF!+(#REF!*1.96)</f>
        <v>#REF!</v>
      </c>
      <c r="D248" s="421"/>
      <c r="E248" s="421"/>
      <c r="H248" s="39" t="e">
        <f t="array" ref="H248">STDEV(IF(#REF!="N",H$5:H$233))</f>
        <v>#REF!</v>
      </c>
      <c r="I248" s="39" t="e">
        <f t="array" ref="I248">STDEV(IF(#REF!="N",I$5:I$233))</f>
        <v>#REF!</v>
      </c>
      <c r="J248" s="39" t="e">
        <f t="array" ref="J248">STDEV(IF(#REF!="N",J$5:J$233))</f>
        <v>#REF!</v>
      </c>
      <c r="K248" s="39" t="e">
        <f t="array" ref="K248">STDEV(IF(#REF!="N",K$5:K$233))</f>
        <v>#REF!</v>
      </c>
      <c r="L248" s="39"/>
      <c r="M248" s="39" t="e">
        <f t="array" ref="M248">STDEV(IF(#REF!="N",M$5:M$233))</f>
        <v>#REF!</v>
      </c>
      <c r="N248" s="39" t="e">
        <f t="array" ref="N248">STDEV(IF(#REF!="N",N$5:N$233))</f>
        <v>#REF!</v>
      </c>
      <c r="O248" s="39" t="e">
        <f t="array" ref="O248">STDEV(IF(#REF!="N",O$5:O$233))</f>
        <v>#REF!</v>
      </c>
      <c r="P248" s="39" t="e">
        <f t="array" ref="P248">STDEV(IF(#REF!="N",P$5:P$233))</f>
        <v>#REF!</v>
      </c>
      <c r="Q248" s="39" t="e">
        <f t="array" ref="Q248">STDEV(IF(#REF!="N",Q$5:Q$233))</f>
        <v>#REF!</v>
      </c>
      <c r="R248" s="39" t="e">
        <f t="array" ref="R248">STDEV(IF(#REF!="N",R$5:R$233))</f>
        <v>#REF!</v>
      </c>
      <c r="S248" s="39" t="e">
        <f t="array" ref="S248">STDEV(IF(#REF!="N",S$5:S$233))</f>
        <v>#REF!</v>
      </c>
      <c r="T248" s="39" t="e">
        <f t="array" ref="T248">STDEV(IF(#REF!="N",T$5:T$233))</f>
        <v>#REF!</v>
      </c>
      <c r="U248" s="39" t="e">
        <f t="array" ref="U248">STDEV(IF(#REF!="N",U$5:U$233))</f>
        <v>#REF!</v>
      </c>
      <c r="V248" s="39"/>
    </row>
    <row r="249" spans="2:22" x14ac:dyDescent="0.25">
      <c r="B249" s="35" t="s">
        <v>56</v>
      </c>
      <c r="C249" s="36" t="e">
        <f>#REF!+(#REF!*1.96)</f>
        <v>#REF!</v>
      </c>
      <c r="D249" s="421"/>
      <c r="E249" s="421"/>
      <c r="H249" s="39" t="e">
        <f t="array" ref="H249">STDEV(IF($F$5:$F$233="L",H$5:H$233))</f>
        <v>#DIV/0!</v>
      </c>
      <c r="I249" s="39" t="e">
        <f t="array" ref="I249">STDEV(IF($F$5:$F$233="L",I$5:I$233))</f>
        <v>#DIV/0!</v>
      </c>
      <c r="J249" s="39" t="e">
        <f t="array" ref="J249">STDEV(IF($F$5:$F$233="L",J$5:J$233))</f>
        <v>#DIV/0!</v>
      </c>
      <c r="K249" s="39" t="e">
        <f t="array" ref="K249">STDEV(IF($F$5:$F$233="L",K$5:K$233))</f>
        <v>#DIV/0!</v>
      </c>
      <c r="L249" s="39"/>
      <c r="M249" s="39" t="e">
        <f t="array" ref="M249">STDEV(IF($F$5:$F$233="L",M$5:M$233))</f>
        <v>#DIV/0!</v>
      </c>
      <c r="N249" s="39" t="e">
        <f t="array" ref="N249">STDEV(IF($F$5:$F$233="L",N$5:N$233))</f>
        <v>#DIV/0!</v>
      </c>
      <c r="O249" s="39" t="e">
        <f t="array" ref="O249">STDEV(IF($F$5:$F$233="L",O$5:O$233))</f>
        <v>#DIV/0!</v>
      </c>
      <c r="P249" s="39" t="e">
        <f t="array" ref="P249">STDEV(IF($F$5:$F$233="L",P$5:P$233))</f>
        <v>#DIV/0!</v>
      </c>
      <c r="Q249" s="39" t="e">
        <f t="array" ref="Q249">STDEV(IF($F$5:$F$233="L",Q$5:Q$233))</f>
        <v>#DIV/0!</v>
      </c>
      <c r="R249" s="39" t="e">
        <f t="array" ref="R249">STDEV(IF($F$5:$F$233="L",R$5:R$233))</f>
        <v>#DIV/0!</v>
      </c>
      <c r="S249" s="39" t="e">
        <f t="array" ref="S249">STDEV(IF($F$5:$F$233="L",S$5:S$233))</f>
        <v>#DIV/0!</v>
      </c>
      <c r="T249" s="39" t="e">
        <f t="array" ref="T249">STDEV(IF($F$5:$F$233="L",T$5:T$233))</f>
        <v>#DIV/0!</v>
      </c>
      <c r="U249" s="39" t="e">
        <f t="array" ref="U249">STDEV(IF($F$5:$F$233="L",U$5:U$233))</f>
        <v>#DIV/0!</v>
      </c>
      <c r="V249" s="39"/>
    </row>
    <row r="250" spans="2:22" x14ac:dyDescent="0.25">
      <c r="B250" s="35" t="s">
        <v>57</v>
      </c>
      <c r="C250" s="36" t="e">
        <f>#REF!+(#REF!*1.96)</f>
        <v>#REF!</v>
      </c>
      <c r="D250" s="421"/>
      <c r="E250" s="421"/>
      <c r="H250" s="39" t="e">
        <f t="array" ref="H250">STDEV(IF($F$5:$F$233="m",H$5:H$233))</f>
        <v>#DIV/0!</v>
      </c>
      <c r="I250" s="39" t="e">
        <f t="array" ref="I250">STDEV(IF($F$5:$F$233="m",I$5:I$233))</f>
        <v>#DIV/0!</v>
      </c>
      <c r="J250" s="39" t="e">
        <f t="array" ref="J250">STDEV(IF($F$5:$F$233="m",J$5:J$233))</f>
        <v>#DIV/0!</v>
      </c>
      <c r="K250" s="39" t="e">
        <f t="array" ref="K250">STDEV(IF($F$5:$F$233="m",K$5:K$233))</f>
        <v>#DIV/0!</v>
      </c>
      <c r="L250" s="39"/>
      <c r="M250" s="39" t="e">
        <f t="array" ref="M250">STDEV(IF($F$5:$F$233="m",M$5:M$233))</f>
        <v>#DIV/0!</v>
      </c>
      <c r="N250" s="39" t="e">
        <f t="array" ref="N250">STDEV(IF($F$5:$F$233="m",N$5:N$233))</f>
        <v>#DIV/0!</v>
      </c>
      <c r="O250" s="39" t="e">
        <f t="array" ref="O250">STDEV(IF($F$5:$F$233="m",O$5:O$233))</f>
        <v>#DIV/0!</v>
      </c>
      <c r="P250" s="39" t="e">
        <f t="array" ref="P250">STDEV(IF($F$5:$F$233="m",P$5:P$233))</f>
        <v>#DIV/0!</v>
      </c>
      <c r="Q250" s="39" t="e">
        <f t="array" ref="Q250">STDEV(IF($F$5:$F$233="m",Q$5:Q$233))</f>
        <v>#DIV/0!</v>
      </c>
      <c r="R250" s="39" t="e">
        <f t="array" ref="R250">STDEV(IF($F$5:$F$233="m",R$5:R$233))</f>
        <v>#DIV/0!</v>
      </c>
      <c r="S250" s="39" t="e">
        <f t="array" ref="S250">STDEV(IF($F$5:$F$233="m",S$5:S$233))</f>
        <v>#DIV/0!</v>
      </c>
      <c r="T250" s="39" t="e">
        <f t="array" ref="T250">STDEV(IF($F$5:$F$233="m",T$5:T$233))</f>
        <v>#DIV/0!</v>
      </c>
      <c r="U250" s="39" t="e">
        <f t="array" ref="U250">STDEV(IF($F$5:$F$233="m",U$5:U$233))</f>
        <v>#DIV/0!</v>
      </c>
      <c r="V250" s="39"/>
    </row>
    <row r="251" spans="2:22" x14ac:dyDescent="0.25">
      <c r="B251" s="35" t="s">
        <v>58</v>
      </c>
      <c r="C251" s="36" t="e">
        <f>#REF!+(#REF!*1.96)</f>
        <v>#REF!</v>
      </c>
      <c r="D251" s="421"/>
      <c r="E251" s="421"/>
      <c r="H251" s="39" t="e">
        <f t="array" ref="H251">STDEV(IF($F$5:$F$233="h",H$5:H$233))</f>
        <v>#DIV/0!</v>
      </c>
      <c r="I251" s="39" t="e">
        <f t="array" ref="I251">STDEV(IF($F$5:$F$233="h",I$5:I$233))</f>
        <v>#DIV/0!</v>
      </c>
      <c r="J251" s="39" t="e">
        <f t="array" ref="J251">STDEV(IF($F$5:$F$233="h",J$5:J$233))</f>
        <v>#DIV/0!</v>
      </c>
      <c r="K251" s="39" t="e">
        <f t="array" ref="K251">STDEV(IF($F$5:$F$233="h",K$5:K$233))</f>
        <v>#DIV/0!</v>
      </c>
      <c r="L251" s="39"/>
      <c r="M251" s="39" t="e">
        <f t="array" ref="M251">STDEV(IF($F$5:$F$233="h",M$5:M$233))</f>
        <v>#DIV/0!</v>
      </c>
      <c r="N251" s="39" t="e">
        <f t="array" ref="N251">STDEV(IF($F$5:$F$233="h",N$5:N$233))</f>
        <v>#DIV/0!</v>
      </c>
      <c r="O251" s="39" t="e">
        <f t="array" ref="O251">STDEV(IF($F$5:$F$233="h",O$5:O$233))</f>
        <v>#DIV/0!</v>
      </c>
      <c r="P251" s="39" t="e">
        <f t="array" ref="P251">STDEV(IF($F$5:$F$233="h",P$5:P$233))</f>
        <v>#DIV/0!</v>
      </c>
      <c r="Q251" s="39" t="e">
        <f t="array" ref="Q251">STDEV(IF($F$5:$F$233="h",Q$5:Q$233))</f>
        <v>#DIV/0!</v>
      </c>
      <c r="R251" s="39" t="e">
        <f t="array" ref="R251">STDEV(IF($F$5:$F$233="h",R$5:R$233))</f>
        <v>#DIV/0!</v>
      </c>
      <c r="S251" s="39" t="e">
        <f t="array" ref="S251">STDEV(IF($F$5:$F$233="h",S$5:S$233))</f>
        <v>#DIV/0!</v>
      </c>
      <c r="T251" s="39" t="e">
        <f t="array" ref="T251">STDEV(IF($F$5:$F$233="h",T$5:T$233))</f>
        <v>#DIV/0!</v>
      </c>
      <c r="U251" s="39" t="e">
        <f t="array" ref="U251">STDEV(IF($F$5:$F$233="h",U$5:U$233))</f>
        <v>#DIV/0!</v>
      </c>
      <c r="V251" s="39"/>
    </row>
    <row r="252" spans="2:22" x14ac:dyDescent="0.25">
      <c r="B252" s="35" t="s">
        <v>59</v>
      </c>
      <c r="C252" s="36" t="e">
        <f>#REF!+(#REF!*1.96)</f>
        <v>#REF!</v>
      </c>
      <c r="D252" s="421"/>
      <c r="E252" s="421"/>
      <c r="H252" s="39" t="e">
        <f t="array" ref="H252">STDEV(IF(#REF!="Y",H$5:H$233))</f>
        <v>#REF!</v>
      </c>
      <c r="I252" s="39" t="e">
        <f t="array" ref="I252">STDEV(IF(#REF!="Y",I$5:I$233))</f>
        <v>#REF!</v>
      </c>
      <c r="J252" s="39" t="e">
        <f t="array" ref="J252">STDEV(IF(#REF!="Y",J$5:J$233))</f>
        <v>#REF!</v>
      </c>
      <c r="K252" s="39" t="e">
        <f t="array" ref="K252">STDEV(IF(#REF!="Y",K$5:K$233))</f>
        <v>#REF!</v>
      </c>
      <c r="L252" s="39"/>
      <c r="M252" s="39" t="e">
        <f t="array" ref="M252">STDEV(IF(#REF!="Y",M$5:M$233))</f>
        <v>#REF!</v>
      </c>
      <c r="N252" s="39" t="e">
        <f t="array" ref="N252">STDEV(IF(#REF!="Y",N$5:N$233))</f>
        <v>#REF!</v>
      </c>
      <c r="O252" s="39" t="e">
        <f t="array" ref="O252">STDEV(IF(#REF!="Y",O$5:O$233))</f>
        <v>#REF!</v>
      </c>
      <c r="P252" s="39" t="e">
        <f t="array" ref="P252">STDEV(IF(#REF!="Y",P$5:P$233))</f>
        <v>#REF!</v>
      </c>
      <c r="Q252" s="39" t="e">
        <f t="array" ref="Q252">STDEV(IF(#REF!="Y",Q$5:Q$233))</f>
        <v>#REF!</v>
      </c>
      <c r="R252" s="39" t="e">
        <f t="array" ref="R252">STDEV(IF(#REF!="Y",R$5:R$233))</f>
        <v>#REF!</v>
      </c>
      <c r="S252" s="39" t="e">
        <f t="array" ref="S252">STDEV(IF(#REF!="Y",S$5:S$233))</f>
        <v>#REF!</v>
      </c>
      <c r="T252" s="39" t="e">
        <f t="array" ref="T252">STDEV(IF(#REF!="Y",T$5:T$233))</f>
        <v>#REF!</v>
      </c>
      <c r="U252" s="39" t="e">
        <f t="array" ref="U252">STDEV(IF(#REF!="Y",U$5:U$233))</f>
        <v>#REF!</v>
      </c>
      <c r="V252" s="39"/>
    </row>
    <row r="253" spans="2:22" x14ac:dyDescent="0.25">
      <c r="B253" s="35" t="s">
        <v>60</v>
      </c>
      <c r="C253" s="36" t="e">
        <f>#REF!+(#REF!*1.96)</f>
        <v>#REF!</v>
      </c>
      <c r="D253" s="421"/>
      <c r="E253" s="421"/>
      <c r="H253" s="39" t="e">
        <f t="array" ref="H253">STDEV(IF(#REF!="N",H$5:H$233))</f>
        <v>#REF!</v>
      </c>
      <c r="I253" s="39" t="e">
        <f t="array" ref="I253">STDEV(IF(#REF!="N",I$5:I$233))</f>
        <v>#REF!</v>
      </c>
      <c r="J253" s="39" t="e">
        <f t="array" ref="J253">STDEV(IF(#REF!="N",J$5:J$233))</f>
        <v>#REF!</v>
      </c>
      <c r="K253" s="39" t="e">
        <f t="array" ref="K253">STDEV(IF(#REF!="N",K$5:K$233))</f>
        <v>#REF!</v>
      </c>
      <c r="L253" s="39"/>
      <c r="M253" s="39" t="e">
        <f t="array" ref="M253">STDEV(IF(#REF!="N",M$5:M$233))</f>
        <v>#REF!</v>
      </c>
      <c r="N253" s="39" t="e">
        <f t="array" ref="N253">STDEV(IF(#REF!="N",N$5:N$233))</f>
        <v>#REF!</v>
      </c>
      <c r="O253" s="39" t="e">
        <f t="array" ref="O253">STDEV(IF(#REF!="N",O$5:O$233))</f>
        <v>#REF!</v>
      </c>
      <c r="P253" s="39" t="e">
        <f t="array" ref="P253">STDEV(IF(#REF!="N",P$5:P$233))</f>
        <v>#REF!</v>
      </c>
      <c r="Q253" s="39" t="e">
        <f t="array" ref="Q253">STDEV(IF(#REF!="N",Q$5:Q$233))</f>
        <v>#REF!</v>
      </c>
      <c r="R253" s="39" t="e">
        <f t="array" ref="R253">STDEV(IF(#REF!="N",R$5:R$233))</f>
        <v>#REF!</v>
      </c>
      <c r="S253" s="39" t="e">
        <f t="array" ref="S253">STDEV(IF(#REF!="N",S$5:S$233))</f>
        <v>#REF!</v>
      </c>
      <c r="T253" s="39" t="e">
        <f t="array" ref="T253">STDEV(IF(#REF!="N",T$5:T$233))</f>
        <v>#REF!</v>
      </c>
      <c r="U253" s="39" t="e">
        <f t="array" ref="U253">STDEV(IF(#REF!="N",U$5:U$233))</f>
        <v>#REF!</v>
      </c>
      <c r="V253" s="39"/>
    </row>
    <row r="254" spans="2:22" x14ac:dyDescent="0.25">
      <c r="B254" s="35" t="s">
        <v>61</v>
      </c>
      <c r="C254" s="36" t="e">
        <f>#REF!+(#REF!*1.96)</f>
        <v>#REF!</v>
      </c>
      <c r="D254" s="421"/>
      <c r="E254" s="421"/>
      <c r="H254" s="39" t="e">
        <f t="array" ref="H254">STDEV(IF(#REF!="YS",H$5:H$233))</f>
        <v>#REF!</v>
      </c>
      <c r="I254" s="39" t="e">
        <f t="array" ref="I254">STDEV(IF(#REF!="YS",I$5:I$233))</f>
        <v>#REF!</v>
      </c>
      <c r="J254" s="39" t="e">
        <f t="array" ref="J254">STDEV(IF(#REF!="YS",J$5:J$233))</f>
        <v>#REF!</v>
      </c>
      <c r="K254" s="39" t="e">
        <f t="array" ref="K254">STDEV(IF(#REF!="YS",K$5:K$233))</f>
        <v>#REF!</v>
      </c>
      <c r="L254" s="39"/>
      <c r="M254" s="39" t="e">
        <f t="array" ref="M254">STDEV(IF(#REF!="YS",M$5:M$233))</f>
        <v>#REF!</v>
      </c>
      <c r="N254" s="39" t="e">
        <f t="array" ref="N254">STDEV(IF(#REF!="YS",N$5:N$233))</f>
        <v>#REF!</v>
      </c>
      <c r="O254" s="39" t="e">
        <f t="array" ref="O254">STDEV(IF(#REF!="YS",O$5:O$233))</f>
        <v>#REF!</v>
      </c>
      <c r="P254" s="39" t="e">
        <f t="array" ref="P254">STDEV(IF(#REF!="YS",P$5:P$233))</f>
        <v>#REF!</v>
      </c>
      <c r="Q254" s="39" t="e">
        <f t="array" ref="Q254">STDEV(IF(#REF!="YS",Q$5:Q$233))</f>
        <v>#REF!</v>
      </c>
      <c r="R254" s="39" t="e">
        <f t="array" ref="R254">STDEV(IF(#REF!="YS",R$5:R$233))</f>
        <v>#REF!</v>
      </c>
      <c r="S254" s="39" t="e">
        <f t="array" ref="S254">STDEV(IF(#REF!="YS",S$5:S$233))</f>
        <v>#REF!</v>
      </c>
      <c r="T254" s="39" t="e">
        <f t="array" ref="T254">STDEV(IF(#REF!="YS",T$5:T$233))</f>
        <v>#REF!</v>
      </c>
      <c r="U254" s="39" t="e">
        <f t="array" ref="U254">STDEV(IF(#REF!="YS",U$5:U$233))</f>
        <v>#REF!</v>
      </c>
      <c r="V254" s="39"/>
    </row>
    <row r="255" spans="2:22" x14ac:dyDescent="0.25">
      <c r="B255" s="35" t="s">
        <v>3</v>
      </c>
      <c r="C255" s="36" t="e">
        <f>#REF!+(#REF!*1.96)</f>
        <v>#REF!</v>
      </c>
      <c r="D255" s="421"/>
      <c r="E255" s="421"/>
      <c r="H255" s="39" t="e">
        <f t="array" ref="H255">STDEV(IF(#REF!&lt;&gt;"N",H$5:H$233))</f>
        <v>#REF!</v>
      </c>
      <c r="I255" s="39" t="e">
        <f t="array" ref="I255">STDEV(IF(#REF!&lt;&gt;"N",I$5:I$233))</f>
        <v>#REF!</v>
      </c>
      <c r="J255" s="39" t="e">
        <f t="array" ref="J255">STDEV(IF(#REF!&lt;&gt;"N",J$5:J$233))</f>
        <v>#REF!</v>
      </c>
      <c r="K255" s="39" t="e">
        <f t="array" ref="K255">STDEV(IF(#REF!&lt;&gt;"N",K$5:K$233))</f>
        <v>#REF!</v>
      </c>
      <c r="L255" s="39"/>
      <c r="M255" s="39" t="e">
        <f t="array" ref="M255">STDEV(IF(#REF!&lt;&gt;"N",M$5:M$233))</f>
        <v>#REF!</v>
      </c>
      <c r="N255" s="39" t="e">
        <f t="array" ref="N255">STDEV(IF(#REF!&lt;&gt;"N",N$5:N$233))</f>
        <v>#REF!</v>
      </c>
      <c r="O255" s="39" t="e">
        <f t="array" ref="O255">STDEV(IF(#REF!&lt;&gt;"N",O$5:O$233))</f>
        <v>#REF!</v>
      </c>
      <c r="P255" s="39" t="e">
        <f t="array" ref="P255">STDEV(IF(#REF!&lt;&gt;"N",P$5:P$233))</f>
        <v>#REF!</v>
      </c>
      <c r="Q255" s="39" t="e">
        <f t="array" ref="Q255">STDEV(IF(#REF!&lt;&gt;"N",Q$5:Q$233))</f>
        <v>#REF!</v>
      </c>
      <c r="R255" s="39" t="e">
        <f t="array" ref="R255">STDEV(IF(#REF!&lt;&gt;"N",R$5:R$233))</f>
        <v>#REF!</v>
      </c>
      <c r="S255" s="39" t="e">
        <f t="array" ref="S255">STDEV(IF(#REF!&lt;&gt;"N",S$5:S$233))</f>
        <v>#REF!</v>
      </c>
      <c r="T255" s="39" t="e">
        <f t="array" ref="T255">STDEV(IF(#REF!&lt;&gt;"N",T$5:T$233))</f>
        <v>#REF!</v>
      </c>
      <c r="U255" s="39" t="e">
        <f t="array" ref="U255">STDEV(IF(#REF!&lt;&gt;"N",U$5:U$233))</f>
        <v>#REF!</v>
      </c>
      <c r="V255" s="39"/>
    </row>
    <row r="256" spans="2:22" ht="15.75" thickBot="1" x14ac:dyDescent="0.3">
      <c r="B256" s="40" t="s">
        <v>62</v>
      </c>
      <c r="C256" s="41" t="e">
        <f>#REF!+(#REF!*1.96)</f>
        <v>#REF!</v>
      </c>
      <c r="D256" s="421"/>
      <c r="E256" s="421"/>
      <c r="H256" s="44" t="e">
        <f t="array" ref="H256">STDEV(IF(#REF!="N",H$5:H$233))</f>
        <v>#REF!</v>
      </c>
      <c r="I256" s="44" t="e">
        <f t="array" ref="I256">STDEV(IF(#REF!="N",I$5:I$233))</f>
        <v>#REF!</v>
      </c>
      <c r="J256" s="44" t="e">
        <f t="array" ref="J256">STDEV(IF(#REF!="N",J$5:J$233))</f>
        <v>#REF!</v>
      </c>
      <c r="K256" s="44" t="e">
        <f t="array" ref="K256">STDEV(IF(#REF!="N",K$5:K$233))</f>
        <v>#REF!</v>
      </c>
      <c r="L256" s="44"/>
      <c r="M256" s="44" t="e">
        <f t="array" ref="M256">STDEV(IF(#REF!="N",M$5:M$233))</f>
        <v>#REF!</v>
      </c>
      <c r="N256" s="44" t="e">
        <f t="array" ref="N256">STDEV(IF(#REF!="N",N$5:N$233))</f>
        <v>#REF!</v>
      </c>
      <c r="O256" s="44" t="e">
        <f t="array" ref="O256">STDEV(IF(#REF!="N",O$5:O$233))</f>
        <v>#REF!</v>
      </c>
      <c r="P256" s="44" t="e">
        <f t="array" ref="P256">STDEV(IF(#REF!="N",P$5:P$233))</f>
        <v>#REF!</v>
      </c>
      <c r="Q256" s="44" t="e">
        <f t="array" ref="Q256">STDEV(IF(#REF!="N",Q$5:Q$233))</f>
        <v>#REF!</v>
      </c>
      <c r="R256" s="44" t="e">
        <f t="array" ref="R256">STDEV(IF(#REF!="N",R$5:R$233))</f>
        <v>#REF!</v>
      </c>
      <c r="S256" s="44" t="e">
        <f t="array" ref="S256">STDEV(IF(#REF!="N",S$5:S$233))</f>
        <v>#REF!</v>
      </c>
      <c r="T256" s="44" t="e">
        <f t="array" ref="T256">STDEV(IF(#REF!="N",T$5:T$233))</f>
        <v>#REF!</v>
      </c>
      <c r="U256" s="44" t="e">
        <f t="array" ref="U256">STDEV(IF(#REF!="N",U$5:U$233))</f>
        <v>#REF!</v>
      </c>
      <c r="V256" s="44"/>
    </row>
    <row r="257" spans="2:22" ht="15.75" thickBot="1" x14ac:dyDescent="0.3">
      <c r="B257" s="45" t="e">
        <f>#REF!</f>
        <v>#REF!</v>
      </c>
      <c r="C257" s="46" t="e">
        <f>#REF!+(#REF!*1.96)</f>
        <v>#REF!</v>
      </c>
      <c r="D257" s="421"/>
      <c r="E257" s="421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</row>
    <row r="258" spans="2:22" ht="15.75" thickBot="1" x14ac:dyDescent="0.3">
      <c r="H258" s="49" t="s">
        <v>63</v>
      </c>
      <c r="I258" s="14" t="s">
        <v>63</v>
      </c>
      <c r="J258" s="14" t="s">
        <v>63</v>
      </c>
      <c r="K258" s="14" t="s">
        <v>63</v>
      </c>
      <c r="M258" s="14" t="s">
        <v>63</v>
      </c>
      <c r="N258" s="14" t="s">
        <v>63</v>
      </c>
      <c r="O258" s="14" t="s">
        <v>63</v>
      </c>
      <c r="P258" s="14" t="s">
        <v>63</v>
      </c>
      <c r="Q258" s="14" t="s">
        <v>63</v>
      </c>
      <c r="R258" s="14" t="s">
        <v>63</v>
      </c>
      <c r="S258" s="14" t="s">
        <v>63</v>
      </c>
      <c r="T258" s="14" t="s">
        <v>63</v>
      </c>
      <c r="U258" s="14" t="s">
        <v>63</v>
      </c>
    </row>
    <row r="259" spans="2:22" x14ac:dyDescent="0.25">
      <c r="H259" s="34" t="e">
        <f t="shared" ref="H259:U259" si="8">AVERAGE(H$5:H$233)</f>
        <v>#DIV/0!</v>
      </c>
      <c r="I259" s="34" t="e">
        <f>AVERAGE(I$5:I$233)</f>
        <v>#DIV/0!</v>
      </c>
      <c r="J259" s="34" t="e">
        <f t="shared" si="8"/>
        <v>#DIV/0!</v>
      </c>
      <c r="K259" s="34" t="e">
        <f t="shared" si="8"/>
        <v>#DIV/0!</v>
      </c>
      <c r="L259" s="34"/>
      <c r="M259" s="34" t="e">
        <f t="shared" si="8"/>
        <v>#DIV/0!</v>
      </c>
      <c r="N259" s="34" t="e">
        <f t="shared" si="8"/>
        <v>#DIV/0!</v>
      </c>
      <c r="O259" s="34" t="e">
        <f t="shared" si="8"/>
        <v>#DIV/0!</v>
      </c>
      <c r="P259" s="34" t="e">
        <f t="shared" si="8"/>
        <v>#DIV/0!</v>
      </c>
      <c r="Q259" s="34" t="e">
        <f t="shared" si="8"/>
        <v>#DIV/0!</v>
      </c>
      <c r="R259" s="34" t="e">
        <f>AVERAGE(R$5:R$233)</f>
        <v>#DIV/0!</v>
      </c>
      <c r="S259" s="34" t="e">
        <f t="shared" si="8"/>
        <v>#DIV/0!</v>
      </c>
      <c r="T259" s="34" t="e">
        <f t="shared" si="8"/>
        <v>#DIV/0!</v>
      </c>
      <c r="U259" s="34" t="e">
        <f t="shared" si="8"/>
        <v>#DIV/0!</v>
      </c>
      <c r="V259" s="34"/>
    </row>
    <row r="260" spans="2:22" x14ac:dyDescent="0.25">
      <c r="H260" s="39" t="e">
        <f t="array" ref="H260">AVERAGE(IF(#REF!="F",H$5:H$233))</f>
        <v>#REF!</v>
      </c>
      <c r="I260" s="39" t="e">
        <f t="array" ref="I260">AVERAGE(IF(#REF!="F",I$5:I$233))</f>
        <v>#REF!</v>
      </c>
      <c r="J260" s="39" t="e">
        <f t="array" ref="J260">AVERAGE(IF(#REF!="F",J$5:J$233))</f>
        <v>#REF!</v>
      </c>
      <c r="K260" s="39" t="e">
        <f t="array" ref="K260">AVERAGE(IF(#REF!="F",K$5:K$233))</f>
        <v>#REF!</v>
      </c>
      <c r="L260" s="39"/>
      <c r="M260" s="39" t="e">
        <f t="array" ref="M260">AVERAGE(IF(#REF!="F",M$5:M$233))</f>
        <v>#REF!</v>
      </c>
      <c r="N260" s="39" t="e">
        <f t="array" ref="N260">AVERAGE(IF(#REF!="F",N$5:N$233))</f>
        <v>#REF!</v>
      </c>
      <c r="O260" s="39" t="e">
        <f t="array" ref="O260">AVERAGE(IF(#REF!="F",O$5:O$233))</f>
        <v>#REF!</v>
      </c>
      <c r="P260" s="39" t="e">
        <f t="array" ref="P260">AVERAGE(IF(#REF!="F",P$5:P$233))</f>
        <v>#REF!</v>
      </c>
      <c r="Q260" s="39" t="e">
        <f t="array" ref="Q260">AVERAGE(IF(#REF!="F",Q$5:Q$233))</f>
        <v>#REF!</v>
      </c>
      <c r="R260" s="39" t="e">
        <f t="array" ref="R260">AVERAGE(IF(#REF!="F",R$5:R$233))</f>
        <v>#REF!</v>
      </c>
      <c r="S260" s="39" t="e">
        <f t="array" ref="S260">AVERAGE(IF(#REF!="F",S$5:S$233))</f>
        <v>#REF!</v>
      </c>
      <c r="T260" s="39" t="e">
        <f t="array" ref="T260">AVERAGE(IF(#REF!="F",T$5:T$233))</f>
        <v>#REF!</v>
      </c>
      <c r="U260" s="39" t="e">
        <f t="array" ref="U260">AVERAGE(IF(#REF!="F",U$5:U$233))</f>
        <v>#REF!</v>
      </c>
      <c r="V260" s="39"/>
    </row>
    <row r="261" spans="2:22" x14ac:dyDescent="0.25">
      <c r="H261" s="39" t="e">
        <f t="array" ref="H261">AVERAGE(IF(#REF!="M",H$5:H$233))</f>
        <v>#REF!</v>
      </c>
      <c r="I261" s="39" t="e">
        <f t="array" ref="I261">AVERAGE(IF(#REF!="M",I$5:I$233))</f>
        <v>#REF!</v>
      </c>
      <c r="J261" s="39" t="e">
        <f t="array" ref="J261">AVERAGE(IF(#REF!="M",J$5:J$233))</f>
        <v>#REF!</v>
      </c>
      <c r="K261" s="39" t="e">
        <f t="array" ref="K261">AVERAGE(IF(#REF!="M",K$5:K$233))</f>
        <v>#REF!</v>
      </c>
      <c r="L261" s="39"/>
      <c r="M261" s="39" t="e">
        <f t="array" ref="M261">AVERAGE(IF(#REF!="M",M$5:M$233))</f>
        <v>#REF!</v>
      </c>
      <c r="N261" s="39" t="e">
        <f t="array" ref="N261">AVERAGE(IF(#REF!="M",N$5:N$233))</f>
        <v>#REF!</v>
      </c>
      <c r="O261" s="39" t="e">
        <f t="array" ref="O261">AVERAGE(IF(#REF!="M",O$5:O$233))</f>
        <v>#REF!</v>
      </c>
      <c r="P261" s="39" t="e">
        <f t="array" ref="P261">AVERAGE(IF(#REF!="M",P$5:P$233))</f>
        <v>#REF!</v>
      </c>
      <c r="Q261" s="39" t="e">
        <f t="array" ref="Q261">AVERAGE(IF(#REF!="M",Q$5:Q$233))</f>
        <v>#REF!</v>
      </c>
      <c r="R261" s="39" t="e">
        <f t="array" ref="R261">AVERAGE(IF(#REF!="M",R$5:R$233))</f>
        <v>#REF!</v>
      </c>
      <c r="S261" s="39" t="e">
        <f t="array" ref="S261">AVERAGE(IF(#REF!="M",S$5:S$233))</f>
        <v>#REF!</v>
      </c>
      <c r="T261" s="39" t="e">
        <f t="array" ref="T261">AVERAGE(IF(#REF!="M",T$5:T$233))</f>
        <v>#REF!</v>
      </c>
      <c r="U261" s="39" t="e">
        <f t="array" ref="U261">AVERAGE(IF(#REF!="M",U$5:U$233))</f>
        <v>#REF!</v>
      </c>
      <c r="V261" s="39"/>
    </row>
    <row r="262" spans="2:22" ht="21" x14ac:dyDescent="0.35">
      <c r="C262" s="63" t="s">
        <v>100</v>
      </c>
      <c r="D262" s="422"/>
      <c r="E262" s="422"/>
      <c r="H262" s="39" t="e">
        <f t="array" ref="H262">AVERAGE(IF(#REF!="y",H$5:H$233))</f>
        <v>#REF!</v>
      </c>
      <c r="I262" s="39" t="e">
        <f t="array" ref="I262">AVERAGE(IF(#REF!="y",I$5:I$233))</f>
        <v>#REF!</v>
      </c>
      <c r="J262" s="39" t="e">
        <f t="array" ref="J262">AVERAGE(IF(#REF!="y",J$5:J$233))</f>
        <v>#REF!</v>
      </c>
      <c r="K262" s="39" t="e">
        <f t="array" ref="K262">AVERAGE(IF(#REF!="y",K$5:K$233))</f>
        <v>#REF!</v>
      </c>
      <c r="L262" s="39"/>
      <c r="M262" s="39" t="e">
        <f t="array" ref="M262">AVERAGE(IF(#REF!="y",M$5:M$233))</f>
        <v>#REF!</v>
      </c>
      <c r="N262" s="39" t="e">
        <f t="array" ref="N262">AVERAGE(IF(#REF!="y",N$5:N$233))</f>
        <v>#REF!</v>
      </c>
      <c r="O262" s="39" t="e">
        <f t="array" ref="O262">AVERAGE(IF(#REF!="y",O$5:O$233))</f>
        <v>#REF!</v>
      </c>
      <c r="P262" s="39" t="e">
        <f t="array" ref="P262">AVERAGE(IF(#REF!="y",P$5:P$233))</f>
        <v>#REF!</v>
      </c>
      <c r="Q262" s="39" t="e">
        <f t="array" ref="Q262">AVERAGE(IF(#REF!="y",Q$5:Q$233))</f>
        <v>#REF!</v>
      </c>
      <c r="R262" s="39" t="e">
        <f t="array" ref="R262">AVERAGE(IF(#REF!="y",R$5:R$233))</f>
        <v>#REF!</v>
      </c>
      <c r="S262" s="39" t="e">
        <f t="array" ref="S262">AVERAGE(IF(#REF!="y",S$5:S$233))</f>
        <v>#REF!</v>
      </c>
      <c r="T262" s="39" t="e">
        <f t="array" ref="T262">AVERAGE(IF(#REF!="y",T$5:T$233))</f>
        <v>#REF!</v>
      </c>
      <c r="U262" s="39" t="e">
        <f t="array" ref="U262">AVERAGE(IF(#REF!="y",U$5:U$233))</f>
        <v>#REF!</v>
      </c>
      <c r="V262" s="39"/>
    </row>
    <row r="263" spans="2:22" x14ac:dyDescent="0.25">
      <c r="H263" s="39" t="e">
        <f t="array" ref="H263">AVERAGE(IF(#REF!="n",H$5:H$233))</f>
        <v>#REF!</v>
      </c>
      <c r="I263" s="39" t="e">
        <f t="array" ref="I263">AVERAGE(IF(#REF!="n",I$5:I$233))</f>
        <v>#REF!</v>
      </c>
      <c r="J263" s="39" t="e">
        <f t="array" ref="J263">AVERAGE(IF(#REF!="n",J$5:J$233))</f>
        <v>#REF!</v>
      </c>
      <c r="K263" s="39" t="e">
        <f t="array" ref="K263">AVERAGE(IF(#REF!="n",K$5:K$233))</f>
        <v>#REF!</v>
      </c>
      <c r="L263" s="39"/>
      <c r="M263" s="39" t="e">
        <f t="array" ref="M263">AVERAGE(IF(#REF!="n",M$5:M$233))</f>
        <v>#REF!</v>
      </c>
      <c r="N263" s="39" t="e">
        <f t="array" ref="N263">AVERAGE(IF(#REF!="n",N$5:N$233))</f>
        <v>#REF!</v>
      </c>
      <c r="O263" s="39" t="e">
        <f t="array" ref="O263">AVERAGE(IF(#REF!="n",O$5:O$233))</f>
        <v>#REF!</v>
      </c>
      <c r="P263" s="39" t="e">
        <f t="array" ref="P263">AVERAGE(IF(#REF!="n",P$5:P$233))</f>
        <v>#REF!</v>
      </c>
      <c r="Q263" s="39" t="e">
        <f t="array" ref="Q263">AVERAGE(IF(#REF!="n",Q$5:Q$233))</f>
        <v>#REF!</v>
      </c>
      <c r="R263" s="39" t="e">
        <f t="array" ref="R263">AVERAGE(IF(#REF!="n",R$5:R$233))</f>
        <v>#REF!</v>
      </c>
      <c r="S263" s="39" t="e">
        <f t="array" ref="S263">AVERAGE(IF(#REF!="n",S$5:S$233))</f>
        <v>#REF!</v>
      </c>
      <c r="T263" s="39" t="e">
        <f t="array" ref="T263">AVERAGE(IF(#REF!="n",T$5:T$233))</f>
        <v>#REF!</v>
      </c>
      <c r="U263" s="39" t="e">
        <f t="array" ref="U263">AVERAGE(IF(#REF!="n",U$5:U$233))</f>
        <v>#REF!</v>
      </c>
      <c r="V263" s="39"/>
    </row>
    <row r="264" spans="2:22" x14ac:dyDescent="0.25">
      <c r="H264" s="39" t="e">
        <f t="array" ref="H264">AVERAGE(IF(#REF!="y",H$5:H$233))</f>
        <v>#REF!</v>
      </c>
      <c r="I264" s="39" t="e">
        <f t="array" ref="I264">AVERAGE(IF(#REF!="y",I$5:I$233))</f>
        <v>#REF!</v>
      </c>
      <c r="J264" s="39" t="e">
        <f t="array" ref="J264">AVERAGE(IF(#REF!="y",J$5:J$233))</f>
        <v>#REF!</v>
      </c>
      <c r="K264" s="39" t="e">
        <f t="array" ref="K264">AVERAGE(IF(#REF!="y",K$5:K$233))</f>
        <v>#REF!</v>
      </c>
      <c r="L264" s="39"/>
      <c r="M264" s="39" t="e">
        <f t="array" ref="M264">AVERAGE(IF(#REF!="y",M$5:M$233))</f>
        <v>#REF!</v>
      </c>
      <c r="N264" s="39" t="e">
        <f t="array" ref="N264">AVERAGE(IF(#REF!="y",N$5:N$233))</f>
        <v>#REF!</v>
      </c>
      <c r="O264" s="39" t="e">
        <f t="array" ref="O264">AVERAGE(IF(#REF!="y",O$5:O$233))</f>
        <v>#REF!</v>
      </c>
      <c r="P264" s="39" t="e">
        <f t="array" ref="P264">AVERAGE(IF(#REF!="y",P$5:P$233))</f>
        <v>#REF!</v>
      </c>
      <c r="Q264" s="39" t="e">
        <f t="array" ref="Q264">AVERAGE(IF(#REF!="y",Q$5:Q$233))</f>
        <v>#REF!</v>
      </c>
      <c r="R264" s="39" t="e">
        <f t="array" ref="R264">AVERAGE(IF(#REF!="y",R$5:R$233))</f>
        <v>#REF!</v>
      </c>
      <c r="S264" s="39" t="e">
        <f t="array" ref="S264">AVERAGE(IF(#REF!="y",S$5:S$233))</f>
        <v>#REF!</v>
      </c>
      <c r="T264" s="39" t="e">
        <f t="array" ref="T264">AVERAGE(IF(#REF!="y",T$5:T$233))</f>
        <v>#REF!</v>
      </c>
      <c r="U264" s="39" t="e">
        <f t="array" ref="U264">AVERAGE(IF(#REF!="y",U$5:U$233))</f>
        <v>#REF!</v>
      </c>
      <c r="V264" s="39"/>
    </row>
    <row r="265" spans="2:22" x14ac:dyDescent="0.25">
      <c r="H265" s="39" t="e">
        <f t="array" ref="H265">AVERAGE(IF(#REF!="n",H$5:H$233))</f>
        <v>#REF!</v>
      </c>
      <c r="I265" s="39" t="e">
        <f t="array" ref="I265">AVERAGE(IF(#REF!="n",I$5:I$233))</f>
        <v>#REF!</v>
      </c>
      <c r="J265" s="39" t="e">
        <f t="array" ref="J265">AVERAGE(IF(#REF!="n",J$5:J$233))</f>
        <v>#REF!</v>
      </c>
      <c r="K265" s="39" t="e">
        <f t="array" ref="K265">AVERAGE(IF(#REF!="n",K$5:K$233))</f>
        <v>#REF!</v>
      </c>
      <c r="L265" s="39"/>
      <c r="M265" s="39" t="e">
        <f t="array" ref="M265">AVERAGE(IF(#REF!="n",M$5:M$233))</f>
        <v>#REF!</v>
      </c>
      <c r="N265" s="39" t="e">
        <f t="array" ref="N265">AVERAGE(IF(#REF!="n",N$5:N$233))</f>
        <v>#REF!</v>
      </c>
      <c r="O265" s="39" t="e">
        <f t="array" ref="O265">AVERAGE(IF(#REF!="n",O$5:O$233))</f>
        <v>#REF!</v>
      </c>
      <c r="P265" s="39" t="e">
        <f t="array" ref="P265">AVERAGE(IF(#REF!="n",P$5:P$233))</f>
        <v>#REF!</v>
      </c>
      <c r="Q265" s="39" t="e">
        <f t="array" ref="Q265">AVERAGE(IF(#REF!="n",Q$5:Q$233))</f>
        <v>#REF!</v>
      </c>
      <c r="R265" s="39" t="e">
        <f t="array" ref="R265">AVERAGE(IF(#REF!="n",R$5:R$233))</f>
        <v>#REF!</v>
      </c>
      <c r="S265" s="39" t="e">
        <f t="array" ref="S265">AVERAGE(IF(#REF!="n",S$5:S$233))</f>
        <v>#REF!</v>
      </c>
      <c r="T265" s="39" t="e">
        <f t="array" ref="T265">AVERAGE(IF(#REF!="n",T$5:T$233))</f>
        <v>#REF!</v>
      </c>
      <c r="U265" s="39" t="e">
        <f t="array" ref="U265">AVERAGE(IF(#REF!="n",U$5:U$233))</f>
        <v>#REF!</v>
      </c>
      <c r="V265" s="39"/>
    </row>
    <row r="266" spans="2:22" x14ac:dyDescent="0.25">
      <c r="H266" s="39" t="e">
        <f t="array" ref="H266">AVERAGE(IF(#REF!="y",H$5:H$233))</f>
        <v>#REF!</v>
      </c>
      <c r="I266" s="39" t="e">
        <f t="array" ref="I266">AVERAGE(IF(#REF!="y",I$5:I$233))</f>
        <v>#REF!</v>
      </c>
      <c r="J266" s="39" t="e">
        <f t="array" ref="J266">AVERAGE(IF(#REF!="y",J$5:J$233))</f>
        <v>#REF!</v>
      </c>
      <c r="K266" s="39" t="e">
        <f t="array" ref="K266">AVERAGE(IF(#REF!="y",K$5:K$233))</f>
        <v>#REF!</v>
      </c>
      <c r="L266" s="39"/>
      <c r="M266" s="39" t="e">
        <f t="array" ref="M266">AVERAGE(IF(#REF!="y",M$5:M$233))</f>
        <v>#REF!</v>
      </c>
      <c r="N266" s="39" t="e">
        <f t="array" ref="N266">AVERAGE(IF(#REF!="y",N$5:N$233))</f>
        <v>#REF!</v>
      </c>
      <c r="O266" s="39" t="e">
        <f t="array" ref="O266">AVERAGE(IF(#REF!="y",O$5:O$233))</f>
        <v>#REF!</v>
      </c>
      <c r="P266" s="39" t="e">
        <f t="array" ref="P266">AVERAGE(IF(#REF!="y",P$5:P$233))</f>
        <v>#REF!</v>
      </c>
      <c r="Q266" s="39" t="e">
        <f t="array" ref="Q266">AVERAGE(IF(#REF!="y",Q$5:Q$233))</f>
        <v>#REF!</v>
      </c>
      <c r="R266" s="39" t="e">
        <f t="array" ref="R266">AVERAGE(IF(#REF!="y",R$5:R$233))</f>
        <v>#REF!</v>
      </c>
      <c r="S266" s="39" t="e">
        <f t="array" ref="S266">AVERAGE(IF(#REF!="y",S$5:S$233))</f>
        <v>#REF!</v>
      </c>
      <c r="T266" s="39" t="e">
        <f t="array" ref="T266">AVERAGE(IF(#REF!="y",T$5:T$233))</f>
        <v>#REF!</v>
      </c>
      <c r="U266" s="39" t="e">
        <f t="array" ref="U266">AVERAGE(IF(#REF!="y",U$5:U$233))</f>
        <v>#REF!</v>
      </c>
      <c r="V266" s="39"/>
    </row>
    <row r="267" spans="2:22" x14ac:dyDescent="0.25">
      <c r="H267" s="39" t="e">
        <f t="array" ref="H267">AVERAGE(IF(#REF!="n",H$5:H$233))</f>
        <v>#REF!</v>
      </c>
      <c r="I267" s="39" t="e">
        <f t="array" ref="I267">AVERAGE(IF(#REF!="n",I$5:I$233))</f>
        <v>#REF!</v>
      </c>
      <c r="J267" s="39" t="e">
        <f t="array" ref="J267">AVERAGE(IF(#REF!="n",J$5:J$233))</f>
        <v>#REF!</v>
      </c>
      <c r="K267" s="39" t="e">
        <f t="array" ref="K267">AVERAGE(IF(#REF!="n",K$5:K$233))</f>
        <v>#REF!</v>
      </c>
      <c r="L267" s="39"/>
      <c r="M267" s="39" t="e">
        <f t="array" ref="M267">AVERAGE(IF(#REF!="n",M$5:M$233))</f>
        <v>#REF!</v>
      </c>
      <c r="N267" s="39" t="e">
        <f t="array" ref="N267">AVERAGE(IF(#REF!="n",N$5:N$233))</f>
        <v>#REF!</v>
      </c>
      <c r="O267" s="39" t="e">
        <f t="array" ref="O267">AVERAGE(IF(#REF!="n",O$5:O$233))</f>
        <v>#REF!</v>
      </c>
      <c r="P267" s="39" t="e">
        <f t="array" ref="P267">AVERAGE(IF(#REF!="n",P$5:P$233))</f>
        <v>#REF!</v>
      </c>
      <c r="Q267" s="39" t="e">
        <f t="array" ref="Q267">AVERAGE(IF(#REF!="n",Q$5:Q$233))</f>
        <v>#REF!</v>
      </c>
      <c r="R267" s="39" t="e">
        <f t="array" ref="R267">AVERAGE(IF(#REF!="n",R$5:R$233))</f>
        <v>#REF!</v>
      </c>
      <c r="S267" s="39" t="e">
        <f t="array" ref="S267">AVERAGE(IF(#REF!="n",S$5:S$233))</f>
        <v>#REF!</v>
      </c>
      <c r="T267" s="39" t="e">
        <f t="array" ref="T267">AVERAGE(IF(#REF!="n",T$5:T$233))</f>
        <v>#REF!</v>
      </c>
      <c r="U267" s="39" t="e">
        <f t="array" ref="U267">AVERAGE(IF(#REF!="n",U$5:U$233))</f>
        <v>#REF!</v>
      </c>
      <c r="V267" s="39"/>
    </row>
    <row r="268" spans="2:22" x14ac:dyDescent="0.25">
      <c r="H268" s="39" t="e">
        <f t="array" ref="H268">AVERAGE(IF($F$5:$F$233="L",H$5:H$233))</f>
        <v>#DIV/0!</v>
      </c>
      <c r="I268" s="39" t="e">
        <f t="array" ref="I268">AVERAGE(IF($F$5:$F$233="L",I$5:I$233))</f>
        <v>#DIV/0!</v>
      </c>
      <c r="J268" s="39" t="e">
        <f t="array" ref="J268">AVERAGE(IF($F$5:$F$233="L",J$5:J$233))</f>
        <v>#DIV/0!</v>
      </c>
      <c r="K268" s="39" t="e">
        <f t="array" ref="K268">AVERAGE(IF($F$5:$F$233="L",K$5:K$233))</f>
        <v>#DIV/0!</v>
      </c>
      <c r="L268" s="39"/>
      <c r="M268" s="39" t="e">
        <f t="array" ref="M268">AVERAGE(IF($F$5:$F$233="L",M$5:M$233))</f>
        <v>#DIV/0!</v>
      </c>
      <c r="N268" s="39" t="e">
        <f t="array" ref="N268">AVERAGE(IF($F$5:$F$233="L",N$5:N$233))</f>
        <v>#DIV/0!</v>
      </c>
      <c r="O268" s="39" t="e">
        <f t="array" ref="O268">AVERAGE(IF($F$5:$F$233="L",O$5:O$233))</f>
        <v>#DIV/0!</v>
      </c>
      <c r="P268" s="39" t="e">
        <f t="array" ref="P268">AVERAGE(IF($F$5:$F$233="L",P$5:P$233))</f>
        <v>#DIV/0!</v>
      </c>
      <c r="Q268" s="39" t="e">
        <f t="array" ref="Q268">AVERAGE(IF($F$5:$F$233="L",Q$5:Q$233))</f>
        <v>#DIV/0!</v>
      </c>
      <c r="R268" s="39" t="e">
        <f t="array" ref="R268">AVERAGE(IF($F$5:$F$233="L",R$5:R$233))</f>
        <v>#DIV/0!</v>
      </c>
      <c r="S268" s="39" t="e">
        <f t="array" ref="S268">AVERAGE(IF($F$5:$F$233="L",S$5:S$233))</f>
        <v>#DIV/0!</v>
      </c>
      <c r="T268" s="39" t="e">
        <f t="array" ref="T268">AVERAGE(IF($F$5:$F$233="L",T$5:T$233))</f>
        <v>#DIV/0!</v>
      </c>
      <c r="U268" s="39" t="e">
        <f t="array" ref="U268">AVERAGE(IF($F$5:$F$233="L",U$5:U$233))</f>
        <v>#DIV/0!</v>
      </c>
      <c r="V268" s="39"/>
    </row>
    <row r="269" spans="2:22" x14ac:dyDescent="0.25">
      <c r="H269" s="39" t="e">
        <f t="array" ref="H269">AVERAGE(IF($F$5:$F$233="M",H$5:H$233))</f>
        <v>#DIV/0!</v>
      </c>
      <c r="I269" s="39" t="e">
        <f t="array" ref="I269">AVERAGE(IF($F$5:$F$233="M",I$5:I$233))</f>
        <v>#DIV/0!</v>
      </c>
      <c r="J269" s="39" t="e">
        <f t="array" ref="J269">AVERAGE(IF($F$5:$F$233="M",J$5:J$233))</f>
        <v>#DIV/0!</v>
      </c>
      <c r="K269" s="39" t="e">
        <f t="array" ref="K269">AVERAGE(IF($F$5:$F$233="M",K$5:K$233))</f>
        <v>#DIV/0!</v>
      </c>
      <c r="L269" s="39"/>
      <c r="M269" s="39" t="e">
        <f t="array" ref="M269">AVERAGE(IF($F$5:$F$233="M",M$5:M$233))</f>
        <v>#DIV/0!</v>
      </c>
      <c r="N269" s="39" t="e">
        <f t="array" ref="N269">AVERAGE(IF($F$5:$F$233="M",N$5:N$233))</f>
        <v>#DIV/0!</v>
      </c>
      <c r="O269" s="39" t="e">
        <f t="array" ref="O269">AVERAGE(IF($F$5:$F$233="M",O$5:O$233))</f>
        <v>#DIV/0!</v>
      </c>
      <c r="P269" s="39" t="e">
        <f t="array" ref="P269">AVERAGE(IF($F$5:$F$233="M",P$5:P$233))</f>
        <v>#DIV/0!</v>
      </c>
      <c r="Q269" s="39" t="e">
        <f t="array" ref="Q269">AVERAGE(IF($F$5:$F$233="M",Q$5:Q$233))</f>
        <v>#DIV/0!</v>
      </c>
      <c r="R269" s="39" t="e">
        <f t="array" ref="R269">AVERAGE(IF($F$5:$F$233="M",R$5:R$233))</f>
        <v>#DIV/0!</v>
      </c>
      <c r="S269" s="39" t="e">
        <f t="array" ref="S269">AVERAGE(IF($F$5:$F$233="M",S$5:S$233))</f>
        <v>#DIV/0!</v>
      </c>
      <c r="T269" s="39" t="e">
        <f t="array" ref="T269">AVERAGE(IF($F$5:$F$233="M",T$5:T$233))</f>
        <v>#DIV/0!</v>
      </c>
      <c r="U269" s="39" t="e">
        <f t="array" ref="U269">AVERAGE(IF($F$5:$F$233="M",U$5:U$233))</f>
        <v>#DIV/0!</v>
      </c>
      <c r="V269" s="39"/>
    </row>
    <row r="270" spans="2:22" x14ac:dyDescent="0.25">
      <c r="H270" s="39" t="e">
        <f t="array" ref="H270">AVERAGE(IF($F$5:$F$233="H",H$5:H$233))</f>
        <v>#DIV/0!</v>
      </c>
      <c r="I270" s="39" t="e">
        <f t="array" ref="I270">AVERAGE(IF($F$5:$F$233="H",I$5:I$233))</f>
        <v>#DIV/0!</v>
      </c>
      <c r="J270" s="39" t="e">
        <f t="array" ref="J270">AVERAGE(IF($F$5:$F$233="H",J$5:J$233))</f>
        <v>#DIV/0!</v>
      </c>
      <c r="K270" s="39" t="e">
        <f t="array" ref="K270">AVERAGE(IF($F$5:$F$233="H",K$5:K$233))</f>
        <v>#DIV/0!</v>
      </c>
      <c r="L270" s="39"/>
      <c r="M270" s="39" t="e">
        <f t="array" ref="M270">AVERAGE(IF($F$5:$F$233="H",M$5:M$233))</f>
        <v>#DIV/0!</v>
      </c>
      <c r="N270" s="39" t="e">
        <f t="array" ref="N270">AVERAGE(IF($F$5:$F$233="H",N$5:N$233))</f>
        <v>#DIV/0!</v>
      </c>
      <c r="O270" s="39" t="e">
        <f t="array" ref="O270">AVERAGE(IF($F$5:$F$233="H",O$5:O$233))</f>
        <v>#DIV/0!</v>
      </c>
      <c r="P270" s="39" t="e">
        <f t="array" ref="P270">AVERAGE(IF($F$5:$F$233="H",P$5:P$233))</f>
        <v>#DIV/0!</v>
      </c>
      <c r="Q270" s="39" t="e">
        <f t="array" ref="Q270">AVERAGE(IF($F$5:$F$233="H",Q$5:Q$233))</f>
        <v>#DIV/0!</v>
      </c>
      <c r="R270" s="39" t="e">
        <f t="array" ref="R270">AVERAGE(IF($F$5:$F$233="H",R$5:R$233))</f>
        <v>#DIV/0!</v>
      </c>
      <c r="S270" s="39" t="e">
        <f t="array" ref="S270">AVERAGE(IF($F$5:$F$233="H",S$5:S$233))</f>
        <v>#DIV/0!</v>
      </c>
      <c r="T270" s="39" t="e">
        <f t="array" ref="T270">AVERAGE(IF($F$5:$F$233="H",T$5:T$233))</f>
        <v>#DIV/0!</v>
      </c>
      <c r="U270" s="39" t="e">
        <f t="array" ref="U270">AVERAGE(IF($F$5:$F$233="H",U$5:U$233))</f>
        <v>#DIV/0!</v>
      </c>
      <c r="V270" s="39"/>
    </row>
    <row r="271" spans="2:22" x14ac:dyDescent="0.25">
      <c r="H271" s="39" t="e">
        <f t="array" ref="H271">AVERAGE(IF(#REF!="Y",H$5:H$233))</f>
        <v>#REF!</v>
      </c>
      <c r="I271" s="39" t="e">
        <f t="array" ref="I271">AVERAGE(IF(#REF!="Y",I$5:I$233))</f>
        <v>#REF!</v>
      </c>
      <c r="J271" s="39" t="e">
        <f t="array" ref="J271">AVERAGE(IF(#REF!="Y",J$5:J$233))</f>
        <v>#REF!</v>
      </c>
      <c r="K271" s="39" t="e">
        <f t="array" ref="K271">AVERAGE(IF(#REF!="Y",K$5:K$233))</f>
        <v>#REF!</v>
      </c>
      <c r="L271" s="39"/>
      <c r="M271" s="39" t="e">
        <f t="array" ref="M271">AVERAGE(IF(#REF!="Y",M$5:M$233))</f>
        <v>#REF!</v>
      </c>
      <c r="N271" s="39" t="e">
        <f t="array" ref="N271">AVERAGE(IF(#REF!="Y",N$5:N$233))</f>
        <v>#REF!</v>
      </c>
      <c r="O271" s="39" t="e">
        <f t="array" ref="O271">AVERAGE(IF(#REF!="Y",O$5:O$233))</f>
        <v>#REF!</v>
      </c>
      <c r="P271" s="39" t="e">
        <f t="array" ref="P271">AVERAGE(IF(#REF!="Y",P$5:P$233))</f>
        <v>#REF!</v>
      </c>
      <c r="Q271" s="39" t="e">
        <f t="array" ref="Q271">AVERAGE(IF(#REF!="Y",Q$5:Q$233))</f>
        <v>#REF!</v>
      </c>
      <c r="R271" s="39" t="e">
        <f t="array" ref="R271">AVERAGE(IF(#REF!="Y",R$5:R$233))</f>
        <v>#REF!</v>
      </c>
      <c r="S271" s="39" t="e">
        <f t="array" ref="S271">AVERAGE(IF(#REF!="Y",S$5:S$233))</f>
        <v>#REF!</v>
      </c>
      <c r="T271" s="39" t="e">
        <f t="array" ref="T271">AVERAGE(IF(#REF!="Y",T$5:T$233))</f>
        <v>#REF!</v>
      </c>
      <c r="U271" s="39" t="e">
        <f t="array" ref="U271">AVERAGE(IF(#REF!="Y",U$5:U$233))</f>
        <v>#REF!</v>
      </c>
      <c r="V271" s="39"/>
    </row>
    <row r="272" spans="2:22" x14ac:dyDescent="0.25">
      <c r="H272" s="39" t="e">
        <f t="array" ref="H272">AVERAGE(IF(#REF!="N",H$5:H$233))</f>
        <v>#REF!</v>
      </c>
      <c r="I272" s="39" t="e">
        <f t="array" ref="I272">AVERAGE(IF(#REF!="N",I$5:I$233))</f>
        <v>#REF!</v>
      </c>
      <c r="J272" s="39" t="e">
        <f t="array" ref="J272">AVERAGE(IF(#REF!="N",J$5:J$233))</f>
        <v>#REF!</v>
      </c>
      <c r="K272" s="39" t="e">
        <f t="array" ref="K272">AVERAGE(IF(#REF!="N",K$5:K$233))</f>
        <v>#REF!</v>
      </c>
      <c r="L272" s="39"/>
      <c r="M272" s="39" t="e">
        <f t="array" ref="M272">AVERAGE(IF(#REF!="N",M$5:M$233))</f>
        <v>#REF!</v>
      </c>
      <c r="N272" s="39" t="e">
        <f t="array" ref="N272">AVERAGE(IF(#REF!="N",N$5:N$233))</f>
        <v>#REF!</v>
      </c>
      <c r="O272" s="39" t="e">
        <f t="array" ref="O272">AVERAGE(IF(#REF!="N",O$5:O$233))</f>
        <v>#REF!</v>
      </c>
      <c r="P272" s="39" t="e">
        <f t="array" ref="P272">AVERAGE(IF(#REF!="N",P$5:P$233))</f>
        <v>#REF!</v>
      </c>
      <c r="Q272" s="39" t="e">
        <f t="array" ref="Q272">AVERAGE(IF(#REF!="N",Q$5:Q$233))</f>
        <v>#REF!</v>
      </c>
      <c r="R272" s="39" t="e">
        <f t="array" ref="R272">AVERAGE(IF(#REF!="N",R$5:R$233))</f>
        <v>#REF!</v>
      </c>
      <c r="S272" s="39" t="e">
        <f t="array" ref="S272">AVERAGE(IF(#REF!="N",S$5:S$233))</f>
        <v>#REF!</v>
      </c>
      <c r="T272" s="39" t="e">
        <f t="array" ref="T272">AVERAGE(IF(#REF!="N",T$5:T$233))</f>
        <v>#REF!</v>
      </c>
      <c r="U272" s="39" t="e">
        <f t="array" ref="U272">AVERAGE(IF(#REF!="N",U$5:U$233))</f>
        <v>#REF!</v>
      </c>
      <c r="V272" s="39"/>
    </row>
    <row r="273" spans="8:22" x14ac:dyDescent="0.25">
      <c r="H273" s="39" t="e">
        <f t="array" ref="H273">AVERAGE(IF(#REF!="YS",H$5:H$233))</f>
        <v>#REF!</v>
      </c>
      <c r="I273" s="39" t="e">
        <f t="array" ref="I273">AVERAGE(IF(#REF!="YS",I$5:I$233))</f>
        <v>#REF!</v>
      </c>
      <c r="J273" s="39" t="e">
        <f t="array" ref="J273">AVERAGE(IF(#REF!="YS",J$5:J$233))</f>
        <v>#REF!</v>
      </c>
      <c r="K273" s="39" t="e">
        <f t="array" ref="K273">AVERAGE(IF(#REF!="YS",K$5:K$233))</f>
        <v>#REF!</v>
      </c>
      <c r="L273" s="39"/>
      <c r="M273" s="39" t="e">
        <f t="array" ref="M273">AVERAGE(IF(#REF!="YS",M$5:M$233))</f>
        <v>#REF!</v>
      </c>
      <c r="N273" s="39" t="e">
        <f t="array" ref="N273">AVERAGE(IF(#REF!="YS",N$5:N$233))</f>
        <v>#REF!</v>
      </c>
      <c r="O273" s="39" t="e">
        <f t="array" ref="O273">AVERAGE(IF(#REF!="YS",O$5:O$233))</f>
        <v>#REF!</v>
      </c>
      <c r="P273" s="39" t="e">
        <f t="array" ref="P273">AVERAGE(IF(#REF!="YS",P$5:P$233))</f>
        <v>#REF!</v>
      </c>
      <c r="Q273" s="39" t="e">
        <f t="array" ref="Q273">AVERAGE(IF(#REF!="YS",Q$5:Q$233))</f>
        <v>#REF!</v>
      </c>
      <c r="R273" s="39" t="e">
        <f t="array" ref="R273">AVERAGE(IF(#REF!="YS",R$5:R$233))</f>
        <v>#REF!</v>
      </c>
      <c r="S273" s="39" t="e">
        <f t="array" ref="S273">AVERAGE(IF(#REF!="YS",S$5:S$233))</f>
        <v>#REF!</v>
      </c>
      <c r="T273" s="39" t="e">
        <f t="array" ref="T273">AVERAGE(IF(#REF!="YS",T$5:T$233))</f>
        <v>#REF!</v>
      </c>
      <c r="U273" s="39" t="e">
        <f t="array" ref="U273">AVERAGE(IF(#REF!="YS",U$5:U$233))</f>
        <v>#REF!</v>
      </c>
      <c r="V273" s="39"/>
    </row>
    <row r="274" spans="8:22" x14ac:dyDescent="0.25">
      <c r="H274" s="39" t="e">
        <f t="array" ref="H274">AVERAGE(IF(#REF!&lt;&gt;"N",H$5:H$233))</f>
        <v>#REF!</v>
      </c>
      <c r="I274" s="39" t="e">
        <f t="array" ref="I274">AVERAGE(IF(#REF!&lt;&gt;"N",I$5:I$233))</f>
        <v>#REF!</v>
      </c>
      <c r="J274" s="39" t="e">
        <f t="array" ref="J274">AVERAGE(IF(#REF!&lt;&gt;"N",J$5:J$233))</f>
        <v>#REF!</v>
      </c>
      <c r="K274" s="39" t="e">
        <f t="array" ref="K274">AVERAGE(IF(#REF!&lt;&gt;"N",K$5:K$233))</f>
        <v>#REF!</v>
      </c>
      <c r="L274" s="39"/>
      <c r="M274" s="39" t="e">
        <f t="array" ref="M274">AVERAGE(IF(#REF!&lt;&gt;"N",M$5:M$233))</f>
        <v>#REF!</v>
      </c>
      <c r="N274" s="39" t="e">
        <f t="array" ref="N274">AVERAGE(IF(#REF!&lt;&gt;"N",N$5:N$233))</f>
        <v>#REF!</v>
      </c>
      <c r="O274" s="39" t="e">
        <f t="array" ref="O274">AVERAGE(IF(#REF!&lt;&gt;"N",O$5:O$233))</f>
        <v>#REF!</v>
      </c>
      <c r="P274" s="39" t="e">
        <f t="array" ref="P274">AVERAGE(IF(#REF!&lt;&gt;"N",P$5:P$233))</f>
        <v>#REF!</v>
      </c>
      <c r="Q274" s="39" t="e">
        <f t="array" ref="Q274">AVERAGE(IF(#REF!&lt;&gt;"N",Q$5:Q$233))</f>
        <v>#REF!</v>
      </c>
      <c r="R274" s="39" t="e">
        <f t="array" ref="R274">AVERAGE(IF(#REF!&lt;&gt;"N",R$5:R$233))</f>
        <v>#REF!</v>
      </c>
      <c r="S274" s="39" t="e">
        <f t="array" ref="S274">AVERAGE(IF(#REF!&lt;&gt;"N",S$5:S$233))</f>
        <v>#REF!</v>
      </c>
      <c r="T274" s="39" t="e">
        <f t="array" ref="T274">AVERAGE(IF(#REF!&lt;&gt;"N",T$5:T$233))</f>
        <v>#REF!</v>
      </c>
      <c r="U274" s="39" t="e">
        <f t="array" ref="U274">AVERAGE(IF(#REF!&lt;&gt;"N",U$5:U$233))</f>
        <v>#REF!</v>
      </c>
      <c r="V274" s="39"/>
    </row>
    <row r="275" spans="8:22" ht="15.75" thickBot="1" x14ac:dyDescent="0.3">
      <c r="H275" s="44" t="e">
        <f t="array" ref="H275">AVERAGE(IF(#REF!="N",H$5:H$233))</f>
        <v>#REF!</v>
      </c>
      <c r="I275" s="44" t="e">
        <f t="array" ref="I275">AVERAGE(IF(#REF!="N",I$5:I$233))</f>
        <v>#REF!</v>
      </c>
      <c r="J275" s="44" t="e">
        <f t="array" ref="J275">AVERAGE(IF(#REF!="N",J$5:J$233))</f>
        <v>#REF!</v>
      </c>
      <c r="K275" s="44" t="e">
        <f t="array" ref="K275">AVERAGE(IF(#REF!="N",K$5:K$233))</f>
        <v>#REF!</v>
      </c>
      <c r="L275" s="44"/>
      <c r="M275" s="44" t="e">
        <f t="array" ref="M275">AVERAGE(IF(#REF!="N",M$5:M$233))</f>
        <v>#REF!</v>
      </c>
      <c r="N275" s="44" t="e">
        <f t="array" ref="N275">AVERAGE(IF(#REF!="N",N$5:N$233))</f>
        <v>#REF!</v>
      </c>
      <c r="O275" s="44" t="e">
        <f t="array" ref="O275">AVERAGE(IF(#REF!="N",O$5:O$233))</f>
        <v>#REF!</v>
      </c>
      <c r="P275" s="44" t="e">
        <f t="array" ref="P275">AVERAGE(IF(#REF!="N",P$5:P$233))</f>
        <v>#REF!</v>
      </c>
      <c r="Q275" s="44" t="e">
        <f t="array" ref="Q275">AVERAGE(IF(#REF!="N",Q$5:Q$233))</f>
        <v>#REF!</v>
      </c>
      <c r="R275" s="44" t="e">
        <f t="array" ref="R275">AVERAGE(IF(#REF!="N",R$5:R$233))</f>
        <v>#REF!</v>
      </c>
      <c r="S275" s="44" t="e">
        <f t="array" ref="S275">AVERAGE(IF(#REF!="N",S$5:S$233))</f>
        <v>#REF!</v>
      </c>
      <c r="T275" s="44" t="e">
        <f t="array" ref="T275">AVERAGE(IF(#REF!="N",T$5:T$233))</f>
        <v>#REF!</v>
      </c>
      <c r="U275" s="44" t="e">
        <f t="array" ref="U275">AVERAGE(IF(#REF!="N",U$5:U$233))</f>
        <v>#REF!</v>
      </c>
      <c r="V275" s="44"/>
    </row>
  </sheetData>
  <autoFilter ref="A4:V4" xr:uid="{00000000-0009-0000-0000-000005000000}"/>
  <customSheetViews>
    <customSheetView guid="{8635D68E-22EC-42FF-9F05-EEEAA207F799}" scale="90" fitToPage="1" showAutoFilter="1">
      <pane xSplit="5" ySplit="4" topLeftCell="F5" activePane="bottomRight" state="frozen"/>
      <selection pane="bottomRight" activeCell="E12" sqref="E12"/>
      <pageMargins left="0.7" right="0.7" top="0.75" bottom="0.75" header="0.3" footer="0.3"/>
      <pageSetup paperSize="9" scale="14" orientation="landscape" r:id="rId1"/>
      <autoFilter ref="A4:S4" xr:uid="{00000000-0000-0000-0000-000000000000}"/>
    </customSheetView>
    <customSheetView guid="{AB5A17B1-2FC4-418A-AFAE-1FD89C3982BF}" scale="90" fitToPage="1" showAutoFilter="1" state="hidden">
      <pane xSplit="5" ySplit="4" topLeftCell="F5" activePane="bottomRight" state="frozen"/>
      <selection pane="bottomRight" activeCell="J12" sqref="J12"/>
      <pageMargins left="0.7" right="0.7" top="0.75" bottom="0.75" header="0.3" footer="0.3"/>
      <pageSetup paperSize="9" scale="14" orientation="landscape" r:id="rId2"/>
      <autoFilter ref="A4:S4" xr:uid="{00000000-0000-0000-0000-000000000000}"/>
    </customSheetView>
  </customSheetViews>
  <mergeCells count="3">
    <mergeCell ref="A1:G1"/>
    <mergeCell ref="A2:G2"/>
    <mergeCell ref="A3:G3"/>
  </mergeCells>
  <conditionalFormatting sqref="H5:V233 H3:V3">
    <cfRule type="cellIs" dxfId="18" priority="21" stopIfTrue="1" operator="equal">
      <formula>""</formula>
    </cfRule>
  </conditionalFormatting>
  <conditionalFormatting sqref="H5:V233 H3:V3">
    <cfRule type="cellIs" dxfId="17" priority="22" operator="lessThan">
      <formula>-1</formula>
    </cfRule>
    <cfRule type="cellIs" dxfId="16" priority="23" operator="between">
      <formula>0</formula>
      <formula>-1</formula>
    </cfRule>
    <cfRule type="cellIs" dxfId="15" priority="24" operator="between">
      <formula>0</formula>
      <formula>1</formula>
    </cfRule>
    <cfRule type="cellIs" dxfId="14" priority="25" operator="greaterThan">
      <formula>1</formula>
    </cfRule>
  </conditionalFormatting>
  <conditionalFormatting sqref="G5">
    <cfRule type="cellIs" dxfId="13" priority="11" stopIfTrue="1" operator="equal">
      <formula>""</formula>
    </cfRule>
  </conditionalFormatting>
  <conditionalFormatting sqref="G5">
    <cfRule type="cellIs" dxfId="12" priority="12" operator="lessThan">
      <formula>-1</formula>
    </cfRule>
    <cfRule type="cellIs" dxfId="11" priority="13" operator="between">
      <formula>0</formula>
      <formula>-1</formula>
    </cfRule>
    <cfRule type="cellIs" dxfId="10" priority="14" operator="between">
      <formula>0</formula>
      <formula>1</formula>
    </cfRule>
    <cfRule type="cellIs" dxfId="9" priority="15" operator="greaterThan">
      <formula>1</formula>
    </cfRule>
  </conditionalFormatting>
  <conditionalFormatting sqref="G6:G233">
    <cfRule type="cellIs" dxfId="8" priority="1" stopIfTrue="1" operator="equal">
      <formula>""</formula>
    </cfRule>
  </conditionalFormatting>
  <conditionalFormatting sqref="G6:G233">
    <cfRule type="cellIs" dxfId="7" priority="2" operator="lessThan">
      <formula>-1</formula>
    </cfRule>
    <cfRule type="cellIs" dxfId="6" priority="3" operator="between">
      <formula>0</formula>
      <formula>-1</formula>
    </cfRule>
    <cfRule type="cellIs" dxfId="5" priority="4" operator="between">
      <formula>0</formula>
      <formula>1</formula>
    </cfRule>
    <cfRule type="cellIs" dxfId="4" priority="5" operator="greaterThan">
      <formula>1</formula>
    </cfRule>
  </conditionalFormatting>
  <pageMargins left="0.7" right="0.7" top="0.75" bottom="0.75" header="0.3" footer="0.3"/>
  <pageSetup paperSize="9" scale="11" orientation="landscape" r:id="rId3"/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rgb="FF92D050"/>
  </sheetPr>
  <dimension ref="A1:AF275"/>
  <sheetViews>
    <sheetView workbookViewId="0">
      <selection activeCell="O5" sqref="O5"/>
    </sheetView>
  </sheetViews>
  <sheetFormatPr defaultRowHeight="15" x14ac:dyDescent="0.25"/>
  <cols>
    <col min="1" max="1" width="7" style="14" bestFit="1" customWidth="1"/>
    <col min="2" max="2" width="24.28515625" style="14" customWidth="1"/>
    <col min="3" max="3" width="8.42578125" style="14" customWidth="1"/>
    <col min="4" max="5" width="7.7109375" style="14" bestFit="1" customWidth="1"/>
    <col min="6" max="6" width="8.85546875" style="14" customWidth="1"/>
    <col min="7" max="7" width="10.5703125" style="14" bestFit="1" customWidth="1"/>
    <col min="8" max="8" width="10.28515625" style="14" bestFit="1" customWidth="1"/>
    <col min="9" max="9" width="11.28515625" style="14" bestFit="1" customWidth="1"/>
    <col min="10" max="10" width="6" style="14" bestFit="1" customWidth="1"/>
    <col min="11" max="11" width="12.5703125" style="14" customWidth="1"/>
    <col min="12" max="26" width="9.140625" style="14" customWidth="1"/>
    <col min="27" max="27" width="25.85546875" bestFit="1" customWidth="1"/>
    <col min="33" max="16384" width="9.140625" style="14"/>
  </cols>
  <sheetData>
    <row r="1" spans="1:32" ht="108.75" thickBot="1" x14ac:dyDescent="0.3">
      <c r="A1" s="10" t="str">
        <f>DATASHEET!A1</f>
        <v>Id</v>
      </c>
      <c r="B1" s="11" t="str">
        <f>DATASHEET!B1</f>
        <v>Name</v>
      </c>
      <c r="C1" s="11" t="str">
        <f>DATASHEET!C1</f>
        <v>Form</v>
      </c>
      <c r="D1" s="11" t="str">
        <f>DATASHEET!D1</f>
        <v>Gender</v>
      </c>
      <c r="E1" s="11" t="str">
        <f>DATASHEET!J1</f>
        <v>SEN</v>
      </c>
      <c r="F1" s="11" t="str">
        <f>DATASHEET!E1</f>
        <v>FSM in last 6 years</v>
      </c>
      <c r="G1" s="11" t="str">
        <f>DATASHEET!F1</f>
        <v>Ethnicity</v>
      </c>
      <c r="H1" s="11" t="str">
        <f>DATASHEET!H1</f>
        <v>PP</v>
      </c>
      <c r="I1" s="11" t="str">
        <f>DATASHEET!I1</f>
        <v>LAC</v>
      </c>
      <c r="J1" s="12" t="str">
        <f>DATASHEET!M1</f>
        <v>Prior Attainment</v>
      </c>
      <c r="K1" s="13" t="s">
        <v>39</v>
      </c>
      <c r="L1" s="10" t="str">
        <f>PROGRESS!T2</f>
        <v>ART</v>
      </c>
      <c r="M1" s="12" t="str">
        <f>PROGRESS!Y2</f>
        <v>D&amp;T</v>
      </c>
      <c r="N1" s="11" t="str">
        <f>PROGRESS!AD2</f>
        <v>DRAMA</v>
      </c>
      <c r="O1" s="11" t="str">
        <f>PROGRESS!AI2</f>
        <v>ENGLISH</v>
      </c>
      <c r="P1" s="266" t="str">
        <f>PROGRESS!AN2</f>
        <v>FRENCH</v>
      </c>
      <c r="Q1" s="11" t="str">
        <f>PROGRESS!AS2</f>
        <v>GEOGRAPHY</v>
      </c>
      <c r="R1" s="11" t="str">
        <f>PROGRESS!AX2</f>
        <v>HISTORY</v>
      </c>
      <c r="S1" s="11" t="str">
        <f>PROGRESS!BC2</f>
        <v>ICT</v>
      </c>
      <c r="T1" s="11" t="str">
        <f>PROGRESS!BH2</f>
        <v>MATHS</v>
      </c>
      <c r="U1" s="11" t="str">
        <f>PROGRESS!BM2</f>
        <v>MUSIC</v>
      </c>
      <c r="V1" s="266" t="str">
        <f>PROGRESS!BR2</f>
        <v>PSHE</v>
      </c>
      <c r="W1" s="11" t="str">
        <f>PROGRESS!BW2</f>
        <v>PHYSED</v>
      </c>
      <c r="X1" s="11" t="str">
        <f>PROGRESS!CB2</f>
        <v>RELIGIOUSED</v>
      </c>
      <c r="Y1" s="12" t="str">
        <f>PROGRESS!CG2</f>
        <v>SCIENCE</v>
      </c>
      <c r="Z1" s="387" t="str">
        <f>PROGRESS!CL2</f>
        <v>SPANISH</v>
      </c>
      <c r="AA1" s="14"/>
      <c r="AB1" s="14"/>
      <c r="AC1" s="14"/>
      <c r="AD1" s="14"/>
      <c r="AE1" s="14"/>
      <c r="AF1" s="14"/>
    </row>
    <row r="2" spans="1:32" x14ac:dyDescent="0.25">
      <c r="A2" s="15">
        <f>IF(DATASHEET!A2="","",DATASHEET!A2)</f>
        <v>152831</v>
      </c>
      <c r="B2" s="16" t="str">
        <f>DATASHEET!B2</f>
        <v>ABRAHAM, Olivia</v>
      </c>
      <c r="C2" s="16" t="str">
        <f>DATASHEET!C2</f>
        <v>8KC</v>
      </c>
      <c r="D2" s="16" t="str">
        <f>DATASHEET!D2</f>
        <v>F</v>
      </c>
      <c r="E2" s="20" t="str">
        <f>DATASHEET!J2</f>
        <v>N</v>
      </c>
      <c r="F2" s="16" t="str">
        <f>DATASHEET!E2</f>
        <v>N</v>
      </c>
      <c r="G2" s="20" t="str">
        <f>IF(A2="","",IF(DATASHEET!F2="White - British","N","Y"))</f>
        <v>Y</v>
      </c>
      <c r="H2" s="16" t="str">
        <f>DATASHEET!H2</f>
        <v>N</v>
      </c>
      <c r="I2" s="16" t="str">
        <f>DATASHEET!I2</f>
        <v>N</v>
      </c>
      <c r="J2" s="17" t="str">
        <f>DATASHEET!M2</f>
        <v>H</v>
      </c>
      <c r="K2" s="18"/>
      <c r="L2" s="323" t="str">
        <f>IF(PROGRESS!S16="","NO DATA",PROGRESS!S16)</f>
        <v>NO DATA</v>
      </c>
      <c r="M2" s="323" t="str">
        <f>IF(PROGRESS!X16="","NO DATA",PROGRESS!X16)</f>
        <v>NO DATA</v>
      </c>
      <c r="N2" s="323" t="str">
        <f>IF(PROGRESS!AC16="","NO DATA",PROGRESS!AC16)</f>
        <v>NO DATA</v>
      </c>
      <c r="O2" s="323" t="str">
        <f>IF(PROGRESS!AH16="","NO DATA",PROGRESS!AH16)</f>
        <v>NO DATA</v>
      </c>
      <c r="P2" s="323" t="str">
        <f>IF(PROGRESS!AM16="","NO DATA",PROGRESS!AM16)</f>
        <v>NO DATA</v>
      </c>
      <c r="Q2" s="323" t="str">
        <f>IF(PROGRESS!AR16="","NO DATA",PROGRESS!AR16)</f>
        <v>NO DATA</v>
      </c>
      <c r="R2" s="323" t="str">
        <f>IF(PROGRESS!AW16="","NO DATA",PROGRESS!AW16)</f>
        <v>NO DATA</v>
      </c>
      <c r="S2" s="323" t="str">
        <f>IF(PROGRESS!BB16="","NO DATA",PROGRESS!BB16)</f>
        <v>NO DATA</v>
      </c>
      <c r="T2" s="323" t="str">
        <f>IF(PROGRESS!BG16="","NO DATA",PROGRESS!BG16)</f>
        <v>NO DATA</v>
      </c>
      <c r="U2" s="323" t="str">
        <f>IF(PROGRESS!BL16="","NO DATA",PROGRESS!BL16)</f>
        <v>NO DATA</v>
      </c>
      <c r="V2" s="323" t="str">
        <f>IF(PROGRESS!BQ16="","NO DATA",PROGRESS!BQ16)</f>
        <v>NO DATA</v>
      </c>
      <c r="W2" s="323" t="str">
        <f>IF(PROGRESS!BV16="","NO DATA",PROGRESS!BV16)</f>
        <v>NO DATA</v>
      </c>
      <c r="X2" s="323" t="str">
        <f>IF(PROGRESS!CA16="","NO DATA",PROGRESS!CA16)</f>
        <v>NO DATA</v>
      </c>
      <c r="Y2" s="323" t="str">
        <f>IF(PROGRESS!CF16="","NO DATA",PROGRESS!CF16)</f>
        <v>NO DATA</v>
      </c>
      <c r="Z2" s="323" t="str">
        <f>IF(PROGRESS!CK16="","NO DATA",PROGRESS!CK16)</f>
        <v>NO DATA</v>
      </c>
    </row>
    <row r="3" spans="1:32" x14ac:dyDescent="0.25">
      <c r="A3" s="19">
        <f>IF(DATASHEET!A3="","",DATASHEET!A3)</f>
        <v>152924</v>
      </c>
      <c r="B3" s="20" t="str">
        <f>DATASHEET!B3</f>
        <v>AHMADI-SIAHPOUSH, Aryana</v>
      </c>
      <c r="C3" s="21" t="str">
        <f>DATASHEET!C3</f>
        <v>8AR</v>
      </c>
      <c r="D3" s="19" t="str">
        <f>DATASHEET!D3</f>
        <v>F</v>
      </c>
      <c r="E3" s="20" t="str">
        <f>DATASHEET!J3</f>
        <v>N</v>
      </c>
      <c r="F3" s="20" t="str">
        <f>DATASHEET!E3</f>
        <v>N</v>
      </c>
      <c r="G3" s="20" t="str">
        <f>IF(A3="","",IF(DATASHEET!F3="White - British","N","Y"))</f>
        <v>N</v>
      </c>
      <c r="H3" s="20" t="str">
        <f>DATASHEET!H3</f>
        <v>N</v>
      </c>
      <c r="I3" s="20" t="str">
        <f>DATASHEET!I3</f>
        <v>N</v>
      </c>
      <c r="J3" s="21" t="str">
        <f>DATASHEET!M3</f>
        <v>M</v>
      </c>
      <c r="K3" s="22"/>
      <c r="L3" s="323" t="str">
        <f>IF(PROGRESS!S17="","NO DATA",PROGRESS!S17)</f>
        <v>NO DATA</v>
      </c>
      <c r="M3" s="323" t="str">
        <f>IF(PROGRESS!X17="","NO DATA",PROGRESS!X17)</f>
        <v>NO DATA</v>
      </c>
      <c r="N3" s="323" t="str">
        <f>IF(PROGRESS!AC17="","NO DATA",PROGRESS!AC17)</f>
        <v>NO DATA</v>
      </c>
      <c r="O3" s="323" t="str">
        <f>IF(PROGRESS!AH17="","NO DATA",PROGRESS!AH17)</f>
        <v>NO DATA</v>
      </c>
      <c r="P3" s="323" t="str">
        <f>IF(PROGRESS!AM17="","NO DATA",PROGRESS!AM17)</f>
        <v>NO DATA</v>
      </c>
      <c r="Q3" s="323" t="str">
        <f>IF(PROGRESS!AR17="","NO DATA",PROGRESS!AR17)</f>
        <v>NO DATA</v>
      </c>
      <c r="R3" s="323" t="str">
        <f>IF(PROGRESS!AW17="","NO DATA",PROGRESS!AW17)</f>
        <v>NO DATA</v>
      </c>
      <c r="S3" s="323" t="str">
        <f>IF(PROGRESS!BB17="","NO DATA",PROGRESS!BB17)</f>
        <v>NO DATA</v>
      </c>
      <c r="T3" s="323" t="str">
        <f>IF(PROGRESS!BG17="","NO DATA",PROGRESS!BG17)</f>
        <v>NO DATA</v>
      </c>
      <c r="U3" s="323" t="str">
        <f>IF(PROGRESS!BL17="","NO DATA",PROGRESS!BL17)</f>
        <v>NO DATA</v>
      </c>
      <c r="V3" s="323" t="str">
        <f>IF(PROGRESS!BQ17="","NO DATA",PROGRESS!BQ17)</f>
        <v>NO DATA</v>
      </c>
      <c r="W3" s="323" t="str">
        <f>IF(PROGRESS!BV17="","NO DATA",PROGRESS!BV17)</f>
        <v>NO DATA</v>
      </c>
      <c r="X3" s="323" t="str">
        <f>IF(PROGRESS!CA17="","NO DATA",PROGRESS!CA17)</f>
        <v>NO DATA</v>
      </c>
      <c r="Y3" s="323" t="str">
        <f>IF(PROGRESS!CF17="","NO DATA",PROGRESS!CF17)</f>
        <v>NO DATA</v>
      </c>
      <c r="Z3" s="323" t="str">
        <f>IF(PROGRESS!CK17="","NO DATA",PROGRESS!CK17)</f>
        <v>NO DATA</v>
      </c>
    </row>
    <row r="4" spans="1:32" x14ac:dyDescent="0.25">
      <c r="A4" s="19">
        <f>IF(DATASHEET!A4="","",DATASHEET!A4)</f>
        <v>152810</v>
      </c>
      <c r="B4" s="20" t="str">
        <f>DATASHEET!B4</f>
        <v>AKANUWE, Raphael</v>
      </c>
      <c r="C4" s="21" t="str">
        <f>DATASHEET!C4</f>
        <v>8KC</v>
      </c>
      <c r="D4" s="19" t="str">
        <f>DATASHEET!D4</f>
        <v>M</v>
      </c>
      <c r="E4" s="20" t="str">
        <f>DATASHEET!J4</f>
        <v>N</v>
      </c>
      <c r="F4" s="20" t="str">
        <f>DATASHEET!E4</f>
        <v>N</v>
      </c>
      <c r="G4" s="20" t="str">
        <f>IF(A4="","",IF(DATASHEET!F4="White - British","N","Y"))</f>
        <v>Y</v>
      </c>
      <c r="H4" s="20" t="str">
        <f>DATASHEET!H4</f>
        <v>N</v>
      </c>
      <c r="I4" s="20" t="str">
        <f>DATASHEET!I4</f>
        <v>N</v>
      </c>
      <c r="J4" s="21" t="str">
        <f>DATASHEET!M4</f>
        <v>H</v>
      </c>
      <c r="K4" s="22"/>
      <c r="L4" s="323" t="str">
        <f>IF(PROGRESS!S18="","NO DATA",PROGRESS!S18)</f>
        <v>NO DATA</v>
      </c>
      <c r="M4" s="323" t="str">
        <f>IF(PROGRESS!X18="","NO DATA",PROGRESS!X18)</f>
        <v>NO DATA</v>
      </c>
      <c r="N4" s="323" t="str">
        <f>IF(PROGRESS!AC18="","NO DATA",PROGRESS!AC18)</f>
        <v>NO DATA</v>
      </c>
      <c r="O4" s="323" t="str">
        <f>IF(PROGRESS!AH18="","NO DATA",PROGRESS!AH18)</f>
        <v>NO DATA</v>
      </c>
      <c r="P4" s="323" t="str">
        <f>IF(PROGRESS!AM18="","NO DATA",PROGRESS!AM18)</f>
        <v>NO DATA</v>
      </c>
      <c r="Q4" s="323" t="str">
        <f>IF(PROGRESS!AR18="","NO DATA",PROGRESS!AR18)</f>
        <v>NO DATA</v>
      </c>
      <c r="R4" s="323" t="str">
        <f>IF(PROGRESS!AW18="","NO DATA",PROGRESS!AW18)</f>
        <v>NO DATA</v>
      </c>
      <c r="S4" s="323" t="str">
        <f>IF(PROGRESS!BB18="","NO DATA",PROGRESS!BB18)</f>
        <v>NO DATA</v>
      </c>
      <c r="T4" s="323" t="str">
        <f>IF(PROGRESS!BG18="","NO DATA",PROGRESS!BG18)</f>
        <v>NO DATA</v>
      </c>
      <c r="U4" s="323" t="str">
        <f>IF(PROGRESS!BL18="","NO DATA",PROGRESS!BL18)</f>
        <v>NO DATA</v>
      </c>
      <c r="V4" s="323" t="str">
        <f>IF(PROGRESS!BQ18="","NO DATA",PROGRESS!BQ18)</f>
        <v>NO DATA</v>
      </c>
      <c r="W4" s="323" t="str">
        <f>IF(PROGRESS!BV18="","NO DATA",PROGRESS!BV18)</f>
        <v>NO DATA</v>
      </c>
      <c r="X4" s="323" t="str">
        <f>IF(PROGRESS!CA18="","NO DATA",PROGRESS!CA18)</f>
        <v>NO DATA</v>
      </c>
      <c r="Y4" s="323" t="str">
        <f>IF(PROGRESS!CF18="","NO DATA",PROGRESS!CF18)</f>
        <v>NO DATA</v>
      </c>
      <c r="Z4" s="323" t="str">
        <f>IF(PROGRESS!CK18="","NO DATA",PROGRESS!CK18)</f>
        <v>NO DATA</v>
      </c>
    </row>
    <row r="5" spans="1:32" x14ac:dyDescent="0.25">
      <c r="A5" s="19">
        <f>IF(DATASHEET!A5="","",DATASHEET!A5)</f>
        <v>152847</v>
      </c>
      <c r="B5" s="20" t="str">
        <f>DATASHEET!B5</f>
        <v>ALLEN, Elyse</v>
      </c>
      <c r="C5" s="21" t="str">
        <f>DATASHEET!C5</f>
        <v>8KC</v>
      </c>
      <c r="D5" s="19" t="str">
        <f>DATASHEET!D5</f>
        <v>F</v>
      </c>
      <c r="E5" s="20" t="str">
        <f>DATASHEET!J5</f>
        <v>N</v>
      </c>
      <c r="F5" s="20" t="str">
        <f>DATASHEET!E5</f>
        <v>N</v>
      </c>
      <c r="G5" s="20" t="str">
        <f>IF(A5="","",IF(DATASHEET!F5="White - British","N","Y"))</f>
        <v>N</v>
      </c>
      <c r="H5" s="20" t="str">
        <f>DATASHEET!H5</f>
        <v>N</v>
      </c>
      <c r="I5" s="20" t="str">
        <f>DATASHEET!I5</f>
        <v>N</v>
      </c>
      <c r="J5" s="21" t="str">
        <f>DATASHEET!M5</f>
        <v>M</v>
      </c>
      <c r="K5" s="22"/>
      <c r="L5" s="323" t="str">
        <f>IF(PROGRESS!S19="","NO DATA",PROGRESS!S19)</f>
        <v>NO DATA</v>
      </c>
      <c r="M5" s="323" t="str">
        <f>IF(PROGRESS!X19="","NO DATA",PROGRESS!X19)</f>
        <v>NO DATA</v>
      </c>
      <c r="N5" s="323" t="str">
        <f>IF(PROGRESS!AC19="","NO DATA",PROGRESS!AC19)</f>
        <v>NO DATA</v>
      </c>
      <c r="O5" s="323" t="str">
        <f>IF(PROGRESS!AH19="","NO DATA",PROGRESS!AH19)</f>
        <v>NO DATA</v>
      </c>
      <c r="P5" s="323" t="str">
        <f>IF(PROGRESS!AM19="","NO DATA",PROGRESS!AM19)</f>
        <v>NO DATA</v>
      </c>
      <c r="Q5" s="323" t="str">
        <f>IF(PROGRESS!AR19="","NO DATA",PROGRESS!AR19)</f>
        <v>NO DATA</v>
      </c>
      <c r="R5" s="323" t="str">
        <f>IF(PROGRESS!AW19="","NO DATA",PROGRESS!AW19)</f>
        <v>NO DATA</v>
      </c>
      <c r="S5" s="323" t="str">
        <f>IF(PROGRESS!BB19="","NO DATA",PROGRESS!BB19)</f>
        <v>NO DATA</v>
      </c>
      <c r="T5" s="323" t="str">
        <f>IF(PROGRESS!BG19="","NO DATA",PROGRESS!BG19)</f>
        <v>NO DATA</v>
      </c>
      <c r="U5" s="323" t="str">
        <f>IF(PROGRESS!BL19="","NO DATA",PROGRESS!BL19)</f>
        <v>NO DATA</v>
      </c>
      <c r="V5" s="323" t="str">
        <f>IF(PROGRESS!BQ19="","NO DATA",PROGRESS!BQ19)</f>
        <v>NO DATA</v>
      </c>
      <c r="W5" s="323" t="str">
        <f>IF(PROGRESS!BV19="","NO DATA",PROGRESS!BV19)</f>
        <v>NO DATA</v>
      </c>
      <c r="X5" s="323" t="str">
        <f>IF(PROGRESS!CA19="","NO DATA",PROGRESS!CA19)</f>
        <v>NO DATA</v>
      </c>
      <c r="Y5" s="323" t="str">
        <f>IF(PROGRESS!CF19="","NO DATA",PROGRESS!CF19)</f>
        <v>NO DATA</v>
      </c>
      <c r="Z5" s="323" t="str">
        <f>IF(PROGRESS!CK19="","NO DATA",PROGRESS!CK19)</f>
        <v>NO DATA</v>
      </c>
    </row>
    <row r="6" spans="1:32" x14ac:dyDescent="0.25">
      <c r="A6" s="19">
        <f>IF(DATASHEET!A6="","",DATASHEET!A6)</f>
        <v>152799</v>
      </c>
      <c r="B6" s="20" t="str">
        <f>DATASHEET!B6</f>
        <v>ALLEN, Emily</v>
      </c>
      <c r="C6" s="21" t="str">
        <f>DATASHEET!C6</f>
        <v>8KC</v>
      </c>
      <c r="D6" s="19" t="str">
        <f>DATASHEET!D6</f>
        <v>F</v>
      </c>
      <c r="E6" s="20" t="str">
        <f>DATASHEET!J6</f>
        <v>N</v>
      </c>
      <c r="F6" s="20" t="str">
        <f>DATASHEET!E6</f>
        <v>N</v>
      </c>
      <c r="G6" s="20" t="str">
        <f>IF(A6="","",IF(DATASHEET!F6="White - British","N","Y"))</f>
        <v>N</v>
      </c>
      <c r="H6" s="20" t="str">
        <f>DATASHEET!H6</f>
        <v>N</v>
      </c>
      <c r="I6" s="20" t="str">
        <f>DATASHEET!I6</f>
        <v>N</v>
      </c>
      <c r="J6" s="21" t="str">
        <f>DATASHEET!M6</f>
        <v>H</v>
      </c>
      <c r="K6" s="22"/>
      <c r="L6" s="323" t="str">
        <f>IF(PROGRESS!S20="","NO DATA",PROGRESS!S20)</f>
        <v>NO DATA</v>
      </c>
      <c r="M6" s="323" t="str">
        <f>IF(PROGRESS!X20="","NO DATA",PROGRESS!X20)</f>
        <v>NO DATA</v>
      </c>
      <c r="N6" s="323" t="str">
        <f>IF(PROGRESS!AC20="","NO DATA",PROGRESS!AC20)</f>
        <v>NO DATA</v>
      </c>
      <c r="O6" s="323" t="str">
        <f>IF(PROGRESS!AH20="","NO DATA",PROGRESS!AH20)</f>
        <v>NO DATA</v>
      </c>
      <c r="P6" s="323" t="str">
        <f>IF(PROGRESS!AM20="","NO DATA",PROGRESS!AM20)</f>
        <v>NO DATA</v>
      </c>
      <c r="Q6" s="323" t="str">
        <f>IF(PROGRESS!AR20="","NO DATA",PROGRESS!AR20)</f>
        <v>NO DATA</v>
      </c>
      <c r="R6" s="323" t="str">
        <f>IF(PROGRESS!AW20="","NO DATA",PROGRESS!AW20)</f>
        <v>NO DATA</v>
      </c>
      <c r="S6" s="323" t="str">
        <f>IF(PROGRESS!BB20="","NO DATA",PROGRESS!BB20)</f>
        <v>NO DATA</v>
      </c>
      <c r="T6" s="323" t="str">
        <f>IF(PROGRESS!BG20="","NO DATA",PROGRESS!BG20)</f>
        <v>NO DATA</v>
      </c>
      <c r="U6" s="323" t="str">
        <f>IF(PROGRESS!BL20="","NO DATA",PROGRESS!BL20)</f>
        <v>NO DATA</v>
      </c>
      <c r="V6" s="323" t="str">
        <f>IF(PROGRESS!BQ20="","NO DATA",PROGRESS!BQ20)</f>
        <v>NO DATA</v>
      </c>
      <c r="W6" s="323" t="str">
        <f>IF(PROGRESS!BV20="","NO DATA",PROGRESS!BV20)</f>
        <v>NO DATA</v>
      </c>
      <c r="X6" s="323" t="str">
        <f>IF(PROGRESS!CA20="","NO DATA",PROGRESS!CA20)</f>
        <v>NO DATA</v>
      </c>
      <c r="Y6" s="323" t="str">
        <f>IF(PROGRESS!CF20="","NO DATA",PROGRESS!CF20)</f>
        <v>NO DATA</v>
      </c>
      <c r="Z6" s="323" t="str">
        <f>IF(PROGRESS!CK20="","NO DATA",PROGRESS!CK20)</f>
        <v>NO DATA</v>
      </c>
    </row>
    <row r="7" spans="1:32" x14ac:dyDescent="0.25">
      <c r="A7" s="19">
        <f>IF(DATASHEET!A7="","",DATASHEET!A7)</f>
        <v>152923</v>
      </c>
      <c r="B7" s="20" t="str">
        <f>DATASHEET!B7</f>
        <v>AMBOE-FROU, Jean</v>
      </c>
      <c r="C7" s="21" t="str">
        <f>DATASHEET!C7</f>
        <v>8KC</v>
      </c>
      <c r="D7" s="19" t="str">
        <f>DATASHEET!D7</f>
        <v>M</v>
      </c>
      <c r="E7" s="20" t="str">
        <f>DATASHEET!J7</f>
        <v>N</v>
      </c>
      <c r="F7" s="20" t="str">
        <f>DATASHEET!E7</f>
        <v>N</v>
      </c>
      <c r="G7" s="20" t="str">
        <f>IF(A7="","",IF(DATASHEET!F7="White - British","N","Y"))</f>
        <v>Y</v>
      </c>
      <c r="H7" s="20" t="str">
        <f>DATASHEET!H7</f>
        <v>N</v>
      </c>
      <c r="I7" s="20" t="str">
        <f>DATASHEET!I7</f>
        <v>N</v>
      </c>
      <c r="J7" s="21" t="str">
        <f>DATASHEET!M7</f>
        <v>H</v>
      </c>
      <c r="K7" s="22"/>
      <c r="L7" s="323" t="str">
        <f>IF(PROGRESS!S21="","NO DATA",PROGRESS!S21)</f>
        <v>NO DATA</v>
      </c>
      <c r="M7" s="323" t="str">
        <f>IF(PROGRESS!X21="","NO DATA",PROGRESS!X21)</f>
        <v>NO DATA</v>
      </c>
      <c r="N7" s="323" t="str">
        <f>IF(PROGRESS!AC21="","NO DATA",PROGRESS!AC21)</f>
        <v>NO DATA</v>
      </c>
      <c r="O7" s="323" t="str">
        <f>IF(PROGRESS!AH21="","NO DATA",PROGRESS!AH21)</f>
        <v>NO DATA</v>
      </c>
      <c r="P7" s="323" t="str">
        <f>IF(PROGRESS!AM21="","NO DATA",PROGRESS!AM21)</f>
        <v>NO DATA</v>
      </c>
      <c r="Q7" s="323" t="str">
        <f>IF(PROGRESS!AR21="","NO DATA",PROGRESS!AR21)</f>
        <v>NO DATA</v>
      </c>
      <c r="R7" s="323" t="str">
        <f>IF(PROGRESS!AW21="","NO DATA",PROGRESS!AW21)</f>
        <v>NO DATA</v>
      </c>
      <c r="S7" s="323" t="str">
        <f>IF(PROGRESS!BB21="","NO DATA",PROGRESS!BB21)</f>
        <v>NO DATA</v>
      </c>
      <c r="T7" s="323" t="str">
        <f>IF(PROGRESS!BG21="","NO DATA",PROGRESS!BG21)</f>
        <v>NO DATA</v>
      </c>
      <c r="U7" s="323" t="str">
        <f>IF(PROGRESS!BL21="","NO DATA",PROGRESS!BL21)</f>
        <v>NO DATA</v>
      </c>
      <c r="V7" s="323" t="str">
        <f>IF(PROGRESS!BQ21="","NO DATA",PROGRESS!BQ21)</f>
        <v>NO DATA</v>
      </c>
      <c r="W7" s="323" t="str">
        <f>IF(PROGRESS!BV21="","NO DATA",PROGRESS!BV21)</f>
        <v>NO DATA</v>
      </c>
      <c r="X7" s="323" t="str">
        <f>IF(PROGRESS!CA21="","NO DATA",PROGRESS!CA21)</f>
        <v>NO DATA</v>
      </c>
      <c r="Y7" s="323" t="str">
        <f>IF(PROGRESS!CF21="","NO DATA",PROGRESS!CF21)</f>
        <v>NO DATA</v>
      </c>
      <c r="Z7" s="323" t="str">
        <f>IF(PROGRESS!CK21="","NO DATA",PROGRESS!CK21)</f>
        <v>NO DATA</v>
      </c>
    </row>
    <row r="8" spans="1:32" x14ac:dyDescent="0.25">
      <c r="A8" s="19">
        <f>IF(DATASHEET!A8="","",DATASHEET!A8)</f>
        <v>152753</v>
      </c>
      <c r="B8" s="20" t="str">
        <f>DATASHEET!B8</f>
        <v>AMOAH, Amara</v>
      </c>
      <c r="C8" s="21" t="str">
        <f>DATASHEET!C8</f>
        <v>8PH</v>
      </c>
      <c r="D8" s="19" t="str">
        <f>DATASHEET!D8</f>
        <v>F</v>
      </c>
      <c r="E8" s="20" t="str">
        <f>DATASHEET!J8</f>
        <v>N</v>
      </c>
      <c r="F8" s="20" t="str">
        <f>DATASHEET!E8</f>
        <v>Y</v>
      </c>
      <c r="G8" s="20" t="str">
        <f>IF(A8="","",IF(DATASHEET!F8="White - British","N","Y"))</f>
        <v>Y</v>
      </c>
      <c r="H8" s="20" t="str">
        <f>DATASHEET!H8</f>
        <v>Y</v>
      </c>
      <c r="I8" s="20" t="str">
        <f>DATASHEET!I8</f>
        <v>N</v>
      </c>
      <c r="J8" s="21" t="str">
        <f>DATASHEET!M8</f>
        <v>M</v>
      </c>
      <c r="K8" s="22"/>
      <c r="L8" s="323" t="str">
        <f>IF(PROGRESS!S22="","NO DATA",PROGRESS!S22)</f>
        <v>NO DATA</v>
      </c>
      <c r="M8" s="323" t="str">
        <f>IF(PROGRESS!X22="","NO DATA",PROGRESS!X22)</f>
        <v>NO DATA</v>
      </c>
      <c r="N8" s="323" t="str">
        <f>IF(PROGRESS!AC22="","NO DATA",PROGRESS!AC22)</f>
        <v>NO DATA</v>
      </c>
      <c r="O8" s="323" t="str">
        <f>IF(PROGRESS!AH22="","NO DATA",PROGRESS!AH22)</f>
        <v>NO DATA</v>
      </c>
      <c r="P8" s="323" t="str">
        <f>IF(PROGRESS!AM22="","NO DATA",PROGRESS!AM22)</f>
        <v>NO DATA</v>
      </c>
      <c r="Q8" s="323" t="str">
        <f>IF(PROGRESS!AR22="","NO DATA",PROGRESS!AR22)</f>
        <v>NO DATA</v>
      </c>
      <c r="R8" s="323" t="str">
        <f>IF(PROGRESS!AW22="","NO DATA",PROGRESS!AW22)</f>
        <v>NO DATA</v>
      </c>
      <c r="S8" s="323" t="str">
        <f>IF(PROGRESS!BB22="","NO DATA",PROGRESS!BB22)</f>
        <v>NO DATA</v>
      </c>
      <c r="T8" s="323" t="str">
        <f>IF(PROGRESS!BG22="","NO DATA",PROGRESS!BG22)</f>
        <v>NO DATA</v>
      </c>
      <c r="U8" s="323" t="str">
        <f>IF(PROGRESS!BL22="","NO DATA",PROGRESS!BL22)</f>
        <v>NO DATA</v>
      </c>
      <c r="V8" s="323" t="str">
        <f>IF(PROGRESS!BQ22="","NO DATA",PROGRESS!BQ22)</f>
        <v>NO DATA</v>
      </c>
      <c r="W8" s="323" t="str">
        <f>IF(PROGRESS!BV22="","NO DATA",PROGRESS!BV22)</f>
        <v>NO DATA</v>
      </c>
      <c r="X8" s="323" t="str">
        <f>IF(PROGRESS!CA22="","NO DATA",PROGRESS!CA22)</f>
        <v>NO DATA</v>
      </c>
      <c r="Y8" s="323" t="str">
        <f>IF(PROGRESS!CF22="","NO DATA",PROGRESS!CF22)</f>
        <v>NO DATA</v>
      </c>
      <c r="Z8" s="323" t="str">
        <f>IF(PROGRESS!CK22="","NO DATA",PROGRESS!CK22)</f>
        <v>NO DATA</v>
      </c>
    </row>
    <row r="9" spans="1:32" x14ac:dyDescent="0.25">
      <c r="A9" s="19">
        <f>IF(DATASHEET!A9="","",DATASHEET!A9)</f>
        <v>152745</v>
      </c>
      <c r="B9" s="20" t="str">
        <f>DATASHEET!B9</f>
        <v>AURE, Viggo</v>
      </c>
      <c r="C9" s="21" t="str">
        <f>DATASHEET!C9</f>
        <v>8AB</v>
      </c>
      <c r="D9" s="19" t="str">
        <f>DATASHEET!D9</f>
        <v>M</v>
      </c>
      <c r="E9" s="20" t="str">
        <f>DATASHEET!J9</f>
        <v>N</v>
      </c>
      <c r="F9" s="20" t="str">
        <f>DATASHEET!E9</f>
        <v>N</v>
      </c>
      <c r="G9" s="20" t="str">
        <f>IF(A9="","",IF(DATASHEET!F9="White - British","N","Y"))</f>
        <v>Y</v>
      </c>
      <c r="H9" s="20" t="str">
        <f>DATASHEET!H9</f>
        <v>N</v>
      </c>
      <c r="I9" s="20" t="str">
        <f>DATASHEET!I9</f>
        <v>N</v>
      </c>
      <c r="J9" s="21" t="str">
        <f>DATASHEET!M9</f>
        <v>M</v>
      </c>
      <c r="K9" s="22"/>
      <c r="L9" s="323" t="str">
        <f>IF(PROGRESS!S23="","NO DATA",PROGRESS!S23)</f>
        <v>NO DATA</v>
      </c>
      <c r="M9" s="323" t="str">
        <f>IF(PROGRESS!X23="","NO DATA",PROGRESS!X23)</f>
        <v>NO DATA</v>
      </c>
      <c r="N9" s="323" t="str">
        <f>IF(PROGRESS!AC23="","NO DATA",PROGRESS!AC23)</f>
        <v>NO DATA</v>
      </c>
      <c r="O9" s="323" t="str">
        <f>IF(PROGRESS!AH23="","NO DATA",PROGRESS!AH23)</f>
        <v>NO DATA</v>
      </c>
      <c r="P9" s="323" t="str">
        <f>IF(PROGRESS!AM23="","NO DATA",PROGRESS!AM23)</f>
        <v>NO DATA</v>
      </c>
      <c r="Q9" s="323" t="str">
        <f>IF(PROGRESS!AR23="","NO DATA",PROGRESS!AR23)</f>
        <v>NO DATA</v>
      </c>
      <c r="R9" s="323" t="str">
        <f>IF(PROGRESS!AW23="","NO DATA",PROGRESS!AW23)</f>
        <v>NO DATA</v>
      </c>
      <c r="S9" s="323" t="str">
        <f>IF(PROGRESS!BB23="","NO DATA",PROGRESS!BB23)</f>
        <v>NO DATA</v>
      </c>
      <c r="T9" s="323" t="str">
        <f>IF(PROGRESS!BG23="","NO DATA",PROGRESS!BG23)</f>
        <v>NO DATA</v>
      </c>
      <c r="U9" s="323" t="str">
        <f>IF(PROGRESS!BL23="","NO DATA",PROGRESS!BL23)</f>
        <v>NO DATA</v>
      </c>
      <c r="V9" s="323" t="str">
        <f>IF(PROGRESS!BQ23="","NO DATA",PROGRESS!BQ23)</f>
        <v>NO DATA</v>
      </c>
      <c r="W9" s="323" t="str">
        <f>IF(PROGRESS!BV23="","NO DATA",PROGRESS!BV23)</f>
        <v>NO DATA</v>
      </c>
      <c r="X9" s="323" t="str">
        <f>IF(PROGRESS!CA23="","NO DATA",PROGRESS!CA23)</f>
        <v>NO DATA</v>
      </c>
      <c r="Y9" s="323" t="str">
        <f>IF(PROGRESS!CF23="","NO DATA",PROGRESS!CF23)</f>
        <v>NO DATA</v>
      </c>
      <c r="Z9" s="323" t="str">
        <f>IF(PROGRESS!CK23="","NO DATA",PROGRESS!CK23)</f>
        <v>NO DATA</v>
      </c>
    </row>
    <row r="10" spans="1:32" x14ac:dyDescent="0.25">
      <c r="A10" s="19">
        <f>IF(DATASHEET!A10="","",DATASHEET!A10)</f>
        <v>152827</v>
      </c>
      <c r="B10" s="20" t="str">
        <f>DATASHEET!B10</f>
        <v>AZUMAH, Yelorm</v>
      </c>
      <c r="C10" s="21" t="str">
        <f>DATASHEET!C10</f>
        <v>8AB</v>
      </c>
      <c r="D10" s="19" t="str">
        <f>DATASHEET!D10</f>
        <v>F</v>
      </c>
      <c r="E10" s="20" t="str">
        <f>DATASHEET!J10</f>
        <v>N</v>
      </c>
      <c r="F10" s="20" t="str">
        <f>DATASHEET!E10</f>
        <v>N</v>
      </c>
      <c r="G10" s="20" t="str">
        <f>IF(A10="","",IF(DATASHEET!F10="White - British","N","Y"))</f>
        <v>Y</v>
      </c>
      <c r="H10" s="20" t="str">
        <f>DATASHEET!H10</f>
        <v>N</v>
      </c>
      <c r="I10" s="20" t="str">
        <f>DATASHEET!I10</f>
        <v>N</v>
      </c>
      <c r="J10" s="21" t="str">
        <f>DATASHEET!M10</f>
        <v>M</v>
      </c>
      <c r="K10" s="22"/>
      <c r="L10" s="323" t="str">
        <f>IF(PROGRESS!S24="","NO DATA",PROGRESS!S24)</f>
        <v>NO DATA</v>
      </c>
      <c r="M10" s="323" t="str">
        <f>IF(PROGRESS!X24="","NO DATA",PROGRESS!X24)</f>
        <v>NO DATA</v>
      </c>
      <c r="N10" s="323" t="str">
        <f>IF(PROGRESS!AC24="","NO DATA",PROGRESS!AC24)</f>
        <v>NO DATA</v>
      </c>
      <c r="O10" s="323" t="str">
        <f>IF(PROGRESS!AH24="","NO DATA",PROGRESS!AH24)</f>
        <v>NO DATA</v>
      </c>
      <c r="P10" s="323" t="str">
        <f>IF(PROGRESS!AM24="","NO DATA",PROGRESS!AM24)</f>
        <v>NO DATA</v>
      </c>
      <c r="Q10" s="323" t="str">
        <f>IF(PROGRESS!AR24="","NO DATA",PROGRESS!AR24)</f>
        <v>NO DATA</v>
      </c>
      <c r="R10" s="323" t="str">
        <f>IF(PROGRESS!AW24="","NO DATA",PROGRESS!AW24)</f>
        <v>NO DATA</v>
      </c>
      <c r="S10" s="323" t="str">
        <f>IF(PROGRESS!BB24="","NO DATA",PROGRESS!BB24)</f>
        <v>NO DATA</v>
      </c>
      <c r="T10" s="323" t="str">
        <f>IF(PROGRESS!BG24="","NO DATA",PROGRESS!BG24)</f>
        <v>NO DATA</v>
      </c>
      <c r="U10" s="323" t="str">
        <f>IF(PROGRESS!BL24="","NO DATA",PROGRESS!BL24)</f>
        <v>NO DATA</v>
      </c>
      <c r="V10" s="323" t="str">
        <f>IF(PROGRESS!BQ24="","NO DATA",PROGRESS!BQ24)</f>
        <v>NO DATA</v>
      </c>
      <c r="W10" s="323" t="str">
        <f>IF(PROGRESS!BV24="","NO DATA",PROGRESS!BV24)</f>
        <v>NO DATA</v>
      </c>
      <c r="X10" s="323" t="str">
        <f>IF(PROGRESS!CA24="","NO DATA",PROGRESS!CA24)</f>
        <v>NO DATA</v>
      </c>
      <c r="Y10" s="323" t="str">
        <f>IF(PROGRESS!CF24="","NO DATA",PROGRESS!CF24)</f>
        <v>NO DATA</v>
      </c>
      <c r="Z10" s="323" t="str">
        <f>IF(PROGRESS!CK24="","NO DATA",PROGRESS!CK24)</f>
        <v>NO DATA</v>
      </c>
    </row>
    <row r="11" spans="1:32" x14ac:dyDescent="0.25">
      <c r="A11" s="19">
        <f>IF(DATASHEET!A11="","",DATASHEET!A11)</f>
        <v>152882</v>
      </c>
      <c r="B11" s="20" t="str">
        <f>DATASHEET!B11</f>
        <v>BAILEY, Jackson</v>
      </c>
      <c r="C11" s="21" t="str">
        <f>DATASHEET!C11</f>
        <v>8MH</v>
      </c>
      <c r="D11" s="19" t="str">
        <f>DATASHEET!D11</f>
        <v>M</v>
      </c>
      <c r="E11" s="20" t="str">
        <f>DATASHEET!J11</f>
        <v>N</v>
      </c>
      <c r="F11" s="20" t="str">
        <f>DATASHEET!E11</f>
        <v>Y</v>
      </c>
      <c r="G11" s="20" t="str">
        <f>IF(A11="","",IF(DATASHEET!F11="White - British","N","Y"))</f>
        <v>N</v>
      </c>
      <c r="H11" s="20" t="str">
        <f>DATASHEET!H11</f>
        <v>Y</v>
      </c>
      <c r="I11" s="20" t="str">
        <f>DATASHEET!I11</f>
        <v>N</v>
      </c>
      <c r="J11" s="21" t="str">
        <f>DATASHEET!M11</f>
        <v>M</v>
      </c>
      <c r="K11" s="22"/>
      <c r="L11" s="323" t="str">
        <f>IF(PROGRESS!S25="","NO DATA",PROGRESS!S25)</f>
        <v>NO DATA</v>
      </c>
      <c r="M11" s="323" t="str">
        <f>IF(PROGRESS!X25="","NO DATA",PROGRESS!X25)</f>
        <v>NO DATA</v>
      </c>
      <c r="N11" s="323" t="str">
        <f>IF(PROGRESS!AC25="","NO DATA",PROGRESS!AC25)</f>
        <v>NO DATA</v>
      </c>
      <c r="O11" s="323" t="str">
        <f>IF(PROGRESS!AH25="","NO DATA",PROGRESS!AH25)</f>
        <v>NO DATA</v>
      </c>
      <c r="P11" s="323" t="str">
        <f>IF(PROGRESS!AM25="","NO DATA",PROGRESS!AM25)</f>
        <v>NO DATA</v>
      </c>
      <c r="Q11" s="323" t="str">
        <f>IF(PROGRESS!AR25="","NO DATA",PROGRESS!AR25)</f>
        <v>NO DATA</v>
      </c>
      <c r="R11" s="323" t="str">
        <f>IF(PROGRESS!AW25="","NO DATA",PROGRESS!AW25)</f>
        <v>NO DATA</v>
      </c>
      <c r="S11" s="323" t="str">
        <f>IF(PROGRESS!BB25="","NO DATA",PROGRESS!BB25)</f>
        <v>NO DATA</v>
      </c>
      <c r="T11" s="323" t="str">
        <f>IF(PROGRESS!BG25="","NO DATA",PROGRESS!BG25)</f>
        <v>NO DATA</v>
      </c>
      <c r="U11" s="323" t="str">
        <f>IF(PROGRESS!BL25="","NO DATA",PROGRESS!BL25)</f>
        <v>NO DATA</v>
      </c>
      <c r="V11" s="323" t="str">
        <f>IF(PROGRESS!BQ25="","NO DATA",PROGRESS!BQ25)</f>
        <v>NO DATA</v>
      </c>
      <c r="W11" s="323" t="str">
        <f>IF(PROGRESS!BV25="","NO DATA",PROGRESS!BV25)</f>
        <v>NO DATA</v>
      </c>
      <c r="X11" s="323" t="str">
        <f>IF(PROGRESS!CA25="","NO DATA",PROGRESS!CA25)</f>
        <v>NO DATA</v>
      </c>
      <c r="Y11" s="323" t="str">
        <f>IF(PROGRESS!CF25="","NO DATA",PROGRESS!CF25)</f>
        <v>NO DATA</v>
      </c>
      <c r="Z11" s="323" t="str">
        <f>IF(PROGRESS!CK25="","NO DATA",PROGRESS!CK25)</f>
        <v>NO DATA</v>
      </c>
    </row>
    <row r="12" spans="1:32" x14ac:dyDescent="0.25">
      <c r="A12" s="19">
        <f>IF(DATASHEET!A12="","",DATASHEET!A12)</f>
        <v>160036</v>
      </c>
      <c r="B12" s="20" t="str">
        <f>DATASHEET!B12</f>
        <v>BAKER, Zofia</v>
      </c>
      <c r="C12" s="21" t="str">
        <f>DATASHEET!C12</f>
        <v>8PH</v>
      </c>
      <c r="D12" s="19" t="str">
        <f>DATASHEET!D12</f>
        <v>F</v>
      </c>
      <c r="E12" s="20" t="str">
        <f>DATASHEET!J12</f>
        <v>N</v>
      </c>
      <c r="F12" s="20" t="str">
        <f>DATASHEET!E12</f>
        <v>Y</v>
      </c>
      <c r="G12" s="20" t="str">
        <f>IF(A12="","",IF(DATASHEET!F12="White - British","N","Y"))</f>
        <v>Y</v>
      </c>
      <c r="H12" s="20" t="str">
        <f>DATASHEET!H12</f>
        <v>Y</v>
      </c>
      <c r="I12" s="20" t="str">
        <f>DATASHEET!I12</f>
        <v>N</v>
      </c>
      <c r="J12" s="21" t="str">
        <f>DATASHEET!M12</f>
        <v/>
      </c>
      <c r="K12" s="22"/>
      <c r="L12" s="323" t="str">
        <f>IF(PROGRESS!S26="","NO DATA",PROGRESS!S26)</f>
        <v>NO DATA</v>
      </c>
      <c r="M12" s="323" t="str">
        <f>IF(PROGRESS!X26="","NO DATA",PROGRESS!X26)</f>
        <v>NO DATA</v>
      </c>
      <c r="N12" s="323" t="str">
        <f>IF(PROGRESS!AC26="","NO DATA",PROGRESS!AC26)</f>
        <v>NO DATA</v>
      </c>
      <c r="O12" s="323" t="str">
        <f>IF(PROGRESS!AH26="","NO DATA",PROGRESS!AH26)</f>
        <v>NO DATA</v>
      </c>
      <c r="P12" s="323" t="str">
        <f>IF(PROGRESS!AM26="","NO DATA",PROGRESS!AM26)</f>
        <v>NO DATA</v>
      </c>
      <c r="Q12" s="323" t="str">
        <f>IF(PROGRESS!AR26="","NO DATA",PROGRESS!AR26)</f>
        <v>NO DATA</v>
      </c>
      <c r="R12" s="323" t="str">
        <f>IF(PROGRESS!AW26="","NO DATA",PROGRESS!AW26)</f>
        <v>NO DATA</v>
      </c>
      <c r="S12" s="323" t="str">
        <f>IF(PROGRESS!BB26="","NO DATA",PROGRESS!BB26)</f>
        <v>NO DATA</v>
      </c>
      <c r="T12" s="323" t="str">
        <f>IF(PROGRESS!BG26="","NO DATA",PROGRESS!BG26)</f>
        <v>NO DATA</v>
      </c>
      <c r="U12" s="323" t="str">
        <f>IF(PROGRESS!BL26="","NO DATA",PROGRESS!BL26)</f>
        <v>NO DATA</v>
      </c>
      <c r="V12" s="323" t="str">
        <f>IF(PROGRESS!BQ26="","NO DATA",PROGRESS!BQ26)</f>
        <v>NO DATA</v>
      </c>
      <c r="W12" s="323" t="str">
        <f>IF(PROGRESS!BV26="","NO DATA",PROGRESS!BV26)</f>
        <v>NO DATA</v>
      </c>
      <c r="X12" s="323" t="str">
        <f>IF(PROGRESS!CA26="","NO DATA",PROGRESS!CA26)</f>
        <v>NO DATA</v>
      </c>
      <c r="Y12" s="323" t="str">
        <f>IF(PROGRESS!CF26="","NO DATA",PROGRESS!CF26)</f>
        <v>NO DATA</v>
      </c>
      <c r="Z12" s="323" t="str">
        <f>IF(PROGRESS!CK26="","NO DATA",PROGRESS!CK26)</f>
        <v>NO DATA</v>
      </c>
    </row>
    <row r="13" spans="1:32" x14ac:dyDescent="0.25">
      <c r="A13" s="19">
        <f>IF(DATASHEET!A13="","",DATASHEET!A13)</f>
        <v>152762</v>
      </c>
      <c r="B13" s="20" t="str">
        <f>DATASHEET!B13</f>
        <v>BARNETT, Lily</v>
      </c>
      <c r="C13" s="21" t="str">
        <f>DATASHEET!C13</f>
        <v>8KC</v>
      </c>
      <c r="D13" s="19" t="str">
        <f>DATASHEET!D13</f>
        <v>F</v>
      </c>
      <c r="E13" s="20" t="str">
        <f>DATASHEET!J13</f>
        <v>N</v>
      </c>
      <c r="F13" s="20" t="str">
        <f>DATASHEET!E13</f>
        <v>N</v>
      </c>
      <c r="G13" s="20" t="str">
        <f>IF(A13="","",IF(DATASHEET!F13="White - British","N","Y"))</f>
        <v>N</v>
      </c>
      <c r="H13" s="20" t="str">
        <f>DATASHEET!H13</f>
        <v>N</v>
      </c>
      <c r="I13" s="20" t="str">
        <f>DATASHEET!I13</f>
        <v>N</v>
      </c>
      <c r="J13" s="21" t="str">
        <f>DATASHEET!M13</f>
        <v>H</v>
      </c>
      <c r="K13" s="22"/>
      <c r="L13" s="323" t="str">
        <f>IF(PROGRESS!S27="","NO DATA",PROGRESS!S27)</f>
        <v>NO DATA</v>
      </c>
      <c r="M13" s="323" t="str">
        <f>IF(PROGRESS!X27="","NO DATA",PROGRESS!X27)</f>
        <v>NO DATA</v>
      </c>
      <c r="N13" s="323" t="str">
        <f>IF(PROGRESS!AC27="","NO DATA",PROGRESS!AC27)</f>
        <v>NO DATA</v>
      </c>
      <c r="O13" s="323" t="str">
        <f>IF(PROGRESS!AH27="","NO DATA",PROGRESS!AH27)</f>
        <v>NO DATA</v>
      </c>
      <c r="P13" s="323" t="str">
        <f>IF(PROGRESS!AM27="","NO DATA",PROGRESS!AM27)</f>
        <v>NO DATA</v>
      </c>
      <c r="Q13" s="323" t="str">
        <f>IF(PROGRESS!AR27="","NO DATA",PROGRESS!AR27)</f>
        <v>NO DATA</v>
      </c>
      <c r="R13" s="323" t="str">
        <f>IF(PROGRESS!AW27="","NO DATA",PROGRESS!AW27)</f>
        <v>NO DATA</v>
      </c>
      <c r="S13" s="323" t="str">
        <f>IF(PROGRESS!BB27="","NO DATA",PROGRESS!BB27)</f>
        <v>NO DATA</v>
      </c>
      <c r="T13" s="323" t="str">
        <f>IF(PROGRESS!BG27="","NO DATA",PROGRESS!BG27)</f>
        <v>NO DATA</v>
      </c>
      <c r="U13" s="323" t="str">
        <f>IF(PROGRESS!BL27="","NO DATA",PROGRESS!BL27)</f>
        <v>NO DATA</v>
      </c>
      <c r="V13" s="323" t="str">
        <f>IF(PROGRESS!BQ27="","NO DATA",PROGRESS!BQ27)</f>
        <v>NO DATA</v>
      </c>
      <c r="W13" s="323" t="str">
        <f>IF(PROGRESS!BV27="","NO DATA",PROGRESS!BV27)</f>
        <v>NO DATA</v>
      </c>
      <c r="X13" s="323" t="str">
        <f>IF(PROGRESS!CA27="","NO DATA",PROGRESS!CA27)</f>
        <v>NO DATA</v>
      </c>
      <c r="Y13" s="323" t="str">
        <f>IF(PROGRESS!CF27="","NO DATA",PROGRESS!CF27)</f>
        <v>NO DATA</v>
      </c>
      <c r="Z13" s="323" t="str">
        <f>IF(PROGRESS!CK27="","NO DATA",PROGRESS!CK27)</f>
        <v>NO DATA</v>
      </c>
    </row>
    <row r="14" spans="1:32" x14ac:dyDescent="0.25">
      <c r="A14" s="19">
        <f>IF(DATASHEET!A14="","",DATASHEET!A14)</f>
        <v>152760</v>
      </c>
      <c r="B14" s="20" t="str">
        <f>DATASHEET!B14</f>
        <v>BINGHAM, Harry</v>
      </c>
      <c r="C14" s="21" t="str">
        <f>DATASHEET!C14</f>
        <v>8KC</v>
      </c>
      <c r="D14" s="19" t="str">
        <f>DATASHEET!D14</f>
        <v>M</v>
      </c>
      <c r="E14" s="20" t="str">
        <f>DATASHEET!J14</f>
        <v>N</v>
      </c>
      <c r="F14" s="20" t="str">
        <f>DATASHEET!E14</f>
        <v>N</v>
      </c>
      <c r="G14" s="20" t="str">
        <f>IF(A14="","",IF(DATASHEET!F14="White - British","N","Y"))</f>
        <v>N</v>
      </c>
      <c r="H14" s="20" t="str">
        <f>DATASHEET!H14</f>
        <v>N</v>
      </c>
      <c r="I14" s="20" t="str">
        <f>DATASHEET!I14</f>
        <v>N</v>
      </c>
      <c r="J14" s="21" t="str">
        <f>DATASHEET!M14</f>
        <v>M</v>
      </c>
      <c r="K14" s="22"/>
      <c r="L14" s="323" t="str">
        <f>IF(PROGRESS!S28="","NO DATA",PROGRESS!S28)</f>
        <v>NO DATA</v>
      </c>
      <c r="M14" s="323" t="str">
        <f>IF(PROGRESS!X28="","NO DATA",PROGRESS!X28)</f>
        <v>NO DATA</v>
      </c>
      <c r="N14" s="323" t="str">
        <f>IF(PROGRESS!AC28="","NO DATA",PROGRESS!AC28)</f>
        <v>NO DATA</v>
      </c>
      <c r="O14" s="323" t="str">
        <f>IF(PROGRESS!AH28="","NO DATA",PROGRESS!AH28)</f>
        <v>NO DATA</v>
      </c>
      <c r="P14" s="323" t="str">
        <f>IF(PROGRESS!AM28="","NO DATA",PROGRESS!AM28)</f>
        <v>NO DATA</v>
      </c>
      <c r="Q14" s="323" t="str">
        <f>IF(PROGRESS!AR28="","NO DATA",PROGRESS!AR28)</f>
        <v>NO DATA</v>
      </c>
      <c r="R14" s="323" t="str">
        <f>IF(PROGRESS!AW28="","NO DATA",PROGRESS!AW28)</f>
        <v>NO DATA</v>
      </c>
      <c r="S14" s="323" t="str">
        <f>IF(PROGRESS!BB28="","NO DATA",PROGRESS!BB28)</f>
        <v>NO DATA</v>
      </c>
      <c r="T14" s="323" t="str">
        <f>IF(PROGRESS!BG28="","NO DATA",PROGRESS!BG28)</f>
        <v>NO DATA</v>
      </c>
      <c r="U14" s="323" t="str">
        <f>IF(PROGRESS!BL28="","NO DATA",PROGRESS!BL28)</f>
        <v>NO DATA</v>
      </c>
      <c r="V14" s="323" t="str">
        <f>IF(PROGRESS!BQ28="","NO DATA",PROGRESS!BQ28)</f>
        <v>NO DATA</v>
      </c>
      <c r="W14" s="323" t="str">
        <f>IF(PROGRESS!BV28="","NO DATA",PROGRESS!BV28)</f>
        <v>NO DATA</v>
      </c>
      <c r="X14" s="323" t="str">
        <f>IF(PROGRESS!CA28="","NO DATA",PROGRESS!CA28)</f>
        <v>NO DATA</v>
      </c>
      <c r="Y14" s="323" t="str">
        <f>IF(PROGRESS!CF28="","NO DATA",PROGRESS!CF28)</f>
        <v>NO DATA</v>
      </c>
      <c r="Z14" s="323" t="str">
        <f>IF(PROGRESS!CK28="","NO DATA",PROGRESS!CK28)</f>
        <v>NO DATA</v>
      </c>
    </row>
    <row r="15" spans="1:32" x14ac:dyDescent="0.25">
      <c r="A15" s="19">
        <f>IF(DATASHEET!A15="","",DATASHEET!A15)</f>
        <v>152803</v>
      </c>
      <c r="B15" s="20" t="str">
        <f>DATASHEET!B15</f>
        <v>BISHAWU, Tyrone</v>
      </c>
      <c r="C15" s="21" t="str">
        <f>DATASHEET!C15</f>
        <v>8AB</v>
      </c>
      <c r="D15" s="19" t="str">
        <f>DATASHEET!D15</f>
        <v>M</v>
      </c>
      <c r="E15" s="20" t="str">
        <f>DATASHEET!J15</f>
        <v>N</v>
      </c>
      <c r="F15" s="20" t="str">
        <f>DATASHEET!E15</f>
        <v>Y</v>
      </c>
      <c r="G15" s="20" t="str">
        <f>IF(A15="","",IF(DATASHEET!F15="White - British","N","Y"))</f>
        <v>Y</v>
      </c>
      <c r="H15" s="20" t="str">
        <f>DATASHEET!H15</f>
        <v>Y</v>
      </c>
      <c r="I15" s="20" t="str">
        <f>DATASHEET!I15</f>
        <v>N</v>
      </c>
      <c r="J15" s="21" t="str">
        <f>DATASHEET!M15</f>
        <v>M</v>
      </c>
      <c r="K15" s="22"/>
      <c r="L15" s="323" t="str">
        <f>IF(PROGRESS!S29="","NO DATA",PROGRESS!S29)</f>
        <v>NO DATA</v>
      </c>
      <c r="M15" s="323" t="str">
        <f>IF(PROGRESS!X29="","NO DATA",PROGRESS!X29)</f>
        <v>NO DATA</v>
      </c>
      <c r="N15" s="323" t="str">
        <f>IF(PROGRESS!AC29="","NO DATA",PROGRESS!AC29)</f>
        <v>NO DATA</v>
      </c>
      <c r="O15" s="323" t="str">
        <f>IF(PROGRESS!AH29="","NO DATA",PROGRESS!AH29)</f>
        <v>NO DATA</v>
      </c>
      <c r="P15" s="323" t="str">
        <f>IF(PROGRESS!AM29="","NO DATA",PROGRESS!AM29)</f>
        <v>NO DATA</v>
      </c>
      <c r="Q15" s="323" t="str">
        <f>IF(PROGRESS!AR29="","NO DATA",PROGRESS!AR29)</f>
        <v>NO DATA</v>
      </c>
      <c r="R15" s="323" t="str">
        <f>IF(PROGRESS!AW29="","NO DATA",PROGRESS!AW29)</f>
        <v>NO DATA</v>
      </c>
      <c r="S15" s="323" t="str">
        <f>IF(PROGRESS!BB29="","NO DATA",PROGRESS!BB29)</f>
        <v>NO DATA</v>
      </c>
      <c r="T15" s="323" t="str">
        <f>IF(PROGRESS!BG29="","NO DATA",PROGRESS!BG29)</f>
        <v>NO DATA</v>
      </c>
      <c r="U15" s="323" t="str">
        <f>IF(PROGRESS!BL29="","NO DATA",PROGRESS!BL29)</f>
        <v>NO DATA</v>
      </c>
      <c r="V15" s="323" t="str">
        <f>IF(PROGRESS!BQ29="","NO DATA",PROGRESS!BQ29)</f>
        <v>NO DATA</v>
      </c>
      <c r="W15" s="323" t="str">
        <f>IF(PROGRESS!BV29="","NO DATA",PROGRESS!BV29)</f>
        <v>NO DATA</v>
      </c>
      <c r="X15" s="323" t="str">
        <f>IF(PROGRESS!CA29="","NO DATA",PROGRESS!CA29)</f>
        <v>NO DATA</v>
      </c>
      <c r="Y15" s="323" t="str">
        <f>IF(PROGRESS!CF29="","NO DATA",PROGRESS!CF29)</f>
        <v>NO DATA</v>
      </c>
      <c r="Z15" s="323" t="str">
        <f>IF(PROGRESS!CK29="","NO DATA",PROGRESS!CK29)</f>
        <v>NO DATA</v>
      </c>
    </row>
    <row r="16" spans="1:32" x14ac:dyDescent="0.25">
      <c r="A16" s="19">
        <f>IF(DATASHEET!A16="","",DATASHEET!A16)</f>
        <v>160010</v>
      </c>
      <c r="B16" s="20" t="str">
        <f>DATASHEET!B16</f>
        <v>BORTHWICK, Beatrice</v>
      </c>
      <c r="C16" s="21" t="str">
        <f>DATASHEET!C16</f>
        <v>8KS</v>
      </c>
      <c r="D16" s="19" t="str">
        <f>DATASHEET!D16</f>
        <v>F</v>
      </c>
      <c r="E16" s="20" t="str">
        <f>DATASHEET!J16</f>
        <v>N</v>
      </c>
      <c r="F16" s="20" t="str">
        <f>DATASHEET!E16</f>
        <v>N</v>
      </c>
      <c r="G16" s="20" t="str">
        <f>IF(A16="","",IF(DATASHEET!F16="White - British","N","Y"))</f>
        <v>N</v>
      </c>
      <c r="H16" s="20" t="str">
        <f>DATASHEET!H16</f>
        <v>N</v>
      </c>
      <c r="I16" s="20" t="str">
        <f>DATASHEET!I16</f>
        <v>N</v>
      </c>
      <c r="J16" s="21" t="str">
        <f>DATASHEET!M16</f>
        <v>M</v>
      </c>
      <c r="K16" s="22"/>
      <c r="L16" s="323" t="str">
        <f>IF(PROGRESS!S30="","NO DATA",PROGRESS!S30)</f>
        <v>NO DATA</v>
      </c>
      <c r="M16" s="323" t="str">
        <f>IF(PROGRESS!X30="","NO DATA",PROGRESS!X30)</f>
        <v>NO DATA</v>
      </c>
      <c r="N16" s="323" t="str">
        <f>IF(PROGRESS!AC30="","NO DATA",PROGRESS!AC30)</f>
        <v>NO DATA</v>
      </c>
      <c r="O16" s="323" t="str">
        <f>IF(PROGRESS!AH30="","NO DATA",PROGRESS!AH30)</f>
        <v>NO DATA</v>
      </c>
      <c r="P16" s="323" t="str">
        <f>IF(PROGRESS!AM30="","NO DATA",PROGRESS!AM30)</f>
        <v>NO DATA</v>
      </c>
      <c r="Q16" s="323" t="str">
        <f>IF(PROGRESS!AR30="","NO DATA",PROGRESS!AR30)</f>
        <v>NO DATA</v>
      </c>
      <c r="R16" s="323" t="str">
        <f>IF(PROGRESS!AW30="","NO DATA",PROGRESS!AW30)</f>
        <v>NO DATA</v>
      </c>
      <c r="S16" s="323" t="str">
        <f>IF(PROGRESS!BB30="","NO DATA",PROGRESS!BB30)</f>
        <v>NO DATA</v>
      </c>
      <c r="T16" s="323" t="str">
        <f>IF(PROGRESS!BG30="","NO DATA",PROGRESS!BG30)</f>
        <v>NO DATA</v>
      </c>
      <c r="U16" s="323" t="str">
        <f>IF(PROGRESS!BL30="","NO DATA",PROGRESS!BL30)</f>
        <v>NO DATA</v>
      </c>
      <c r="V16" s="323" t="str">
        <f>IF(PROGRESS!BQ30="","NO DATA",PROGRESS!BQ30)</f>
        <v>NO DATA</v>
      </c>
      <c r="W16" s="323" t="str">
        <f>IF(PROGRESS!BV30="","NO DATA",PROGRESS!BV30)</f>
        <v>NO DATA</v>
      </c>
      <c r="X16" s="323" t="str">
        <f>IF(PROGRESS!CA30="","NO DATA",PROGRESS!CA30)</f>
        <v>NO DATA</v>
      </c>
      <c r="Y16" s="323" t="str">
        <f>IF(PROGRESS!CF30="","NO DATA",PROGRESS!CF30)</f>
        <v>NO DATA</v>
      </c>
      <c r="Z16" s="323" t="str">
        <f>IF(PROGRESS!CK30="","NO DATA",PROGRESS!CK30)</f>
        <v>NO DATA</v>
      </c>
    </row>
    <row r="17" spans="1:26" x14ac:dyDescent="0.25">
      <c r="A17" s="19">
        <f>IF(DATASHEET!A17="","",DATASHEET!A17)</f>
        <v>152861</v>
      </c>
      <c r="B17" s="20" t="str">
        <f>DATASHEET!B17</f>
        <v>BRADSHAW, Megan</v>
      </c>
      <c r="C17" s="21" t="str">
        <f>DATASHEET!C17</f>
        <v>8KC</v>
      </c>
      <c r="D17" s="19" t="str">
        <f>DATASHEET!D17</f>
        <v>F</v>
      </c>
      <c r="E17" s="20" t="str">
        <f>DATASHEET!J17</f>
        <v>N</v>
      </c>
      <c r="F17" s="20" t="str">
        <f>DATASHEET!E17</f>
        <v>N</v>
      </c>
      <c r="G17" s="20" t="str">
        <f>IF(A17="","",IF(DATASHEET!F17="White - British","N","Y"))</f>
        <v>N</v>
      </c>
      <c r="H17" s="20" t="str">
        <f>DATASHEET!H17</f>
        <v>N</v>
      </c>
      <c r="I17" s="20" t="str">
        <f>DATASHEET!I17</f>
        <v>N</v>
      </c>
      <c r="J17" s="21" t="str">
        <f>DATASHEET!M17</f>
        <v>H</v>
      </c>
      <c r="K17" s="22"/>
      <c r="L17" s="323" t="str">
        <f>IF(PROGRESS!S31="","NO DATA",PROGRESS!S31)</f>
        <v>NO DATA</v>
      </c>
      <c r="M17" s="323" t="str">
        <f>IF(PROGRESS!X31="","NO DATA",PROGRESS!X31)</f>
        <v>NO DATA</v>
      </c>
      <c r="N17" s="323" t="str">
        <f>IF(PROGRESS!AC31="","NO DATA",PROGRESS!AC31)</f>
        <v>NO DATA</v>
      </c>
      <c r="O17" s="323" t="str">
        <f>IF(PROGRESS!AH31="","NO DATA",PROGRESS!AH31)</f>
        <v>NO DATA</v>
      </c>
      <c r="P17" s="323" t="str">
        <f>IF(PROGRESS!AM31="","NO DATA",PROGRESS!AM31)</f>
        <v>NO DATA</v>
      </c>
      <c r="Q17" s="323" t="str">
        <f>IF(PROGRESS!AR31="","NO DATA",PROGRESS!AR31)</f>
        <v>NO DATA</v>
      </c>
      <c r="R17" s="323" t="str">
        <f>IF(PROGRESS!AW31="","NO DATA",PROGRESS!AW31)</f>
        <v>NO DATA</v>
      </c>
      <c r="S17" s="323" t="str">
        <f>IF(PROGRESS!BB31="","NO DATA",PROGRESS!BB31)</f>
        <v>NO DATA</v>
      </c>
      <c r="T17" s="323" t="str">
        <f>IF(PROGRESS!BG31="","NO DATA",PROGRESS!BG31)</f>
        <v>NO DATA</v>
      </c>
      <c r="U17" s="323" t="str">
        <f>IF(PROGRESS!BL31="","NO DATA",PROGRESS!BL31)</f>
        <v>NO DATA</v>
      </c>
      <c r="V17" s="323" t="str">
        <f>IF(PROGRESS!BQ31="","NO DATA",PROGRESS!BQ31)</f>
        <v>NO DATA</v>
      </c>
      <c r="W17" s="323" t="str">
        <f>IF(PROGRESS!BV31="","NO DATA",PROGRESS!BV31)</f>
        <v>NO DATA</v>
      </c>
      <c r="X17" s="323" t="str">
        <f>IF(PROGRESS!CA31="","NO DATA",PROGRESS!CA31)</f>
        <v>NO DATA</v>
      </c>
      <c r="Y17" s="323" t="str">
        <f>IF(PROGRESS!CF31="","NO DATA",PROGRESS!CF31)</f>
        <v>NO DATA</v>
      </c>
      <c r="Z17" s="323" t="str">
        <f>IF(PROGRESS!CK31="","NO DATA",PROGRESS!CK31)</f>
        <v>NO DATA</v>
      </c>
    </row>
    <row r="18" spans="1:26" x14ac:dyDescent="0.25">
      <c r="A18" s="19">
        <f>IF(DATASHEET!A18="","",DATASHEET!A18)</f>
        <v>152878</v>
      </c>
      <c r="B18" s="20" t="str">
        <f>DATASHEET!B18</f>
        <v>BRANNEY-GRAVELEY, Orla</v>
      </c>
      <c r="C18" s="21" t="str">
        <f>DATASHEET!C18</f>
        <v>8AR</v>
      </c>
      <c r="D18" s="19" t="str">
        <f>DATASHEET!D18</f>
        <v>F</v>
      </c>
      <c r="E18" s="20" t="str">
        <f>DATASHEET!J18</f>
        <v>N</v>
      </c>
      <c r="F18" s="20" t="str">
        <f>DATASHEET!E18</f>
        <v>N</v>
      </c>
      <c r="G18" s="20" t="str">
        <f>IF(A18="","",IF(DATASHEET!F18="White - British","N","Y"))</f>
        <v>N</v>
      </c>
      <c r="H18" s="20" t="str">
        <f>DATASHEET!H18</f>
        <v>N</v>
      </c>
      <c r="I18" s="20" t="str">
        <f>DATASHEET!I18</f>
        <v>N</v>
      </c>
      <c r="J18" s="21" t="str">
        <f>DATASHEET!M18</f>
        <v>M</v>
      </c>
      <c r="K18" s="22"/>
      <c r="L18" s="323" t="str">
        <f>IF(PROGRESS!S32="","NO DATA",PROGRESS!S32)</f>
        <v>NO DATA</v>
      </c>
      <c r="M18" s="323" t="str">
        <f>IF(PROGRESS!X32="","NO DATA",PROGRESS!X32)</f>
        <v>NO DATA</v>
      </c>
      <c r="N18" s="323" t="str">
        <f>IF(PROGRESS!AC32="","NO DATA",PROGRESS!AC32)</f>
        <v>NO DATA</v>
      </c>
      <c r="O18" s="323" t="str">
        <f>IF(PROGRESS!AH32="","NO DATA",PROGRESS!AH32)</f>
        <v>NO DATA</v>
      </c>
      <c r="P18" s="323" t="str">
        <f>IF(PROGRESS!AM32="","NO DATA",PROGRESS!AM32)</f>
        <v>NO DATA</v>
      </c>
      <c r="Q18" s="323" t="str">
        <f>IF(PROGRESS!AR32="","NO DATA",PROGRESS!AR32)</f>
        <v>NO DATA</v>
      </c>
      <c r="R18" s="323" t="str">
        <f>IF(PROGRESS!AW32="","NO DATA",PROGRESS!AW32)</f>
        <v>NO DATA</v>
      </c>
      <c r="S18" s="323" t="str">
        <f>IF(PROGRESS!BB32="","NO DATA",PROGRESS!BB32)</f>
        <v>NO DATA</v>
      </c>
      <c r="T18" s="323" t="str">
        <f>IF(PROGRESS!BG32="","NO DATA",PROGRESS!BG32)</f>
        <v>NO DATA</v>
      </c>
      <c r="U18" s="323" t="str">
        <f>IF(PROGRESS!BL32="","NO DATA",PROGRESS!BL32)</f>
        <v>NO DATA</v>
      </c>
      <c r="V18" s="323" t="str">
        <f>IF(PROGRESS!BQ32="","NO DATA",PROGRESS!BQ32)</f>
        <v>NO DATA</v>
      </c>
      <c r="W18" s="323" t="str">
        <f>IF(PROGRESS!BV32="","NO DATA",PROGRESS!BV32)</f>
        <v>NO DATA</v>
      </c>
      <c r="X18" s="323" t="str">
        <f>IF(PROGRESS!CA32="","NO DATA",PROGRESS!CA32)</f>
        <v>NO DATA</v>
      </c>
      <c r="Y18" s="323" t="str">
        <f>IF(PROGRESS!CF32="","NO DATA",PROGRESS!CF32)</f>
        <v>NO DATA</v>
      </c>
      <c r="Z18" s="323" t="str">
        <f>IF(PROGRESS!CK32="","NO DATA",PROGRESS!CK32)</f>
        <v>NO DATA</v>
      </c>
    </row>
    <row r="19" spans="1:26" x14ac:dyDescent="0.25">
      <c r="A19" s="19">
        <f>IF(DATASHEET!A19="","",DATASHEET!A19)</f>
        <v>152912</v>
      </c>
      <c r="B19" s="20" t="str">
        <f>DATASHEET!B19</f>
        <v>BRENNIN, Noah</v>
      </c>
      <c r="C19" s="21" t="str">
        <f>DATASHEET!C19</f>
        <v>8AR</v>
      </c>
      <c r="D19" s="19" t="str">
        <f>DATASHEET!D19</f>
        <v>M</v>
      </c>
      <c r="E19" s="20" t="str">
        <f>DATASHEET!J19</f>
        <v>N</v>
      </c>
      <c r="F19" s="20" t="str">
        <f>DATASHEET!E19</f>
        <v>N</v>
      </c>
      <c r="G19" s="20" t="str">
        <f>IF(A19="","",IF(DATASHEET!F19="White - British","N","Y"))</f>
        <v>Y</v>
      </c>
      <c r="H19" s="20" t="str">
        <f>DATASHEET!H19</f>
        <v>N</v>
      </c>
      <c r="I19" s="20" t="str">
        <f>DATASHEET!I19</f>
        <v>N</v>
      </c>
      <c r="J19" s="21" t="str">
        <f>DATASHEET!M19</f>
        <v>H</v>
      </c>
      <c r="K19" s="22"/>
      <c r="L19" s="323" t="str">
        <f>IF(PROGRESS!S33="","NO DATA",PROGRESS!S33)</f>
        <v>NO DATA</v>
      </c>
      <c r="M19" s="323" t="str">
        <f>IF(PROGRESS!X33="","NO DATA",PROGRESS!X33)</f>
        <v>NO DATA</v>
      </c>
      <c r="N19" s="323" t="str">
        <f>IF(PROGRESS!AC33="","NO DATA",PROGRESS!AC33)</f>
        <v>NO DATA</v>
      </c>
      <c r="O19" s="323" t="str">
        <f>IF(PROGRESS!AH33="","NO DATA",PROGRESS!AH33)</f>
        <v>NO DATA</v>
      </c>
      <c r="P19" s="323" t="str">
        <f>IF(PROGRESS!AM33="","NO DATA",PROGRESS!AM33)</f>
        <v>NO DATA</v>
      </c>
      <c r="Q19" s="323" t="str">
        <f>IF(PROGRESS!AR33="","NO DATA",PROGRESS!AR33)</f>
        <v>NO DATA</v>
      </c>
      <c r="R19" s="323" t="str">
        <f>IF(PROGRESS!AW33="","NO DATA",PROGRESS!AW33)</f>
        <v>NO DATA</v>
      </c>
      <c r="S19" s="323" t="str">
        <f>IF(PROGRESS!BB33="","NO DATA",PROGRESS!BB33)</f>
        <v>NO DATA</v>
      </c>
      <c r="T19" s="323" t="str">
        <f>IF(PROGRESS!BG33="","NO DATA",PROGRESS!BG33)</f>
        <v>NO DATA</v>
      </c>
      <c r="U19" s="323" t="str">
        <f>IF(PROGRESS!BL33="","NO DATA",PROGRESS!BL33)</f>
        <v>NO DATA</v>
      </c>
      <c r="V19" s="323" t="str">
        <f>IF(PROGRESS!BQ33="","NO DATA",PROGRESS!BQ33)</f>
        <v>NO DATA</v>
      </c>
      <c r="W19" s="323" t="str">
        <f>IF(PROGRESS!BV33="","NO DATA",PROGRESS!BV33)</f>
        <v>NO DATA</v>
      </c>
      <c r="X19" s="323" t="str">
        <f>IF(PROGRESS!CA33="","NO DATA",PROGRESS!CA33)</f>
        <v>NO DATA</v>
      </c>
      <c r="Y19" s="323" t="str">
        <f>IF(PROGRESS!CF33="","NO DATA",PROGRESS!CF33)</f>
        <v>NO DATA</v>
      </c>
      <c r="Z19" s="323" t="str">
        <f>IF(PROGRESS!CK33="","NO DATA",PROGRESS!CK33)</f>
        <v>NO DATA</v>
      </c>
    </row>
    <row r="20" spans="1:26" x14ac:dyDescent="0.25">
      <c r="A20" s="19">
        <f>IF(DATASHEET!A20="","",DATASHEET!A20)</f>
        <v>152740</v>
      </c>
      <c r="B20" s="20" t="str">
        <f>DATASHEET!B20</f>
        <v>BROWN, Libby</v>
      </c>
      <c r="C20" s="21" t="str">
        <f>DATASHEET!C20</f>
        <v>8PH</v>
      </c>
      <c r="D20" s="19" t="str">
        <f>DATASHEET!D20</f>
        <v>F</v>
      </c>
      <c r="E20" s="20" t="str">
        <f>DATASHEET!J20</f>
        <v>N</v>
      </c>
      <c r="F20" s="20" t="str">
        <f>DATASHEET!E20</f>
        <v>N</v>
      </c>
      <c r="G20" s="20" t="str">
        <f>IF(A20="","",IF(DATASHEET!F20="White - British","N","Y"))</f>
        <v>N</v>
      </c>
      <c r="H20" s="20" t="str">
        <f>DATASHEET!H20</f>
        <v>N</v>
      </c>
      <c r="I20" s="20" t="str">
        <f>DATASHEET!I20</f>
        <v>N</v>
      </c>
      <c r="J20" s="21" t="str">
        <f>DATASHEET!M20</f>
        <v>M</v>
      </c>
      <c r="K20" s="22"/>
      <c r="L20" s="323" t="str">
        <f>IF(PROGRESS!S34="","NO DATA",PROGRESS!S34)</f>
        <v>NO DATA</v>
      </c>
      <c r="M20" s="323" t="str">
        <f>IF(PROGRESS!X34="","NO DATA",PROGRESS!X34)</f>
        <v>NO DATA</v>
      </c>
      <c r="N20" s="323" t="str">
        <f>IF(PROGRESS!AC34="","NO DATA",PROGRESS!AC34)</f>
        <v>NO DATA</v>
      </c>
      <c r="O20" s="323" t="str">
        <f>IF(PROGRESS!AH34="","NO DATA",PROGRESS!AH34)</f>
        <v>NO DATA</v>
      </c>
      <c r="P20" s="323" t="str">
        <f>IF(PROGRESS!AM34="","NO DATA",PROGRESS!AM34)</f>
        <v>NO DATA</v>
      </c>
      <c r="Q20" s="323" t="str">
        <f>IF(PROGRESS!AR34="","NO DATA",PROGRESS!AR34)</f>
        <v>NO DATA</v>
      </c>
      <c r="R20" s="323" t="str">
        <f>IF(PROGRESS!AW34="","NO DATA",PROGRESS!AW34)</f>
        <v>NO DATA</v>
      </c>
      <c r="S20" s="323" t="str">
        <f>IF(PROGRESS!BB34="","NO DATA",PROGRESS!BB34)</f>
        <v>NO DATA</v>
      </c>
      <c r="T20" s="323" t="str">
        <f>IF(PROGRESS!BG34="","NO DATA",PROGRESS!BG34)</f>
        <v>NO DATA</v>
      </c>
      <c r="U20" s="323" t="str">
        <f>IF(PROGRESS!BL34="","NO DATA",PROGRESS!BL34)</f>
        <v>NO DATA</v>
      </c>
      <c r="V20" s="323" t="str">
        <f>IF(PROGRESS!BQ34="","NO DATA",PROGRESS!BQ34)</f>
        <v>NO DATA</v>
      </c>
      <c r="W20" s="323" t="str">
        <f>IF(PROGRESS!BV34="","NO DATA",PROGRESS!BV34)</f>
        <v>NO DATA</v>
      </c>
      <c r="X20" s="323" t="str">
        <f>IF(PROGRESS!CA34="","NO DATA",PROGRESS!CA34)</f>
        <v>NO DATA</v>
      </c>
      <c r="Y20" s="323" t="str">
        <f>IF(PROGRESS!CF34="","NO DATA",PROGRESS!CF34)</f>
        <v>NO DATA</v>
      </c>
      <c r="Z20" s="323" t="str">
        <f>IF(PROGRESS!CK34="","NO DATA",PROGRESS!CK34)</f>
        <v>NO DATA</v>
      </c>
    </row>
    <row r="21" spans="1:26" x14ac:dyDescent="0.25">
      <c r="A21" s="19">
        <f>IF(DATASHEET!A21="","",DATASHEET!A21)</f>
        <v>152777</v>
      </c>
      <c r="B21" s="20" t="str">
        <f>DATASHEET!B21</f>
        <v>BRUMPTON, Abigail</v>
      </c>
      <c r="C21" s="21" t="str">
        <f>DATASHEET!C21</f>
        <v>8KC</v>
      </c>
      <c r="D21" s="19" t="str">
        <f>DATASHEET!D21</f>
        <v>F</v>
      </c>
      <c r="E21" s="20" t="str">
        <f>DATASHEET!J21</f>
        <v>N</v>
      </c>
      <c r="F21" s="20" t="str">
        <f>DATASHEET!E21</f>
        <v>N</v>
      </c>
      <c r="G21" s="20" t="str">
        <f>IF(A21="","",IF(DATASHEET!F21="White - British","N","Y"))</f>
        <v>N</v>
      </c>
      <c r="H21" s="20" t="str">
        <f>DATASHEET!H21</f>
        <v>N</v>
      </c>
      <c r="I21" s="20" t="str">
        <f>DATASHEET!I21</f>
        <v>N</v>
      </c>
      <c r="J21" s="21" t="str">
        <f>DATASHEET!M21</f>
        <v>M</v>
      </c>
      <c r="K21" s="22"/>
      <c r="L21" s="323" t="str">
        <f>IF(PROGRESS!S35="","NO DATA",PROGRESS!S35)</f>
        <v>NO DATA</v>
      </c>
      <c r="M21" s="323" t="str">
        <f>IF(PROGRESS!X35="","NO DATA",PROGRESS!X35)</f>
        <v>NO DATA</v>
      </c>
      <c r="N21" s="323" t="str">
        <f>IF(PROGRESS!AC35="","NO DATA",PROGRESS!AC35)</f>
        <v>NO DATA</v>
      </c>
      <c r="O21" s="323" t="str">
        <f>IF(PROGRESS!AH35="","NO DATA",PROGRESS!AH35)</f>
        <v>NO DATA</v>
      </c>
      <c r="P21" s="323" t="str">
        <f>IF(PROGRESS!AM35="","NO DATA",PROGRESS!AM35)</f>
        <v>NO DATA</v>
      </c>
      <c r="Q21" s="323" t="str">
        <f>IF(PROGRESS!AR35="","NO DATA",PROGRESS!AR35)</f>
        <v>NO DATA</v>
      </c>
      <c r="R21" s="323" t="str">
        <f>IF(PROGRESS!AW35="","NO DATA",PROGRESS!AW35)</f>
        <v>NO DATA</v>
      </c>
      <c r="S21" s="323" t="str">
        <f>IF(PROGRESS!BB35="","NO DATA",PROGRESS!BB35)</f>
        <v>NO DATA</v>
      </c>
      <c r="T21" s="323" t="str">
        <f>IF(PROGRESS!BG35="","NO DATA",PROGRESS!BG35)</f>
        <v>NO DATA</v>
      </c>
      <c r="U21" s="323" t="str">
        <f>IF(PROGRESS!BL35="","NO DATA",PROGRESS!BL35)</f>
        <v>NO DATA</v>
      </c>
      <c r="V21" s="323" t="str">
        <f>IF(PROGRESS!BQ35="","NO DATA",PROGRESS!BQ35)</f>
        <v>NO DATA</v>
      </c>
      <c r="W21" s="323" t="str">
        <f>IF(PROGRESS!BV35="","NO DATA",PROGRESS!BV35)</f>
        <v>NO DATA</v>
      </c>
      <c r="X21" s="323" t="str">
        <f>IF(PROGRESS!CA35="","NO DATA",PROGRESS!CA35)</f>
        <v>NO DATA</v>
      </c>
      <c r="Y21" s="323" t="str">
        <f>IF(PROGRESS!CF35="","NO DATA",PROGRESS!CF35)</f>
        <v>NO DATA</v>
      </c>
      <c r="Z21" s="323" t="str">
        <f>IF(PROGRESS!CK35="","NO DATA",PROGRESS!CK35)</f>
        <v>NO DATA</v>
      </c>
    </row>
    <row r="22" spans="1:26" x14ac:dyDescent="0.25">
      <c r="A22" s="19">
        <f>IF(DATASHEET!A22="","",DATASHEET!A22)</f>
        <v>152786</v>
      </c>
      <c r="B22" s="20" t="str">
        <f>DATASHEET!B22</f>
        <v>BRUNO, Francesco</v>
      </c>
      <c r="C22" s="21" t="str">
        <f>DATASHEET!C22</f>
        <v>8KC</v>
      </c>
      <c r="D22" s="19" t="str">
        <f>DATASHEET!D22</f>
        <v>M</v>
      </c>
      <c r="E22" s="20" t="str">
        <f>DATASHEET!J22</f>
        <v>N</v>
      </c>
      <c r="F22" s="20" t="str">
        <f>DATASHEET!E22</f>
        <v>N</v>
      </c>
      <c r="G22" s="20" t="str">
        <f>IF(A22="","",IF(DATASHEET!F22="White - British","N","Y"))</f>
        <v>Y</v>
      </c>
      <c r="H22" s="20" t="str">
        <f>DATASHEET!H22</f>
        <v>N</v>
      </c>
      <c r="I22" s="20" t="str">
        <f>DATASHEET!I22</f>
        <v>N</v>
      </c>
      <c r="J22" s="21" t="str">
        <f>DATASHEET!M22</f>
        <v>M</v>
      </c>
      <c r="K22" s="22"/>
      <c r="L22" s="323" t="str">
        <f>IF(PROGRESS!S36="","NO DATA",PROGRESS!S36)</f>
        <v>NO DATA</v>
      </c>
      <c r="M22" s="323" t="str">
        <f>IF(PROGRESS!X36="","NO DATA",PROGRESS!X36)</f>
        <v>NO DATA</v>
      </c>
      <c r="N22" s="323" t="str">
        <f>IF(PROGRESS!AC36="","NO DATA",PROGRESS!AC36)</f>
        <v>NO DATA</v>
      </c>
      <c r="O22" s="323" t="str">
        <f>IF(PROGRESS!AH36="","NO DATA",PROGRESS!AH36)</f>
        <v>NO DATA</v>
      </c>
      <c r="P22" s="323" t="str">
        <f>IF(PROGRESS!AM36="","NO DATA",PROGRESS!AM36)</f>
        <v>NO DATA</v>
      </c>
      <c r="Q22" s="323" t="str">
        <f>IF(PROGRESS!AR36="","NO DATA",PROGRESS!AR36)</f>
        <v>NO DATA</v>
      </c>
      <c r="R22" s="323" t="str">
        <f>IF(PROGRESS!AW36="","NO DATA",PROGRESS!AW36)</f>
        <v>NO DATA</v>
      </c>
      <c r="S22" s="323" t="str">
        <f>IF(PROGRESS!BB36="","NO DATA",PROGRESS!BB36)</f>
        <v>NO DATA</v>
      </c>
      <c r="T22" s="323" t="str">
        <f>IF(PROGRESS!BG36="","NO DATA",PROGRESS!BG36)</f>
        <v>NO DATA</v>
      </c>
      <c r="U22" s="323" t="str">
        <f>IF(PROGRESS!BL36="","NO DATA",PROGRESS!BL36)</f>
        <v>NO DATA</v>
      </c>
      <c r="V22" s="323" t="str">
        <f>IF(PROGRESS!BQ36="","NO DATA",PROGRESS!BQ36)</f>
        <v>NO DATA</v>
      </c>
      <c r="W22" s="323" t="str">
        <f>IF(PROGRESS!BV36="","NO DATA",PROGRESS!BV36)</f>
        <v>NO DATA</v>
      </c>
      <c r="X22" s="323" t="str">
        <f>IF(PROGRESS!CA36="","NO DATA",PROGRESS!CA36)</f>
        <v>NO DATA</v>
      </c>
      <c r="Y22" s="323" t="str">
        <f>IF(PROGRESS!CF36="","NO DATA",PROGRESS!CF36)</f>
        <v>NO DATA</v>
      </c>
      <c r="Z22" s="323" t="str">
        <f>IF(PROGRESS!CK36="","NO DATA",PROGRESS!CK36)</f>
        <v>NO DATA</v>
      </c>
    </row>
    <row r="23" spans="1:26" x14ac:dyDescent="0.25">
      <c r="A23" s="19">
        <f>IF(DATASHEET!A23="","",DATASHEET!A23)</f>
        <v>152761</v>
      </c>
      <c r="B23" s="20" t="str">
        <f>DATASHEET!B23</f>
        <v>BURLING, Gavin</v>
      </c>
      <c r="C23" s="21" t="str">
        <f>DATASHEET!C23</f>
        <v>8KC</v>
      </c>
      <c r="D23" s="19" t="str">
        <f>DATASHEET!D23</f>
        <v>M</v>
      </c>
      <c r="E23" s="20" t="str">
        <f>DATASHEET!J23</f>
        <v>N</v>
      </c>
      <c r="F23" s="20" t="str">
        <f>DATASHEET!E23</f>
        <v>Y</v>
      </c>
      <c r="G23" s="20" t="str">
        <f>IF(A23="","",IF(DATASHEET!F23="White - British","N","Y"))</f>
        <v>Y</v>
      </c>
      <c r="H23" s="20" t="str">
        <f>DATASHEET!H23</f>
        <v>Y</v>
      </c>
      <c r="I23" s="20" t="str">
        <f>DATASHEET!I23</f>
        <v>N</v>
      </c>
      <c r="J23" s="21" t="str">
        <f>DATASHEET!M23</f>
        <v>M</v>
      </c>
      <c r="K23" s="22"/>
      <c r="L23" s="323" t="str">
        <f>IF(PROGRESS!S37="","NO DATA",PROGRESS!S37)</f>
        <v>NO DATA</v>
      </c>
      <c r="M23" s="323" t="str">
        <f>IF(PROGRESS!X37="","NO DATA",PROGRESS!X37)</f>
        <v>NO DATA</v>
      </c>
      <c r="N23" s="323" t="str">
        <f>IF(PROGRESS!AC37="","NO DATA",PROGRESS!AC37)</f>
        <v>NO DATA</v>
      </c>
      <c r="O23" s="323" t="str">
        <f>IF(PROGRESS!AH37="","NO DATA",PROGRESS!AH37)</f>
        <v>NO DATA</v>
      </c>
      <c r="P23" s="323" t="str">
        <f>IF(PROGRESS!AM37="","NO DATA",PROGRESS!AM37)</f>
        <v>NO DATA</v>
      </c>
      <c r="Q23" s="323" t="str">
        <f>IF(PROGRESS!AR37="","NO DATA",PROGRESS!AR37)</f>
        <v>NO DATA</v>
      </c>
      <c r="R23" s="323" t="str">
        <f>IF(PROGRESS!AW37="","NO DATA",PROGRESS!AW37)</f>
        <v>NO DATA</v>
      </c>
      <c r="S23" s="323" t="str">
        <f>IF(PROGRESS!BB37="","NO DATA",PROGRESS!BB37)</f>
        <v>NO DATA</v>
      </c>
      <c r="T23" s="323" t="str">
        <f>IF(PROGRESS!BG37="","NO DATA",PROGRESS!BG37)</f>
        <v>NO DATA</v>
      </c>
      <c r="U23" s="323" t="str">
        <f>IF(PROGRESS!BL37="","NO DATA",PROGRESS!BL37)</f>
        <v>NO DATA</v>
      </c>
      <c r="V23" s="323" t="str">
        <f>IF(PROGRESS!BQ37="","NO DATA",PROGRESS!BQ37)</f>
        <v>NO DATA</v>
      </c>
      <c r="W23" s="323" t="str">
        <f>IF(PROGRESS!BV37="","NO DATA",PROGRESS!BV37)</f>
        <v>NO DATA</v>
      </c>
      <c r="X23" s="323" t="str">
        <f>IF(PROGRESS!CA37="","NO DATA",PROGRESS!CA37)</f>
        <v>NO DATA</v>
      </c>
      <c r="Y23" s="323" t="str">
        <f>IF(PROGRESS!CF37="","NO DATA",PROGRESS!CF37)</f>
        <v>NO DATA</v>
      </c>
      <c r="Z23" s="323" t="str">
        <f>IF(PROGRESS!CK37="","NO DATA",PROGRESS!CK37)</f>
        <v>NO DATA</v>
      </c>
    </row>
    <row r="24" spans="1:26" x14ac:dyDescent="0.25">
      <c r="A24" s="19">
        <f>IF(DATASHEET!A24="","",DATASHEET!A24)</f>
        <v>152830</v>
      </c>
      <c r="B24" s="20" t="str">
        <f>DATASHEET!B24</f>
        <v>BYRNE, Joseph</v>
      </c>
      <c r="C24" s="21" t="str">
        <f>DATASHEET!C24</f>
        <v>8TR</v>
      </c>
      <c r="D24" s="19" t="str">
        <f>DATASHEET!D24</f>
        <v>M</v>
      </c>
      <c r="E24" s="20" t="str">
        <f>DATASHEET!J24</f>
        <v>N</v>
      </c>
      <c r="F24" s="20" t="str">
        <f>DATASHEET!E24</f>
        <v>N</v>
      </c>
      <c r="G24" s="20" t="str">
        <f>IF(A24="","",IF(DATASHEET!F24="White - British","N","Y"))</f>
        <v>N</v>
      </c>
      <c r="H24" s="20" t="str">
        <f>DATASHEET!H24</f>
        <v>N</v>
      </c>
      <c r="I24" s="20" t="str">
        <f>DATASHEET!I24</f>
        <v>N</v>
      </c>
      <c r="J24" s="21" t="str">
        <f>DATASHEET!M24</f>
        <v/>
      </c>
      <c r="K24" s="22"/>
      <c r="L24" s="323" t="str">
        <f>IF(PROGRESS!S38="","NO DATA",PROGRESS!S38)</f>
        <v>NO DATA</v>
      </c>
      <c r="M24" s="323" t="str">
        <f>IF(PROGRESS!X38="","NO DATA",PROGRESS!X38)</f>
        <v>NO DATA</v>
      </c>
      <c r="N24" s="323" t="str">
        <f>IF(PROGRESS!AC38="","NO DATA",PROGRESS!AC38)</f>
        <v>NO DATA</v>
      </c>
      <c r="O24" s="323" t="str">
        <f>IF(PROGRESS!AH38="","NO DATA",PROGRESS!AH38)</f>
        <v>NO DATA</v>
      </c>
      <c r="P24" s="323" t="str">
        <f>IF(PROGRESS!AM38="","NO DATA",PROGRESS!AM38)</f>
        <v>NO DATA</v>
      </c>
      <c r="Q24" s="323" t="str">
        <f>IF(PROGRESS!AR38="","NO DATA",PROGRESS!AR38)</f>
        <v>NO DATA</v>
      </c>
      <c r="R24" s="323" t="str">
        <f>IF(PROGRESS!AW38="","NO DATA",PROGRESS!AW38)</f>
        <v>NO DATA</v>
      </c>
      <c r="S24" s="323" t="str">
        <f>IF(PROGRESS!BB38="","NO DATA",PROGRESS!BB38)</f>
        <v>NO DATA</v>
      </c>
      <c r="T24" s="323" t="str">
        <f>IF(PROGRESS!BG38="","NO DATA",PROGRESS!BG38)</f>
        <v>NO DATA</v>
      </c>
      <c r="U24" s="323" t="str">
        <f>IF(PROGRESS!BL38="","NO DATA",PROGRESS!BL38)</f>
        <v>NO DATA</v>
      </c>
      <c r="V24" s="323" t="str">
        <f>IF(PROGRESS!BQ38="","NO DATA",PROGRESS!BQ38)</f>
        <v>NO DATA</v>
      </c>
      <c r="W24" s="323" t="str">
        <f>IF(PROGRESS!BV38="","NO DATA",PROGRESS!BV38)</f>
        <v>NO DATA</v>
      </c>
      <c r="X24" s="323" t="str">
        <f>IF(PROGRESS!CA38="","NO DATA",PROGRESS!CA38)</f>
        <v>NO DATA</v>
      </c>
      <c r="Y24" s="323" t="str">
        <f>IF(PROGRESS!CF38="","NO DATA",PROGRESS!CF38)</f>
        <v>NO DATA</v>
      </c>
      <c r="Z24" s="323" t="str">
        <f>IF(PROGRESS!CK38="","NO DATA",PROGRESS!CK38)</f>
        <v>NO DATA</v>
      </c>
    </row>
    <row r="25" spans="1:26" x14ac:dyDescent="0.25">
      <c r="A25" s="19">
        <f>IF(DATASHEET!A25="","",DATASHEET!A25)</f>
        <v>152812</v>
      </c>
      <c r="B25" s="20" t="str">
        <f>DATASHEET!B25</f>
        <v>CARSON, Benny</v>
      </c>
      <c r="C25" s="21" t="str">
        <f>DATASHEET!C25</f>
        <v>8AR</v>
      </c>
      <c r="D25" s="19" t="str">
        <f>DATASHEET!D25</f>
        <v>M</v>
      </c>
      <c r="E25" s="20" t="str">
        <f>DATASHEET!J25</f>
        <v>N</v>
      </c>
      <c r="F25" s="20" t="str">
        <f>DATASHEET!E25</f>
        <v>N</v>
      </c>
      <c r="G25" s="20" t="str">
        <f>IF(A25="","",IF(DATASHEET!F25="White - British","N","Y"))</f>
        <v>N</v>
      </c>
      <c r="H25" s="20" t="str">
        <f>DATASHEET!H25</f>
        <v>N</v>
      </c>
      <c r="I25" s="20" t="str">
        <f>DATASHEET!I25</f>
        <v>N</v>
      </c>
      <c r="J25" s="21" t="str">
        <f>DATASHEET!M25</f>
        <v>M</v>
      </c>
      <c r="K25" s="22"/>
      <c r="L25" s="323" t="str">
        <f>IF(PROGRESS!S39="","NO DATA",PROGRESS!S39)</f>
        <v>NO DATA</v>
      </c>
      <c r="M25" s="323" t="str">
        <f>IF(PROGRESS!X39="","NO DATA",PROGRESS!X39)</f>
        <v>NO DATA</v>
      </c>
      <c r="N25" s="323" t="str">
        <f>IF(PROGRESS!AC39="","NO DATA",PROGRESS!AC39)</f>
        <v>NO DATA</v>
      </c>
      <c r="O25" s="323" t="str">
        <f>IF(PROGRESS!AH39="","NO DATA",PROGRESS!AH39)</f>
        <v>NO DATA</v>
      </c>
      <c r="P25" s="323" t="str">
        <f>IF(PROGRESS!AM39="","NO DATA",PROGRESS!AM39)</f>
        <v>NO DATA</v>
      </c>
      <c r="Q25" s="323" t="str">
        <f>IF(PROGRESS!AR39="","NO DATA",PROGRESS!AR39)</f>
        <v>NO DATA</v>
      </c>
      <c r="R25" s="323" t="str">
        <f>IF(PROGRESS!AW39="","NO DATA",PROGRESS!AW39)</f>
        <v>NO DATA</v>
      </c>
      <c r="S25" s="323" t="str">
        <f>IF(PROGRESS!BB39="","NO DATA",PROGRESS!BB39)</f>
        <v>NO DATA</v>
      </c>
      <c r="T25" s="323" t="str">
        <f>IF(PROGRESS!BG39="","NO DATA",PROGRESS!BG39)</f>
        <v>NO DATA</v>
      </c>
      <c r="U25" s="323" t="str">
        <f>IF(PROGRESS!BL39="","NO DATA",PROGRESS!BL39)</f>
        <v>NO DATA</v>
      </c>
      <c r="V25" s="323" t="str">
        <f>IF(PROGRESS!BQ39="","NO DATA",PROGRESS!BQ39)</f>
        <v>NO DATA</v>
      </c>
      <c r="W25" s="323" t="str">
        <f>IF(PROGRESS!BV39="","NO DATA",PROGRESS!BV39)</f>
        <v>NO DATA</v>
      </c>
      <c r="X25" s="323" t="str">
        <f>IF(PROGRESS!CA39="","NO DATA",PROGRESS!CA39)</f>
        <v>NO DATA</v>
      </c>
      <c r="Y25" s="323" t="str">
        <f>IF(PROGRESS!CF39="","NO DATA",PROGRESS!CF39)</f>
        <v>NO DATA</v>
      </c>
      <c r="Z25" s="323" t="str">
        <f>IF(PROGRESS!CK39="","NO DATA",PROGRESS!CK39)</f>
        <v>NO DATA</v>
      </c>
    </row>
    <row r="26" spans="1:26" x14ac:dyDescent="0.25">
      <c r="A26" s="19">
        <f>IF(DATASHEET!A26="","",DATASHEET!A26)</f>
        <v>152782</v>
      </c>
      <c r="B26" s="20" t="str">
        <f>DATASHEET!B26</f>
        <v>CHAPMAN, Levi</v>
      </c>
      <c r="C26" s="21" t="str">
        <f>DATASHEET!C26</f>
        <v>8PH</v>
      </c>
      <c r="D26" s="19" t="str">
        <f>DATASHEET!D26</f>
        <v>M</v>
      </c>
      <c r="E26" s="20" t="str">
        <f>DATASHEET!J26</f>
        <v>K</v>
      </c>
      <c r="F26" s="20" t="str">
        <f>DATASHEET!E26</f>
        <v>Y</v>
      </c>
      <c r="G26" s="20" t="str">
        <f>IF(A26="","",IF(DATASHEET!F26="White - British","N","Y"))</f>
        <v>Y</v>
      </c>
      <c r="H26" s="20" t="str">
        <f>DATASHEET!H26</f>
        <v>Y</v>
      </c>
      <c r="I26" s="20" t="str">
        <f>DATASHEET!I26</f>
        <v>N</v>
      </c>
      <c r="J26" s="21" t="str">
        <f>DATASHEET!M26</f>
        <v>M</v>
      </c>
      <c r="K26" s="22"/>
      <c r="L26" s="323" t="str">
        <f>IF(PROGRESS!S40="","NO DATA",PROGRESS!S40)</f>
        <v>NO DATA</v>
      </c>
      <c r="M26" s="323" t="str">
        <f>IF(PROGRESS!X40="","NO DATA",PROGRESS!X40)</f>
        <v>NO DATA</v>
      </c>
      <c r="N26" s="323" t="str">
        <f>IF(PROGRESS!AC40="","NO DATA",PROGRESS!AC40)</f>
        <v>NO DATA</v>
      </c>
      <c r="O26" s="323" t="str">
        <f>IF(PROGRESS!AH40="","NO DATA",PROGRESS!AH40)</f>
        <v>NO DATA</v>
      </c>
      <c r="P26" s="323" t="str">
        <f>IF(PROGRESS!AM40="","NO DATA",PROGRESS!AM40)</f>
        <v>NO DATA</v>
      </c>
      <c r="Q26" s="323" t="str">
        <f>IF(PROGRESS!AR40="","NO DATA",PROGRESS!AR40)</f>
        <v>NO DATA</v>
      </c>
      <c r="R26" s="323" t="str">
        <f>IF(PROGRESS!AW40="","NO DATA",PROGRESS!AW40)</f>
        <v>NO DATA</v>
      </c>
      <c r="S26" s="323" t="str">
        <f>IF(PROGRESS!BB40="","NO DATA",PROGRESS!BB40)</f>
        <v>NO DATA</v>
      </c>
      <c r="T26" s="323" t="str">
        <f>IF(PROGRESS!BG40="","NO DATA",PROGRESS!BG40)</f>
        <v>NO DATA</v>
      </c>
      <c r="U26" s="323" t="str">
        <f>IF(PROGRESS!BL40="","NO DATA",PROGRESS!BL40)</f>
        <v>NO DATA</v>
      </c>
      <c r="V26" s="323" t="str">
        <f>IF(PROGRESS!BQ40="","NO DATA",PROGRESS!BQ40)</f>
        <v>NO DATA</v>
      </c>
      <c r="W26" s="323" t="str">
        <f>IF(PROGRESS!BV40="","NO DATA",PROGRESS!BV40)</f>
        <v>NO DATA</v>
      </c>
      <c r="X26" s="323" t="str">
        <f>IF(PROGRESS!CA40="","NO DATA",PROGRESS!CA40)</f>
        <v>NO DATA</v>
      </c>
      <c r="Y26" s="323" t="str">
        <f>IF(PROGRESS!CF40="","NO DATA",PROGRESS!CF40)</f>
        <v>NO DATA</v>
      </c>
      <c r="Z26" s="323" t="str">
        <f>IF(PROGRESS!CK40="","NO DATA",PROGRESS!CK40)</f>
        <v>NO DATA</v>
      </c>
    </row>
    <row r="27" spans="1:26" x14ac:dyDescent="0.25">
      <c r="A27" s="19">
        <f>IF(DATASHEET!A27="","",DATASHEET!A27)</f>
        <v>152837</v>
      </c>
      <c r="B27" s="20" t="str">
        <f>DATASHEET!B27</f>
        <v>CLARK, Suzie</v>
      </c>
      <c r="C27" s="21" t="str">
        <f>DATASHEET!C27</f>
        <v>8AR</v>
      </c>
      <c r="D27" s="19" t="str">
        <f>DATASHEET!D27</f>
        <v>F</v>
      </c>
      <c r="E27" s="20" t="str">
        <f>DATASHEET!J27</f>
        <v>N</v>
      </c>
      <c r="F27" s="20" t="str">
        <f>DATASHEET!E27</f>
        <v>N</v>
      </c>
      <c r="G27" s="20" t="str">
        <f>IF(A27="","",IF(DATASHEET!F27="White - British","N","Y"))</f>
        <v>N</v>
      </c>
      <c r="H27" s="20" t="str">
        <f>DATASHEET!H27</f>
        <v>N</v>
      </c>
      <c r="I27" s="20" t="str">
        <f>DATASHEET!I27</f>
        <v>N</v>
      </c>
      <c r="J27" s="21" t="str">
        <f>DATASHEET!M27</f>
        <v>H</v>
      </c>
      <c r="K27" s="22"/>
      <c r="L27" s="323" t="str">
        <f>IF(PROGRESS!S41="","NO DATA",PROGRESS!S41)</f>
        <v>NO DATA</v>
      </c>
      <c r="M27" s="323" t="str">
        <f>IF(PROGRESS!X41="","NO DATA",PROGRESS!X41)</f>
        <v>NO DATA</v>
      </c>
      <c r="N27" s="323" t="str">
        <f>IF(PROGRESS!AC41="","NO DATA",PROGRESS!AC41)</f>
        <v>NO DATA</v>
      </c>
      <c r="O27" s="323" t="str">
        <f>IF(PROGRESS!AH41="","NO DATA",PROGRESS!AH41)</f>
        <v>NO DATA</v>
      </c>
      <c r="P27" s="323" t="str">
        <f>IF(PROGRESS!AM41="","NO DATA",PROGRESS!AM41)</f>
        <v>NO DATA</v>
      </c>
      <c r="Q27" s="323" t="str">
        <f>IF(PROGRESS!AR41="","NO DATA",PROGRESS!AR41)</f>
        <v>NO DATA</v>
      </c>
      <c r="R27" s="323" t="str">
        <f>IF(PROGRESS!AW41="","NO DATA",PROGRESS!AW41)</f>
        <v>NO DATA</v>
      </c>
      <c r="S27" s="323" t="str">
        <f>IF(PROGRESS!BB41="","NO DATA",PROGRESS!BB41)</f>
        <v>NO DATA</v>
      </c>
      <c r="T27" s="323" t="str">
        <f>IF(PROGRESS!BG41="","NO DATA",PROGRESS!BG41)</f>
        <v>NO DATA</v>
      </c>
      <c r="U27" s="323" t="str">
        <f>IF(PROGRESS!BL41="","NO DATA",PROGRESS!BL41)</f>
        <v>NO DATA</v>
      </c>
      <c r="V27" s="323" t="str">
        <f>IF(PROGRESS!BQ41="","NO DATA",PROGRESS!BQ41)</f>
        <v>NO DATA</v>
      </c>
      <c r="W27" s="323" t="str">
        <f>IF(PROGRESS!BV41="","NO DATA",PROGRESS!BV41)</f>
        <v>NO DATA</v>
      </c>
      <c r="X27" s="323" t="str">
        <f>IF(PROGRESS!CA41="","NO DATA",PROGRESS!CA41)</f>
        <v>NO DATA</v>
      </c>
      <c r="Y27" s="323" t="str">
        <f>IF(PROGRESS!CF41="","NO DATA",PROGRESS!CF41)</f>
        <v>NO DATA</v>
      </c>
      <c r="Z27" s="323" t="str">
        <f>IF(PROGRESS!CK41="","NO DATA",PROGRESS!CK41)</f>
        <v>NO DATA</v>
      </c>
    </row>
    <row r="28" spans="1:26" x14ac:dyDescent="0.25">
      <c r="A28" s="19">
        <f>IF(DATASHEET!A28="","",DATASHEET!A28)</f>
        <v>152780</v>
      </c>
      <c r="B28" s="20" t="str">
        <f>DATASHEET!B28</f>
        <v>COATES, Harley</v>
      </c>
      <c r="C28" s="21" t="str">
        <f>DATASHEET!C28</f>
        <v>8PH</v>
      </c>
      <c r="D28" s="19" t="str">
        <f>DATASHEET!D28</f>
        <v>M</v>
      </c>
      <c r="E28" s="20" t="str">
        <f>DATASHEET!J28</f>
        <v>K</v>
      </c>
      <c r="F28" s="20" t="str">
        <f>DATASHEET!E28</f>
        <v>N</v>
      </c>
      <c r="G28" s="20" t="str">
        <f>IF(A28="","",IF(DATASHEET!F28="White - British","N","Y"))</f>
        <v>N</v>
      </c>
      <c r="H28" s="20" t="str">
        <f>DATASHEET!H28</f>
        <v>Y</v>
      </c>
      <c r="I28" s="20" t="str">
        <f>DATASHEET!I28</f>
        <v>N</v>
      </c>
      <c r="J28" s="21" t="str">
        <f>DATASHEET!M28</f>
        <v>L</v>
      </c>
      <c r="K28" s="22"/>
      <c r="L28" s="323" t="str">
        <f>IF(PROGRESS!S42="","NO DATA",PROGRESS!S42)</f>
        <v>NO DATA</v>
      </c>
      <c r="M28" s="323" t="str">
        <f>IF(PROGRESS!X42="","NO DATA",PROGRESS!X42)</f>
        <v>NO DATA</v>
      </c>
      <c r="N28" s="323" t="str">
        <f>IF(PROGRESS!AC42="","NO DATA",PROGRESS!AC42)</f>
        <v>NO DATA</v>
      </c>
      <c r="O28" s="323" t="str">
        <f>IF(PROGRESS!AH42="","NO DATA",PROGRESS!AH42)</f>
        <v>NO DATA</v>
      </c>
      <c r="P28" s="323" t="str">
        <f>IF(PROGRESS!AM42="","NO DATA",PROGRESS!AM42)</f>
        <v>NO DATA</v>
      </c>
      <c r="Q28" s="323" t="str">
        <f>IF(PROGRESS!AR42="","NO DATA",PROGRESS!AR42)</f>
        <v>NO DATA</v>
      </c>
      <c r="R28" s="323" t="str">
        <f>IF(PROGRESS!AW42="","NO DATA",PROGRESS!AW42)</f>
        <v>NO DATA</v>
      </c>
      <c r="S28" s="323" t="str">
        <f>IF(PROGRESS!BB42="","NO DATA",PROGRESS!BB42)</f>
        <v>NO DATA</v>
      </c>
      <c r="T28" s="323" t="str">
        <f>IF(PROGRESS!BG42="","NO DATA",PROGRESS!BG42)</f>
        <v>NO DATA</v>
      </c>
      <c r="U28" s="323" t="str">
        <f>IF(PROGRESS!BL42="","NO DATA",PROGRESS!BL42)</f>
        <v>NO DATA</v>
      </c>
      <c r="V28" s="323" t="str">
        <f>IF(PROGRESS!BQ42="","NO DATA",PROGRESS!BQ42)</f>
        <v>NO DATA</v>
      </c>
      <c r="W28" s="323" t="str">
        <f>IF(PROGRESS!BV42="","NO DATA",PROGRESS!BV42)</f>
        <v>NO DATA</v>
      </c>
      <c r="X28" s="323" t="str">
        <f>IF(PROGRESS!CA42="","NO DATA",PROGRESS!CA42)</f>
        <v>NO DATA</v>
      </c>
      <c r="Y28" s="323" t="str">
        <f>IF(PROGRESS!CF42="","NO DATA",PROGRESS!CF42)</f>
        <v>NO DATA</v>
      </c>
      <c r="Z28" s="323" t="str">
        <f>IF(PROGRESS!CK42="","NO DATA",PROGRESS!CK42)</f>
        <v>NO DATA</v>
      </c>
    </row>
    <row r="29" spans="1:26" x14ac:dyDescent="0.25">
      <c r="A29" s="19">
        <f>IF(DATASHEET!A29="","",DATASHEET!A29)</f>
        <v>152857</v>
      </c>
      <c r="B29" s="20" t="str">
        <f>DATASHEET!B29</f>
        <v>COEFIELD, Patrick</v>
      </c>
      <c r="C29" s="21" t="str">
        <f>DATASHEET!C29</f>
        <v>8TR</v>
      </c>
      <c r="D29" s="19" t="str">
        <f>DATASHEET!D29</f>
        <v>M</v>
      </c>
      <c r="E29" s="20" t="str">
        <f>DATASHEET!J29</f>
        <v>N</v>
      </c>
      <c r="F29" s="20" t="str">
        <f>DATASHEET!E29</f>
        <v>N</v>
      </c>
      <c r="G29" s="20" t="str">
        <f>IF(A29="","",IF(DATASHEET!F29="White - British","N","Y"))</f>
        <v>N</v>
      </c>
      <c r="H29" s="20" t="str">
        <f>DATASHEET!H29</f>
        <v>N</v>
      </c>
      <c r="I29" s="20" t="str">
        <f>DATASHEET!I29</f>
        <v>N</v>
      </c>
      <c r="J29" s="21" t="str">
        <f>DATASHEET!M29</f>
        <v>M</v>
      </c>
      <c r="K29" s="22"/>
      <c r="L29" s="323" t="str">
        <f>IF(PROGRESS!S43="","NO DATA",PROGRESS!S43)</f>
        <v>NO DATA</v>
      </c>
      <c r="M29" s="323" t="str">
        <f>IF(PROGRESS!X43="","NO DATA",PROGRESS!X43)</f>
        <v>NO DATA</v>
      </c>
      <c r="N29" s="323" t="str">
        <f>IF(PROGRESS!AC43="","NO DATA",PROGRESS!AC43)</f>
        <v>NO DATA</v>
      </c>
      <c r="O29" s="323" t="str">
        <f>IF(PROGRESS!AH43="","NO DATA",PROGRESS!AH43)</f>
        <v>NO DATA</v>
      </c>
      <c r="P29" s="323" t="str">
        <f>IF(PROGRESS!AM43="","NO DATA",PROGRESS!AM43)</f>
        <v>NO DATA</v>
      </c>
      <c r="Q29" s="323" t="str">
        <f>IF(PROGRESS!AR43="","NO DATA",PROGRESS!AR43)</f>
        <v>NO DATA</v>
      </c>
      <c r="R29" s="323" t="str">
        <f>IF(PROGRESS!AW43="","NO DATA",PROGRESS!AW43)</f>
        <v>NO DATA</v>
      </c>
      <c r="S29" s="323" t="str">
        <f>IF(PROGRESS!BB43="","NO DATA",PROGRESS!BB43)</f>
        <v>NO DATA</v>
      </c>
      <c r="T29" s="323" t="str">
        <f>IF(PROGRESS!BG43="","NO DATA",PROGRESS!BG43)</f>
        <v>NO DATA</v>
      </c>
      <c r="U29" s="323" t="str">
        <f>IF(PROGRESS!BL43="","NO DATA",PROGRESS!BL43)</f>
        <v>NO DATA</v>
      </c>
      <c r="V29" s="323" t="str">
        <f>IF(PROGRESS!BQ43="","NO DATA",PROGRESS!BQ43)</f>
        <v>NO DATA</v>
      </c>
      <c r="W29" s="323" t="str">
        <f>IF(PROGRESS!BV43="","NO DATA",PROGRESS!BV43)</f>
        <v>NO DATA</v>
      </c>
      <c r="X29" s="323" t="str">
        <f>IF(PROGRESS!CA43="","NO DATA",PROGRESS!CA43)</f>
        <v>NO DATA</v>
      </c>
      <c r="Y29" s="323" t="str">
        <f>IF(PROGRESS!CF43="","NO DATA",PROGRESS!CF43)</f>
        <v>NO DATA</v>
      </c>
      <c r="Z29" s="323" t="str">
        <f>IF(PROGRESS!CK43="","NO DATA",PROGRESS!CK43)</f>
        <v>NO DATA</v>
      </c>
    </row>
    <row r="30" spans="1:26" x14ac:dyDescent="0.25">
      <c r="A30" s="19">
        <f>IF(DATASHEET!A30="","",DATASHEET!A30)</f>
        <v>152934</v>
      </c>
      <c r="B30" s="20" t="str">
        <f>DATASHEET!B30</f>
        <v>CONNOLLY, Arwen</v>
      </c>
      <c r="C30" s="21" t="str">
        <f>DATASHEET!C30</f>
        <v>8MH</v>
      </c>
      <c r="D30" s="19" t="str">
        <f>DATASHEET!D30</f>
        <v>F</v>
      </c>
      <c r="E30" s="20" t="str">
        <f>DATASHEET!J30</f>
        <v>N</v>
      </c>
      <c r="F30" s="20" t="str">
        <f>DATASHEET!E30</f>
        <v>N</v>
      </c>
      <c r="G30" s="20" t="str">
        <f>IF(A30="","",IF(DATASHEET!F30="White - British","N","Y"))</f>
        <v>N</v>
      </c>
      <c r="H30" s="20" t="str">
        <f>DATASHEET!H30</f>
        <v>N</v>
      </c>
      <c r="I30" s="20" t="str">
        <f>DATASHEET!I30</f>
        <v>N</v>
      </c>
      <c r="J30" s="21" t="str">
        <f>DATASHEET!M30</f>
        <v>M</v>
      </c>
      <c r="K30" s="22"/>
      <c r="L30" s="323" t="str">
        <f>IF(PROGRESS!S44="","NO DATA",PROGRESS!S44)</f>
        <v>NO DATA</v>
      </c>
      <c r="M30" s="323" t="str">
        <f>IF(PROGRESS!X44="","NO DATA",PROGRESS!X44)</f>
        <v>NO DATA</v>
      </c>
      <c r="N30" s="323" t="str">
        <f>IF(PROGRESS!AC44="","NO DATA",PROGRESS!AC44)</f>
        <v>NO DATA</v>
      </c>
      <c r="O30" s="323" t="str">
        <f>IF(PROGRESS!AH44="","NO DATA",PROGRESS!AH44)</f>
        <v>NO DATA</v>
      </c>
      <c r="P30" s="323" t="str">
        <f>IF(PROGRESS!AM44="","NO DATA",PROGRESS!AM44)</f>
        <v>NO DATA</v>
      </c>
      <c r="Q30" s="323" t="str">
        <f>IF(PROGRESS!AR44="","NO DATA",PROGRESS!AR44)</f>
        <v>NO DATA</v>
      </c>
      <c r="R30" s="323" t="str">
        <f>IF(PROGRESS!AW44="","NO DATA",PROGRESS!AW44)</f>
        <v>NO DATA</v>
      </c>
      <c r="S30" s="323" t="str">
        <f>IF(PROGRESS!BB44="","NO DATA",PROGRESS!BB44)</f>
        <v>NO DATA</v>
      </c>
      <c r="T30" s="323" t="str">
        <f>IF(PROGRESS!BG44="","NO DATA",PROGRESS!BG44)</f>
        <v>NO DATA</v>
      </c>
      <c r="U30" s="323" t="str">
        <f>IF(PROGRESS!BL44="","NO DATA",PROGRESS!BL44)</f>
        <v>NO DATA</v>
      </c>
      <c r="V30" s="323" t="str">
        <f>IF(PROGRESS!BQ44="","NO DATA",PROGRESS!BQ44)</f>
        <v>NO DATA</v>
      </c>
      <c r="W30" s="323" t="str">
        <f>IF(PROGRESS!BV44="","NO DATA",PROGRESS!BV44)</f>
        <v>NO DATA</v>
      </c>
      <c r="X30" s="323" t="str">
        <f>IF(PROGRESS!CA44="","NO DATA",PROGRESS!CA44)</f>
        <v>NO DATA</v>
      </c>
      <c r="Y30" s="323" t="str">
        <f>IF(PROGRESS!CF44="","NO DATA",PROGRESS!CF44)</f>
        <v>NO DATA</v>
      </c>
      <c r="Z30" s="323" t="str">
        <f>IF(PROGRESS!CK44="","NO DATA",PROGRESS!CK44)</f>
        <v>NO DATA</v>
      </c>
    </row>
    <row r="31" spans="1:26" x14ac:dyDescent="0.25">
      <c r="A31" s="19">
        <f>IF(DATASHEET!A31="","",DATASHEET!A31)</f>
        <v>152901</v>
      </c>
      <c r="B31" s="20" t="str">
        <f>DATASHEET!B31</f>
        <v>CONNOLLY, Ethan</v>
      </c>
      <c r="C31" s="21" t="str">
        <f>DATASHEET!C31</f>
        <v>8AR</v>
      </c>
      <c r="D31" s="19" t="str">
        <f>DATASHEET!D31</f>
        <v>M</v>
      </c>
      <c r="E31" s="20" t="str">
        <f>DATASHEET!J31</f>
        <v>N</v>
      </c>
      <c r="F31" s="20" t="str">
        <f>DATASHEET!E31</f>
        <v>N</v>
      </c>
      <c r="G31" s="20" t="str">
        <f>IF(A31="","",IF(DATASHEET!F31="White - British","N","Y"))</f>
        <v>N</v>
      </c>
      <c r="H31" s="20" t="str">
        <f>DATASHEET!H31</f>
        <v>N</v>
      </c>
      <c r="I31" s="20" t="str">
        <f>DATASHEET!I31</f>
        <v>N</v>
      </c>
      <c r="J31" s="21" t="str">
        <f>DATASHEET!M31</f>
        <v>H</v>
      </c>
      <c r="K31" s="22"/>
      <c r="L31" s="323" t="str">
        <f>IF(PROGRESS!S45="","NO DATA",PROGRESS!S45)</f>
        <v>NO DATA</v>
      </c>
      <c r="M31" s="323" t="str">
        <f>IF(PROGRESS!X45="","NO DATA",PROGRESS!X45)</f>
        <v>NO DATA</v>
      </c>
      <c r="N31" s="323" t="str">
        <f>IF(PROGRESS!AC45="","NO DATA",PROGRESS!AC45)</f>
        <v>NO DATA</v>
      </c>
      <c r="O31" s="323" t="str">
        <f>IF(PROGRESS!AH45="","NO DATA",PROGRESS!AH45)</f>
        <v>NO DATA</v>
      </c>
      <c r="P31" s="323" t="str">
        <f>IF(PROGRESS!AM45="","NO DATA",PROGRESS!AM45)</f>
        <v>NO DATA</v>
      </c>
      <c r="Q31" s="323" t="str">
        <f>IF(PROGRESS!AR45="","NO DATA",PROGRESS!AR45)</f>
        <v>NO DATA</v>
      </c>
      <c r="R31" s="323" t="str">
        <f>IF(PROGRESS!AW45="","NO DATA",PROGRESS!AW45)</f>
        <v>NO DATA</v>
      </c>
      <c r="S31" s="323" t="str">
        <f>IF(PROGRESS!BB45="","NO DATA",PROGRESS!BB45)</f>
        <v>NO DATA</v>
      </c>
      <c r="T31" s="323" t="str">
        <f>IF(PROGRESS!BG45="","NO DATA",PROGRESS!BG45)</f>
        <v>NO DATA</v>
      </c>
      <c r="U31" s="323" t="str">
        <f>IF(PROGRESS!BL45="","NO DATA",PROGRESS!BL45)</f>
        <v>NO DATA</v>
      </c>
      <c r="V31" s="323" t="str">
        <f>IF(PROGRESS!BQ45="","NO DATA",PROGRESS!BQ45)</f>
        <v>NO DATA</v>
      </c>
      <c r="W31" s="323" t="str">
        <f>IF(PROGRESS!BV45="","NO DATA",PROGRESS!BV45)</f>
        <v>NO DATA</v>
      </c>
      <c r="X31" s="323" t="str">
        <f>IF(PROGRESS!CA45="","NO DATA",PROGRESS!CA45)</f>
        <v>NO DATA</v>
      </c>
      <c r="Y31" s="323" t="str">
        <f>IF(PROGRESS!CF45="","NO DATA",PROGRESS!CF45)</f>
        <v>NO DATA</v>
      </c>
      <c r="Z31" s="323" t="str">
        <f>IF(PROGRESS!CK45="","NO DATA",PROGRESS!CK45)</f>
        <v>NO DATA</v>
      </c>
    </row>
    <row r="32" spans="1:26" x14ac:dyDescent="0.25">
      <c r="A32" s="19">
        <f>IF(DATASHEET!A32="","",DATASHEET!A32)</f>
        <v>152763</v>
      </c>
      <c r="B32" s="20" t="str">
        <f>DATASHEET!B32</f>
        <v>CONNOLLY, Imogen</v>
      </c>
      <c r="C32" s="21" t="str">
        <f>DATASHEET!C32</f>
        <v>8AR</v>
      </c>
      <c r="D32" s="19" t="str">
        <f>DATASHEET!D32</f>
        <v>F</v>
      </c>
      <c r="E32" s="20" t="str">
        <f>DATASHEET!J32</f>
        <v>N</v>
      </c>
      <c r="F32" s="20" t="str">
        <f>DATASHEET!E32</f>
        <v>N</v>
      </c>
      <c r="G32" s="20" t="str">
        <f>IF(A32="","",IF(DATASHEET!F32="White - British","N","Y"))</f>
        <v>N</v>
      </c>
      <c r="H32" s="20" t="str">
        <f>DATASHEET!H32</f>
        <v>N</v>
      </c>
      <c r="I32" s="20" t="str">
        <f>DATASHEET!I32</f>
        <v>N</v>
      </c>
      <c r="J32" s="21" t="str">
        <f>DATASHEET!M32</f>
        <v>M</v>
      </c>
      <c r="K32" s="22"/>
      <c r="L32" s="323" t="str">
        <f>IF(PROGRESS!S46="","NO DATA",PROGRESS!S46)</f>
        <v>NO DATA</v>
      </c>
      <c r="M32" s="323" t="str">
        <f>IF(PROGRESS!X46="","NO DATA",PROGRESS!X46)</f>
        <v>NO DATA</v>
      </c>
      <c r="N32" s="323" t="str">
        <f>IF(PROGRESS!AC46="","NO DATA",PROGRESS!AC46)</f>
        <v>NO DATA</v>
      </c>
      <c r="O32" s="323" t="str">
        <f>IF(PROGRESS!AH46="","NO DATA",PROGRESS!AH46)</f>
        <v>NO DATA</v>
      </c>
      <c r="P32" s="323" t="str">
        <f>IF(PROGRESS!AM46="","NO DATA",PROGRESS!AM46)</f>
        <v>NO DATA</v>
      </c>
      <c r="Q32" s="323" t="str">
        <f>IF(PROGRESS!AR46="","NO DATA",PROGRESS!AR46)</f>
        <v>NO DATA</v>
      </c>
      <c r="R32" s="323" t="str">
        <f>IF(PROGRESS!AW46="","NO DATA",PROGRESS!AW46)</f>
        <v>NO DATA</v>
      </c>
      <c r="S32" s="323" t="str">
        <f>IF(PROGRESS!BB46="","NO DATA",PROGRESS!BB46)</f>
        <v>NO DATA</v>
      </c>
      <c r="T32" s="323" t="str">
        <f>IF(PROGRESS!BG46="","NO DATA",PROGRESS!BG46)</f>
        <v>NO DATA</v>
      </c>
      <c r="U32" s="323" t="str">
        <f>IF(PROGRESS!BL46="","NO DATA",PROGRESS!BL46)</f>
        <v>NO DATA</v>
      </c>
      <c r="V32" s="323" t="str">
        <f>IF(PROGRESS!BQ46="","NO DATA",PROGRESS!BQ46)</f>
        <v>NO DATA</v>
      </c>
      <c r="W32" s="323" t="str">
        <f>IF(PROGRESS!BV46="","NO DATA",PROGRESS!BV46)</f>
        <v>NO DATA</v>
      </c>
      <c r="X32" s="323" t="str">
        <f>IF(PROGRESS!CA46="","NO DATA",PROGRESS!CA46)</f>
        <v>NO DATA</v>
      </c>
      <c r="Y32" s="323" t="str">
        <f>IF(PROGRESS!CF46="","NO DATA",PROGRESS!CF46)</f>
        <v>NO DATA</v>
      </c>
      <c r="Z32" s="323" t="str">
        <f>IF(PROGRESS!CK46="","NO DATA",PROGRESS!CK46)</f>
        <v>NO DATA</v>
      </c>
    </row>
    <row r="33" spans="1:26" x14ac:dyDescent="0.25">
      <c r="A33" s="19">
        <f>IF(DATASHEET!A33="","",DATASHEET!A33)</f>
        <v>152859</v>
      </c>
      <c r="B33" s="20" t="str">
        <f>DATASHEET!B33</f>
        <v>CONNOLLY, India</v>
      </c>
      <c r="C33" s="21" t="str">
        <f>DATASHEET!C33</f>
        <v>8AR</v>
      </c>
      <c r="D33" s="19" t="str">
        <f>DATASHEET!D33</f>
        <v>F</v>
      </c>
      <c r="E33" s="20" t="str">
        <f>DATASHEET!J33</f>
        <v>N</v>
      </c>
      <c r="F33" s="20" t="str">
        <f>DATASHEET!E33</f>
        <v>N</v>
      </c>
      <c r="G33" s="20" t="str">
        <f>IF(A33="","",IF(DATASHEET!F33="White - British","N","Y"))</f>
        <v>Y</v>
      </c>
      <c r="H33" s="20" t="str">
        <f>DATASHEET!H33</f>
        <v>N</v>
      </c>
      <c r="I33" s="20" t="str">
        <f>DATASHEET!I33</f>
        <v>N</v>
      </c>
      <c r="J33" s="21" t="str">
        <f>DATASHEET!M33</f>
        <v>H</v>
      </c>
      <c r="K33" s="22"/>
      <c r="L33" s="323" t="str">
        <f>IF(PROGRESS!S47="","NO DATA",PROGRESS!S47)</f>
        <v>NO DATA</v>
      </c>
      <c r="M33" s="323" t="str">
        <f>IF(PROGRESS!X47="","NO DATA",PROGRESS!X47)</f>
        <v>NO DATA</v>
      </c>
      <c r="N33" s="323" t="str">
        <f>IF(PROGRESS!AC47="","NO DATA",PROGRESS!AC47)</f>
        <v>NO DATA</v>
      </c>
      <c r="O33" s="323" t="str">
        <f>IF(PROGRESS!AH47="","NO DATA",PROGRESS!AH47)</f>
        <v>NO DATA</v>
      </c>
      <c r="P33" s="323" t="str">
        <f>IF(PROGRESS!AM47="","NO DATA",PROGRESS!AM47)</f>
        <v>NO DATA</v>
      </c>
      <c r="Q33" s="323" t="str">
        <f>IF(PROGRESS!AR47="","NO DATA",PROGRESS!AR47)</f>
        <v>NO DATA</v>
      </c>
      <c r="R33" s="323" t="str">
        <f>IF(PROGRESS!AW47="","NO DATA",PROGRESS!AW47)</f>
        <v>NO DATA</v>
      </c>
      <c r="S33" s="323" t="str">
        <f>IF(PROGRESS!BB47="","NO DATA",PROGRESS!BB47)</f>
        <v>NO DATA</v>
      </c>
      <c r="T33" s="323" t="str">
        <f>IF(PROGRESS!BG47="","NO DATA",PROGRESS!BG47)</f>
        <v>NO DATA</v>
      </c>
      <c r="U33" s="323" t="str">
        <f>IF(PROGRESS!BL47="","NO DATA",PROGRESS!BL47)</f>
        <v>NO DATA</v>
      </c>
      <c r="V33" s="323" t="str">
        <f>IF(PROGRESS!BQ47="","NO DATA",PROGRESS!BQ47)</f>
        <v>NO DATA</v>
      </c>
      <c r="W33" s="323" t="str">
        <f>IF(PROGRESS!BV47="","NO DATA",PROGRESS!BV47)</f>
        <v>NO DATA</v>
      </c>
      <c r="X33" s="323" t="str">
        <f>IF(PROGRESS!CA47="","NO DATA",PROGRESS!CA47)</f>
        <v>NO DATA</v>
      </c>
      <c r="Y33" s="323" t="str">
        <f>IF(PROGRESS!CF47="","NO DATA",PROGRESS!CF47)</f>
        <v>NO DATA</v>
      </c>
      <c r="Z33" s="323" t="str">
        <f>IF(PROGRESS!CK47="","NO DATA",PROGRESS!CK47)</f>
        <v>NO DATA</v>
      </c>
    </row>
    <row r="34" spans="1:26" x14ac:dyDescent="0.25">
      <c r="A34" s="19">
        <f>IF(DATASHEET!A34="","",DATASHEET!A34)</f>
        <v>152879</v>
      </c>
      <c r="B34" s="20" t="str">
        <f>DATASHEET!B34</f>
        <v>COOLING, Olivia</v>
      </c>
      <c r="C34" s="21" t="str">
        <f>DATASHEET!C34</f>
        <v>8MH</v>
      </c>
      <c r="D34" s="19" t="str">
        <f>DATASHEET!D34</f>
        <v>F</v>
      </c>
      <c r="E34" s="20" t="str">
        <f>DATASHEET!J34</f>
        <v>N</v>
      </c>
      <c r="F34" s="20" t="str">
        <f>DATASHEET!E34</f>
        <v>N</v>
      </c>
      <c r="G34" s="20" t="str">
        <f>IF(A34="","",IF(DATASHEET!F34="White - British","N","Y"))</f>
        <v>N</v>
      </c>
      <c r="H34" s="20" t="str">
        <f>DATASHEET!H34</f>
        <v>N</v>
      </c>
      <c r="I34" s="20" t="str">
        <f>DATASHEET!I34</f>
        <v>N</v>
      </c>
      <c r="J34" s="21" t="str">
        <f>DATASHEET!M34</f>
        <v>M</v>
      </c>
      <c r="K34" s="22"/>
      <c r="L34" s="323" t="str">
        <f>IF(PROGRESS!S48="","NO DATA",PROGRESS!S48)</f>
        <v>NO DATA</v>
      </c>
      <c r="M34" s="323" t="str">
        <f>IF(PROGRESS!X48="","NO DATA",PROGRESS!X48)</f>
        <v>NO DATA</v>
      </c>
      <c r="N34" s="323" t="str">
        <f>IF(PROGRESS!AC48="","NO DATA",PROGRESS!AC48)</f>
        <v>NO DATA</v>
      </c>
      <c r="O34" s="323" t="str">
        <f>IF(PROGRESS!AH48="","NO DATA",PROGRESS!AH48)</f>
        <v>NO DATA</v>
      </c>
      <c r="P34" s="323" t="str">
        <f>IF(PROGRESS!AM48="","NO DATA",PROGRESS!AM48)</f>
        <v>NO DATA</v>
      </c>
      <c r="Q34" s="323" t="str">
        <f>IF(PROGRESS!AR48="","NO DATA",PROGRESS!AR48)</f>
        <v>NO DATA</v>
      </c>
      <c r="R34" s="323" t="str">
        <f>IF(PROGRESS!AW48="","NO DATA",PROGRESS!AW48)</f>
        <v>NO DATA</v>
      </c>
      <c r="S34" s="323" t="str">
        <f>IF(PROGRESS!BB48="","NO DATA",PROGRESS!BB48)</f>
        <v>NO DATA</v>
      </c>
      <c r="T34" s="323" t="str">
        <f>IF(PROGRESS!BG48="","NO DATA",PROGRESS!BG48)</f>
        <v>NO DATA</v>
      </c>
      <c r="U34" s="323" t="str">
        <f>IF(PROGRESS!BL48="","NO DATA",PROGRESS!BL48)</f>
        <v>NO DATA</v>
      </c>
      <c r="V34" s="323" t="str">
        <f>IF(PROGRESS!BQ48="","NO DATA",PROGRESS!BQ48)</f>
        <v>NO DATA</v>
      </c>
      <c r="W34" s="323" t="str">
        <f>IF(PROGRESS!BV48="","NO DATA",PROGRESS!BV48)</f>
        <v>NO DATA</v>
      </c>
      <c r="X34" s="323" t="str">
        <f>IF(PROGRESS!CA48="","NO DATA",PROGRESS!CA48)</f>
        <v>NO DATA</v>
      </c>
      <c r="Y34" s="323" t="str">
        <f>IF(PROGRESS!CF48="","NO DATA",PROGRESS!CF48)</f>
        <v>NO DATA</v>
      </c>
      <c r="Z34" s="323" t="str">
        <f>IF(PROGRESS!CK48="","NO DATA",PROGRESS!CK48)</f>
        <v>NO DATA</v>
      </c>
    </row>
    <row r="35" spans="1:26" x14ac:dyDescent="0.25">
      <c r="A35" s="19">
        <f>IF(DATASHEET!A35="","",DATASHEET!A35)</f>
        <v>152849</v>
      </c>
      <c r="B35" s="20" t="str">
        <f>DATASHEET!B35</f>
        <v>DANIEL, Esey</v>
      </c>
      <c r="C35" s="21" t="str">
        <f>DATASHEET!C35</f>
        <v>8AB</v>
      </c>
      <c r="D35" s="19" t="str">
        <f>DATASHEET!D35</f>
        <v>M</v>
      </c>
      <c r="E35" s="20" t="str">
        <f>DATASHEET!J35</f>
        <v>N</v>
      </c>
      <c r="F35" s="20" t="str">
        <f>DATASHEET!E35</f>
        <v>Y</v>
      </c>
      <c r="G35" s="20" t="str">
        <f>IF(A35="","",IF(DATASHEET!F35="White - British","N","Y"))</f>
        <v>Y</v>
      </c>
      <c r="H35" s="20" t="str">
        <f>DATASHEET!H35</f>
        <v>Y</v>
      </c>
      <c r="I35" s="20" t="str">
        <f>DATASHEET!I35</f>
        <v>N</v>
      </c>
      <c r="J35" s="21" t="str">
        <f>DATASHEET!M35</f>
        <v>M</v>
      </c>
      <c r="K35" s="22"/>
      <c r="L35" s="323" t="str">
        <f>IF(PROGRESS!S49="","NO DATA",PROGRESS!S49)</f>
        <v>NO DATA</v>
      </c>
      <c r="M35" s="323" t="str">
        <f>IF(PROGRESS!X49="","NO DATA",PROGRESS!X49)</f>
        <v>NO DATA</v>
      </c>
      <c r="N35" s="323" t="str">
        <f>IF(PROGRESS!AC49="","NO DATA",PROGRESS!AC49)</f>
        <v>NO DATA</v>
      </c>
      <c r="O35" s="323" t="str">
        <f>IF(PROGRESS!AH49="","NO DATA",PROGRESS!AH49)</f>
        <v>NO DATA</v>
      </c>
      <c r="P35" s="323" t="str">
        <f>IF(PROGRESS!AM49="","NO DATA",PROGRESS!AM49)</f>
        <v>NO DATA</v>
      </c>
      <c r="Q35" s="323" t="str">
        <f>IF(PROGRESS!AR49="","NO DATA",PROGRESS!AR49)</f>
        <v>NO DATA</v>
      </c>
      <c r="R35" s="323" t="str">
        <f>IF(PROGRESS!AW49="","NO DATA",PROGRESS!AW49)</f>
        <v>NO DATA</v>
      </c>
      <c r="S35" s="323" t="str">
        <f>IF(PROGRESS!BB49="","NO DATA",PROGRESS!BB49)</f>
        <v>NO DATA</v>
      </c>
      <c r="T35" s="323" t="str">
        <f>IF(PROGRESS!BG49="","NO DATA",PROGRESS!BG49)</f>
        <v>NO DATA</v>
      </c>
      <c r="U35" s="323" t="str">
        <f>IF(PROGRESS!BL49="","NO DATA",PROGRESS!BL49)</f>
        <v>NO DATA</v>
      </c>
      <c r="V35" s="323" t="str">
        <f>IF(PROGRESS!BQ49="","NO DATA",PROGRESS!BQ49)</f>
        <v>NO DATA</v>
      </c>
      <c r="W35" s="323" t="str">
        <f>IF(PROGRESS!BV49="","NO DATA",PROGRESS!BV49)</f>
        <v>NO DATA</v>
      </c>
      <c r="X35" s="323" t="str">
        <f>IF(PROGRESS!CA49="","NO DATA",PROGRESS!CA49)</f>
        <v>NO DATA</v>
      </c>
      <c r="Y35" s="323" t="str">
        <f>IF(PROGRESS!CF49="","NO DATA",PROGRESS!CF49)</f>
        <v>NO DATA</v>
      </c>
      <c r="Z35" s="323" t="str">
        <f>IF(PROGRESS!CK49="","NO DATA",PROGRESS!CK49)</f>
        <v>NO DATA</v>
      </c>
    </row>
    <row r="36" spans="1:26" x14ac:dyDescent="0.25">
      <c r="A36" s="19">
        <f>IF(DATASHEET!A36="","",DATASHEET!A36)</f>
        <v>152800</v>
      </c>
      <c r="B36" s="20" t="str">
        <f>DATASHEET!B36</f>
        <v>DAVIES, Bethany</v>
      </c>
      <c r="C36" s="21" t="str">
        <f>DATASHEET!C36</f>
        <v>8KC</v>
      </c>
      <c r="D36" s="19" t="str">
        <f>DATASHEET!D36</f>
        <v>F</v>
      </c>
      <c r="E36" s="20" t="str">
        <f>DATASHEET!J36</f>
        <v>N</v>
      </c>
      <c r="F36" s="20" t="str">
        <f>DATASHEET!E36</f>
        <v>N</v>
      </c>
      <c r="G36" s="20" t="str">
        <f>IF(A36="","",IF(DATASHEET!F36="White - British","N","Y"))</f>
        <v>N</v>
      </c>
      <c r="H36" s="20" t="str">
        <f>DATASHEET!H36</f>
        <v>N</v>
      </c>
      <c r="I36" s="20" t="str">
        <f>DATASHEET!I36</f>
        <v>N</v>
      </c>
      <c r="J36" s="21" t="str">
        <f>DATASHEET!M36</f>
        <v>H</v>
      </c>
      <c r="K36" s="22"/>
      <c r="L36" s="323" t="str">
        <f>IF(PROGRESS!S50="","NO DATA",PROGRESS!S50)</f>
        <v>NO DATA</v>
      </c>
      <c r="M36" s="323" t="str">
        <f>IF(PROGRESS!X50="","NO DATA",PROGRESS!X50)</f>
        <v>NO DATA</v>
      </c>
      <c r="N36" s="323" t="str">
        <f>IF(PROGRESS!AC50="","NO DATA",PROGRESS!AC50)</f>
        <v>NO DATA</v>
      </c>
      <c r="O36" s="323" t="str">
        <f>IF(PROGRESS!AH50="","NO DATA",PROGRESS!AH50)</f>
        <v>NO DATA</v>
      </c>
      <c r="P36" s="323" t="str">
        <f>IF(PROGRESS!AM50="","NO DATA",PROGRESS!AM50)</f>
        <v>NO DATA</v>
      </c>
      <c r="Q36" s="323" t="str">
        <f>IF(PROGRESS!AR50="","NO DATA",PROGRESS!AR50)</f>
        <v>NO DATA</v>
      </c>
      <c r="R36" s="323" t="str">
        <f>IF(PROGRESS!AW50="","NO DATA",PROGRESS!AW50)</f>
        <v>NO DATA</v>
      </c>
      <c r="S36" s="323" t="str">
        <f>IF(PROGRESS!BB50="","NO DATA",PROGRESS!BB50)</f>
        <v>NO DATA</v>
      </c>
      <c r="T36" s="323" t="str">
        <f>IF(PROGRESS!BG50="","NO DATA",PROGRESS!BG50)</f>
        <v>NO DATA</v>
      </c>
      <c r="U36" s="323" t="str">
        <f>IF(PROGRESS!BL50="","NO DATA",PROGRESS!BL50)</f>
        <v>NO DATA</v>
      </c>
      <c r="V36" s="323" t="str">
        <f>IF(PROGRESS!BQ50="","NO DATA",PROGRESS!BQ50)</f>
        <v>NO DATA</v>
      </c>
      <c r="W36" s="323" t="str">
        <f>IF(PROGRESS!BV50="","NO DATA",PROGRESS!BV50)</f>
        <v>NO DATA</v>
      </c>
      <c r="X36" s="323" t="str">
        <f>IF(PROGRESS!CA50="","NO DATA",PROGRESS!CA50)</f>
        <v>NO DATA</v>
      </c>
      <c r="Y36" s="323" t="str">
        <f>IF(PROGRESS!CF50="","NO DATA",PROGRESS!CF50)</f>
        <v>NO DATA</v>
      </c>
      <c r="Z36" s="323" t="str">
        <f>IF(PROGRESS!CK50="","NO DATA",PROGRESS!CK50)</f>
        <v>NO DATA</v>
      </c>
    </row>
    <row r="37" spans="1:26" x14ac:dyDescent="0.25">
      <c r="A37" s="19">
        <f>IF(DATASHEET!A37="","",DATASHEET!A37)</f>
        <v>152774</v>
      </c>
      <c r="B37" s="20" t="str">
        <f>DATASHEET!B37</f>
        <v>DISHA, Thomas</v>
      </c>
      <c r="C37" s="21" t="str">
        <f>DATASHEET!C37</f>
        <v>8AR</v>
      </c>
      <c r="D37" s="19" t="str">
        <f>DATASHEET!D37</f>
        <v>M</v>
      </c>
      <c r="E37" s="20" t="str">
        <f>DATASHEET!J37</f>
        <v>N</v>
      </c>
      <c r="F37" s="20" t="str">
        <f>DATASHEET!E37</f>
        <v>N</v>
      </c>
      <c r="G37" s="20" t="str">
        <f>IF(A37="","",IF(DATASHEET!F37="White - British","N","Y"))</f>
        <v>Y</v>
      </c>
      <c r="H37" s="20" t="str">
        <f>DATASHEET!H37</f>
        <v>N</v>
      </c>
      <c r="I37" s="20" t="str">
        <f>DATASHEET!I37</f>
        <v>N</v>
      </c>
      <c r="J37" s="21" t="str">
        <f>DATASHEET!M37</f>
        <v>H</v>
      </c>
      <c r="K37" s="22"/>
      <c r="L37" s="323" t="str">
        <f>IF(PROGRESS!S51="","NO DATA",PROGRESS!S51)</f>
        <v>NO DATA</v>
      </c>
      <c r="M37" s="323" t="str">
        <f>IF(PROGRESS!X51="","NO DATA",PROGRESS!X51)</f>
        <v>NO DATA</v>
      </c>
      <c r="N37" s="323" t="str">
        <f>IF(PROGRESS!AC51="","NO DATA",PROGRESS!AC51)</f>
        <v>NO DATA</v>
      </c>
      <c r="O37" s="323" t="str">
        <f>IF(PROGRESS!AH51="","NO DATA",PROGRESS!AH51)</f>
        <v>NO DATA</v>
      </c>
      <c r="P37" s="323" t="str">
        <f>IF(PROGRESS!AM51="","NO DATA",PROGRESS!AM51)</f>
        <v>NO DATA</v>
      </c>
      <c r="Q37" s="323" t="str">
        <f>IF(PROGRESS!AR51="","NO DATA",PROGRESS!AR51)</f>
        <v>NO DATA</v>
      </c>
      <c r="R37" s="323" t="str">
        <f>IF(PROGRESS!AW51="","NO DATA",PROGRESS!AW51)</f>
        <v>NO DATA</v>
      </c>
      <c r="S37" s="323" t="str">
        <f>IF(PROGRESS!BB51="","NO DATA",PROGRESS!BB51)</f>
        <v>NO DATA</v>
      </c>
      <c r="T37" s="323" t="str">
        <f>IF(PROGRESS!BG51="","NO DATA",PROGRESS!BG51)</f>
        <v>NO DATA</v>
      </c>
      <c r="U37" s="323" t="str">
        <f>IF(PROGRESS!BL51="","NO DATA",PROGRESS!BL51)</f>
        <v>NO DATA</v>
      </c>
      <c r="V37" s="323" t="str">
        <f>IF(PROGRESS!BQ51="","NO DATA",PROGRESS!BQ51)</f>
        <v>NO DATA</v>
      </c>
      <c r="W37" s="323" t="str">
        <f>IF(PROGRESS!BV51="","NO DATA",PROGRESS!BV51)</f>
        <v>NO DATA</v>
      </c>
      <c r="X37" s="323" t="str">
        <f>IF(PROGRESS!CA51="","NO DATA",PROGRESS!CA51)</f>
        <v>NO DATA</v>
      </c>
      <c r="Y37" s="323" t="str">
        <f>IF(PROGRESS!CF51="","NO DATA",PROGRESS!CF51)</f>
        <v>NO DATA</v>
      </c>
      <c r="Z37" s="323" t="str">
        <f>IF(PROGRESS!CK51="","NO DATA",PROGRESS!CK51)</f>
        <v>NO DATA</v>
      </c>
    </row>
    <row r="38" spans="1:26" x14ac:dyDescent="0.25">
      <c r="A38" s="19">
        <f>IF(DATASHEET!A38="","",DATASHEET!A38)</f>
        <v>152890</v>
      </c>
      <c r="B38" s="20" t="str">
        <f>DATASHEET!B38</f>
        <v>DOWNING, Joe</v>
      </c>
      <c r="C38" s="21" t="str">
        <f>DATASHEET!C38</f>
        <v>8KC</v>
      </c>
      <c r="D38" s="19" t="str">
        <f>DATASHEET!D38</f>
        <v>M</v>
      </c>
      <c r="E38" s="20" t="str">
        <f>DATASHEET!J38</f>
        <v>K</v>
      </c>
      <c r="F38" s="20" t="str">
        <f>DATASHEET!E38</f>
        <v>N</v>
      </c>
      <c r="G38" s="20" t="str">
        <f>IF(A38="","",IF(DATASHEET!F38="White - British","N","Y"))</f>
        <v>N</v>
      </c>
      <c r="H38" s="20" t="str">
        <f>DATASHEET!H38</f>
        <v>N</v>
      </c>
      <c r="I38" s="20" t="str">
        <f>DATASHEET!I38</f>
        <v>N</v>
      </c>
      <c r="J38" s="21" t="str">
        <f>DATASHEET!M38</f>
        <v>M</v>
      </c>
      <c r="K38" s="22"/>
      <c r="L38" s="323" t="str">
        <f>IF(PROGRESS!S52="","NO DATA",PROGRESS!S52)</f>
        <v>NO DATA</v>
      </c>
      <c r="M38" s="323" t="str">
        <f>IF(PROGRESS!X52="","NO DATA",PROGRESS!X52)</f>
        <v>NO DATA</v>
      </c>
      <c r="N38" s="323" t="str">
        <f>IF(PROGRESS!AC52="","NO DATA",PROGRESS!AC52)</f>
        <v>NO DATA</v>
      </c>
      <c r="O38" s="323" t="str">
        <f>IF(PROGRESS!AH52="","NO DATA",PROGRESS!AH52)</f>
        <v>NO DATA</v>
      </c>
      <c r="P38" s="323" t="str">
        <f>IF(PROGRESS!AM52="","NO DATA",PROGRESS!AM52)</f>
        <v>NO DATA</v>
      </c>
      <c r="Q38" s="323" t="str">
        <f>IF(PROGRESS!AR52="","NO DATA",PROGRESS!AR52)</f>
        <v>NO DATA</v>
      </c>
      <c r="R38" s="323" t="str">
        <f>IF(PROGRESS!AW52="","NO DATA",PROGRESS!AW52)</f>
        <v>NO DATA</v>
      </c>
      <c r="S38" s="323" t="str">
        <f>IF(PROGRESS!BB52="","NO DATA",PROGRESS!BB52)</f>
        <v>NO DATA</v>
      </c>
      <c r="T38" s="323" t="str">
        <f>IF(PROGRESS!BG52="","NO DATA",PROGRESS!BG52)</f>
        <v>NO DATA</v>
      </c>
      <c r="U38" s="323" t="str">
        <f>IF(PROGRESS!BL52="","NO DATA",PROGRESS!BL52)</f>
        <v>NO DATA</v>
      </c>
      <c r="V38" s="323" t="str">
        <f>IF(PROGRESS!BQ52="","NO DATA",PROGRESS!BQ52)</f>
        <v>NO DATA</v>
      </c>
      <c r="W38" s="323" t="str">
        <f>IF(PROGRESS!BV52="","NO DATA",PROGRESS!BV52)</f>
        <v>NO DATA</v>
      </c>
      <c r="X38" s="323" t="str">
        <f>IF(PROGRESS!CA52="","NO DATA",PROGRESS!CA52)</f>
        <v>NO DATA</v>
      </c>
      <c r="Y38" s="323" t="str">
        <f>IF(PROGRESS!CF52="","NO DATA",PROGRESS!CF52)</f>
        <v>NO DATA</v>
      </c>
      <c r="Z38" s="323" t="str">
        <f>IF(PROGRESS!CK52="","NO DATA",PROGRESS!CK52)</f>
        <v>NO DATA</v>
      </c>
    </row>
    <row r="39" spans="1:26" x14ac:dyDescent="0.25">
      <c r="A39" s="19">
        <f>IF(DATASHEET!A39="","",DATASHEET!A39)</f>
        <v>152892</v>
      </c>
      <c r="B39" s="20" t="str">
        <f>DATASHEET!B39</f>
        <v>DUFFY, Lana</v>
      </c>
      <c r="C39" s="21" t="str">
        <f>DATASHEET!C39</f>
        <v>8KS</v>
      </c>
      <c r="D39" s="19" t="str">
        <f>DATASHEET!D39</f>
        <v>F</v>
      </c>
      <c r="E39" s="20" t="str">
        <f>DATASHEET!J39</f>
        <v>N</v>
      </c>
      <c r="F39" s="20" t="str">
        <f>DATASHEET!E39</f>
        <v>N</v>
      </c>
      <c r="G39" s="20" t="str">
        <f>IF(A39="","",IF(DATASHEET!F39="White - British","N","Y"))</f>
        <v>N</v>
      </c>
      <c r="H39" s="20" t="str">
        <f>DATASHEET!H39</f>
        <v>N</v>
      </c>
      <c r="I39" s="20" t="str">
        <f>DATASHEET!I39</f>
        <v>N</v>
      </c>
      <c r="J39" s="21" t="str">
        <f>DATASHEET!M39</f>
        <v>M</v>
      </c>
      <c r="K39" s="22"/>
      <c r="L39" s="323" t="str">
        <f>IF(PROGRESS!S53="","NO DATA",PROGRESS!S53)</f>
        <v>NO DATA</v>
      </c>
      <c r="M39" s="323" t="str">
        <f>IF(PROGRESS!X53="","NO DATA",PROGRESS!X53)</f>
        <v>NO DATA</v>
      </c>
      <c r="N39" s="323" t="str">
        <f>IF(PROGRESS!AC53="","NO DATA",PROGRESS!AC53)</f>
        <v>NO DATA</v>
      </c>
      <c r="O39" s="323" t="str">
        <f>IF(PROGRESS!AH53="","NO DATA",PROGRESS!AH53)</f>
        <v>NO DATA</v>
      </c>
      <c r="P39" s="323" t="str">
        <f>IF(PROGRESS!AM53="","NO DATA",PROGRESS!AM53)</f>
        <v>NO DATA</v>
      </c>
      <c r="Q39" s="323" t="str">
        <f>IF(PROGRESS!AR53="","NO DATA",PROGRESS!AR53)</f>
        <v>NO DATA</v>
      </c>
      <c r="R39" s="323" t="str">
        <f>IF(PROGRESS!AW53="","NO DATA",PROGRESS!AW53)</f>
        <v>NO DATA</v>
      </c>
      <c r="S39" s="323" t="str">
        <f>IF(PROGRESS!BB53="","NO DATA",PROGRESS!BB53)</f>
        <v>NO DATA</v>
      </c>
      <c r="T39" s="323" t="str">
        <f>IF(PROGRESS!BG53="","NO DATA",PROGRESS!BG53)</f>
        <v>NO DATA</v>
      </c>
      <c r="U39" s="323" t="str">
        <f>IF(PROGRESS!BL53="","NO DATA",PROGRESS!BL53)</f>
        <v>NO DATA</v>
      </c>
      <c r="V39" s="323" t="str">
        <f>IF(PROGRESS!BQ53="","NO DATA",PROGRESS!BQ53)</f>
        <v>NO DATA</v>
      </c>
      <c r="W39" s="323" t="str">
        <f>IF(PROGRESS!BV53="","NO DATA",PROGRESS!BV53)</f>
        <v>NO DATA</v>
      </c>
      <c r="X39" s="323" t="str">
        <f>IF(PROGRESS!CA53="","NO DATA",PROGRESS!CA53)</f>
        <v>NO DATA</v>
      </c>
      <c r="Y39" s="323" t="str">
        <f>IF(PROGRESS!CF53="","NO DATA",PROGRESS!CF53)</f>
        <v>NO DATA</v>
      </c>
      <c r="Z39" s="323" t="str">
        <f>IF(PROGRESS!CK53="","NO DATA",PROGRESS!CK53)</f>
        <v>NO DATA</v>
      </c>
    </row>
    <row r="40" spans="1:26" x14ac:dyDescent="0.25">
      <c r="A40" s="19">
        <f>IF(DATASHEET!A40="","",DATASHEET!A40)</f>
        <v>152919</v>
      </c>
      <c r="B40" s="20" t="str">
        <f>DATASHEET!B40</f>
        <v>DUMANI, Sandile</v>
      </c>
      <c r="C40" s="21" t="str">
        <f>DATASHEET!C40</f>
        <v>8AR</v>
      </c>
      <c r="D40" s="19" t="str">
        <f>DATASHEET!D40</f>
        <v>M</v>
      </c>
      <c r="E40" s="20" t="str">
        <f>DATASHEET!J40</f>
        <v>E</v>
      </c>
      <c r="F40" s="20" t="str">
        <f>DATASHEET!E40</f>
        <v>N</v>
      </c>
      <c r="G40" s="20" t="str">
        <f>IF(A40="","",IF(DATASHEET!F40="White - British","N","Y"))</f>
        <v>Y</v>
      </c>
      <c r="H40" s="20" t="str">
        <f>DATASHEET!H40</f>
        <v>N</v>
      </c>
      <c r="I40" s="20" t="str">
        <f>DATASHEET!I40</f>
        <v>N</v>
      </c>
      <c r="J40" s="21" t="str">
        <f>DATASHEET!M40</f>
        <v/>
      </c>
      <c r="K40" s="22"/>
      <c r="L40" s="323" t="str">
        <f>IF(PROGRESS!S54="","NO DATA",PROGRESS!S54)</f>
        <v>NO DATA</v>
      </c>
      <c r="M40" s="323" t="str">
        <f>IF(PROGRESS!X54="","NO DATA",PROGRESS!X54)</f>
        <v>NO DATA</v>
      </c>
      <c r="N40" s="323" t="str">
        <f>IF(PROGRESS!AC54="","NO DATA",PROGRESS!AC54)</f>
        <v>NO DATA</v>
      </c>
      <c r="O40" s="323" t="str">
        <f>IF(PROGRESS!AH54="","NO DATA",PROGRESS!AH54)</f>
        <v>NO DATA</v>
      </c>
      <c r="P40" s="323" t="str">
        <f>IF(PROGRESS!AM54="","NO DATA",PROGRESS!AM54)</f>
        <v>NO DATA</v>
      </c>
      <c r="Q40" s="323" t="str">
        <f>IF(PROGRESS!AR54="","NO DATA",PROGRESS!AR54)</f>
        <v>NO DATA</v>
      </c>
      <c r="R40" s="323" t="str">
        <f>IF(PROGRESS!AW54="","NO DATA",PROGRESS!AW54)</f>
        <v>NO DATA</v>
      </c>
      <c r="S40" s="323" t="str">
        <f>IF(PROGRESS!BB54="","NO DATA",PROGRESS!BB54)</f>
        <v>NO DATA</v>
      </c>
      <c r="T40" s="323" t="str">
        <f>IF(PROGRESS!BG54="","NO DATA",PROGRESS!BG54)</f>
        <v>NO DATA</v>
      </c>
      <c r="U40" s="323" t="str">
        <f>IF(PROGRESS!BL54="","NO DATA",PROGRESS!BL54)</f>
        <v>NO DATA</v>
      </c>
      <c r="V40" s="323" t="str">
        <f>IF(PROGRESS!BQ54="","NO DATA",PROGRESS!BQ54)</f>
        <v>NO DATA</v>
      </c>
      <c r="W40" s="323" t="str">
        <f>IF(PROGRESS!BV54="","NO DATA",PROGRESS!BV54)</f>
        <v>NO DATA</v>
      </c>
      <c r="X40" s="323" t="str">
        <f>IF(PROGRESS!CA54="","NO DATA",PROGRESS!CA54)</f>
        <v>NO DATA</v>
      </c>
      <c r="Y40" s="323" t="str">
        <f>IF(PROGRESS!CF54="","NO DATA",PROGRESS!CF54)</f>
        <v>NO DATA</v>
      </c>
      <c r="Z40" s="323" t="str">
        <f>IF(PROGRESS!CK54="","NO DATA",PROGRESS!CK54)</f>
        <v>NO DATA</v>
      </c>
    </row>
    <row r="41" spans="1:26" x14ac:dyDescent="0.25">
      <c r="A41" s="19">
        <f>IF(DATASHEET!A41="","",DATASHEET!A41)</f>
        <v>152860</v>
      </c>
      <c r="B41" s="20" t="str">
        <f>DATASHEET!B41</f>
        <v>DUNN, Alice</v>
      </c>
      <c r="C41" s="21" t="str">
        <f>DATASHEET!C41</f>
        <v>8JJ</v>
      </c>
      <c r="D41" s="19" t="str">
        <f>DATASHEET!D41</f>
        <v>F</v>
      </c>
      <c r="E41" s="20" t="str">
        <f>DATASHEET!J41</f>
        <v>N</v>
      </c>
      <c r="F41" s="20" t="str">
        <f>DATASHEET!E41</f>
        <v>N</v>
      </c>
      <c r="G41" s="20" t="str">
        <f>IF(A41="","",IF(DATASHEET!F41="White - British","N","Y"))</f>
        <v>N</v>
      </c>
      <c r="H41" s="20" t="str">
        <f>DATASHEET!H41</f>
        <v>N</v>
      </c>
      <c r="I41" s="20" t="str">
        <f>DATASHEET!I41</f>
        <v>N</v>
      </c>
      <c r="J41" s="21" t="str">
        <f>DATASHEET!M41</f>
        <v>H</v>
      </c>
      <c r="K41" s="22"/>
      <c r="L41" s="323" t="str">
        <f>IF(PROGRESS!S55="","NO DATA",PROGRESS!S55)</f>
        <v>NO DATA</v>
      </c>
      <c r="M41" s="323" t="str">
        <f>IF(PROGRESS!X55="","NO DATA",PROGRESS!X55)</f>
        <v>NO DATA</v>
      </c>
      <c r="N41" s="323" t="str">
        <f>IF(PROGRESS!AC55="","NO DATA",PROGRESS!AC55)</f>
        <v>NO DATA</v>
      </c>
      <c r="O41" s="323" t="str">
        <f>IF(PROGRESS!AH55="","NO DATA",PROGRESS!AH55)</f>
        <v>NO DATA</v>
      </c>
      <c r="P41" s="323" t="str">
        <f>IF(PROGRESS!AM55="","NO DATA",PROGRESS!AM55)</f>
        <v>NO DATA</v>
      </c>
      <c r="Q41" s="323" t="str">
        <f>IF(PROGRESS!AR55="","NO DATA",PROGRESS!AR55)</f>
        <v>NO DATA</v>
      </c>
      <c r="R41" s="323" t="str">
        <f>IF(PROGRESS!AW55="","NO DATA",PROGRESS!AW55)</f>
        <v>NO DATA</v>
      </c>
      <c r="S41" s="323" t="str">
        <f>IF(PROGRESS!BB55="","NO DATA",PROGRESS!BB55)</f>
        <v>NO DATA</v>
      </c>
      <c r="T41" s="323" t="str">
        <f>IF(PROGRESS!BG55="","NO DATA",PROGRESS!BG55)</f>
        <v>NO DATA</v>
      </c>
      <c r="U41" s="323" t="str">
        <f>IF(PROGRESS!BL55="","NO DATA",PROGRESS!BL55)</f>
        <v>NO DATA</v>
      </c>
      <c r="V41" s="323" t="str">
        <f>IF(PROGRESS!BQ55="","NO DATA",PROGRESS!BQ55)</f>
        <v>NO DATA</v>
      </c>
      <c r="W41" s="323" t="str">
        <f>IF(PROGRESS!BV55="","NO DATA",PROGRESS!BV55)</f>
        <v>NO DATA</v>
      </c>
      <c r="X41" s="323" t="str">
        <f>IF(PROGRESS!CA55="","NO DATA",PROGRESS!CA55)</f>
        <v>NO DATA</v>
      </c>
      <c r="Y41" s="323" t="str">
        <f>IF(PROGRESS!CF55="","NO DATA",PROGRESS!CF55)</f>
        <v>NO DATA</v>
      </c>
      <c r="Z41" s="323" t="str">
        <f>IF(PROGRESS!CK55="","NO DATA",PROGRESS!CK55)</f>
        <v>NO DATA</v>
      </c>
    </row>
    <row r="42" spans="1:26" x14ac:dyDescent="0.25">
      <c r="A42" s="19">
        <f>IF(DATASHEET!A42="","",DATASHEET!A42)</f>
        <v>152764</v>
      </c>
      <c r="B42" s="20" t="str">
        <f>DATASHEET!B42</f>
        <v>DYANTYI, Noble</v>
      </c>
      <c r="C42" s="21" t="str">
        <f>DATASHEET!C42</f>
        <v>8TR</v>
      </c>
      <c r="D42" s="19" t="str">
        <f>DATASHEET!D42</f>
        <v>M</v>
      </c>
      <c r="E42" s="20" t="str">
        <f>DATASHEET!J42</f>
        <v>K</v>
      </c>
      <c r="F42" s="20" t="str">
        <f>DATASHEET!E42</f>
        <v>N</v>
      </c>
      <c r="G42" s="20" t="str">
        <f>IF(A42="","",IF(DATASHEET!F42="White - British","N","Y"))</f>
        <v>Y</v>
      </c>
      <c r="H42" s="20" t="str">
        <f>DATASHEET!H42</f>
        <v>N</v>
      </c>
      <c r="I42" s="20" t="str">
        <f>DATASHEET!I42</f>
        <v>N</v>
      </c>
      <c r="J42" s="21" t="str">
        <f>DATASHEET!M42</f>
        <v>L</v>
      </c>
      <c r="K42" s="22"/>
      <c r="L42" s="323" t="str">
        <f>IF(PROGRESS!S56="","NO DATA",PROGRESS!S56)</f>
        <v>NO DATA</v>
      </c>
      <c r="M42" s="323" t="str">
        <f>IF(PROGRESS!X56="","NO DATA",PROGRESS!X56)</f>
        <v>NO DATA</v>
      </c>
      <c r="N42" s="323" t="str">
        <f>IF(PROGRESS!AC56="","NO DATA",PROGRESS!AC56)</f>
        <v>NO DATA</v>
      </c>
      <c r="O42" s="323" t="str">
        <f>IF(PROGRESS!AH56="","NO DATA",PROGRESS!AH56)</f>
        <v>NO DATA</v>
      </c>
      <c r="P42" s="323" t="str">
        <f>IF(PROGRESS!AM56="","NO DATA",PROGRESS!AM56)</f>
        <v>NO DATA</v>
      </c>
      <c r="Q42" s="323" t="str">
        <f>IF(PROGRESS!AR56="","NO DATA",PROGRESS!AR56)</f>
        <v>NO DATA</v>
      </c>
      <c r="R42" s="323" t="str">
        <f>IF(PROGRESS!AW56="","NO DATA",PROGRESS!AW56)</f>
        <v>NO DATA</v>
      </c>
      <c r="S42" s="323" t="str">
        <f>IF(PROGRESS!BB56="","NO DATA",PROGRESS!BB56)</f>
        <v>NO DATA</v>
      </c>
      <c r="T42" s="323" t="str">
        <f>IF(PROGRESS!BG56="","NO DATA",PROGRESS!BG56)</f>
        <v>NO DATA</v>
      </c>
      <c r="U42" s="323" t="str">
        <f>IF(PROGRESS!BL56="","NO DATA",PROGRESS!BL56)</f>
        <v>NO DATA</v>
      </c>
      <c r="V42" s="323" t="str">
        <f>IF(PROGRESS!BQ56="","NO DATA",PROGRESS!BQ56)</f>
        <v>NO DATA</v>
      </c>
      <c r="W42" s="323" t="str">
        <f>IF(PROGRESS!BV56="","NO DATA",PROGRESS!BV56)</f>
        <v>NO DATA</v>
      </c>
      <c r="X42" s="323" t="str">
        <f>IF(PROGRESS!CA56="","NO DATA",PROGRESS!CA56)</f>
        <v>NO DATA</v>
      </c>
      <c r="Y42" s="323" t="str">
        <f>IF(PROGRESS!CF56="","NO DATA",PROGRESS!CF56)</f>
        <v>NO DATA</v>
      </c>
      <c r="Z42" s="323" t="str">
        <f>IF(PROGRESS!CK56="","NO DATA",PROGRESS!CK56)</f>
        <v>NO DATA</v>
      </c>
    </row>
    <row r="43" spans="1:26" x14ac:dyDescent="0.25">
      <c r="A43" s="19">
        <f>IF(DATASHEET!A43="","",DATASHEET!A43)</f>
        <v>152921</v>
      </c>
      <c r="B43" s="20" t="str">
        <f>DATASHEET!B43</f>
        <v>EBSWORTH, Ayda-mae</v>
      </c>
      <c r="C43" s="21" t="str">
        <f>DATASHEET!C43</f>
        <v>8KC</v>
      </c>
      <c r="D43" s="19" t="str">
        <f>DATASHEET!D43</f>
        <v>F</v>
      </c>
      <c r="E43" s="20" t="str">
        <f>DATASHEET!J43</f>
        <v>N</v>
      </c>
      <c r="F43" s="20" t="str">
        <f>DATASHEET!E43</f>
        <v>N</v>
      </c>
      <c r="G43" s="20" t="str">
        <f>IF(A43="","",IF(DATASHEET!F43="White - British","N","Y"))</f>
        <v>N</v>
      </c>
      <c r="H43" s="20" t="str">
        <f>DATASHEET!H43</f>
        <v>N</v>
      </c>
      <c r="I43" s="20" t="str">
        <f>DATASHEET!I43</f>
        <v>N</v>
      </c>
      <c r="J43" s="21" t="str">
        <f>DATASHEET!M43</f>
        <v>H</v>
      </c>
      <c r="K43" s="22"/>
      <c r="L43" s="323" t="str">
        <f>IF(PROGRESS!S57="","NO DATA",PROGRESS!S57)</f>
        <v>NO DATA</v>
      </c>
      <c r="M43" s="323" t="str">
        <f>IF(PROGRESS!X57="","NO DATA",PROGRESS!X57)</f>
        <v>NO DATA</v>
      </c>
      <c r="N43" s="323" t="str">
        <f>IF(PROGRESS!AC57="","NO DATA",PROGRESS!AC57)</f>
        <v>NO DATA</v>
      </c>
      <c r="O43" s="323" t="str">
        <f>IF(PROGRESS!AH57="","NO DATA",PROGRESS!AH57)</f>
        <v>NO DATA</v>
      </c>
      <c r="P43" s="323" t="str">
        <f>IF(PROGRESS!AM57="","NO DATA",PROGRESS!AM57)</f>
        <v>NO DATA</v>
      </c>
      <c r="Q43" s="323" t="str">
        <f>IF(PROGRESS!AR57="","NO DATA",PROGRESS!AR57)</f>
        <v>NO DATA</v>
      </c>
      <c r="R43" s="323" t="str">
        <f>IF(PROGRESS!AW57="","NO DATA",PROGRESS!AW57)</f>
        <v>NO DATA</v>
      </c>
      <c r="S43" s="323" t="str">
        <f>IF(PROGRESS!BB57="","NO DATA",PROGRESS!BB57)</f>
        <v>NO DATA</v>
      </c>
      <c r="T43" s="323" t="str">
        <f>IF(PROGRESS!BG57="","NO DATA",PROGRESS!BG57)</f>
        <v>NO DATA</v>
      </c>
      <c r="U43" s="323" t="str">
        <f>IF(PROGRESS!BL57="","NO DATA",PROGRESS!BL57)</f>
        <v>NO DATA</v>
      </c>
      <c r="V43" s="323" t="str">
        <f>IF(PROGRESS!BQ57="","NO DATA",PROGRESS!BQ57)</f>
        <v>NO DATA</v>
      </c>
      <c r="W43" s="323" t="str">
        <f>IF(PROGRESS!BV57="","NO DATA",PROGRESS!BV57)</f>
        <v>NO DATA</v>
      </c>
      <c r="X43" s="323" t="str">
        <f>IF(PROGRESS!CA57="","NO DATA",PROGRESS!CA57)</f>
        <v>NO DATA</v>
      </c>
      <c r="Y43" s="323" t="str">
        <f>IF(PROGRESS!CF57="","NO DATA",PROGRESS!CF57)</f>
        <v>NO DATA</v>
      </c>
      <c r="Z43" s="323" t="str">
        <f>IF(PROGRESS!CK57="","NO DATA",PROGRESS!CK57)</f>
        <v>NO DATA</v>
      </c>
    </row>
    <row r="44" spans="1:26" x14ac:dyDescent="0.25">
      <c r="A44" s="19">
        <f>IF(DATASHEET!A44="","",DATASHEET!A44)</f>
        <v>152788</v>
      </c>
      <c r="B44" s="20" t="str">
        <f>DATASHEET!B44</f>
        <v>ELLIOTT, Lucy</v>
      </c>
      <c r="C44" s="21" t="str">
        <f>DATASHEET!C44</f>
        <v>8MH</v>
      </c>
      <c r="D44" s="19" t="str">
        <f>DATASHEET!D44</f>
        <v>F</v>
      </c>
      <c r="E44" s="20" t="str">
        <f>DATASHEET!J44</f>
        <v>N</v>
      </c>
      <c r="F44" s="20" t="str">
        <f>DATASHEET!E44</f>
        <v>N</v>
      </c>
      <c r="G44" s="20" t="str">
        <f>IF(A44="","",IF(DATASHEET!F44="White - British","N","Y"))</f>
        <v>N</v>
      </c>
      <c r="H44" s="20" t="str">
        <f>DATASHEET!H44</f>
        <v>N</v>
      </c>
      <c r="I44" s="20" t="str">
        <f>DATASHEET!I44</f>
        <v>N</v>
      </c>
      <c r="J44" s="21" t="str">
        <f>DATASHEET!M44</f>
        <v>H</v>
      </c>
      <c r="K44" s="22"/>
      <c r="L44" s="323" t="str">
        <f>IF(PROGRESS!S58="","NO DATA",PROGRESS!S58)</f>
        <v>NO DATA</v>
      </c>
      <c r="M44" s="323" t="str">
        <f>IF(PROGRESS!X58="","NO DATA",PROGRESS!X58)</f>
        <v>NO DATA</v>
      </c>
      <c r="N44" s="323" t="str">
        <f>IF(PROGRESS!AC58="","NO DATA",PROGRESS!AC58)</f>
        <v>NO DATA</v>
      </c>
      <c r="O44" s="323" t="str">
        <f>IF(PROGRESS!AH58="","NO DATA",PROGRESS!AH58)</f>
        <v>NO DATA</v>
      </c>
      <c r="P44" s="323" t="str">
        <f>IF(PROGRESS!AM58="","NO DATA",PROGRESS!AM58)</f>
        <v>NO DATA</v>
      </c>
      <c r="Q44" s="323" t="str">
        <f>IF(PROGRESS!AR58="","NO DATA",PROGRESS!AR58)</f>
        <v>NO DATA</v>
      </c>
      <c r="R44" s="323" t="str">
        <f>IF(PROGRESS!AW58="","NO DATA",PROGRESS!AW58)</f>
        <v>NO DATA</v>
      </c>
      <c r="S44" s="323" t="str">
        <f>IF(PROGRESS!BB58="","NO DATA",PROGRESS!BB58)</f>
        <v>NO DATA</v>
      </c>
      <c r="T44" s="323" t="str">
        <f>IF(PROGRESS!BG58="","NO DATA",PROGRESS!BG58)</f>
        <v>NO DATA</v>
      </c>
      <c r="U44" s="323" t="str">
        <f>IF(PROGRESS!BL58="","NO DATA",PROGRESS!BL58)</f>
        <v>NO DATA</v>
      </c>
      <c r="V44" s="323" t="str">
        <f>IF(PROGRESS!BQ58="","NO DATA",PROGRESS!BQ58)</f>
        <v>NO DATA</v>
      </c>
      <c r="W44" s="323" t="str">
        <f>IF(PROGRESS!BV58="","NO DATA",PROGRESS!BV58)</f>
        <v>NO DATA</v>
      </c>
      <c r="X44" s="323" t="str">
        <f>IF(PROGRESS!CA58="","NO DATA",PROGRESS!CA58)</f>
        <v>NO DATA</v>
      </c>
      <c r="Y44" s="323" t="str">
        <f>IF(PROGRESS!CF58="","NO DATA",PROGRESS!CF58)</f>
        <v>NO DATA</v>
      </c>
      <c r="Z44" s="323" t="str">
        <f>IF(PROGRESS!CK58="","NO DATA",PROGRESS!CK58)</f>
        <v>NO DATA</v>
      </c>
    </row>
    <row r="45" spans="1:26" x14ac:dyDescent="0.25">
      <c r="A45" s="19">
        <f>IF(DATASHEET!A45="","",DATASHEET!A45)</f>
        <v>152865</v>
      </c>
      <c r="B45" s="20" t="str">
        <f>DATASHEET!B45</f>
        <v>ELOM, Melissa</v>
      </c>
      <c r="C45" s="21" t="str">
        <f>DATASHEET!C45</f>
        <v>8MH</v>
      </c>
      <c r="D45" s="19" t="str">
        <f>DATASHEET!D45</f>
        <v>F</v>
      </c>
      <c r="E45" s="20" t="str">
        <f>DATASHEET!J45</f>
        <v>N</v>
      </c>
      <c r="F45" s="20" t="str">
        <f>DATASHEET!E45</f>
        <v>N</v>
      </c>
      <c r="G45" s="20" t="str">
        <f>IF(A45="","",IF(DATASHEET!F45="White - British","N","Y"))</f>
        <v>Y</v>
      </c>
      <c r="H45" s="20" t="str">
        <f>DATASHEET!H45</f>
        <v>N</v>
      </c>
      <c r="I45" s="20" t="str">
        <f>DATASHEET!I45</f>
        <v>N</v>
      </c>
      <c r="J45" s="21" t="str">
        <f>DATASHEET!M45</f>
        <v>H</v>
      </c>
      <c r="K45" s="22"/>
      <c r="L45" s="323" t="str">
        <f>IF(PROGRESS!S59="","NO DATA",PROGRESS!S59)</f>
        <v>NO DATA</v>
      </c>
      <c r="M45" s="323" t="str">
        <f>IF(PROGRESS!X59="","NO DATA",PROGRESS!X59)</f>
        <v>NO DATA</v>
      </c>
      <c r="N45" s="323" t="str">
        <f>IF(PROGRESS!AC59="","NO DATA",PROGRESS!AC59)</f>
        <v>NO DATA</v>
      </c>
      <c r="O45" s="323" t="str">
        <f>IF(PROGRESS!AH59="","NO DATA",PROGRESS!AH59)</f>
        <v>NO DATA</v>
      </c>
      <c r="P45" s="323" t="str">
        <f>IF(PROGRESS!AM59="","NO DATA",PROGRESS!AM59)</f>
        <v>NO DATA</v>
      </c>
      <c r="Q45" s="323" t="str">
        <f>IF(PROGRESS!AR59="","NO DATA",PROGRESS!AR59)</f>
        <v>NO DATA</v>
      </c>
      <c r="R45" s="323" t="str">
        <f>IF(PROGRESS!AW59="","NO DATA",PROGRESS!AW59)</f>
        <v>NO DATA</v>
      </c>
      <c r="S45" s="323" t="str">
        <f>IF(PROGRESS!BB59="","NO DATA",PROGRESS!BB59)</f>
        <v>NO DATA</v>
      </c>
      <c r="T45" s="323" t="str">
        <f>IF(PROGRESS!BG59="","NO DATA",PROGRESS!BG59)</f>
        <v>NO DATA</v>
      </c>
      <c r="U45" s="323" t="str">
        <f>IF(PROGRESS!BL59="","NO DATA",PROGRESS!BL59)</f>
        <v>NO DATA</v>
      </c>
      <c r="V45" s="323" t="str">
        <f>IF(PROGRESS!BQ59="","NO DATA",PROGRESS!BQ59)</f>
        <v>NO DATA</v>
      </c>
      <c r="W45" s="323" t="str">
        <f>IF(PROGRESS!BV59="","NO DATA",PROGRESS!BV59)</f>
        <v>NO DATA</v>
      </c>
      <c r="X45" s="323" t="str">
        <f>IF(PROGRESS!CA59="","NO DATA",PROGRESS!CA59)</f>
        <v>NO DATA</v>
      </c>
      <c r="Y45" s="323" t="str">
        <f>IF(PROGRESS!CF59="","NO DATA",PROGRESS!CF59)</f>
        <v>NO DATA</v>
      </c>
      <c r="Z45" s="323" t="str">
        <f>IF(PROGRESS!CK59="","NO DATA",PROGRESS!CK59)</f>
        <v>NO DATA</v>
      </c>
    </row>
    <row r="46" spans="1:26" x14ac:dyDescent="0.25">
      <c r="A46" s="19">
        <f>IF(DATASHEET!A46="","",DATASHEET!A46)</f>
        <v>152839</v>
      </c>
      <c r="B46" s="20" t="str">
        <f>DATASHEET!B46</f>
        <v>EMMETT, Matilda</v>
      </c>
      <c r="C46" s="21" t="str">
        <f>DATASHEET!C46</f>
        <v>8KS</v>
      </c>
      <c r="D46" s="19" t="str">
        <f>DATASHEET!D46</f>
        <v>F</v>
      </c>
      <c r="E46" s="20" t="str">
        <f>DATASHEET!J46</f>
        <v>N</v>
      </c>
      <c r="F46" s="20" t="str">
        <f>DATASHEET!E46</f>
        <v>N</v>
      </c>
      <c r="G46" s="20" t="str">
        <f>IF(A46="","",IF(DATASHEET!F46="White - British","N","Y"))</f>
        <v>Y</v>
      </c>
      <c r="H46" s="20" t="str">
        <f>DATASHEET!H46</f>
        <v>N</v>
      </c>
      <c r="I46" s="20" t="str">
        <f>DATASHEET!I46</f>
        <v>N</v>
      </c>
      <c r="J46" s="21" t="str">
        <f>DATASHEET!M46</f>
        <v>H</v>
      </c>
      <c r="K46" s="22"/>
      <c r="L46" s="323" t="str">
        <f>IF(PROGRESS!S60="","NO DATA",PROGRESS!S60)</f>
        <v>NO DATA</v>
      </c>
      <c r="M46" s="323" t="str">
        <f>IF(PROGRESS!X60="","NO DATA",PROGRESS!X60)</f>
        <v>NO DATA</v>
      </c>
      <c r="N46" s="323" t="str">
        <f>IF(PROGRESS!AC60="","NO DATA",PROGRESS!AC60)</f>
        <v>NO DATA</v>
      </c>
      <c r="O46" s="323" t="str">
        <f>IF(PROGRESS!AH60="","NO DATA",PROGRESS!AH60)</f>
        <v>NO DATA</v>
      </c>
      <c r="P46" s="323" t="str">
        <f>IF(PROGRESS!AM60="","NO DATA",PROGRESS!AM60)</f>
        <v>NO DATA</v>
      </c>
      <c r="Q46" s="323" t="str">
        <f>IF(PROGRESS!AR60="","NO DATA",PROGRESS!AR60)</f>
        <v>NO DATA</v>
      </c>
      <c r="R46" s="323" t="str">
        <f>IF(PROGRESS!AW60="","NO DATA",PROGRESS!AW60)</f>
        <v>NO DATA</v>
      </c>
      <c r="S46" s="323" t="str">
        <f>IF(PROGRESS!BB60="","NO DATA",PROGRESS!BB60)</f>
        <v>NO DATA</v>
      </c>
      <c r="T46" s="323" t="str">
        <f>IF(PROGRESS!BG60="","NO DATA",PROGRESS!BG60)</f>
        <v>NO DATA</v>
      </c>
      <c r="U46" s="323" t="str">
        <f>IF(PROGRESS!BL60="","NO DATA",PROGRESS!BL60)</f>
        <v>NO DATA</v>
      </c>
      <c r="V46" s="323" t="str">
        <f>IF(PROGRESS!BQ60="","NO DATA",PROGRESS!BQ60)</f>
        <v>NO DATA</v>
      </c>
      <c r="W46" s="323" t="str">
        <f>IF(PROGRESS!BV60="","NO DATA",PROGRESS!BV60)</f>
        <v>NO DATA</v>
      </c>
      <c r="X46" s="323" t="str">
        <f>IF(PROGRESS!CA60="","NO DATA",PROGRESS!CA60)</f>
        <v>NO DATA</v>
      </c>
      <c r="Y46" s="323" t="str">
        <f>IF(PROGRESS!CF60="","NO DATA",PROGRESS!CF60)</f>
        <v>NO DATA</v>
      </c>
      <c r="Z46" s="323" t="str">
        <f>IF(PROGRESS!CK60="","NO DATA",PROGRESS!CK60)</f>
        <v>NO DATA</v>
      </c>
    </row>
    <row r="47" spans="1:26" x14ac:dyDescent="0.25">
      <c r="A47" s="19">
        <f>IF(DATASHEET!A47="","",DATASHEET!A47)</f>
        <v>152838</v>
      </c>
      <c r="B47" s="20" t="str">
        <f>DATASHEET!B47</f>
        <v>EYASUE, Kalkidan</v>
      </c>
      <c r="C47" s="21" t="str">
        <f>DATASHEET!C47</f>
        <v>8JJ</v>
      </c>
      <c r="D47" s="19" t="str">
        <f>DATASHEET!D47</f>
        <v>F</v>
      </c>
      <c r="E47" s="20" t="str">
        <f>DATASHEET!J47</f>
        <v>N</v>
      </c>
      <c r="F47" s="20" t="str">
        <f>DATASHEET!E47</f>
        <v>Y</v>
      </c>
      <c r="G47" s="20" t="str">
        <f>IF(A47="","",IF(DATASHEET!F47="White - British","N","Y"))</f>
        <v>Y</v>
      </c>
      <c r="H47" s="20" t="str">
        <f>DATASHEET!H47</f>
        <v>Y</v>
      </c>
      <c r="I47" s="20" t="str">
        <f>DATASHEET!I47</f>
        <v>N</v>
      </c>
      <c r="J47" s="21" t="str">
        <f>DATASHEET!M47</f>
        <v>M</v>
      </c>
      <c r="K47" s="22"/>
      <c r="L47" s="323" t="str">
        <f>IF(PROGRESS!S61="","NO DATA",PROGRESS!S61)</f>
        <v>NO DATA</v>
      </c>
      <c r="M47" s="323" t="str">
        <f>IF(PROGRESS!X61="","NO DATA",PROGRESS!X61)</f>
        <v>NO DATA</v>
      </c>
      <c r="N47" s="323" t="str">
        <f>IF(PROGRESS!AC61="","NO DATA",PROGRESS!AC61)</f>
        <v>NO DATA</v>
      </c>
      <c r="O47" s="323" t="str">
        <f>IF(PROGRESS!AH61="","NO DATA",PROGRESS!AH61)</f>
        <v>NO DATA</v>
      </c>
      <c r="P47" s="323" t="str">
        <f>IF(PROGRESS!AM61="","NO DATA",PROGRESS!AM61)</f>
        <v>NO DATA</v>
      </c>
      <c r="Q47" s="323" t="str">
        <f>IF(PROGRESS!AR61="","NO DATA",PROGRESS!AR61)</f>
        <v>NO DATA</v>
      </c>
      <c r="R47" s="323" t="str">
        <f>IF(PROGRESS!AW61="","NO DATA",PROGRESS!AW61)</f>
        <v>NO DATA</v>
      </c>
      <c r="S47" s="323" t="str">
        <f>IF(PROGRESS!BB61="","NO DATA",PROGRESS!BB61)</f>
        <v>NO DATA</v>
      </c>
      <c r="T47" s="323" t="str">
        <f>IF(PROGRESS!BG61="","NO DATA",PROGRESS!BG61)</f>
        <v>NO DATA</v>
      </c>
      <c r="U47" s="323" t="str">
        <f>IF(PROGRESS!BL61="","NO DATA",PROGRESS!BL61)</f>
        <v>NO DATA</v>
      </c>
      <c r="V47" s="323" t="str">
        <f>IF(PROGRESS!BQ61="","NO DATA",PROGRESS!BQ61)</f>
        <v>NO DATA</v>
      </c>
      <c r="W47" s="323" t="str">
        <f>IF(PROGRESS!BV61="","NO DATA",PROGRESS!BV61)</f>
        <v>NO DATA</v>
      </c>
      <c r="X47" s="323" t="str">
        <f>IF(PROGRESS!CA61="","NO DATA",PROGRESS!CA61)</f>
        <v>NO DATA</v>
      </c>
      <c r="Y47" s="323" t="str">
        <f>IF(PROGRESS!CF61="","NO DATA",PROGRESS!CF61)</f>
        <v>NO DATA</v>
      </c>
      <c r="Z47" s="323" t="str">
        <f>IF(PROGRESS!CK61="","NO DATA",PROGRESS!CK61)</f>
        <v>NO DATA</v>
      </c>
    </row>
    <row r="48" spans="1:26" x14ac:dyDescent="0.25">
      <c r="A48" s="19">
        <f>IF(DATASHEET!A48="","",DATASHEET!A48)</f>
        <v>152835</v>
      </c>
      <c r="B48" s="20" t="str">
        <f>DATASHEET!B48</f>
        <v>FAGAN, Billy</v>
      </c>
      <c r="C48" s="21" t="str">
        <f>DATASHEET!C48</f>
        <v>8KS</v>
      </c>
      <c r="D48" s="19" t="str">
        <f>DATASHEET!D48</f>
        <v>M</v>
      </c>
      <c r="E48" s="20" t="str">
        <f>DATASHEET!J48</f>
        <v>N</v>
      </c>
      <c r="F48" s="20" t="str">
        <f>DATASHEET!E48</f>
        <v>N</v>
      </c>
      <c r="G48" s="20" t="str">
        <f>IF(A48="","",IF(DATASHEET!F48="White - British","N","Y"))</f>
        <v>N</v>
      </c>
      <c r="H48" s="20" t="str">
        <f>DATASHEET!H48</f>
        <v>N</v>
      </c>
      <c r="I48" s="20" t="str">
        <f>DATASHEET!I48</f>
        <v>N</v>
      </c>
      <c r="J48" s="21" t="str">
        <f>DATASHEET!M48</f>
        <v>M</v>
      </c>
      <c r="K48" s="22"/>
      <c r="L48" s="323" t="str">
        <f>IF(PROGRESS!S62="","NO DATA",PROGRESS!S62)</f>
        <v>NO DATA</v>
      </c>
      <c r="M48" s="323" t="str">
        <f>IF(PROGRESS!X62="","NO DATA",PROGRESS!X62)</f>
        <v>NO DATA</v>
      </c>
      <c r="N48" s="323" t="str">
        <f>IF(PROGRESS!AC62="","NO DATA",PROGRESS!AC62)</f>
        <v>NO DATA</v>
      </c>
      <c r="O48" s="323" t="str">
        <f>IF(PROGRESS!AH62="","NO DATA",PROGRESS!AH62)</f>
        <v>NO DATA</v>
      </c>
      <c r="P48" s="323" t="str">
        <f>IF(PROGRESS!AM62="","NO DATA",PROGRESS!AM62)</f>
        <v>NO DATA</v>
      </c>
      <c r="Q48" s="323" t="str">
        <f>IF(PROGRESS!AR62="","NO DATA",PROGRESS!AR62)</f>
        <v>NO DATA</v>
      </c>
      <c r="R48" s="323" t="str">
        <f>IF(PROGRESS!AW62="","NO DATA",PROGRESS!AW62)</f>
        <v>NO DATA</v>
      </c>
      <c r="S48" s="323" t="str">
        <f>IF(PROGRESS!BB62="","NO DATA",PROGRESS!BB62)</f>
        <v>NO DATA</v>
      </c>
      <c r="T48" s="323" t="str">
        <f>IF(PROGRESS!BG62="","NO DATA",PROGRESS!BG62)</f>
        <v>NO DATA</v>
      </c>
      <c r="U48" s="323" t="str">
        <f>IF(PROGRESS!BL62="","NO DATA",PROGRESS!BL62)</f>
        <v>NO DATA</v>
      </c>
      <c r="V48" s="323" t="str">
        <f>IF(PROGRESS!BQ62="","NO DATA",PROGRESS!BQ62)</f>
        <v>NO DATA</v>
      </c>
      <c r="W48" s="323" t="str">
        <f>IF(PROGRESS!BV62="","NO DATA",PROGRESS!BV62)</f>
        <v>NO DATA</v>
      </c>
      <c r="X48" s="323" t="str">
        <f>IF(PROGRESS!CA62="","NO DATA",PROGRESS!CA62)</f>
        <v>NO DATA</v>
      </c>
      <c r="Y48" s="323" t="str">
        <f>IF(PROGRESS!CF62="","NO DATA",PROGRESS!CF62)</f>
        <v>NO DATA</v>
      </c>
      <c r="Z48" s="323" t="str">
        <f>IF(PROGRESS!CK62="","NO DATA",PROGRESS!CK62)</f>
        <v>NO DATA</v>
      </c>
    </row>
    <row r="49" spans="1:26" x14ac:dyDescent="0.25">
      <c r="A49" s="19">
        <f>IF(DATASHEET!A49="","",DATASHEET!A49)</f>
        <v>152932</v>
      </c>
      <c r="B49" s="20" t="str">
        <f>DATASHEET!B49</f>
        <v>FARRINGTON, Thomas</v>
      </c>
      <c r="C49" s="21" t="str">
        <f>DATASHEET!C49</f>
        <v>8MH</v>
      </c>
      <c r="D49" s="19" t="str">
        <f>DATASHEET!D49</f>
        <v>M</v>
      </c>
      <c r="E49" s="20" t="str">
        <f>DATASHEET!J49</f>
        <v>N</v>
      </c>
      <c r="F49" s="20" t="str">
        <f>DATASHEET!E49</f>
        <v>N</v>
      </c>
      <c r="G49" s="20" t="str">
        <f>IF(A49="","",IF(DATASHEET!F49="White - British","N","Y"))</f>
        <v>N</v>
      </c>
      <c r="H49" s="20" t="str">
        <f>DATASHEET!H49</f>
        <v>N</v>
      </c>
      <c r="I49" s="20" t="str">
        <f>DATASHEET!I49</f>
        <v>N</v>
      </c>
      <c r="J49" s="21" t="str">
        <f>DATASHEET!M49</f>
        <v>M</v>
      </c>
      <c r="K49" s="22"/>
      <c r="L49" s="323" t="str">
        <f>IF(PROGRESS!S63="","NO DATA",PROGRESS!S63)</f>
        <v>NO DATA</v>
      </c>
      <c r="M49" s="323" t="str">
        <f>IF(PROGRESS!X63="","NO DATA",PROGRESS!X63)</f>
        <v>NO DATA</v>
      </c>
      <c r="N49" s="323" t="str">
        <f>IF(PROGRESS!AC63="","NO DATA",PROGRESS!AC63)</f>
        <v>NO DATA</v>
      </c>
      <c r="O49" s="323" t="str">
        <f>IF(PROGRESS!AH63="","NO DATA",PROGRESS!AH63)</f>
        <v>NO DATA</v>
      </c>
      <c r="P49" s="323" t="str">
        <f>IF(PROGRESS!AM63="","NO DATA",PROGRESS!AM63)</f>
        <v>NO DATA</v>
      </c>
      <c r="Q49" s="323" t="str">
        <f>IF(PROGRESS!AR63="","NO DATA",PROGRESS!AR63)</f>
        <v>NO DATA</v>
      </c>
      <c r="R49" s="323" t="str">
        <f>IF(PROGRESS!AW63="","NO DATA",PROGRESS!AW63)</f>
        <v>NO DATA</v>
      </c>
      <c r="S49" s="323" t="str">
        <f>IF(PROGRESS!BB63="","NO DATA",PROGRESS!BB63)</f>
        <v>NO DATA</v>
      </c>
      <c r="T49" s="323" t="str">
        <f>IF(PROGRESS!BG63="","NO DATA",PROGRESS!BG63)</f>
        <v>NO DATA</v>
      </c>
      <c r="U49" s="323" t="str">
        <f>IF(PROGRESS!BL63="","NO DATA",PROGRESS!BL63)</f>
        <v>NO DATA</v>
      </c>
      <c r="V49" s="323" t="str">
        <f>IF(PROGRESS!BQ63="","NO DATA",PROGRESS!BQ63)</f>
        <v>NO DATA</v>
      </c>
      <c r="W49" s="323" t="str">
        <f>IF(PROGRESS!BV63="","NO DATA",PROGRESS!BV63)</f>
        <v>NO DATA</v>
      </c>
      <c r="X49" s="323" t="str">
        <f>IF(PROGRESS!CA63="","NO DATA",PROGRESS!CA63)</f>
        <v>NO DATA</v>
      </c>
      <c r="Y49" s="323" t="str">
        <f>IF(PROGRESS!CF63="","NO DATA",PROGRESS!CF63)</f>
        <v>NO DATA</v>
      </c>
      <c r="Z49" s="323" t="str">
        <f>IF(PROGRESS!CK63="","NO DATA",PROGRESS!CK63)</f>
        <v>NO DATA</v>
      </c>
    </row>
    <row r="50" spans="1:26" x14ac:dyDescent="0.25">
      <c r="A50" s="19">
        <f>IF(DATASHEET!A50="","",DATASHEET!A50)</f>
        <v>152823</v>
      </c>
      <c r="B50" s="20" t="str">
        <f>DATASHEET!B50</f>
        <v>FEKETE, Boro</v>
      </c>
      <c r="C50" s="21" t="str">
        <f>DATASHEET!C50</f>
        <v>8KC</v>
      </c>
      <c r="D50" s="19" t="str">
        <f>DATASHEET!D50</f>
        <v>F</v>
      </c>
      <c r="E50" s="20" t="str">
        <f>DATASHEET!J50</f>
        <v>N</v>
      </c>
      <c r="F50" s="20" t="str">
        <f>DATASHEET!E50</f>
        <v>N</v>
      </c>
      <c r="G50" s="20" t="str">
        <f>IF(A50="","",IF(DATASHEET!F50="White - British","N","Y"))</f>
        <v>Y</v>
      </c>
      <c r="H50" s="20" t="str">
        <f>DATASHEET!H50</f>
        <v>N</v>
      </c>
      <c r="I50" s="20" t="str">
        <f>DATASHEET!I50</f>
        <v>N</v>
      </c>
      <c r="J50" s="21" t="str">
        <f>DATASHEET!M50</f>
        <v>H</v>
      </c>
      <c r="K50" s="22"/>
      <c r="L50" s="323" t="str">
        <f>IF(PROGRESS!S64="","NO DATA",PROGRESS!S64)</f>
        <v>NO DATA</v>
      </c>
      <c r="M50" s="323" t="str">
        <f>IF(PROGRESS!X64="","NO DATA",PROGRESS!X64)</f>
        <v>NO DATA</v>
      </c>
      <c r="N50" s="323" t="str">
        <f>IF(PROGRESS!AC64="","NO DATA",PROGRESS!AC64)</f>
        <v>NO DATA</v>
      </c>
      <c r="O50" s="323" t="str">
        <f>IF(PROGRESS!AH64="","NO DATA",PROGRESS!AH64)</f>
        <v>NO DATA</v>
      </c>
      <c r="P50" s="323" t="str">
        <f>IF(PROGRESS!AM64="","NO DATA",PROGRESS!AM64)</f>
        <v>NO DATA</v>
      </c>
      <c r="Q50" s="323" t="str">
        <f>IF(PROGRESS!AR64="","NO DATA",PROGRESS!AR64)</f>
        <v>NO DATA</v>
      </c>
      <c r="R50" s="323" t="str">
        <f>IF(PROGRESS!AW64="","NO DATA",PROGRESS!AW64)</f>
        <v>NO DATA</v>
      </c>
      <c r="S50" s="323" t="str">
        <f>IF(PROGRESS!BB64="","NO DATA",PROGRESS!BB64)</f>
        <v>NO DATA</v>
      </c>
      <c r="T50" s="323" t="str">
        <f>IF(PROGRESS!BG64="","NO DATA",PROGRESS!BG64)</f>
        <v>NO DATA</v>
      </c>
      <c r="U50" s="323" t="str">
        <f>IF(PROGRESS!BL64="","NO DATA",PROGRESS!BL64)</f>
        <v>NO DATA</v>
      </c>
      <c r="V50" s="323" t="str">
        <f>IF(PROGRESS!BQ64="","NO DATA",PROGRESS!BQ64)</f>
        <v>NO DATA</v>
      </c>
      <c r="W50" s="323" t="str">
        <f>IF(PROGRESS!BV64="","NO DATA",PROGRESS!BV64)</f>
        <v>NO DATA</v>
      </c>
      <c r="X50" s="323" t="str">
        <f>IF(PROGRESS!CA64="","NO DATA",PROGRESS!CA64)</f>
        <v>NO DATA</v>
      </c>
      <c r="Y50" s="323" t="str">
        <f>IF(PROGRESS!CF64="","NO DATA",PROGRESS!CF64)</f>
        <v>NO DATA</v>
      </c>
      <c r="Z50" s="323" t="str">
        <f>IF(PROGRESS!CK64="","NO DATA",PROGRESS!CK64)</f>
        <v>NO DATA</v>
      </c>
    </row>
    <row r="51" spans="1:26" x14ac:dyDescent="0.25">
      <c r="A51" s="19">
        <f>IF(DATASHEET!A51="","",DATASHEET!A51)</f>
        <v>152825</v>
      </c>
      <c r="B51" s="20" t="str">
        <f>DATASHEET!B51</f>
        <v>FOX, Lana</v>
      </c>
      <c r="C51" s="21" t="str">
        <f>DATASHEET!C51</f>
        <v>8TR</v>
      </c>
      <c r="D51" s="19" t="str">
        <f>DATASHEET!D51</f>
        <v>F</v>
      </c>
      <c r="E51" s="20" t="str">
        <f>DATASHEET!J51</f>
        <v>N</v>
      </c>
      <c r="F51" s="20" t="str">
        <f>DATASHEET!E51</f>
        <v>N</v>
      </c>
      <c r="G51" s="20" t="str">
        <f>IF(A51="","",IF(DATASHEET!F51="White - British","N","Y"))</f>
        <v>N</v>
      </c>
      <c r="H51" s="20" t="str">
        <f>DATASHEET!H51</f>
        <v>N</v>
      </c>
      <c r="I51" s="20" t="str">
        <f>DATASHEET!I51</f>
        <v>N</v>
      </c>
      <c r="J51" s="21" t="str">
        <f>DATASHEET!M51</f>
        <v>H</v>
      </c>
      <c r="K51" s="22"/>
      <c r="L51" s="323" t="str">
        <f>IF(PROGRESS!S65="","NO DATA",PROGRESS!S65)</f>
        <v>NO DATA</v>
      </c>
      <c r="M51" s="323" t="str">
        <f>IF(PROGRESS!X65="","NO DATA",PROGRESS!X65)</f>
        <v>NO DATA</v>
      </c>
      <c r="N51" s="323" t="str">
        <f>IF(PROGRESS!AC65="","NO DATA",PROGRESS!AC65)</f>
        <v>NO DATA</v>
      </c>
      <c r="O51" s="323" t="str">
        <f>IF(PROGRESS!AH65="","NO DATA",PROGRESS!AH65)</f>
        <v>NO DATA</v>
      </c>
      <c r="P51" s="323" t="str">
        <f>IF(PROGRESS!AM65="","NO DATA",PROGRESS!AM65)</f>
        <v>NO DATA</v>
      </c>
      <c r="Q51" s="323" t="str">
        <f>IF(PROGRESS!AR65="","NO DATA",PROGRESS!AR65)</f>
        <v>NO DATA</v>
      </c>
      <c r="R51" s="323" t="str">
        <f>IF(PROGRESS!AW65="","NO DATA",PROGRESS!AW65)</f>
        <v>NO DATA</v>
      </c>
      <c r="S51" s="323" t="str">
        <f>IF(PROGRESS!BB65="","NO DATA",PROGRESS!BB65)</f>
        <v>NO DATA</v>
      </c>
      <c r="T51" s="323" t="str">
        <f>IF(PROGRESS!BG65="","NO DATA",PROGRESS!BG65)</f>
        <v>NO DATA</v>
      </c>
      <c r="U51" s="323" t="str">
        <f>IF(PROGRESS!BL65="","NO DATA",PROGRESS!BL65)</f>
        <v>NO DATA</v>
      </c>
      <c r="V51" s="323" t="str">
        <f>IF(PROGRESS!BQ65="","NO DATA",PROGRESS!BQ65)</f>
        <v>NO DATA</v>
      </c>
      <c r="W51" s="323" t="str">
        <f>IF(PROGRESS!BV65="","NO DATA",PROGRESS!BV65)</f>
        <v>NO DATA</v>
      </c>
      <c r="X51" s="323" t="str">
        <f>IF(PROGRESS!CA65="","NO DATA",PROGRESS!CA65)</f>
        <v>NO DATA</v>
      </c>
      <c r="Y51" s="323" t="str">
        <f>IF(PROGRESS!CF65="","NO DATA",PROGRESS!CF65)</f>
        <v>NO DATA</v>
      </c>
      <c r="Z51" s="323" t="str">
        <f>IF(PROGRESS!CK65="","NO DATA",PROGRESS!CK65)</f>
        <v>NO DATA</v>
      </c>
    </row>
    <row r="52" spans="1:26" x14ac:dyDescent="0.25">
      <c r="A52" s="19">
        <f>IF(DATASHEET!A52="","",DATASHEET!A52)</f>
        <v>160011</v>
      </c>
      <c r="B52" s="20" t="str">
        <f>DATASHEET!B52</f>
        <v>FRAWLEY, Oscar</v>
      </c>
      <c r="C52" s="21" t="str">
        <f>DATASHEET!C52</f>
        <v>8MH</v>
      </c>
      <c r="D52" s="19" t="str">
        <f>DATASHEET!D52</f>
        <v>M</v>
      </c>
      <c r="E52" s="20" t="str">
        <f>DATASHEET!J52</f>
        <v>E</v>
      </c>
      <c r="F52" s="20" t="str">
        <f>DATASHEET!E52</f>
        <v>Y</v>
      </c>
      <c r="G52" s="20" t="str">
        <f>IF(A52="","",IF(DATASHEET!F52="White - British","N","Y"))</f>
        <v>N</v>
      </c>
      <c r="H52" s="20" t="str">
        <f>DATASHEET!H52</f>
        <v>Y</v>
      </c>
      <c r="I52" s="20" t="str">
        <f>DATASHEET!I52</f>
        <v>N</v>
      </c>
      <c r="J52" s="21" t="str">
        <f>DATASHEET!M52</f>
        <v>H</v>
      </c>
      <c r="K52" s="22"/>
      <c r="L52" s="323" t="str">
        <f>IF(PROGRESS!S66="","NO DATA",PROGRESS!S66)</f>
        <v>NO DATA</v>
      </c>
      <c r="M52" s="323" t="str">
        <f>IF(PROGRESS!X66="","NO DATA",PROGRESS!X66)</f>
        <v>NO DATA</v>
      </c>
      <c r="N52" s="323" t="str">
        <f>IF(PROGRESS!AC66="","NO DATA",PROGRESS!AC66)</f>
        <v>NO DATA</v>
      </c>
      <c r="O52" s="323" t="str">
        <f>IF(PROGRESS!AH66="","NO DATA",PROGRESS!AH66)</f>
        <v>NO DATA</v>
      </c>
      <c r="P52" s="323" t="str">
        <f>IF(PROGRESS!AM66="","NO DATA",PROGRESS!AM66)</f>
        <v>NO DATA</v>
      </c>
      <c r="Q52" s="323" t="str">
        <f>IF(PROGRESS!AR66="","NO DATA",PROGRESS!AR66)</f>
        <v>NO DATA</v>
      </c>
      <c r="R52" s="323" t="str">
        <f>IF(PROGRESS!AW66="","NO DATA",PROGRESS!AW66)</f>
        <v>NO DATA</v>
      </c>
      <c r="S52" s="323" t="str">
        <f>IF(PROGRESS!BB66="","NO DATA",PROGRESS!BB66)</f>
        <v>NO DATA</v>
      </c>
      <c r="T52" s="323" t="str">
        <f>IF(PROGRESS!BG66="","NO DATA",PROGRESS!BG66)</f>
        <v>NO DATA</v>
      </c>
      <c r="U52" s="323" t="str">
        <f>IF(PROGRESS!BL66="","NO DATA",PROGRESS!BL66)</f>
        <v>NO DATA</v>
      </c>
      <c r="V52" s="323" t="str">
        <f>IF(PROGRESS!BQ66="","NO DATA",PROGRESS!BQ66)</f>
        <v>NO DATA</v>
      </c>
      <c r="W52" s="323" t="str">
        <f>IF(PROGRESS!BV66="","NO DATA",PROGRESS!BV66)</f>
        <v>NO DATA</v>
      </c>
      <c r="X52" s="323" t="str">
        <f>IF(PROGRESS!CA66="","NO DATA",PROGRESS!CA66)</f>
        <v>NO DATA</v>
      </c>
      <c r="Y52" s="323" t="str">
        <f>IF(PROGRESS!CF66="","NO DATA",PROGRESS!CF66)</f>
        <v>NO DATA</v>
      </c>
      <c r="Z52" s="323" t="str">
        <f>IF(PROGRESS!CK66="","NO DATA",PROGRESS!CK66)</f>
        <v>NO DATA</v>
      </c>
    </row>
    <row r="53" spans="1:26" x14ac:dyDescent="0.25">
      <c r="A53" s="19">
        <f>IF(DATASHEET!A53="","",DATASHEET!A53)</f>
        <v>152864</v>
      </c>
      <c r="B53" s="20" t="str">
        <f>DATASHEET!B53</f>
        <v>FREEMAN, Edward</v>
      </c>
      <c r="C53" s="21" t="str">
        <f>DATASHEET!C53</f>
        <v>8TR</v>
      </c>
      <c r="D53" s="19" t="str">
        <f>DATASHEET!D53</f>
        <v>M</v>
      </c>
      <c r="E53" s="20" t="str">
        <f>DATASHEET!J53</f>
        <v>N</v>
      </c>
      <c r="F53" s="20" t="str">
        <f>DATASHEET!E53</f>
        <v>N</v>
      </c>
      <c r="G53" s="20" t="str">
        <f>IF(A53="","",IF(DATASHEET!F53="White - British","N","Y"))</f>
        <v>N</v>
      </c>
      <c r="H53" s="20" t="str">
        <f>DATASHEET!H53</f>
        <v>N</v>
      </c>
      <c r="I53" s="20" t="str">
        <f>DATASHEET!I53</f>
        <v>N</v>
      </c>
      <c r="J53" s="21" t="str">
        <f>DATASHEET!M53</f>
        <v>H</v>
      </c>
      <c r="K53" s="22"/>
      <c r="L53" s="323" t="str">
        <f>IF(PROGRESS!S67="","NO DATA",PROGRESS!S67)</f>
        <v>NO DATA</v>
      </c>
      <c r="M53" s="323" t="str">
        <f>IF(PROGRESS!X67="","NO DATA",PROGRESS!X67)</f>
        <v>NO DATA</v>
      </c>
      <c r="N53" s="323" t="str">
        <f>IF(PROGRESS!AC67="","NO DATA",PROGRESS!AC67)</f>
        <v>NO DATA</v>
      </c>
      <c r="O53" s="323" t="str">
        <f>IF(PROGRESS!AH67="","NO DATA",PROGRESS!AH67)</f>
        <v>NO DATA</v>
      </c>
      <c r="P53" s="323" t="str">
        <f>IF(PROGRESS!AM67="","NO DATA",PROGRESS!AM67)</f>
        <v>NO DATA</v>
      </c>
      <c r="Q53" s="323" t="str">
        <f>IF(PROGRESS!AR67="","NO DATA",PROGRESS!AR67)</f>
        <v>NO DATA</v>
      </c>
      <c r="R53" s="323" t="str">
        <f>IF(PROGRESS!AW67="","NO DATA",PROGRESS!AW67)</f>
        <v>NO DATA</v>
      </c>
      <c r="S53" s="323" t="str">
        <f>IF(PROGRESS!BB67="","NO DATA",PROGRESS!BB67)</f>
        <v>NO DATA</v>
      </c>
      <c r="T53" s="323" t="str">
        <f>IF(PROGRESS!BG67="","NO DATA",PROGRESS!BG67)</f>
        <v>NO DATA</v>
      </c>
      <c r="U53" s="323" t="str">
        <f>IF(PROGRESS!BL67="","NO DATA",PROGRESS!BL67)</f>
        <v>NO DATA</v>
      </c>
      <c r="V53" s="323" t="str">
        <f>IF(PROGRESS!BQ67="","NO DATA",PROGRESS!BQ67)</f>
        <v>NO DATA</v>
      </c>
      <c r="W53" s="323" t="str">
        <f>IF(PROGRESS!BV67="","NO DATA",PROGRESS!BV67)</f>
        <v>NO DATA</v>
      </c>
      <c r="X53" s="323" t="str">
        <f>IF(PROGRESS!CA67="","NO DATA",PROGRESS!CA67)</f>
        <v>NO DATA</v>
      </c>
      <c r="Y53" s="323" t="str">
        <f>IF(PROGRESS!CF67="","NO DATA",PROGRESS!CF67)</f>
        <v>NO DATA</v>
      </c>
      <c r="Z53" s="323" t="str">
        <f>IF(PROGRESS!CK67="","NO DATA",PROGRESS!CK67)</f>
        <v>NO DATA</v>
      </c>
    </row>
    <row r="54" spans="1:26" x14ac:dyDescent="0.25">
      <c r="A54" s="19">
        <f>IF(DATASHEET!A54="","",DATASHEET!A54)</f>
        <v>152773</v>
      </c>
      <c r="B54" s="20" t="str">
        <f>DATASHEET!B54</f>
        <v>FUGANTI, Isaque</v>
      </c>
      <c r="C54" s="21" t="str">
        <f>DATASHEET!C54</f>
        <v>8AR</v>
      </c>
      <c r="D54" s="19" t="str">
        <f>DATASHEET!D54</f>
        <v>M</v>
      </c>
      <c r="E54" s="20" t="str">
        <f>DATASHEET!J54</f>
        <v>N</v>
      </c>
      <c r="F54" s="20" t="str">
        <f>DATASHEET!E54</f>
        <v>Y</v>
      </c>
      <c r="G54" s="20" t="str">
        <f>IF(A54="","",IF(DATASHEET!F54="White - British","N","Y"))</f>
        <v>Y</v>
      </c>
      <c r="H54" s="20" t="str">
        <f>DATASHEET!H54</f>
        <v>Y</v>
      </c>
      <c r="I54" s="20" t="str">
        <f>DATASHEET!I54</f>
        <v>N</v>
      </c>
      <c r="J54" s="21" t="str">
        <f>DATASHEET!M54</f>
        <v>M</v>
      </c>
      <c r="K54" s="22"/>
      <c r="L54" s="323" t="str">
        <f>IF(PROGRESS!S68="","NO DATA",PROGRESS!S68)</f>
        <v>NO DATA</v>
      </c>
      <c r="M54" s="323" t="str">
        <f>IF(PROGRESS!X68="","NO DATA",PROGRESS!X68)</f>
        <v>NO DATA</v>
      </c>
      <c r="N54" s="323" t="str">
        <f>IF(PROGRESS!AC68="","NO DATA",PROGRESS!AC68)</f>
        <v>NO DATA</v>
      </c>
      <c r="O54" s="323" t="str">
        <f>IF(PROGRESS!AH68="","NO DATA",PROGRESS!AH68)</f>
        <v>NO DATA</v>
      </c>
      <c r="P54" s="323" t="str">
        <f>IF(PROGRESS!AM68="","NO DATA",PROGRESS!AM68)</f>
        <v>NO DATA</v>
      </c>
      <c r="Q54" s="323" t="str">
        <f>IF(PROGRESS!AR68="","NO DATA",PROGRESS!AR68)</f>
        <v>NO DATA</v>
      </c>
      <c r="R54" s="323" t="str">
        <f>IF(PROGRESS!AW68="","NO DATA",PROGRESS!AW68)</f>
        <v>NO DATA</v>
      </c>
      <c r="S54" s="323" t="str">
        <f>IF(PROGRESS!BB68="","NO DATA",PROGRESS!BB68)</f>
        <v>NO DATA</v>
      </c>
      <c r="T54" s="323" t="str">
        <f>IF(PROGRESS!BG68="","NO DATA",PROGRESS!BG68)</f>
        <v>NO DATA</v>
      </c>
      <c r="U54" s="323" t="str">
        <f>IF(PROGRESS!BL68="","NO DATA",PROGRESS!BL68)</f>
        <v>NO DATA</v>
      </c>
      <c r="V54" s="323" t="str">
        <f>IF(PROGRESS!BQ68="","NO DATA",PROGRESS!BQ68)</f>
        <v>NO DATA</v>
      </c>
      <c r="W54" s="323" t="str">
        <f>IF(PROGRESS!BV68="","NO DATA",PROGRESS!BV68)</f>
        <v>NO DATA</v>
      </c>
      <c r="X54" s="323" t="str">
        <f>IF(PROGRESS!CA68="","NO DATA",PROGRESS!CA68)</f>
        <v>NO DATA</v>
      </c>
      <c r="Y54" s="323" t="str">
        <f>IF(PROGRESS!CF68="","NO DATA",PROGRESS!CF68)</f>
        <v>NO DATA</v>
      </c>
      <c r="Z54" s="323" t="str">
        <f>IF(PROGRESS!CK68="","NO DATA",PROGRESS!CK68)</f>
        <v>NO DATA</v>
      </c>
    </row>
    <row r="55" spans="1:26" x14ac:dyDescent="0.25">
      <c r="A55" s="19">
        <f>IF(DATASHEET!A55="","",DATASHEET!A55)</f>
        <v>152792</v>
      </c>
      <c r="B55" s="20" t="str">
        <f>DATASHEET!B55</f>
        <v>GACHIA, Amani</v>
      </c>
      <c r="C55" s="21" t="str">
        <f>DATASHEET!C55</f>
        <v>8AB</v>
      </c>
      <c r="D55" s="19" t="str">
        <f>DATASHEET!D55</f>
        <v>F</v>
      </c>
      <c r="E55" s="20" t="str">
        <f>DATASHEET!J55</f>
        <v>N</v>
      </c>
      <c r="F55" s="20" t="str">
        <f>DATASHEET!E55</f>
        <v>N</v>
      </c>
      <c r="G55" s="20" t="str">
        <f>IF(A55="","",IF(DATASHEET!F55="White - British","N","Y"))</f>
        <v>Y</v>
      </c>
      <c r="H55" s="20" t="str">
        <f>DATASHEET!H55</f>
        <v>N</v>
      </c>
      <c r="I55" s="20" t="str">
        <f>DATASHEET!I55</f>
        <v>N</v>
      </c>
      <c r="J55" s="21" t="str">
        <f>DATASHEET!M55</f>
        <v>L</v>
      </c>
      <c r="K55" s="22"/>
      <c r="L55" s="323" t="str">
        <f>IF(PROGRESS!S69="","NO DATA",PROGRESS!S69)</f>
        <v>NO DATA</v>
      </c>
      <c r="M55" s="323" t="str">
        <f>IF(PROGRESS!X69="","NO DATA",PROGRESS!X69)</f>
        <v>NO DATA</v>
      </c>
      <c r="N55" s="323" t="str">
        <f>IF(PROGRESS!AC69="","NO DATA",PROGRESS!AC69)</f>
        <v>NO DATA</v>
      </c>
      <c r="O55" s="323" t="str">
        <f>IF(PROGRESS!AH69="","NO DATA",PROGRESS!AH69)</f>
        <v>NO DATA</v>
      </c>
      <c r="P55" s="323" t="str">
        <f>IF(PROGRESS!AM69="","NO DATA",PROGRESS!AM69)</f>
        <v>NO DATA</v>
      </c>
      <c r="Q55" s="323" t="str">
        <f>IF(PROGRESS!AR69="","NO DATA",PROGRESS!AR69)</f>
        <v>NO DATA</v>
      </c>
      <c r="R55" s="323" t="str">
        <f>IF(PROGRESS!AW69="","NO DATA",PROGRESS!AW69)</f>
        <v>NO DATA</v>
      </c>
      <c r="S55" s="323" t="str">
        <f>IF(PROGRESS!BB69="","NO DATA",PROGRESS!BB69)</f>
        <v>NO DATA</v>
      </c>
      <c r="T55" s="323" t="str">
        <f>IF(PROGRESS!BG69="","NO DATA",PROGRESS!BG69)</f>
        <v>NO DATA</v>
      </c>
      <c r="U55" s="323" t="str">
        <f>IF(PROGRESS!BL69="","NO DATA",PROGRESS!BL69)</f>
        <v>NO DATA</v>
      </c>
      <c r="V55" s="323" t="str">
        <f>IF(PROGRESS!BQ69="","NO DATA",PROGRESS!BQ69)</f>
        <v>NO DATA</v>
      </c>
      <c r="W55" s="323" t="str">
        <f>IF(PROGRESS!BV69="","NO DATA",PROGRESS!BV69)</f>
        <v>NO DATA</v>
      </c>
      <c r="X55" s="323" t="str">
        <f>IF(PROGRESS!CA69="","NO DATA",PROGRESS!CA69)</f>
        <v>NO DATA</v>
      </c>
      <c r="Y55" s="323" t="str">
        <f>IF(PROGRESS!CF69="","NO DATA",PROGRESS!CF69)</f>
        <v>NO DATA</v>
      </c>
      <c r="Z55" s="323" t="str">
        <f>IF(PROGRESS!CK69="","NO DATA",PROGRESS!CK69)</f>
        <v>NO DATA</v>
      </c>
    </row>
    <row r="56" spans="1:26" x14ac:dyDescent="0.25">
      <c r="A56" s="19">
        <f>IF(DATASHEET!A56="","",DATASHEET!A56)</f>
        <v>152905</v>
      </c>
      <c r="B56" s="20" t="str">
        <f>DATASHEET!B56</f>
        <v>GECI, Ariana</v>
      </c>
      <c r="C56" s="21" t="str">
        <f>DATASHEET!C56</f>
        <v>8MH</v>
      </c>
      <c r="D56" s="19" t="str">
        <f>DATASHEET!D56</f>
        <v>F</v>
      </c>
      <c r="E56" s="20" t="str">
        <f>DATASHEET!J56</f>
        <v>N</v>
      </c>
      <c r="F56" s="20" t="str">
        <f>DATASHEET!E56</f>
        <v>Y</v>
      </c>
      <c r="G56" s="20" t="str">
        <f>IF(A56="","",IF(DATASHEET!F56="White - British","N","Y"))</f>
        <v>N</v>
      </c>
      <c r="H56" s="20" t="str">
        <f>DATASHEET!H56</f>
        <v>Y</v>
      </c>
      <c r="I56" s="20" t="str">
        <f>DATASHEET!I56</f>
        <v>N</v>
      </c>
      <c r="J56" s="21" t="str">
        <f>DATASHEET!M56</f>
        <v>L</v>
      </c>
      <c r="K56" s="22"/>
      <c r="L56" s="323" t="str">
        <f>IF(PROGRESS!S70="","NO DATA",PROGRESS!S70)</f>
        <v>NO DATA</v>
      </c>
      <c r="M56" s="323" t="str">
        <f>IF(PROGRESS!X70="","NO DATA",PROGRESS!X70)</f>
        <v>NO DATA</v>
      </c>
      <c r="N56" s="323" t="str">
        <f>IF(PROGRESS!AC70="","NO DATA",PROGRESS!AC70)</f>
        <v>NO DATA</v>
      </c>
      <c r="O56" s="323" t="str">
        <f>IF(PROGRESS!AH70="","NO DATA",PROGRESS!AH70)</f>
        <v>NO DATA</v>
      </c>
      <c r="P56" s="323" t="str">
        <f>IF(PROGRESS!AM70="","NO DATA",PROGRESS!AM70)</f>
        <v>NO DATA</v>
      </c>
      <c r="Q56" s="323" t="str">
        <f>IF(PROGRESS!AR70="","NO DATA",PROGRESS!AR70)</f>
        <v>NO DATA</v>
      </c>
      <c r="R56" s="323" t="str">
        <f>IF(PROGRESS!AW70="","NO DATA",PROGRESS!AW70)</f>
        <v>NO DATA</v>
      </c>
      <c r="S56" s="323" t="str">
        <f>IF(PROGRESS!BB70="","NO DATA",PROGRESS!BB70)</f>
        <v>NO DATA</v>
      </c>
      <c r="T56" s="323" t="str">
        <f>IF(PROGRESS!BG70="","NO DATA",PROGRESS!BG70)</f>
        <v>NO DATA</v>
      </c>
      <c r="U56" s="323" t="str">
        <f>IF(PROGRESS!BL70="","NO DATA",PROGRESS!BL70)</f>
        <v>NO DATA</v>
      </c>
      <c r="V56" s="323" t="str">
        <f>IF(PROGRESS!BQ70="","NO DATA",PROGRESS!BQ70)</f>
        <v>NO DATA</v>
      </c>
      <c r="W56" s="323" t="str">
        <f>IF(PROGRESS!BV70="","NO DATA",PROGRESS!BV70)</f>
        <v>NO DATA</v>
      </c>
      <c r="X56" s="323" t="str">
        <f>IF(PROGRESS!CA70="","NO DATA",PROGRESS!CA70)</f>
        <v>NO DATA</v>
      </c>
      <c r="Y56" s="323" t="str">
        <f>IF(PROGRESS!CF70="","NO DATA",PROGRESS!CF70)</f>
        <v>NO DATA</v>
      </c>
      <c r="Z56" s="323" t="str">
        <f>IF(PROGRESS!CK70="","NO DATA",PROGRESS!CK70)</f>
        <v>NO DATA</v>
      </c>
    </row>
    <row r="57" spans="1:26" x14ac:dyDescent="0.25">
      <c r="A57" s="19">
        <f>IF(DATASHEET!A57="","",DATASHEET!A57)</f>
        <v>152925</v>
      </c>
      <c r="B57" s="20" t="str">
        <f>DATASHEET!B57</f>
        <v>GEE, Sammy</v>
      </c>
      <c r="C57" s="21" t="str">
        <f>DATASHEET!C57</f>
        <v>8AR</v>
      </c>
      <c r="D57" s="19" t="str">
        <f>DATASHEET!D57</f>
        <v>M</v>
      </c>
      <c r="E57" s="20" t="str">
        <f>DATASHEET!J57</f>
        <v>K</v>
      </c>
      <c r="F57" s="20" t="str">
        <f>DATASHEET!E57</f>
        <v>N</v>
      </c>
      <c r="G57" s="20" t="str">
        <f>IF(A57="","",IF(DATASHEET!F57="White - British","N","Y"))</f>
        <v>N</v>
      </c>
      <c r="H57" s="20" t="str">
        <f>DATASHEET!H57</f>
        <v>N</v>
      </c>
      <c r="I57" s="20" t="str">
        <f>DATASHEET!I57</f>
        <v>N</v>
      </c>
      <c r="J57" s="21" t="str">
        <f>DATASHEET!M57</f>
        <v>H</v>
      </c>
      <c r="K57" s="22"/>
      <c r="L57" s="323" t="str">
        <f>IF(PROGRESS!S71="","NO DATA",PROGRESS!S71)</f>
        <v>NO DATA</v>
      </c>
      <c r="M57" s="323" t="str">
        <f>IF(PROGRESS!X71="","NO DATA",PROGRESS!X71)</f>
        <v>NO DATA</v>
      </c>
      <c r="N57" s="323" t="str">
        <f>IF(PROGRESS!AC71="","NO DATA",PROGRESS!AC71)</f>
        <v>NO DATA</v>
      </c>
      <c r="O57" s="323" t="str">
        <f>IF(PROGRESS!AH71="","NO DATA",PROGRESS!AH71)</f>
        <v>NO DATA</v>
      </c>
      <c r="P57" s="323" t="str">
        <f>IF(PROGRESS!AM71="","NO DATA",PROGRESS!AM71)</f>
        <v>NO DATA</v>
      </c>
      <c r="Q57" s="323" t="str">
        <f>IF(PROGRESS!AR71="","NO DATA",PROGRESS!AR71)</f>
        <v>NO DATA</v>
      </c>
      <c r="R57" s="323" t="str">
        <f>IF(PROGRESS!AW71="","NO DATA",PROGRESS!AW71)</f>
        <v>NO DATA</v>
      </c>
      <c r="S57" s="323" t="str">
        <f>IF(PROGRESS!BB71="","NO DATA",PROGRESS!BB71)</f>
        <v>NO DATA</v>
      </c>
      <c r="T57" s="323" t="str">
        <f>IF(PROGRESS!BG71="","NO DATA",PROGRESS!BG71)</f>
        <v>NO DATA</v>
      </c>
      <c r="U57" s="323" t="str">
        <f>IF(PROGRESS!BL71="","NO DATA",PROGRESS!BL71)</f>
        <v>NO DATA</v>
      </c>
      <c r="V57" s="323" t="str">
        <f>IF(PROGRESS!BQ71="","NO DATA",PROGRESS!BQ71)</f>
        <v>NO DATA</v>
      </c>
      <c r="W57" s="323" t="str">
        <f>IF(PROGRESS!BV71="","NO DATA",PROGRESS!BV71)</f>
        <v>NO DATA</v>
      </c>
      <c r="X57" s="323" t="str">
        <f>IF(PROGRESS!CA71="","NO DATA",PROGRESS!CA71)</f>
        <v>NO DATA</v>
      </c>
      <c r="Y57" s="323" t="str">
        <f>IF(PROGRESS!CF71="","NO DATA",PROGRESS!CF71)</f>
        <v>NO DATA</v>
      </c>
      <c r="Z57" s="323" t="str">
        <f>IF(PROGRESS!CK71="","NO DATA",PROGRESS!CK71)</f>
        <v>NO DATA</v>
      </c>
    </row>
    <row r="58" spans="1:26" x14ac:dyDescent="0.25">
      <c r="A58" s="19">
        <f>IF(DATASHEET!A58="","",DATASHEET!A58)</f>
        <v>152783</v>
      </c>
      <c r="B58" s="20" t="str">
        <f>DATASHEET!B58</f>
        <v>GLOAG, Jack</v>
      </c>
      <c r="C58" s="21" t="str">
        <f>DATASHEET!C58</f>
        <v>8AR</v>
      </c>
      <c r="D58" s="19" t="str">
        <f>DATASHEET!D58</f>
        <v>M</v>
      </c>
      <c r="E58" s="20" t="str">
        <f>DATASHEET!J58</f>
        <v>N</v>
      </c>
      <c r="F58" s="20" t="str">
        <f>DATASHEET!E58</f>
        <v>N</v>
      </c>
      <c r="G58" s="20" t="str">
        <f>IF(A58="","",IF(DATASHEET!F58="White - British","N","Y"))</f>
        <v>N</v>
      </c>
      <c r="H58" s="20" t="str">
        <f>DATASHEET!H58</f>
        <v>N</v>
      </c>
      <c r="I58" s="20" t="str">
        <f>DATASHEET!I58</f>
        <v>N</v>
      </c>
      <c r="J58" s="21" t="str">
        <f>DATASHEET!M58</f>
        <v>H</v>
      </c>
      <c r="K58" s="22"/>
      <c r="L58" s="323" t="str">
        <f>IF(PROGRESS!S72="","NO DATA",PROGRESS!S72)</f>
        <v>NO DATA</v>
      </c>
      <c r="M58" s="323" t="str">
        <f>IF(PROGRESS!X72="","NO DATA",PROGRESS!X72)</f>
        <v>NO DATA</v>
      </c>
      <c r="N58" s="323" t="str">
        <f>IF(PROGRESS!AC72="","NO DATA",PROGRESS!AC72)</f>
        <v>NO DATA</v>
      </c>
      <c r="O58" s="323" t="str">
        <f>IF(PROGRESS!AH72="","NO DATA",PROGRESS!AH72)</f>
        <v>NO DATA</v>
      </c>
      <c r="P58" s="323" t="str">
        <f>IF(PROGRESS!AM72="","NO DATA",PROGRESS!AM72)</f>
        <v>NO DATA</v>
      </c>
      <c r="Q58" s="323" t="str">
        <f>IF(PROGRESS!AR72="","NO DATA",PROGRESS!AR72)</f>
        <v>NO DATA</v>
      </c>
      <c r="R58" s="323" t="str">
        <f>IF(PROGRESS!AW72="","NO DATA",PROGRESS!AW72)</f>
        <v>NO DATA</v>
      </c>
      <c r="S58" s="323" t="str">
        <f>IF(PROGRESS!BB72="","NO DATA",PROGRESS!BB72)</f>
        <v>NO DATA</v>
      </c>
      <c r="T58" s="323" t="str">
        <f>IF(PROGRESS!BG72="","NO DATA",PROGRESS!BG72)</f>
        <v>NO DATA</v>
      </c>
      <c r="U58" s="323" t="str">
        <f>IF(PROGRESS!BL72="","NO DATA",PROGRESS!BL72)</f>
        <v>NO DATA</v>
      </c>
      <c r="V58" s="323" t="str">
        <f>IF(PROGRESS!BQ72="","NO DATA",PROGRESS!BQ72)</f>
        <v>NO DATA</v>
      </c>
      <c r="W58" s="323" t="str">
        <f>IF(PROGRESS!BV72="","NO DATA",PROGRESS!BV72)</f>
        <v>NO DATA</v>
      </c>
      <c r="X58" s="323" t="str">
        <f>IF(PROGRESS!CA72="","NO DATA",PROGRESS!CA72)</f>
        <v>NO DATA</v>
      </c>
      <c r="Y58" s="323" t="str">
        <f>IF(PROGRESS!CF72="","NO DATA",PROGRESS!CF72)</f>
        <v>NO DATA</v>
      </c>
      <c r="Z58" s="323" t="str">
        <f>IF(PROGRESS!CK72="","NO DATA",PROGRESS!CK72)</f>
        <v>NO DATA</v>
      </c>
    </row>
    <row r="59" spans="1:26" x14ac:dyDescent="0.25">
      <c r="A59" s="19">
        <f>IF(DATASHEET!A59="","",DATASHEET!A59)</f>
        <v>152880</v>
      </c>
      <c r="B59" s="20" t="str">
        <f>DATASHEET!B59</f>
        <v>GODDARD, Walt</v>
      </c>
      <c r="C59" s="21" t="str">
        <f>DATASHEET!C59</f>
        <v>8MH</v>
      </c>
      <c r="D59" s="19" t="str">
        <f>DATASHEET!D59</f>
        <v>M</v>
      </c>
      <c r="E59" s="20" t="str">
        <f>DATASHEET!J59</f>
        <v>N</v>
      </c>
      <c r="F59" s="20" t="str">
        <f>DATASHEET!E59</f>
        <v>N</v>
      </c>
      <c r="G59" s="20" t="str">
        <f>IF(A59="","",IF(DATASHEET!F59="White - British","N","Y"))</f>
        <v>N</v>
      </c>
      <c r="H59" s="20" t="str">
        <f>DATASHEET!H59</f>
        <v>N</v>
      </c>
      <c r="I59" s="20" t="str">
        <f>DATASHEET!I59</f>
        <v>N</v>
      </c>
      <c r="J59" s="21" t="str">
        <f>DATASHEET!M59</f>
        <v>M</v>
      </c>
      <c r="K59" s="22"/>
      <c r="L59" s="323" t="str">
        <f>IF(PROGRESS!S73="","NO DATA",PROGRESS!S73)</f>
        <v>NO DATA</v>
      </c>
      <c r="M59" s="323" t="str">
        <f>IF(PROGRESS!X73="","NO DATA",PROGRESS!X73)</f>
        <v>NO DATA</v>
      </c>
      <c r="N59" s="323" t="str">
        <f>IF(PROGRESS!AC73="","NO DATA",PROGRESS!AC73)</f>
        <v>NO DATA</v>
      </c>
      <c r="O59" s="323" t="str">
        <f>IF(PROGRESS!AH73="","NO DATA",PROGRESS!AH73)</f>
        <v>NO DATA</v>
      </c>
      <c r="P59" s="323" t="str">
        <f>IF(PROGRESS!AM73="","NO DATA",PROGRESS!AM73)</f>
        <v>NO DATA</v>
      </c>
      <c r="Q59" s="323" t="str">
        <f>IF(PROGRESS!AR73="","NO DATA",PROGRESS!AR73)</f>
        <v>NO DATA</v>
      </c>
      <c r="R59" s="323" t="str">
        <f>IF(PROGRESS!AW73="","NO DATA",PROGRESS!AW73)</f>
        <v>NO DATA</v>
      </c>
      <c r="S59" s="323" t="str">
        <f>IF(PROGRESS!BB73="","NO DATA",PROGRESS!BB73)</f>
        <v>NO DATA</v>
      </c>
      <c r="T59" s="323" t="str">
        <f>IF(PROGRESS!BG73="","NO DATA",PROGRESS!BG73)</f>
        <v>NO DATA</v>
      </c>
      <c r="U59" s="323" t="str">
        <f>IF(PROGRESS!BL73="","NO DATA",PROGRESS!BL73)</f>
        <v>NO DATA</v>
      </c>
      <c r="V59" s="323" t="str">
        <f>IF(PROGRESS!BQ73="","NO DATA",PROGRESS!BQ73)</f>
        <v>NO DATA</v>
      </c>
      <c r="W59" s="323" t="str">
        <f>IF(PROGRESS!BV73="","NO DATA",PROGRESS!BV73)</f>
        <v>NO DATA</v>
      </c>
      <c r="X59" s="323" t="str">
        <f>IF(PROGRESS!CA73="","NO DATA",PROGRESS!CA73)</f>
        <v>NO DATA</v>
      </c>
      <c r="Y59" s="323" t="str">
        <f>IF(PROGRESS!CF73="","NO DATA",PROGRESS!CF73)</f>
        <v>NO DATA</v>
      </c>
      <c r="Z59" s="323" t="str">
        <f>IF(PROGRESS!CK73="","NO DATA",PROGRESS!CK73)</f>
        <v>NO DATA</v>
      </c>
    </row>
    <row r="60" spans="1:26" x14ac:dyDescent="0.25">
      <c r="A60" s="19">
        <f>IF(DATASHEET!A60="","",DATASHEET!A60)</f>
        <v>152914</v>
      </c>
      <c r="B60" s="20" t="str">
        <f>DATASHEET!B60</f>
        <v>GODWILL, Chloe</v>
      </c>
      <c r="C60" s="21" t="str">
        <f>DATASHEET!C60</f>
        <v>8KC</v>
      </c>
      <c r="D60" s="19" t="str">
        <f>DATASHEET!D60</f>
        <v>F</v>
      </c>
      <c r="E60" s="20" t="str">
        <f>DATASHEET!J60</f>
        <v>N</v>
      </c>
      <c r="F60" s="20" t="str">
        <f>DATASHEET!E60</f>
        <v>N</v>
      </c>
      <c r="G60" s="20" t="str">
        <f>IF(A60="","",IF(DATASHEET!F60="White - British","N","Y"))</f>
        <v>Y</v>
      </c>
      <c r="H60" s="20" t="str">
        <f>DATASHEET!H60</f>
        <v>N</v>
      </c>
      <c r="I60" s="20" t="str">
        <f>DATASHEET!I60</f>
        <v>N</v>
      </c>
      <c r="J60" s="21" t="str">
        <f>DATASHEET!M60</f>
        <v>M</v>
      </c>
      <c r="K60" s="22"/>
      <c r="L60" s="323" t="str">
        <f>IF(PROGRESS!S74="","NO DATA",PROGRESS!S74)</f>
        <v>NO DATA</v>
      </c>
      <c r="M60" s="323" t="str">
        <f>IF(PROGRESS!X74="","NO DATA",PROGRESS!X74)</f>
        <v>NO DATA</v>
      </c>
      <c r="N60" s="323" t="str">
        <f>IF(PROGRESS!AC74="","NO DATA",PROGRESS!AC74)</f>
        <v>NO DATA</v>
      </c>
      <c r="O60" s="323" t="str">
        <f>IF(PROGRESS!AH74="","NO DATA",PROGRESS!AH74)</f>
        <v>NO DATA</v>
      </c>
      <c r="P60" s="323" t="str">
        <f>IF(PROGRESS!AM74="","NO DATA",PROGRESS!AM74)</f>
        <v>NO DATA</v>
      </c>
      <c r="Q60" s="323" t="str">
        <f>IF(PROGRESS!AR74="","NO DATA",PROGRESS!AR74)</f>
        <v>NO DATA</v>
      </c>
      <c r="R60" s="323" t="str">
        <f>IF(PROGRESS!AW74="","NO DATA",PROGRESS!AW74)</f>
        <v>NO DATA</v>
      </c>
      <c r="S60" s="323" t="str">
        <f>IF(PROGRESS!BB74="","NO DATA",PROGRESS!BB74)</f>
        <v>NO DATA</v>
      </c>
      <c r="T60" s="323" t="str">
        <f>IF(PROGRESS!BG74="","NO DATA",PROGRESS!BG74)</f>
        <v>NO DATA</v>
      </c>
      <c r="U60" s="323" t="str">
        <f>IF(PROGRESS!BL74="","NO DATA",PROGRESS!BL74)</f>
        <v>NO DATA</v>
      </c>
      <c r="V60" s="323" t="str">
        <f>IF(PROGRESS!BQ74="","NO DATA",PROGRESS!BQ74)</f>
        <v>NO DATA</v>
      </c>
      <c r="W60" s="323" t="str">
        <f>IF(PROGRESS!BV74="","NO DATA",PROGRESS!BV74)</f>
        <v>NO DATA</v>
      </c>
      <c r="X60" s="323" t="str">
        <f>IF(PROGRESS!CA74="","NO DATA",PROGRESS!CA74)</f>
        <v>NO DATA</v>
      </c>
      <c r="Y60" s="323" t="str">
        <f>IF(PROGRESS!CF74="","NO DATA",PROGRESS!CF74)</f>
        <v>NO DATA</v>
      </c>
      <c r="Z60" s="323" t="str">
        <f>IF(PROGRESS!CK74="","NO DATA",PROGRESS!CK74)</f>
        <v>NO DATA</v>
      </c>
    </row>
    <row r="61" spans="1:26" x14ac:dyDescent="0.25">
      <c r="A61" s="19">
        <f>IF(DATASHEET!A61="","",DATASHEET!A61)</f>
        <v>152929</v>
      </c>
      <c r="B61" s="20" t="str">
        <f>DATASHEET!B61</f>
        <v>GORDON, Shenai</v>
      </c>
      <c r="C61" s="21" t="str">
        <f>DATASHEET!C61</f>
        <v>8AB</v>
      </c>
      <c r="D61" s="19" t="str">
        <f>DATASHEET!D61</f>
        <v>F</v>
      </c>
      <c r="E61" s="20" t="str">
        <f>DATASHEET!J61</f>
        <v>N</v>
      </c>
      <c r="F61" s="20" t="str">
        <f>DATASHEET!E61</f>
        <v>N</v>
      </c>
      <c r="G61" s="20" t="str">
        <f>IF(A61="","",IF(DATASHEET!F61="White - British","N","Y"))</f>
        <v>Y</v>
      </c>
      <c r="H61" s="20" t="str">
        <f>DATASHEET!H61</f>
        <v>N</v>
      </c>
      <c r="I61" s="20" t="str">
        <f>DATASHEET!I61</f>
        <v>N</v>
      </c>
      <c r="J61" s="21" t="str">
        <f>DATASHEET!M61</f>
        <v>M</v>
      </c>
      <c r="K61" s="22"/>
      <c r="L61" s="323" t="str">
        <f>IF(PROGRESS!S75="","NO DATA",PROGRESS!S75)</f>
        <v>NO DATA</v>
      </c>
      <c r="M61" s="323" t="str">
        <f>IF(PROGRESS!X75="","NO DATA",PROGRESS!X75)</f>
        <v>NO DATA</v>
      </c>
      <c r="N61" s="323" t="str">
        <f>IF(PROGRESS!AC75="","NO DATA",PROGRESS!AC75)</f>
        <v>NO DATA</v>
      </c>
      <c r="O61" s="323" t="str">
        <f>IF(PROGRESS!AH75="","NO DATA",PROGRESS!AH75)</f>
        <v>NO DATA</v>
      </c>
      <c r="P61" s="323" t="str">
        <f>IF(PROGRESS!AM75="","NO DATA",PROGRESS!AM75)</f>
        <v>NO DATA</v>
      </c>
      <c r="Q61" s="323" t="str">
        <f>IF(PROGRESS!AR75="","NO DATA",PROGRESS!AR75)</f>
        <v>NO DATA</v>
      </c>
      <c r="R61" s="323" t="str">
        <f>IF(PROGRESS!AW75="","NO DATA",PROGRESS!AW75)</f>
        <v>NO DATA</v>
      </c>
      <c r="S61" s="323" t="str">
        <f>IF(PROGRESS!BB75="","NO DATA",PROGRESS!BB75)</f>
        <v>NO DATA</v>
      </c>
      <c r="T61" s="323" t="str">
        <f>IF(PROGRESS!BG75="","NO DATA",PROGRESS!BG75)</f>
        <v>NO DATA</v>
      </c>
      <c r="U61" s="323" t="str">
        <f>IF(PROGRESS!BL75="","NO DATA",PROGRESS!BL75)</f>
        <v>NO DATA</v>
      </c>
      <c r="V61" s="323" t="str">
        <f>IF(PROGRESS!BQ75="","NO DATA",PROGRESS!BQ75)</f>
        <v>NO DATA</v>
      </c>
      <c r="W61" s="323" t="str">
        <f>IF(PROGRESS!BV75="","NO DATA",PROGRESS!BV75)</f>
        <v>NO DATA</v>
      </c>
      <c r="X61" s="323" t="str">
        <f>IF(PROGRESS!CA75="","NO DATA",PROGRESS!CA75)</f>
        <v>NO DATA</v>
      </c>
      <c r="Y61" s="323" t="str">
        <f>IF(PROGRESS!CF75="","NO DATA",PROGRESS!CF75)</f>
        <v>NO DATA</v>
      </c>
      <c r="Z61" s="323" t="str">
        <f>IF(PROGRESS!CK75="","NO DATA",PROGRESS!CK75)</f>
        <v>NO DATA</v>
      </c>
    </row>
    <row r="62" spans="1:26" x14ac:dyDescent="0.25">
      <c r="A62" s="19">
        <f>IF(DATASHEET!A62="","",DATASHEET!A62)</f>
        <v>152751</v>
      </c>
      <c r="B62" s="20" t="str">
        <f>DATASHEET!B62</f>
        <v>GRADY, Thomas</v>
      </c>
      <c r="C62" s="21" t="str">
        <f>DATASHEET!C62</f>
        <v>8AR</v>
      </c>
      <c r="D62" s="19" t="str">
        <f>DATASHEET!D62</f>
        <v>M</v>
      </c>
      <c r="E62" s="20" t="str">
        <f>DATASHEET!J62</f>
        <v>N</v>
      </c>
      <c r="F62" s="20" t="str">
        <f>DATASHEET!E62</f>
        <v>N</v>
      </c>
      <c r="G62" s="20" t="str">
        <f>IF(A62="","",IF(DATASHEET!F62="White - British","N","Y"))</f>
        <v>N</v>
      </c>
      <c r="H62" s="20" t="str">
        <f>DATASHEET!H62</f>
        <v>N</v>
      </c>
      <c r="I62" s="20" t="str">
        <f>DATASHEET!I62</f>
        <v>N</v>
      </c>
      <c r="J62" s="21" t="str">
        <f>DATASHEET!M62</f>
        <v>H</v>
      </c>
      <c r="K62" s="22"/>
      <c r="L62" s="323" t="str">
        <f>IF(PROGRESS!S76="","NO DATA",PROGRESS!S76)</f>
        <v>NO DATA</v>
      </c>
      <c r="M62" s="323" t="str">
        <f>IF(PROGRESS!X76="","NO DATA",PROGRESS!X76)</f>
        <v>NO DATA</v>
      </c>
      <c r="N62" s="323" t="str">
        <f>IF(PROGRESS!AC76="","NO DATA",PROGRESS!AC76)</f>
        <v>NO DATA</v>
      </c>
      <c r="O62" s="323" t="str">
        <f>IF(PROGRESS!AH76="","NO DATA",PROGRESS!AH76)</f>
        <v>NO DATA</v>
      </c>
      <c r="P62" s="323" t="str">
        <f>IF(PROGRESS!AM76="","NO DATA",PROGRESS!AM76)</f>
        <v>NO DATA</v>
      </c>
      <c r="Q62" s="323" t="str">
        <f>IF(PROGRESS!AR76="","NO DATA",PROGRESS!AR76)</f>
        <v>NO DATA</v>
      </c>
      <c r="R62" s="323" t="str">
        <f>IF(PROGRESS!AW76="","NO DATA",PROGRESS!AW76)</f>
        <v>NO DATA</v>
      </c>
      <c r="S62" s="323" t="str">
        <f>IF(PROGRESS!BB76="","NO DATA",PROGRESS!BB76)</f>
        <v>NO DATA</v>
      </c>
      <c r="T62" s="323" t="str">
        <f>IF(PROGRESS!BG76="","NO DATA",PROGRESS!BG76)</f>
        <v>NO DATA</v>
      </c>
      <c r="U62" s="323" t="str">
        <f>IF(PROGRESS!BL76="","NO DATA",PROGRESS!BL76)</f>
        <v>NO DATA</v>
      </c>
      <c r="V62" s="323" t="str">
        <f>IF(PROGRESS!BQ76="","NO DATA",PROGRESS!BQ76)</f>
        <v>NO DATA</v>
      </c>
      <c r="W62" s="323" t="str">
        <f>IF(PROGRESS!BV76="","NO DATA",PROGRESS!BV76)</f>
        <v>NO DATA</v>
      </c>
      <c r="X62" s="323" t="str">
        <f>IF(PROGRESS!CA76="","NO DATA",PROGRESS!CA76)</f>
        <v>NO DATA</v>
      </c>
      <c r="Y62" s="323" t="str">
        <f>IF(PROGRESS!CF76="","NO DATA",PROGRESS!CF76)</f>
        <v>NO DATA</v>
      </c>
      <c r="Z62" s="323" t="str">
        <f>IF(PROGRESS!CK76="","NO DATA",PROGRESS!CK76)</f>
        <v>NO DATA</v>
      </c>
    </row>
    <row r="63" spans="1:26" x14ac:dyDescent="0.25">
      <c r="A63" s="19">
        <f>IF(DATASHEET!A63="","",DATASHEET!A63)</f>
        <v>160002</v>
      </c>
      <c r="B63" s="20" t="str">
        <f>DATASHEET!B63</f>
        <v>GREEN, Jadore</v>
      </c>
      <c r="C63" s="21" t="str">
        <f>DATASHEET!C63</f>
        <v>8TR</v>
      </c>
      <c r="D63" s="19" t="str">
        <f>DATASHEET!D63</f>
        <v>F</v>
      </c>
      <c r="E63" s="20" t="str">
        <f>DATASHEET!J63</f>
        <v>N</v>
      </c>
      <c r="F63" s="20" t="str">
        <f>DATASHEET!E63</f>
        <v>N</v>
      </c>
      <c r="G63" s="20" t="str">
        <f>IF(A63="","",IF(DATASHEET!F63="White - British","N","Y"))</f>
        <v>Y</v>
      </c>
      <c r="H63" s="20" t="str">
        <f>DATASHEET!H63</f>
        <v>N</v>
      </c>
      <c r="I63" s="20" t="str">
        <f>DATASHEET!I63</f>
        <v>N</v>
      </c>
      <c r="J63" s="21" t="str">
        <f>DATASHEET!M63</f>
        <v>M</v>
      </c>
      <c r="K63" s="22"/>
      <c r="L63" s="323" t="str">
        <f>IF(PROGRESS!S77="","NO DATA",PROGRESS!S77)</f>
        <v>NO DATA</v>
      </c>
      <c r="M63" s="323" t="str">
        <f>IF(PROGRESS!X77="","NO DATA",PROGRESS!X77)</f>
        <v>NO DATA</v>
      </c>
      <c r="N63" s="323" t="str">
        <f>IF(PROGRESS!AC77="","NO DATA",PROGRESS!AC77)</f>
        <v>NO DATA</v>
      </c>
      <c r="O63" s="323" t="str">
        <f>IF(PROGRESS!AH77="","NO DATA",PROGRESS!AH77)</f>
        <v>NO DATA</v>
      </c>
      <c r="P63" s="323" t="str">
        <f>IF(PROGRESS!AM77="","NO DATA",PROGRESS!AM77)</f>
        <v>NO DATA</v>
      </c>
      <c r="Q63" s="323" t="str">
        <f>IF(PROGRESS!AR77="","NO DATA",PROGRESS!AR77)</f>
        <v>NO DATA</v>
      </c>
      <c r="R63" s="323" t="str">
        <f>IF(PROGRESS!AW77="","NO DATA",PROGRESS!AW77)</f>
        <v>NO DATA</v>
      </c>
      <c r="S63" s="323" t="str">
        <f>IF(PROGRESS!BB77="","NO DATA",PROGRESS!BB77)</f>
        <v>NO DATA</v>
      </c>
      <c r="T63" s="323" t="str">
        <f>IF(PROGRESS!BG77="","NO DATA",PROGRESS!BG77)</f>
        <v>NO DATA</v>
      </c>
      <c r="U63" s="323" t="str">
        <f>IF(PROGRESS!BL77="","NO DATA",PROGRESS!BL77)</f>
        <v>NO DATA</v>
      </c>
      <c r="V63" s="323" t="str">
        <f>IF(PROGRESS!BQ77="","NO DATA",PROGRESS!BQ77)</f>
        <v>NO DATA</v>
      </c>
      <c r="W63" s="323" t="str">
        <f>IF(PROGRESS!BV77="","NO DATA",PROGRESS!BV77)</f>
        <v>NO DATA</v>
      </c>
      <c r="X63" s="323" t="str">
        <f>IF(PROGRESS!CA77="","NO DATA",PROGRESS!CA77)</f>
        <v>NO DATA</v>
      </c>
      <c r="Y63" s="323" t="str">
        <f>IF(PROGRESS!CF77="","NO DATA",PROGRESS!CF77)</f>
        <v>NO DATA</v>
      </c>
      <c r="Z63" s="323" t="str">
        <f>IF(PROGRESS!CK77="","NO DATA",PROGRESS!CK77)</f>
        <v>NO DATA</v>
      </c>
    </row>
    <row r="64" spans="1:26" x14ac:dyDescent="0.25">
      <c r="A64" s="19">
        <f>IF(DATASHEET!A64="","",DATASHEET!A64)</f>
        <v>152805</v>
      </c>
      <c r="B64" s="20" t="str">
        <f>DATASHEET!B64</f>
        <v>GRZYBOWSKI, Oscar</v>
      </c>
      <c r="C64" s="21" t="str">
        <f>DATASHEET!C64</f>
        <v>8MH</v>
      </c>
      <c r="D64" s="19" t="str">
        <f>DATASHEET!D64</f>
        <v>M</v>
      </c>
      <c r="E64" s="20" t="str">
        <f>DATASHEET!J64</f>
        <v>N</v>
      </c>
      <c r="F64" s="20" t="str">
        <f>DATASHEET!E64</f>
        <v>N</v>
      </c>
      <c r="G64" s="20" t="str">
        <f>IF(A64="","",IF(DATASHEET!F64="White - British","N","Y"))</f>
        <v>Y</v>
      </c>
      <c r="H64" s="20" t="str">
        <f>DATASHEET!H64</f>
        <v>N</v>
      </c>
      <c r="I64" s="20" t="str">
        <f>DATASHEET!I64</f>
        <v>N</v>
      </c>
      <c r="J64" s="21" t="str">
        <f>DATASHEET!M64</f>
        <v>H</v>
      </c>
      <c r="K64" s="22"/>
      <c r="L64" s="323" t="str">
        <f>IF(PROGRESS!S78="","NO DATA",PROGRESS!S78)</f>
        <v>NO DATA</v>
      </c>
      <c r="M64" s="323" t="str">
        <f>IF(PROGRESS!X78="","NO DATA",PROGRESS!X78)</f>
        <v>NO DATA</v>
      </c>
      <c r="N64" s="323" t="str">
        <f>IF(PROGRESS!AC78="","NO DATA",PROGRESS!AC78)</f>
        <v>NO DATA</v>
      </c>
      <c r="O64" s="323" t="str">
        <f>IF(PROGRESS!AH78="","NO DATA",PROGRESS!AH78)</f>
        <v>NO DATA</v>
      </c>
      <c r="P64" s="323" t="str">
        <f>IF(PROGRESS!AM78="","NO DATA",PROGRESS!AM78)</f>
        <v>NO DATA</v>
      </c>
      <c r="Q64" s="323" t="str">
        <f>IF(PROGRESS!AR78="","NO DATA",PROGRESS!AR78)</f>
        <v>NO DATA</v>
      </c>
      <c r="R64" s="323" t="str">
        <f>IF(PROGRESS!AW78="","NO DATA",PROGRESS!AW78)</f>
        <v>NO DATA</v>
      </c>
      <c r="S64" s="323" t="str">
        <f>IF(PROGRESS!BB78="","NO DATA",PROGRESS!BB78)</f>
        <v>NO DATA</v>
      </c>
      <c r="T64" s="323" t="str">
        <f>IF(PROGRESS!BG78="","NO DATA",PROGRESS!BG78)</f>
        <v>NO DATA</v>
      </c>
      <c r="U64" s="323" t="str">
        <f>IF(PROGRESS!BL78="","NO DATA",PROGRESS!BL78)</f>
        <v>NO DATA</v>
      </c>
      <c r="V64" s="323" t="str">
        <f>IF(PROGRESS!BQ78="","NO DATA",PROGRESS!BQ78)</f>
        <v>NO DATA</v>
      </c>
      <c r="W64" s="323" t="str">
        <f>IF(PROGRESS!BV78="","NO DATA",PROGRESS!BV78)</f>
        <v>NO DATA</v>
      </c>
      <c r="X64" s="323" t="str">
        <f>IF(PROGRESS!CA78="","NO DATA",PROGRESS!CA78)</f>
        <v>NO DATA</v>
      </c>
      <c r="Y64" s="323" t="str">
        <f>IF(PROGRESS!CF78="","NO DATA",PROGRESS!CF78)</f>
        <v>NO DATA</v>
      </c>
      <c r="Z64" s="323" t="str">
        <f>IF(PROGRESS!CK78="","NO DATA",PROGRESS!CK78)</f>
        <v>NO DATA</v>
      </c>
    </row>
    <row r="65" spans="1:26" x14ac:dyDescent="0.25">
      <c r="A65" s="19">
        <f>IF(DATASHEET!A65="","",DATASHEET!A65)</f>
        <v>152845</v>
      </c>
      <c r="B65" s="20" t="str">
        <f>DATASHEET!B65</f>
        <v>GUDGEON, Rose</v>
      </c>
      <c r="C65" s="21" t="str">
        <f>DATASHEET!C65</f>
        <v>8KS</v>
      </c>
      <c r="D65" s="19" t="str">
        <f>DATASHEET!D65</f>
        <v>F</v>
      </c>
      <c r="E65" s="20" t="str">
        <f>DATASHEET!J65</f>
        <v>N</v>
      </c>
      <c r="F65" s="20" t="str">
        <f>DATASHEET!E65</f>
        <v>N</v>
      </c>
      <c r="G65" s="20" t="str">
        <f>IF(A65="","",IF(DATASHEET!F65="White - British","N","Y"))</f>
        <v>N</v>
      </c>
      <c r="H65" s="20" t="str">
        <f>DATASHEET!H65</f>
        <v>N</v>
      </c>
      <c r="I65" s="20" t="str">
        <f>DATASHEET!I65</f>
        <v>N</v>
      </c>
      <c r="J65" s="21" t="str">
        <f>DATASHEET!M65</f>
        <v>M</v>
      </c>
      <c r="K65" s="22"/>
      <c r="L65" s="323" t="str">
        <f>IF(PROGRESS!S79="","NO DATA",PROGRESS!S79)</f>
        <v>NO DATA</v>
      </c>
      <c r="M65" s="323" t="str">
        <f>IF(PROGRESS!X79="","NO DATA",PROGRESS!X79)</f>
        <v>NO DATA</v>
      </c>
      <c r="N65" s="323" t="str">
        <f>IF(PROGRESS!AC79="","NO DATA",PROGRESS!AC79)</f>
        <v>NO DATA</v>
      </c>
      <c r="O65" s="323" t="str">
        <f>IF(PROGRESS!AH79="","NO DATA",PROGRESS!AH79)</f>
        <v>NO DATA</v>
      </c>
      <c r="P65" s="323" t="str">
        <f>IF(PROGRESS!AM79="","NO DATA",PROGRESS!AM79)</f>
        <v>NO DATA</v>
      </c>
      <c r="Q65" s="323" t="str">
        <f>IF(PROGRESS!AR79="","NO DATA",PROGRESS!AR79)</f>
        <v>NO DATA</v>
      </c>
      <c r="R65" s="323" t="str">
        <f>IF(PROGRESS!AW79="","NO DATA",PROGRESS!AW79)</f>
        <v>NO DATA</v>
      </c>
      <c r="S65" s="323" t="str">
        <f>IF(PROGRESS!BB79="","NO DATA",PROGRESS!BB79)</f>
        <v>NO DATA</v>
      </c>
      <c r="T65" s="323" t="str">
        <f>IF(PROGRESS!BG79="","NO DATA",PROGRESS!BG79)</f>
        <v>NO DATA</v>
      </c>
      <c r="U65" s="323" t="str">
        <f>IF(PROGRESS!BL79="","NO DATA",PROGRESS!BL79)</f>
        <v>NO DATA</v>
      </c>
      <c r="V65" s="323" t="str">
        <f>IF(PROGRESS!BQ79="","NO DATA",PROGRESS!BQ79)</f>
        <v>NO DATA</v>
      </c>
      <c r="W65" s="323" t="str">
        <f>IF(PROGRESS!BV79="","NO DATA",PROGRESS!BV79)</f>
        <v>NO DATA</v>
      </c>
      <c r="X65" s="323" t="str">
        <f>IF(PROGRESS!CA79="","NO DATA",PROGRESS!CA79)</f>
        <v>NO DATA</v>
      </c>
      <c r="Y65" s="323" t="str">
        <f>IF(PROGRESS!CF79="","NO DATA",PROGRESS!CF79)</f>
        <v>NO DATA</v>
      </c>
      <c r="Z65" s="323" t="str">
        <f>IF(PROGRESS!CK79="","NO DATA",PROGRESS!CK79)</f>
        <v>NO DATA</v>
      </c>
    </row>
    <row r="66" spans="1:26" x14ac:dyDescent="0.25">
      <c r="A66" s="19">
        <f>IF(DATASHEET!A66="","",DATASHEET!A66)</f>
        <v>152928</v>
      </c>
      <c r="B66" s="20" t="str">
        <f>DATASHEET!B66</f>
        <v>GULZAR, Zaina</v>
      </c>
      <c r="C66" s="21" t="str">
        <f>DATASHEET!C66</f>
        <v>8KC</v>
      </c>
      <c r="D66" s="19" t="str">
        <f>DATASHEET!D66</f>
        <v>F</v>
      </c>
      <c r="E66" s="20" t="str">
        <f>DATASHEET!J66</f>
        <v>N</v>
      </c>
      <c r="F66" s="20" t="str">
        <f>DATASHEET!E66</f>
        <v>N</v>
      </c>
      <c r="G66" s="20" t="str">
        <f>IF(A66="","",IF(DATASHEET!F66="White - British","N","Y"))</f>
        <v>Y</v>
      </c>
      <c r="H66" s="20" t="str">
        <f>DATASHEET!H66</f>
        <v>N</v>
      </c>
      <c r="I66" s="20" t="str">
        <f>DATASHEET!I66</f>
        <v>N</v>
      </c>
      <c r="J66" s="21" t="str">
        <f>DATASHEET!M66</f>
        <v>M</v>
      </c>
      <c r="K66" s="22"/>
      <c r="L66" s="323" t="str">
        <f>IF(PROGRESS!S80="","NO DATA",PROGRESS!S80)</f>
        <v>NO DATA</v>
      </c>
      <c r="M66" s="323" t="str">
        <f>IF(PROGRESS!X80="","NO DATA",PROGRESS!X80)</f>
        <v>NO DATA</v>
      </c>
      <c r="N66" s="323" t="str">
        <f>IF(PROGRESS!AC80="","NO DATA",PROGRESS!AC80)</f>
        <v>NO DATA</v>
      </c>
      <c r="O66" s="323" t="str">
        <f>IF(PROGRESS!AH80="","NO DATA",PROGRESS!AH80)</f>
        <v>NO DATA</v>
      </c>
      <c r="P66" s="323" t="str">
        <f>IF(PROGRESS!AM80="","NO DATA",PROGRESS!AM80)</f>
        <v>NO DATA</v>
      </c>
      <c r="Q66" s="323" t="str">
        <f>IF(PROGRESS!AR80="","NO DATA",PROGRESS!AR80)</f>
        <v>NO DATA</v>
      </c>
      <c r="R66" s="323" t="str">
        <f>IF(PROGRESS!AW80="","NO DATA",PROGRESS!AW80)</f>
        <v>NO DATA</v>
      </c>
      <c r="S66" s="323" t="str">
        <f>IF(PROGRESS!BB80="","NO DATA",PROGRESS!BB80)</f>
        <v>NO DATA</v>
      </c>
      <c r="T66" s="323" t="str">
        <f>IF(PROGRESS!BG80="","NO DATA",PROGRESS!BG80)</f>
        <v>NO DATA</v>
      </c>
      <c r="U66" s="323" t="str">
        <f>IF(PROGRESS!BL80="","NO DATA",PROGRESS!BL80)</f>
        <v>NO DATA</v>
      </c>
      <c r="V66" s="323" t="str">
        <f>IF(PROGRESS!BQ80="","NO DATA",PROGRESS!BQ80)</f>
        <v>NO DATA</v>
      </c>
      <c r="W66" s="323" t="str">
        <f>IF(PROGRESS!BV80="","NO DATA",PROGRESS!BV80)</f>
        <v>NO DATA</v>
      </c>
      <c r="X66" s="323" t="str">
        <f>IF(PROGRESS!CA80="","NO DATA",PROGRESS!CA80)</f>
        <v>NO DATA</v>
      </c>
      <c r="Y66" s="323" t="str">
        <f>IF(PROGRESS!CF80="","NO DATA",PROGRESS!CF80)</f>
        <v>NO DATA</v>
      </c>
      <c r="Z66" s="323" t="str">
        <f>IF(PROGRESS!CK80="","NO DATA",PROGRESS!CK80)</f>
        <v>NO DATA</v>
      </c>
    </row>
    <row r="67" spans="1:26" x14ac:dyDescent="0.25">
      <c r="A67" s="19">
        <f>IF(DATASHEET!A67="","",DATASHEET!A67)</f>
        <v>152875</v>
      </c>
      <c r="B67" s="20" t="str">
        <f>DATASHEET!B67</f>
        <v>HACKWELL, George</v>
      </c>
      <c r="C67" s="21" t="str">
        <f>DATASHEET!C67</f>
        <v>8PH</v>
      </c>
      <c r="D67" s="19" t="str">
        <f>DATASHEET!D67</f>
        <v>M</v>
      </c>
      <c r="E67" s="20" t="str">
        <f>DATASHEET!J67</f>
        <v>N</v>
      </c>
      <c r="F67" s="20" t="str">
        <f>DATASHEET!E67</f>
        <v>N</v>
      </c>
      <c r="G67" s="20" t="str">
        <f>IF(A67="","",IF(DATASHEET!F67="White - British","N","Y"))</f>
        <v>N</v>
      </c>
      <c r="H67" s="20" t="str">
        <f>DATASHEET!H67</f>
        <v>N</v>
      </c>
      <c r="I67" s="20" t="str">
        <f>DATASHEET!I67</f>
        <v>N</v>
      </c>
      <c r="J67" s="21" t="str">
        <f>DATASHEET!M67</f>
        <v>M</v>
      </c>
      <c r="K67" s="22"/>
      <c r="L67" s="323" t="str">
        <f>IF(PROGRESS!S81="","NO DATA",PROGRESS!S81)</f>
        <v>NO DATA</v>
      </c>
      <c r="M67" s="323" t="str">
        <f>IF(PROGRESS!X81="","NO DATA",PROGRESS!X81)</f>
        <v>NO DATA</v>
      </c>
      <c r="N67" s="323" t="str">
        <f>IF(PROGRESS!AC81="","NO DATA",PROGRESS!AC81)</f>
        <v>NO DATA</v>
      </c>
      <c r="O67" s="323" t="str">
        <f>IF(PROGRESS!AH81="","NO DATA",PROGRESS!AH81)</f>
        <v>NO DATA</v>
      </c>
      <c r="P67" s="323" t="str">
        <f>IF(PROGRESS!AM81="","NO DATA",PROGRESS!AM81)</f>
        <v>NO DATA</v>
      </c>
      <c r="Q67" s="323" t="str">
        <f>IF(PROGRESS!AR81="","NO DATA",PROGRESS!AR81)</f>
        <v>NO DATA</v>
      </c>
      <c r="R67" s="323" t="str">
        <f>IF(PROGRESS!AW81="","NO DATA",PROGRESS!AW81)</f>
        <v>NO DATA</v>
      </c>
      <c r="S67" s="323" t="str">
        <f>IF(PROGRESS!BB81="","NO DATA",PROGRESS!BB81)</f>
        <v>NO DATA</v>
      </c>
      <c r="T67" s="323" t="str">
        <f>IF(PROGRESS!BG81="","NO DATA",PROGRESS!BG81)</f>
        <v>NO DATA</v>
      </c>
      <c r="U67" s="323" t="str">
        <f>IF(PROGRESS!BL81="","NO DATA",PROGRESS!BL81)</f>
        <v>NO DATA</v>
      </c>
      <c r="V67" s="323" t="str">
        <f>IF(PROGRESS!BQ81="","NO DATA",PROGRESS!BQ81)</f>
        <v>NO DATA</v>
      </c>
      <c r="W67" s="323" t="str">
        <f>IF(PROGRESS!BV81="","NO DATA",PROGRESS!BV81)</f>
        <v>NO DATA</v>
      </c>
      <c r="X67" s="323" t="str">
        <f>IF(PROGRESS!CA81="","NO DATA",PROGRESS!CA81)</f>
        <v>NO DATA</v>
      </c>
      <c r="Y67" s="323" t="str">
        <f>IF(PROGRESS!CF81="","NO DATA",PROGRESS!CF81)</f>
        <v>NO DATA</v>
      </c>
      <c r="Z67" s="323" t="str">
        <f>IF(PROGRESS!CK81="","NO DATA",PROGRESS!CK81)</f>
        <v>NO DATA</v>
      </c>
    </row>
    <row r="68" spans="1:26" x14ac:dyDescent="0.25">
      <c r="A68" s="19">
        <f>IF(DATASHEET!A68="","",DATASHEET!A68)</f>
        <v>152883</v>
      </c>
      <c r="B68" s="20" t="str">
        <f>DATASHEET!B68</f>
        <v>HADI, Rio</v>
      </c>
      <c r="C68" s="21" t="str">
        <f>DATASHEET!C68</f>
        <v>8AB</v>
      </c>
      <c r="D68" s="19" t="str">
        <f>DATASHEET!D68</f>
        <v>M</v>
      </c>
      <c r="E68" s="20" t="str">
        <f>DATASHEET!J68</f>
        <v>N</v>
      </c>
      <c r="F68" s="20" t="str">
        <f>DATASHEET!E68</f>
        <v>N</v>
      </c>
      <c r="G68" s="20" t="str">
        <f>IF(A68="","",IF(DATASHEET!F68="White - British","N","Y"))</f>
        <v>N</v>
      </c>
      <c r="H68" s="20" t="str">
        <f>DATASHEET!H68</f>
        <v>N</v>
      </c>
      <c r="I68" s="20" t="str">
        <f>DATASHEET!I68</f>
        <v>N</v>
      </c>
      <c r="J68" s="21" t="str">
        <f>DATASHEET!M68</f>
        <v>L</v>
      </c>
      <c r="K68" s="22"/>
      <c r="L68" s="323" t="str">
        <f>IF(PROGRESS!S82="","NO DATA",PROGRESS!S82)</f>
        <v>NO DATA</v>
      </c>
      <c r="M68" s="323" t="str">
        <f>IF(PROGRESS!X82="","NO DATA",PROGRESS!X82)</f>
        <v>NO DATA</v>
      </c>
      <c r="N68" s="323" t="str">
        <f>IF(PROGRESS!AC82="","NO DATA",PROGRESS!AC82)</f>
        <v>NO DATA</v>
      </c>
      <c r="O68" s="323" t="str">
        <f>IF(PROGRESS!AH82="","NO DATA",PROGRESS!AH82)</f>
        <v>NO DATA</v>
      </c>
      <c r="P68" s="323" t="str">
        <f>IF(PROGRESS!AM82="","NO DATA",PROGRESS!AM82)</f>
        <v>NO DATA</v>
      </c>
      <c r="Q68" s="323" t="str">
        <f>IF(PROGRESS!AR82="","NO DATA",PROGRESS!AR82)</f>
        <v>NO DATA</v>
      </c>
      <c r="R68" s="323" t="str">
        <f>IF(PROGRESS!AW82="","NO DATA",PROGRESS!AW82)</f>
        <v>NO DATA</v>
      </c>
      <c r="S68" s="323" t="str">
        <f>IF(PROGRESS!BB82="","NO DATA",PROGRESS!BB82)</f>
        <v>NO DATA</v>
      </c>
      <c r="T68" s="323" t="str">
        <f>IF(PROGRESS!BG82="","NO DATA",PROGRESS!BG82)</f>
        <v>NO DATA</v>
      </c>
      <c r="U68" s="323" t="str">
        <f>IF(PROGRESS!BL82="","NO DATA",PROGRESS!BL82)</f>
        <v>NO DATA</v>
      </c>
      <c r="V68" s="323" t="str">
        <f>IF(PROGRESS!BQ82="","NO DATA",PROGRESS!BQ82)</f>
        <v>NO DATA</v>
      </c>
      <c r="W68" s="323" t="str">
        <f>IF(PROGRESS!BV82="","NO DATA",PROGRESS!BV82)</f>
        <v>NO DATA</v>
      </c>
      <c r="X68" s="323" t="str">
        <f>IF(PROGRESS!CA82="","NO DATA",PROGRESS!CA82)</f>
        <v>NO DATA</v>
      </c>
      <c r="Y68" s="323" t="str">
        <f>IF(PROGRESS!CF82="","NO DATA",PROGRESS!CF82)</f>
        <v>NO DATA</v>
      </c>
      <c r="Z68" s="323" t="str">
        <f>IF(PROGRESS!CK82="","NO DATA",PROGRESS!CK82)</f>
        <v>NO DATA</v>
      </c>
    </row>
    <row r="69" spans="1:26" x14ac:dyDescent="0.25">
      <c r="A69" s="19">
        <f>IF(DATASHEET!A69="","",DATASHEET!A69)</f>
        <v>152852</v>
      </c>
      <c r="B69" s="20" t="str">
        <f>DATASHEET!B69</f>
        <v>HAMBLETON, Grace</v>
      </c>
      <c r="C69" s="21" t="str">
        <f>DATASHEET!C69</f>
        <v>8KC</v>
      </c>
      <c r="D69" s="19" t="str">
        <f>DATASHEET!D69</f>
        <v>F</v>
      </c>
      <c r="E69" s="20" t="str">
        <f>DATASHEET!J69</f>
        <v>E</v>
      </c>
      <c r="F69" s="20" t="str">
        <f>DATASHEET!E69</f>
        <v>N</v>
      </c>
      <c r="G69" s="20" t="str">
        <f>IF(A69="","",IF(DATASHEET!F69="White - British","N","Y"))</f>
        <v>N</v>
      </c>
      <c r="H69" s="20" t="str">
        <f>DATASHEET!H69</f>
        <v>Y</v>
      </c>
      <c r="I69" s="20" t="str">
        <f>DATASHEET!I69</f>
        <v>N</v>
      </c>
      <c r="J69" s="21" t="str">
        <f>DATASHEET!M69</f>
        <v>L</v>
      </c>
      <c r="K69" s="22"/>
      <c r="L69" s="323" t="str">
        <f>IF(PROGRESS!S83="","NO DATA",PROGRESS!S83)</f>
        <v>NO DATA</v>
      </c>
      <c r="M69" s="323" t="str">
        <f>IF(PROGRESS!X83="","NO DATA",PROGRESS!X83)</f>
        <v>NO DATA</v>
      </c>
      <c r="N69" s="323" t="str">
        <f>IF(PROGRESS!AC83="","NO DATA",PROGRESS!AC83)</f>
        <v>NO DATA</v>
      </c>
      <c r="O69" s="323" t="str">
        <f>IF(PROGRESS!AH83="","NO DATA",PROGRESS!AH83)</f>
        <v>NO DATA</v>
      </c>
      <c r="P69" s="323" t="str">
        <f>IF(PROGRESS!AM83="","NO DATA",PROGRESS!AM83)</f>
        <v>NO DATA</v>
      </c>
      <c r="Q69" s="323" t="str">
        <f>IF(PROGRESS!AR83="","NO DATA",PROGRESS!AR83)</f>
        <v>NO DATA</v>
      </c>
      <c r="R69" s="323" t="str">
        <f>IF(PROGRESS!AW83="","NO DATA",PROGRESS!AW83)</f>
        <v>NO DATA</v>
      </c>
      <c r="S69" s="323" t="str">
        <f>IF(PROGRESS!BB83="","NO DATA",PROGRESS!BB83)</f>
        <v>NO DATA</v>
      </c>
      <c r="T69" s="323" t="str">
        <f>IF(PROGRESS!BG83="","NO DATA",PROGRESS!BG83)</f>
        <v>NO DATA</v>
      </c>
      <c r="U69" s="323" t="str">
        <f>IF(PROGRESS!BL83="","NO DATA",PROGRESS!BL83)</f>
        <v>NO DATA</v>
      </c>
      <c r="V69" s="323" t="str">
        <f>IF(PROGRESS!BQ83="","NO DATA",PROGRESS!BQ83)</f>
        <v>NO DATA</v>
      </c>
      <c r="W69" s="323" t="str">
        <f>IF(PROGRESS!BV83="","NO DATA",PROGRESS!BV83)</f>
        <v>NO DATA</v>
      </c>
      <c r="X69" s="323" t="str">
        <f>IF(PROGRESS!CA83="","NO DATA",PROGRESS!CA83)</f>
        <v>NO DATA</v>
      </c>
      <c r="Y69" s="323" t="str">
        <f>IF(PROGRESS!CF83="","NO DATA",PROGRESS!CF83)</f>
        <v>NO DATA</v>
      </c>
      <c r="Z69" s="323" t="str">
        <f>IF(PROGRESS!CK83="","NO DATA",PROGRESS!CK83)</f>
        <v>NO DATA</v>
      </c>
    </row>
    <row r="70" spans="1:26" x14ac:dyDescent="0.25">
      <c r="A70" s="19">
        <f>IF(DATASHEET!A70="","",DATASHEET!A70)</f>
        <v>152771</v>
      </c>
      <c r="B70" s="20" t="str">
        <f>DATASHEET!B70</f>
        <v>HARRISON WINKS, Georgia</v>
      </c>
      <c r="C70" s="21" t="str">
        <f>DATASHEET!C70</f>
        <v>8AR</v>
      </c>
      <c r="D70" s="19" t="str">
        <f>DATASHEET!D70</f>
        <v>F</v>
      </c>
      <c r="E70" s="20" t="str">
        <f>DATASHEET!J70</f>
        <v>N</v>
      </c>
      <c r="F70" s="20" t="str">
        <f>DATASHEET!E70</f>
        <v>N</v>
      </c>
      <c r="G70" s="20" t="str">
        <f>IF(A70="","",IF(DATASHEET!F70="White - British","N","Y"))</f>
        <v>N</v>
      </c>
      <c r="H70" s="20" t="str">
        <f>DATASHEET!H70</f>
        <v>N</v>
      </c>
      <c r="I70" s="20" t="str">
        <f>DATASHEET!I70</f>
        <v>N</v>
      </c>
      <c r="J70" s="21" t="str">
        <f>DATASHEET!M70</f>
        <v>M</v>
      </c>
      <c r="K70" s="22"/>
      <c r="L70" s="323" t="str">
        <f>IF(PROGRESS!S84="","NO DATA",PROGRESS!S84)</f>
        <v>NO DATA</v>
      </c>
      <c r="M70" s="323" t="str">
        <f>IF(PROGRESS!X84="","NO DATA",PROGRESS!X84)</f>
        <v>NO DATA</v>
      </c>
      <c r="N70" s="323" t="str">
        <f>IF(PROGRESS!AC84="","NO DATA",PROGRESS!AC84)</f>
        <v>NO DATA</v>
      </c>
      <c r="O70" s="323" t="str">
        <f>IF(PROGRESS!AH84="","NO DATA",PROGRESS!AH84)</f>
        <v>NO DATA</v>
      </c>
      <c r="P70" s="323" t="str">
        <f>IF(PROGRESS!AM84="","NO DATA",PROGRESS!AM84)</f>
        <v>NO DATA</v>
      </c>
      <c r="Q70" s="323" t="str">
        <f>IF(PROGRESS!AR84="","NO DATA",PROGRESS!AR84)</f>
        <v>NO DATA</v>
      </c>
      <c r="R70" s="323" t="str">
        <f>IF(PROGRESS!AW84="","NO DATA",PROGRESS!AW84)</f>
        <v>NO DATA</v>
      </c>
      <c r="S70" s="323" t="str">
        <f>IF(PROGRESS!BB84="","NO DATA",PROGRESS!BB84)</f>
        <v>NO DATA</v>
      </c>
      <c r="T70" s="323" t="str">
        <f>IF(PROGRESS!BG84="","NO DATA",PROGRESS!BG84)</f>
        <v>NO DATA</v>
      </c>
      <c r="U70" s="323" t="str">
        <f>IF(PROGRESS!BL84="","NO DATA",PROGRESS!BL84)</f>
        <v>NO DATA</v>
      </c>
      <c r="V70" s="323" t="str">
        <f>IF(PROGRESS!BQ84="","NO DATA",PROGRESS!BQ84)</f>
        <v>NO DATA</v>
      </c>
      <c r="W70" s="323" t="str">
        <f>IF(PROGRESS!BV84="","NO DATA",PROGRESS!BV84)</f>
        <v>NO DATA</v>
      </c>
      <c r="X70" s="323" t="str">
        <f>IF(PROGRESS!CA84="","NO DATA",PROGRESS!CA84)</f>
        <v>NO DATA</v>
      </c>
      <c r="Y70" s="323" t="str">
        <f>IF(PROGRESS!CF84="","NO DATA",PROGRESS!CF84)</f>
        <v>NO DATA</v>
      </c>
      <c r="Z70" s="323" t="str">
        <f>IF(PROGRESS!CK84="","NO DATA",PROGRESS!CK84)</f>
        <v>NO DATA</v>
      </c>
    </row>
    <row r="71" spans="1:26" x14ac:dyDescent="0.25">
      <c r="A71" s="19">
        <f>IF(DATASHEET!A71="","",DATASHEET!A71)</f>
        <v>152741</v>
      </c>
      <c r="B71" s="20" t="str">
        <f>DATASHEET!B71</f>
        <v>HARTLEY, Mischa</v>
      </c>
      <c r="C71" s="21" t="str">
        <f>DATASHEET!C71</f>
        <v>8AR</v>
      </c>
      <c r="D71" s="19" t="str">
        <f>DATASHEET!D71</f>
        <v>F</v>
      </c>
      <c r="E71" s="20" t="str">
        <f>DATASHEET!J71</f>
        <v>N</v>
      </c>
      <c r="F71" s="20" t="str">
        <f>DATASHEET!E71</f>
        <v>N</v>
      </c>
      <c r="G71" s="20" t="str">
        <f>IF(A71="","",IF(DATASHEET!F71="White - British","N","Y"))</f>
        <v>N</v>
      </c>
      <c r="H71" s="20" t="str">
        <f>DATASHEET!H71</f>
        <v>N</v>
      </c>
      <c r="I71" s="20" t="str">
        <f>DATASHEET!I71</f>
        <v>N</v>
      </c>
      <c r="J71" s="21" t="str">
        <f>DATASHEET!M71</f>
        <v>M</v>
      </c>
      <c r="K71" s="22"/>
      <c r="L71" s="323" t="str">
        <f>IF(PROGRESS!S85="","NO DATA",PROGRESS!S85)</f>
        <v>NO DATA</v>
      </c>
      <c r="M71" s="323" t="str">
        <f>IF(PROGRESS!X85="","NO DATA",PROGRESS!X85)</f>
        <v>NO DATA</v>
      </c>
      <c r="N71" s="323" t="str">
        <f>IF(PROGRESS!AC85="","NO DATA",PROGRESS!AC85)</f>
        <v>NO DATA</v>
      </c>
      <c r="O71" s="323" t="str">
        <f>IF(PROGRESS!AH85="","NO DATA",PROGRESS!AH85)</f>
        <v>NO DATA</v>
      </c>
      <c r="P71" s="323" t="str">
        <f>IF(PROGRESS!AM85="","NO DATA",PROGRESS!AM85)</f>
        <v>NO DATA</v>
      </c>
      <c r="Q71" s="323" t="str">
        <f>IF(PROGRESS!AR85="","NO DATA",PROGRESS!AR85)</f>
        <v>NO DATA</v>
      </c>
      <c r="R71" s="323" t="str">
        <f>IF(PROGRESS!AW85="","NO DATA",PROGRESS!AW85)</f>
        <v>NO DATA</v>
      </c>
      <c r="S71" s="323" t="str">
        <f>IF(PROGRESS!BB85="","NO DATA",PROGRESS!BB85)</f>
        <v>NO DATA</v>
      </c>
      <c r="T71" s="323" t="str">
        <f>IF(PROGRESS!BG85="","NO DATA",PROGRESS!BG85)</f>
        <v>NO DATA</v>
      </c>
      <c r="U71" s="323" t="str">
        <f>IF(PROGRESS!BL85="","NO DATA",PROGRESS!BL85)</f>
        <v>NO DATA</v>
      </c>
      <c r="V71" s="323" t="str">
        <f>IF(PROGRESS!BQ85="","NO DATA",PROGRESS!BQ85)</f>
        <v>NO DATA</v>
      </c>
      <c r="W71" s="323" t="str">
        <f>IF(PROGRESS!BV85="","NO DATA",PROGRESS!BV85)</f>
        <v>NO DATA</v>
      </c>
      <c r="X71" s="323" t="str">
        <f>IF(PROGRESS!CA85="","NO DATA",PROGRESS!CA85)</f>
        <v>NO DATA</v>
      </c>
      <c r="Y71" s="323" t="str">
        <f>IF(PROGRESS!CF85="","NO DATA",PROGRESS!CF85)</f>
        <v>NO DATA</v>
      </c>
      <c r="Z71" s="323" t="str">
        <f>IF(PROGRESS!CK85="","NO DATA",PROGRESS!CK85)</f>
        <v>NO DATA</v>
      </c>
    </row>
    <row r="72" spans="1:26" x14ac:dyDescent="0.25">
      <c r="A72" s="19">
        <f>IF(DATASHEET!A72="","",DATASHEET!A72)</f>
        <v>152798</v>
      </c>
      <c r="B72" s="20" t="str">
        <f>DATASHEET!B72</f>
        <v>HAUTBERGUE, Angelica</v>
      </c>
      <c r="C72" s="21" t="str">
        <f>DATASHEET!C72</f>
        <v>8TR</v>
      </c>
      <c r="D72" s="19" t="str">
        <f>DATASHEET!D72</f>
        <v>F</v>
      </c>
      <c r="E72" s="20" t="str">
        <f>DATASHEET!J72</f>
        <v>N</v>
      </c>
      <c r="F72" s="20" t="str">
        <f>DATASHEET!E72</f>
        <v>N</v>
      </c>
      <c r="G72" s="20" t="str">
        <f>IF(A72="","",IF(DATASHEET!F72="White - British","N","Y"))</f>
        <v>Y</v>
      </c>
      <c r="H72" s="20" t="str">
        <f>DATASHEET!H72</f>
        <v>N</v>
      </c>
      <c r="I72" s="20" t="str">
        <f>DATASHEET!I72</f>
        <v>N</v>
      </c>
      <c r="J72" s="21" t="str">
        <f>DATASHEET!M72</f>
        <v>H</v>
      </c>
      <c r="K72" s="22"/>
      <c r="L72" s="323" t="str">
        <f>IF(PROGRESS!S86="","NO DATA",PROGRESS!S86)</f>
        <v>NO DATA</v>
      </c>
      <c r="M72" s="323" t="str">
        <f>IF(PROGRESS!X86="","NO DATA",PROGRESS!X86)</f>
        <v>NO DATA</v>
      </c>
      <c r="N72" s="323" t="str">
        <f>IF(PROGRESS!AC86="","NO DATA",PROGRESS!AC86)</f>
        <v>NO DATA</v>
      </c>
      <c r="O72" s="323" t="str">
        <f>IF(PROGRESS!AH86="","NO DATA",PROGRESS!AH86)</f>
        <v>NO DATA</v>
      </c>
      <c r="P72" s="323" t="str">
        <f>IF(PROGRESS!AM86="","NO DATA",PROGRESS!AM86)</f>
        <v>NO DATA</v>
      </c>
      <c r="Q72" s="323" t="str">
        <f>IF(PROGRESS!AR86="","NO DATA",PROGRESS!AR86)</f>
        <v>NO DATA</v>
      </c>
      <c r="R72" s="323" t="str">
        <f>IF(PROGRESS!AW86="","NO DATA",PROGRESS!AW86)</f>
        <v>NO DATA</v>
      </c>
      <c r="S72" s="323" t="str">
        <f>IF(PROGRESS!BB86="","NO DATA",PROGRESS!BB86)</f>
        <v>NO DATA</v>
      </c>
      <c r="T72" s="323" t="str">
        <f>IF(PROGRESS!BG86="","NO DATA",PROGRESS!BG86)</f>
        <v>NO DATA</v>
      </c>
      <c r="U72" s="323" t="str">
        <f>IF(PROGRESS!BL86="","NO DATA",PROGRESS!BL86)</f>
        <v>NO DATA</v>
      </c>
      <c r="V72" s="323" t="str">
        <f>IF(PROGRESS!BQ86="","NO DATA",PROGRESS!BQ86)</f>
        <v>NO DATA</v>
      </c>
      <c r="W72" s="323" t="str">
        <f>IF(PROGRESS!BV86="","NO DATA",PROGRESS!BV86)</f>
        <v>NO DATA</v>
      </c>
      <c r="X72" s="323" t="str">
        <f>IF(PROGRESS!CA86="","NO DATA",PROGRESS!CA86)</f>
        <v>NO DATA</v>
      </c>
      <c r="Y72" s="323" t="str">
        <f>IF(PROGRESS!CF86="","NO DATA",PROGRESS!CF86)</f>
        <v>NO DATA</v>
      </c>
      <c r="Z72" s="323" t="str">
        <f>IF(PROGRESS!CK86="","NO DATA",PROGRESS!CK86)</f>
        <v>NO DATA</v>
      </c>
    </row>
    <row r="73" spans="1:26" x14ac:dyDescent="0.25">
      <c r="A73" s="19">
        <f>IF(DATASHEET!A73="","",DATASHEET!A73)</f>
        <v>152949</v>
      </c>
      <c r="B73" s="20" t="str">
        <f>DATASHEET!B73</f>
        <v>HAWKINS, Naomi</v>
      </c>
      <c r="C73" s="21" t="str">
        <f>DATASHEET!C73</f>
        <v>8TR</v>
      </c>
      <c r="D73" s="19" t="str">
        <f>DATASHEET!D73</f>
        <v>F</v>
      </c>
      <c r="E73" s="20" t="str">
        <f>DATASHEET!J73</f>
        <v>N</v>
      </c>
      <c r="F73" s="20" t="str">
        <f>DATASHEET!E73</f>
        <v>N</v>
      </c>
      <c r="G73" s="20" t="str">
        <f>IF(A73="","",IF(DATASHEET!F73="White - British","N","Y"))</f>
        <v>N</v>
      </c>
      <c r="H73" s="20" t="str">
        <f>DATASHEET!H73</f>
        <v>N</v>
      </c>
      <c r="I73" s="20" t="str">
        <f>DATASHEET!I73</f>
        <v>N</v>
      </c>
      <c r="J73" s="21" t="str">
        <f>DATASHEET!M73</f>
        <v>M</v>
      </c>
      <c r="K73" s="22"/>
      <c r="L73" s="323" t="str">
        <f>IF(PROGRESS!S87="","NO DATA",PROGRESS!S87)</f>
        <v>NO DATA</v>
      </c>
      <c r="M73" s="323" t="str">
        <f>IF(PROGRESS!X87="","NO DATA",PROGRESS!X87)</f>
        <v>NO DATA</v>
      </c>
      <c r="N73" s="323" t="str">
        <f>IF(PROGRESS!AC87="","NO DATA",PROGRESS!AC87)</f>
        <v>NO DATA</v>
      </c>
      <c r="O73" s="323" t="str">
        <f>IF(PROGRESS!AH87="","NO DATA",PROGRESS!AH87)</f>
        <v>NO DATA</v>
      </c>
      <c r="P73" s="323" t="str">
        <f>IF(PROGRESS!AM87="","NO DATA",PROGRESS!AM87)</f>
        <v>NO DATA</v>
      </c>
      <c r="Q73" s="323" t="str">
        <f>IF(PROGRESS!AR87="","NO DATA",PROGRESS!AR87)</f>
        <v>NO DATA</v>
      </c>
      <c r="R73" s="323" t="str">
        <f>IF(PROGRESS!AW87="","NO DATA",PROGRESS!AW87)</f>
        <v>NO DATA</v>
      </c>
      <c r="S73" s="323" t="str">
        <f>IF(PROGRESS!BB87="","NO DATA",PROGRESS!BB87)</f>
        <v>NO DATA</v>
      </c>
      <c r="T73" s="323" t="str">
        <f>IF(PROGRESS!BG87="","NO DATA",PROGRESS!BG87)</f>
        <v>NO DATA</v>
      </c>
      <c r="U73" s="323" t="str">
        <f>IF(PROGRESS!BL87="","NO DATA",PROGRESS!BL87)</f>
        <v>NO DATA</v>
      </c>
      <c r="V73" s="323" t="str">
        <f>IF(PROGRESS!BQ87="","NO DATA",PROGRESS!BQ87)</f>
        <v>NO DATA</v>
      </c>
      <c r="W73" s="323" t="str">
        <f>IF(PROGRESS!BV87="","NO DATA",PROGRESS!BV87)</f>
        <v>NO DATA</v>
      </c>
      <c r="X73" s="323" t="str">
        <f>IF(PROGRESS!CA87="","NO DATA",PROGRESS!CA87)</f>
        <v>NO DATA</v>
      </c>
      <c r="Y73" s="323" t="str">
        <f>IF(PROGRESS!CF87="","NO DATA",PROGRESS!CF87)</f>
        <v>NO DATA</v>
      </c>
      <c r="Z73" s="323" t="str">
        <f>IF(PROGRESS!CK87="","NO DATA",PROGRESS!CK87)</f>
        <v>NO DATA</v>
      </c>
    </row>
    <row r="74" spans="1:26" x14ac:dyDescent="0.25">
      <c r="A74" s="19">
        <f>IF(DATASHEET!A74="","",DATASHEET!A74)</f>
        <v>152815</v>
      </c>
      <c r="B74" s="20" t="str">
        <f>DATASHEET!B74</f>
        <v>HELM, Mansley</v>
      </c>
      <c r="C74" s="21" t="str">
        <f>DATASHEET!C74</f>
        <v>8AB</v>
      </c>
      <c r="D74" s="19" t="str">
        <f>DATASHEET!D74</f>
        <v>M</v>
      </c>
      <c r="E74" s="20" t="str">
        <f>DATASHEET!J74</f>
        <v>N</v>
      </c>
      <c r="F74" s="20" t="str">
        <f>DATASHEET!E74</f>
        <v>Y</v>
      </c>
      <c r="G74" s="20" t="str">
        <f>IF(A74="","",IF(DATASHEET!F74="White - British","N","Y"))</f>
        <v>Y</v>
      </c>
      <c r="H74" s="20" t="str">
        <f>DATASHEET!H74</f>
        <v>Y</v>
      </c>
      <c r="I74" s="20" t="str">
        <f>DATASHEET!I74</f>
        <v>N</v>
      </c>
      <c r="J74" s="21" t="str">
        <f>DATASHEET!M74</f>
        <v>H</v>
      </c>
      <c r="K74" s="22"/>
      <c r="L74" s="323" t="str">
        <f>IF(PROGRESS!S88="","NO DATA",PROGRESS!S88)</f>
        <v>NO DATA</v>
      </c>
      <c r="M74" s="323" t="str">
        <f>IF(PROGRESS!X88="","NO DATA",PROGRESS!X88)</f>
        <v>NO DATA</v>
      </c>
      <c r="N74" s="323" t="str">
        <f>IF(PROGRESS!AC88="","NO DATA",PROGRESS!AC88)</f>
        <v>NO DATA</v>
      </c>
      <c r="O74" s="323" t="str">
        <f>IF(PROGRESS!AH88="","NO DATA",PROGRESS!AH88)</f>
        <v>NO DATA</v>
      </c>
      <c r="P74" s="323" t="str">
        <f>IF(PROGRESS!AM88="","NO DATA",PROGRESS!AM88)</f>
        <v>NO DATA</v>
      </c>
      <c r="Q74" s="323" t="str">
        <f>IF(PROGRESS!AR88="","NO DATA",PROGRESS!AR88)</f>
        <v>NO DATA</v>
      </c>
      <c r="R74" s="323" t="str">
        <f>IF(PROGRESS!AW88="","NO DATA",PROGRESS!AW88)</f>
        <v>NO DATA</v>
      </c>
      <c r="S74" s="323" t="str">
        <f>IF(PROGRESS!BB88="","NO DATA",PROGRESS!BB88)</f>
        <v>NO DATA</v>
      </c>
      <c r="T74" s="323" t="str">
        <f>IF(PROGRESS!BG88="","NO DATA",PROGRESS!BG88)</f>
        <v>NO DATA</v>
      </c>
      <c r="U74" s="323" t="str">
        <f>IF(PROGRESS!BL88="","NO DATA",PROGRESS!BL88)</f>
        <v>NO DATA</v>
      </c>
      <c r="V74" s="323" t="str">
        <f>IF(PROGRESS!BQ88="","NO DATA",PROGRESS!BQ88)</f>
        <v>NO DATA</v>
      </c>
      <c r="W74" s="323" t="str">
        <f>IF(PROGRESS!BV88="","NO DATA",PROGRESS!BV88)</f>
        <v>NO DATA</v>
      </c>
      <c r="X74" s="323" t="str">
        <f>IF(PROGRESS!CA88="","NO DATA",PROGRESS!CA88)</f>
        <v>NO DATA</v>
      </c>
      <c r="Y74" s="323" t="str">
        <f>IF(PROGRESS!CF88="","NO DATA",PROGRESS!CF88)</f>
        <v>NO DATA</v>
      </c>
      <c r="Z74" s="323" t="str">
        <f>IF(PROGRESS!CK88="","NO DATA",PROGRESS!CK88)</f>
        <v>NO DATA</v>
      </c>
    </row>
    <row r="75" spans="1:26" x14ac:dyDescent="0.25">
      <c r="A75" s="19">
        <f>IF(DATASHEET!A75="","",DATASHEET!A75)</f>
        <v>152881</v>
      </c>
      <c r="B75" s="20" t="str">
        <f>DATASHEET!B75</f>
        <v>HEMMINGFIELD, Mae</v>
      </c>
      <c r="C75" s="21" t="str">
        <f>DATASHEET!C75</f>
        <v>8PH</v>
      </c>
      <c r="D75" s="19" t="str">
        <f>DATASHEET!D75</f>
        <v>F</v>
      </c>
      <c r="E75" s="20" t="str">
        <f>DATASHEET!J75</f>
        <v>N</v>
      </c>
      <c r="F75" s="20" t="str">
        <f>DATASHEET!E75</f>
        <v>N</v>
      </c>
      <c r="G75" s="20" t="str">
        <f>IF(A75="","",IF(DATASHEET!F75="White - British","N","Y"))</f>
        <v>N</v>
      </c>
      <c r="H75" s="20" t="str">
        <f>DATASHEET!H75</f>
        <v>N</v>
      </c>
      <c r="I75" s="20" t="str">
        <f>DATASHEET!I75</f>
        <v>N</v>
      </c>
      <c r="J75" s="21" t="str">
        <f>DATASHEET!M75</f>
        <v>H</v>
      </c>
      <c r="K75" s="22"/>
      <c r="L75" s="323" t="str">
        <f>IF(PROGRESS!S89="","NO DATA",PROGRESS!S89)</f>
        <v>NO DATA</v>
      </c>
      <c r="M75" s="323" t="str">
        <f>IF(PROGRESS!X89="","NO DATA",PROGRESS!X89)</f>
        <v>NO DATA</v>
      </c>
      <c r="N75" s="323" t="str">
        <f>IF(PROGRESS!AC89="","NO DATA",PROGRESS!AC89)</f>
        <v>NO DATA</v>
      </c>
      <c r="O75" s="323" t="str">
        <f>IF(PROGRESS!AH89="","NO DATA",PROGRESS!AH89)</f>
        <v>NO DATA</v>
      </c>
      <c r="P75" s="323" t="str">
        <f>IF(PROGRESS!AM89="","NO DATA",PROGRESS!AM89)</f>
        <v>NO DATA</v>
      </c>
      <c r="Q75" s="323" t="str">
        <f>IF(PROGRESS!AR89="","NO DATA",PROGRESS!AR89)</f>
        <v>NO DATA</v>
      </c>
      <c r="R75" s="323" t="str">
        <f>IF(PROGRESS!AW89="","NO DATA",PROGRESS!AW89)</f>
        <v>NO DATA</v>
      </c>
      <c r="S75" s="323" t="str">
        <f>IF(PROGRESS!BB89="","NO DATA",PROGRESS!BB89)</f>
        <v>NO DATA</v>
      </c>
      <c r="T75" s="323" t="str">
        <f>IF(PROGRESS!BG89="","NO DATA",PROGRESS!BG89)</f>
        <v>NO DATA</v>
      </c>
      <c r="U75" s="323" t="str">
        <f>IF(PROGRESS!BL89="","NO DATA",PROGRESS!BL89)</f>
        <v>NO DATA</v>
      </c>
      <c r="V75" s="323" t="str">
        <f>IF(PROGRESS!BQ89="","NO DATA",PROGRESS!BQ89)</f>
        <v>NO DATA</v>
      </c>
      <c r="W75" s="323" t="str">
        <f>IF(PROGRESS!BV89="","NO DATA",PROGRESS!BV89)</f>
        <v>NO DATA</v>
      </c>
      <c r="X75" s="323" t="str">
        <f>IF(PROGRESS!CA89="","NO DATA",PROGRESS!CA89)</f>
        <v>NO DATA</v>
      </c>
      <c r="Y75" s="323" t="str">
        <f>IF(PROGRESS!CF89="","NO DATA",PROGRESS!CF89)</f>
        <v>NO DATA</v>
      </c>
      <c r="Z75" s="323" t="str">
        <f>IF(PROGRESS!CK89="","NO DATA",PROGRESS!CK89)</f>
        <v>NO DATA</v>
      </c>
    </row>
    <row r="76" spans="1:26" x14ac:dyDescent="0.25">
      <c r="A76" s="19">
        <f>IF(DATASHEET!A76="","",DATASHEET!A76)</f>
        <v>152768</v>
      </c>
      <c r="B76" s="20" t="str">
        <f>DATASHEET!B76</f>
        <v>HENOK, Daniel</v>
      </c>
      <c r="C76" s="21" t="str">
        <f>DATASHEET!C76</f>
        <v>8JJ</v>
      </c>
      <c r="D76" s="19" t="str">
        <f>DATASHEET!D76</f>
        <v>M</v>
      </c>
      <c r="E76" s="20" t="str">
        <f>DATASHEET!J76</f>
        <v>N</v>
      </c>
      <c r="F76" s="20" t="str">
        <f>DATASHEET!E76</f>
        <v>Y</v>
      </c>
      <c r="G76" s="20" t="str">
        <f>IF(A76="","",IF(DATASHEET!F76="White - British","N","Y"))</f>
        <v>Y</v>
      </c>
      <c r="H76" s="20" t="str">
        <f>DATASHEET!H76</f>
        <v>Y</v>
      </c>
      <c r="I76" s="20" t="str">
        <f>DATASHEET!I76</f>
        <v>N</v>
      </c>
      <c r="J76" s="21" t="str">
        <f>DATASHEET!M76</f>
        <v>H</v>
      </c>
      <c r="K76" s="22"/>
      <c r="L76" s="323" t="str">
        <f>IF(PROGRESS!S90="","NO DATA",PROGRESS!S90)</f>
        <v>NO DATA</v>
      </c>
      <c r="M76" s="323" t="str">
        <f>IF(PROGRESS!X90="","NO DATA",PROGRESS!X90)</f>
        <v>NO DATA</v>
      </c>
      <c r="N76" s="323" t="str">
        <f>IF(PROGRESS!AC90="","NO DATA",PROGRESS!AC90)</f>
        <v>NO DATA</v>
      </c>
      <c r="O76" s="323" t="str">
        <f>IF(PROGRESS!AH90="","NO DATA",PROGRESS!AH90)</f>
        <v>NO DATA</v>
      </c>
      <c r="P76" s="323" t="str">
        <f>IF(PROGRESS!AM90="","NO DATA",PROGRESS!AM90)</f>
        <v>NO DATA</v>
      </c>
      <c r="Q76" s="323" t="str">
        <f>IF(PROGRESS!AR90="","NO DATA",PROGRESS!AR90)</f>
        <v>NO DATA</v>
      </c>
      <c r="R76" s="323" t="str">
        <f>IF(PROGRESS!AW90="","NO DATA",PROGRESS!AW90)</f>
        <v>NO DATA</v>
      </c>
      <c r="S76" s="323" t="str">
        <f>IF(PROGRESS!BB90="","NO DATA",PROGRESS!BB90)</f>
        <v>NO DATA</v>
      </c>
      <c r="T76" s="323" t="str">
        <f>IF(PROGRESS!BG90="","NO DATA",PROGRESS!BG90)</f>
        <v>NO DATA</v>
      </c>
      <c r="U76" s="323" t="str">
        <f>IF(PROGRESS!BL90="","NO DATA",PROGRESS!BL90)</f>
        <v>NO DATA</v>
      </c>
      <c r="V76" s="323" t="str">
        <f>IF(PROGRESS!BQ90="","NO DATA",PROGRESS!BQ90)</f>
        <v>NO DATA</v>
      </c>
      <c r="W76" s="323" t="str">
        <f>IF(PROGRESS!BV90="","NO DATA",PROGRESS!BV90)</f>
        <v>NO DATA</v>
      </c>
      <c r="X76" s="323" t="str">
        <f>IF(PROGRESS!CA90="","NO DATA",PROGRESS!CA90)</f>
        <v>NO DATA</v>
      </c>
      <c r="Y76" s="323" t="str">
        <f>IF(PROGRESS!CF90="","NO DATA",PROGRESS!CF90)</f>
        <v>NO DATA</v>
      </c>
      <c r="Z76" s="323" t="str">
        <f>IF(PROGRESS!CK90="","NO DATA",PROGRESS!CK90)</f>
        <v>NO DATA</v>
      </c>
    </row>
    <row r="77" spans="1:26" x14ac:dyDescent="0.25">
      <c r="A77" s="19">
        <f>IF(DATASHEET!A77="","",DATASHEET!A77)</f>
        <v>152843</v>
      </c>
      <c r="B77" s="20" t="str">
        <f>DATASHEET!B77</f>
        <v>HOGAN, Archie</v>
      </c>
      <c r="C77" s="21" t="str">
        <f>DATASHEET!C77</f>
        <v>8KS</v>
      </c>
      <c r="D77" s="19" t="str">
        <f>DATASHEET!D77</f>
        <v>M</v>
      </c>
      <c r="E77" s="20" t="str">
        <f>DATASHEET!J77</f>
        <v>N</v>
      </c>
      <c r="F77" s="20" t="str">
        <f>DATASHEET!E77</f>
        <v>N</v>
      </c>
      <c r="G77" s="20" t="str">
        <f>IF(A77="","",IF(DATASHEET!F77="White - British","N","Y"))</f>
        <v>N</v>
      </c>
      <c r="H77" s="20" t="str">
        <f>DATASHEET!H77</f>
        <v>N</v>
      </c>
      <c r="I77" s="20" t="str">
        <f>DATASHEET!I77</f>
        <v>N</v>
      </c>
      <c r="J77" s="21" t="str">
        <f>DATASHEET!M77</f>
        <v>M</v>
      </c>
      <c r="K77" s="22"/>
      <c r="L77" s="323" t="str">
        <f>IF(PROGRESS!S91="","NO DATA",PROGRESS!S91)</f>
        <v>NO DATA</v>
      </c>
      <c r="M77" s="323" t="str">
        <f>IF(PROGRESS!X91="","NO DATA",PROGRESS!X91)</f>
        <v>NO DATA</v>
      </c>
      <c r="N77" s="323" t="str">
        <f>IF(PROGRESS!AC91="","NO DATA",PROGRESS!AC91)</f>
        <v>NO DATA</v>
      </c>
      <c r="O77" s="323" t="str">
        <f>IF(PROGRESS!AH91="","NO DATA",PROGRESS!AH91)</f>
        <v>NO DATA</v>
      </c>
      <c r="P77" s="323" t="str">
        <f>IF(PROGRESS!AM91="","NO DATA",PROGRESS!AM91)</f>
        <v>NO DATA</v>
      </c>
      <c r="Q77" s="323" t="str">
        <f>IF(PROGRESS!AR91="","NO DATA",PROGRESS!AR91)</f>
        <v>NO DATA</v>
      </c>
      <c r="R77" s="323" t="str">
        <f>IF(PROGRESS!AW91="","NO DATA",PROGRESS!AW91)</f>
        <v>NO DATA</v>
      </c>
      <c r="S77" s="323" t="str">
        <f>IF(PROGRESS!BB91="","NO DATA",PROGRESS!BB91)</f>
        <v>NO DATA</v>
      </c>
      <c r="T77" s="323" t="str">
        <f>IF(PROGRESS!BG91="","NO DATA",PROGRESS!BG91)</f>
        <v>NO DATA</v>
      </c>
      <c r="U77" s="323" t="str">
        <f>IF(PROGRESS!BL91="","NO DATA",PROGRESS!BL91)</f>
        <v>NO DATA</v>
      </c>
      <c r="V77" s="323" t="str">
        <f>IF(PROGRESS!BQ91="","NO DATA",PROGRESS!BQ91)</f>
        <v>NO DATA</v>
      </c>
      <c r="W77" s="323" t="str">
        <f>IF(PROGRESS!BV91="","NO DATA",PROGRESS!BV91)</f>
        <v>NO DATA</v>
      </c>
      <c r="X77" s="323" t="str">
        <f>IF(PROGRESS!CA91="","NO DATA",PROGRESS!CA91)</f>
        <v>NO DATA</v>
      </c>
      <c r="Y77" s="323" t="str">
        <f>IF(PROGRESS!CF91="","NO DATA",PROGRESS!CF91)</f>
        <v>NO DATA</v>
      </c>
      <c r="Z77" s="323" t="str">
        <f>IF(PROGRESS!CK91="","NO DATA",PROGRESS!CK91)</f>
        <v>NO DATA</v>
      </c>
    </row>
    <row r="78" spans="1:26" x14ac:dyDescent="0.25">
      <c r="A78" s="19">
        <f>IF(DATASHEET!A78="","",DATASHEET!A78)</f>
        <v>152909</v>
      </c>
      <c r="B78" s="20" t="str">
        <f>DATASHEET!B78</f>
        <v>HOGAN, Dylan</v>
      </c>
      <c r="C78" s="21" t="str">
        <f>DATASHEET!C78</f>
        <v>8MH</v>
      </c>
      <c r="D78" s="19" t="str">
        <f>DATASHEET!D78</f>
        <v>M</v>
      </c>
      <c r="E78" s="20" t="str">
        <f>DATASHEET!J78</f>
        <v>N</v>
      </c>
      <c r="F78" s="20" t="str">
        <f>DATASHEET!E78</f>
        <v>N</v>
      </c>
      <c r="G78" s="20" t="str">
        <f>IF(A78="","",IF(DATASHEET!F78="White - British","N","Y"))</f>
        <v>N</v>
      </c>
      <c r="H78" s="20" t="str">
        <f>DATASHEET!H78</f>
        <v>N</v>
      </c>
      <c r="I78" s="20" t="str">
        <f>DATASHEET!I78</f>
        <v>N</v>
      </c>
      <c r="J78" s="21" t="str">
        <f>DATASHEET!M78</f>
        <v>M</v>
      </c>
      <c r="K78" s="22"/>
      <c r="L78" s="323" t="str">
        <f>IF(PROGRESS!S92="","NO DATA",PROGRESS!S92)</f>
        <v>NO DATA</v>
      </c>
      <c r="M78" s="323" t="str">
        <f>IF(PROGRESS!X92="","NO DATA",PROGRESS!X92)</f>
        <v>NO DATA</v>
      </c>
      <c r="N78" s="323" t="str">
        <f>IF(PROGRESS!AC92="","NO DATA",PROGRESS!AC92)</f>
        <v>NO DATA</v>
      </c>
      <c r="O78" s="323" t="str">
        <f>IF(PROGRESS!AH92="","NO DATA",PROGRESS!AH92)</f>
        <v>NO DATA</v>
      </c>
      <c r="P78" s="323" t="str">
        <f>IF(PROGRESS!AM92="","NO DATA",PROGRESS!AM92)</f>
        <v>NO DATA</v>
      </c>
      <c r="Q78" s="323" t="str">
        <f>IF(PROGRESS!AR92="","NO DATA",PROGRESS!AR92)</f>
        <v>NO DATA</v>
      </c>
      <c r="R78" s="323" t="str">
        <f>IF(PROGRESS!AW92="","NO DATA",PROGRESS!AW92)</f>
        <v>NO DATA</v>
      </c>
      <c r="S78" s="323" t="str">
        <f>IF(PROGRESS!BB92="","NO DATA",PROGRESS!BB92)</f>
        <v>NO DATA</v>
      </c>
      <c r="T78" s="323" t="str">
        <f>IF(PROGRESS!BG92="","NO DATA",PROGRESS!BG92)</f>
        <v>NO DATA</v>
      </c>
      <c r="U78" s="323" t="str">
        <f>IF(PROGRESS!BL92="","NO DATA",PROGRESS!BL92)</f>
        <v>NO DATA</v>
      </c>
      <c r="V78" s="323" t="str">
        <f>IF(PROGRESS!BQ92="","NO DATA",PROGRESS!BQ92)</f>
        <v>NO DATA</v>
      </c>
      <c r="W78" s="323" t="str">
        <f>IF(PROGRESS!BV92="","NO DATA",PROGRESS!BV92)</f>
        <v>NO DATA</v>
      </c>
      <c r="X78" s="323" t="str">
        <f>IF(PROGRESS!CA92="","NO DATA",PROGRESS!CA92)</f>
        <v>NO DATA</v>
      </c>
      <c r="Y78" s="323" t="str">
        <f>IF(PROGRESS!CF92="","NO DATA",PROGRESS!CF92)</f>
        <v>NO DATA</v>
      </c>
      <c r="Z78" s="323" t="str">
        <f>IF(PROGRESS!CK92="","NO DATA",PROGRESS!CK92)</f>
        <v>NO DATA</v>
      </c>
    </row>
    <row r="79" spans="1:26" x14ac:dyDescent="0.25">
      <c r="A79" s="19">
        <f>IF(DATASHEET!A79="","",DATASHEET!A79)</f>
        <v>152867</v>
      </c>
      <c r="B79" s="20" t="str">
        <f>DATASHEET!B79</f>
        <v>HOGGART, Bella</v>
      </c>
      <c r="C79" s="21" t="str">
        <f>DATASHEET!C79</f>
        <v>8AR</v>
      </c>
      <c r="D79" s="19" t="str">
        <f>DATASHEET!D79</f>
        <v>F</v>
      </c>
      <c r="E79" s="20" t="str">
        <f>DATASHEET!J79</f>
        <v>N</v>
      </c>
      <c r="F79" s="20" t="str">
        <f>DATASHEET!E79</f>
        <v>N</v>
      </c>
      <c r="G79" s="20" t="str">
        <f>IF(A79="","",IF(DATASHEET!F79="White - British","N","Y"))</f>
        <v>Y</v>
      </c>
      <c r="H79" s="20" t="str">
        <f>DATASHEET!H79</f>
        <v>N</v>
      </c>
      <c r="I79" s="20" t="str">
        <f>DATASHEET!I79</f>
        <v>N</v>
      </c>
      <c r="J79" s="21" t="str">
        <f>DATASHEET!M79</f>
        <v>H</v>
      </c>
      <c r="K79" s="22"/>
      <c r="L79" s="323" t="str">
        <f>IF(PROGRESS!S93="","NO DATA",PROGRESS!S93)</f>
        <v>NO DATA</v>
      </c>
      <c r="M79" s="323" t="str">
        <f>IF(PROGRESS!X93="","NO DATA",PROGRESS!X93)</f>
        <v>NO DATA</v>
      </c>
      <c r="N79" s="323" t="str">
        <f>IF(PROGRESS!AC93="","NO DATA",PROGRESS!AC93)</f>
        <v>NO DATA</v>
      </c>
      <c r="O79" s="323" t="str">
        <f>IF(PROGRESS!AH93="","NO DATA",PROGRESS!AH93)</f>
        <v>NO DATA</v>
      </c>
      <c r="P79" s="323" t="str">
        <f>IF(PROGRESS!AM93="","NO DATA",PROGRESS!AM93)</f>
        <v>NO DATA</v>
      </c>
      <c r="Q79" s="323" t="str">
        <f>IF(PROGRESS!AR93="","NO DATA",PROGRESS!AR93)</f>
        <v>NO DATA</v>
      </c>
      <c r="R79" s="323" t="str">
        <f>IF(PROGRESS!AW93="","NO DATA",PROGRESS!AW93)</f>
        <v>NO DATA</v>
      </c>
      <c r="S79" s="323" t="str">
        <f>IF(PROGRESS!BB93="","NO DATA",PROGRESS!BB93)</f>
        <v>NO DATA</v>
      </c>
      <c r="T79" s="323" t="str">
        <f>IF(PROGRESS!BG93="","NO DATA",PROGRESS!BG93)</f>
        <v>NO DATA</v>
      </c>
      <c r="U79" s="323" t="str">
        <f>IF(PROGRESS!BL93="","NO DATA",PROGRESS!BL93)</f>
        <v>NO DATA</v>
      </c>
      <c r="V79" s="323" t="str">
        <f>IF(PROGRESS!BQ93="","NO DATA",PROGRESS!BQ93)</f>
        <v>NO DATA</v>
      </c>
      <c r="W79" s="323" t="str">
        <f>IF(PROGRESS!BV93="","NO DATA",PROGRESS!BV93)</f>
        <v>NO DATA</v>
      </c>
      <c r="X79" s="323" t="str">
        <f>IF(PROGRESS!CA93="","NO DATA",PROGRESS!CA93)</f>
        <v>NO DATA</v>
      </c>
      <c r="Y79" s="323" t="str">
        <f>IF(PROGRESS!CF93="","NO DATA",PROGRESS!CF93)</f>
        <v>NO DATA</v>
      </c>
      <c r="Z79" s="323" t="str">
        <f>IF(PROGRESS!CK93="","NO DATA",PROGRESS!CK93)</f>
        <v>NO DATA</v>
      </c>
    </row>
    <row r="80" spans="1:26" x14ac:dyDescent="0.25">
      <c r="A80" s="19">
        <f>IF(DATASHEET!A80="","",DATASHEET!A80)</f>
        <v>152840</v>
      </c>
      <c r="B80" s="20" t="str">
        <f>DATASHEET!B80</f>
        <v>HOWDEN, Grace</v>
      </c>
      <c r="C80" s="21" t="str">
        <f>DATASHEET!C80</f>
        <v>8MH</v>
      </c>
      <c r="D80" s="19" t="str">
        <f>DATASHEET!D80</f>
        <v>F</v>
      </c>
      <c r="E80" s="20" t="str">
        <f>DATASHEET!J80</f>
        <v>N</v>
      </c>
      <c r="F80" s="20" t="str">
        <f>DATASHEET!E80</f>
        <v>Y</v>
      </c>
      <c r="G80" s="20" t="str">
        <f>IF(A80="","",IF(DATASHEET!F80="White - British","N","Y"))</f>
        <v>N</v>
      </c>
      <c r="H80" s="20" t="str">
        <f>DATASHEET!H80</f>
        <v>Y</v>
      </c>
      <c r="I80" s="20" t="str">
        <f>DATASHEET!I80</f>
        <v>N</v>
      </c>
      <c r="J80" s="21" t="str">
        <f>DATASHEET!M80</f>
        <v>L</v>
      </c>
      <c r="K80" s="22"/>
      <c r="L80" s="323" t="str">
        <f>IF(PROGRESS!S94="","NO DATA",PROGRESS!S94)</f>
        <v>NO DATA</v>
      </c>
      <c r="M80" s="323" t="str">
        <f>IF(PROGRESS!X94="","NO DATA",PROGRESS!X94)</f>
        <v>NO DATA</v>
      </c>
      <c r="N80" s="323" t="str">
        <f>IF(PROGRESS!AC94="","NO DATA",PROGRESS!AC94)</f>
        <v>NO DATA</v>
      </c>
      <c r="O80" s="323" t="str">
        <f>IF(PROGRESS!AH94="","NO DATA",PROGRESS!AH94)</f>
        <v>NO DATA</v>
      </c>
      <c r="P80" s="323" t="str">
        <f>IF(PROGRESS!AM94="","NO DATA",PROGRESS!AM94)</f>
        <v>NO DATA</v>
      </c>
      <c r="Q80" s="323" t="str">
        <f>IF(PROGRESS!AR94="","NO DATA",PROGRESS!AR94)</f>
        <v>NO DATA</v>
      </c>
      <c r="R80" s="323" t="str">
        <f>IF(PROGRESS!AW94="","NO DATA",PROGRESS!AW94)</f>
        <v>NO DATA</v>
      </c>
      <c r="S80" s="323" t="str">
        <f>IF(PROGRESS!BB94="","NO DATA",PROGRESS!BB94)</f>
        <v>NO DATA</v>
      </c>
      <c r="T80" s="323" t="str">
        <f>IF(PROGRESS!BG94="","NO DATA",PROGRESS!BG94)</f>
        <v>NO DATA</v>
      </c>
      <c r="U80" s="323" t="str">
        <f>IF(PROGRESS!BL94="","NO DATA",PROGRESS!BL94)</f>
        <v>NO DATA</v>
      </c>
      <c r="V80" s="323" t="str">
        <f>IF(PROGRESS!BQ94="","NO DATA",PROGRESS!BQ94)</f>
        <v>NO DATA</v>
      </c>
      <c r="W80" s="323" t="str">
        <f>IF(PROGRESS!BV94="","NO DATA",PROGRESS!BV94)</f>
        <v>NO DATA</v>
      </c>
      <c r="X80" s="323" t="str">
        <f>IF(PROGRESS!CA94="","NO DATA",PROGRESS!CA94)</f>
        <v>NO DATA</v>
      </c>
      <c r="Y80" s="323" t="str">
        <f>IF(PROGRESS!CF94="","NO DATA",PROGRESS!CF94)</f>
        <v>NO DATA</v>
      </c>
      <c r="Z80" s="323" t="str">
        <f>IF(PROGRESS!CK94="","NO DATA",PROGRESS!CK94)</f>
        <v>NO DATA</v>
      </c>
    </row>
    <row r="81" spans="1:26" x14ac:dyDescent="0.25">
      <c r="A81" s="19">
        <f>IF(DATASHEET!A81="","",DATASHEET!A81)</f>
        <v>152872</v>
      </c>
      <c r="B81" s="20" t="str">
        <f>DATASHEET!B81</f>
        <v>IAMPIETRO, Luca</v>
      </c>
      <c r="C81" s="21" t="str">
        <f>DATASHEET!C81</f>
        <v>8JJ</v>
      </c>
      <c r="D81" s="19" t="str">
        <f>DATASHEET!D81</f>
        <v>M</v>
      </c>
      <c r="E81" s="20" t="str">
        <f>DATASHEET!J81</f>
        <v>N</v>
      </c>
      <c r="F81" s="20" t="str">
        <f>DATASHEET!E81</f>
        <v>N</v>
      </c>
      <c r="G81" s="20" t="str">
        <f>IF(A81="","",IF(DATASHEET!F81="White - British","N","Y"))</f>
        <v>N</v>
      </c>
      <c r="H81" s="20" t="str">
        <f>DATASHEET!H81</f>
        <v>N</v>
      </c>
      <c r="I81" s="20" t="str">
        <f>DATASHEET!I81</f>
        <v>N</v>
      </c>
      <c r="J81" s="21" t="str">
        <f>DATASHEET!M81</f>
        <v>H</v>
      </c>
      <c r="K81" s="22"/>
      <c r="L81" s="323" t="str">
        <f>IF(PROGRESS!S95="","NO DATA",PROGRESS!S95)</f>
        <v>NO DATA</v>
      </c>
      <c r="M81" s="323" t="str">
        <f>IF(PROGRESS!X95="","NO DATA",PROGRESS!X95)</f>
        <v>NO DATA</v>
      </c>
      <c r="N81" s="323" t="str">
        <f>IF(PROGRESS!AC95="","NO DATA",PROGRESS!AC95)</f>
        <v>NO DATA</v>
      </c>
      <c r="O81" s="323" t="str">
        <f>IF(PROGRESS!AH95="","NO DATA",PROGRESS!AH95)</f>
        <v>NO DATA</v>
      </c>
      <c r="P81" s="323" t="str">
        <f>IF(PROGRESS!AM95="","NO DATA",PROGRESS!AM95)</f>
        <v>NO DATA</v>
      </c>
      <c r="Q81" s="323" t="str">
        <f>IF(PROGRESS!AR95="","NO DATA",PROGRESS!AR95)</f>
        <v>NO DATA</v>
      </c>
      <c r="R81" s="323" t="str">
        <f>IF(PROGRESS!AW95="","NO DATA",PROGRESS!AW95)</f>
        <v>NO DATA</v>
      </c>
      <c r="S81" s="323" t="str">
        <f>IF(PROGRESS!BB95="","NO DATA",PROGRESS!BB95)</f>
        <v>NO DATA</v>
      </c>
      <c r="T81" s="323" t="str">
        <f>IF(PROGRESS!BG95="","NO DATA",PROGRESS!BG95)</f>
        <v>NO DATA</v>
      </c>
      <c r="U81" s="323" t="str">
        <f>IF(PROGRESS!BL95="","NO DATA",PROGRESS!BL95)</f>
        <v>NO DATA</v>
      </c>
      <c r="V81" s="323" t="str">
        <f>IF(PROGRESS!BQ95="","NO DATA",PROGRESS!BQ95)</f>
        <v>NO DATA</v>
      </c>
      <c r="W81" s="323" t="str">
        <f>IF(PROGRESS!BV95="","NO DATA",PROGRESS!BV95)</f>
        <v>NO DATA</v>
      </c>
      <c r="X81" s="323" t="str">
        <f>IF(PROGRESS!CA95="","NO DATA",PROGRESS!CA95)</f>
        <v>NO DATA</v>
      </c>
      <c r="Y81" s="323" t="str">
        <f>IF(PROGRESS!CF95="","NO DATA",PROGRESS!CF95)</f>
        <v>NO DATA</v>
      </c>
      <c r="Z81" s="323" t="str">
        <f>IF(PROGRESS!CK95="","NO DATA",PROGRESS!CK95)</f>
        <v>NO DATA</v>
      </c>
    </row>
    <row r="82" spans="1:26" x14ac:dyDescent="0.25">
      <c r="A82" s="19">
        <f>IF(DATASHEET!A82="","",DATASHEET!A82)</f>
        <v>152874</v>
      </c>
      <c r="B82" s="20" t="str">
        <f>DATASHEET!B82</f>
        <v>JAKI, Zuzanna</v>
      </c>
      <c r="C82" s="21" t="str">
        <f>DATASHEET!C82</f>
        <v>8AR</v>
      </c>
      <c r="D82" s="19" t="str">
        <f>DATASHEET!D82</f>
        <v>F</v>
      </c>
      <c r="E82" s="20" t="str">
        <f>DATASHEET!J82</f>
        <v>N</v>
      </c>
      <c r="F82" s="20" t="str">
        <f>DATASHEET!E82</f>
        <v>N</v>
      </c>
      <c r="G82" s="20" t="str">
        <f>IF(A82="","",IF(DATASHEET!F82="White - British","N","Y"))</f>
        <v>Y</v>
      </c>
      <c r="H82" s="20" t="str">
        <f>DATASHEET!H82</f>
        <v>N</v>
      </c>
      <c r="I82" s="20" t="str">
        <f>DATASHEET!I82</f>
        <v>N</v>
      </c>
      <c r="J82" s="21" t="str">
        <f>DATASHEET!M82</f>
        <v>M</v>
      </c>
      <c r="K82" s="22"/>
      <c r="L82" s="323" t="str">
        <f>IF(PROGRESS!S96="","NO DATA",PROGRESS!S96)</f>
        <v>NO DATA</v>
      </c>
      <c r="M82" s="323" t="str">
        <f>IF(PROGRESS!X96="","NO DATA",PROGRESS!X96)</f>
        <v>NO DATA</v>
      </c>
      <c r="N82" s="323" t="str">
        <f>IF(PROGRESS!AC96="","NO DATA",PROGRESS!AC96)</f>
        <v>NO DATA</v>
      </c>
      <c r="O82" s="323" t="str">
        <f>IF(PROGRESS!AH96="","NO DATA",PROGRESS!AH96)</f>
        <v>NO DATA</v>
      </c>
      <c r="P82" s="323" t="str">
        <f>IF(PROGRESS!AM96="","NO DATA",PROGRESS!AM96)</f>
        <v>NO DATA</v>
      </c>
      <c r="Q82" s="323" t="str">
        <f>IF(PROGRESS!AR96="","NO DATA",PROGRESS!AR96)</f>
        <v>NO DATA</v>
      </c>
      <c r="R82" s="323" t="str">
        <f>IF(PROGRESS!AW96="","NO DATA",PROGRESS!AW96)</f>
        <v>NO DATA</v>
      </c>
      <c r="S82" s="323" t="str">
        <f>IF(PROGRESS!BB96="","NO DATA",PROGRESS!BB96)</f>
        <v>NO DATA</v>
      </c>
      <c r="T82" s="323" t="str">
        <f>IF(PROGRESS!BG96="","NO DATA",PROGRESS!BG96)</f>
        <v>NO DATA</v>
      </c>
      <c r="U82" s="323" t="str">
        <f>IF(PROGRESS!BL96="","NO DATA",PROGRESS!BL96)</f>
        <v>NO DATA</v>
      </c>
      <c r="V82" s="323" t="str">
        <f>IF(PROGRESS!BQ96="","NO DATA",PROGRESS!BQ96)</f>
        <v>NO DATA</v>
      </c>
      <c r="W82" s="323" t="str">
        <f>IF(PROGRESS!BV96="","NO DATA",PROGRESS!BV96)</f>
        <v>NO DATA</v>
      </c>
      <c r="X82" s="323" t="str">
        <f>IF(PROGRESS!CA96="","NO DATA",PROGRESS!CA96)</f>
        <v>NO DATA</v>
      </c>
      <c r="Y82" s="323" t="str">
        <f>IF(PROGRESS!CF96="","NO DATA",PROGRESS!CF96)</f>
        <v>NO DATA</v>
      </c>
      <c r="Z82" s="323" t="str">
        <f>IF(PROGRESS!CK96="","NO DATA",PROGRESS!CK96)</f>
        <v>NO DATA</v>
      </c>
    </row>
    <row r="83" spans="1:26" x14ac:dyDescent="0.25">
      <c r="A83" s="19">
        <f>IF(DATASHEET!A83="","",DATASHEET!A83)</f>
        <v>152797</v>
      </c>
      <c r="B83" s="20" t="str">
        <f>DATASHEET!B83</f>
        <v>JEJE, Foley</v>
      </c>
      <c r="C83" s="21" t="str">
        <f>DATASHEET!C83</f>
        <v>8MH</v>
      </c>
      <c r="D83" s="19" t="str">
        <f>DATASHEET!D83</f>
        <v>M</v>
      </c>
      <c r="E83" s="20" t="str">
        <f>DATASHEET!J83</f>
        <v>K</v>
      </c>
      <c r="F83" s="20" t="str">
        <f>DATASHEET!E83</f>
        <v>N</v>
      </c>
      <c r="G83" s="20" t="str">
        <f>IF(A83="","",IF(DATASHEET!F83="White - British","N","Y"))</f>
        <v>Y</v>
      </c>
      <c r="H83" s="20" t="str">
        <f>DATASHEET!H83</f>
        <v>N</v>
      </c>
      <c r="I83" s="20" t="str">
        <f>DATASHEET!I83</f>
        <v>N</v>
      </c>
      <c r="J83" s="21" t="str">
        <f>DATASHEET!M83</f>
        <v>H</v>
      </c>
      <c r="K83" s="22"/>
      <c r="L83" s="323" t="str">
        <f>IF(PROGRESS!S97="","NO DATA",PROGRESS!S97)</f>
        <v>NO DATA</v>
      </c>
      <c r="M83" s="323" t="str">
        <f>IF(PROGRESS!X97="","NO DATA",PROGRESS!X97)</f>
        <v>NO DATA</v>
      </c>
      <c r="N83" s="323" t="str">
        <f>IF(PROGRESS!AC97="","NO DATA",PROGRESS!AC97)</f>
        <v>NO DATA</v>
      </c>
      <c r="O83" s="323" t="str">
        <f>IF(PROGRESS!AH97="","NO DATA",PROGRESS!AH97)</f>
        <v>NO DATA</v>
      </c>
      <c r="P83" s="323" t="str">
        <f>IF(PROGRESS!AM97="","NO DATA",PROGRESS!AM97)</f>
        <v>NO DATA</v>
      </c>
      <c r="Q83" s="323" t="str">
        <f>IF(PROGRESS!AR97="","NO DATA",PROGRESS!AR97)</f>
        <v>NO DATA</v>
      </c>
      <c r="R83" s="323" t="str">
        <f>IF(PROGRESS!AW97="","NO DATA",PROGRESS!AW97)</f>
        <v>NO DATA</v>
      </c>
      <c r="S83" s="323" t="str">
        <f>IF(PROGRESS!BB97="","NO DATA",PROGRESS!BB97)</f>
        <v>NO DATA</v>
      </c>
      <c r="T83" s="323" t="str">
        <f>IF(PROGRESS!BG97="","NO DATA",PROGRESS!BG97)</f>
        <v>NO DATA</v>
      </c>
      <c r="U83" s="323" t="str">
        <f>IF(PROGRESS!BL97="","NO DATA",PROGRESS!BL97)</f>
        <v>NO DATA</v>
      </c>
      <c r="V83" s="323" t="str">
        <f>IF(PROGRESS!BQ97="","NO DATA",PROGRESS!BQ97)</f>
        <v>NO DATA</v>
      </c>
      <c r="W83" s="323" t="str">
        <f>IF(PROGRESS!BV97="","NO DATA",PROGRESS!BV97)</f>
        <v>NO DATA</v>
      </c>
      <c r="X83" s="323" t="str">
        <f>IF(PROGRESS!CA97="","NO DATA",PROGRESS!CA97)</f>
        <v>NO DATA</v>
      </c>
      <c r="Y83" s="323" t="str">
        <f>IF(PROGRESS!CF97="","NO DATA",PROGRESS!CF97)</f>
        <v>NO DATA</v>
      </c>
      <c r="Z83" s="323" t="str">
        <f>IF(PROGRESS!CK97="","NO DATA",PROGRESS!CK97)</f>
        <v>NO DATA</v>
      </c>
    </row>
    <row r="84" spans="1:26" x14ac:dyDescent="0.25">
      <c r="A84" s="19">
        <f>IF(DATASHEET!A84="","",DATASHEET!A84)</f>
        <v>152850</v>
      </c>
      <c r="B84" s="20" t="str">
        <f>DATASHEET!B84</f>
        <v>JOKONYA, Tadiwanashe</v>
      </c>
      <c r="C84" s="21" t="str">
        <f>DATASHEET!C84</f>
        <v>8KS</v>
      </c>
      <c r="D84" s="19" t="str">
        <f>DATASHEET!D84</f>
        <v>M</v>
      </c>
      <c r="E84" s="20" t="str">
        <f>DATASHEET!J84</f>
        <v>N</v>
      </c>
      <c r="F84" s="20" t="str">
        <f>DATASHEET!E84</f>
        <v>N</v>
      </c>
      <c r="G84" s="20" t="str">
        <f>IF(A84="","",IF(DATASHEET!F84="White - British","N","Y"))</f>
        <v>Y</v>
      </c>
      <c r="H84" s="20" t="str">
        <f>DATASHEET!H84</f>
        <v>N</v>
      </c>
      <c r="I84" s="20" t="str">
        <f>DATASHEET!I84</f>
        <v>N</v>
      </c>
      <c r="J84" s="21" t="str">
        <f>DATASHEET!M84</f>
        <v>L</v>
      </c>
      <c r="K84" s="22"/>
      <c r="L84" s="323" t="str">
        <f>IF(PROGRESS!S98="","NO DATA",PROGRESS!S98)</f>
        <v>NO DATA</v>
      </c>
      <c r="M84" s="323" t="str">
        <f>IF(PROGRESS!X98="","NO DATA",PROGRESS!X98)</f>
        <v>NO DATA</v>
      </c>
      <c r="N84" s="323" t="str">
        <f>IF(PROGRESS!AC98="","NO DATA",PROGRESS!AC98)</f>
        <v>NO DATA</v>
      </c>
      <c r="O84" s="323" t="str">
        <f>IF(PROGRESS!AH98="","NO DATA",PROGRESS!AH98)</f>
        <v>NO DATA</v>
      </c>
      <c r="P84" s="323" t="str">
        <f>IF(PROGRESS!AM98="","NO DATA",PROGRESS!AM98)</f>
        <v>NO DATA</v>
      </c>
      <c r="Q84" s="323" t="str">
        <f>IF(PROGRESS!AR98="","NO DATA",PROGRESS!AR98)</f>
        <v>NO DATA</v>
      </c>
      <c r="R84" s="323" t="str">
        <f>IF(PROGRESS!AW98="","NO DATA",PROGRESS!AW98)</f>
        <v>NO DATA</v>
      </c>
      <c r="S84" s="323" t="str">
        <f>IF(PROGRESS!BB98="","NO DATA",PROGRESS!BB98)</f>
        <v>NO DATA</v>
      </c>
      <c r="T84" s="323" t="str">
        <f>IF(PROGRESS!BG98="","NO DATA",PROGRESS!BG98)</f>
        <v>NO DATA</v>
      </c>
      <c r="U84" s="323" t="str">
        <f>IF(PROGRESS!BL98="","NO DATA",PROGRESS!BL98)</f>
        <v>NO DATA</v>
      </c>
      <c r="V84" s="323" t="str">
        <f>IF(PROGRESS!BQ98="","NO DATA",PROGRESS!BQ98)</f>
        <v>NO DATA</v>
      </c>
      <c r="W84" s="323" t="str">
        <f>IF(PROGRESS!BV98="","NO DATA",PROGRESS!BV98)</f>
        <v>NO DATA</v>
      </c>
      <c r="X84" s="323" t="str">
        <f>IF(PROGRESS!CA98="","NO DATA",PROGRESS!CA98)</f>
        <v>NO DATA</v>
      </c>
      <c r="Y84" s="323" t="str">
        <f>IF(PROGRESS!CF98="","NO DATA",PROGRESS!CF98)</f>
        <v>NO DATA</v>
      </c>
      <c r="Z84" s="323" t="str">
        <f>IF(PROGRESS!CK98="","NO DATA",PROGRESS!CK98)</f>
        <v>NO DATA</v>
      </c>
    </row>
    <row r="85" spans="1:26" x14ac:dyDescent="0.25">
      <c r="A85" s="19">
        <f>IF(DATASHEET!A85="","",DATASHEET!A85)</f>
        <v>152884</v>
      </c>
      <c r="B85" s="20" t="str">
        <f>DATASHEET!B85</f>
        <v>JONES, Rafael</v>
      </c>
      <c r="C85" s="21" t="str">
        <f>DATASHEET!C85</f>
        <v>8MH</v>
      </c>
      <c r="D85" s="19" t="str">
        <f>DATASHEET!D85</f>
        <v>M</v>
      </c>
      <c r="E85" s="20" t="str">
        <f>DATASHEET!J85</f>
        <v>N</v>
      </c>
      <c r="F85" s="20" t="str">
        <f>DATASHEET!E85</f>
        <v>N</v>
      </c>
      <c r="G85" s="20" t="str">
        <f>IF(A85="","",IF(DATASHEET!F85="White - British","N","Y"))</f>
        <v>N</v>
      </c>
      <c r="H85" s="20" t="str">
        <f>DATASHEET!H85</f>
        <v>N</v>
      </c>
      <c r="I85" s="20" t="str">
        <f>DATASHEET!I85</f>
        <v>N</v>
      </c>
      <c r="J85" s="21" t="str">
        <f>DATASHEET!M85</f>
        <v>M</v>
      </c>
      <c r="K85" s="22"/>
      <c r="L85" s="323" t="str">
        <f>IF(PROGRESS!S99="","NO DATA",PROGRESS!S99)</f>
        <v>NO DATA</v>
      </c>
      <c r="M85" s="323" t="str">
        <f>IF(PROGRESS!X99="","NO DATA",PROGRESS!X99)</f>
        <v>NO DATA</v>
      </c>
      <c r="N85" s="323" t="str">
        <f>IF(PROGRESS!AC99="","NO DATA",PROGRESS!AC99)</f>
        <v>NO DATA</v>
      </c>
      <c r="O85" s="323" t="str">
        <f>IF(PROGRESS!AH99="","NO DATA",PROGRESS!AH99)</f>
        <v>NO DATA</v>
      </c>
      <c r="P85" s="323" t="str">
        <f>IF(PROGRESS!AM99="","NO DATA",PROGRESS!AM99)</f>
        <v>NO DATA</v>
      </c>
      <c r="Q85" s="323" t="str">
        <f>IF(PROGRESS!AR99="","NO DATA",PROGRESS!AR99)</f>
        <v>NO DATA</v>
      </c>
      <c r="R85" s="323" t="str">
        <f>IF(PROGRESS!AW99="","NO DATA",PROGRESS!AW99)</f>
        <v>NO DATA</v>
      </c>
      <c r="S85" s="323" t="str">
        <f>IF(PROGRESS!BB99="","NO DATA",PROGRESS!BB99)</f>
        <v>NO DATA</v>
      </c>
      <c r="T85" s="323" t="str">
        <f>IF(PROGRESS!BG99="","NO DATA",PROGRESS!BG99)</f>
        <v>NO DATA</v>
      </c>
      <c r="U85" s="323" t="str">
        <f>IF(PROGRESS!BL99="","NO DATA",PROGRESS!BL99)</f>
        <v>NO DATA</v>
      </c>
      <c r="V85" s="323" t="str">
        <f>IF(PROGRESS!BQ99="","NO DATA",PROGRESS!BQ99)</f>
        <v>NO DATA</v>
      </c>
      <c r="W85" s="323" t="str">
        <f>IF(PROGRESS!BV99="","NO DATA",PROGRESS!BV99)</f>
        <v>NO DATA</v>
      </c>
      <c r="X85" s="323" t="str">
        <f>IF(PROGRESS!CA99="","NO DATA",PROGRESS!CA99)</f>
        <v>NO DATA</v>
      </c>
      <c r="Y85" s="323" t="str">
        <f>IF(PROGRESS!CF99="","NO DATA",PROGRESS!CF99)</f>
        <v>NO DATA</v>
      </c>
      <c r="Z85" s="323" t="str">
        <f>IF(PROGRESS!CK99="","NO DATA",PROGRESS!CK99)</f>
        <v>NO DATA</v>
      </c>
    </row>
    <row r="86" spans="1:26" x14ac:dyDescent="0.25">
      <c r="A86" s="19">
        <f>IF(DATASHEET!A86="","",DATASHEET!A86)</f>
        <v>152794</v>
      </c>
      <c r="B86" s="20" t="str">
        <f>DATASHEET!B86</f>
        <v>KABBIE, Kaleb</v>
      </c>
      <c r="C86" s="21" t="str">
        <f>DATASHEET!C86</f>
        <v>8KS</v>
      </c>
      <c r="D86" s="19" t="str">
        <f>DATASHEET!D86</f>
        <v>M</v>
      </c>
      <c r="E86" s="20" t="str">
        <f>DATASHEET!J86</f>
        <v>K</v>
      </c>
      <c r="F86" s="20" t="str">
        <f>DATASHEET!E86</f>
        <v>N</v>
      </c>
      <c r="G86" s="20" t="str">
        <f>IF(A86="","",IF(DATASHEET!F86="White - British","N","Y"))</f>
        <v>Y</v>
      </c>
      <c r="H86" s="20" t="str">
        <f>DATASHEET!H86</f>
        <v>N</v>
      </c>
      <c r="I86" s="20" t="str">
        <f>DATASHEET!I86</f>
        <v>N</v>
      </c>
      <c r="J86" s="21" t="str">
        <f>DATASHEET!M86</f>
        <v>L</v>
      </c>
      <c r="K86" s="22"/>
      <c r="L86" s="323" t="str">
        <f>IF(PROGRESS!S100="","NO DATA",PROGRESS!S100)</f>
        <v>NO DATA</v>
      </c>
      <c r="M86" s="323" t="str">
        <f>IF(PROGRESS!X100="","NO DATA",PROGRESS!X100)</f>
        <v>NO DATA</v>
      </c>
      <c r="N86" s="323" t="str">
        <f>IF(PROGRESS!AC100="","NO DATA",PROGRESS!AC100)</f>
        <v>NO DATA</v>
      </c>
      <c r="O86" s="323" t="str">
        <f>IF(PROGRESS!AH100="","NO DATA",PROGRESS!AH100)</f>
        <v>NO DATA</v>
      </c>
      <c r="P86" s="323" t="str">
        <f>IF(PROGRESS!AM100="","NO DATA",PROGRESS!AM100)</f>
        <v>NO DATA</v>
      </c>
      <c r="Q86" s="323" t="str">
        <f>IF(PROGRESS!AR100="","NO DATA",PROGRESS!AR100)</f>
        <v>NO DATA</v>
      </c>
      <c r="R86" s="323" t="str">
        <f>IF(PROGRESS!AW100="","NO DATA",PROGRESS!AW100)</f>
        <v>NO DATA</v>
      </c>
      <c r="S86" s="323" t="str">
        <f>IF(PROGRESS!BB100="","NO DATA",PROGRESS!BB100)</f>
        <v>NO DATA</v>
      </c>
      <c r="T86" s="323" t="str">
        <f>IF(PROGRESS!BG100="","NO DATA",PROGRESS!BG100)</f>
        <v>NO DATA</v>
      </c>
      <c r="U86" s="323" t="str">
        <f>IF(PROGRESS!BL100="","NO DATA",PROGRESS!BL100)</f>
        <v>NO DATA</v>
      </c>
      <c r="V86" s="323" t="str">
        <f>IF(PROGRESS!BQ100="","NO DATA",PROGRESS!BQ100)</f>
        <v>NO DATA</v>
      </c>
      <c r="W86" s="323" t="str">
        <f>IF(PROGRESS!BV100="","NO DATA",PROGRESS!BV100)</f>
        <v>NO DATA</v>
      </c>
      <c r="X86" s="323" t="str">
        <f>IF(PROGRESS!CA100="","NO DATA",PROGRESS!CA100)</f>
        <v>NO DATA</v>
      </c>
      <c r="Y86" s="323" t="str">
        <f>IF(PROGRESS!CF100="","NO DATA",PROGRESS!CF100)</f>
        <v>NO DATA</v>
      </c>
      <c r="Z86" s="323" t="str">
        <f>IF(PROGRESS!CK100="","NO DATA",PROGRESS!CK100)</f>
        <v>NO DATA</v>
      </c>
    </row>
    <row r="87" spans="1:26" x14ac:dyDescent="0.25">
      <c r="A87" s="19">
        <f>IF(DATASHEET!A87="","",DATASHEET!A87)</f>
        <v>152855</v>
      </c>
      <c r="B87" s="20" t="str">
        <f>DATASHEET!B87</f>
        <v>KABUNGA, Daniel</v>
      </c>
      <c r="C87" s="21" t="str">
        <f>DATASHEET!C87</f>
        <v>8KC</v>
      </c>
      <c r="D87" s="19" t="str">
        <f>DATASHEET!D87</f>
        <v>M</v>
      </c>
      <c r="E87" s="20" t="str">
        <f>DATASHEET!J87</f>
        <v>N</v>
      </c>
      <c r="F87" s="20" t="str">
        <f>DATASHEET!E87</f>
        <v>N</v>
      </c>
      <c r="G87" s="20" t="str">
        <f>IF(A87="","",IF(DATASHEET!F87="White - British","N","Y"))</f>
        <v>Y</v>
      </c>
      <c r="H87" s="20" t="str">
        <f>DATASHEET!H87</f>
        <v>N</v>
      </c>
      <c r="I87" s="20" t="str">
        <f>DATASHEET!I87</f>
        <v>N</v>
      </c>
      <c r="J87" s="21" t="str">
        <f>DATASHEET!M87</f>
        <v>M</v>
      </c>
      <c r="K87" s="22"/>
      <c r="L87" s="323" t="str">
        <f>IF(PROGRESS!S101="","NO DATA",PROGRESS!S101)</f>
        <v>NO DATA</v>
      </c>
      <c r="M87" s="323" t="str">
        <f>IF(PROGRESS!X101="","NO DATA",PROGRESS!X101)</f>
        <v>NO DATA</v>
      </c>
      <c r="N87" s="323" t="str">
        <f>IF(PROGRESS!AC101="","NO DATA",PROGRESS!AC101)</f>
        <v>NO DATA</v>
      </c>
      <c r="O87" s="323" t="str">
        <f>IF(PROGRESS!AH101="","NO DATA",PROGRESS!AH101)</f>
        <v>NO DATA</v>
      </c>
      <c r="P87" s="323" t="str">
        <f>IF(PROGRESS!AM101="","NO DATA",PROGRESS!AM101)</f>
        <v>NO DATA</v>
      </c>
      <c r="Q87" s="323" t="str">
        <f>IF(PROGRESS!AR101="","NO DATA",PROGRESS!AR101)</f>
        <v>NO DATA</v>
      </c>
      <c r="R87" s="323" t="str">
        <f>IF(PROGRESS!AW101="","NO DATA",PROGRESS!AW101)</f>
        <v>NO DATA</v>
      </c>
      <c r="S87" s="323" t="str">
        <f>IF(PROGRESS!BB101="","NO DATA",PROGRESS!BB101)</f>
        <v>NO DATA</v>
      </c>
      <c r="T87" s="323" t="str">
        <f>IF(PROGRESS!BG101="","NO DATA",PROGRESS!BG101)</f>
        <v>NO DATA</v>
      </c>
      <c r="U87" s="323" t="str">
        <f>IF(PROGRESS!BL101="","NO DATA",PROGRESS!BL101)</f>
        <v>NO DATA</v>
      </c>
      <c r="V87" s="323" t="str">
        <f>IF(PROGRESS!BQ101="","NO DATA",PROGRESS!BQ101)</f>
        <v>NO DATA</v>
      </c>
      <c r="W87" s="323" t="str">
        <f>IF(PROGRESS!BV101="","NO DATA",PROGRESS!BV101)</f>
        <v>NO DATA</v>
      </c>
      <c r="X87" s="323" t="str">
        <f>IF(PROGRESS!CA101="","NO DATA",PROGRESS!CA101)</f>
        <v>NO DATA</v>
      </c>
      <c r="Y87" s="323" t="str">
        <f>IF(PROGRESS!CF101="","NO DATA",PROGRESS!CF101)</f>
        <v>NO DATA</v>
      </c>
      <c r="Z87" s="323" t="str">
        <f>IF(PROGRESS!CK101="","NO DATA",PROGRESS!CK101)</f>
        <v>NO DATA</v>
      </c>
    </row>
    <row r="88" spans="1:26" x14ac:dyDescent="0.25">
      <c r="A88" s="19">
        <f>IF(DATASHEET!A88="","",DATASHEET!A88)</f>
        <v>152916</v>
      </c>
      <c r="B88" s="20" t="str">
        <f>DATASHEET!B88</f>
        <v>KAZADI, Oliver</v>
      </c>
      <c r="C88" s="21" t="str">
        <f>DATASHEET!C88</f>
        <v>8AR</v>
      </c>
      <c r="D88" s="19" t="str">
        <f>DATASHEET!D88</f>
        <v>M</v>
      </c>
      <c r="E88" s="20" t="str">
        <f>DATASHEET!J88</f>
        <v>N</v>
      </c>
      <c r="F88" s="20" t="str">
        <f>DATASHEET!E88</f>
        <v>Y</v>
      </c>
      <c r="G88" s="20" t="str">
        <f>IF(A88="","",IF(DATASHEET!F88="White - British","N","Y"))</f>
        <v>Y</v>
      </c>
      <c r="H88" s="20" t="str">
        <f>DATASHEET!H88</f>
        <v>Y</v>
      </c>
      <c r="I88" s="20" t="str">
        <f>DATASHEET!I88</f>
        <v>N</v>
      </c>
      <c r="J88" s="21" t="str">
        <f>DATASHEET!M88</f>
        <v>H</v>
      </c>
      <c r="K88" s="22"/>
      <c r="L88" s="323" t="str">
        <f>IF(PROGRESS!S102="","NO DATA",PROGRESS!S102)</f>
        <v>NO DATA</v>
      </c>
      <c r="M88" s="323" t="str">
        <f>IF(PROGRESS!X102="","NO DATA",PROGRESS!X102)</f>
        <v>NO DATA</v>
      </c>
      <c r="N88" s="323" t="str">
        <f>IF(PROGRESS!AC102="","NO DATA",PROGRESS!AC102)</f>
        <v>NO DATA</v>
      </c>
      <c r="O88" s="323" t="str">
        <f>IF(PROGRESS!AH102="","NO DATA",PROGRESS!AH102)</f>
        <v>NO DATA</v>
      </c>
      <c r="P88" s="323" t="str">
        <f>IF(PROGRESS!AM102="","NO DATA",PROGRESS!AM102)</f>
        <v>NO DATA</v>
      </c>
      <c r="Q88" s="323" t="str">
        <f>IF(PROGRESS!AR102="","NO DATA",PROGRESS!AR102)</f>
        <v>NO DATA</v>
      </c>
      <c r="R88" s="323" t="str">
        <f>IF(PROGRESS!AW102="","NO DATA",PROGRESS!AW102)</f>
        <v>NO DATA</v>
      </c>
      <c r="S88" s="323" t="str">
        <f>IF(PROGRESS!BB102="","NO DATA",PROGRESS!BB102)</f>
        <v>NO DATA</v>
      </c>
      <c r="T88" s="323" t="str">
        <f>IF(PROGRESS!BG102="","NO DATA",PROGRESS!BG102)</f>
        <v>NO DATA</v>
      </c>
      <c r="U88" s="323" t="str">
        <f>IF(PROGRESS!BL102="","NO DATA",PROGRESS!BL102)</f>
        <v>NO DATA</v>
      </c>
      <c r="V88" s="323" t="str">
        <f>IF(PROGRESS!BQ102="","NO DATA",PROGRESS!BQ102)</f>
        <v>NO DATA</v>
      </c>
      <c r="W88" s="323" t="str">
        <f>IF(PROGRESS!BV102="","NO DATA",PROGRESS!BV102)</f>
        <v>NO DATA</v>
      </c>
      <c r="X88" s="323" t="str">
        <f>IF(PROGRESS!CA102="","NO DATA",PROGRESS!CA102)</f>
        <v>NO DATA</v>
      </c>
      <c r="Y88" s="323" t="str">
        <f>IF(PROGRESS!CF102="","NO DATA",PROGRESS!CF102)</f>
        <v>NO DATA</v>
      </c>
      <c r="Z88" s="323" t="str">
        <f>IF(PROGRESS!CK102="","NO DATA",PROGRESS!CK102)</f>
        <v>NO DATA</v>
      </c>
    </row>
    <row r="89" spans="1:26" x14ac:dyDescent="0.25">
      <c r="A89" s="19">
        <f>IF(DATASHEET!A89="","",DATASHEET!A89)</f>
        <v>152887</v>
      </c>
      <c r="B89" s="20" t="str">
        <f>DATASHEET!B89</f>
        <v>KHAN, Inaya</v>
      </c>
      <c r="C89" s="21" t="str">
        <f>DATASHEET!C89</f>
        <v>8AB</v>
      </c>
      <c r="D89" s="19" t="str">
        <f>DATASHEET!D89</f>
        <v>F</v>
      </c>
      <c r="E89" s="20" t="str">
        <f>DATASHEET!J89</f>
        <v>N</v>
      </c>
      <c r="F89" s="20" t="str">
        <f>DATASHEET!E89</f>
        <v>N</v>
      </c>
      <c r="G89" s="20" t="str">
        <f>IF(A89="","",IF(DATASHEET!F89="White - British","N","Y"))</f>
        <v>Y</v>
      </c>
      <c r="H89" s="20" t="str">
        <f>DATASHEET!H89</f>
        <v>N</v>
      </c>
      <c r="I89" s="20" t="str">
        <f>DATASHEET!I89</f>
        <v>N</v>
      </c>
      <c r="J89" s="21" t="str">
        <f>DATASHEET!M89</f>
        <v>M</v>
      </c>
      <c r="K89" s="22"/>
      <c r="L89" s="323" t="str">
        <f>IF(PROGRESS!S103="","NO DATA",PROGRESS!S103)</f>
        <v>NO DATA</v>
      </c>
      <c r="M89" s="323" t="str">
        <f>IF(PROGRESS!X103="","NO DATA",PROGRESS!X103)</f>
        <v>NO DATA</v>
      </c>
      <c r="N89" s="323" t="str">
        <f>IF(PROGRESS!AC103="","NO DATA",PROGRESS!AC103)</f>
        <v>NO DATA</v>
      </c>
      <c r="O89" s="323" t="str">
        <f>IF(PROGRESS!AH103="","NO DATA",PROGRESS!AH103)</f>
        <v>NO DATA</v>
      </c>
      <c r="P89" s="323" t="str">
        <f>IF(PROGRESS!AM103="","NO DATA",PROGRESS!AM103)</f>
        <v>NO DATA</v>
      </c>
      <c r="Q89" s="323" t="str">
        <f>IF(PROGRESS!AR103="","NO DATA",PROGRESS!AR103)</f>
        <v>NO DATA</v>
      </c>
      <c r="R89" s="323" t="str">
        <f>IF(PROGRESS!AW103="","NO DATA",PROGRESS!AW103)</f>
        <v>NO DATA</v>
      </c>
      <c r="S89" s="323" t="str">
        <f>IF(PROGRESS!BB103="","NO DATA",PROGRESS!BB103)</f>
        <v>NO DATA</v>
      </c>
      <c r="T89" s="323" t="str">
        <f>IF(PROGRESS!BG103="","NO DATA",PROGRESS!BG103)</f>
        <v>NO DATA</v>
      </c>
      <c r="U89" s="323" t="str">
        <f>IF(PROGRESS!BL103="","NO DATA",PROGRESS!BL103)</f>
        <v>NO DATA</v>
      </c>
      <c r="V89" s="323" t="str">
        <f>IF(PROGRESS!BQ103="","NO DATA",PROGRESS!BQ103)</f>
        <v>NO DATA</v>
      </c>
      <c r="W89" s="323" t="str">
        <f>IF(PROGRESS!BV103="","NO DATA",PROGRESS!BV103)</f>
        <v>NO DATA</v>
      </c>
      <c r="X89" s="323" t="str">
        <f>IF(PROGRESS!CA103="","NO DATA",PROGRESS!CA103)</f>
        <v>NO DATA</v>
      </c>
      <c r="Y89" s="323" t="str">
        <f>IF(PROGRESS!CF103="","NO DATA",PROGRESS!CF103)</f>
        <v>NO DATA</v>
      </c>
      <c r="Z89" s="323" t="str">
        <f>IF(PROGRESS!CK103="","NO DATA",PROGRESS!CK103)</f>
        <v>NO DATA</v>
      </c>
    </row>
    <row r="90" spans="1:26" x14ac:dyDescent="0.25">
      <c r="A90" s="19">
        <f>IF(DATASHEET!A90="","",DATASHEET!A90)</f>
        <v>152885</v>
      </c>
      <c r="B90" s="20" t="str">
        <f>DATASHEET!B90</f>
        <v>KIKET-MAKOUBI, Inke</v>
      </c>
      <c r="C90" s="21" t="str">
        <f>DATASHEET!C90</f>
        <v>8TR</v>
      </c>
      <c r="D90" s="19" t="str">
        <f>DATASHEET!D90</f>
        <v>M</v>
      </c>
      <c r="E90" s="20" t="str">
        <f>DATASHEET!J90</f>
        <v>K</v>
      </c>
      <c r="F90" s="20" t="str">
        <f>DATASHEET!E90</f>
        <v>N</v>
      </c>
      <c r="G90" s="20" t="str">
        <f>IF(A90="","",IF(DATASHEET!F90="White - British","N","Y"))</f>
        <v>Y</v>
      </c>
      <c r="H90" s="20" t="str">
        <f>DATASHEET!H90</f>
        <v>N</v>
      </c>
      <c r="I90" s="20" t="str">
        <f>DATASHEET!I90</f>
        <v>N</v>
      </c>
      <c r="J90" s="21" t="str">
        <f>DATASHEET!M90</f>
        <v>H</v>
      </c>
      <c r="K90" s="22"/>
      <c r="L90" s="323" t="str">
        <f>IF(PROGRESS!S104="","NO DATA",PROGRESS!S104)</f>
        <v>NO DATA</v>
      </c>
      <c r="M90" s="323" t="str">
        <f>IF(PROGRESS!X104="","NO DATA",PROGRESS!X104)</f>
        <v>NO DATA</v>
      </c>
      <c r="N90" s="323" t="str">
        <f>IF(PROGRESS!AC104="","NO DATA",PROGRESS!AC104)</f>
        <v>NO DATA</v>
      </c>
      <c r="O90" s="323" t="str">
        <f>IF(PROGRESS!AH104="","NO DATA",PROGRESS!AH104)</f>
        <v>NO DATA</v>
      </c>
      <c r="P90" s="323" t="str">
        <f>IF(PROGRESS!AM104="","NO DATA",PROGRESS!AM104)</f>
        <v>NO DATA</v>
      </c>
      <c r="Q90" s="323" t="str">
        <f>IF(PROGRESS!AR104="","NO DATA",PROGRESS!AR104)</f>
        <v>NO DATA</v>
      </c>
      <c r="R90" s="323" t="str">
        <f>IF(PROGRESS!AW104="","NO DATA",PROGRESS!AW104)</f>
        <v>NO DATA</v>
      </c>
      <c r="S90" s="323" t="str">
        <f>IF(PROGRESS!BB104="","NO DATA",PROGRESS!BB104)</f>
        <v>NO DATA</v>
      </c>
      <c r="T90" s="323" t="str">
        <f>IF(PROGRESS!BG104="","NO DATA",PROGRESS!BG104)</f>
        <v>NO DATA</v>
      </c>
      <c r="U90" s="323" t="str">
        <f>IF(PROGRESS!BL104="","NO DATA",PROGRESS!BL104)</f>
        <v>NO DATA</v>
      </c>
      <c r="V90" s="323" t="str">
        <f>IF(PROGRESS!BQ104="","NO DATA",PROGRESS!BQ104)</f>
        <v>NO DATA</v>
      </c>
      <c r="W90" s="323" t="str">
        <f>IF(PROGRESS!BV104="","NO DATA",PROGRESS!BV104)</f>
        <v>NO DATA</v>
      </c>
      <c r="X90" s="323" t="str">
        <f>IF(PROGRESS!CA104="","NO DATA",PROGRESS!CA104)</f>
        <v>NO DATA</v>
      </c>
      <c r="Y90" s="323" t="str">
        <f>IF(PROGRESS!CF104="","NO DATA",PROGRESS!CF104)</f>
        <v>NO DATA</v>
      </c>
      <c r="Z90" s="323" t="str">
        <f>IF(PROGRESS!CK104="","NO DATA",PROGRESS!CK104)</f>
        <v>NO DATA</v>
      </c>
    </row>
    <row r="91" spans="1:26" x14ac:dyDescent="0.25">
      <c r="A91" s="19">
        <f>IF(DATASHEET!A91="","",DATASHEET!A91)</f>
        <v>152922</v>
      </c>
      <c r="B91" s="20" t="str">
        <f>DATASHEET!B91</f>
        <v>KING, Sarah</v>
      </c>
      <c r="C91" s="21" t="str">
        <f>DATASHEET!C91</f>
        <v>8MH</v>
      </c>
      <c r="D91" s="19" t="str">
        <f>DATASHEET!D91</f>
        <v>F</v>
      </c>
      <c r="E91" s="20" t="str">
        <f>DATASHEET!J91</f>
        <v>N</v>
      </c>
      <c r="F91" s="20" t="str">
        <f>DATASHEET!E91</f>
        <v>N</v>
      </c>
      <c r="G91" s="20" t="str">
        <f>IF(A91="","",IF(DATASHEET!F91="White - British","N","Y"))</f>
        <v>N</v>
      </c>
      <c r="H91" s="20" t="str">
        <f>DATASHEET!H91</f>
        <v>N</v>
      </c>
      <c r="I91" s="20" t="str">
        <f>DATASHEET!I91</f>
        <v>N</v>
      </c>
      <c r="J91" s="21" t="str">
        <f>DATASHEET!M91</f>
        <v>H</v>
      </c>
      <c r="K91" s="22"/>
      <c r="L91" s="323" t="str">
        <f>IF(PROGRESS!S105="","NO DATA",PROGRESS!S105)</f>
        <v>NO DATA</v>
      </c>
      <c r="M91" s="323" t="str">
        <f>IF(PROGRESS!X105="","NO DATA",PROGRESS!X105)</f>
        <v>NO DATA</v>
      </c>
      <c r="N91" s="323" t="str">
        <f>IF(PROGRESS!AC105="","NO DATA",PROGRESS!AC105)</f>
        <v>NO DATA</v>
      </c>
      <c r="O91" s="323" t="str">
        <f>IF(PROGRESS!AH105="","NO DATA",PROGRESS!AH105)</f>
        <v>NO DATA</v>
      </c>
      <c r="P91" s="323" t="str">
        <f>IF(PROGRESS!AM105="","NO DATA",PROGRESS!AM105)</f>
        <v>NO DATA</v>
      </c>
      <c r="Q91" s="323" t="str">
        <f>IF(PROGRESS!AR105="","NO DATA",PROGRESS!AR105)</f>
        <v>NO DATA</v>
      </c>
      <c r="R91" s="323" t="str">
        <f>IF(PROGRESS!AW105="","NO DATA",PROGRESS!AW105)</f>
        <v>NO DATA</v>
      </c>
      <c r="S91" s="323" t="str">
        <f>IF(PROGRESS!BB105="","NO DATA",PROGRESS!BB105)</f>
        <v>NO DATA</v>
      </c>
      <c r="T91" s="323" t="str">
        <f>IF(PROGRESS!BG105="","NO DATA",PROGRESS!BG105)</f>
        <v>NO DATA</v>
      </c>
      <c r="U91" s="323" t="str">
        <f>IF(PROGRESS!BL105="","NO DATA",PROGRESS!BL105)</f>
        <v>NO DATA</v>
      </c>
      <c r="V91" s="323" t="str">
        <f>IF(PROGRESS!BQ105="","NO DATA",PROGRESS!BQ105)</f>
        <v>NO DATA</v>
      </c>
      <c r="W91" s="323" t="str">
        <f>IF(PROGRESS!BV105="","NO DATA",PROGRESS!BV105)</f>
        <v>NO DATA</v>
      </c>
      <c r="X91" s="323" t="str">
        <f>IF(PROGRESS!CA105="","NO DATA",PROGRESS!CA105)</f>
        <v>NO DATA</v>
      </c>
      <c r="Y91" s="323" t="str">
        <f>IF(PROGRESS!CF105="","NO DATA",PROGRESS!CF105)</f>
        <v>NO DATA</v>
      </c>
      <c r="Z91" s="323" t="str">
        <f>IF(PROGRESS!CK105="","NO DATA",PROGRESS!CK105)</f>
        <v>NO DATA</v>
      </c>
    </row>
    <row r="92" spans="1:26" x14ac:dyDescent="0.25">
      <c r="A92" s="19">
        <f>IF(DATASHEET!A92="","",DATASHEET!A92)</f>
        <v>152902</v>
      </c>
      <c r="B92" s="20" t="str">
        <f>DATASHEET!B92</f>
        <v>KING-SMITH, Leo</v>
      </c>
      <c r="C92" s="21" t="str">
        <f>DATASHEET!C92</f>
        <v>8PH</v>
      </c>
      <c r="D92" s="19" t="str">
        <f>DATASHEET!D92</f>
        <v>M</v>
      </c>
      <c r="E92" s="20" t="str">
        <f>DATASHEET!J92</f>
        <v>N</v>
      </c>
      <c r="F92" s="20" t="str">
        <f>DATASHEET!E92</f>
        <v>N</v>
      </c>
      <c r="G92" s="20" t="str">
        <f>IF(A92="","",IF(DATASHEET!F92="White - British","N","Y"))</f>
        <v>Y</v>
      </c>
      <c r="H92" s="20" t="str">
        <f>DATASHEET!H92</f>
        <v>N</v>
      </c>
      <c r="I92" s="20" t="str">
        <f>DATASHEET!I92</f>
        <v>N</v>
      </c>
      <c r="J92" s="21" t="str">
        <f>DATASHEET!M92</f>
        <v>H</v>
      </c>
      <c r="K92" s="22"/>
      <c r="L92" s="323" t="str">
        <f>IF(PROGRESS!S106="","NO DATA",PROGRESS!S106)</f>
        <v>NO DATA</v>
      </c>
      <c r="M92" s="323" t="str">
        <f>IF(PROGRESS!X106="","NO DATA",PROGRESS!X106)</f>
        <v>NO DATA</v>
      </c>
      <c r="N92" s="323" t="str">
        <f>IF(PROGRESS!AC106="","NO DATA",PROGRESS!AC106)</f>
        <v>NO DATA</v>
      </c>
      <c r="O92" s="323" t="str">
        <f>IF(PROGRESS!AH106="","NO DATA",PROGRESS!AH106)</f>
        <v>NO DATA</v>
      </c>
      <c r="P92" s="323" t="str">
        <f>IF(PROGRESS!AM106="","NO DATA",PROGRESS!AM106)</f>
        <v>NO DATA</v>
      </c>
      <c r="Q92" s="323" t="str">
        <f>IF(PROGRESS!AR106="","NO DATA",PROGRESS!AR106)</f>
        <v>NO DATA</v>
      </c>
      <c r="R92" s="323" t="str">
        <f>IF(PROGRESS!AW106="","NO DATA",PROGRESS!AW106)</f>
        <v>NO DATA</v>
      </c>
      <c r="S92" s="323" t="str">
        <f>IF(PROGRESS!BB106="","NO DATA",PROGRESS!BB106)</f>
        <v>NO DATA</v>
      </c>
      <c r="T92" s="323" t="str">
        <f>IF(PROGRESS!BG106="","NO DATA",PROGRESS!BG106)</f>
        <v>NO DATA</v>
      </c>
      <c r="U92" s="323" t="str">
        <f>IF(PROGRESS!BL106="","NO DATA",PROGRESS!BL106)</f>
        <v>NO DATA</v>
      </c>
      <c r="V92" s="323" t="str">
        <f>IF(PROGRESS!BQ106="","NO DATA",PROGRESS!BQ106)</f>
        <v>NO DATA</v>
      </c>
      <c r="W92" s="323" t="str">
        <f>IF(PROGRESS!BV106="","NO DATA",PROGRESS!BV106)</f>
        <v>NO DATA</v>
      </c>
      <c r="X92" s="323" t="str">
        <f>IF(PROGRESS!CA106="","NO DATA",PROGRESS!CA106)</f>
        <v>NO DATA</v>
      </c>
      <c r="Y92" s="323" t="str">
        <f>IF(PROGRESS!CF106="","NO DATA",PROGRESS!CF106)</f>
        <v>NO DATA</v>
      </c>
      <c r="Z92" s="323" t="str">
        <f>IF(PROGRESS!CK106="","NO DATA",PROGRESS!CK106)</f>
        <v>NO DATA</v>
      </c>
    </row>
    <row r="93" spans="1:26" x14ac:dyDescent="0.25">
      <c r="A93" s="19">
        <f>IF(DATASHEET!A93="","",DATASHEET!A93)</f>
        <v>152876</v>
      </c>
      <c r="B93" s="20" t="str">
        <f>DATASHEET!B93</f>
        <v>KIRBY, Caleb</v>
      </c>
      <c r="C93" s="21" t="str">
        <f>DATASHEET!C93</f>
        <v>8PH</v>
      </c>
      <c r="D93" s="19" t="str">
        <f>DATASHEET!D93</f>
        <v>M</v>
      </c>
      <c r="E93" s="20" t="str">
        <f>DATASHEET!J93</f>
        <v>N</v>
      </c>
      <c r="F93" s="20" t="str">
        <f>DATASHEET!E93</f>
        <v>N</v>
      </c>
      <c r="G93" s="20" t="str">
        <f>IF(A93="","",IF(DATASHEET!F93="White - British","N","Y"))</f>
        <v>N</v>
      </c>
      <c r="H93" s="20" t="str">
        <f>DATASHEET!H93</f>
        <v>N</v>
      </c>
      <c r="I93" s="20" t="str">
        <f>DATASHEET!I93</f>
        <v>N</v>
      </c>
      <c r="J93" s="21" t="str">
        <f>DATASHEET!M93</f>
        <v>H</v>
      </c>
      <c r="K93" s="22"/>
      <c r="L93" s="323" t="str">
        <f>IF(PROGRESS!S107="","NO DATA",PROGRESS!S107)</f>
        <v>NO DATA</v>
      </c>
      <c r="M93" s="323" t="str">
        <f>IF(PROGRESS!X107="","NO DATA",PROGRESS!X107)</f>
        <v>NO DATA</v>
      </c>
      <c r="N93" s="323" t="str">
        <f>IF(PROGRESS!AC107="","NO DATA",PROGRESS!AC107)</f>
        <v>NO DATA</v>
      </c>
      <c r="O93" s="323" t="str">
        <f>IF(PROGRESS!AH107="","NO DATA",PROGRESS!AH107)</f>
        <v>NO DATA</v>
      </c>
      <c r="P93" s="323" t="str">
        <f>IF(PROGRESS!AM107="","NO DATA",PROGRESS!AM107)</f>
        <v>NO DATA</v>
      </c>
      <c r="Q93" s="323" t="str">
        <f>IF(PROGRESS!AR107="","NO DATA",PROGRESS!AR107)</f>
        <v>NO DATA</v>
      </c>
      <c r="R93" s="323" t="str">
        <f>IF(PROGRESS!AW107="","NO DATA",PROGRESS!AW107)</f>
        <v>NO DATA</v>
      </c>
      <c r="S93" s="323" t="str">
        <f>IF(PROGRESS!BB107="","NO DATA",PROGRESS!BB107)</f>
        <v>NO DATA</v>
      </c>
      <c r="T93" s="323" t="str">
        <f>IF(PROGRESS!BG107="","NO DATA",PROGRESS!BG107)</f>
        <v>NO DATA</v>
      </c>
      <c r="U93" s="323" t="str">
        <f>IF(PROGRESS!BL107="","NO DATA",PROGRESS!BL107)</f>
        <v>NO DATA</v>
      </c>
      <c r="V93" s="323" t="str">
        <f>IF(PROGRESS!BQ107="","NO DATA",PROGRESS!BQ107)</f>
        <v>NO DATA</v>
      </c>
      <c r="W93" s="323" t="str">
        <f>IF(PROGRESS!BV107="","NO DATA",PROGRESS!BV107)</f>
        <v>NO DATA</v>
      </c>
      <c r="X93" s="323" t="str">
        <f>IF(PROGRESS!CA107="","NO DATA",PROGRESS!CA107)</f>
        <v>NO DATA</v>
      </c>
      <c r="Y93" s="323" t="str">
        <f>IF(PROGRESS!CF107="","NO DATA",PROGRESS!CF107)</f>
        <v>NO DATA</v>
      </c>
      <c r="Z93" s="323" t="str">
        <f>IF(PROGRESS!CK107="","NO DATA",PROGRESS!CK107)</f>
        <v>NO DATA</v>
      </c>
    </row>
    <row r="94" spans="1:26" x14ac:dyDescent="0.25">
      <c r="A94" s="19">
        <f>IF(DATASHEET!A94="","",DATASHEET!A94)</f>
        <v>152811</v>
      </c>
      <c r="B94" s="20" t="str">
        <f>DATASHEET!B94</f>
        <v>KIRKMAN, Harry</v>
      </c>
      <c r="C94" s="21" t="str">
        <f>DATASHEET!C94</f>
        <v>8AB</v>
      </c>
      <c r="D94" s="19" t="str">
        <f>DATASHEET!D94</f>
        <v>M</v>
      </c>
      <c r="E94" s="20" t="str">
        <f>DATASHEET!J94</f>
        <v>N</v>
      </c>
      <c r="F94" s="20" t="str">
        <f>DATASHEET!E94</f>
        <v>N</v>
      </c>
      <c r="G94" s="20" t="str">
        <f>IF(A94="","",IF(DATASHEET!F94="White - British","N","Y"))</f>
        <v>N</v>
      </c>
      <c r="H94" s="20" t="str">
        <f>DATASHEET!H94</f>
        <v>N</v>
      </c>
      <c r="I94" s="20" t="str">
        <f>DATASHEET!I94</f>
        <v>N</v>
      </c>
      <c r="J94" s="21" t="str">
        <f>DATASHEET!M94</f>
        <v>M</v>
      </c>
      <c r="K94" s="22"/>
      <c r="L94" s="323" t="str">
        <f>IF(PROGRESS!S108="","NO DATA",PROGRESS!S108)</f>
        <v>NO DATA</v>
      </c>
      <c r="M94" s="323" t="str">
        <f>IF(PROGRESS!X108="","NO DATA",PROGRESS!X108)</f>
        <v>NO DATA</v>
      </c>
      <c r="N94" s="323" t="str">
        <f>IF(PROGRESS!AC108="","NO DATA",PROGRESS!AC108)</f>
        <v>NO DATA</v>
      </c>
      <c r="O94" s="323" t="str">
        <f>IF(PROGRESS!AH108="","NO DATA",PROGRESS!AH108)</f>
        <v>NO DATA</v>
      </c>
      <c r="P94" s="323" t="str">
        <f>IF(PROGRESS!AM108="","NO DATA",PROGRESS!AM108)</f>
        <v>NO DATA</v>
      </c>
      <c r="Q94" s="323" t="str">
        <f>IF(PROGRESS!AR108="","NO DATA",PROGRESS!AR108)</f>
        <v>NO DATA</v>
      </c>
      <c r="R94" s="323" t="str">
        <f>IF(PROGRESS!AW108="","NO DATA",PROGRESS!AW108)</f>
        <v>NO DATA</v>
      </c>
      <c r="S94" s="323" t="str">
        <f>IF(PROGRESS!BB108="","NO DATA",PROGRESS!BB108)</f>
        <v>NO DATA</v>
      </c>
      <c r="T94" s="323" t="str">
        <f>IF(PROGRESS!BG108="","NO DATA",PROGRESS!BG108)</f>
        <v>NO DATA</v>
      </c>
      <c r="U94" s="323" t="str">
        <f>IF(PROGRESS!BL108="","NO DATA",PROGRESS!BL108)</f>
        <v>NO DATA</v>
      </c>
      <c r="V94" s="323" t="str">
        <f>IF(PROGRESS!BQ108="","NO DATA",PROGRESS!BQ108)</f>
        <v>NO DATA</v>
      </c>
      <c r="W94" s="323" t="str">
        <f>IF(PROGRESS!BV108="","NO DATA",PROGRESS!BV108)</f>
        <v>NO DATA</v>
      </c>
      <c r="X94" s="323" t="str">
        <f>IF(PROGRESS!CA108="","NO DATA",PROGRESS!CA108)</f>
        <v>NO DATA</v>
      </c>
      <c r="Y94" s="323" t="str">
        <f>IF(PROGRESS!CF108="","NO DATA",PROGRESS!CF108)</f>
        <v>NO DATA</v>
      </c>
      <c r="Z94" s="323" t="str">
        <f>IF(PROGRESS!CK108="","NO DATA",PROGRESS!CK108)</f>
        <v>NO DATA</v>
      </c>
    </row>
    <row r="95" spans="1:26" x14ac:dyDescent="0.25">
      <c r="A95" s="19">
        <f>IF(DATASHEET!A95="","",DATASHEET!A95)</f>
        <v>152918</v>
      </c>
      <c r="B95" s="20" t="str">
        <f>DATASHEET!B95</f>
        <v>KOWALSKI, Marcel</v>
      </c>
      <c r="C95" s="21" t="str">
        <f>DATASHEET!C95</f>
        <v>8TR</v>
      </c>
      <c r="D95" s="19" t="str">
        <f>DATASHEET!D95</f>
        <v>M</v>
      </c>
      <c r="E95" s="20" t="str">
        <f>DATASHEET!J95</f>
        <v>N</v>
      </c>
      <c r="F95" s="20" t="str">
        <f>DATASHEET!E95</f>
        <v>N</v>
      </c>
      <c r="G95" s="20" t="str">
        <f>IF(A95="","",IF(DATASHEET!F95="White - British","N","Y"))</f>
        <v>Y</v>
      </c>
      <c r="H95" s="20" t="str">
        <f>DATASHEET!H95</f>
        <v>N</v>
      </c>
      <c r="I95" s="20" t="str">
        <f>DATASHEET!I95</f>
        <v>N</v>
      </c>
      <c r="J95" s="21" t="str">
        <f>DATASHEET!M95</f>
        <v>M</v>
      </c>
      <c r="K95" s="22"/>
      <c r="L95" s="323" t="str">
        <f>IF(PROGRESS!S109="","NO DATA",PROGRESS!S109)</f>
        <v>NO DATA</v>
      </c>
      <c r="M95" s="323" t="str">
        <f>IF(PROGRESS!X109="","NO DATA",PROGRESS!X109)</f>
        <v>NO DATA</v>
      </c>
      <c r="N95" s="323" t="str">
        <f>IF(PROGRESS!AC109="","NO DATA",PROGRESS!AC109)</f>
        <v>NO DATA</v>
      </c>
      <c r="O95" s="323" t="str">
        <f>IF(PROGRESS!AH109="","NO DATA",PROGRESS!AH109)</f>
        <v>NO DATA</v>
      </c>
      <c r="P95" s="323" t="str">
        <f>IF(PROGRESS!AM109="","NO DATA",PROGRESS!AM109)</f>
        <v>NO DATA</v>
      </c>
      <c r="Q95" s="323" t="str">
        <f>IF(PROGRESS!AR109="","NO DATA",PROGRESS!AR109)</f>
        <v>NO DATA</v>
      </c>
      <c r="R95" s="323" t="str">
        <f>IF(PROGRESS!AW109="","NO DATA",PROGRESS!AW109)</f>
        <v>NO DATA</v>
      </c>
      <c r="S95" s="323" t="str">
        <f>IF(PROGRESS!BB109="","NO DATA",PROGRESS!BB109)</f>
        <v>NO DATA</v>
      </c>
      <c r="T95" s="323" t="str">
        <f>IF(PROGRESS!BG109="","NO DATA",PROGRESS!BG109)</f>
        <v>NO DATA</v>
      </c>
      <c r="U95" s="323" t="str">
        <f>IF(PROGRESS!BL109="","NO DATA",PROGRESS!BL109)</f>
        <v>NO DATA</v>
      </c>
      <c r="V95" s="323" t="str">
        <f>IF(PROGRESS!BQ109="","NO DATA",PROGRESS!BQ109)</f>
        <v>NO DATA</v>
      </c>
      <c r="W95" s="323" t="str">
        <f>IF(PROGRESS!BV109="","NO DATA",PROGRESS!BV109)</f>
        <v>NO DATA</v>
      </c>
      <c r="X95" s="323" t="str">
        <f>IF(PROGRESS!CA109="","NO DATA",PROGRESS!CA109)</f>
        <v>NO DATA</v>
      </c>
      <c r="Y95" s="323" t="str">
        <f>IF(PROGRESS!CF109="","NO DATA",PROGRESS!CF109)</f>
        <v>NO DATA</v>
      </c>
      <c r="Z95" s="323" t="str">
        <f>IF(PROGRESS!CK109="","NO DATA",PROGRESS!CK109)</f>
        <v>NO DATA</v>
      </c>
    </row>
    <row r="96" spans="1:26" x14ac:dyDescent="0.25">
      <c r="A96" s="19">
        <f>IF(DATASHEET!A96="","",DATASHEET!A96)</f>
        <v>152747</v>
      </c>
      <c r="B96" s="20" t="str">
        <f>DATASHEET!B96</f>
        <v>LAGASON, Jakob</v>
      </c>
      <c r="C96" s="21" t="str">
        <f>DATASHEET!C96</f>
        <v>8MH</v>
      </c>
      <c r="D96" s="19" t="str">
        <f>DATASHEET!D96</f>
        <v>M</v>
      </c>
      <c r="E96" s="20" t="str">
        <f>DATASHEET!J96</f>
        <v>N</v>
      </c>
      <c r="F96" s="20" t="str">
        <f>DATASHEET!E96</f>
        <v>N</v>
      </c>
      <c r="G96" s="20" t="str">
        <f>IF(A96="","",IF(DATASHEET!F96="White - British","N","Y"))</f>
        <v>Y</v>
      </c>
      <c r="H96" s="20" t="str">
        <f>DATASHEET!H96</f>
        <v>N</v>
      </c>
      <c r="I96" s="20" t="str">
        <f>DATASHEET!I96</f>
        <v>N</v>
      </c>
      <c r="J96" s="21" t="str">
        <f>DATASHEET!M96</f>
        <v/>
      </c>
      <c r="K96" s="22"/>
      <c r="L96" s="323" t="str">
        <f>IF(PROGRESS!S110="","NO DATA",PROGRESS!S110)</f>
        <v>NO DATA</v>
      </c>
      <c r="M96" s="323" t="str">
        <f>IF(PROGRESS!X110="","NO DATA",PROGRESS!X110)</f>
        <v>NO DATA</v>
      </c>
      <c r="N96" s="323" t="str">
        <f>IF(PROGRESS!AC110="","NO DATA",PROGRESS!AC110)</f>
        <v>NO DATA</v>
      </c>
      <c r="O96" s="323" t="str">
        <f>IF(PROGRESS!AH110="","NO DATA",PROGRESS!AH110)</f>
        <v>NO DATA</v>
      </c>
      <c r="P96" s="323" t="str">
        <f>IF(PROGRESS!AM110="","NO DATA",PROGRESS!AM110)</f>
        <v>NO DATA</v>
      </c>
      <c r="Q96" s="323" t="str">
        <f>IF(PROGRESS!AR110="","NO DATA",PROGRESS!AR110)</f>
        <v>NO DATA</v>
      </c>
      <c r="R96" s="323" t="str">
        <f>IF(PROGRESS!AW110="","NO DATA",PROGRESS!AW110)</f>
        <v>NO DATA</v>
      </c>
      <c r="S96" s="323" t="str">
        <f>IF(PROGRESS!BB110="","NO DATA",PROGRESS!BB110)</f>
        <v>NO DATA</v>
      </c>
      <c r="T96" s="323" t="str">
        <f>IF(PROGRESS!BG110="","NO DATA",PROGRESS!BG110)</f>
        <v>NO DATA</v>
      </c>
      <c r="U96" s="323" t="str">
        <f>IF(PROGRESS!BL110="","NO DATA",PROGRESS!BL110)</f>
        <v>NO DATA</v>
      </c>
      <c r="V96" s="323" t="str">
        <f>IF(PROGRESS!BQ110="","NO DATA",PROGRESS!BQ110)</f>
        <v>NO DATA</v>
      </c>
      <c r="W96" s="323" t="str">
        <f>IF(PROGRESS!BV110="","NO DATA",PROGRESS!BV110)</f>
        <v>NO DATA</v>
      </c>
      <c r="X96" s="323" t="str">
        <f>IF(PROGRESS!CA110="","NO DATA",PROGRESS!CA110)</f>
        <v>NO DATA</v>
      </c>
      <c r="Y96" s="323" t="str">
        <f>IF(PROGRESS!CF110="","NO DATA",PROGRESS!CF110)</f>
        <v>NO DATA</v>
      </c>
      <c r="Z96" s="323" t="str">
        <f>IF(PROGRESS!CK110="","NO DATA",PROGRESS!CK110)</f>
        <v>NO DATA</v>
      </c>
    </row>
    <row r="97" spans="1:26" x14ac:dyDescent="0.25">
      <c r="A97" s="19">
        <f>IF(DATASHEET!A97="","",DATASHEET!A97)</f>
        <v>152779</v>
      </c>
      <c r="B97" s="20" t="str">
        <f>DATASHEET!B97</f>
        <v>LAKE, Samuel</v>
      </c>
      <c r="C97" s="21" t="str">
        <f>DATASHEET!C97</f>
        <v>8PH</v>
      </c>
      <c r="D97" s="19" t="str">
        <f>DATASHEET!D97</f>
        <v>M</v>
      </c>
      <c r="E97" s="20" t="str">
        <f>DATASHEET!J97</f>
        <v>N</v>
      </c>
      <c r="F97" s="20" t="str">
        <f>DATASHEET!E97</f>
        <v>N</v>
      </c>
      <c r="G97" s="20" t="str">
        <f>IF(A97="","",IF(DATASHEET!F97="White - British","N","Y"))</f>
        <v>N</v>
      </c>
      <c r="H97" s="20" t="str">
        <f>DATASHEET!H97</f>
        <v>N</v>
      </c>
      <c r="I97" s="20" t="str">
        <f>DATASHEET!I97</f>
        <v>N</v>
      </c>
      <c r="J97" s="21" t="str">
        <f>DATASHEET!M97</f>
        <v/>
      </c>
      <c r="K97" s="22"/>
      <c r="L97" s="323" t="str">
        <f>IF(PROGRESS!S111="","NO DATA",PROGRESS!S111)</f>
        <v>NO DATA</v>
      </c>
      <c r="M97" s="323" t="str">
        <f>IF(PROGRESS!X111="","NO DATA",PROGRESS!X111)</f>
        <v>NO DATA</v>
      </c>
      <c r="N97" s="323" t="str">
        <f>IF(PROGRESS!AC111="","NO DATA",PROGRESS!AC111)</f>
        <v>NO DATA</v>
      </c>
      <c r="O97" s="323" t="str">
        <f>IF(PROGRESS!AH111="","NO DATA",PROGRESS!AH111)</f>
        <v>NO DATA</v>
      </c>
      <c r="P97" s="323" t="str">
        <f>IF(PROGRESS!AM111="","NO DATA",PROGRESS!AM111)</f>
        <v>NO DATA</v>
      </c>
      <c r="Q97" s="323" t="str">
        <f>IF(PROGRESS!AR111="","NO DATA",PROGRESS!AR111)</f>
        <v>NO DATA</v>
      </c>
      <c r="R97" s="323" t="str">
        <f>IF(PROGRESS!AW111="","NO DATA",PROGRESS!AW111)</f>
        <v>NO DATA</v>
      </c>
      <c r="S97" s="323" t="str">
        <f>IF(PROGRESS!BB111="","NO DATA",PROGRESS!BB111)</f>
        <v>NO DATA</v>
      </c>
      <c r="T97" s="323" t="str">
        <f>IF(PROGRESS!BG111="","NO DATA",PROGRESS!BG111)</f>
        <v>NO DATA</v>
      </c>
      <c r="U97" s="323" t="str">
        <f>IF(PROGRESS!BL111="","NO DATA",PROGRESS!BL111)</f>
        <v>NO DATA</v>
      </c>
      <c r="V97" s="323" t="str">
        <f>IF(PROGRESS!BQ111="","NO DATA",PROGRESS!BQ111)</f>
        <v>NO DATA</v>
      </c>
      <c r="W97" s="323" t="str">
        <f>IF(PROGRESS!BV111="","NO DATA",PROGRESS!BV111)</f>
        <v>NO DATA</v>
      </c>
      <c r="X97" s="323" t="str">
        <f>IF(PROGRESS!CA111="","NO DATA",PROGRESS!CA111)</f>
        <v>NO DATA</v>
      </c>
      <c r="Y97" s="323" t="str">
        <f>IF(PROGRESS!CF111="","NO DATA",PROGRESS!CF111)</f>
        <v>NO DATA</v>
      </c>
      <c r="Z97" s="323" t="str">
        <f>IF(PROGRESS!CK111="","NO DATA",PROGRESS!CK111)</f>
        <v>NO DATA</v>
      </c>
    </row>
    <row r="98" spans="1:26" x14ac:dyDescent="0.25">
      <c r="A98" s="19">
        <f>IF(DATASHEET!A98="","",DATASHEET!A98)</f>
        <v>152748</v>
      </c>
      <c r="B98" s="20" t="str">
        <f>DATASHEET!B98</f>
        <v>LEADLEY, Daisy</v>
      </c>
      <c r="C98" s="21" t="str">
        <f>DATASHEET!C98</f>
        <v>8TR</v>
      </c>
      <c r="D98" s="19" t="str">
        <f>DATASHEET!D98</f>
        <v>F</v>
      </c>
      <c r="E98" s="20" t="str">
        <f>DATASHEET!J98</f>
        <v>N</v>
      </c>
      <c r="F98" s="20" t="str">
        <f>DATASHEET!E98</f>
        <v>N</v>
      </c>
      <c r="G98" s="20" t="str">
        <f>IF(A98="","",IF(DATASHEET!F98="White - British","N","Y"))</f>
        <v>N</v>
      </c>
      <c r="H98" s="20" t="str">
        <f>DATASHEET!H98</f>
        <v>N</v>
      </c>
      <c r="I98" s="20" t="str">
        <f>DATASHEET!I98</f>
        <v>N</v>
      </c>
      <c r="J98" s="21" t="str">
        <f>DATASHEET!M98</f>
        <v>M</v>
      </c>
      <c r="K98" s="22"/>
      <c r="L98" s="323" t="str">
        <f>IF(PROGRESS!S112="","NO DATA",PROGRESS!S112)</f>
        <v>NO DATA</v>
      </c>
      <c r="M98" s="323" t="str">
        <f>IF(PROGRESS!X112="","NO DATA",PROGRESS!X112)</f>
        <v>NO DATA</v>
      </c>
      <c r="N98" s="323" t="str">
        <f>IF(PROGRESS!AC112="","NO DATA",PROGRESS!AC112)</f>
        <v>NO DATA</v>
      </c>
      <c r="O98" s="323" t="str">
        <f>IF(PROGRESS!AH112="","NO DATA",PROGRESS!AH112)</f>
        <v>NO DATA</v>
      </c>
      <c r="P98" s="323" t="str">
        <f>IF(PROGRESS!AM112="","NO DATA",PROGRESS!AM112)</f>
        <v>NO DATA</v>
      </c>
      <c r="Q98" s="323" t="str">
        <f>IF(PROGRESS!AR112="","NO DATA",PROGRESS!AR112)</f>
        <v>NO DATA</v>
      </c>
      <c r="R98" s="323" t="str">
        <f>IF(PROGRESS!AW112="","NO DATA",PROGRESS!AW112)</f>
        <v>NO DATA</v>
      </c>
      <c r="S98" s="323" t="str">
        <f>IF(PROGRESS!BB112="","NO DATA",PROGRESS!BB112)</f>
        <v>NO DATA</v>
      </c>
      <c r="T98" s="323" t="str">
        <f>IF(PROGRESS!BG112="","NO DATA",PROGRESS!BG112)</f>
        <v>NO DATA</v>
      </c>
      <c r="U98" s="323" t="str">
        <f>IF(PROGRESS!BL112="","NO DATA",PROGRESS!BL112)</f>
        <v>NO DATA</v>
      </c>
      <c r="V98" s="323" t="str">
        <f>IF(PROGRESS!BQ112="","NO DATA",PROGRESS!BQ112)</f>
        <v>NO DATA</v>
      </c>
      <c r="W98" s="323" t="str">
        <f>IF(PROGRESS!BV112="","NO DATA",PROGRESS!BV112)</f>
        <v>NO DATA</v>
      </c>
      <c r="X98" s="323" t="str">
        <f>IF(PROGRESS!CA112="","NO DATA",PROGRESS!CA112)</f>
        <v>NO DATA</v>
      </c>
      <c r="Y98" s="323" t="str">
        <f>IF(PROGRESS!CF112="","NO DATA",PROGRESS!CF112)</f>
        <v>NO DATA</v>
      </c>
      <c r="Z98" s="323" t="str">
        <f>IF(PROGRESS!CK112="","NO DATA",PROGRESS!CK112)</f>
        <v>NO DATA</v>
      </c>
    </row>
    <row r="99" spans="1:26" x14ac:dyDescent="0.25">
      <c r="A99" s="19">
        <f>IF(DATASHEET!A99="","",DATASHEET!A99)</f>
        <v>152809</v>
      </c>
      <c r="B99" s="20" t="str">
        <f>DATASHEET!B99</f>
        <v>LEDGER, Maisie</v>
      </c>
      <c r="C99" s="21" t="str">
        <f>DATASHEET!C99</f>
        <v>8MH</v>
      </c>
      <c r="D99" s="19" t="str">
        <f>DATASHEET!D99</f>
        <v>F</v>
      </c>
      <c r="E99" s="20" t="str">
        <f>DATASHEET!J99</f>
        <v>N</v>
      </c>
      <c r="F99" s="20" t="str">
        <f>DATASHEET!E99</f>
        <v>N</v>
      </c>
      <c r="G99" s="20" t="str">
        <f>IF(A99="","",IF(DATASHEET!F99="White - British","N","Y"))</f>
        <v>N</v>
      </c>
      <c r="H99" s="20" t="str">
        <f>DATASHEET!H99</f>
        <v>N</v>
      </c>
      <c r="I99" s="20" t="str">
        <f>DATASHEET!I99</f>
        <v>N</v>
      </c>
      <c r="J99" s="21" t="str">
        <f>DATASHEET!M99</f>
        <v>M</v>
      </c>
      <c r="K99" s="22"/>
      <c r="L99" s="323" t="str">
        <f>IF(PROGRESS!S113="","NO DATA",PROGRESS!S113)</f>
        <v>NO DATA</v>
      </c>
      <c r="M99" s="323" t="str">
        <f>IF(PROGRESS!X113="","NO DATA",PROGRESS!X113)</f>
        <v>NO DATA</v>
      </c>
      <c r="N99" s="323" t="str">
        <f>IF(PROGRESS!AC113="","NO DATA",PROGRESS!AC113)</f>
        <v>NO DATA</v>
      </c>
      <c r="O99" s="323" t="str">
        <f>IF(PROGRESS!AH113="","NO DATA",PROGRESS!AH113)</f>
        <v>NO DATA</v>
      </c>
      <c r="P99" s="323" t="str">
        <f>IF(PROGRESS!AM113="","NO DATA",PROGRESS!AM113)</f>
        <v>NO DATA</v>
      </c>
      <c r="Q99" s="323" t="str">
        <f>IF(PROGRESS!AR113="","NO DATA",PROGRESS!AR113)</f>
        <v>NO DATA</v>
      </c>
      <c r="R99" s="323" t="str">
        <f>IF(PROGRESS!AW113="","NO DATA",PROGRESS!AW113)</f>
        <v>NO DATA</v>
      </c>
      <c r="S99" s="323" t="str">
        <f>IF(PROGRESS!BB113="","NO DATA",PROGRESS!BB113)</f>
        <v>NO DATA</v>
      </c>
      <c r="T99" s="323" t="str">
        <f>IF(PROGRESS!BG113="","NO DATA",PROGRESS!BG113)</f>
        <v>NO DATA</v>
      </c>
      <c r="U99" s="323" t="str">
        <f>IF(PROGRESS!BL113="","NO DATA",PROGRESS!BL113)</f>
        <v>NO DATA</v>
      </c>
      <c r="V99" s="323" t="str">
        <f>IF(PROGRESS!BQ113="","NO DATA",PROGRESS!BQ113)</f>
        <v>NO DATA</v>
      </c>
      <c r="W99" s="323" t="str">
        <f>IF(PROGRESS!BV113="","NO DATA",PROGRESS!BV113)</f>
        <v>NO DATA</v>
      </c>
      <c r="X99" s="323" t="str">
        <f>IF(PROGRESS!CA113="","NO DATA",PROGRESS!CA113)</f>
        <v>NO DATA</v>
      </c>
      <c r="Y99" s="323" t="str">
        <f>IF(PROGRESS!CF113="","NO DATA",PROGRESS!CF113)</f>
        <v>NO DATA</v>
      </c>
      <c r="Z99" s="323" t="str">
        <f>IF(PROGRESS!CK113="","NO DATA",PROGRESS!CK113)</f>
        <v>NO DATA</v>
      </c>
    </row>
    <row r="100" spans="1:26" x14ac:dyDescent="0.25">
      <c r="A100" s="19">
        <f>IF(DATASHEET!A100="","",DATASHEET!A100)</f>
        <v>152814</v>
      </c>
      <c r="B100" s="20" t="str">
        <f>DATASHEET!B100</f>
        <v>LIN, Queenie</v>
      </c>
      <c r="C100" s="21" t="str">
        <f>DATASHEET!C100</f>
        <v>8PH</v>
      </c>
      <c r="D100" s="19" t="str">
        <f>DATASHEET!D100</f>
        <v>F</v>
      </c>
      <c r="E100" s="20" t="str">
        <f>DATASHEET!J100</f>
        <v>N</v>
      </c>
      <c r="F100" s="20" t="str">
        <f>DATASHEET!E100</f>
        <v>N</v>
      </c>
      <c r="G100" s="20" t="str">
        <f>IF(A100="","",IF(DATASHEET!F100="White - British","N","Y"))</f>
        <v>Y</v>
      </c>
      <c r="H100" s="20" t="str">
        <f>DATASHEET!H100</f>
        <v>N</v>
      </c>
      <c r="I100" s="20" t="str">
        <f>DATASHEET!I100</f>
        <v>N</v>
      </c>
      <c r="J100" s="21" t="str">
        <f>DATASHEET!M100</f>
        <v>H</v>
      </c>
      <c r="K100" s="22"/>
      <c r="L100" s="323" t="str">
        <f>IF(PROGRESS!S114="","NO DATA",PROGRESS!S114)</f>
        <v>NO DATA</v>
      </c>
      <c r="M100" s="323" t="str">
        <f>IF(PROGRESS!X114="","NO DATA",PROGRESS!X114)</f>
        <v>NO DATA</v>
      </c>
      <c r="N100" s="323" t="str">
        <f>IF(PROGRESS!AC114="","NO DATA",PROGRESS!AC114)</f>
        <v>NO DATA</v>
      </c>
      <c r="O100" s="323" t="str">
        <f>IF(PROGRESS!AH114="","NO DATA",PROGRESS!AH114)</f>
        <v>NO DATA</v>
      </c>
      <c r="P100" s="323" t="str">
        <f>IF(PROGRESS!AM114="","NO DATA",PROGRESS!AM114)</f>
        <v>NO DATA</v>
      </c>
      <c r="Q100" s="323" t="str">
        <f>IF(PROGRESS!AR114="","NO DATA",PROGRESS!AR114)</f>
        <v>NO DATA</v>
      </c>
      <c r="R100" s="323" t="str">
        <f>IF(PROGRESS!AW114="","NO DATA",PROGRESS!AW114)</f>
        <v>NO DATA</v>
      </c>
      <c r="S100" s="323" t="str">
        <f>IF(PROGRESS!BB114="","NO DATA",PROGRESS!BB114)</f>
        <v>NO DATA</v>
      </c>
      <c r="T100" s="323" t="str">
        <f>IF(PROGRESS!BG114="","NO DATA",PROGRESS!BG114)</f>
        <v>NO DATA</v>
      </c>
      <c r="U100" s="323" t="str">
        <f>IF(PROGRESS!BL114="","NO DATA",PROGRESS!BL114)</f>
        <v>NO DATA</v>
      </c>
      <c r="V100" s="323" t="str">
        <f>IF(PROGRESS!BQ114="","NO DATA",PROGRESS!BQ114)</f>
        <v>NO DATA</v>
      </c>
      <c r="W100" s="323" t="str">
        <f>IF(PROGRESS!BV114="","NO DATA",PROGRESS!BV114)</f>
        <v>NO DATA</v>
      </c>
      <c r="X100" s="323" t="str">
        <f>IF(PROGRESS!CA114="","NO DATA",PROGRESS!CA114)</f>
        <v>NO DATA</v>
      </c>
      <c r="Y100" s="323" t="str">
        <f>IF(PROGRESS!CF114="","NO DATA",PROGRESS!CF114)</f>
        <v>NO DATA</v>
      </c>
      <c r="Z100" s="323" t="str">
        <f>IF(PROGRESS!CK114="","NO DATA",PROGRESS!CK114)</f>
        <v>NO DATA</v>
      </c>
    </row>
    <row r="101" spans="1:26" x14ac:dyDescent="0.25">
      <c r="A101" s="19">
        <f>IF(DATASHEET!A101="","",DATASHEET!A101)</f>
        <v>160001</v>
      </c>
      <c r="B101" s="20" t="str">
        <f>DATASHEET!B101</f>
        <v>LOH, Caleb</v>
      </c>
      <c r="C101" s="21" t="str">
        <f>DATASHEET!C101</f>
        <v>8MH</v>
      </c>
      <c r="D101" s="19" t="str">
        <f>DATASHEET!D101</f>
        <v>M</v>
      </c>
      <c r="E101" s="20" t="str">
        <f>DATASHEET!J101</f>
        <v>N</v>
      </c>
      <c r="F101" s="20" t="str">
        <f>DATASHEET!E101</f>
        <v>N</v>
      </c>
      <c r="G101" s="20" t="str">
        <f>IF(A101="","",IF(DATASHEET!F101="White - British","N","Y"))</f>
        <v>Y</v>
      </c>
      <c r="H101" s="20" t="str">
        <f>DATASHEET!H101</f>
        <v>N</v>
      </c>
      <c r="I101" s="20" t="str">
        <f>DATASHEET!I101</f>
        <v>N</v>
      </c>
      <c r="J101" s="21" t="str">
        <f>DATASHEET!M101</f>
        <v>H</v>
      </c>
      <c r="K101" s="22"/>
      <c r="L101" s="323" t="str">
        <f>IF(PROGRESS!S115="","NO DATA",PROGRESS!S115)</f>
        <v>NO DATA</v>
      </c>
      <c r="M101" s="323" t="str">
        <f>IF(PROGRESS!X115="","NO DATA",PROGRESS!X115)</f>
        <v>NO DATA</v>
      </c>
      <c r="N101" s="323" t="str">
        <f>IF(PROGRESS!AC115="","NO DATA",PROGRESS!AC115)</f>
        <v>NO DATA</v>
      </c>
      <c r="O101" s="323" t="str">
        <f>IF(PROGRESS!AH115="","NO DATA",PROGRESS!AH115)</f>
        <v>NO DATA</v>
      </c>
      <c r="P101" s="323" t="str">
        <f>IF(PROGRESS!AM115="","NO DATA",PROGRESS!AM115)</f>
        <v>NO DATA</v>
      </c>
      <c r="Q101" s="323" t="str">
        <f>IF(PROGRESS!AR115="","NO DATA",PROGRESS!AR115)</f>
        <v>NO DATA</v>
      </c>
      <c r="R101" s="323" t="str">
        <f>IF(PROGRESS!AW115="","NO DATA",PROGRESS!AW115)</f>
        <v>NO DATA</v>
      </c>
      <c r="S101" s="323" t="str">
        <f>IF(PROGRESS!BB115="","NO DATA",PROGRESS!BB115)</f>
        <v>NO DATA</v>
      </c>
      <c r="T101" s="323" t="str">
        <f>IF(PROGRESS!BG115="","NO DATA",PROGRESS!BG115)</f>
        <v>NO DATA</v>
      </c>
      <c r="U101" s="323" t="str">
        <f>IF(PROGRESS!BL115="","NO DATA",PROGRESS!BL115)</f>
        <v>NO DATA</v>
      </c>
      <c r="V101" s="323" t="str">
        <f>IF(PROGRESS!BQ115="","NO DATA",PROGRESS!BQ115)</f>
        <v>NO DATA</v>
      </c>
      <c r="W101" s="323" t="str">
        <f>IF(PROGRESS!BV115="","NO DATA",PROGRESS!BV115)</f>
        <v>NO DATA</v>
      </c>
      <c r="X101" s="323" t="str">
        <f>IF(PROGRESS!CA115="","NO DATA",PROGRESS!CA115)</f>
        <v>NO DATA</v>
      </c>
      <c r="Y101" s="323" t="str">
        <f>IF(PROGRESS!CF115="","NO DATA",PROGRESS!CF115)</f>
        <v>NO DATA</v>
      </c>
      <c r="Z101" s="323" t="str">
        <f>IF(PROGRESS!CK115="","NO DATA",PROGRESS!CK115)</f>
        <v>NO DATA</v>
      </c>
    </row>
    <row r="102" spans="1:26" x14ac:dyDescent="0.25">
      <c r="A102" s="19">
        <f>IF(DATASHEET!A102="","",DATASHEET!A102)</f>
        <v>152772</v>
      </c>
      <c r="B102" s="20" t="str">
        <f>DATASHEET!B102</f>
        <v>LOXLEY-TEASDALE, Erin</v>
      </c>
      <c r="C102" s="21" t="str">
        <f>DATASHEET!C102</f>
        <v>8MH</v>
      </c>
      <c r="D102" s="19" t="str">
        <f>DATASHEET!D102</f>
        <v>F</v>
      </c>
      <c r="E102" s="20" t="str">
        <f>DATASHEET!J102</f>
        <v>N</v>
      </c>
      <c r="F102" s="20" t="str">
        <f>DATASHEET!E102</f>
        <v>N</v>
      </c>
      <c r="G102" s="20" t="str">
        <f>IF(A102="","",IF(DATASHEET!F102="White - British","N","Y"))</f>
        <v>N</v>
      </c>
      <c r="H102" s="20" t="str">
        <f>DATASHEET!H102</f>
        <v>N</v>
      </c>
      <c r="I102" s="20" t="str">
        <f>DATASHEET!I102</f>
        <v>N</v>
      </c>
      <c r="J102" s="21" t="str">
        <f>DATASHEET!M102</f>
        <v>H</v>
      </c>
      <c r="K102" s="22"/>
      <c r="L102" s="323" t="str">
        <f>IF(PROGRESS!S116="","NO DATA",PROGRESS!S116)</f>
        <v>NO DATA</v>
      </c>
      <c r="M102" s="323" t="str">
        <f>IF(PROGRESS!X116="","NO DATA",PROGRESS!X116)</f>
        <v>NO DATA</v>
      </c>
      <c r="N102" s="323" t="str">
        <f>IF(PROGRESS!AC116="","NO DATA",PROGRESS!AC116)</f>
        <v>NO DATA</v>
      </c>
      <c r="O102" s="323" t="str">
        <f>IF(PROGRESS!AH116="","NO DATA",PROGRESS!AH116)</f>
        <v>NO DATA</v>
      </c>
      <c r="P102" s="323" t="str">
        <f>IF(PROGRESS!AM116="","NO DATA",PROGRESS!AM116)</f>
        <v>NO DATA</v>
      </c>
      <c r="Q102" s="323" t="str">
        <f>IF(PROGRESS!AR116="","NO DATA",PROGRESS!AR116)</f>
        <v>NO DATA</v>
      </c>
      <c r="R102" s="323" t="str">
        <f>IF(PROGRESS!AW116="","NO DATA",PROGRESS!AW116)</f>
        <v>NO DATA</v>
      </c>
      <c r="S102" s="323" t="str">
        <f>IF(PROGRESS!BB116="","NO DATA",PROGRESS!BB116)</f>
        <v>NO DATA</v>
      </c>
      <c r="T102" s="323" t="str">
        <f>IF(PROGRESS!BG116="","NO DATA",PROGRESS!BG116)</f>
        <v>NO DATA</v>
      </c>
      <c r="U102" s="323" t="str">
        <f>IF(PROGRESS!BL116="","NO DATA",PROGRESS!BL116)</f>
        <v>NO DATA</v>
      </c>
      <c r="V102" s="323" t="str">
        <f>IF(PROGRESS!BQ116="","NO DATA",PROGRESS!BQ116)</f>
        <v>NO DATA</v>
      </c>
      <c r="W102" s="323" t="str">
        <f>IF(PROGRESS!BV116="","NO DATA",PROGRESS!BV116)</f>
        <v>NO DATA</v>
      </c>
      <c r="X102" s="323" t="str">
        <f>IF(PROGRESS!CA116="","NO DATA",PROGRESS!CA116)</f>
        <v>NO DATA</v>
      </c>
      <c r="Y102" s="323" t="str">
        <f>IF(PROGRESS!CF116="","NO DATA",PROGRESS!CF116)</f>
        <v>NO DATA</v>
      </c>
      <c r="Z102" s="323" t="str">
        <f>IF(PROGRESS!CK116="","NO DATA",PROGRESS!CK116)</f>
        <v>NO DATA</v>
      </c>
    </row>
    <row r="103" spans="1:26" x14ac:dyDescent="0.25">
      <c r="A103" s="19">
        <f>IF(DATASHEET!A103="","",DATASHEET!A103)</f>
        <v>152804</v>
      </c>
      <c r="B103" s="20" t="str">
        <f>DATASHEET!B103</f>
        <v>LUTAKOME, Whitney</v>
      </c>
      <c r="C103" s="21" t="str">
        <f>DATASHEET!C103</f>
        <v>8AB</v>
      </c>
      <c r="D103" s="19" t="str">
        <f>DATASHEET!D103</f>
        <v>F</v>
      </c>
      <c r="E103" s="20" t="str">
        <f>DATASHEET!J103</f>
        <v>N</v>
      </c>
      <c r="F103" s="20" t="str">
        <f>DATASHEET!E103</f>
        <v>Y</v>
      </c>
      <c r="G103" s="20" t="str">
        <f>IF(A103="","",IF(DATASHEET!F103="White - British","N","Y"))</f>
        <v>Y</v>
      </c>
      <c r="H103" s="20" t="str">
        <f>DATASHEET!H103</f>
        <v>Y</v>
      </c>
      <c r="I103" s="20" t="str">
        <f>DATASHEET!I103</f>
        <v>N</v>
      </c>
      <c r="J103" s="21" t="str">
        <f>DATASHEET!M103</f>
        <v>H</v>
      </c>
      <c r="K103" s="22"/>
      <c r="L103" s="323" t="str">
        <f>IF(PROGRESS!S117="","NO DATA",PROGRESS!S117)</f>
        <v>NO DATA</v>
      </c>
      <c r="M103" s="323" t="str">
        <f>IF(PROGRESS!X117="","NO DATA",PROGRESS!X117)</f>
        <v>NO DATA</v>
      </c>
      <c r="N103" s="323" t="str">
        <f>IF(PROGRESS!AC117="","NO DATA",PROGRESS!AC117)</f>
        <v>NO DATA</v>
      </c>
      <c r="O103" s="323" t="str">
        <f>IF(PROGRESS!AH117="","NO DATA",PROGRESS!AH117)</f>
        <v>NO DATA</v>
      </c>
      <c r="P103" s="323" t="str">
        <f>IF(PROGRESS!AM117="","NO DATA",PROGRESS!AM117)</f>
        <v>NO DATA</v>
      </c>
      <c r="Q103" s="323" t="str">
        <f>IF(PROGRESS!AR117="","NO DATA",PROGRESS!AR117)</f>
        <v>NO DATA</v>
      </c>
      <c r="R103" s="323" t="str">
        <f>IF(PROGRESS!AW117="","NO DATA",PROGRESS!AW117)</f>
        <v>NO DATA</v>
      </c>
      <c r="S103" s="323" t="str">
        <f>IF(PROGRESS!BB117="","NO DATA",PROGRESS!BB117)</f>
        <v>NO DATA</v>
      </c>
      <c r="T103" s="323" t="str">
        <f>IF(PROGRESS!BG117="","NO DATA",PROGRESS!BG117)</f>
        <v>NO DATA</v>
      </c>
      <c r="U103" s="323" t="str">
        <f>IF(PROGRESS!BL117="","NO DATA",PROGRESS!BL117)</f>
        <v>NO DATA</v>
      </c>
      <c r="V103" s="323" t="str">
        <f>IF(PROGRESS!BQ117="","NO DATA",PROGRESS!BQ117)</f>
        <v>NO DATA</v>
      </c>
      <c r="W103" s="323" t="str">
        <f>IF(PROGRESS!BV117="","NO DATA",PROGRESS!BV117)</f>
        <v>NO DATA</v>
      </c>
      <c r="X103" s="323" t="str">
        <f>IF(PROGRESS!CA117="","NO DATA",PROGRESS!CA117)</f>
        <v>NO DATA</v>
      </c>
      <c r="Y103" s="323" t="str">
        <f>IF(PROGRESS!CF117="","NO DATA",PROGRESS!CF117)</f>
        <v>NO DATA</v>
      </c>
      <c r="Z103" s="323" t="str">
        <f>IF(PROGRESS!CK117="","NO DATA",PROGRESS!CK117)</f>
        <v>NO DATA</v>
      </c>
    </row>
    <row r="104" spans="1:26" x14ac:dyDescent="0.25">
      <c r="A104" s="19">
        <f>IF(DATASHEET!A104="","",DATASHEET!A104)</f>
        <v>152787</v>
      </c>
      <c r="B104" s="20" t="str">
        <f>DATASHEET!B104</f>
        <v>MACHON, Charlie</v>
      </c>
      <c r="C104" s="21" t="str">
        <f>DATASHEET!C104</f>
        <v>8AB</v>
      </c>
      <c r="D104" s="19" t="str">
        <f>DATASHEET!D104</f>
        <v>M</v>
      </c>
      <c r="E104" s="20" t="str">
        <f>DATASHEET!J104</f>
        <v>N</v>
      </c>
      <c r="F104" s="20" t="str">
        <f>DATASHEET!E104</f>
        <v>N</v>
      </c>
      <c r="G104" s="20" t="str">
        <f>IF(A104="","",IF(DATASHEET!F104="White - British","N","Y"))</f>
        <v>N</v>
      </c>
      <c r="H104" s="20" t="str">
        <f>DATASHEET!H104</f>
        <v>N</v>
      </c>
      <c r="I104" s="20" t="str">
        <f>DATASHEET!I104</f>
        <v>N</v>
      </c>
      <c r="J104" s="21" t="str">
        <f>DATASHEET!M104</f>
        <v>M</v>
      </c>
      <c r="K104" s="22"/>
      <c r="L104" s="323" t="str">
        <f>IF(PROGRESS!S118="","NO DATA",PROGRESS!S118)</f>
        <v>NO DATA</v>
      </c>
      <c r="M104" s="323" t="str">
        <f>IF(PROGRESS!X118="","NO DATA",PROGRESS!X118)</f>
        <v>NO DATA</v>
      </c>
      <c r="N104" s="323" t="str">
        <f>IF(PROGRESS!AC118="","NO DATA",PROGRESS!AC118)</f>
        <v>NO DATA</v>
      </c>
      <c r="O104" s="323" t="str">
        <f>IF(PROGRESS!AH118="","NO DATA",PROGRESS!AH118)</f>
        <v>NO DATA</v>
      </c>
      <c r="P104" s="323" t="str">
        <f>IF(PROGRESS!AM118="","NO DATA",PROGRESS!AM118)</f>
        <v>NO DATA</v>
      </c>
      <c r="Q104" s="323" t="str">
        <f>IF(PROGRESS!AR118="","NO DATA",PROGRESS!AR118)</f>
        <v>NO DATA</v>
      </c>
      <c r="R104" s="323" t="str">
        <f>IF(PROGRESS!AW118="","NO DATA",PROGRESS!AW118)</f>
        <v>NO DATA</v>
      </c>
      <c r="S104" s="323" t="str">
        <f>IF(PROGRESS!BB118="","NO DATA",PROGRESS!BB118)</f>
        <v>NO DATA</v>
      </c>
      <c r="T104" s="323" t="str">
        <f>IF(PROGRESS!BG118="","NO DATA",PROGRESS!BG118)</f>
        <v>NO DATA</v>
      </c>
      <c r="U104" s="323" t="str">
        <f>IF(PROGRESS!BL118="","NO DATA",PROGRESS!BL118)</f>
        <v>NO DATA</v>
      </c>
      <c r="V104" s="323" t="str">
        <f>IF(PROGRESS!BQ118="","NO DATA",PROGRESS!BQ118)</f>
        <v>NO DATA</v>
      </c>
      <c r="W104" s="323" t="str">
        <f>IF(PROGRESS!BV118="","NO DATA",PROGRESS!BV118)</f>
        <v>NO DATA</v>
      </c>
      <c r="X104" s="323" t="str">
        <f>IF(PROGRESS!CA118="","NO DATA",PROGRESS!CA118)</f>
        <v>NO DATA</v>
      </c>
      <c r="Y104" s="323" t="str">
        <f>IF(PROGRESS!CF118="","NO DATA",PROGRESS!CF118)</f>
        <v>NO DATA</v>
      </c>
      <c r="Z104" s="323" t="str">
        <f>IF(PROGRESS!CK118="","NO DATA",PROGRESS!CK118)</f>
        <v>NO DATA</v>
      </c>
    </row>
    <row r="105" spans="1:26" x14ac:dyDescent="0.25">
      <c r="A105" s="19">
        <f>IF(DATASHEET!A105="","",DATASHEET!A105)</f>
        <v>152939</v>
      </c>
      <c r="B105" s="20" t="str">
        <f>DATASHEET!B105</f>
        <v>MAHESWARA, Nendra</v>
      </c>
      <c r="C105" s="21" t="str">
        <f>DATASHEET!C105</f>
        <v>8AR</v>
      </c>
      <c r="D105" s="19" t="str">
        <f>DATASHEET!D105</f>
        <v>M</v>
      </c>
      <c r="E105" s="20" t="str">
        <f>DATASHEET!J105</f>
        <v>E</v>
      </c>
      <c r="F105" s="20" t="str">
        <f>DATASHEET!E105</f>
        <v>N</v>
      </c>
      <c r="G105" s="20" t="str">
        <f>IF(A105="","",IF(DATASHEET!F105="White - British","N","Y"))</f>
        <v>Y</v>
      </c>
      <c r="H105" s="20" t="str">
        <f>DATASHEET!H105</f>
        <v>N</v>
      </c>
      <c r="I105" s="20" t="str">
        <f>DATASHEET!I105</f>
        <v>N</v>
      </c>
      <c r="J105" s="21" t="str">
        <f>DATASHEET!M105</f>
        <v>L</v>
      </c>
      <c r="K105" s="22"/>
      <c r="L105" s="323" t="str">
        <f>IF(PROGRESS!S119="","NO DATA",PROGRESS!S119)</f>
        <v>NO DATA</v>
      </c>
      <c r="M105" s="323" t="str">
        <f>IF(PROGRESS!X119="","NO DATA",PROGRESS!X119)</f>
        <v>NO DATA</v>
      </c>
      <c r="N105" s="323" t="str">
        <f>IF(PROGRESS!AC119="","NO DATA",PROGRESS!AC119)</f>
        <v>NO DATA</v>
      </c>
      <c r="O105" s="323" t="str">
        <f>IF(PROGRESS!AH119="","NO DATA",PROGRESS!AH119)</f>
        <v>NO DATA</v>
      </c>
      <c r="P105" s="323" t="str">
        <f>IF(PROGRESS!AM119="","NO DATA",PROGRESS!AM119)</f>
        <v>NO DATA</v>
      </c>
      <c r="Q105" s="323" t="str">
        <f>IF(PROGRESS!AR119="","NO DATA",PROGRESS!AR119)</f>
        <v>NO DATA</v>
      </c>
      <c r="R105" s="323" t="str">
        <f>IF(PROGRESS!AW119="","NO DATA",PROGRESS!AW119)</f>
        <v>NO DATA</v>
      </c>
      <c r="S105" s="323" t="str">
        <f>IF(PROGRESS!BB119="","NO DATA",PROGRESS!BB119)</f>
        <v>NO DATA</v>
      </c>
      <c r="T105" s="323" t="str">
        <f>IF(PROGRESS!BG119="","NO DATA",PROGRESS!BG119)</f>
        <v>NO DATA</v>
      </c>
      <c r="U105" s="323" t="str">
        <f>IF(PROGRESS!BL119="","NO DATA",PROGRESS!BL119)</f>
        <v>NO DATA</v>
      </c>
      <c r="V105" s="323" t="str">
        <f>IF(PROGRESS!BQ119="","NO DATA",PROGRESS!BQ119)</f>
        <v>NO DATA</v>
      </c>
      <c r="W105" s="323" t="str">
        <f>IF(PROGRESS!BV119="","NO DATA",PROGRESS!BV119)</f>
        <v>NO DATA</v>
      </c>
      <c r="X105" s="323" t="str">
        <f>IF(PROGRESS!CA119="","NO DATA",PROGRESS!CA119)</f>
        <v>NO DATA</v>
      </c>
      <c r="Y105" s="323" t="str">
        <f>IF(PROGRESS!CF119="","NO DATA",PROGRESS!CF119)</f>
        <v>NO DATA</v>
      </c>
      <c r="Z105" s="323" t="str">
        <f>IF(PROGRESS!CK119="","NO DATA",PROGRESS!CK119)</f>
        <v>NO DATA</v>
      </c>
    </row>
    <row r="106" spans="1:26" x14ac:dyDescent="0.25">
      <c r="A106" s="19">
        <f>IF(DATASHEET!A106="","",DATASHEET!A106)</f>
        <v>152807</v>
      </c>
      <c r="B106" s="20" t="str">
        <f>DATASHEET!B106</f>
        <v>MAHONEY, Lewis</v>
      </c>
      <c r="C106" s="21" t="str">
        <f>DATASHEET!C106</f>
        <v>8MH</v>
      </c>
      <c r="D106" s="19" t="str">
        <f>DATASHEET!D106</f>
        <v>M</v>
      </c>
      <c r="E106" s="20" t="str">
        <f>DATASHEET!J106</f>
        <v>N</v>
      </c>
      <c r="F106" s="20" t="str">
        <f>DATASHEET!E106</f>
        <v>N</v>
      </c>
      <c r="G106" s="20" t="str">
        <f>IF(A106="","",IF(DATASHEET!F106="White - British","N","Y"))</f>
        <v>Y</v>
      </c>
      <c r="H106" s="20" t="str">
        <f>DATASHEET!H106</f>
        <v>N</v>
      </c>
      <c r="I106" s="20" t="str">
        <f>DATASHEET!I106</f>
        <v>N</v>
      </c>
      <c r="J106" s="21" t="str">
        <f>DATASHEET!M106</f>
        <v/>
      </c>
      <c r="K106" s="22"/>
      <c r="L106" s="323" t="str">
        <f>IF(PROGRESS!S120="","NO DATA",PROGRESS!S120)</f>
        <v>NO DATA</v>
      </c>
      <c r="M106" s="323" t="str">
        <f>IF(PROGRESS!X120="","NO DATA",PROGRESS!X120)</f>
        <v>NO DATA</v>
      </c>
      <c r="N106" s="323" t="str">
        <f>IF(PROGRESS!AC120="","NO DATA",PROGRESS!AC120)</f>
        <v>NO DATA</v>
      </c>
      <c r="O106" s="323" t="str">
        <f>IF(PROGRESS!AH120="","NO DATA",PROGRESS!AH120)</f>
        <v>NO DATA</v>
      </c>
      <c r="P106" s="323" t="str">
        <f>IF(PROGRESS!AM120="","NO DATA",PROGRESS!AM120)</f>
        <v>NO DATA</v>
      </c>
      <c r="Q106" s="323" t="str">
        <f>IF(PROGRESS!AR120="","NO DATA",PROGRESS!AR120)</f>
        <v>NO DATA</v>
      </c>
      <c r="R106" s="323" t="str">
        <f>IF(PROGRESS!AW120="","NO DATA",PROGRESS!AW120)</f>
        <v>NO DATA</v>
      </c>
      <c r="S106" s="323" t="str">
        <f>IF(PROGRESS!BB120="","NO DATA",PROGRESS!BB120)</f>
        <v>NO DATA</v>
      </c>
      <c r="T106" s="323" t="str">
        <f>IF(PROGRESS!BG120="","NO DATA",PROGRESS!BG120)</f>
        <v>NO DATA</v>
      </c>
      <c r="U106" s="323" t="str">
        <f>IF(PROGRESS!BL120="","NO DATA",PROGRESS!BL120)</f>
        <v>NO DATA</v>
      </c>
      <c r="V106" s="323" t="str">
        <f>IF(PROGRESS!BQ120="","NO DATA",PROGRESS!BQ120)</f>
        <v>NO DATA</v>
      </c>
      <c r="W106" s="323" t="str">
        <f>IF(PROGRESS!BV120="","NO DATA",PROGRESS!BV120)</f>
        <v>NO DATA</v>
      </c>
      <c r="X106" s="323" t="str">
        <f>IF(PROGRESS!CA120="","NO DATA",PROGRESS!CA120)</f>
        <v>NO DATA</v>
      </c>
      <c r="Y106" s="323" t="str">
        <f>IF(PROGRESS!CF120="","NO DATA",PROGRESS!CF120)</f>
        <v>NO DATA</v>
      </c>
      <c r="Z106" s="323" t="str">
        <f>IF(PROGRESS!CK120="","NO DATA",PROGRESS!CK120)</f>
        <v>NO DATA</v>
      </c>
    </row>
    <row r="107" spans="1:26" x14ac:dyDescent="0.25">
      <c r="A107" s="19">
        <f>IF(DATASHEET!A107="","",DATASHEET!A107)</f>
        <v>152816</v>
      </c>
      <c r="B107" s="20" t="str">
        <f>DATASHEET!B107</f>
        <v>MAKANJUOLA, Demi</v>
      </c>
      <c r="C107" s="21" t="str">
        <f>DATASHEET!C107</f>
        <v>8AR</v>
      </c>
      <c r="D107" s="19" t="str">
        <f>DATASHEET!D107</f>
        <v>F</v>
      </c>
      <c r="E107" s="20" t="str">
        <f>DATASHEET!J107</f>
        <v>N</v>
      </c>
      <c r="F107" s="20" t="str">
        <f>DATASHEET!E107</f>
        <v>N</v>
      </c>
      <c r="G107" s="20" t="str">
        <f>IF(A107="","",IF(DATASHEET!F107="White - British","N","Y"))</f>
        <v>Y</v>
      </c>
      <c r="H107" s="20" t="str">
        <f>DATASHEET!H107</f>
        <v>N</v>
      </c>
      <c r="I107" s="20" t="str">
        <f>DATASHEET!I107</f>
        <v>N</v>
      </c>
      <c r="J107" s="21" t="str">
        <f>DATASHEET!M107</f>
        <v>H</v>
      </c>
      <c r="K107" s="22"/>
      <c r="L107" s="323" t="str">
        <f>IF(PROGRESS!S121="","NO DATA",PROGRESS!S121)</f>
        <v>NO DATA</v>
      </c>
      <c r="M107" s="323" t="str">
        <f>IF(PROGRESS!X121="","NO DATA",PROGRESS!X121)</f>
        <v>NO DATA</v>
      </c>
      <c r="N107" s="323" t="str">
        <f>IF(PROGRESS!AC121="","NO DATA",PROGRESS!AC121)</f>
        <v>NO DATA</v>
      </c>
      <c r="O107" s="323" t="str">
        <f>IF(PROGRESS!AH121="","NO DATA",PROGRESS!AH121)</f>
        <v>NO DATA</v>
      </c>
      <c r="P107" s="323" t="str">
        <f>IF(PROGRESS!AM121="","NO DATA",PROGRESS!AM121)</f>
        <v>NO DATA</v>
      </c>
      <c r="Q107" s="323" t="str">
        <f>IF(PROGRESS!AR121="","NO DATA",PROGRESS!AR121)</f>
        <v>NO DATA</v>
      </c>
      <c r="R107" s="323" t="str">
        <f>IF(PROGRESS!AW121="","NO DATA",PROGRESS!AW121)</f>
        <v>NO DATA</v>
      </c>
      <c r="S107" s="323" t="str">
        <f>IF(PROGRESS!BB121="","NO DATA",PROGRESS!BB121)</f>
        <v>NO DATA</v>
      </c>
      <c r="T107" s="323" t="str">
        <f>IF(PROGRESS!BG121="","NO DATA",PROGRESS!BG121)</f>
        <v>NO DATA</v>
      </c>
      <c r="U107" s="323" t="str">
        <f>IF(PROGRESS!BL121="","NO DATA",PROGRESS!BL121)</f>
        <v>NO DATA</v>
      </c>
      <c r="V107" s="323" t="str">
        <f>IF(PROGRESS!BQ121="","NO DATA",PROGRESS!BQ121)</f>
        <v>NO DATA</v>
      </c>
      <c r="W107" s="323" t="str">
        <f>IF(PROGRESS!BV121="","NO DATA",PROGRESS!BV121)</f>
        <v>NO DATA</v>
      </c>
      <c r="X107" s="323" t="str">
        <f>IF(PROGRESS!CA121="","NO DATA",PROGRESS!CA121)</f>
        <v>NO DATA</v>
      </c>
      <c r="Y107" s="323" t="str">
        <f>IF(PROGRESS!CF121="","NO DATA",PROGRESS!CF121)</f>
        <v>NO DATA</v>
      </c>
      <c r="Z107" s="323" t="str">
        <f>IF(PROGRESS!CK121="","NO DATA",PROGRESS!CK121)</f>
        <v>NO DATA</v>
      </c>
    </row>
    <row r="108" spans="1:26" x14ac:dyDescent="0.25">
      <c r="A108" s="19">
        <f>IF(DATASHEET!A108="","",DATASHEET!A108)</f>
        <v>152848</v>
      </c>
      <c r="B108" s="20" t="str">
        <f>DATASHEET!B108</f>
        <v>MAKELE, Evan</v>
      </c>
      <c r="C108" s="21" t="str">
        <f>DATASHEET!C108</f>
        <v>8AR</v>
      </c>
      <c r="D108" s="19" t="str">
        <f>DATASHEET!D108</f>
        <v>M</v>
      </c>
      <c r="E108" s="20" t="str">
        <f>DATASHEET!J108</f>
        <v>N</v>
      </c>
      <c r="F108" s="20" t="str">
        <f>DATASHEET!E108</f>
        <v>N</v>
      </c>
      <c r="G108" s="20" t="str">
        <f>IF(A108="","",IF(DATASHEET!F108="White - British","N","Y"))</f>
        <v>Y</v>
      </c>
      <c r="H108" s="20" t="str">
        <f>DATASHEET!H108</f>
        <v>N</v>
      </c>
      <c r="I108" s="20" t="str">
        <f>DATASHEET!I108</f>
        <v>N</v>
      </c>
      <c r="J108" s="21" t="str">
        <f>DATASHEET!M108</f>
        <v>M</v>
      </c>
      <c r="K108" s="22"/>
      <c r="L108" s="323" t="str">
        <f>IF(PROGRESS!S122="","NO DATA",PROGRESS!S122)</f>
        <v>NO DATA</v>
      </c>
      <c r="M108" s="323" t="str">
        <f>IF(PROGRESS!X122="","NO DATA",PROGRESS!X122)</f>
        <v>NO DATA</v>
      </c>
      <c r="N108" s="323" t="str">
        <f>IF(PROGRESS!AC122="","NO DATA",PROGRESS!AC122)</f>
        <v>NO DATA</v>
      </c>
      <c r="O108" s="323" t="str">
        <f>IF(PROGRESS!AH122="","NO DATA",PROGRESS!AH122)</f>
        <v>NO DATA</v>
      </c>
      <c r="P108" s="323" t="str">
        <f>IF(PROGRESS!AM122="","NO DATA",PROGRESS!AM122)</f>
        <v>NO DATA</v>
      </c>
      <c r="Q108" s="323" t="str">
        <f>IF(PROGRESS!AR122="","NO DATA",PROGRESS!AR122)</f>
        <v>NO DATA</v>
      </c>
      <c r="R108" s="323" t="str">
        <f>IF(PROGRESS!AW122="","NO DATA",PROGRESS!AW122)</f>
        <v>NO DATA</v>
      </c>
      <c r="S108" s="323" t="str">
        <f>IF(PROGRESS!BB122="","NO DATA",PROGRESS!BB122)</f>
        <v>NO DATA</v>
      </c>
      <c r="T108" s="323" t="str">
        <f>IF(PROGRESS!BG122="","NO DATA",PROGRESS!BG122)</f>
        <v>NO DATA</v>
      </c>
      <c r="U108" s="323" t="str">
        <f>IF(PROGRESS!BL122="","NO DATA",PROGRESS!BL122)</f>
        <v>NO DATA</v>
      </c>
      <c r="V108" s="323" t="str">
        <f>IF(PROGRESS!BQ122="","NO DATA",PROGRESS!BQ122)</f>
        <v>NO DATA</v>
      </c>
      <c r="W108" s="323" t="str">
        <f>IF(PROGRESS!BV122="","NO DATA",PROGRESS!BV122)</f>
        <v>NO DATA</v>
      </c>
      <c r="X108" s="323" t="str">
        <f>IF(PROGRESS!CA122="","NO DATA",PROGRESS!CA122)</f>
        <v>NO DATA</v>
      </c>
      <c r="Y108" s="323" t="str">
        <f>IF(PROGRESS!CF122="","NO DATA",PROGRESS!CF122)</f>
        <v>NO DATA</v>
      </c>
      <c r="Z108" s="323" t="str">
        <f>IF(PROGRESS!CK122="","NO DATA",PROGRESS!CK122)</f>
        <v>NO DATA</v>
      </c>
    </row>
    <row r="109" spans="1:26" x14ac:dyDescent="0.25">
      <c r="A109" s="19">
        <f>IF(DATASHEET!A109="","",DATASHEET!A109)</f>
        <v>152789</v>
      </c>
      <c r="B109" s="20" t="str">
        <f>DATASHEET!B109</f>
        <v>MANSERGH, Joshua</v>
      </c>
      <c r="C109" s="21" t="str">
        <f>DATASHEET!C109</f>
        <v>8TR</v>
      </c>
      <c r="D109" s="19" t="str">
        <f>DATASHEET!D109</f>
        <v>M</v>
      </c>
      <c r="E109" s="20" t="str">
        <f>DATASHEET!J109</f>
        <v>N</v>
      </c>
      <c r="F109" s="20" t="str">
        <f>DATASHEET!E109</f>
        <v>N</v>
      </c>
      <c r="G109" s="20" t="str">
        <f>IF(A109="","",IF(DATASHEET!F109="White - British","N","Y"))</f>
        <v>N</v>
      </c>
      <c r="H109" s="20" t="str">
        <f>DATASHEET!H109</f>
        <v>N</v>
      </c>
      <c r="I109" s="20" t="str">
        <f>DATASHEET!I109</f>
        <v>N</v>
      </c>
      <c r="J109" s="21" t="str">
        <f>DATASHEET!M109</f>
        <v>H</v>
      </c>
      <c r="K109" s="22"/>
      <c r="L109" s="323" t="str">
        <f>IF(PROGRESS!S123="","NO DATA",PROGRESS!S123)</f>
        <v>NO DATA</v>
      </c>
      <c r="M109" s="323" t="str">
        <f>IF(PROGRESS!X123="","NO DATA",PROGRESS!X123)</f>
        <v>NO DATA</v>
      </c>
      <c r="N109" s="323" t="str">
        <f>IF(PROGRESS!AC123="","NO DATA",PROGRESS!AC123)</f>
        <v>NO DATA</v>
      </c>
      <c r="O109" s="323" t="str">
        <f>IF(PROGRESS!AH123="","NO DATA",PROGRESS!AH123)</f>
        <v>NO DATA</v>
      </c>
      <c r="P109" s="323" t="str">
        <f>IF(PROGRESS!AM123="","NO DATA",PROGRESS!AM123)</f>
        <v>NO DATA</v>
      </c>
      <c r="Q109" s="323" t="str">
        <f>IF(PROGRESS!AR123="","NO DATA",PROGRESS!AR123)</f>
        <v>NO DATA</v>
      </c>
      <c r="R109" s="323" t="str">
        <f>IF(PROGRESS!AW123="","NO DATA",PROGRESS!AW123)</f>
        <v>NO DATA</v>
      </c>
      <c r="S109" s="323" t="str">
        <f>IF(PROGRESS!BB123="","NO DATA",PROGRESS!BB123)</f>
        <v>NO DATA</v>
      </c>
      <c r="T109" s="323" t="str">
        <f>IF(PROGRESS!BG123="","NO DATA",PROGRESS!BG123)</f>
        <v>NO DATA</v>
      </c>
      <c r="U109" s="323" t="str">
        <f>IF(PROGRESS!BL123="","NO DATA",PROGRESS!BL123)</f>
        <v>NO DATA</v>
      </c>
      <c r="V109" s="323" t="str">
        <f>IF(PROGRESS!BQ123="","NO DATA",PROGRESS!BQ123)</f>
        <v>NO DATA</v>
      </c>
      <c r="W109" s="323" t="str">
        <f>IF(PROGRESS!BV123="","NO DATA",PROGRESS!BV123)</f>
        <v>NO DATA</v>
      </c>
      <c r="X109" s="323" t="str">
        <f>IF(PROGRESS!CA123="","NO DATA",PROGRESS!CA123)</f>
        <v>NO DATA</v>
      </c>
      <c r="Y109" s="323" t="str">
        <f>IF(PROGRESS!CF123="","NO DATA",PROGRESS!CF123)</f>
        <v>NO DATA</v>
      </c>
      <c r="Z109" s="323" t="str">
        <f>IF(PROGRESS!CK123="","NO DATA",PROGRESS!CK123)</f>
        <v>NO DATA</v>
      </c>
    </row>
    <row r="110" spans="1:26" x14ac:dyDescent="0.25">
      <c r="A110" s="19">
        <f>IF(DATASHEET!A110="","",DATASHEET!A110)</f>
        <v>152900</v>
      </c>
      <c r="B110" s="20" t="str">
        <f>DATASHEET!B110</f>
        <v>MARPLES, Shay</v>
      </c>
      <c r="C110" s="21" t="str">
        <f>DATASHEET!C110</f>
        <v>8AB</v>
      </c>
      <c r="D110" s="19" t="str">
        <f>DATASHEET!D110</f>
        <v>M</v>
      </c>
      <c r="E110" s="20" t="str">
        <f>DATASHEET!J110</f>
        <v>N</v>
      </c>
      <c r="F110" s="20" t="str">
        <f>DATASHEET!E110</f>
        <v>N</v>
      </c>
      <c r="G110" s="20" t="str">
        <f>IF(A110="","",IF(DATASHEET!F110="White - British","N","Y"))</f>
        <v>N</v>
      </c>
      <c r="H110" s="20" t="str">
        <f>DATASHEET!H110</f>
        <v>N</v>
      </c>
      <c r="I110" s="20" t="str">
        <f>DATASHEET!I110</f>
        <v>N</v>
      </c>
      <c r="J110" s="21" t="str">
        <f>DATASHEET!M110</f>
        <v>M</v>
      </c>
      <c r="K110" s="22"/>
      <c r="L110" s="323" t="str">
        <f>IF(PROGRESS!S124="","NO DATA",PROGRESS!S124)</f>
        <v>NO DATA</v>
      </c>
      <c r="M110" s="323" t="str">
        <f>IF(PROGRESS!X124="","NO DATA",PROGRESS!X124)</f>
        <v>NO DATA</v>
      </c>
      <c r="N110" s="323" t="str">
        <f>IF(PROGRESS!AC124="","NO DATA",PROGRESS!AC124)</f>
        <v>NO DATA</v>
      </c>
      <c r="O110" s="323" t="str">
        <f>IF(PROGRESS!AH124="","NO DATA",PROGRESS!AH124)</f>
        <v>NO DATA</v>
      </c>
      <c r="P110" s="323" t="str">
        <f>IF(PROGRESS!AM124="","NO DATA",PROGRESS!AM124)</f>
        <v>NO DATA</v>
      </c>
      <c r="Q110" s="323" t="str">
        <f>IF(PROGRESS!AR124="","NO DATA",PROGRESS!AR124)</f>
        <v>NO DATA</v>
      </c>
      <c r="R110" s="323" t="str">
        <f>IF(PROGRESS!AW124="","NO DATA",PROGRESS!AW124)</f>
        <v>NO DATA</v>
      </c>
      <c r="S110" s="323" t="str">
        <f>IF(PROGRESS!BB124="","NO DATA",PROGRESS!BB124)</f>
        <v>NO DATA</v>
      </c>
      <c r="T110" s="323" t="str">
        <f>IF(PROGRESS!BG124="","NO DATA",PROGRESS!BG124)</f>
        <v>NO DATA</v>
      </c>
      <c r="U110" s="323" t="str">
        <f>IF(PROGRESS!BL124="","NO DATA",PROGRESS!BL124)</f>
        <v>NO DATA</v>
      </c>
      <c r="V110" s="323" t="str">
        <f>IF(PROGRESS!BQ124="","NO DATA",PROGRESS!BQ124)</f>
        <v>NO DATA</v>
      </c>
      <c r="W110" s="323" t="str">
        <f>IF(PROGRESS!BV124="","NO DATA",PROGRESS!BV124)</f>
        <v>NO DATA</v>
      </c>
      <c r="X110" s="323" t="str">
        <f>IF(PROGRESS!CA124="","NO DATA",PROGRESS!CA124)</f>
        <v>NO DATA</v>
      </c>
      <c r="Y110" s="323" t="str">
        <f>IF(PROGRESS!CF124="","NO DATA",PROGRESS!CF124)</f>
        <v>NO DATA</v>
      </c>
      <c r="Z110" s="323" t="str">
        <f>IF(PROGRESS!CK124="","NO DATA",PROGRESS!CK124)</f>
        <v>NO DATA</v>
      </c>
    </row>
    <row r="111" spans="1:26" x14ac:dyDescent="0.25">
      <c r="A111" s="19">
        <f>IF(DATASHEET!A111="","",DATASHEET!A111)</f>
        <v>152791</v>
      </c>
      <c r="B111" s="20" t="str">
        <f>DATASHEET!B111</f>
        <v>MARSHALL, Alison</v>
      </c>
      <c r="C111" s="21" t="str">
        <f>DATASHEET!C111</f>
        <v>8AR</v>
      </c>
      <c r="D111" s="19" t="str">
        <f>DATASHEET!D111</f>
        <v>F</v>
      </c>
      <c r="E111" s="20" t="str">
        <f>DATASHEET!J111</f>
        <v>N</v>
      </c>
      <c r="F111" s="20" t="str">
        <f>DATASHEET!E111</f>
        <v>Y</v>
      </c>
      <c r="G111" s="20" t="str">
        <f>IF(A111="","",IF(DATASHEET!F111="White - British","N","Y"))</f>
        <v>N</v>
      </c>
      <c r="H111" s="20" t="str">
        <f>DATASHEET!H111</f>
        <v>Y</v>
      </c>
      <c r="I111" s="20" t="str">
        <f>DATASHEET!I111</f>
        <v>N</v>
      </c>
      <c r="J111" s="21" t="str">
        <f>DATASHEET!M111</f>
        <v>H</v>
      </c>
      <c r="K111" s="22"/>
      <c r="L111" s="323" t="str">
        <f>IF(PROGRESS!S125="","NO DATA",PROGRESS!S125)</f>
        <v>NO DATA</v>
      </c>
      <c r="M111" s="323" t="str">
        <f>IF(PROGRESS!X125="","NO DATA",PROGRESS!X125)</f>
        <v>NO DATA</v>
      </c>
      <c r="N111" s="323" t="str">
        <f>IF(PROGRESS!AC125="","NO DATA",PROGRESS!AC125)</f>
        <v>NO DATA</v>
      </c>
      <c r="O111" s="323" t="str">
        <f>IF(PROGRESS!AH125="","NO DATA",PROGRESS!AH125)</f>
        <v>NO DATA</v>
      </c>
      <c r="P111" s="323" t="str">
        <f>IF(PROGRESS!AM125="","NO DATA",PROGRESS!AM125)</f>
        <v>NO DATA</v>
      </c>
      <c r="Q111" s="323" t="str">
        <f>IF(PROGRESS!AR125="","NO DATA",PROGRESS!AR125)</f>
        <v>NO DATA</v>
      </c>
      <c r="R111" s="323" t="str">
        <f>IF(PROGRESS!AW125="","NO DATA",PROGRESS!AW125)</f>
        <v>NO DATA</v>
      </c>
      <c r="S111" s="323" t="str">
        <f>IF(PROGRESS!BB125="","NO DATA",PROGRESS!BB125)</f>
        <v>NO DATA</v>
      </c>
      <c r="T111" s="323" t="str">
        <f>IF(PROGRESS!BG125="","NO DATA",PROGRESS!BG125)</f>
        <v>NO DATA</v>
      </c>
      <c r="U111" s="323" t="str">
        <f>IF(PROGRESS!BL125="","NO DATA",PROGRESS!BL125)</f>
        <v>NO DATA</v>
      </c>
      <c r="V111" s="323" t="str">
        <f>IF(PROGRESS!BQ125="","NO DATA",PROGRESS!BQ125)</f>
        <v>NO DATA</v>
      </c>
      <c r="W111" s="323" t="str">
        <f>IF(PROGRESS!BV125="","NO DATA",PROGRESS!BV125)</f>
        <v>NO DATA</v>
      </c>
      <c r="X111" s="323" t="str">
        <f>IF(PROGRESS!CA125="","NO DATA",PROGRESS!CA125)</f>
        <v>NO DATA</v>
      </c>
      <c r="Y111" s="323" t="str">
        <f>IF(PROGRESS!CF125="","NO DATA",PROGRESS!CF125)</f>
        <v>NO DATA</v>
      </c>
      <c r="Z111" s="323" t="str">
        <f>IF(PROGRESS!CK125="","NO DATA",PROGRESS!CK125)</f>
        <v>NO DATA</v>
      </c>
    </row>
    <row r="112" spans="1:26" x14ac:dyDescent="0.25">
      <c r="A112" s="19">
        <f>IF(DATASHEET!A112="","",DATASHEET!A112)</f>
        <v>152758</v>
      </c>
      <c r="B112" s="20" t="str">
        <f>DATASHEET!B112</f>
        <v>MARSHALL, Beatrice</v>
      </c>
      <c r="C112" s="21" t="str">
        <f>DATASHEET!C112</f>
        <v>8TR</v>
      </c>
      <c r="D112" s="19" t="str">
        <f>DATASHEET!D112</f>
        <v>F</v>
      </c>
      <c r="E112" s="20" t="str">
        <f>DATASHEET!J112</f>
        <v>N</v>
      </c>
      <c r="F112" s="20" t="str">
        <f>DATASHEET!E112</f>
        <v>N</v>
      </c>
      <c r="G112" s="20" t="str">
        <f>IF(A112="","",IF(DATASHEET!F112="White - British","N","Y"))</f>
        <v>N</v>
      </c>
      <c r="H112" s="20" t="str">
        <f>DATASHEET!H112</f>
        <v>N</v>
      </c>
      <c r="I112" s="20" t="str">
        <f>DATASHEET!I112</f>
        <v>N</v>
      </c>
      <c r="J112" s="21" t="str">
        <f>DATASHEET!M112</f>
        <v>H</v>
      </c>
      <c r="K112" s="22"/>
      <c r="L112" s="323" t="str">
        <f>IF(PROGRESS!S126="","NO DATA",PROGRESS!S126)</f>
        <v>NO DATA</v>
      </c>
      <c r="M112" s="323" t="str">
        <f>IF(PROGRESS!X126="","NO DATA",PROGRESS!X126)</f>
        <v>NO DATA</v>
      </c>
      <c r="N112" s="323" t="str">
        <f>IF(PROGRESS!AC126="","NO DATA",PROGRESS!AC126)</f>
        <v>NO DATA</v>
      </c>
      <c r="O112" s="323" t="str">
        <f>IF(PROGRESS!AH126="","NO DATA",PROGRESS!AH126)</f>
        <v>NO DATA</v>
      </c>
      <c r="P112" s="323" t="str">
        <f>IF(PROGRESS!AM126="","NO DATA",PROGRESS!AM126)</f>
        <v>NO DATA</v>
      </c>
      <c r="Q112" s="323" t="str">
        <f>IF(PROGRESS!AR126="","NO DATA",PROGRESS!AR126)</f>
        <v>NO DATA</v>
      </c>
      <c r="R112" s="323" t="str">
        <f>IF(PROGRESS!AW126="","NO DATA",PROGRESS!AW126)</f>
        <v>NO DATA</v>
      </c>
      <c r="S112" s="323" t="str">
        <f>IF(PROGRESS!BB126="","NO DATA",PROGRESS!BB126)</f>
        <v>NO DATA</v>
      </c>
      <c r="T112" s="323" t="str">
        <f>IF(PROGRESS!BG126="","NO DATA",PROGRESS!BG126)</f>
        <v>NO DATA</v>
      </c>
      <c r="U112" s="323" t="str">
        <f>IF(PROGRESS!BL126="","NO DATA",PROGRESS!BL126)</f>
        <v>NO DATA</v>
      </c>
      <c r="V112" s="323" t="str">
        <f>IF(PROGRESS!BQ126="","NO DATA",PROGRESS!BQ126)</f>
        <v>NO DATA</v>
      </c>
      <c r="W112" s="323" t="str">
        <f>IF(PROGRESS!BV126="","NO DATA",PROGRESS!BV126)</f>
        <v>NO DATA</v>
      </c>
      <c r="X112" s="323" t="str">
        <f>IF(PROGRESS!CA126="","NO DATA",PROGRESS!CA126)</f>
        <v>NO DATA</v>
      </c>
      <c r="Y112" s="323" t="str">
        <f>IF(PROGRESS!CF126="","NO DATA",PROGRESS!CF126)</f>
        <v>NO DATA</v>
      </c>
      <c r="Z112" s="323" t="str">
        <f>IF(PROGRESS!CK126="","NO DATA",PROGRESS!CK126)</f>
        <v>NO DATA</v>
      </c>
    </row>
    <row r="113" spans="1:26" x14ac:dyDescent="0.25">
      <c r="A113" s="19">
        <f>IF(DATASHEET!A113="","",DATASHEET!A113)</f>
        <v>152889</v>
      </c>
      <c r="B113" s="20" t="str">
        <f>DATASHEET!B113</f>
        <v>MARTIN, Isabel</v>
      </c>
      <c r="C113" s="21" t="str">
        <f>DATASHEET!C113</f>
        <v>8MH</v>
      </c>
      <c r="D113" s="19" t="str">
        <f>DATASHEET!D113</f>
        <v>F</v>
      </c>
      <c r="E113" s="20" t="str">
        <f>DATASHEET!J113</f>
        <v>N</v>
      </c>
      <c r="F113" s="20" t="str">
        <f>DATASHEET!E113</f>
        <v>N</v>
      </c>
      <c r="G113" s="20" t="str">
        <f>IF(A113="","",IF(DATASHEET!F113="White - British","N","Y"))</f>
        <v>N</v>
      </c>
      <c r="H113" s="20" t="str">
        <f>DATASHEET!H113</f>
        <v>N</v>
      </c>
      <c r="I113" s="20" t="str">
        <f>DATASHEET!I113</f>
        <v>N</v>
      </c>
      <c r="J113" s="21" t="str">
        <f>DATASHEET!M113</f>
        <v>H</v>
      </c>
      <c r="K113" s="22"/>
      <c r="L113" s="323" t="str">
        <f>IF(PROGRESS!S127="","NO DATA",PROGRESS!S127)</f>
        <v>NO DATA</v>
      </c>
      <c r="M113" s="323" t="str">
        <f>IF(PROGRESS!X127="","NO DATA",PROGRESS!X127)</f>
        <v>NO DATA</v>
      </c>
      <c r="N113" s="323" t="str">
        <f>IF(PROGRESS!AC127="","NO DATA",PROGRESS!AC127)</f>
        <v>NO DATA</v>
      </c>
      <c r="O113" s="323" t="str">
        <f>IF(PROGRESS!AH127="","NO DATA",PROGRESS!AH127)</f>
        <v>NO DATA</v>
      </c>
      <c r="P113" s="323" t="str">
        <f>IF(PROGRESS!AM127="","NO DATA",PROGRESS!AM127)</f>
        <v>NO DATA</v>
      </c>
      <c r="Q113" s="323" t="str">
        <f>IF(PROGRESS!AR127="","NO DATA",PROGRESS!AR127)</f>
        <v>NO DATA</v>
      </c>
      <c r="R113" s="323" t="str">
        <f>IF(PROGRESS!AW127="","NO DATA",PROGRESS!AW127)</f>
        <v>NO DATA</v>
      </c>
      <c r="S113" s="323" t="str">
        <f>IF(PROGRESS!BB127="","NO DATA",PROGRESS!BB127)</f>
        <v>NO DATA</v>
      </c>
      <c r="T113" s="323" t="str">
        <f>IF(PROGRESS!BG127="","NO DATA",PROGRESS!BG127)</f>
        <v>NO DATA</v>
      </c>
      <c r="U113" s="323" t="str">
        <f>IF(PROGRESS!BL127="","NO DATA",PROGRESS!BL127)</f>
        <v>NO DATA</v>
      </c>
      <c r="V113" s="323" t="str">
        <f>IF(PROGRESS!BQ127="","NO DATA",PROGRESS!BQ127)</f>
        <v>NO DATA</v>
      </c>
      <c r="W113" s="323" t="str">
        <f>IF(PROGRESS!BV127="","NO DATA",PROGRESS!BV127)</f>
        <v>NO DATA</v>
      </c>
      <c r="X113" s="323" t="str">
        <f>IF(PROGRESS!CA127="","NO DATA",PROGRESS!CA127)</f>
        <v>NO DATA</v>
      </c>
      <c r="Y113" s="323" t="str">
        <f>IF(PROGRESS!CF127="","NO DATA",PROGRESS!CF127)</f>
        <v>NO DATA</v>
      </c>
      <c r="Z113" s="323" t="str">
        <f>IF(PROGRESS!CK127="","NO DATA",PROGRESS!CK127)</f>
        <v>NO DATA</v>
      </c>
    </row>
    <row r="114" spans="1:26" x14ac:dyDescent="0.25">
      <c r="A114" s="19">
        <f>IF(DATASHEET!A114="","",DATASHEET!A114)</f>
        <v>152895</v>
      </c>
      <c r="B114" s="20" t="str">
        <f>DATASHEET!B114</f>
        <v>MATISCHEN, Mateo</v>
      </c>
      <c r="C114" s="21" t="str">
        <f>DATASHEET!C114</f>
        <v>8AB</v>
      </c>
      <c r="D114" s="19" t="str">
        <f>DATASHEET!D114</f>
        <v>M</v>
      </c>
      <c r="E114" s="20" t="str">
        <f>DATASHEET!J114</f>
        <v>N</v>
      </c>
      <c r="F114" s="20" t="str">
        <f>DATASHEET!E114</f>
        <v>N</v>
      </c>
      <c r="G114" s="20" t="str">
        <f>IF(A114="","",IF(DATASHEET!F114="White - British","N","Y"))</f>
        <v>N</v>
      </c>
      <c r="H114" s="20" t="str">
        <f>DATASHEET!H114</f>
        <v>N</v>
      </c>
      <c r="I114" s="20" t="str">
        <f>DATASHEET!I114</f>
        <v>N</v>
      </c>
      <c r="J114" s="21" t="str">
        <f>DATASHEET!M114</f>
        <v>M</v>
      </c>
      <c r="K114" s="22"/>
      <c r="L114" s="323" t="str">
        <f>IF(PROGRESS!S128="","NO DATA",PROGRESS!S128)</f>
        <v>NO DATA</v>
      </c>
      <c r="M114" s="323" t="str">
        <f>IF(PROGRESS!X128="","NO DATA",PROGRESS!X128)</f>
        <v>NO DATA</v>
      </c>
      <c r="N114" s="323" t="str">
        <f>IF(PROGRESS!AC128="","NO DATA",PROGRESS!AC128)</f>
        <v>NO DATA</v>
      </c>
      <c r="O114" s="323" t="str">
        <f>IF(PROGRESS!AH128="","NO DATA",PROGRESS!AH128)</f>
        <v>NO DATA</v>
      </c>
      <c r="P114" s="323" t="str">
        <f>IF(PROGRESS!AM128="","NO DATA",PROGRESS!AM128)</f>
        <v>NO DATA</v>
      </c>
      <c r="Q114" s="323" t="str">
        <f>IF(PROGRESS!AR128="","NO DATA",PROGRESS!AR128)</f>
        <v>NO DATA</v>
      </c>
      <c r="R114" s="323" t="str">
        <f>IF(PROGRESS!AW128="","NO DATA",PROGRESS!AW128)</f>
        <v>NO DATA</v>
      </c>
      <c r="S114" s="323" t="str">
        <f>IF(PROGRESS!BB128="","NO DATA",PROGRESS!BB128)</f>
        <v>NO DATA</v>
      </c>
      <c r="T114" s="323" t="str">
        <f>IF(PROGRESS!BG128="","NO DATA",PROGRESS!BG128)</f>
        <v>NO DATA</v>
      </c>
      <c r="U114" s="323" t="str">
        <f>IF(PROGRESS!BL128="","NO DATA",PROGRESS!BL128)</f>
        <v>NO DATA</v>
      </c>
      <c r="V114" s="323" t="str">
        <f>IF(PROGRESS!BQ128="","NO DATA",PROGRESS!BQ128)</f>
        <v>NO DATA</v>
      </c>
      <c r="W114" s="323" t="str">
        <f>IF(PROGRESS!BV128="","NO DATA",PROGRESS!BV128)</f>
        <v>NO DATA</v>
      </c>
      <c r="X114" s="323" t="str">
        <f>IF(PROGRESS!CA128="","NO DATA",PROGRESS!CA128)</f>
        <v>NO DATA</v>
      </c>
      <c r="Y114" s="323" t="str">
        <f>IF(PROGRESS!CF128="","NO DATA",PROGRESS!CF128)</f>
        <v>NO DATA</v>
      </c>
      <c r="Z114" s="323" t="str">
        <f>IF(PROGRESS!CK128="","NO DATA",PROGRESS!CK128)</f>
        <v>NO DATA</v>
      </c>
    </row>
    <row r="115" spans="1:26" x14ac:dyDescent="0.25">
      <c r="A115" s="19">
        <f>IF(DATASHEET!A115="","",DATASHEET!A115)</f>
        <v>160009</v>
      </c>
      <c r="B115" s="20" t="str">
        <f>DATASHEET!B115</f>
        <v>MATTHEWS, Skyler</v>
      </c>
      <c r="C115" s="21" t="str">
        <f>DATASHEET!C115</f>
        <v>8AB</v>
      </c>
      <c r="D115" s="19" t="str">
        <f>DATASHEET!D115</f>
        <v>F</v>
      </c>
      <c r="E115" s="20" t="str">
        <f>DATASHEET!J115</f>
        <v>N</v>
      </c>
      <c r="F115" s="20" t="str">
        <f>DATASHEET!E115</f>
        <v>N</v>
      </c>
      <c r="G115" s="20" t="str">
        <f>IF(A115="","",IF(DATASHEET!F115="White - British","N","Y"))</f>
        <v>Y</v>
      </c>
      <c r="H115" s="20" t="str">
        <f>DATASHEET!H115</f>
        <v>N</v>
      </c>
      <c r="I115" s="20" t="str">
        <f>DATASHEET!I115</f>
        <v>N</v>
      </c>
      <c r="J115" s="21" t="str">
        <f>DATASHEET!M115</f>
        <v>H</v>
      </c>
      <c r="K115" s="22"/>
      <c r="L115" s="323" t="str">
        <f>IF(PROGRESS!S129="","NO DATA",PROGRESS!S129)</f>
        <v>NO DATA</v>
      </c>
      <c r="M115" s="323" t="str">
        <f>IF(PROGRESS!X129="","NO DATA",PROGRESS!X129)</f>
        <v>NO DATA</v>
      </c>
      <c r="N115" s="323" t="str">
        <f>IF(PROGRESS!AC129="","NO DATA",PROGRESS!AC129)</f>
        <v>NO DATA</v>
      </c>
      <c r="O115" s="323" t="str">
        <f>IF(PROGRESS!AH129="","NO DATA",PROGRESS!AH129)</f>
        <v>NO DATA</v>
      </c>
      <c r="P115" s="323" t="str">
        <f>IF(PROGRESS!AM129="","NO DATA",PROGRESS!AM129)</f>
        <v>NO DATA</v>
      </c>
      <c r="Q115" s="323" t="str">
        <f>IF(PROGRESS!AR129="","NO DATA",PROGRESS!AR129)</f>
        <v>NO DATA</v>
      </c>
      <c r="R115" s="323" t="str">
        <f>IF(PROGRESS!AW129="","NO DATA",PROGRESS!AW129)</f>
        <v>NO DATA</v>
      </c>
      <c r="S115" s="323" t="str">
        <f>IF(PROGRESS!BB129="","NO DATA",PROGRESS!BB129)</f>
        <v>NO DATA</v>
      </c>
      <c r="T115" s="323" t="str">
        <f>IF(PROGRESS!BG129="","NO DATA",PROGRESS!BG129)</f>
        <v>NO DATA</v>
      </c>
      <c r="U115" s="323" t="str">
        <f>IF(PROGRESS!BL129="","NO DATA",PROGRESS!BL129)</f>
        <v>NO DATA</v>
      </c>
      <c r="V115" s="323" t="str">
        <f>IF(PROGRESS!BQ129="","NO DATA",PROGRESS!BQ129)</f>
        <v>NO DATA</v>
      </c>
      <c r="W115" s="323" t="str">
        <f>IF(PROGRESS!BV129="","NO DATA",PROGRESS!BV129)</f>
        <v>NO DATA</v>
      </c>
      <c r="X115" s="323" t="str">
        <f>IF(PROGRESS!CA129="","NO DATA",PROGRESS!CA129)</f>
        <v>NO DATA</v>
      </c>
      <c r="Y115" s="323" t="str">
        <f>IF(PROGRESS!CF129="","NO DATA",PROGRESS!CF129)</f>
        <v>NO DATA</v>
      </c>
      <c r="Z115" s="323" t="str">
        <f>IF(PROGRESS!CK129="","NO DATA",PROGRESS!CK129)</f>
        <v>NO DATA</v>
      </c>
    </row>
    <row r="116" spans="1:26" x14ac:dyDescent="0.25">
      <c r="A116" s="19">
        <f>IF(DATASHEET!A116="","",DATASHEET!A116)</f>
        <v>152854</v>
      </c>
      <c r="B116" s="20" t="str">
        <f>DATASHEET!B116</f>
        <v>MAZHINDU, Nathaniel</v>
      </c>
      <c r="C116" s="21" t="str">
        <f>DATASHEET!C116</f>
        <v>8JJ</v>
      </c>
      <c r="D116" s="19" t="str">
        <f>DATASHEET!D116</f>
        <v>M</v>
      </c>
      <c r="E116" s="20" t="str">
        <f>DATASHEET!J116</f>
        <v>N</v>
      </c>
      <c r="F116" s="20" t="str">
        <f>DATASHEET!E116</f>
        <v>N</v>
      </c>
      <c r="G116" s="20" t="str">
        <f>IF(A116="","",IF(DATASHEET!F116="White - British","N","Y"))</f>
        <v>Y</v>
      </c>
      <c r="H116" s="20" t="str">
        <f>DATASHEET!H116</f>
        <v>N</v>
      </c>
      <c r="I116" s="20" t="str">
        <f>DATASHEET!I116</f>
        <v>N</v>
      </c>
      <c r="J116" s="21" t="str">
        <f>DATASHEET!M116</f>
        <v>M</v>
      </c>
      <c r="K116" s="22"/>
      <c r="L116" s="323" t="str">
        <f>IF(PROGRESS!S130="","NO DATA",PROGRESS!S130)</f>
        <v>NO DATA</v>
      </c>
      <c r="M116" s="323" t="str">
        <f>IF(PROGRESS!X130="","NO DATA",PROGRESS!X130)</f>
        <v>NO DATA</v>
      </c>
      <c r="N116" s="323" t="str">
        <f>IF(PROGRESS!AC130="","NO DATA",PROGRESS!AC130)</f>
        <v>NO DATA</v>
      </c>
      <c r="O116" s="323" t="str">
        <f>IF(PROGRESS!AH130="","NO DATA",PROGRESS!AH130)</f>
        <v>NO DATA</v>
      </c>
      <c r="P116" s="323" t="str">
        <f>IF(PROGRESS!AM130="","NO DATA",PROGRESS!AM130)</f>
        <v>NO DATA</v>
      </c>
      <c r="Q116" s="323" t="str">
        <f>IF(PROGRESS!AR130="","NO DATA",PROGRESS!AR130)</f>
        <v>NO DATA</v>
      </c>
      <c r="R116" s="323" t="str">
        <f>IF(PROGRESS!AW130="","NO DATA",PROGRESS!AW130)</f>
        <v>NO DATA</v>
      </c>
      <c r="S116" s="323" t="str">
        <f>IF(PROGRESS!BB130="","NO DATA",PROGRESS!BB130)</f>
        <v>NO DATA</v>
      </c>
      <c r="T116" s="323" t="str">
        <f>IF(PROGRESS!BG130="","NO DATA",PROGRESS!BG130)</f>
        <v>NO DATA</v>
      </c>
      <c r="U116" s="323" t="str">
        <f>IF(PROGRESS!BL130="","NO DATA",PROGRESS!BL130)</f>
        <v>NO DATA</v>
      </c>
      <c r="V116" s="323" t="str">
        <f>IF(PROGRESS!BQ130="","NO DATA",PROGRESS!BQ130)</f>
        <v>NO DATA</v>
      </c>
      <c r="W116" s="323" t="str">
        <f>IF(PROGRESS!BV130="","NO DATA",PROGRESS!BV130)</f>
        <v>NO DATA</v>
      </c>
      <c r="X116" s="323" t="str">
        <f>IF(PROGRESS!CA130="","NO DATA",PROGRESS!CA130)</f>
        <v>NO DATA</v>
      </c>
      <c r="Y116" s="323" t="str">
        <f>IF(PROGRESS!CF130="","NO DATA",PROGRESS!CF130)</f>
        <v>NO DATA</v>
      </c>
      <c r="Z116" s="323" t="str">
        <f>IF(PROGRESS!CK130="","NO DATA",PROGRESS!CK130)</f>
        <v>NO DATA</v>
      </c>
    </row>
    <row r="117" spans="1:26" x14ac:dyDescent="0.25">
      <c r="A117" s="19">
        <f>IF(DATASHEET!A117="","",DATASHEET!A117)</f>
        <v>152915</v>
      </c>
      <c r="B117" s="20" t="str">
        <f>DATASHEET!B117</f>
        <v>MBAH, Joseph</v>
      </c>
      <c r="C117" s="21" t="str">
        <f>DATASHEET!C117</f>
        <v>8MH</v>
      </c>
      <c r="D117" s="19" t="str">
        <f>DATASHEET!D117</f>
        <v>M</v>
      </c>
      <c r="E117" s="20" t="str">
        <f>DATASHEET!J117</f>
        <v>K</v>
      </c>
      <c r="F117" s="20" t="str">
        <f>DATASHEET!E117</f>
        <v>Y</v>
      </c>
      <c r="G117" s="20" t="str">
        <f>IF(A117="","",IF(DATASHEET!F117="White - British","N","Y"))</f>
        <v>Y</v>
      </c>
      <c r="H117" s="20" t="str">
        <f>DATASHEET!H117</f>
        <v>Y</v>
      </c>
      <c r="I117" s="20" t="str">
        <f>DATASHEET!I117</f>
        <v>N</v>
      </c>
      <c r="J117" s="21" t="str">
        <f>DATASHEET!M117</f>
        <v>M</v>
      </c>
      <c r="K117" s="22"/>
      <c r="L117" s="323" t="str">
        <f>IF(PROGRESS!S131="","NO DATA",PROGRESS!S131)</f>
        <v>NO DATA</v>
      </c>
      <c r="M117" s="323" t="str">
        <f>IF(PROGRESS!X131="","NO DATA",PROGRESS!X131)</f>
        <v>NO DATA</v>
      </c>
      <c r="N117" s="323" t="str">
        <f>IF(PROGRESS!AC131="","NO DATA",PROGRESS!AC131)</f>
        <v>NO DATA</v>
      </c>
      <c r="O117" s="323" t="str">
        <f>IF(PROGRESS!AH131="","NO DATA",PROGRESS!AH131)</f>
        <v>NO DATA</v>
      </c>
      <c r="P117" s="323" t="str">
        <f>IF(PROGRESS!AM131="","NO DATA",PROGRESS!AM131)</f>
        <v>NO DATA</v>
      </c>
      <c r="Q117" s="323" t="str">
        <f>IF(PROGRESS!AR131="","NO DATA",PROGRESS!AR131)</f>
        <v>NO DATA</v>
      </c>
      <c r="R117" s="323" t="str">
        <f>IF(PROGRESS!AW131="","NO DATA",PROGRESS!AW131)</f>
        <v>NO DATA</v>
      </c>
      <c r="S117" s="323" t="str">
        <f>IF(PROGRESS!BB131="","NO DATA",PROGRESS!BB131)</f>
        <v>NO DATA</v>
      </c>
      <c r="T117" s="323" t="str">
        <f>IF(PROGRESS!BG131="","NO DATA",PROGRESS!BG131)</f>
        <v>NO DATA</v>
      </c>
      <c r="U117" s="323" t="str">
        <f>IF(PROGRESS!BL131="","NO DATA",PROGRESS!BL131)</f>
        <v>NO DATA</v>
      </c>
      <c r="V117" s="323" t="str">
        <f>IF(PROGRESS!BQ131="","NO DATA",PROGRESS!BQ131)</f>
        <v>NO DATA</v>
      </c>
      <c r="W117" s="323" t="str">
        <f>IF(PROGRESS!BV131="","NO DATA",PROGRESS!BV131)</f>
        <v>NO DATA</v>
      </c>
      <c r="X117" s="323" t="str">
        <f>IF(PROGRESS!CA131="","NO DATA",PROGRESS!CA131)</f>
        <v>NO DATA</v>
      </c>
      <c r="Y117" s="323" t="str">
        <f>IF(PROGRESS!CF131="","NO DATA",PROGRESS!CF131)</f>
        <v>NO DATA</v>
      </c>
      <c r="Z117" s="323" t="str">
        <f>IF(PROGRESS!CK131="","NO DATA",PROGRESS!CK131)</f>
        <v>NO DATA</v>
      </c>
    </row>
    <row r="118" spans="1:26" x14ac:dyDescent="0.25">
      <c r="A118" s="19">
        <f>IF(DATASHEET!A118="","",DATASHEET!A118)</f>
        <v>152818</v>
      </c>
      <c r="B118" s="20" t="str">
        <f>DATASHEET!B118</f>
        <v>MBUKANMA, Christiana</v>
      </c>
      <c r="C118" s="21" t="str">
        <f>DATASHEET!C118</f>
        <v>8PH</v>
      </c>
      <c r="D118" s="19" t="str">
        <f>DATASHEET!D118</f>
        <v>F</v>
      </c>
      <c r="E118" s="20" t="str">
        <f>DATASHEET!J118</f>
        <v>N</v>
      </c>
      <c r="F118" s="20" t="str">
        <f>DATASHEET!E118</f>
        <v>N</v>
      </c>
      <c r="G118" s="20" t="str">
        <f>IF(A118="","",IF(DATASHEET!F118="White - British","N","Y"))</f>
        <v>Y</v>
      </c>
      <c r="H118" s="20" t="str">
        <f>DATASHEET!H118</f>
        <v>N</v>
      </c>
      <c r="I118" s="20" t="str">
        <f>DATASHEET!I118</f>
        <v>N</v>
      </c>
      <c r="J118" s="21" t="str">
        <f>DATASHEET!M118</f>
        <v>L</v>
      </c>
      <c r="K118" s="22"/>
      <c r="L118" s="323" t="str">
        <f>IF(PROGRESS!S132="","NO DATA",PROGRESS!S132)</f>
        <v>NO DATA</v>
      </c>
      <c r="M118" s="323" t="str">
        <f>IF(PROGRESS!X132="","NO DATA",PROGRESS!X132)</f>
        <v>NO DATA</v>
      </c>
      <c r="N118" s="323" t="str">
        <f>IF(PROGRESS!AC132="","NO DATA",PROGRESS!AC132)</f>
        <v>NO DATA</v>
      </c>
      <c r="O118" s="323" t="str">
        <f>IF(PROGRESS!AH132="","NO DATA",PROGRESS!AH132)</f>
        <v>NO DATA</v>
      </c>
      <c r="P118" s="323" t="str">
        <f>IF(PROGRESS!AM132="","NO DATA",PROGRESS!AM132)</f>
        <v>NO DATA</v>
      </c>
      <c r="Q118" s="323" t="str">
        <f>IF(PROGRESS!AR132="","NO DATA",PROGRESS!AR132)</f>
        <v>NO DATA</v>
      </c>
      <c r="R118" s="323" t="str">
        <f>IF(PROGRESS!AW132="","NO DATA",PROGRESS!AW132)</f>
        <v>NO DATA</v>
      </c>
      <c r="S118" s="323" t="str">
        <f>IF(PROGRESS!BB132="","NO DATA",PROGRESS!BB132)</f>
        <v>NO DATA</v>
      </c>
      <c r="T118" s="323" t="str">
        <f>IF(PROGRESS!BG132="","NO DATA",PROGRESS!BG132)</f>
        <v>NO DATA</v>
      </c>
      <c r="U118" s="323" t="str">
        <f>IF(PROGRESS!BL132="","NO DATA",PROGRESS!BL132)</f>
        <v>NO DATA</v>
      </c>
      <c r="V118" s="323" t="str">
        <f>IF(PROGRESS!BQ132="","NO DATA",PROGRESS!BQ132)</f>
        <v>NO DATA</v>
      </c>
      <c r="W118" s="323" t="str">
        <f>IF(PROGRESS!BV132="","NO DATA",PROGRESS!BV132)</f>
        <v>NO DATA</v>
      </c>
      <c r="X118" s="323" t="str">
        <f>IF(PROGRESS!CA132="","NO DATA",PROGRESS!CA132)</f>
        <v>NO DATA</v>
      </c>
      <c r="Y118" s="323" t="str">
        <f>IF(PROGRESS!CF132="","NO DATA",PROGRESS!CF132)</f>
        <v>NO DATA</v>
      </c>
      <c r="Z118" s="323" t="str">
        <f>IF(PROGRESS!CK132="","NO DATA",PROGRESS!CK132)</f>
        <v>NO DATA</v>
      </c>
    </row>
    <row r="119" spans="1:26" x14ac:dyDescent="0.25">
      <c r="A119" s="19">
        <f>IF(DATASHEET!A119="","",DATASHEET!A119)</f>
        <v>152873</v>
      </c>
      <c r="B119" s="20" t="str">
        <f>DATASHEET!B119</f>
        <v>MCDONAGH-HUTTON, Daisy</v>
      </c>
      <c r="C119" s="21" t="str">
        <f>DATASHEET!C119</f>
        <v>8AB</v>
      </c>
      <c r="D119" s="19" t="str">
        <f>DATASHEET!D119</f>
        <v>F</v>
      </c>
      <c r="E119" s="20" t="str">
        <f>DATASHEET!J119</f>
        <v>N</v>
      </c>
      <c r="F119" s="20" t="str">
        <f>DATASHEET!E119</f>
        <v>N</v>
      </c>
      <c r="G119" s="20" t="str">
        <f>IF(A119="","",IF(DATASHEET!F119="White - British","N","Y"))</f>
        <v>N</v>
      </c>
      <c r="H119" s="20" t="str">
        <f>DATASHEET!H119</f>
        <v>N</v>
      </c>
      <c r="I119" s="20" t="str">
        <f>DATASHEET!I119</f>
        <v>N</v>
      </c>
      <c r="J119" s="21" t="str">
        <f>DATASHEET!M119</f>
        <v>M</v>
      </c>
      <c r="K119" s="22"/>
      <c r="L119" s="323" t="str">
        <f>IF(PROGRESS!S133="","NO DATA",PROGRESS!S133)</f>
        <v>NO DATA</v>
      </c>
      <c r="M119" s="323" t="str">
        <f>IF(PROGRESS!X133="","NO DATA",PROGRESS!X133)</f>
        <v>NO DATA</v>
      </c>
      <c r="N119" s="323" t="str">
        <f>IF(PROGRESS!AC133="","NO DATA",PROGRESS!AC133)</f>
        <v>NO DATA</v>
      </c>
      <c r="O119" s="323" t="str">
        <f>IF(PROGRESS!AH133="","NO DATA",PROGRESS!AH133)</f>
        <v>NO DATA</v>
      </c>
      <c r="P119" s="323" t="str">
        <f>IF(PROGRESS!AM133="","NO DATA",PROGRESS!AM133)</f>
        <v>NO DATA</v>
      </c>
      <c r="Q119" s="323" t="str">
        <f>IF(PROGRESS!AR133="","NO DATA",PROGRESS!AR133)</f>
        <v>NO DATA</v>
      </c>
      <c r="R119" s="323" t="str">
        <f>IF(PROGRESS!AW133="","NO DATA",PROGRESS!AW133)</f>
        <v>NO DATA</v>
      </c>
      <c r="S119" s="323" t="str">
        <f>IF(PROGRESS!BB133="","NO DATA",PROGRESS!BB133)</f>
        <v>NO DATA</v>
      </c>
      <c r="T119" s="323" t="str">
        <f>IF(PROGRESS!BG133="","NO DATA",PROGRESS!BG133)</f>
        <v>NO DATA</v>
      </c>
      <c r="U119" s="323" t="str">
        <f>IF(PROGRESS!BL133="","NO DATA",PROGRESS!BL133)</f>
        <v>NO DATA</v>
      </c>
      <c r="V119" s="323" t="str">
        <f>IF(PROGRESS!BQ133="","NO DATA",PROGRESS!BQ133)</f>
        <v>NO DATA</v>
      </c>
      <c r="W119" s="323" t="str">
        <f>IF(PROGRESS!BV133="","NO DATA",PROGRESS!BV133)</f>
        <v>NO DATA</v>
      </c>
      <c r="X119" s="323" t="str">
        <f>IF(PROGRESS!CA133="","NO DATA",PROGRESS!CA133)</f>
        <v>NO DATA</v>
      </c>
      <c r="Y119" s="323" t="str">
        <f>IF(PROGRESS!CF133="","NO DATA",PROGRESS!CF133)</f>
        <v>NO DATA</v>
      </c>
      <c r="Z119" s="323" t="str">
        <f>IF(PROGRESS!CK133="","NO DATA",PROGRESS!CK133)</f>
        <v>NO DATA</v>
      </c>
    </row>
    <row r="120" spans="1:26" x14ac:dyDescent="0.25">
      <c r="A120" s="19">
        <f>IF(DATASHEET!A120="","",DATASHEET!A120)</f>
        <v>152940</v>
      </c>
      <c r="B120" s="20" t="str">
        <f>DATASHEET!B120</f>
        <v>MCDONAGH-HUTTON, Matilda</v>
      </c>
      <c r="C120" s="21" t="str">
        <f>DATASHEET!C120</f>
        <v>8AR</v>
      </c>
      <c r="D120" s="19" t="str">
        <f>DATASHEET!D120</f>
        <v>F</v>
      </c>
      <c r="E120" s="20" t="str">
        <f>DATASHEET!J120</f>
        <v>N</v>
      </c>
      <c r="F120" s="20" t="str">
        <f>DATASHEET!E120</f>
        <v>N</v>
      </c>
      <c r="G120" s="20" t="str">
        <f>IF(A120="","",IF(DATASHEET!F120="White - British","N","Y"))</f>
        <v>N</v>
      </c>
      <c r="H120" s="20" t="str">
        <f>DATASHEET!H120</f>
        <v>N</v>
      </c>
      <c r="I120" s="20" t="str">
        <f>DATASHEET!I120</f>
        <v>N</v>
      </c>
      <c r="J120" s="21" t="str">
        <f>DATASHEET!M120</f>
        <v>M</v>
      </c>
      <c r="K120" s="22"/>
      <c r="L120" s="323" t="str">
        <f>IF(PROGRESS!S134="","NO DATA",PROGRESS!S134)</f>
        <v>NO DATA</v>
      </c>
      <c r="M120" s="323" t="str">
        <f>IF(PROGRESS!X134="","NO DATA",PROGRESS!X134)</f>
        <v>NO DATA</v>
      </c>
      <c r="N120" s="323" t="str">
        <f>IF(PROGRESS!AC134="","NO DATA",PROGRESS!AC134)</f>
        <v>NO DATA</v>
      </c>
      <c r="O120" s="323" t="str">
        <f>IF(PROGRESS!AH134="","NO DATA",PROGRESS!AH134)</f>
        <v>NO DATA</v>
      </c>
      <c r="P120" s="323" t="str">
        <f>IF(PROGRESS!AM134="","NO DATA",PROGRESS!AM134)</f>
        <v>NO DATA</v>
      </c>
      <c r="Q120" s="323" t="str">
        <f>IF(PROGRESS!AR134="","NO DATA",PROGRESS!AR134)</f>
        <v>NO DATA</v>
      </c>
      <c r="R120" s="323" t="str">
        <f>IF(PROGRESS!AW134="","NO DATA",PROGRESS!AW134)</f>
        <v>NO DATA</v>
      </c>
      <c r="S120" s="323" t="str">
        <f>IF(PROGRESS!BB134="","NO DATA",PROGRESS!BB134)</f>
        <v>NO DATA</v>
      </c>
      <c r="T120" s="323" t="str">
        <f>IF(PROGRESS!BG134="","NO DATA",PROGRESS!BG134)</f>
        <v>NO DATA</v>
      </c>
      <c r="U120" s="323" t="str">
        <f>IF(PROGRESS!BL134="","NO DATA",PROGRESS!BL134)</f>
        <v>NO DATA</v>
      </c>
      <c r="V120" s="323" t="str">
        <f>IF(PROGRESS!BQ134="","NO DATA",PROGRESS!BQ134)</f>
        <v>NO DATA</v>
      </c>
      <c r="W120" s="323" t="str">
        <f>IF(PROGRESS!BV134="","NO DATA",PROGRESS!BV134)</f>
        <v>NO DATA</v>
      </c>
      <c r="X120" s="323" t="str">
        <f>IF(PROGRESS!CA134="","NO DATA",PROGRESS!CA134)</f>
        <v>NO DATA</v>
      </c>
      <c r="Y120" s="323" t="str">
        <f>IF(PROGRESS!CF134="","NO DATA",PROGRESS!CF134)</f>
        <v>NO DATA</v>
      </c>
      <c r="Z120" s="323" t="str">
        <f>IF(PROGRESS!CK134="","NO DATA",PROGRESS!CK134)</f>
        <v>NO DATA</v>
      </c>
    </row>
    <row r="121" spans="1:26" x14ac:dyDescent="0.25">
      <c r="A121" s="19">
        <f>IF(DATASHEET!A121="","",DATASHEET!A121)</f>
        <v>152744</v>
      </c>
      <c r="B121" s="20" t="str">
        <f>DATASHEET!B121</f>
        <v>MCDONALD-JAFFIER, Amaya</v>
      </c>
      <c r="C121" s="21" t="str">
        <f>DATASHEET!C121</f>
        <v>8MH</v>
      </c>
      <c r="D121" s="19" t="str">
        <f>DATASHEET!D121</f>
        <v>F</v>
      </c>
      <c r="E121" s="20" t="str">
        <f>DATASHEET!J121</f>
        <v>N</v>
      </c>
      <c r="F121" s="20" t="str">
        <f>DATASHEET!E121</f>
        <v>N</v>
      </c>
      <c r="G121" s="20" t="str">
        <f>IF(A121="","",IF(DATASHEET!F121="White - British","N","Y"))</f>
        <v>Y</v>
      </c>
      <c r="H121" s="20" t="str">
        <f>DATASHEET!H121</f>
        <v>N</v>
      </c>
      <c r="I121" s="20" t="str">
        <f>DATASHEET!I121</f>
        <v>N</v>
      </c>
      <c r="J121" s="21" t="str">
        <f>DATASHEET!M121</f>
        <v>M</v>
      </c>
      <c r="K121" s="22"/>
      <c r="L121" s="323" t="str">
        <f>IF(PROGRESS!S135="","NO DATA",PROGRESS!S135)</f>
        <v>NO DATA</v>
      </c>
      <c r="M121" s="323" t="str">
        <f>IF(PROGRESS!X135="","NO DATA",PROGRESS!X135)</f>
        <v>NO DATA</v>
      </c>
      <c r="N121" s="323" t="str">
        <f>IF(PROGRESS!AC135="","NO DATA",PROGRESS!AC135)</f>
        <v>NO DATA</v>
      </c>
      <c r="O121" s="323" t="str">
        <f>IF(PROGRESS!AH135="","NO DATA",PROGRESS!AH135)</f>
        <v>NO DATA</v>
      </c>
      <c r="P121" s="323" t="str">
        <f>IF(PROGRESS!AM135="","NO DATA",PROGRESS!AM135)</f>
        <v>NO DATA</v>
      </c>
      <c r="Q121" s="323" t="str">
        <f>IF(PROGRESS!AR135="","NO DATA",PROGRESS!AR135)</f>
        <v>NO DATA</v>
      </c>
      <c r="R121" s="323" t="str">
        <f>IF(PROGRESS!AW135="","NO DATA",PROGRESS!AW135)</f>
        <v>NO DATA</v>
      </c>
      <c r="S121" s="323" t="str">
        <f>IF(PROGRESS!BB135="","NO DATA",PROGRESS!BB135)</f>
        <v>NO DATA</v>
      </c>
      <c r="T121" s="323" t="str">
        <f>IF(PROGRESS!BG135="","NO DATA",PROGRESS!BG135)</f>
        <v>NO DATA</v>
      </c>
      <c r="U121" s="323" t="str">
        <f>IF(PROGRESS!BL135="","NO DATA",PROGRESS!BL135)</f>
        <v>NO DATA</v>
      </c>
      <c r="V121" s="323" t="str">
        <f>IF(PROGRESS!BQ135="","NO DATA",PROGRESS!BQ135)</f>
        <v>NO DATA</v>
      </c>
      <c r="W121" s="323" t="str">
        <f>IF(PROGRESS!BV135="","NO DATA",PROGRESS!BV135)</f>
        <v>NO DATA</v>
      </c>
      <c r="X121" s="323" t="str">
        <f>IF(PROGRESS!CA135="","NO DATA",PROGRESS!CA135)</f>
        <v>NO DATA</v>
      </c>
      <c r="Y121" s="323" t="str">
        <f>IF(PROGRESS!CF135="","NO DATA",PROGRESS!CF135)</f>
        <v>NO DATA</v>
      </c>
      <c r="Z121" s="323" t="str">
        <f>IF(PROGRESS!CK135="","NO DATA",PROGRESS!CK135)</f>
        <v>NO DATA</v>
      </c>
    </row>
    <row r="122" spans="1:26" x14ac:dyDescent="0.25">
      <c r="A122" s="19">
        <f>IF(DATASHEET!A122="","",DATASHEET!A122)</f>
        <v>152941</v>
      </c>
      <c r="B122" s="20" t="str">
        <f>DATASHEET!B122</f>
        <v>MCKINNEY, Ingrid</v>
      </c>
      <c r="C122" s="21" t="str">
        <f>DATASHEET!C122</f>
        <v>8AB</v>
      </c>
      <c r="D122" s="19" t="str">
        <f>DATASHEET!D122</f>
        <v>F</v>
      </c>
      <c r="E122" s="20" t="str">
        <f>DATASHEET!J122</f>
        <v>N</v>
      </c>
      <c r="F122" s="20" t="str">
        <f>DATASHEET!E122</f>
        <v>N</v>
      </c>
      <c r="G122" s="20" t="str">
        <f>IF(A122="","",IF(DATASHEET!F122="White - British","N","Y"))</f>
        <v>N</v>
      </c>
      <c r="H122" s="20" t="str">
        <f>DATASHEET!H122</f>
        <v>N</v>
      </c>
      <c r="I122" s="20" t="str">
        <f>DATASHEET!I122</f>
        <v>N</v>
      </c>
      <c r="J122" s="21" t="str">
        <f>DATASHEET!M122</f>
        <v>M</v>
      </c>
      <c r="K122" s="22"/>
      <c r="L122" s="323" t="str">
        <f>IF(PROGRESS!S136="","NO DATA",PROGRESS!S136)</f>
        <v>NO DATA</v>
      </c>
      <c r="M122" s="323" t="str">
        <f>IF(PROGRESS!X136="","NO DATA",PROGRESS!X136)</f>
        <v>NO DATA</v>
      </c>
      <c r="N122" s="323" t="str">
        <f>IF(PROGRESS!AC136="","NO DATA",PROGRESS!AC136)</f>
        <v>NO DATA</v>
      </c>
      <c r="O122" s="323" t="str">
        <f>IF(PROGRESS!AH136="","NO DATA",PROGRESS!AH136)</f>
        <v>NO DATA</v>
      </c>
      <c r="P122" s="323" t="str">
        <f>IF(PROGRESS!AM136="","NO DATA",PROGRESS!AM136)</f>
        <v>NO DATA</v>
      </c>
      <c r="Q122" s="323" t="str">
        <f>IF(PROGRESS!AR136="","NO DATA",PROGRESS!AR136)</f>
        <v>NO DATA</v>
      </c>
      <c r="R122" s="323" t="str">
        <f>IF(PROGRESS!AW136="","NO DATA",PROGRESS!AW136)</f>
        <v>NO DATA</v>
      </c>
      <c r="S122" s="323" t="str">
        <f>IF(PROGRESS!BB136="","NO DATA",PROGRESS!BB136)</f>
        <v>NO DATA</v>
      </c>
      <c r="T122" s="323" t="str">
        <f>IF(PROGRESS!BG136="","NO DATA",PROGRESS!BG136)</f>
        <v>NO DATA</v>
      </c>
      <c r="U122" s="323" t="str">
        <f>IF(PROGRESS!BL136="","NO DATA",PROGRESS!BL136)</f>
        <v>NO DATA</v>
      </c>
      <c r="V122" s="323" t="str">
        <f>IF(PROGRESS!BQ136="","NO DATA",PROGRESS!BQ136)</f>
        <v>NO DATA</v>
      </c>
      <c r="W122" s="323" t="str">
        <f>IF(PROGRESS!BV136="","NO DATA",PROGRESS!BV136)</f>
        <v>NO DATA</v>
      </c>
      <c r="X122" s="323" t="str">
        <f>IF(PROGRESS!CA136="","NO DATA",PROGRESS!CA136)</f>
        <v>NO DATA</v>
      </c>
      <c r="Y122" s="323" t="str">
        <f>IF(PROGRESS!CF136="","NO DATA",PROGRESS!CF136)</f>
        <v>NO DATA</v>
      </c>
      <c r="Z122" s="323" t="str">
        <f>IF(PROGRESS!CK136="","NO DATA",PROGRESS!CK136)</f>
        <v>NO DATA</v>
      </c>
    </row>
    <row r="123" spans="1:26" x14ac:dyDescent="0.25">
      <c r="A123" s="19">
        <f>IF(DATASHEET!A123="","",DATASHEET!A123)</f>
        <v>152888</v>
      </c>
      <c r="B123" s="20" t="str">
        <f>DATASHEET!B123</f>
        <v>MEDHANIE, Sesen</v>
      </c>
      <c r="C123" s="21" t="str">
        <f>DATASHEET!C123</f>
        <v>8MH</v>
      </c>
      <c r="D123" s="19" t="str">
        <f>DATASHEET!D123</f>
        <v>F</v>
      </c>
      <c r="E123" s="20" t="str">
        <f>DATASHEET!J123</f>
        <v>N</v>
      </c>
      <c r="F123" s="20" t="str">
        <f>DATASHEET!E123</f>
        <v>N</v>
      </c>
      <c r="G123" s="20" t="str">
        <f>IF(A123="","",IF(DATASHEET!F123="White - British","N","Y"))</f>
        <v>Y</v>
      </c>
      <c r="H123" s="20" t="str">
        <f>DATASHEET!H123</f>
        <v>N</v>
      </c>
      <c r="I123" s="20" t="str">
        <f>DATASHEET!I123</f>
        <v>N</v>
      </c>
      <c r="J123" s="21" t="str">
        <f>DATASHEET!M123</f>
        <v>M</v>
      </c>
      <c r="K123" s="22"/>
      <c r="L123" s="323" t="str">
        <f>IF(PROGRESS!S137="","NO DATA",PROGRESS!S137)</f>
        <v>NO DATA</v>
      </c>
      <c r="M123" s="323" t="str">
        <f>IF(PROGRESS!X137="","NO DATA",PROGRESS!X137)</f>
        <v>NO DATA</v>
      </c>
      <c r="N123" s="323" t="str">
        <f>IF(PROGRESS!AC137="","NO DATA",PROGRESS!AC137)</f>
        <v>NO DATA</v>
      </c>
      <c r="O123" s="323" t="str">
        <f>IF(PROGRESS!AH137="","NO DATA",PROGRESS!AH137)</f>
        <v>NO DATA</v>
      </c>
      <c r="P123" s="323" t="str">
        <f>IF(PROGRESS!AM137="","NO DATA",PROGRESS!AM137)</f>
        <v>NO DATA</v>
      </c>
      <c r="Q123" s="323" t="str">
        <f>IF(PROGRESS!AR137="","NO DATA",PROGRESS!AR137)</f>
        <v>NO DATA</v>
      </c>
      <c r="R123" s="323" t="str">
        <f>IF(PROGRESS!AW137="","NO DATA",PROGRESS!AW137)</f>
        <v>NO DATA</v>
      </c>
      <c r="S123" s="323" t="str">
        <f>IF(PROGRESS!BB137="","NO DATA",PROGRESS!BB137)</f>
        <v>NO DATA</v>
      </c>
      <c r="T123" s="323" t="str">
        <f>IF(PROGRESS!BG137="","NO DATA",PROGRESS!BG137)</f>
        <v>NO DATA</v>
      </c>
      <c r="U123" s="323" t="str">
        <f>IF(PROGRESS!BL137="","NO DATA",PROGRESS!BL137)</f>
        <v>NO DATA</v>
      </c>
      <c r="V123" s="323" t="str">
        <f>IF(PROGRESS!BQ137="","NO DATA",PROGRESS!BQ137)</f>
        <v>NO DATA</v>
      </c>
      <c r="W123" s="323" t="str">
        <f>IF(PROGRESS!BV137="","NO DATA",PROGRESS!BV137)</f>
        <v>NO DATA</v>
      </c>
      <c r="X123" s="323" t="str">
        <f>IF(PROGRESS!CA137="","NO DATA",PROGRESS!CA137)</f>
        <v>NO DATA</v>
      </c>
      <c r="Y123" s="323" t="str">
        <f>IF(PROGRESS!CF137="","NO DATA",PROGRESS!CF137)</f>
        <v>NO DATA</v>
      </c>
      <c r="Z123" s="323" t="str">
        <f>IF(PROGRESS!CK137="","NO DATA",PROGRESS!CK137)</f>
        <v>NO DATA</v>
      </c>
    </row>
    <row r="124" spans="1:26" x14ac:dyDescent="0.25">
      <c r="A124" s="19">
        <f>IF(DATASHEET!A124="","",DATASHEET!A124)</f>
        <v>152894</v>
      </c>
      <c r="B124" s="20" t="str">
        <f>DATASHEET!B124</f>
        <v>MONAGHAN, Elizabeth</v>
      </c>
      <c r="C124" s="21" t="str">
        <f>DATASHEET!C124</f>
        <v>8TR</v>
      </c>
      <c r="D124" s="19" t="str">
        <f>DATASHEET!D124</f>
        <v>F</v>
      </c>
      <c r="E124" s="20" t="str">
        <f>DATASHEET!J124</f>
        <v>N</v>
      </c>
      <c r="F124" s="20" t="str">
        <f>DATASHEET!E124</f>
        <v>N</v>
      </c>
      <c r="G124" s="20" t="str">
        <f>IF(A124="","",IF(DATASHEET!F124="White - British","N","Y"))</f>
        <v>N</v>
      </c>
      <c r="H124" s="20" t="str">
        <f>DATASHEET!H124</f>
        <v>N</v>
      </c>
      <c r="I124" s="20" t="str">
        <f>DATASHEET!I124</f>
        <v>N</v>
      </c>
      <c r="J124" s="21" t="str">
        <f>DATASHEET!M124</f>
        <v>H</v>
      </c>
      <c r="K124" s="22"/>
      <c r="L124" s="323" t="str">
        <f>IF(PROGRESS!S138="","NO DATA",PROGRESS!S138)</f>
        <v>NO DATA</v>
      </c>
      <c r="M124" s="323" t="str">
        <f>IF(PROGRESS!X138="","NO DATA",PROGRESS!X138)</f>
        <v>NO DATA</v>
      </c>
      <c r="N124" s="323" t="str">
        <f>IF(PROGRESS!AC138="","NO DATA",PROGRESS!AC138)</f>
        <v>NO DATA</v>
      </c>
      <c r="O124" s="323" t="str">
        <f>IF(PROGRESS!AH138="","NO DATA",PROGRESS!AH138)</f>
        <v>NO DATA</v>
      </c>
      <c r="P124" s="323" t="str">
        <f>IF(PROGRESS!AM138="","NO DATA",PROGRESS!AM138)</f>
        <v>NO DATA</v>
      </c>
      <c r="Q124" s="323" t="str">
        <f>IF(PROGRESS!AR138="","NO DATA",PROGRESS!AR138)</f>
        <v>NO DATA</v>
      </c>
      <c r="R124" s="323" t="str">
        <f>IF(PROGRESS!AW138="","NO DATA",PROGRESS!AW138)</f>
        <v>NO DATA</v>
      </c>
      <c r="S124" s="323" t="str">
        <f>IF(PROGRESS!BB138="","NO DATA",PROGRESS!BB138)</f>
        <v>NO DATA</v>
      </c>
      <c r="T124" s="323" t="str">
        <f>IF(PROGRESS!BG138="","NO DATA",PROGRESS!BG138)</f>
        <v>NO DATA</v>
      </c>
      <c r="U124" s="323" t="str">
        <f>IF(PROGRESS!BL138="","NO DATA",PROGRESS!BL138)</f>
        <v>NO DATA</v>
      </c>
      <c r="V124" s="323" t="str">
        <f>IF(PROGRESS!BQ138="","NO DATA",PROGRESS!BQ138)</f>
        <v>NO DATA</v>
      </c>
      <c r="W124" s="323" t="str">
        <f>IF(PROGRESS!BV138="","NO DATA",PROGRESS!BV138)</f>
        <v>NO DATA</v>
      </c>
      <c r="X124" s="323" t="str">
        <f>IF(PROGRESS!CA138="","NO DATA",PROGRESS!CA138)</f>
        <v>NO DATA</v>
      </c>
      <c r="Y124" s="323" t="str">
        <f>IF(PROGRESS!CF138="","NO DATA",PROGRESS!CF138)</f>
        <v>NO DATA</v>
      </c>
      <c r="Z124" s="323" t="str">
        <f>IF(PROGRESS!CK138="","NO DATA",PROGRESS!CK138)</f>
        <v>NO DATA</v>
      </c>
    </row>
    <row r="125" spans="1:26" x14ac:dyDescent="0.25">
      <c r="A125" s="19">
        <f>IF(DATASHEET!A125="","",DATASHEET!A125)</f>
        <v>152784</v>
      </c>
      <c r="B125" s="20" t="str">
        <f>DATASHEET!B125</f>
        <v>MONFREDI, Max</v>
      </c>
      <c r="C125" s="21" t="str">
        <f>DATASHEET!C125</f>
        <v>8AB</v>
      </c>
      <c r="D125" s="19" t="str">
        <f>DATASHEET!D125</f>
        <v>M</v>
      </c>
      <c r="E125" s="20" t="str">
        <f>DATASHEET!J125</f>
        <v>N</v>
      </c>
      <c r="F125" s="20" t="str">
        <f>DATASHEET!E125</f>
        <v>N</v>
      </c>
      <c r="G125" s="20" t="str">
        <f>IF(A125="","",IF(DATASHEET!F125="White - British","N","Y"))</f>
        <v>N</v>
      </c>
      <c r="H125" s="20" t="str">
        <f>DATASHEET!H125</f>
        <v>N</v>
      </c>
      <c r="I125" s="20" t="str">
        <f>DATASHEET!I125</f>
        <v>N</v>
      </c>
      <c r="J125" s="21" t="str">
        <f>DATASHEET!M125</f>
        <v>M</v>
      </c>
      <c r="K125" s="22"/>
      <c r="L125" s="323" t="str">
        <f>IF(PROGRESS!S139="","NO DATA",PROGRESS!S139)</f>
        <v>NO DATA</v>
      </c>
      <c r="M125" s="323" t="str">
        <f>IF(PROGRESS!X139="","NO DATA",PROGRESS!X139)</f>
        <v>NO DATA</v>
      </c>
      <c r="N125" s="323" t="str">
        <f>IF(PROGRESS!AC139="","NO DATA",PROGRESS!AC139)</f>
        <v>NO DATA</v>
      </c>
      <c r="O125" s="323" t="str">
        <f>IF(PROGRESS!AH139="","NO DATA",PROGRESS!AH139)</f>
        <v>NO DATA</v>
      </c>
      <c r="P125" s="323" t="str">
        <f>IF(PROGRESS!AM139="","NO DATA",PROGRESS!AM139)</f>
        <v>NO DATA</v>
      </c>
      <c r="Q125" s="323" t="str">
        <f>IF(PROGRESS!AR139="","NO DATA",PROGRESS!AR139)</f>
        <v>NO DATA</v>
      </c>
      <c r="R125" s="323" t="str">
        <f>IF(PROGRESS!AW139="","NO DATA",PROGRESS!AW139)</f>
        <v>NO DATA</v>
      </c>
      <c r="S125" s="323" t="str">
        <f>IF(PROGRESS!BB139="","NO DATA",PROGRESS!BB139)</f>
        <v>NO DATA</v>
      </c>
      <c r="T125" s="323" t="str">
        <f>IF(PROGRESS!BG139="","NO DATA",PROGRESS!BG139)</f>
        <v>NO DATA</v>
      </c>
      <c r="U125" s="323" t="str">
        <f>IF(PROGRESS!BL139="","NO DATA",PROGRESS!BL139)</f>
        <v>NO DATA</v>
      </c>
      <c r="V125" s="323" t="str">
        <f>IF(PROGRESS!BQ139="","NO DATA",PROGRESS!BQ139)</f>
        <v>NO DATA</v>
      </c>
      <c r="W125" s="323" t="str">
        <f>IF(PROGRESS!BV139="","NO DATA",PROGRESS!BV139)</f>
        <v>NO DATA</v>
      </c>
      <c r="X125" s="323" t="str">
        <f>IF(PROGRESS!CA139="","NO DATA",PROGRESS!CA139)</f>
        <v>NO DATA</v>
      </c>
      <c r="Y125" s="323" t="str">
        <f>IF(PROGRESS!CF139="","NO DATA",PROGRESS!CF139)</f>
        <v>NO DATA</v>
      </c>
      <c r="Z125" s="323" t="str">
        <f>IF(PROGRESS!CK139="","NO DATA",PROGRESS!CK139)</f>
        <v>NO DATA</v>
      </c>
    </row>
    <row r="126" spans="1:26" x14ac:dyDescent="0.25">
      <c r="A126" s="19">
        <f>IF(DATASHEET!A126="","",DATASHEET!A126)</f>
        <v>152863</v>
      </c>
      <c r="B126" s="20" t="str">
        <f>DATASHEET!B126</f>
        <v>MOREIRA CHAVES, Erick</v>
      </c>
      <c r="C126" s="21" t="str">
        <f>DATASHEET!C126</f>
        <v>8AB</v>
      </c>
      <c r="D126" s="19" t="str">
        <f>DATASHEET!D126</f>
        <v>M</v>
      </c>
      <c r="E126" s="20" t="str">
        <f>DATASHEET!J126</f>
        <v>N</v>
      </c>
      <c r="F126" s="20" t="str">
        <f>DATASHEET!E126</f>
        <v>N</v>
      </c>
      <c r="G126" s="20" t="str">
        <f>IF(A126="","",IF(DATASHEET!F126="White - British","N","Y"))</f>
        <v>Y</v>
      </c>
      <c r="H126" s="20" t="str">
        <f>DATASHEET!H126</f>
        <v>N</v>
      </c>
      <c r="I126" s="20" t="str">
        <f>DATASHEET!I126</f>
        <v>N</v>
      </c>
      <c r="J126" s="21" t="str">
        <f>DATASHEET!M126</f>
        <v>H</v>
      </c>
      <c r="K126" s="22"/>
      <c r="L126" s="323" t="str">
        <f>IF(PROGRESS!S140="","NO DATA",PROGRESS!S140)</f>
        <v>NO DATA</v>
      </c>
      <c r="M126" s="323" t="str">
        <f>IF(PROGRESS!X140="","NO DATA",PROGRESS!X140)</f>
        <v>NO DATA</v>
      </c>
      <c r="N126" s="323" t="str">
        <f>IF(PROGRESS!AC140="","NO DATA",PROGRESS!AC140)</f>
        <v>NO DATA</v>
      </c>
      <c r="O126" s="323" t="str">
        <f>IF(PROGRESS!AH140="","NO DATA",PROGRESS!AH140)</f>
        <v>NO DATA</v>
      </c>
      <c r="P126" s="323" t="str">
        <f>IF(PROGRESS!AM140="","NO DATA",PROGRESS!AM140)</f>
        <v>NO DATA</v>
      </c>
      <c r="Q126" s="323" t="str">
        <f>IF(PROGRESS!AR140="","NO DATA",PROGRESS!AR140)</f>
        <v>NO DATA</v>
      </c>
      <c r="R126" s="323" t="str">
        <f>IF(PROGRESS!AW140="","NO DATA",PROGRESS!AW140)</f>
        <v>NO DATA</v>
      </c>
      <c r="S126" s="323" t="str">
        <f>IF(PROGRESS!BB140="","NO DATA",PROGRESS!BB140)</f>
        <v>NO DATA</v>
      </c>
      <c r="T126" s="323" t="str">
        <f>IF(PROGRESS!BG140="","NO DATA",PROGRESS!BG140)</f>
        <v>NO DATA</v>
      </c>
      <c r="U126" s="323" t="str">
        <f>IF(PROGRESS!BL140="","NO DATA",PROGRESS!BL140)</f>
        <v>NO DATA</v>
      </c>
      <c r="V126" s="323" t="str">
        <f>IF(PROGRESS!BQ140="","NO DATA",PROGRESS!BQ140)</f>
        <v>NO DATA</v>
      </c>
      <c r="W126" s="323" t="str">
        <f>IF(PROGRESS!BV140="","NO DATA",PROGRESS!BV140)</f>
        <v>NO DATA</v>
      </c>
      <c r="X126" s="323" t="str">
        <f>IF(PROGRESS!CA140="","NO DATA",PROGRESS!CA140)</f>
        <v>NO DATA</v>
      </c>
      <c r="Y126" s="323" t="str">
        <f>IF(PROGRESS!CF140="","NO DATA",PROGRESS!CF140)</f>
        <v>NO DATA</v>
      </c>
      <c r="Z126" s="323" t="str">
        <f>IF(PROGRESS!CK140="","NO DATA",PROGRESS!CK140)</f>
        <v>NO DATA</v>
      </c>
    </row>
    <row r="127" spans="1:26" x14ac:dyDescent="0.25">
      <c r="A127" s="19">
        <f>IF(DATASHEET!A127="","",DATASHEET!A127)</f>
        <v>152813</v>
      </c>
      <c r="B127" s="20" t="str">
        <f>DATASHEET!B127</f>
        <v>MOUNTAIN-FREEMAN, Maria</v>
      </c>
      <c r="C127" s="21" t="str">
        <f>DATASHEET!C127</f>
        <v>8PH</v>
      </c>
      <c r="D127" s="19" t="str">
        <f>DATASHEET!D127</f>
        <v>F</v>
      </c>
      <c r="E127" s="20" t="str">
        <f>DATASHEET!J127</f>
        <v>N</v>
      </c>
      <c r="F127" s="20" t="str">
        <f>DATASHEET!E127</f>
        <v>N</v>
      </c>
      <c r="G127" s="20" t="str">
        <f>IF(A127="","",IF(DATASHEET!F127="White - British","N","Y"))</f>
        <v>N</v>
      </c>
      <c r="H127" s="20" t="str">
        <f>DATASHEET!H127</f>
        <v>N</v>
      </c>
      <c r="I127" s="20" t="str">
        <f>DATASHEET!I127</f>
        <v>N</v>
      </c>
      <c r="J127" s="21" t="str">
        <f>DATASHEET!M127</f>
        <v>M</v>
      </c>
      <c r="K127" s="22"/>
      <c r="L127" s="323" t="str">
        <f>IF(PROGRESS!S141="","NO DATA",PROGRESS!S141)</f>
        <v>NO DATA</v>
      </c>
      <c r="M127" s="323" t="str">
        <f>IF(PROGRESS!X141="","NO DATA",PROGRESS!X141)</f>
        <v>NO DATA</v>
      </c>
      <c r="N127" s="323" t="str">
        <f>IF(PROGRESS!AC141="","NO DATA",PROGRESS!AC141)</f>
        <v>NO DATA</v>
      </c>
      <c r="O127" s="323" t="str">
        <f>IF(PROGRESS!AH141="","NO DATA",PROGRESS!AH141)</f>
        <v>NO DATA</v>
      </c>
      <c r="P127" s="323" t="str">
        <f>IF(PROGRESS!AM141="","NO DATA",PROGRESS!AM141)</f>
        <v>NO DATA</v>
      </c>
      <c r="Q127" s="323" t="str">
        <f>IF(PROGRESS!AR141="","NO DATA",PROGRESS!AR141)</f>
        <v>NO DATA</v>
      </c>
      <c r="R127" s="323" t="str">
        <f>IF(PROGRESS!AW141="","NO DATA",PROGRESS!AW141)</f>
        <v>NO DATA</v>
      </c>
      <c r="S127" s="323" t="str">
        <f>IF(PROGRESS!BB141="","NO DATA",PROGRESS!BB141)</f>
        <v>NO DATA</v>
      </c>
      <c r="T127" s="323" t="str">
        <f>IF(PROGRESS!BG141="","NO DATA",PROGRESS!BG141)</f>
        <v>NO DATA</v>
      </c>
      <c r="U127" s="323" t="str">
        <f>IF(PROGRESS!BL141="","NO DATA",PROGRESS!BL141)</f>
        <v>NO DATA</v>
      </c>
      <c r="V127" s="323" t="str">
        <f>IF(PROGRESS!BQ141="","NO DATA",PROGRESS!BQ141)</f>
        <v>NO DATA</v>
      </c>
      <c r="W127" s="323" t="str">
        <f>IF(PROGRESS!BV141="","NO DATA",PROGRESS!BV141)</f>
        <v>NO DATA</v>
      </c>
      <c r="X127" s="323" t="str">
        <f>IF(PROGRESS!CA141="","NO DATA",PROGRESS!CA141)</f>
        <v>NO DATA</v>
      </c>
      <c r="Y127" s="323" t="str">
        <f>IF(PROGRESS!CF141="","NO DATA",PROGRESS!CF141)</f>
        <v>NO DATA</v>
      </c>
      <c r="Z127" s="323" t="str">
        <f>IF(PROGRESS!CK141="","NO DATA",PROGRESS!CK141)</f>
        <v>NO DATA</v>
      </c>
    </row>
    <row r="128" spans="1:26" x14ac:dyDescent="0.25">
      <c r="A128" s="19">
        <f>IF(DATASHEET!A128="","",DATASHEET!A128)</f>
        <v>152930</v>
      </c>
      <c r="B128" s="20" t="str">
        <f>DATASHEET!B128</f>
        <v>MULCRONE, Liam</v>
      </c>
      <c r="C128" s="21" t="str">
        <f>DATASHEET!C128</f>
        <v>8AB</v>
      </c>
      <c r="D128" s="19" t="str">
        <f>DATASHEET!D128</f>
        <v>M</v>
      </c>
      <c r="E128" s="20" t="str">
        <f>DATASHEET!J128</f>
        <v>N</v>
      </c>
      <c r="F128" s="20" t="str">
        <f>DATASHEET!E128</f>
        <v>N</v>
      </c>
      <c r="G128" s="20" t="str">
        <f>IF(A128="","",IF(DATASHEET!F128="White - British","N","Y"))</f>
        <v>N</v>
      </c>
      <c r="H128" s="20" t="str">
        <f>DATASHEET!H128</f>
        <v>N</v>
      </c>
      <c r="I128" s="20" t="str">
        <f>DATASHEET!I128</f>
        <v>N</v>
      </c>
      <c r="J128" s="21" t="str">
        <f>DATASHEET!M128</f>
        <v>M</v>
      </c>
      <c r="K128" s="22"/>
      <c r="L128" s="323" t="str">
        <f>IF(PROGRESS!S142="","NO DATA",PROGRESS!S142)</f>
        <v>NO DATA</v>
      </c>
      <c r="M128" s="323" t="str">
        <f>IF(PROGRESS!X142="","NO DATA",PROGRESS!X142)</f>
        <v>NO DATA</v>
      </c>
      <c r="N128" s="323" t="str">
        <f>IF(PROGRESS!AC142="","NO DATA",PROGRESS!AC142)</f>
        <v>NO DATA</v>
      </c>
      <c r="O128" s="323" t="str">
        <f>IF(PROGRESS!AH142="","NO DATA",PROGRESS!AH142)</f>
        <v>NO DATA</v>
      </c>
      <c r="P128" s="323" t="str">
        <f>IF(PROGRESS!AM142="","NO DATA",PROGRESS!AM142)</f>
        <v>NO DATA</v>
      </c>
      <c r="Q128" s="323" t="str">
        <f>IF(PROGRESS!AR142="","NO DATA",PROGRESS!AR142)</f>
        <v>NO DATA</v>
      </c>
      <c r="R128" s="323" t="str">
        <f>IF(PROGRESS!AW142="","NO DATA",PROGRESS!AW142)</f>
        <v>NO DATA</v>
      </c>
      <c r="S128" s="323" t="str">
        <f>IF(PROGRESS!BB142="","NO DATA",PROGRESS!BB142)</f>
        <v>NO DATA</v>
      </c>
      <c r="T128" s="323" t="str">
        <f>IF(PROGRESS!BG142="","NO DATA",PROGRESS!BG142)</f>
        <v>NO DATA</v>
      </c>
      <c r="U128" s="323" t="str">
        <f>IF(PROGRESS!BL142="","NO DATA",PROGRESS!BL142)</f>
        <v>NO DATA</v>
      </c>
      <c r="V128" s="323" t="str">
        <f>IF(PROGRESS!BQ142="","NO DATA",PROGRESS!BQ142)</f>
        <v>NO DATA</v>
      </c>
      <c r="W128" s="323" t="str">
        <f>IF(PROGRESS!BV142="","NO DATA",PROGRESS!BV142)</f>
        <v>NO DATA</v>
      </c>
      <c r="X128" s="323" t="str">
        <f>IF(PROGRESS!CA142="","NO DATA",PROGRESS!CA142)</f>
        <v>NO DATA</v>
      </c>
      <c r="Y128" s="323" t="str">
        <f>IF(PROGRESS!CF142="","NO DATA",PROGRESS!CF142)</f>
        <v>NO DATA</v>
      </c>
      <c r="Z128" s="323" t="str">
        <f>IF(PROGRESS!CK142="","NO DATA",PROGRESS!CK142)</f>
        <v>NO DATA</v>
      </c>
    </row>
    <row r="129" spans="1:26" x14ac:dyDescent="0.25">
      <c r="A129" s="19">
        <f>IF(DATASHEET!A129="","",DATASHEET!A129)</f>
        <v>152802</v>
      </c>
      <c r="B129" s="20" t="str">
        <f>DATASHEET!B129</f>
        <v>MULQUEEN, Connell</v>
      </c>
      <c r="C129" s="21" t="str">
        <f>DATASHEET!C129</f>
        <v>8MH</v>
      </c>
      <c r="D129" s="19" t="str">
        <f>DATASHEET!D129</f>
        <v>M</v>
      </c>
      <c r="E129" s="20" t="str">
        <f>DATASHEET!J129</f>
        <v>N</v>
      </c>
      <c r="F129" s="20" t="str">
        <f>DATASHEET!E129</f>
        <v>N</v>
      </c>
      <c r="G129" s="20" t="str">
        <f>IF(A129="","",IF(DATASHEET!F129="White - British","N","Y"))</f>
        <v>N</v>
      </c>
      <c r="H129" s="20" t="str">
        <f>DATASHEET!H129</f>
        <v>N</v>
      </c>
      <c r="I129" s="20" t="str">
        <f>DATASHEET!I129</f>
        <v>N</v>
      </c>
      <c r="J129" s="21" t="str">
        <f>DATASHEET!M129</f>
        <v>M</v>
      </c>
      <c r="K129" s="22"/>
      <c r="L129" s="323" t="str">
        <f>IF(PROGRESS!S143="","NO DATA",PROGRESS!S143)</f>
        <v>NO DATA</v>
      </c>
      <c r="M129" s="323" t="str">
        <f>IF(PROGRESS!X143="","NO DATA",PROGRESS!X143)</f>
        <v>NO DATA</v>
      </c>
      <c r="N129" s="323" t="str">
        <f>IF(PROGRESS!AC143="","NO DATA",PROGRESS!AC143)</f>
        <v>NO DATA</v>
      </c>
      <c r="O129" s="323" t="str">
        <f>IF(PROGRESS!AH143="","NO DATA",PROGRESS!AH143)</f>
        <v>NO DATA</v>
      </c>
      <c r="P129" s="323" t="str">
        <f>IF(PROGRESS!AM143="","NO DATA",PROGRESS!AM143)</f>
        <v>NO DATA</v>
      </c>
      <c r="Q129" s="323" t="str">
        <f>IF(PROGRESS!AR143="","NO DATA",PROGRESS!AR143)</f>
        <v>NO DATA</v>
      </c>
      <c r="R129" s="323" t="str">
        <f>IF(PROGRESS!AW143="","NO DATA",PROGRESS!AW143)</f>
        <v>NO DATA</v>
      </c>
      <c r="S129" s="323" t="str">
        <f>IF(PROGRESS!BB143="","NO DATA",PROGRESS!BB143)</f>
        <v>NO DATA</v>
      </c>
      <c r="T129" s="323" t="str">
        <f>IF(PROGRESS!BG143="","NO DATA",PROGRESS!BG143)</f>
        <v>NO DATA</v>
      </c>
      <c r="U129" s="323" t="str">
        <f>IF(PROGRESS!BL143="","NO DATA",PROGRESS!BL143)</f>
        <v>NO DATA</v>
      </c>
      <c r="V129" s="323" t="str">
        <f>IF(PROGRESS!BQ143="","NO DATA",PROGRESS!BQ143)</f>
        <v>NO DATA</v>
      </c>
      <c r="W129" s="323" t="str">
        <f>IF(PROGRESS!BV143="","NO DATA",PROGRESS!BV143)</f>
        <v>NO DATA</v>
      </c>
      <c r="X129" s="323" t="str">
        <f>IF(PROGRESS!CA143="","NO DATA",PROGRESS!CA143)</f>
        <v>NO DATA</v>
      </c>
      <c r="Y129" s="323" t="str">
        <f>IF(PROGRESS!CF143="","NO DATA",PROGRESS!CF143)</f>
        <v>NO DATA</v>
      </c>
      <c r="Z129" s="323" t="str">
        <f>IF(PROGRESS!CK143="","NO DATA",PROGRESS!CK143)</f>
        <v>NO DATA</v>
      </c>
    </row>
    <row r="130" spans="1:26" x14ac:dyDescent="0.25">
      <c r="A130" s="19">
        <f>IF(DATASHEET!A130="","",DATASHEET!A130)</f>
        <v>152826</v>
      </c>
      <c r="B130" s="20" t="str">
        <f>DATASHEET!B130</f>
        <v>MURRAY, Harmony</v>
      </c>
      <c r="C130" s="21" t="str">
        <f>DATASHEET!C130</f>
        <v>8KC</v>
      </c>
      <c r="D130" s="19" t="str">
        <f>DATASHEET!D130</f>
        <v>F</v>
      </c>
      <c r="E130" s="20" t="str">
        <f>DATASHEET!J130</f>
        <v>K</v>
      </c>
      <c r="F130" s="20" t="str">
        <f>DATASHEET!E130</f>
        <v>Y</v>
      </c>
      <c r="G130" s="20" t="str">
        <f>IF(A130="","",IF(DATASHEET!F130="White - British","N","Y"))</f>
        <v>Y</v>
      </c>
      <c r="H130" s="20" t="str">
        <f>DATASHEET!H130</f>
        <v>Y</v>
      </c>
      <c r="I130" s="20" t="str">
        <f>DATASHEET!I130</f>
        <v>N</v>
      </c>
      <c r="J130" s="21" t="str">
        <f>DATASHEET!M130</f>
        <v>H</v>
      </c>
      <c r="K130" s="22"/>
      <c r="L130" s="323" t="str">
        <f>IF(PROGRESS!S144="","NO DATA",PROGRESS!S144)</f>
        <v>NO DATA</v>
      </c>
      <c r="M130" s="323" t="str">
        <f>IF(PROGRESS!X144="","NO DATA",PROGRESS!X144)</f>
        <v>NO DATA</v>
      </c>
      <c r="N130" s="323" t="str">
        <f>IF(PROGRESS!AC144="","NO DATA",PROGRESS!AC144)</f>
        <v>NO DATA</v>
      </c>
      <c r="O130" s="323" t="str">
        <f>IF(PROGRESS!AH144="","NO DATA",PROGRESS!AH144)</f>
        <v>NO DATA</v>
      </c>
      <c r="P130" s="323" t="str">
        <f>IF(PROGRESS!AM144="","NO DATA",PROGRESS!AM144)</f>
        <v>NO DATA</v>
      </c>
      <c r="Q130" s="323" t="str">
        <f>IF(PROGRESS!AR144="","NO DATA",PROGRESS!AR144)</f>
        <v>NO DATA</v>
      </c>
      <c r="R130" s="323" t="str">
        <f>IF(PROGRESS!AW144="","NO DATA",PROGRESS!AW144)</f>
        <v>NO DATA</v>
      </c>
      <c r="S130" s="323" t="str">
        <f>IF(PROGRESS!BB144="","NO DATA",PROGRESS!BB144)</f>
        <v>NO DATA</v>
      </c>
      <c r="T130" s="323" t="str">
        <f>IF(PROGRESS!BG144="","NO DATA",PROGRESS!BG144)</f>
        <v>NO DATA</v>
      </c>
      <c r="U130" s="323" t="str">
        <f>IF(PROGRESS!BL144="","NO DATA",PROGRESS!BL144)</f>
        <v>NO DATA</v>
      </c>
      <c r="V130" s="323" t="str">
        <f>IF(PROGRESS!BQ144="","NO DATA",PROGRESS!BQ144)</f>
        <v>NO DATA</v>
      </c>
      <c r="W130" s="323" t="str">
        <f>IF(PROGRESS!BV144="","NO DATA",PROGRESS!BV144)</f>
        <v>NO DATA</v>
      </c>
      <c r="X130" s="323" t="str">
        <f>IF(PROGRESS!CA144="","NO DATA",PROGRESS!CA144)</f>
        <v>NO DATA</v>
      </c>
      <c r="Y130" s="323" t="str">
        <f>IF(PROGRESS!CF144="","NO DATA",PROGRESS!CF144)</f>
        <v>NO DATA</v>
      </c>
      <c r="Z130" s="323" t="str">
        <f>IF(PROGRESS!CK144="","NO DATA",PROGRESS!CK144)</f>
        <v>NO DATA</v>
      </c>
    </row>
    <row r="131" spans="1:26" x14ac:dyDescent="0.25">
      <c r="A131" s="19">
        <f>IF(DATASHEET!A131="","",DATASHEET!A131)</f>
        <v>152755</v>
      </c>
      <c r="B131" s="20" t="str">
        <f>DATASHEET!B131</f>
        <v>MUSIE, Yobel</v>
      </c>
      <c r="C131" s="21" t="str">
        <f>DATASHEET!C131</f>
        <v>8JJ</v>
      </c>
      <c r="D131" s="19" t="str">
        <f>DATASHEET!D131</f>
        <v>M</v>
      </c>
      <c r="E131" s="20" t="str">
        <f>DATASHEET!J131</f>
        <v>N</v>
      </c>
      <c r="F131" s="20" t="str">
        <f>DATASHEET!E131</f>
        <v>Y</v>
      </c>
      <c r="G131" s="20" t="str">
        <f>IF(A131="","",IF(DATASHEET!F131="White - British","N","Y"))</f>
        <v>Y</v>
      </c>
      <c r="H131" s="20" t="str">
        <f>DATASHEET!H131</f>
        <v>Y</v>
      </c>
      <c r="I131" s="20" t="str">
        <f>DATASHEET!I131</f>
        <v>N</v>
      </c>
      <c r="J131" s="21" t="str">
        <f>DATASHEET!M131</f>
        <v>M</v>
      </c>
      <c r="K131" s="22"/>
      <c r="L131" s="323" t="str">
        <f>IF(PROGRESS!S145="","NO DATA",PROGRESS!S145)</f>
        <v>NO DATA</v>
      </c>
      <c r="M131" s="323" t="str">
        <f>IF(PROGRESS!X145="","NO DATA",PROGRESS!X145)</f>
        <v>NO DATA</v>
      </c>
      <c r="N131" s="323" t="str">
        <f>IF(PROGRESS!AC145="","NO DATA",PROGRESS!AC145)</f>
        <v>NO DATA</v>
      </c>
      <c r="O131" s="323" t="str">
        <f>IF(PROGRESS!AH145="","NO DATA",PROGRESS!AH145)</f>
        <v>NO DATA</v>
      </c>
      <c r="P131" s="323" t="str">
        <f>IF(PROGRESS!AM145="","NO DATA",PROGRESS!AM145)</f>
        <v>NO DATA</v>
      </c>
      <c r="Q131" s="323" t="str">
        <f>IF(PROGRESS!AR145="","NO DATA",PROGRESS!AR145)</f>
        <v>NO DATA</v>
      </c>
      <c r="R131" s="323" t="str">
        <f>IF(PROGRESS!AW145="","NO DATA",PROGRESS!AW145)</f>
        <v>NO DATA</v>
      </c>
      <c r="S131" s="323" t="str">
        <f>IF(PROGRESS!BB145="","NO DATA",PROGRESS!BB145)</f>
        <v>NO DATA</v>
      </c>
      <c r="T131" s="323" t="str">
        <f>IF(PROGRESS!BG145="","NO DATA",PROGRESS!BG145)</f>
        <v>NO DATA</v>
      </c>
      <c r="U131" s="323" t="str">
        <f>IF(PROGRESS!BL145="","NO DATA",PROGRESS!BL145)</f>
        <v>NO DATA</v>
      </c>
      <c r="V131" s="323" t="str">
        <f>IF(PROGRESS!BQ145="","NO DATA",PROGRESS!BQ145)</f>
        <v>NO DATA</v>
      </c>
      <c r="W131" s="323" t="str">
        <f>IF(PROGRESS!BV145="","NO DATA",PROGRESS!BV145)</f>
        <v>NO DATA</v>
      </c>
      <c r="X131" s="323" t="str">
        <f>IF(PROGRESS!CA145="","NO DATA",PROGRESS!CA145)</f>
        <v>NO DATA</v>
      </c>
      <c r="Y131" s="323" t="str">
        <f>IF(PROGRESS!CF145="","NO DATA",PROGRESS!CF145)</f>
        <v>NO DATA</v>
      </c>
      <c r="Z131" s="323" t="str">
        <f>IF(PROGRESS!CK145="","NO DATA",PROGRESS!CK145)</f>
        <v>NO DATA</v>
      </c>
    </row>
    <row r="132" spans="1:26" x14ac:dyDescent="0.25">
      <c r="A132" s="19">
        <f>IF(DATASHEET!A132="","",DATASHEET!A132)</f>
        <v>152898</v>
      </c>
      <c r="B132" s="20" t="str">
        <f>DATASHEET!B132</f>
        <v>MUSUNGA, Kydan</v>
      </c>
      <c r="C132" s="21" t="str">
        <f>DATASHEET!C132</f>
        <v>8KS</v>
      </c>
      <c r="D132" s="19" t="str">
        <f>DATASHEET!D132</f>
        <v>M</v>
      </c>
      <c r="E132" s="20" t="str">
        <f>DATASHEET!J132</f>
        <v>K</v>
      </c>
      <c r="F132" s="20" t="str">
        <f>DATASHEET!E132</f>
        <v>N</v>
      </c>
      <c r="G132" s="20" t="str">
        <f>IF(A132="","",IF(DATASHEET!F132="White - British","N","Y"))</f>
        <v>Y</v>
      </c>
      <c r="H132" s="20" t="str">
        <f>DATASHEET!H132</f>
        <v>Y</v>
      </c>
      <c r="I132" s="20" t="str">
        <f>DATASHEET!I132</f>
        <v>N</v>
      </c>
      <c r="J132" s="21" t="str">
        <f>DATASHEET!M132</f>
        <v>M</v>
      </c>
      <c r="K132" s="22"/>
      <c r="L132" s="323" t="str">
        <f>IF(PROGRESS!S146="","NO DATA",PROGRESS!S146)</f>
        <v>NO DATA</v>
      </c>
      <c r="M132" s="323" t="str">
        <f>IF(PROGRESS!X146="","NO DATA",PROGRESS!X146)</f>
        <v>NO DATA</v>
      </c>
      <c r="N132" s="323" t="str">
        <f>IF(PROGRESS!AC146="","NO DATA",PROGRESS!AC146)</f>
        <v>NO DATA</v>
      </c>
      <c r="O132" s="323" t="str">
        <f>IF(PROGRESS!AH146="","NO DATA",PROGRESS!AH146)</f>
        <v>NO DATA</v>
      </c>
      <c r="P132" s="323" t="str">
        <f>IF(PROGRESS!AM146="","NO DATA",PROGRESS!AM146)</f>
        <v>NO DATA</v>
      </c>
      <c r="Q132" s="323" t="str">
        <f>IF(PROGRESS!AR146="","NO DATA",PROGRESS!AR146)</f>
        <v>NO DATA</v>
      </c>
      <c r="R132" s="323" t="str">
        <f>IF(PROGRESS!AW146="","NO DATA",PROGRESS!AW146)</f>
        <v>NO DATA</v>
      </c>
      <c r="S132" s="323" t="str">
        <f>IF(PROGRESS!BB146="","NO DATA",PROGRESS!BB146)</f>
        <v>NO DATA</v>
      </c>
      <c r="T132" s="323" t="str">
        <f>IF(PROGRESS!BG146="","NO DATA",PROGRESS!BG146)</f>
        <v>NO DATA</v>
      </c>
      <c r="U132" s="323" t="str">
        <f>IF(PROGRESS!BL146="","NO DATA",PROGRESS!BL146)</f>
        <v>NO DATA</v>
      </c>
      <c r="V132" s="323" t="str">
        <f>IF(PROGRESS!BQ146="","NO DATA",PROGRESS!BQ146)</f>
        <v>NO DATA</v>
      </c>
      <c r="W132" s="323" t="str">
        <f>IF(PROGRESS!BV146="","NO DATA",PROGRESS!BV146)</f>
        <v>NO DATA</v>
      </c>
      <c r="X132" s="323" t="str">
        <f>IF(PROGRESS!CA146="","NO DATA",PROGRESS!CA146)</f>
        <v>NO DATA</v>
      </c>
      <c r="Y132" s="323" t="str">
        <f>IF(PROGRESS!CF146="","NO DATA",PROGRESS!CF146)</f>
        <v>NO DATA</v>
      </c>
      <c r="Z132" s="323" t="str">
        <f>IF(PROGRESS!CK146="","NO DATA",PROGRESS!CK146)</f>
        <v>NO DATA</v>
      </c>
    </row>
    <row r="133" spans="1:26" x14ac:dyDescent="0.25">
      <c r="A133" s="19">
        <f>IF(DATASHEET!A133="","",DATASHEET!A133)</f>
        <v>152829</v>
      </c>
      <c r="B133" s="20" t="str">
        <f>DATASHEET!B133</f>
        <v>NAVARRO, Vincent</v>
      </c>
      <c r="C133" s="21" t="str">
        <f>DATASHEET!C133</f>
        <v>8JJ</v>
      </c>
      <c r="D133" s="19" t="str">
        <f>DATASHEET!D133</f>
        <v>M</v>
      </c>
      <c r="E133" s="20" t="str">
        <f>DATASHEET!J133</f>
        <v>N</v>
      </c>
      <c r="F133" s="20" t="str">
        <f>DATASHEET!E133</f>
        <v>N</v>
      </c>
      <c r="G133" s="20" t="str">
        <f>IF(A133="","",IF(DATASHEET!F133="White - British","N","Y"))</f>
        <v>Y</v>
      </c>
      <c r="H133" s="20" t="str">
        <f>DATASHEET!H133</f>
        <v>N</v>
      </c>
      <c r="I133" s="20" t="str">
        <f>DATASHEET!I133</f>
        <v>N</v>
      </c>
      <c r="J133" s="21" t="str">
        <f>DATASHEET!M133</f>
        <v>H</v>
      </c>
      <c r="K133" s="22"/>
      <c r="L133" s="323" t="str">
        <f>IF(PROGRESS!S147="","NO DATA",PROGRESS!S147)</f>
        <v>NO DATA</v>
      </c>
      <c r="M133" s="323" t="str">
        <f>IF(PROGRESS!X147="","NO DATA",PROGRESS!X147)</f>
        <v>NO DATA</v>
      </c>
      <c r="N133" s="323" t="str">
        <f>IF(PROGRESS!AC147="","NO DATA",PROGRESS!AC147)</f>
        <v>NO DATA</v>
      </c>
      <c r="O133" s="323" t="str">
        <f>IF(PROGRESS!AH147="","NO DATA",PROGRESS!AH147)</f>
        <v>NO DATA</v>
      </c>
      <c r="P133" s="323" t="str">
        <f>IF(PROGRESS!AM147="","NO DATA",PROGRESS!AM147)</f>
        <v>NO DATA</v>
      </c>
      <c r="Q133" s="323" t="str">
        <f>IF(PROGRESS!AR147="","NO DATA",PROGRESS!AR147)</f>
        <v>NO DATA</v>
      </c>
      <c r="R133" s="323" t="str">
        <f>IF(PROGRESS!AW147="","NO DATA",PROGRESS!AW147)</f>
        <v>NO DATA</v>
      </c>
      <c r="S133" s="323" t="str">
        <f>IF(PROGRESS!BB147="","NO DATA",PROGRESS!BB147)</f>
        <v>NO DATA</v>
      </c>
      <c r="T133" s="323" t="str">
        <f>IF(PROGRESS!BG147="","NO DATA",PROGRESS!BG147)</f>
        <v>NO DATA</v>
      </c>
      <c r="U133" s="323" t="str">
        <f>IF(PROGRESS!BL147="","NO DATA",PROGRESS!BL147)</f>
        <v>NO DATA</v>
      </c>
      <c r="V133" s="323" t="str">
        <f>IF(PROGRESS!BQ147="","NO DATA",PROGRESS!BQ147)</f>
        <v>NO DATA</v>
      </c>
      <c r="W133" s="323" t="str">
        <f>IF(PROGRESS!BV147="","NO DATA",PROGRESS!BV147)</f>
        <v>NO DATA</v>
      </c>
      <c r="X133" s="323" t="str">
        <f>IF(PROGRESS!CA147="","NO DATA",PROGRESS!CA147)</f>
        <v>NO DATA</v>
      </c>
      <c r="Y133" s="323" t="str">
        <f>IF(PROGRESS!CF147="","NO DATA",PROGRESS!CF147)</f>
        <v>NO DATA</v>
      </c>
      <c r="Z133" s="323" t="str">
        <f>IF(PROGRESS!CK147="","NO DATA",PROGRESS!CK147)</f>
        <v>NO DATA</v>
      </c>
    </row>
    <row r="134" spans="1:26" x14ac:dyDescent="0.25">
      <c r="A134" s="19">
        <f>IF(DATASHEET!A134="","",DATASHEET!A134)</f>
        <v>152769</v>
      </c>
      <c r="B134" s="20" t="str">
        <f>DATASHEET!B134</f>
        <v>NAZIR, Inaya</v>
      </c>
      <c r="C134" s="21" t="str">
        <f>DATASHEET!C134</f>
        <v>8MH</v>
      </c>
      <c r="D134" s="19" t="str">
        <f>DATASHEET!D134</f>
        <v>F</v>
      </c>
      <c r="E134" s="20" t="str">
        <f>DATASHEET!J134</f>
        <v>N</v>
      </c>
      <c r="F134" s="20" t="str">
        <f>DATASHEET!E134</f>
        <v>N</v>
      </c>
      <c r="G134" s="20" t="str">
        <f>IF(A134="","",IF(DATASHEET!F134="White - British","N","Y"))</f>
        <v>Y</v>
      </c>
      <c r="H134" s="20" t="str">
        <f>DATASHEET!H134</f>
        <v>N</v>
      </c>
      <c r="I134" s="20" t="str">
        <f>DATASHEET!I134</f>
        <v>N</v>
      </c>
      <c r="J134" s="21" t="str">
        <f>DATASHEET!M134</f>
        <v>M</v>
      </c>
      <c r="K134" s="22"/>
      <c r="L134" s="323" t="str">
        <f>IF(PROGRESS!S148="","NO DATA",PROGRESS!S148)</f>
        <v>NO DATA</v>
      </c>
      <c r="M134" s="323" t="str">
        <f>IF(PROGRESS!X148="","NO DATA",PROGRESS!X148)</f>
        <v>NO DATA</v>
      </c>
      <c r="N134" s="323" t="str">
        <f>IF(PROGRESS!AC148="","NO DATA",PROGRESS!AC148)</f>
        <v>NO DATA</v>
      </c>
      <c r="O134" s="323" t="str">
        <f>IF(PROGRESS!AH148="","NO DATA",PROGRESS!AH148)</f>
        <v>NO DATA</v>
      </c>
      <c r="P134" s="323" t="str">
        <f>IF(PROGRESS!AM148="","NO DATA",PROGRESS!AM148)</f>
        <v>NO DATA</v>
      </c>
      <c r="Q134" s="323" t="str">
        <f>IF(PROGRESS!AR148="","NO DATA",PROGRESS!AR148)</f>
        <v>NO DATA</v>
      </c>
      <c r="R134" s="323" t="str">
        <f>IF(PROGRESS!AW148="","NO DATA",PROGRESS!AW148)</f>
        <v>NO DATA</v>
      </c>
      <c r="S134" s="323" t="str">
        <f>IF(PROGRESS!BB148="","NO DATA",PROGRESS!BB148)</f>
        <v>NO DATA</v>
      </c>
      <c r="T134" s="323" t="str">
        <f>IF(PROGRESS!BG148="","NO DATA",PROGRESS!BG148)</f>
        <v>NO DATA</v>
      </c>
      <c r="U134" s="323" t="str">
        <f>IF(PROGRESS!BL148="","NO DATA",PROGRESS!BL148)</f>
        <v>NO DATA</v>
      </c>
      <c r="V134" s="323" t="str">
        <f>IF(PROGRESS!BQ148="","NO DATA",PROGRESS!BQ148)</f>
        <v>NO DATA</v>
      </c>
      <c r="W134" s="323" t="str">
        <f>IF(PROGRESS!BV148="","NO DATA",PROGRESS!BV148)</f>
        <v>NO DATA</v>
      </c>
      <c r="X134" s="323" t="str">
        <f>IF(PROGRESS!CA148="","NO DATA",PROGRESS!CA148)</f>
        <v>NO DATA</v>
      </c>
      <c r="Y134" s="323" t="str">
        <f>IF(PROGRESS!CF148="","NO DATA",PROGRESS!CF148)</f>
        <v>NO DATA</v>
      </c>
      <c r="Z134" s="323" t="str">
        <f>IF(PROGRESS!CK148="","NO DATA",PROGRESS!CK148)</f>
        <v>NO DATA</v>
      </c>
    </row>
    <row r="135" spans="1:26" x14ac:dyDescent="0.25">
      <c r="A135" s="19">
        <f>IF(DATASHEET!A135="","",DATASHEET!A135)</f>
        <v>152886</v>
      </c>
      <c r="B135" s="20" t="str">
        <f>DATASHEET!B135</f>
        <v>NAZIR, Ummihani</v>
      </c>
      <c r="C135" s="21" t="str">
        <f>DATASHEET!C135</f>
        <v>8MH</v>
      </c>
      <c r="D135" s="19" t="str">
        <f>DATASHEET!D135</f>
        <v>F</v>
      </c>
      <c r="E135" s="20" t="str">
        <f>DATASHEET!J135</f>
        <v>N</v>
      </c>
      <c r="F135" s="20" t="str">
        <f>DATASHEET!E135</f>
        <v>N</v>
      </c>
      <c r="G135" s="20" t="str">
        <f>IF(A135="","",IF(DATASHEET!F135="White - British","N","Y"))</f>
        <v>Y</v>
      </c>
      <c r="H135" s="20" t="str">
        <f>DATASHEET!H135</f>
        <v>N</v>
      </c>
      <c r="I135" s="20" t="str">
        <f>DATASHEET!I135</f>
        <v>N</v>
      </c>
      <c r="J135" s="21" t="str">
        <f>DATASHEET!M135</f>
        <v>M</v>
      </c>
      <c r="K135" s="22"/>
      <c r="L135" s="323" t="str">
        <f>IF(PROGRESS!S149="","NO DATA",PROGRESS!S149)</f>
        <v>NO DATA</v>
      </c>
      <c r="M135" s="323" t="str">
        <f>IF(PROGRESS!X149="","NO DATA",PROGRESS!X149)</f>
        <v>NO DATA</v>
      </c>
      <c r="N135" s="323" t="str">
        <f>IF(PROGRESS!AC149="","NO DATA",PROGRESS!AC149)</f>
        <v>NO DATA</v>
      </c>
      <c r="O135" s="323" t="str">
        <f>IF(PROGRESS!AH149="","NO DATA",PROGRESS!AH149)</f>
        <v>NO DATA</v>
      </c>
      <c r="P135" s="323" t="str">
        <f>IF(PROGRESS!AM149="","NO DATA",PROGRESS!AM149)</f>
        <v>NO DATA</v>
      </c>
      <c r="Q135" s="323" t="str">
        <f>IF(PROGRESS!AR149="","NO DATA",PROGRESS!AR149)</f>
        <v>NO DATA</v>
      </c>
      <c r="R135" s="323" t="str">
        <f>IF(PROGRESS!AW149="","NO DATA",PROGRESS!AW149)</f>
        <v>NO DATA</v>
      </c>
      <c r="S135" s="323" t="str">
        <f>IF(PROGRESS!BB149="","NO DATA",PROGRESS!BB149)</f>
        <v>NO DATA</v>
      </c>
      <c r="T135" s="323" t="str">
        <f>IF(PROGRESS!BG149="","NO DATA",PROGRESS!BG149)</f>
        <v>NO DATA</v>
      </c>
      <c r="U135" s="323" t="str">
        <f>IF(PROGRESS!BL149="","NO DATA",PROGRESS!BL149)</f>
        <v>NO DATA</v>
      </c>
      <c r="V135" s="323" t="str">
        <f>IF(PROGRESS!BQ149="","NO DATA",PROGRESS!BQ149)</f>
        <v>NO DATA</v>
      </c>
      <c r="W135" s="323" t="str">
        <f>IF(PROGRESS!BV149="","NO DATA",PROGRESS!BV149)</f>
        <v>NO DATA</v>
      </c>
      <c r="X135" s="323" t="str">
        <f>IF(PROGRESS!CA149="","NO DATA",PROGRESS!CA149)</f>
        <v>NO DATA</v>
      </c>
      <c r="Y135" s="323" t="str">
        <f>IF(PROGRESS!CF149="","NO DATA",PROGRESS!CF149)</f>
        <v>NO DATA</v>
      </c>
      <c r="Z135" s="323" t="str">
        <f>IF(PROGRESS!CK149="","NO DATA",PROGRESS!CK149)</f>
        <v>NO DATA</v>
      </c>
    </row>
    <row r="136" spans="1:26" x14ac:dyDescent="0.25">
      <c r="A136" s="19">
        <f>IF(DATASHEET!A136="","",DATASHEET!A136)</f>
        <v>152910</v>
      </c>
      <c r="B136" s="20" t="str">
        <f>DATASHEET!B136</f>
        <v>NETTLE, Jake</v>
      </c>
      <c r="C136" s="21" t="str">
        <f>DATASHEET!C136</f>
        <v>8KS</v>
      </c>
      <c r="D136" s="19" t="str">
        <f>DATASHEET!D136</f>
        <v>M</v>
      </c>
      <c r="E136" s="20" t="str">
        <f>DATASHEET!J136</f>
        <v>N</v>
      </c>
      <c r="F136" s="20" t="str">
        <f>DATASHEET!E136</f>
        <v>N</v>
      </c>
      <c r="G136" s="20" t="str">
        <f>IF(A136="","",IF(DATASHEET!F136="White - British","N","Y"))</f>
        <v>N</v>
      </c>
      <c r="H136" s="20" t="str">
        <f>DATASHEET!H136</f>
        <v>N</v>
      </c>
      <c r="I136" s="20" t="str">
        <f>DATASHEET!I136</f>
        <v>N</v>
      </c>
      <c r="J136" s="21" t="str">
        <f>DATASHEET!M136</f>
        <v>H</v>
      </c>
      <c r="K136" s="22"/>
      <c r="L136" s="323" t="str">
        <f>IF(PROGRESS!S150="","NO DATA",PROGRESS!S150)</f>
        <v>NO DATA</v>
      </c>
      <c r="M136" s="323" t="str">
        <f>IF(PROGRESS!X150="","NO DATA",PROGRESS!X150)</f>
        <v>NO DATA</v>
      </c>
      <c r="N136" s="323" t="str">
        <f>IF(PROGRESS!AC150="","NO DATA",PROGRESS!AC150)</f>
        <v>NO DATA</v>
      </c>
      <c r="O136" s="323" t="str">
        <f>IF(PROGRESS!AH150="","NO DATA",PROGRESS!AH150)</f>
        <v>NO DATA</v>
      </c>
      <c r="P136" s="323" t="str">
        <f>IF(PROGRESS!AM150="","NO DATA",PROGRESS!AM150)</f>
        <v>NO DATA</v>
      </c>
      <c r="Q136" s="323" t="str">
        <f>IF(PROGRESS!AR150="","NO DATA",PROGRESS!AR150)</f>
        <v>NO DATA</v>
      </c>
      <c r="R136" s="323" t="str">
        <f>IF(PROGRESS!AW150="","NO DATA",PROGRESS!AW150)</f>
        <v>NO DATA</v>
      </c>
      <c r="S136" s="323" t="str">
        <f>IF(PROGRESS!BB150="","NO DATA",PROGRESS!BB150)</f>
        <v>NO DATA</v>
      </c>
      <c r="T136" s="323" t="str">
        <f>IF(PROGRESS!BG150="","NO DATA",PROGRESS!BG150)</f>
        <v>NO DATA</v>
      </c>
      <c r="U136" s="323" t="str">
        <f>IF(PROGRESS!BL150="","NO DATA",PROGRESS!BL150)</f>
        <v>NO DATA</v>
      </c>
      <c r="V136" s="323" t="str">
        <f>IF(PROGRESS!BQ150="","NO DATA",PROGRESS!BQ150)</f>
        <v>NO DATA</v>
      </c>
      <c r="W136" s="323" t="str">
        <f>IF(PROGRESS!BV150="","NO DATA",PROGRESS!BV150)</f>
        <v>NO DATA</v>
      </c>
      <c r="X136" s="323" t="str">
        <f>IF(PROGRESS!CA150="","NO DATA",PROGRESS!CA150)</f>
        <v>NO DATA</v>
      </c>
      <c r="Y136" s="323" t="str">
        <f>IF(PROGRESS!CF150="","NO DATA",PROGRESS!CF150)</f>
        <v>NO DATA</v>
      </c>
      <c r="Z136" s="323" t="str">
        <f>IF(PROGRESS!CK150="","NO DATA",PROGRESS!CK150)</f>
        <v>NO DATA</v>
      </c>
    </row>
    <row r="137" spans="1:26" x14ac:dyDescent="0.25">
      <c r="A137" s="19">
        <f>IF(DATASHEET!A137="","",DATASHEET!A137)</f>
        <v>152841</v>
      </c>
      <c r="B137" s="20" t="str">
        <f>DATASHEET!B137</f>
        <v>NEWBOULD, Seth</v>
      </c>
      <c r="C137" s="21" t="str">
        <f>DATASHEET!C137</f>
        <v>8PH</v>
      </c>
      <c r="D137" s="19" t="str">
        <f>DATASHEET!D137</f>
        <v>M</v>
      </c>
      <c r="E137" s="20" t="str">
        <f>DATASHEET!J137</f>
        <v>N</v>
      </c>
      <c r="F137" s="20" t="str">
        <f>DATASHEET!E137</f>
        <v>N</v>
      </c>
      <c r="G137" s="20" t="str">
        <f>IF(A137="","",IF(DATASHEET!F137="White - British","N","Y"))</f>
        <v>N</v>
      </c>
      <c r="H137" s="20" t="str">
        <f>DATASHEET!H137</f>
        <v>N</v>
      </c>
      <c r="I137" s="20" t="str">
        <f>DATASHEET!I137</f>
        <v>N</v>
      </c>
      <c r="J137" s="21" t="str">
        <f>DATASHEET!M137</f>
        <v>M</v>
      </c>
      <c r="K137" s="22"/>
      <c r="L137" s="323" t="str">
        <f>IF(PROGRESS!S151="","NO DATA",PROGRESS!S151)</f>
        <v>NO DATA</v>
      </c>
      <c r="M137" s="323" t="str">
        <f>IF(PROGRESS!X151="","NO DATA",PROGRESS!X151)</f>
        <v>NO DATA</v>
      </c>
      <c r="N137" s="323" t="str">
        <f>IF(PROGRESS!AC151="","NO DATA",PROGRESS!AC151)</f>
        <v>NO DATA</v>
      </c>
      <c r="O137" s="323" t="str">
        <f>IF(PROGRESS!AH151="","NO DATA",PROGRESS!AH151)</f>
        <v>NO DATA</v>
      </c>
      <c r="P137" s="323" t="str">
        <f>IF(PROGRESS!AM151="","NO DATA",PROGRESS!AM151)</f>
        <v>NO DATA</v>
      </c>
      <c r="Q137" s="323" t="str">
        <f>IF(PROGRESS!AR151="","NO DATA",PROGRESS!AR151)</f>
        <v>NO DATA</v>
      </c>
      <c r="R137" s="323" t="str">
        <f>IF(PROGRESS!AW151="","NO DATA",PROGRESS!AW151)</f>
        <v>NO DATA</v>
      </c>
      <c r="S137" s="323" t="str">
        <f>IF(PROGRESS!BB151="","NO DATA",PROGRESS!BB151)</f>
        <v>NO DATA</v>
      </c>
      <c r="T137" s="323" t="str">
        <f>IF(PROGRESS!BG151="","NO DATA",PROGRESS!BG151)</f>
        <v>NO DATA</v>
      </c>
      <c r="U137" s="323" t="str">
        <f>IF(PROGRESS!BL151="","NO DATA",PROGRESS!BL151)</f>
        <v>NO DATA</v>
      </c>
      <c r="V137" s="323" t="str">
        <f>IF(PROGRESS!BQ151="","NO DATA",PROGRESS!BQ151)</f>
        <v>NO DATA</v>
      </c>
      <c r="W137" s="323" t="str">
        <f>IF(PROGRESS!BV151="","NO DATA",PROGRESS!BV151)</f>
        <v>NO DATA</v>
      </c>
      <c r="X137" s="323" t="str">
        <f>IF(PROGRESS!CA151="","NO DATA",PROGRESS!CA151)</f>
        <v>NO DATA</v>
      </c>
      <c r="Y137" s="323" t="str">
        <f>IF(PROGRESS!CF151="","NO DATA",PROGRESS!CF151)</f>
        <v>NO DATA</v>
      </c>
      <c r="Z137" s="323" t="str">
        <f>IF(PROGRESS!CK151="","NO DATA",PROGRESS!CK151)</f>
        <v>NO DATA</v>
      </c>
    </row>
    <row r="138" spans="1:26" x14ac:dyDescent="0.25">
      <c r="A138" s="19">
        <f>IF(DATASHEET!A138="","",DATASHEET!A138)</f>
        <v>160003</v>
      </c>
      <c r="B138" s="20" t="str">
        <f>DATASHEET!B138</f>
        <v>NEWNES, Eric</v>
      </c>
      <c r="C138" s="21" t="str">
        <f>DATASHEET!C138</f>
        <v>8KC</v>
      </c>
      <c r="D138" s="19" t="str">
        <f>DATASHEET!D138</f>
        <v>M</v>
      </c>
      <c r="E138" s="20" t="str">
        <f>DATASHEET!J138</f>
        <v>N</v>
      </c>
      <c r="F138" s="20" t="str">
        <f>DATASHEET!E138</f>
        <v>N</v>
      </c>
      <c r="G138" s="20" t="str">
        <f>IF(A138="","",IF(DATASHEET!F138="White - British","N","Y"))</f>
        <v>Y</v>
      </c>
      <c r="H138" s="20" t="str">
        <f>DATASHEET!H138</f>
        <v>Y</v>
      </c>
      <c r="I138" s="20" t="str">
        <f>DATASHEET!I138</f>
        <v>Y</v>
      </c>
      <c r="J138" s="21" t="str">
        <f>DATASHEET!M138</f>
        <v>M</v>
      </c>
      <c r="K138" s="22"/>
      <c r="L138" s="323" t="str">
        <f>IF(PROGRESS!S152="","NO DATA",PROGRESS!S152)</f>
        <v>NO DATA</v>
      </c>
      <c r="M138" s="323" t="str">
        <f>IF(PROGRESS!X152="","NO DATA",PROGRESS!X152)</f>
        <v>NO DATA</v>
      </c>
      <c r="N138" s="323" t="str">
        <f>IF(PROGRESS!AC152="","NO DATA",PROGRESS!AC152)</f>
        <v>NO DATA</v>
      </c>
      <c r="O138" s="323" t="str">
        <f>IF(PROGRESS!AH152="","NO DATA",PROGRESS!AH152)</f>
        <v>NO DATA</v>
      </c>
      <c r="P138" s="323" t="str">
        <f>IF(PROGRESS!AM152="","NO DATA",PROGRESS!AM152)</f>
        <v>NO DATA</v>
      </c>
      <c r="Q138" s="323" t="str">
        <f>IF(PROGRESS!AR152="","NO DATA",PROGRESS!AR152)</f>
        <v>NO DATA</v>
      </c>
      <c r="R138" s="323" t="str">
        <f>IF(PROGRESS!AW152="","NO DATA",PROGRESS!AW152)</f>
        <v>NO DATA</v>
      </c>
      <c r="S138" s="323" t="str">
        <f>IF(PROGRESS!BB152="","NO DATA",PROGRESS!BB152)</f>
        <v>NO DATA</v>
      </c>
      <c r="T138" s="323" t="str">
        <f>IF(PROGRESS!BG152="","NO DATA",PROGRESS!BG152)</f>
        <v>NO DATA</v>
      </c>
      <c r="U138" s="323" t="str">
        <f>IF(PROGRESS!BL152="","NO DATA",PROGRESS!BL152)</f>
        <v>NO DATA</v>
      </c>
      <c r="V138" s="323" t="str">
        <f>IF(PROGRESS!BQ152="","NO DATA",PROGRESS!BQ152)</f>
        <v>NO DATA</v>
      </c>
      <c r="W138" s="323" t="str">
        <f>IF(PROGRESS!BV152="","NO DATA",PROGRESS!BV152)</f>
        <v>NO DATA</v>
      </c>
      <c r="X138" s="323" t="str">
        <f>IF(PROGRESS!CA152="","NO DATA",PROGRESS!CA152)</f>
        <v>NO DATA</v>
      </c>
      <c r="Y138" s="323" t="str">
        <f>IF(PROGRESS!CF152="","NO DATA",PROGRESS!CF152)</f>
        <v>NO DATA</v>
      </c>
      <c r="Z138" s="323" t="str">
        <f>IF(PROGRESS!CK152="","NO DATA",PROGRESS!CK152)</f>
        <v>NO DATA</v>
      </c>
    </row>
    <row r="139" spans="1:26" x14ac:dyDescent="0.25">
      <c r="A139" s="19">
        <f>IF(DATASHEET!A139="","",DATASHEET!A139)</f>
        <v>152947</v>
      </c>
      <c r="B139" s="20" t="str">
        <f>DATASHEET!B139</f>
        <v>NISAR, Aneesah</v>
      </c>
      <c r="C139" s="21" t="str">
        <f>DATASHEET!C139</f>
        <v>8KS</v>
      </c>
      <c r="D139" s="19" t="str">
        <f>DATASHEET!D139</f>
        <v>F</v>
      </c>
      <c r="E139" s="20" t="str">
        <f>DATASHEET!J139</f>
        <v>N</v>
      </c>
      <c r="F139" s="20" t="str">
        <f>DATASHEET!E139</f>
        <v>N</v>
      </c>
      <c r="G139" s="20" t="str">
        <f>IF(A139="","",IF(DATASHEET!F139="White - British","N","Y"))</f>
        <v>Y</v>
      </c>
      <c r="H139" s="20" t="str">
        <f>DATASHEET!H139</f>
        <v>N</v>
      </c>
      <c r="I139" s="20" t="str">
        <f>DATASHEET!I139</f>
        <v>N</v>
      </c>
      <c r="J139" s="21" t="str">
        <f>DATASHEET!M139</f>
        <v>L</v>
      </c>
      <c r="K139" s="22"/>
      <c r="L139" s="323" t="str">
        <f>IF(PROGRESS!S153="","NO DATA",PROGRESS!S153)</f>
        <v>NO DATA</v>
      </c>
      <c r="M139" s="323" t="str">
        <f>IF(PROGRESS!X153="","NO DATA",PROGRESS!X153)</f>
        <v>NO DATA</v>
      </c>
      <c r="N139" s="323" t="str">
        <f>IF(PROGRESS!AC153="","NO DATA",PROGRESS!AC153)</f>
        <v>NO DATA</v>
      </c>
      <c r="O139" s="323" t="str">
        <f>IF(PROGRESS!AH153="","NO DATA",PROGRESS!AH153)</f>
        <v>NO DATA</v>
      </c>
      <c r="P139" s="323" t="str">
        <f>IF(PROGRESS!AM153="","NO DATA",PROGRESS!AM153)</f>
        <v>NO DATA</v>
      </c>
      <c r="Q139" s="323" t="str">
        <f>IF(PROGRESS!AR153="","NO DATA",PROGRESS!AR153)</f>
        <v>NO DATA</v>
      </c>
      <c r="R139" s="323" t="str">
        <f>IF(PROGRESS!AW153="","NO DATA",PROGRESS!AW153)</f>
        <v>NO DATA</v>
      </c>
      <c r="S139" s="323" t="str">
        <f>IF(PROGRESS!BB153="","NO DATA",PROGRESS!BB153)</f>
        <v>NO DATA</v>
      </c>
      <c r="T139" s="323" t="str">
        <f>IF(PROGRESS!BG153="","NO DATA",PROGRESS!BG153)</f>
        <v>NO DATA</v>
      </c>
      <c r="U139" s="323" t="str">
        <f>IF(PROGRESS!BL153="","NO DATA",PROGRESS!BL153)</f>
        <v>NO DATA</v>
      </c>
      <c r="V139" s="323" t="str">
        <f>IF(PROGRESS!BQ153="","NO DATA",PROGRESS!BQ153)</f>
        <v>NO DATA</v>
      </c>
      <c r="W139" s="323" t="str">
        <f>IF(PROGRESS!BV153="","NO DATA",PROGRESS!BV153)</f>
        <v>NO DATA</v>
      </c>
      <c r="X139" s="323" t="str">
        <f>IF(PROGRESS!CA153="","NO DATA",PROGRESS!CA153)</f>
        <v>NO DATA</v>
      </c>
      <c r="Y139" s="323" t="str">
        <f>IF(PROGRESS!CF153="","NO DATA",PROGRESS!CF153)</f>
        <v>NO DATA</v>
      </c>
      <c r="Z139" s="323" t="str">
        <f>IF(PROGRESS!CK153="","NO DATA",PROGRESS!CK153)</f>
        <v>NO DATA</v>
      </c>
    </row>
    <row r="140" spans="1:26" x14ac:dyDescent="0.25">
      <c r="A140" s="19">
        <f>IF(DATASHEET!A140="","",DATASHEET!A140)</f>
        <v>152908</v>
      </c>
      <c r="B140" s="20" t="str">
        <f>DATASHEET!B140</f>
        <v>NJAGI MUTETI, Leo</v>
      </c>
      <c r="C140" s="21" t="str">
        <f>DATASHEET!C140</f>
        <v>8AR</v>
      </c>
      <c r="D140" s="19" t="str">
        <f>DATASHEET!D140</f>
        <v>M</v>
      </c>
      <c r="E140" s="20" t="str">
        <f>DATASHEET!J140</f>
        <v>N</v>
      </c>
      <c r="F140" s="20" t="str">
        <f>DATASHEET!E140</f>
        <v>N</v>
      </c>
      <c r="G140" s="20" t="str">
        <f>IF(A140="","",IF(DATASHEET!F140="White - British","N","Y"))</f>
        <v>Y</v>
      </c>
      <c r="H140" s="20" t="str">
        <f>DATASHEET!H140</f>
        <v>N</v>
      </c>
      <c r="I140" s="20" t="str">
        <f>DATASHEET!I140</f>
        <v>N</v>
      </c>
      <c r="J140" s="21" t="str">
        <f>DATASHEET!M140</f>
        <v>M</v>
      </c>
      <c r="K140" s="22"/>
      <c r="L140" s="323" t="str">
        <f>IF(PROGRESS!S154="","NO DATA",PROGRESS!S154)</f>
        <v>NO DATA</v>
      </c>
      <c r="M140" s="323" t="str">
        <f>IF(PROGRESS!X154="","NO DATA",PROGRESS!X154)</f>
        <v>NO DATA</v>
      </c>
      <c r="N140" s="323" t="str">
        <f>IF(PROGRESS!AC154="","NO DATA",PROGRESS!AC154)</f>
        <v>NO DATA</v>
      </c>
      <c r="O140" s="323" t="str">
        <f>IF(PROGRESS!AH154="","NO DATA",PROGRESS!AH154)</f>
        <v>NO DATA</v>
      </c>
      <c r="P140" s="323" t="str">
        <f>IF(PROGRESS!AM154="","NO DATA",PROGRESS!AM154)</f>
        <v>NO DATA</v>
      </c>
      <c r="Q140" s="323" t="str">
        <f>IF(PROGRESS!AR154="","NO DATA",PROGRESS!AR154)</f>
        <v>NO DATA</v>
      </c>
      <c r="R140" s="323" t="str">
        <f>IF(PROGRESS!AW154="","NO DATA",PROGRESS!AW154)</f>
        <v>NO DATA</v>
      </c>
      <c r="S140" s="323" t="str">
        <f>IF(PROGRESS!BB154="","NO DATA",PROGRESS!BB154)</f>
        <v>NO DATA</v>
      </c>
      <c r="T140" s="323" t="str">
        <f>IF(PROGRESS!BG154="","NO DATA",PROGRESS!BG154)</f>
        <v>NO DATA</v>
      </c>
      <c r="U140" s="323" t="str">
        <f>IF(PROGRESS!BL154="","NO DATA",PROGRESS!BL154)</f>
        <v>NO DATA</v>
      </c>
      <c r="V140" s="323" t="str">
        <f>IF(PROGRESS!BQ154="","NO DATA",PROGRESS!BQ154)</f>
        <v>NO DATA</v>
      </c>
      <c r="W140" s="323" t="str">
        <f>IF(PROGRESS!BV154="","NO DATA",PROGRESS!BV154)</f>
        <v>NO DATA</v>
      </c>
      <c r="X140" s="323" t="str">
        <f>IF(PROGRESS!CA154="","NO DATA",PROGRESS!CA154)</f>
        <v>NO DATA</v>
      </c>
      <c r="Y140" s="323" t="str">
        <f>IF(PROGRESS!CF154="","NO DATA",PROGRESS!CF154)</f>
        <v>NO DATA</v>
      </c>
      <c r="Z140" s="323" t="str">
        <f>IF(PROGRESS!CK154="","NO DATA",PROGRESS!CK154)</f>
        <v>NO DATA</v>
      </c>
    </row>
    <row r="141" spans="1:26" x14ac:dyDescent="0.25">
      <c r="A141" s="19">
        <f>IF(DATASHEET!A141="","",DATASHEET!A141)</f>
        <v>152775</v>
      </c>
      <c r="B141" s="20" t="str">
        <f>DATASHEET!B141</f>
        <v>NOLAN, Louis</v>
      </c>
      <c r="C141" s="21" t="str">
        <f>DATASHEET!C141</f>
        <v>8PH</v>
      </c>
      <c r="D141" s="19" t="str">
        <f>DATASHEET!D141</f>
        <v>M</v>
      </c>
      <c r="E141" s="20" t="str">
        <f>DATASHEET!J141</f>
        <v>N</v>
      </c>
      <c r="F141" s="20" t="str">
        <f>DATASHEET!E141</f>
        <v>N</v>
      </c>
      <c r="G141" s="20" t="str">
        <f>IF(A141="","",IF(DATASHEET!F141="White - British","N","Y"))</f>
        <v>N</v>
      </c>
      <c r="H141" s="20" t="str">
        <f>DATASHEET!H141</f>
        <v>N</v>
      </c>
      <c r="I141" s="20" t="str">
        <f>DATASHEET!I141</f>
        <v>N</v>
      </c>
      <c r="J141" s="21" t="str">
        <f>DATASHEET!M141</f>
        <v>M</v>
      </c>
      <c r="K141" s="22"/>
      <c r="L141" s="323" t="str">
        <f>IF(PROGRESS!S155="","NO DATA",PROGRESS!S155)</f>
        <v>NO DATA</v>
      </c>
      <c r="M141" s="323" t="str">
        <f>IF(PROGRESS!X155="","NO DATA",PROGRESS!X155)</f>
        <v>NO DATA</v>
      </c>
      <c r="N141" s="323" t="str">
        <f>IF(PROGRESS!AC155="","NO DATA",PROGRESS!AC155)</f>
        <v>NO DATA</v>
      </c>
      <c r="O141" s="323" t="str">
        <f>IF(PROGRESS!AH155="","NO DATA",PROGRESS!AH155)</f>
        <v>NO DATA</v>
      </c>
      <c r="P141" s="323" t="str">
        <f>IF(PROGRESS!AM155="","NO DATA",PROGRESS!AM155)</f>
        <v>NO DATA</v>
      </c>
      <c r="Q141" s="323" t="str">
        <f>IF(PROGRESS!AR155="","NO DATA",PROGRESS!AR155)</f>
        <v>NO DATA</v>
      </c>
      <c r="R141" s="323" t="str">
        <f>IF(PROGRESS!AW155="","NO DATA",PROGRESS!AW155)</f>
        <v>NO DATA</v>
      </c>
      <c r="S141" s="323" t="str">
        <f>IF(PROGRESS!BB155="","NO DATA",PROGRESS!BB155)</f>
        <v>NO DATA</v>
      </c>
      <c r="T141" s="323" t="str">
        <f>IF(PROGRESS!BG155="","NO DATA",PROGRESS!BG155)</f>
        <v>NO DATA</v>
      </c>
      <c r="U141" s="323" t="str">
        <f>IF(PROGRESS!BL155="","NO DATA",PROGRESS!BL155)</f>
        <v>NO DATA</v>
      </c>
      <c r="V141" s="323" t="str">
        <f>IF(PROGRESS!BQ155="","NO DATA",PROGRESS!BQ155)</f>
        <v>NO DATA</v>
      </c>
      <c r="W141" s="323" t="str">
        <f>IF(PROGRESS!BV155="","NO DATA",PROGRESS!BV155)</f>
        <v>NO DATA</v>
      </c>
      <c r="X141" s="323" t="str">
        <f>IF(PROGRESS!CA155="","NO DATA",PROGRESS!CA155)</f>
        <v>NO DATA</v>
      </c>
      <c r="Y141" s="323" t="str">
        <f>IF(PROGRESS!CF155="","NO DATA",PROGRESS!CF155)</f>
        <v>NO DATA</v>
      </c>
      <c r="Z141" s="323" t="str">
        <f>IF(PROGRESS!CK155="","NO DATA",PROGRESS!CK155)</f>
        <v>NO DATA</v>
      </c>
    </row>
    <row r="142" spans="1:26" x14ac:dyDescent="0.25">
      <c r="A142" s="19">
        <f>IF(DATASHEET!A142="","",DATASHEET!A142)</f>
        <v>160141</v>
      </c>
      <c r="B142" s="20" t="str">
        <f>DATASHEET!B142</f>
        <v>OJIMAH, Isaac</v>
      </c>
      <c r="C142" s="21" t="str">
        <f>DATASHEET!C142</f>
        <v>8TR</v>
      </c>
      <c r="D142" s="19" t="str">
        <f>DATASHEET!D142</f>
        <v>M</v>
      </c>
      <c r="E142" s="20" t="str">
        <f>DATASHEET!J142</f>
        <v>N</v>
      </c>
      <c r="F142" s="20" t="str">
        <f>DATASHEET!E142</f>
        <v>Y</v>
      </c>
      <c r="G142" s="20" t="str">
        <f>IF(A142="","",IF(DATASHEET!F142="White - British","N","Y"))</f>
        <v>Y</v>
      </c>
      <c r="H142" s="20" t="str">
        <f>DATASHEET!H142</f>
        <v>Y</v>
      </c>
      <c r="I142" s="20" t="str">
        <f>DATASHEET!I142</f>
        <v>N</v>
      </c>
      <c r="J142" s="21">
        <f>DATASHEET!M142</f>
        <v>0</v>
      </c>
      <c r="K142" s="22"/>
      <c r="L142" s="323" t="str">
        <f>IF(PROGRESS!S156="","NO DATA",PROGRESS!S156)</f>
        <v>NO DATA</v>
      </c>
      <c r="M142" s="323" t="str">
        <f>IF(PROGRESS!X156="","NO DATA",PROGRESS!X156)</f>
        <v>NO DATA</v>
      </c>
      <c r="N142" s="323" t="str">
        <f>IF(PROGRESS!AC156="","NO DATA",PROGRESS!AC156)</f>
        <v>NO DATA</v>
      </c>
      <c r="O142" s="323" t="str">
        <f>IF(PROGRESS!AH156="","NO DATA",PROGRESS!AH156)</f>
        <v>NO DATA</v>
      </c>
      <c r="P142" s="323" t="str">
        <f>IF(PROGRESS!AM156="","NO DATA",PROGRESS!AM156)</f>
        <v>NO DATA</v>
      </c>
      <c r="Q142" s="323" t="str">
        <f>IF(PROGRESS!AR156="","NO DATA",PROGRESS!AR156)</f>
        <v>NO DATA</v>
      </c>
      <c r="R142" s="323" t="str">
        <f>IF(PROGRESS!AW156="","NO DATA",PROGRESS!AW156)</f>
        <v>NO DATA</v>
      </c>
      <c r="S142" s="323" t="str">
        <f>IF(PROGRESS!BB156="","NO DATA",PROGRESS!BB156)</f>
        <v>NO DATA</v>
      </c>
      <c r="T142" s="323" t="str">
        <f>IF(PROGRESS!BG156="","NO DATA",PROGRESS!BG156)</f>
        <v>NO DATA</v>
      </c>
      <c r="U142" s="323" t="str">
        <f>IF(PROGRESS!BL156="","NO DATA",PROGRESS!BL156)</f>
        <v>NO DATA</v>
      </c>
      <c r="V142" s="323" t="str">
        <f>IF(PROGRESS!BQ156="","NO DATA",PROGRESS!BQ156)</f>
        <v>NO DATA</v>
      </c>
      <c r="W142" s="323" t="str">
        <f>IF(PROGRESS!BV156="","NO DATA",PROGRESS!BV156)</f>
        <v>NO DATA</v>
      </c>
      <c r="X142" s="323" t="str">
        <f>IF(PROGRESS!CA156="","NO DATA",PROGRESS!CA156)</f>
        <v>NO DATA</v>
      </c>
      <c r="Y142" s="323" t="str">
        <f>IF(PROGRESS!CF156="","NO DATA",PROGRESS!CF156)</f>
        <v>NO DATA</v>
      </c>
      <c r="Z142" s="323" t="str">
        <f>IF(PROGRESS!CK156="","NO DATA",PROGRESS!CK156)</f>
        <v>NO DATA</v>
      </c>
    </row>
    <row r="143" spans="1:26" x14ac:dyDescent="0.25">
      <c r="A143" s="19">
        <f>IF(DATASHEET!A143="","",DATASHEET!A143)</f>
        <v>152943</v>
      </c>
      <c r="B143" s="20" t="str">
        <f>DATASHEET!B143</f>
        <v>O'SHEA, Cian</v>
      </c>
      <c r="C143" s="21" t="str">
        <f>DATASHEET!C143</f>
        <v>8TR</v>
      </c>
      <c r="D143" s="19" t="str">
        <f>DATASHEET!D143</f>
        <v>M</v>
      </c>
      <c r="E143" s="20" t="str">
        <f>DATASHEET!J143</f>
        <v>N</v>
      </c>
      <c r="F143" s="20" t="str">
        <f>DATASHEET!E143</f>
        <v>N</v>
      </c>
      <c r="G143" s="20" t="str">
        <f>IF(A143="","",IF(DATASHEET!F143="White - British","N","Y"))</f>
        <v>N</v>
      </c>
      <c r="H143" s="20" t="str">
        <f>DATASHEET!H143</f>
        <v>N</v>
      </c>
      <c r="I143" s="20" t="str">
        <f>DATASHEET!I143</f>
        <v>N</v>
      </c>
      <c r="J143" s="21" t="str">
        <f>DATASHEET!M143</f>
        <v>M</v>
      </c>
      <c r="K143" s="22"/>
      <c r="L143" s="323" t="str">
        <f>IF(PROGRESS!S157="","NO DATA",PROGRESS!S157)</f>
        <v>NO DATA</v>
      </c>
      <c r="M143" s="323" t="str">
        <f>IF(PROGRESS!X157="","NO DATA",PROGRESS!X157)</f>
        <v>NO DATA</v>
      </c>
      <c r="N143" s="323" t="str">
        <f>IF(PROGRESS!AC157="","NO DATA",PROGRESS!AC157)</f>
        <v>NO DATA</v>
      </c>
      <c r="O143" s="323" t="str">
        <f>IF(PROGRESS!AH157="","NO DATA",PROGRESS!AH157)</f>
        <v>NO DATA</v>
      </c>
      <c r="P143" s="323" t="str">
        <f>IF(PROGRESS!AM157="","NO DATA",PROGRESS!AM157)</f>
        <v>NO DATA</v>
      </c>
      <c r="Q143" s="323" t="str">
        <f>IF(PROGRESS!AR157="","NO DATA",PROGRESS!AR157)</f>
        <v>NO DATA</v>
      </c>
      <c r="R143" s="323" t="str">
        <f>IF(PROGRESS!AW157="","NO DATA",PROGRESS!AW157)</f>
        <v>NO DATA</v>
      </c>
      <c r="S143" s="323" t="str">
        <f>IF(PROGRESS!BB157="","NO DATA",PROGRESS!BB157)</f>
        <v>NO DATA</v>
      </c>
      <c r="T143" s="323" t="str">
        <f>IF(PROGRESS!BG157="","NO DATA",PROGRESS!BG157)</f>
        <v>NO DATA</v>
      </c>
      <c r="U143" s="323" t="str">
        <f>IF(PROGRESS!BL157="","NO DATA",PROGRESS!BL157)</f>
        <v>NO DATA</v>
      </c>
      <c r="V143" s="323" t="str">
        <f>IF(PROGRESS!BQ157="","NO DATA",PROGRESS!BQ157)</f>
        <v>NO DATA</v>
      </c>
      <c r="W143" s="323" t="str">
        <f>IF(PROGRESS!BV157="","NO DATA",PROGRESS!BV157)</f>
        <v>NO DATA</v>
      </c>
      <c r="X143" s="323" t="str">
        <f>IF(PROGRESS!CA157="","NO DATA",PROGRESS!CA157)</f>
        <v>NO DATA</v>
      </c>
      <c r="Y143" s="323" t="str">
        <f>IF(PROGRESS!CF157="","NO DATA",PROGRESS!CF157)</f>
        <v>NO DATA</v>
      </c>
      <c r="Z143" s="323" t="str">
        <f>IF(PROGRESS!CK157="","NO DATA",PROGRESS!CK157)</f>
        <v>NO DATA</v>
      </c>
    </row>
    <row r="144" spans="1:26" x14ac:dyDescent="0.25">
      <c r="A144" s="19">
        <f>IF(DATASHEET!A144="","",DATASHEET!A144)</f>
        <v>152795</v>
      </c>
      <c r="B144" s="20" t="str">
        <f>DATASHEET!B144</f>
        <v>OWEN, Samuel</v>
      </c>
      <c r="C144" s="21" t="str">
        <f>DATASHEET!C144</f>
        <v>8JJ</v>
      </c>
      <c r="D144" s="19" t="str">
        <f>DATASHEET!D144</f>
        <v>M</v>
      </c>
      <c r="E144" s="20" t="str">
        <f>DATASHEET!J144</f>
        <v>N</v>
      </c>
      <c r="F144" s="20" t="str">
        <f>DATASHEET!E144</f>
        <v>N</v>
      </c>
      <c r="G144" s="20" t="str">
        <f>IF(A144="","",IF(DATASHEET!F144="White - British","N","Y"))</f>
        <v>N</v>
      </c>
      <c r="H144" s="20" t="str">
        <f>DATASHEET!H144</f>
        <v>N</v>
      </c>
      <c r="I144" s="20" t="str">
        <f>DATASHEET!I144</f>
        <v>N</v>
      </c>
      <c r="J144" s="21" t="str">
        <f>DATASHEET!M144</f>
        <v>H</v>
      </c>
      <c r="K144" s="22"/>
      <c r="L144" s="323" t="str">
        <f>IF(PROGRESS!S158="","NO DATA",PROGRESS!S158)</f>
        <v>NO DATA</v>
      </c>
      <c r="M144" s="323" t="str">
        <f>IF(PROGRESS!X158="","NO DATA",PROGRESS!X158)</f>
        <v>NO DATA</v>
      </c>
      <c r="N144" s="323" t="str">
        <f>IF(PROGRESS!AC158="","NO DATA",PROGRESS!AC158)</f>
        <v>NO DATA</v>
      </c>
      <c r="O144" s="323" t="str">
        <f>IF(PROGRESS!AH158="","NO DATA",PROGRESS!AH158)</f>
        <v>NO DATA</v>
      </c>
      <c r="P144" s="323" t="str">
        <f>IF(PROGRESS!AM158="","NO DATA",PROGRESS!AM158)</f>
        <v>NO DATA</v>
      </c>
      <c r="Q144" s="323" t="str">
        <f>IF(PROGRESS!AR158="","NO DATA",PROGRESS!AR158)</f>
        <v>NO DATA</v>
      </c>
      <c r="R144" s="323" t="str">
        <f>IF(PROGRESS!AW158="","NO DATA",PROGRESS!AW158)</f>
        <v>NO DATA</v>
      </c>
      <c r="S144" s="323" t="str">
        <f>IF(PROGRESS!BB158="","NO DATA",PROGRESS!BB158)</f>
        <v>NO DATA</v>
      </c>
      <c r="T144" s="323" t="str">
        <f>IF(PROGRESS!BG158="","NO DATA",PROGRESS!BG158)</f>
        <v>NO DATA</v>
      </c>
      <c r="U144" s="323" t="str">
        <f>IF(PROGRESS!BL158="","NO DATA",PROGRESS!BL158)</f>
        <v>NO DATA</v>
      </c>
      <c r="V144" s="323" t="str">
        <f>IF(PROGRESS!BQ158="","NO DATA",PROGRESS!BQ158)</f>
        <v>NO DATA</v>
      </c>
      <c r="W144" s="323" t="str">
        <f>IF(PROGRESS!BV158="","NO DATA",PROGRESS!BV158)</f>
        <v>NO DATA</v>
      </c>
      <c r="X144" s="323" t="str">
        <f>IF(PROGRESS!CA158="","NO DATA",PROGRESS!CA158)</f>
        <v>NO DATA</v>
      </c>
      <c r="Y144" s="323" t="str">
        <f>IF(PROGRESS!CF158="","NO DATA",PROGRESS!CF158)</f>
        <v>NO DATA</v>
      </c>
      <c r="Z144" s="323" t="str">
        <f>IF(PROGRESS!CK158="","NO DATA",PROGRESS!CK158)</f>
        <v>NO DATA</v>
      </c>
    </row>
    <row r="145" spans="1:26" x14ac:dyDescent="0.25">
      <c r="A145" s="19">
        <f>IF(DATASHEET!A145="","",DATASHEET!A145)</f>
        <v>152790</v>
      </c>
      <c r="B145" s="20" t="str">
        <f>DATASHEET!B145</f>
        <v>OWUSU-SEKYERE, Benji</v>
      </c>
      <c r="C145" s="21" t="str">
        <f>DATASHEET!C145</f>
        <v>8KC</v>
      </c>
      <c r="D145" s="19" t="str">
        <f>DATASHEET!D145</f>
        <v>M</v>
      </c>
      <c r="E145" s="20" t="str">
        <f>DATASHEET!J145</f>
        <v>N</v>
      </c>
      <c r="F145" s="20" t="str">
        <f>DATASHEET!E145</f>
        <v>Y</v>
      </c>
      <c r="G145" s="20" t="str">
        <f>IF(A145="","",IF(DATASHEET!F145="White - British","N","Y"))</f>
        <v>Y</v>
      </c>
      <c r="H145" s="20" t="str">
        <f>DATASHEET!H145</f>
        <v>Y</v>
      </c>
      <c r="I145" s="20" t="str">
        <f>DATASHEET!I145</f>
        <v>N</v>
      </c>
      <c r="J145" s="21" t="str">
        <f>DATASHEET!M145</f>
        <v>H</v>
      </c>
      <c r="K145" s="22"/>
      <c r="L145" s="323" t="str">
        <f>IF(PROGRESS!S159="","NO DATA",PROGRESS!S159)</f>
        <v>NO DATA</v>
      </c>
      <c r="M145" s="323" t="str">
        <f>IF(PROGRESS!X159="","NO DATA",PROGRESS!X159)</f>
        <v>NO DATA</v>
      </c>
      <c r="N145" s="323" t="str">
        <f>IF(PROGRESS!AC159="","NO DATA",PROGRESS!AC159)</f>
        <v>NO DATA</v>
      </c>
      <c r="O145" s="323" t="str">
        <f>IF(PROGRESS!AH159="","NO DATA",PROGRESS!AH159)</f>
        <v>NO DATA</v>
      </c>
      <c r="P145" s="323" t="str">
        <f>IF(PROGRESS!AM159="","NO DATA",PROGRESS!AM159)</f>
        <v>NO DATA</v>
      </c>
      <c r="Q145" s="323" t="str">
        <f>IF(PROGRESS!AR159="","NO DATA",PROGRESS!AR159)</f>
        <v>NO DATA</v>
      </c>
      <c r="R145" s="323" t="str">
        <f>IF(PROGRESS!AW159="","NO DATA",PROGRESS!AW159)</f>
        <v>NO DATA</v>
      </c>
      <c r="S145" s="323" t="str">
        <f>IF(PROGRESS!BB159="","NO DATA",PROGRESS!BB159)</f>
        <v>NO DATA</v>
      </c>
      <c r="T145" s="323" t="str">
        <f>IF(PROGRESS!BG159="","NO DATA",PROGRESS!BG159)</f>
        <v>NO DATA</v>
      </c>
      <c r="U145" s="323" t="str">
        <f>IF(PROGRESS!BL159="","NO DATA",PROGRESS!BL159)</f>
        <v>NO DATA</v>
      </c>
      <c r="V145" s="323" t="str">
        <f>IF(PROGRESS!BQ159="","NO DATA",PROGRESS!BQ159)</f>
        <v>NO DATA</v>
      </c>
      <c r="W145" s="323" t="str">
        <f>IF(PROGRESS!BV159="","NO DATA",PROGRESS!BV159)</f>
        <v>NO DATA</v>
      </c>
      <c r="X145" s="323" t="str">
        <f>IF(PROGRESS!CA159="","NO DATA",PROGRESS!CA159)</f>
        <v>NO DATA</v>
      </c>
      <c r="Y145" s="323" t="str">
        <f>IF(PROGRESS!CF159="","NO DATA",PROGRESS!CF159)</f>
        <v>NO DATA</v>
      </c>
      <c r="Z145" s="323" t="str">
        <f>IF(PROGRESS!CK159="","NO DATA",PROGRESS!CK159)</f>
        <v>NO DATA</v>
      </c>
    </row>
    <row r="146" spans="1:26" x14ac:dyDescent="0.25">
      <c r="A146" s="19">
        <f>IF(DATASHEET!A146="","",DATASHEET!A146)</f>
        <v>152776</v>
      </c>
      <c r="B146" s="20" t="str">
        <f>DATASHEET!B146</f>
        <v>OXLEY, Eibhear</v>
      </c>
      <c r="C146" s="21" t="str">
        <f>DATASHEET!C146</f>
        <v>8PH</v>
      </c>
      <c r="D146" s="19" t="str">
        <f>DATASHEET!D146</f>
        <v>F</v>
      </c>
      <c r="E146" s="20" t="str">
        <f>DATASHEET!J146</f>
        <v>N</v>
      </c>
      <c r="F146" s="20" t="str">
        <f>DATASHEET!E146</f>
        <v>N</v>
      </c>
      <c r="G146" s="20" t="str">
        <f>IF(A146="","",IF(DATASHEET!F146="White - British","N","Y"))</f>
        <v>N</v>
      </c>
      <c r="H146" s="20" t="str">
        <f>DATASHEET!H146</f>
        <v>N</v>
      </c>
      <c r="I146" s="20" t="str">
        <f>DATASHEET!I146</f>
        <v>N</v>
      </c>
      <c r="J146" s="21" t="str">
        <f>DATASHEET!M146</f>
        <v>M</v>
      </c>
      <c r="K146" s="22"/>
      <c r="L146" s="323" t="str">
        <f>IF(PROGRESS!S160="","NO DATA",PROGRESS!S160)</f>
        <v>NO DATA</v>
      </c>
      <c r="M146" s="323" t="str">
        <f>IF(PROGRESS!X160="","NO DATA",PROGRESS!X160)</f>
        <v>NO DATA</v>
      </c>
      <c r="N146" s="323" t="str">
        <f>IF(PROGRESS!AC160="","NO DATA",PROGRESS!AC160)</f>
        <v>NO DATA</v>
      </c>
      <c r="O146" s="323" t="str">
        <f>IF(PROGRESS!AH160="","NO DATA",PROGRESS!AH160)</f>
        <v>NO DATA</v>
      </c>
      <c r="P146" s="323" t="str">
        <f>IF(PROGRESS!AM160="","NO DATA",PROGRESS!AM160)</f>
        <v>NO DATA</v>
      </c>
      <c r="Q146" s="323" t="str">
        <f>IF(PROGRESS!AR160="","NO DATA",PROGRESS!AR160)</f>
        <v>NO DATA</v>
      </c>
      <c r="R146" s="323" t="str">
        <f>IF(PROGRESS!AW160="","NO DATA",PROGRESS!AW160)</f>
        <v>NO DATA</v>
      </c>
      <c r="S146" s="323" t="str">
        <f>IF(PROGRESS!BB160="","NO DATA",PROGRESS!BB160)</f>
        <v>NO DATA</v>
      </c>
      <c r="T146" s="323" t="str">
        <f>IF(PROGRESS!BG160="","NO DATA",PROGRESS!BG160)</f>
        <v>NO DATA</v>
      </c>
      <c r="U146" s="323" t="str">
        <f>IF(PROGRESS!BL160="","NO DATA",PROGRESS!BL160)</f>
        <v>NO DATA</v>
      </c>
      <c r="V146" s="323" t="str">
        <f>IF(PROGRESS!BQ160="","NO DATA",PROGRESS!BQ160)</f>
        <v>NO DATA</v>
      </c>
      <c r="W146" s="323" t="str">
        <f>IF(PROGRESS!BV160="","NO DATA",PROGRESS!BV160)</f>
        <v>NO DATA</v>
      </c>
      <c r="X146" s="323" t="str">
        <f>IF(PROGRESS!CA160="","NO DATA",PROGRESS!CA160)</f>
        <v>NO DATA</v>
      </c>
      <c r="Y146" s="323" t="str">
        <f>IF(PROGRESS!CF160="","NO DATA",PROGRESS!CF160)</f>
        <v>NO DATA</v>
      </c>
      <c r="Z146" s="323" t="str">
        <f>IF(PROGRESS!CK160="","NO DATA",PROGRESS!CK160)</f>
        <v>NO DATA</v>
      </c>
    </row>
    <row r="147" spans="1:26" x14ac:dyDescent="0.25">
      <c r="A147" s="19">
        <f>IF(DATASHEET!A147="","",DATASHEET!A147)</f>
        <v>152808</v>
      </c>
      <c r="B147" s="20" t="str">
        <f>DATASHEET!B147</f>
        <v>OXSPRING, Jacob</v>
      </c>
      <c r="C147" s="21" t="str">
        <f>DATASHEET!C147</f>
        <v>8JJ</v>
      </c>
      <c r="D147" s="19" t="str">
        <f>DATASHEET!D147</f>
        <v>M</v>
      </c>
      <c r="E147" s="20" t="str">
        <f>DATASHEET!J147</f>
        <v>N</v>
      </c>
      <c r="F147" s="20" t="str">
        <f>DATASHEET!E147</f>
        <v>N</v>
      </c>
      <c r="G147" s="20" t="str">
        <f>IF(A147="","",IF(DATASHEET!F147="White - British","N","Y"))</f>
        <v>N</v>
      </c>
      <c r="H147" s="20" t="str">
        <f>DATASHEET!H147</f>
        <v>N</v>
      </c>
      <c r="I147" s="20" t="str">
        <f>DATASHEET!I147</f>
        <v>N</v>
      </c>
      <c r="J147" s="21" t="str">
        <f>DATASHEET!M147</f>
        <v>H</v>
      </c>
      <c r="K147" s="22"/>
      <c r="L147" s="323" t="str">
        <f>IF(PROGRESS!S161="","NO DATA",PROGRESS!S161)</f>
        <v>NO DATA</v>
      </c>
      <c r="M147" s="323" t="str">
        <f>IF(PROGRESS!X161="","NO DATA",PROGRESS!X161)</f>
        <v>NO DATA</v>
      </c>
      <c r="N147" s="323" t="str">
        <f>IF(PROGRESS!AC161="","NO DATA",PROGRESS!AC161)</f>
        <v>NO DATA</v>
      </c>
      <c r="O147" s="323" t="str">
        <f>IF(PROGRESS!AH161="","NO DATA",PROGRESS!AH161)</f>
        <v>NO DATA</v>
      </c>
      <c r="P147" s="323" t="str">
        <f>IF(PROGRESS!AM161="","NO DATA",PROGRESS!AM161)</f>
        <v>NO DATA</v>
      </c>
      <c r="Q147" s="323" t="str">
        <f>IF(PROGRESS!AR161="","NO DATA",PROGRESS!AR161)</f>
        <v>NO DATA</v>
      </c>
      <c r="R147" s="323" t="str">
        <f>IF(PROGRESS!AW161="","NO DATA",PROGRESS!AW161)</f>
        <v>NO DATA</v>
      </c>
      <c r="S147" s="323" t="str">
        <f>IF(PROGRESS!BB161="","NO DATA",PROGRESS!BB161)</f>
        <v>NO DATA</v>
      </c>
      <c r="T147" s="323" t="str">
        <f>IF(PROGRESS!BG161="","NO DATA",PROGRESS!BG161)</f>
        <v>NO DATA</v>
      </c>
      <c r="U147" s="323" t="str">
        <f>IF(PROGRESS!BL161="","NO DATA",PROGRESS!BL161)</f>
        <v>NO DATA</v>
      </c>
      <c r="V147" s="323" t="str">
        <f>IF(PROGRESS!BQ161="","NO DATA",PROGRESS!BQ161)</f>
        <v>NO DATA</v>
      </c>
      <c r="W147" s="323" t="str">
        <f>IF(PROGRESS!BV161="","NO DATA",PROGRESS!BV161)</f>
        <v>NO DATA</v>
      </c>
      <c r="X147" s="323" t="str">
        <f>IF(PROGRESS!CA161="","NO DATA",PROGRESS!CA161)</f>
        <v>NO DATA</v>
      </c>
      <c r="Y147" s="323" t="str">
        <f>IF(PROGRESS!CF161="","NO DATA",PROGRESS!CF161)</f>
        <v>NO DATA</v>
      </c>
      <c r="Z147" s="323" t="str">
        <f>IF(PROGRESS!CK161="","NO DATA",PROGRESS!CK161)</f>
        <v>NO DATA</v>
      </c>
    </row>
    <row r="148" spans="1:26" x14ac:dyDescent="0.25">
      <c r="A148" s="19">
        <f>IF(DATASHEET!A148="","",DATASHEET!A148)</f>
        <v>152832</v>
      </c>
      <c r="B148" s="20" t="str">
        <f>DATASHEET!B148</f>
        <v>OYAOLE, Eghogho</v>
      </c>
      <c r="C148" s="21" t="str">
        <f>DATASHEET!C148</f>
        <v>8PH</v>
      </c>
      <c r="D148" s="19" t="str">
        <f>DATASHEET!D148</f>
        <v>F</v>
      </c>
      <c r="E148" s="20" t="str">
        <f>DATASHEET!J148</f>
        <v>N</v>
      </c>
      <c r="F148" s="20" t="str">
        <f>DATASHEET!E148</f>
        <v>N</v>
      </c>
      <c r="G148" s="20" t="str">
        <f>IF(A148="","",IF(DATASHEET!F148="White - British","N","Y"))</f>
        <v>Y</v>
      </c>
      <c r="H148" s="20" t="str">
        <f>DATASHEET!H148</f>
        <v>N</v>
      </c>
      <c r="I148" s="20" t="str">
        <f>DATASHEET!I148</f>
        <v>N</v>
      </c>
      <c r="J148" s="21" t="str">
        <f>DATASHEET!M148</f>
        <v>H</v>
      </c>
      <c r="K148" s="22"/>
      <c r="L148" s="323" t="str">
        <f>IF(PROGRESS!S162="","NO DATA",PROGRESS!S162)</f>
        <v>NO DATA</v>
      </c>
      <c r="M148" s="323" t="str">
        <f>IF(PROGRESS!X162="","NO DATA",PROGRESS!X162)</f>
        <v>NO DATA</v>
      </c>
      <c r="N148" s="323" t="str">
        <f>IF(PROGRESS!AC162="","NO DATA",PROGRESS!AC162)</f>
        <v>NO DATA</v>
      </c>
      <c r="O148" s="323" t="str">
        <f>IF(PROGRESS!AH162="","NO DATA",PROGRESS!AH162)</f>
        <v>NO DATA</v>
      </c>
      <c r="P148" s="323" t="str">
        <f>IF(PROGRESS!AM162="","NO DATA",PROGRESS!AM162)</f>
        <v>NO DATA</v>
      </c>
      <c r="Q148" s="323" t="str">
        <f>IF(PROGRESS!AR162="","NO DATA",PROGRESS!AR162)</f>
        <v>NO DATA</v>
      </c>
      <c r="R148" s="323" t="str">
        <f>IF(PROGRESS!AW162="","NO DATA",PROGRESS!AW162)</f>
        <v>NO DATA</v>
      </c>
      <c r="S148" s="323" t="str">
        <f>IF(PROGRESS!BB162="","NO DATA",PROGRESS!BB162)</f>
        <v>NO DATA</v>
      </c>
      <c r="T148" s="323" t="str">
        <f>IF(PROGRESS!BG162="","NO DATA",PROGRESS!BG162)</f>
        <v>NO DATA</v>
      </c>
      <c r="U148" s="323" t="str">
        <f>IF(PROGRESS!BL162="","NO DATA",PROGRESS!BL162)</f>
        <v>NO DATA</v>
      </c>
      <c r="V148" s="323" t="str">
        <f>IF(PROGRESS!BQ162="","NO DATA",PROGRESS!BQ162)</f>
        <v>NO DATA</v>
      </c>
      <c r="W148" s="323" t="str">
        <f>IF(PROGRESS!BV162="","NO DATA",PROGRESS!BV162)</f>
        <v>NO DATA</v>
      </c>
      <c r="X148" s="323" t="str">
        <f>IF(PROGRESS!CA162="","NO DATA",PROGRESS!CA162)</f>
        <v>NO DATA</v>
      </c>
      <c r="Y148" s="323" t="str">
        <f>IF(PROGRESS!CF162="","NO DATA",PROGRESS!CF162)</f>
        <v>NO DATA</v>
      </c>
      <c r="Z148" s="323" t="str">
        <f>IF(PROGRESS!CK162="","NO DATA",PROGRESS!CK162)</f>
        <v>NO DATA</v>
      </c>
    </row>
    <row r="149" spans="1:26" x14ac:dyDescent="0.25">
      <c r="A149" s="19">
        <f>IF(DATASHEET!A149="","",DATASHEET!A149)</f>
        <v>160006</v>
      </c>
      <c r="B149" s="20" t="str">
        <f>DATASHEET!B149</f>
        <v>PAGE, Emily</v>
      </c>
      <c r="C149" s="21" t="str">
        <f>DATASHEET!C149</f>
        <v>8TR</v>
      </c>
      <c r="D149" s="19" t="str">
        <f>DATASHEET!D149</f>
        <v>F</v>
      </c>
      <c r="E149" s="20" t="str">
        <f>DATASHEET!J149</f>
        <v>N</v>
      </c>
      <c r="F149" s="20" t="str">
        <f>DATASHEET!E149</f>
        <v>N</v>
      </c>
      <c r="G149" s="20" t="str">
        <f>IF(A149="","",IF(DATASHEET!F149="White - British","N","Y"))</f>
        <v>N</v>
      </c>
      <c r="H149" s="20" t="str">
        <f>DATASHEET!H149</f>
        <v>N</v>
      </c>
      <c r="I149" s="20" t="str">
        <f>DATASHEET!I149</f>
        <v>N</v>
      </c>
      <c r="J149" s="21" t="str">
        <f>DATASHEET!M149</f>
        <v>H</v>
      </c>
      <c r="K149" s="22"/>
      <c r="L149" s="323" t="str">
        <f>IF(PROGRESS!S163="","NO DATA",PROGRESS!S163)</f>
        <v>NO DATA</v>
      </c>
      <c r="M149" s="323" t="str">
        <f>IF(PROGRESS!X163="","NO DATA",PROGRESS!X163)</f>
        <v>NO DATA</v>
      </c>
      <c r="N149" s="323" t="str">
        <f>IF(PROGRESS!AC163="","NO DATA",PROGRESS!AC163)</f>
        <v>NO DATA</v>
      </c>
      <c r="O149" s="323" t="str">
        <f>IF(PROGRESS!AH163="","NO DATA",PROGRESS!AH163)</f>
        <v>NO DATA</v>
      </c>
      <c r="P149" s="323" t="str">
        <f>IF(PROGRESS!AM163="","NO DATA",PROGRESS!AM163)</f>
        <v>NO DATA</v>
      </c>
      <c r="Q149" s="323" t="str">
        <f>IF(PROGRESS!AR163="","NO DATA",PROGRESS!AR163)</f>
        <v>NO DATA</v>
      </c>
      <c r="R149" s="323" t="str">
        <f>IF(PROGRESS!AW163="","NO DATA",PROGRESS!AW163)</f>
        <v>NO DATA</v>
      </c>
      <c r="S149" s="323" t="str">
        <f>IF(PROGRESS!BB163="","NO DATA",PROGRESS!BB163)</f>
        <v>NO DATA</v>
      </c>
      <c r="T149" s="323" t="str">
        <f>IF(PROGRESS!BG163="","NO DATA",PROGRESS!BG163)</f>
        <v>NO DATA</v>
      </c>
      <c r="U149" s="323" t="str">
        <f>IF(PROGRESS!BL163="","NO DATA",PROGRESS!BL163)</f>
        <v>NO DATA</v>
      </c>
      <c r="V149" s="323" t="str">
        <f>IF(PROGRESS!BQ163="","NO DATA",PROGRESS!BQ163)</f>
        <v>NO DATA</v>
      </c>
      <c r="W149" s="323" t="str">
        <f>IF(PROGRESS!BV163="","NO DATA",PROGRESS!BV163)</f>
        <v>NO DATA</v>
      </c>
      <c r="X149" s="323" t="str">
        <f>IF(PROGRESS!CA163="","NO DATA",PROGRESS!CA163)</f>
        <v>NO DATA</v>
      </c>
      <c r="Y149" s="323" t="str">
        <f>IF(PROGRESS!CF163="","NO DATA",PROGRESS!CF163)</f>
        <v>NO DATA</v>
      </c>
      <c r="Z149" s="323" t="str">
        <f>IF(PROGRESS!CK163="","NO DATA",PROGRESS!CK163)</f>
        <v>NO DATA</v>
      </c>
    </row>
    <row r="150" spans="1:26" x14ac:dyDescent="0.25">
      <c r="A150" s="19">
        <f>IF(DATASHEET!A150="","",DATASHEET!A150)</f>
        <v>152846</v>
      </c>
      <c r="B150" s="20" t="str">
        <f>DATASHEET!B150</f>
        <v>PICKERING, Caolan</v>
      </c>
      <c r="C150" s="21" t="str">
        <f>DATASHEET!C150</f>
        <v>8JJ</v>
      </c>
      <c r="D150" s="19" t="str">
        <f>DATASHEET!D150</f>
        <v>M</v>
      </c>
      <c r="E150" s="20" t="str">
        <f>DATASHEET!J150</f>
        <v>N</v>
      </c>
      <c r="F150" s="20" t="str">
        <f>DATASHEET!E150</f>
        <v>N</v>
      </c>
      <c r="G150" s="20" t="str">
        <f>IF(A150="","",IF(DATASHEET!F150="White - British","N","Y"))</f>
        <v>N</v>
      </c>
      <c r="H150" s="20" t="str">
        <f>DATASHEET!H150</f>
        <v>N</v>
      </c>
      <c r="I150" s="20" t="str">
        <f>DATASHEET!I150</f>
        <v>N</v>
      </c>
      <c r="J150" s="21" t="str">
        <f>DATASHEET!M150</f>
        <v>H</v>
      </c>
      <c r="K150" s="22"/>
      <c r="L150" s="323" t="str">
        <f>IF(PROGRESS!S164="","NO DATA",PROGRESS!S164)</f>
        <v>NO DATA</v>
      </c>
      <c r="M150" s="323" t="str">
        <f>IF(PROGRESS!X164="","NO DATA",PROGRESS!X164)</f>
        <v>NO DATA</v>
      </c>
      <c r="N150" s="323" t="str">
        <f>IF(PROGRESS!AC164="","NO DATA",PROGRESS!AC164)</f>
        <v>NO DATA</v>
      </c>
      <c r="O150" s="323" t="str">
        <f>IF(PROGRESS!AH164="","NO DATA",PROGRESS!AH164)</f>
        <v>NO DATA</v>
      </c>
      <c r="P150" s="323" t="str">
        <f>IF(PROGRESS!AM164="","NO DATA",PROGRESS!AM164)</f>
        <v>NO DATA</v>
      </c>
      <c r="Q150" s="323" t="str">
        <f>IF(PROGRESS!AR164="","NO DATA",PROGRESS!AR164)</f>
        <v>NO DATA</v>
      </c>
      <c r="R150" s="323" t="str">
        <f>IF(PROGRESS!AW164="","NO DATA",PROGRESS!AW164)</f>
        <v>NO DATA</v>
      </c>
      <c r="S150" s="323" t="str">
        <f>IF(PROGRESS!BB164="","NO DATA",PROGRESS!BB164)</f>
        <v>NO DATA</v>
      </c>
      <c r="T150" s="323" t="str">
        <f>IF(PROGRESS!BG164="","NO DATA",PROGRESS!BG164)</f>
        <v>NO DATA</v>
      </c>
      <c r="U150" s="323" t="str">
        <f>IF(PROGRESS!BL164="","NO DATA",PROGRESS!BL164)</f>
        <v>NO DATA</v>
      </c>
      <c r="V150" s="323" t="str">
        <f>IF(PROGRESS!BQ164="","NO DATA",PROGRESS!BQ164)</f>
        <v>NO DATA</v>
      </c>
      <c r="W150" s="323" t="str">
        <f>IF(PROGRESS!BV164="","NO DATA",PROGRESS!BV164)</f>
        <v>NO DATA</v>
      </c>
      <c r="X150" s="323" t="str">
        <f>IF(PROGRESS!CA164="","NO DATA",PROGRESS!CA164)</f>
        <v>NO DATA</v>
      </c>
      <c r="Y150" s="323" t="str">
        <f>IF(PROGRESS!CF164="","NO DATA",PROGRESS!CF164)</f>
        <v>NO DATA</v>
      </c>
      <c r="Z150" s="323" t="str">
        <f>IF(PROGRESS!CK164="","NO DATA",PROGRESS!CK164)</f>
        <v>NO DATA</v>
      </c>
    </row>
    <row r="151" spans="1:26" x14ac:dyDescent="0.25">
      <c r="A151" s="19">
        <f>IF(DATASHEET!A151="","",DATASHEET!A151)</f>
        <v>152817</v>
      </c>
      <c r="B151" s="20" t="str">
        <f>DATASHEET!B151</f>
        <v>PINTO, Lishal</v>
      </c>
      <c r="C151" s="21" t="str">
        <f>DATASHEET!C151</f>
        <v>8JJ</v>
      </c>
      <c r="D151" s="19" t="str">
        <f>DATASHEET!D151</f>
        <v>F</v>
      </c>
      <c r="E151" s="20" t="str">
        <f>DATASHEET!J151</f>
        <v>N</v>
      </c>
      <c r="F151" s="20" t="str">
        <f>DATASHEET!E151</f>
        <v>N</v>
      </c>
      <c r="G151" s="20" t="str">
        <f>IF(A151="","",IF(DATASHEET!F151="White - British","N","Y"))</f>
        <v>Y</v>
      </c>
      <c r="H151" s="20" t="str">
        <f>DATASHEET!H151</f>
        <v>N</v>
      </c>
      <c r="I151" s="20" t="str">
        <f>DATASHEET!I151</f>
        <v>N</v>
      </c>
      <c r="J151" s="21" t="str">
        <f>DATASHEET!M151</f>
        <v>M</v>
      </c>
      <c r="K151" s="22"/>
      <c r="L151" s="323" t="str">
        <f>IF(PROGRESS!S165="","NO DATA",PROGRESS!S165)</f>
        <v>NO DATA</v>
      </c>
      <c r="M151" s="323" t="str">
        <f>IF(PROGRESS!X165="","NO DATA",PROGRESS!X165)</f>
        <v>NO DATA</v>
      </c>
      <c r="N151" s="323" t="str">
        <f>IF(PROGRESS!AC165="","NO DATA",PROGRESS!AC165)</f>
        <v>NO DATA</v>
      </c>
      <c r="O151" s="323" t="str">
        <f>IF(PROGRESS!AH165="","NO DATA",PROGRESS!AH165)</f>
        <v>NO DATA</v>
      </c>
      <c r="P151" s="323" t="str">
        <f>IF(PROGRESS!AM165="","NO DATA",PROGRESS!AM165)</f>
        <v>NO DATA</v>
      </c>
      <c r="Q151" s="323" t="str">
        <f>IF(PROGRESS!AR165="","NO DATA",PROGRESS!AR165)</f>
        <v>NO DATA</v>
      </c>
      <c r="R151" s="323" t="str">
        <f>IF(PROGRESS!AW165="","NO DATA",PROGRESS!AW165)</f>
        <v>NO DATA</v>
      </c>
      <c r="S151" s="323" t="str">
        <f>IF(PROGRESS!BB165="","NO DATA",PROGRESS!BB165)</f>
        <v>NO DATA</v>
      </c>
      <c r="T151" s="323" t="str">
        <f>IF(PROGRESS!BG165="","NO DATA",PROGRESS!BG165)</f>
        <v>NO DATA</v>
      </c>
      <c r="U151" s="323" t="str">
        <f>IF(PROGRESS!BL165="","NO DATA",PROGRESS!BL165)</f>
        <v>NO DATA</v>
      </c>
      <c r="V151" s="323" t="str">
        <f>IF(PROGRESS!BQ165="","NO DATA",PROGRESS!BQ165)</f>
        <v>NO DATA</v>
      </c>
      <c r="W151" s="323" t="str">
        <f>IF(PROGRESS!BV165="","NO DATA",PROGRESS!BV165)</f>
        <v>NO DATA</v>
      </c>
      <c r="X151" s="323" t="str">
        <f>IF(PROGRESS!CA165="","NO DATA",PROGRESS!CA165)</f>
        <v>NO DATA</v>
      </c>
      <c r="Y151" s="323" t="str">
        <f>IF(PROGRESS!CF165="","NO DATA",PROGRESS!CF165)</f>
        <v>NO DATA</v>
      </c>
      <c r="Z151" s="323" t="str">
        <f>IF(PROGRESS!CK165="","NO DATA",PROGRESS!CK165)</f>
        <v>NO DATA</v>
      </c>
    </row>
    <row r="152" spans="1:26" x14ac:dyDescent="0.25">
      <c r="A152" s="19">
        <f>IF(DATASHEET!A152="","",DATASHEET!A152)</f>
        <v>152766</v>
      </c>
      <c r="B152" s="20" t="str">
        <f>DATASHEET!B152</f>
        <v>PLOTNIKOV, Dmitriy</v>
      </c>
      <c r="C152" s="21" t="str">
        <f>DATASHEET!C152</f>
        <v>8KS</v>
      </c>
      <c r="D152" s="19" t="str">
        <f>DATASHEET!D152</f>
        <v>M</v>
      </c>
      <c r="E152" s="20" t="str">
        <f>DATASHEET!J152</f>
        <v>N</v>
      </c>
      <c r="F152" s="20" t="str">
        <f>DATASHEET!E152</f>
        <v>Y</v>
      </c>
      <c r="G152" s="20" t="str">
        <f>IF(A152="","",IF(DATASHEET!F152="White - British","N","Y"))</f>
        <v>Y</v>
      </c>
      <c r="H152" s="20" t="str">
        <f>DATASHEET!H152</f>
        <v>Y</v>
      </c>
      <c r="I152" s="20" t="str">
        <f>DATASHEET!I152</f>
        <v>N</v>
      </c>
      <c r="J152" s="21" t="str">
        <f>DATASHEET!M152</f>
        <v>M</v>
      </c>
      <c r="K152" s="22"/>
      <c r="L152" s="323" t="str">
        <f>IF(PROGRESS!S166="","NO DATA",PROGRESS!S166)</f>
        <v>NO DATA</v>
      </c>
      <c r="M152" s="323" t="str">
        <f>IF(PROGRESS!X166="","NO DATA",PROGRESS!X166)</f>
        <v>NO DATA</v>
      </c>
      <c r="N152" s="323" t="str">
        <f>IF(PROGRESS!AC166="","NO DATA",PROGRESS!AC166)</f>
        <v>NO DATA</v>
      </c>
      <c r="O152" s="323" t="str">
        <f>IF(PROGRESS!AH166="","NO DATA",PROGRESS!AH166)</f>
        <v>NO DATA</v>
      </c>
      <c r="P152" s="323" t="str">
        <f>IF(PROGRESS!AM166="","NO DATA",PROGRESS!AM166)</f>
        <v>NO DATA</v>
      </c>
      <c r="Q152" s="323" t="str">
        <f>IF(PROGRESS!AR166="","NO DATA",PROGRESS!AR166)</f>
        <v>NO DATA</v>
      </c>
      <c r="R152" s="323" t="str">
        <f>IF(PROGRESS!AW166="","NO DATA",PROGRESS!AW166)</f>
        <v>NO DATA</v>
      </c>
      <c r="S152" s="323" t="str">
        <f>IF(PROGRESS!BB166="","NO DATA",PROGRESS!BB166)</f>
        <v>NO DATA</v>
      </c>
      <c r="T152" s="323" t="str">
        <f>IF(PROGRESS!BG166="","NO DATA",PROGRESS!BG166)</f>
        <v>NO DATA</v>
      </c>
      <c r="U152" s="323" t="str">
        <f>IF(PROGRESS!BL166="","NO DATA",PROGRESS!BL166)</f>
        <v>NO DATA</v>
      </c>
      <c r="V152" s="323" t="str">
        <f>IF(PROGRESS!BQ166="","NO DATA",PROGRESS!BQ166)</f>
        <v>NO DATA</v>
      </c>
      <c r="W152" s="323" t="str">
        <f>IF(PROGRESS!BV166="","NO DATA",PROGRESS!BV166)</f>
        <v>NO DATA</v>
      </c>
      <c r="X152" s="323" t="str">
        <f>IF(PROGRESS!CA166="","NO DATA",PROGRESS!CA166)</f>
        <v>NO DATA</v>
      </c>
      <c r="Y152" s="323" t="str">
        <f>IF(PROGRESS!CF166="","NO DATA",PROGRESS!CF166)</f>
        <v>NO DATA</v>
      </c>
      <c r="Z152" s="323" t="str">
        <f>IF(PROGRESS!CK166="","NO DATA",PROGRESS!CK166)</f>
        <v>NO DATA</v>
      </c>
    </row>
    <row r="153" spans="1:26" x14ac:dyDescent="0.25">
      <c r="A153" s="19">
        <f>IF(DATASHEET!A153="","",DATASHEET!A153)</f>
        <v>152796</v>
      </c>
      <c r="B153" s="20" t="str">
        <f>DATASHEET!B153</f>
        <v>POIRRIER, Lucy</v>
      </c>
      <c r="C153" s="21" t="str">
        <f>DATASHEET!C153</f>
        <v>8PH</v>
      </c>
      <c r="D153" s="19" t="str">
        <f>DATASHEET!D153</f>
        <v>F</v>
      </c>
      <c r="E153" s="20" t="str">
        <f>DATASHEET!J153</f>
        <v>N</v>
      </c>
      <c r="F153" s="20" t="str">
        <f>DATASHEET!E153</f>
        <v>N</v>
      </c>
      <c r="G153" s="20" t="str">
        <f>IF(A153="","",IF(DATASHEET!F153="White - British","N","Y"))</f>
        <v>N</v>
      </c>
      <c r="H153" s="20" t="str">
        <f>DATASHEET!H153</f>
        <v>N</v>
      </c>
      <c r="I153" s="20" t="str">
        <f>DATASHEET!I153</f>
        <v>N</v>
      </c>
      <c r="J153" s="21" t="str">
        <f>DATASHEET!M153</f>
        <v>M</v>
      </c>
      <c r="K153" s="22"/>
      <c r="L153" s="323" t="str">
        <f>IF(PROGRESS!S167="","NO DATA",PROGRESS!S167)</f>
        <v>NO DATA</v>
      </c>
      <c r="M153" s="323" t="str">
        <f>IF(PROGRESS!X167="","NO DATA",PROGRESS!X167)</f>
        <v>NO DATA</v>
      </c>
      <c r="N153" s="323" t="str">
        <f>IF(PROGRESS!AC167="","NO DATA",PROGRESS!AC167)</f>
        <v>NO DATA</v>
      </c>
      <c r="O153" s="323" t="str">
        <f>IF(PROGRESS!AH167="","NO DATA",PROGRESS!AH167)</f>
        <v>NO DATA</v>
      </c>
      <c r="P153" s="323" t="str">
        <f>IF(PROGRESS!AM167="","NO DATA",PROGRESS!AM167)</f>
        <v>NO DATA</v>
      </c>
      <c r="Q153" s="323" t="str">
        <f>IF(PROGRESS!AR167="","NO DATA",PROGRESS!AR167)</f>
        <v>NO DATA</v>
      </c>
      <c r="R153" s="323" t="str">
        <f>IF(PROGRESS!AW167="","NO DATA",PROGRESS!AW167)</f>
        <v>NO DATA</v>
      </c>
      <c r="S153" s="323" t="str">
        <f>IF(PROGRESS!BB167="","NO DATA",PROGRESS!BB167)</f>
        <v>NO DATA</v>
      </c>
      <c r="T153" s="323" t="str">
        <f>IF(PROGRESS!BG167="","NO DATA",PROGRESS!BG167)</f>
        <v>NO DATA</v>
      </c>
      <c r="U153" s="323" t="str">
        <f>IF(PROGRESS!BL167="","NO DATA",PROGRESS!BL167)</f>
        <v>NO DATA</v>
      </c>
      <c r="V153" s="323" t="str">
        <f>IF(PROGRESS!BQ167="","NO DATA",PROGRESS!BQ167)</f>
        <v>NO DATA</v>
      </c>
      <c r="W153" s="323" t="str">
        <f>IF(PROGRESS!BV167="","NO DATA",PROGRESS!BV167)</f>
        <v>NO DATA</v>
      </c>
      <c r="X153" s="323" t="str">
        <f>IF(PROGRESS!CA167="","NO DATA",PROGRESS!CA167)</f>
        <v>NO DATA</v>
      </c>
      <c r="Y153" s="323" t="str">
        <f>IF(PROGRESS!CF167="","NO DATA",PROGRESS!CF167)</f>
        <v>NO DATA</v>
      </c>
      <c r="Z153" s="323" t="str">
        <f>IF(PROGRESS!CK167="","NO DATA",PROGRESS!CK167)</f>
        <v>NO DATA</v>
      </c>
    </row>
    <row r="154" spans="1:26" x14ac:dyDescent="0.25">
      <c r="A154" s="19">
        <f>IF(DATASHEET!A154="","",DATASHEET!A154)</f>
        <v>152743</v>
      </c>
      <c r="B154" s="20" t="str">
        <f>DATASHEET!B154</f>
        <v>POULTON, Eden</v>
      </c>
      <c r="C154" s="21" t="str">
        <f>DATASHEET!C154</f>
        <v>8PH</v>
      </c>
      <c r="D154" s="19" t="str">
        <f>DATASHEET!D154</f>
        <v>F</v>
      </c>
      <c r="E154" s="20" t="str">
        <f>DATASHEET!J154</f>
        <v>N</v>
      </c>
      <c r="F154" s="20" t="str">
        <f>DATASHEET!E154</f>
        <v>Y</v>
      </c>
      <c r="G154" s="20" t="str">
        <f>IF(A154="","",IF(DATASHEET!F154="White - British","N","Y"))</f>
        <v>N</v>
      </c>
      <c r="H154" s="20" t="str">
        <f>DATASHEET!H154</f>
        <v>Y</v>
      </c>
      <c r="I154" s="20" t="str">
        <f>DATASHEET!I154</f>
        <v>N</v>
      </c>
      <c r="J154" s="21" t="str">
        <f>DATASHEET!M154</f>
        <v>M</v>
      </c>
      <c r="K154" s="22"/>
      <c r="L154" s="323" t="str">
        <f>IF(PROGRESS!S168="","NO DATA",PROGRESS!S168)</f>
        <v>NO DATA</v>
      </c>
      <c r="M154" s="323" t="str">
        <f>IF(PROGRESS!X168="","NO DATA",PROGRESS!X168)</f>
        <v>NO DATA</v>
      </c>
      <c r="N154" s="323" t="str">
        <f>IF(PROGRESS!AC168="","NO DATA",PROGRESS!AC168)</f>
        <v>NO DATA</v>
      </c>
      <c r="O154" s="323" t="str">
        <f>IF(PROGRESS!AH168="","NO DATA",PROGRESS!AH168)</f>
        <v>NO DATA</v>
      </c>
      <c r="P154" s="323" t="str">
        <f>IF(PROGRESS!AM168="","NO DATA",PROGRESS!AM168)</f>
        <v>NO DATA</v>
      </c>
      <c r="Q154" s="323" t="str">
        <f>IF(PROGRESS!AR168="","NO DATA",PROGRESS!AR168)</f>
        <v>NO DATA</v>
      </c>
      <c r="R154" s="323" t="str">
        <f>IF(PROGRESS!AW168="","NO DATA",PROGRESS!AW168)</f>
        <v>NO DATA</v>
      </c>
      <c r="S154" s="323" t="str">
        <f>IF(PROGRESS!BB168="","NO DATA",PROGRESS!BB168)</f>
        <v>NO DATA</v>
      </c>
      <c r="T154" s="323" t="str">
        <f>IF(PROGRESS!BG168="","NO DATA",PROGRESS!BG168)</f>
        <v>NO DATA</v>
      </c>
      <c r="U154" s="323" t="str">
        <f>IF(PROGRESS!BL168="","NO DATA",PROGRESS!BL168)</f>
        <v>NO DATA</v>
      </c>
      <c r="V154" s="323" t="str">
        <f>IF(PROGRESS!BQ168="","NO DATA",PROGRESS!BQ168)</f>
        <v>NO DATA</v>
      </c>
      <c r="W154" s="323" t="str">
        <f>IF(PROGRESS!BV168="","NO DATA",PROGRESS!BV168)</f>
        <v>NO DATA</v>
      </c>
      <c r="X154" s="323" t="str">
        <f>IF(PROGRESS!CA168="","NO DATA",PROGRESS!CA168)</f>
        <v>NO DATA</v>
      </c>
      <c r="Y154" s="323" t="str">
        <f>IF(PROGRESS!CF168="","NO DATA",PROGRESS!CF168)</f>
        <v>NO DATA</v>
      </c>
      <c r="Z154" s="323" t="str">
        <f>IF(PROGRESS!CK168="","NO DATA",PROGRESS!CK168)</f>
        <v>NO DATA</v>
      </c>
    </row>
    <row r="155" spans="1:26" x14ac:dyDescent="0.25">
      <c r="A155" s="19">
        <f>IF(DATASHEET!A155="","",DATASHEET!A155)</f>
        <v>152770</v>
      </c>
      <c r="B155" s="20" t="str">
        <f>DATASHEET!B155</f>
        <v>RAMSHAW, Sophia</v>
      </c>
      <c r="C155" s="21" t="str">
        <f>DATASHEET!C155</f>
        <v>8JJ</v>
      </c>
      <c r="D155" s="19" t="str">
        <f>DATASHEET!D155</f>
        <v>F</v>
      </c>
      <c r="E155" s="20" t="str">
        <f>DATASHEET!J155</f>
        <v>N</v>
      </c>
      <c r="F155" s="20" t="str">
        <f>DATASHEET!E155</f>
        <v>N</v>
      </c>
      <c r="G155" s="20" t="str">
        <f>IF(A155="","",IF(DATASHEET!F155="White - British","N","Y"))</f>
        <v>N</v>
      </c>
      <c r="H155" s="20" t="str">
        <f>DATASHEET!H155</f>
        <v>N</v>
      </c>
      <c r="I155" s="20" t="str">
        <f>DATASHEET!I155</f>
        <v>N</v>
      </c>
      <c r="J155" s="21" t="str">
        <f>DATASHEET!M155</f>
        <v>H</v>
      </c>
      <c r="K155" s="22"/>
      <c r="L155" s="323" t="str">
        <f>IF(PROGRESS!S169="","NO DATA",PROGRESS!S169)</f>
        <v>NO DATA</v>
      </c>
      <c r="M155" s="323" t="str">
        <f>IF(PROGRESS!X169="","NO DATA",PROGRESS!X169)</f>
        <v>NO DATA</v>
      </c>
      <c r="N155" s="323" t="str">
        <f>IF(PROGRESS!AC169="","NO DATA",PROGRESS!AC169)</f>
        <v>NO DATA</v>
      </c>
      <c r="O155" s="323" t="str">
        <f>IF(PROGRESS!AH169="","NO DATA",PROGRESS!AH169)</f>
        <v>NO DATA</v>
      </c>
      <c r="P155" s="323" t="str">
        <f>IF(PROGRESS!AM169="","NO DATA",PROGRESS!AM169)</f>
        <v>NO DATA</v>
      </c>
      <c r="Q155" s="323" t="str">
        <f>IF(PROGRESS!AR169="","NO DATA",PROGRESS!AR169)</f>
        <v>NO DATA</v>
      </c>
      <c r="R155" s="323" t="str">
        <f>IF(PROGRESS!AW169="","NO DATA",PROGRESS!AW169)</f>
        <v>NO DATA</v>
      </c>
      <c r="S155" s="323" t="str">
        <f>IF(PROGRESS!BB169="","NO DATA",PROGRESS!BB169)</f>
        <v>NO DATA</v>
      </c>
      <c r="T155" s="323" t="str">
        <f>IF(PROGRESS!BG169="","NO DATA",PROGRESS!BG169)</f>
        <v>NO DATA</v>
      </c>
      <c r="U155" s="323" t="str">
        <f>IF(PROGRESS!BL169="","NO DATA",PROGRESS!BL169)</f>
        <v>NO DATA</v>
      </c>
      <c r="V155" s="323" t="str">
        <f>IF(PROGRESS!BQ169="","NO DATA",PROGRESS!BQ169)</f>
        <v>NO DATA</v>
      </c>
      <c r="W155" s="323" t="str">
        <f>IF(PROGRESS!BV169="","NO DATA",PROGRESS!BV169)</f>
        <v>NO DATA</v>
      </c>
      <c r="X155" s="323" t="str">
        <f>IF(PROGRESS!CA169="","NO DATA",PROGRESS!CA169)</f>
        <v>NO DATA</v>
      </c>
      <c r="Y155" s="323" t="str">
        <f>IF(PROGRESS!CF169="","NO DATA",PROGRESS!CF169)</f>
        <v>NO DATA</v>
      </c>
      <c r="Z155" s="323" t="str">
        <f>IF(PROGRESS!CK169="","NO DATA",PROGRESS!CK169)</f>
        <v>NO DATA</v>
      </c>
    </row>
    <row r="156" spans="1:26" x14ac:dyDescent="0.25">
      <c r="A156" s="19">
        <f>IF(DATASHEET!A156="","",DATASHEET!A156)</f>
        <v>160000</v>
      </c>
      <c r="B156" s="20" t="str">
        <f>DATASHEET!B156</f>
        <v>REID, Evie</v>
      </c>
      <c r="C156" s="21" t="str">
        <f>DATASHEET!C156</f>
        <v>8KS</v>
      </c>
      <c r="D156" s="19" t="str">
        <f>DATASHEET!D156</f>
        <v>F</v>
      </c>
      <c r="E156" s="20" t="str">
        <f>DATASHEET!J156</f>
        <v>N</v>
      </c>
      <c r="F156" s="20" t="str">
        <f>DATASHEET!E156</f>
        <v>N</v>
      </c>
      <c r="G156" s="20" t="str">
        <f>IF(A156="","",IF(DATASHEET!F156="White - British","N","Y"))</f>
        <v>N</v>
      </c>
      <c r="H156" s="20" t="str">
        <f>DATASHEET!H156</f>
        <v>N</v>
      </c>
      <c r="I156" s="20" t="str">
        <f>DATASHEET!I156</f>
        <v>N</v>
      </c>
      <c r="J156" s="21" t="str">
        <f>DATASHEET!M156</f>
        <v>H</v>
      </c>
      <c r="K156" s="22"/>
      <c r="L156" s="323" t="str">
        <f>IF(PROGRESS!S170="","NO DATA",PROGRESS!S170)</f>
        <v>NO DATA</v>
      </c>
      <c r="M156" s="323" t="str">
        <f>IF(PROGRESS!X170="","NO DATA",PROGRESS!X170)</f>
        <v>NO DATA</v>
      </c>
      <c r="N156" s="323" t="str">
        <f>IF(PROGRESS!AC170="","NO DATA",PROGRESS!AC170)</f>
        <v>NO DATA</v>
      </c>
      <c r="O156" s="323" t="str">
        <f>IF(PROGRESS!AH170="","NO DATA",PROGRESS!AH170)</f>
        <v>NO DATA</v>
      </c>
      <c r="P156" s="323" t="str">
        <f>IF(PROGRESS!AM170="","NO DATA",PROGRESS!AM170)</f>
        <v>NO DATA</v>
      </c>
      <c r="Q156" s="323" t="str">
        <f>IF(PROGRESS!AR170="","NO DATA",PROGRESS!AR170)</f>
        <v>NO DATA</v>
      </c>
      <c r="R156" s="323" t="str">
        <f>IF(PROGRESS!AW170="","NO DATA",PROGRESS!AW170)</f>
        <v>NO DATA</v>
      </c>
      <c r="S156" s="323" t="str">
        <f>IF(PROGRESS!BB170="","NO DATA",PROGRESS!BB170)</f>
        <v>NO DATA</v>
      </c>
      <c r="T156" s="323" t="str">
        <f>IF(PROGRESS!BG170="","NO DATA",PROGRESS!BG170)</f>
        <v>NO DATA</v>
      </c>
      <c r="U156" s="323" t="str">
        <f>IF(PROGRESS!BL170="","NO DATA",PROGRESS!BL170)</f>
        <v>NO DATA</v>
      </c>
      <c r="V156" s="323" t="str">
        <f>IF(PROGRESS!BQ170="","NO DATA",PROGRESS!BQ170)</f>
        <v>NO DATA</v>
      </c>
      <c r="W156" s="323" t="str">
        <f>IF(PROGRESS!BV170="","NO DATA",PROGRESS!BV170)</f>
        <v>NO DATA</v>
      </c>
      <c r="X156" s="323" t="str">
        <f>IF(PROGRESS!CA170="","NO DATA",PROGRESS!CA170)</f>
        <v>NO DATA</v>
      </c>
      <c r="Y156" s="323" t="str">
        <f>IF(PROGRESS!CF170="","NO DATA",PROGRESS!CF170)</f>
        <v>NO DATA</v>
      </c>
      <c r="Z156" s="323" t="str">
        <f>IF(PROGRESS!CK170="","NO DATA",PROGRESS!CK170)</f>
        <v>NO DATA</v>
      </c>
    </row>
    <row r="157" spans="1:26" x14ac:dyDescent="0.25">
      <c r="A157" s="19">
        <f>IF(DATASHEET!A157="","",DATASHEET!A157)</f>
        <v>152920</v>
      </c>
      <c r="B157" s="20" t="str">
        <f>DATASHEET!B157</f>
        <v>RESOM, Lulya</v>
      </c>
      <c r="C157" s="21" t="str">
        <f>DATASHEET!C157</f>
        <v>8KS</v>
      </c>
      <c r="D157" s="19" t="str">
        <f>DATASHEET!D157</f>
        <v>F</v>
      </c>
      <c r="E157" s="20" t="str">
        <f>DATASHEET!J157</f>
        <v>N</v>
      </c>
      <c r="F157" s="20" t="str">
        <f>DATASHEET!E157</f>
        <v>N</v>
      </c>
      <c r="G157" s="20" t="str">
        <f>IF(A157="","",IF(DATASHEET!F157="White - British","N","Y"))</f>
        <v>Y</v>
      </c>
      <c r="H157" s="20" t="str">
        <f>DATASHEET!H157</f>
        <v>N</v>
      </c>
      <c r="I157" s="20" t="str">
        <f>DATASHEET!I157</f>
        <v>N</v>
      </c>
      <c r="J157" s="21" t="str">
        <f>DATASHEET!M157</f>
        <v>M</v>
      </c>
      <c r="K157" s="22"/>
      <c r="L157" s="323" t="str">
        <f>IF(PROGRESS!S171="","NO DATA",PROGRESS!S171)</f>
        <v>NO DATA</v>
      </c>
      <c r="M157" s="323" t="str">
        <f>IF(PROGRESS!X171="","NO DATA",PROGRESS!X171)</f>
        <v>NO DATA</v>
      </c>
      <c r="N157" s="323" t="str">
        <f>IF(PROGRESS!AC171="","NO DATA",PROGRESS!AC171)</f>
        <v>NO DATA</v>
      </c>
      <c r="O157" s="323" t="str">
        <f>IF(PROGRESS!AH171="","NO DATA",PROGRESS!AH171)</f>
        <v>NO DATA</v>
      </c>
      <c r="P157" s="323" t="str">
        <f>IF(PROGRESS!AM171="","NO DATA",PROGRESS!AM171)</f>
        <v>NO DATA</v>
      </c>
      <c r="Q157" s="323" t="str">
        <f>IF(PROGRESS!AR171="","NO DATA",PROGRESS!AR171)</f>
        <v>NO DATA</v>
      </c>
      <c r="R157" s="323" t="str">
        <f>IF(PROGRESS!AW171="","NO DATA",PROGRESS!AW171)</f>
        <v>NO DATA</v>
      </c>
      <c r="S157" s="323" t="str">
        <f>IF(PROGRESS!BB171="","NO DATA",PROGRESS!BB171)</f>
        <v>NO DATA</v>
      </c>
      <c r="T157" s="323" t="str">
        <f>IF(PROGRESS!BG171="","NO DATA",PROGRESS!BG171)</f>
        <v>NO DATA</v>
      </c>
      <c r="U157" s="323" t="str">
        <f>IF(PROGRESS!BL171="","NO DATA",PROGRESS!BL171)</f>
        <v>NO DATA</v>
      </c>
      <c r="V157" s="323" t="str">
        <f>IF(PROGRESS!BQ171="","NO DATA",PROGRESS!BQ171)</f>
        <v>NO DATA</v>
      </c>
      <c r="W157" s="323" t="str">
        <f>IF(PROGRESS!BV171="","NO DATA",PROGRESS!BV171)</f>
        <v>NO DATA</v>
      </c>
      <c r="X157" s="323" t="str">
        <f>IF(PROGRESS!CA171="","NO DATA",PROGRESS!CA171)</f>
        <v>NO DATA</v>
      </c>
      <c r="Y157" s="323" t="str">
        <f>IF(PROGRESS!CF171="","NO DATA",PROGRESS!CF171)</f>
        <v>NO DATA</v>
      </c>
      <c r="Z157" s="323" t="str">
        <f>IF(PROGRESS!CK171="","NO DATA",PROGRESS!CK171)</f>
        <v>NO DATA</v>
      </c>
    </row>
    <row r="158" spans="1:26" x14ac:dyDescent="0.25">
      <c r="A158" s="19">
        <f>IF(DATASHEET!A158="","",DATASHEET!A158)</f>
        <v>152746</v>
      </c>
      <c r="B158" s="20" t="str">
        <f>DATASHEET!B158</f>
        <v>REVILL, Louis</v>
      </c>
      <c r="C158" s="21" t="str">
        <f>DATASHEET!C158</f>
        <v>8JJ</v>
      </c>
      <c r="D158" s="19" t="str">
        <f>DATASHEET!D158</f>
        <v>M</v>
      </c>
      <c r="E158" s="20" t="str">
        <f>DATASHEET!J158</f>
        <v>N</v>
      </c>
      <c r="F158" s="20" t="str">
        <f>DATASHEET!E158</f>
        <v>N</v>
      </c>
      <c r="G158" s="20" t="str">
        <f>IF(A158="","",IF(DATASHEET!F158="White - British","N","Y"))</f>
        <v>N</v>
      </c>
      <c r="H158" s="20" t="str">
        <f>DATASHEET!H158</f>
        <v>N</v>
      </c>
      <c r="I158" s="20" t="str">
        <f>DATASHEET!I158</f>
        <v>N</v>
      </c>
      <c r="J158" s="21" t="str">
        <f>DATASHEET!M158</f>
        <v>M</v>
      </c>
      <c r="K158" s="22"/>
      <c r="L158" s="323" t="str">
        <f>IF(PROGRESS!S172="","NO DATA",PROGRESS!S172)</f>
        <v>NO DATA</v>
      </c>
      <c r="M158" s="323" t="str">
        <f>IF(PROGRESS!X172="","NO DATA",PROGRESS!X172)</f>
        <v>NO DATA</v>
      </c>
      <c r="N158" s="323" t="str">
        <f>IF(PROGRESS!AC172="","NO DATA",PROGRESS!AC172)</f>
        <v>NO DATA</v>
      </c>
      <c r="O158" s="323" t="str">
        <f>IF(PROGRESS!AH172="","NO DATA",PROGRESS!AH172)</f>
        <v>NO DATA</v>
      </c>
      <c r="P158" s="323" t="str">
        <f>IF(PROGRESS!AM172="","NO DATA",PROGRESS!AM172)</f>
        <v>NO DATA</v>
      </c>
      <c r="Q158" s="323" t="str">
        <f>IF(PROGRESS!AR172="","NO DATA",PROGRESS!AR172)</f>
        <v>NO DATA</v>
      </c>
      <c r="R158" s="323" t="str">
        <f>IF(PROGRESS!AW172="","NO DATA",PROGRESS!AW172)</f>
        <v>NO DATA</v>
      </c>
      <c r="S158" s="323" t="str">
        <f>IF(PROGRESS!BB172="","NO DATA",PROGRESS!BB172)</f>
        <v>NO DATA</v>
      </c>
      <c r="T158" s="323" t="str">
        <f>IF(PROGRESS!BG172="","NO DATA",PROGRESS!BG172)</f>
        <v>NO DATA</v>
      </c>
      <c r="U158" s="323" t="str">
        <f>IF(PROGRESS!BL172="","NO DATA",PROGRESS!BL172)</f>
        <v>NO DATA</v>
      </c>
      <c r="V158" s="323" t="str">
        <f>IF(PROGRESS!BQ172="","NO DATA",PROGRESS!BQ172)</f>
        <v>NO DATA</v>
      </c>
      <c r="W158" s="323" t="str">
        <f>IF(PROGRESS!BV172="","NO DATA",PROGRESS!BV172)</f>
        <v>NO DATA</v>
      </c>
      <c r="X158" s="323" t="str">
        <f>IF(PROGRESS!CA172="","NO DATA",PROGRESS!CA172)</f>
        <v>NO DATA</v>
      </c>
      <c r="Y158" s="323" t="str">
        <f>IF(PROGRESS!CF172="","NO DATA",PROGRESS!CF172)</f>
        <v>NO DATA</v>
      </c>
      <c r="Z158" s="323" t="str">
        <f>IF(PROGRESS!CK172="","NO DATA",PROGRESS!CK172)</f>
        <v>NO DATA</v>
      </c>
    </row>
    <row r="159" spans="1:26" x14ac:dyDescent="0.25">
      <c r="A159" s="19">
        <f>IF(DATASHEET!A159="","",DATASHEET!A159)</f>
        <v>100358</v>
      </c>
      <c r="B159" s="20" t="str">
        <f>DATASHEET!B159</f>
        <v>RICHMOND, Hannah</v>
      </c>
      <c r="C159" s="21" t="str">
        <f>DATASHEET!C159</f>
        <v>8PH</v>
      </c>
      <c r="D159" s="19" t="str">
        <f>DATASHEET!D159</f>
        <v>F</v>
      </c>
      <c r="E159" s="20" t="str">
        <f>DATASHEET!J159</f>
        <v>N</v>
      </c>
      <c r="F159" s="20" t="str">
        <f>DATASHEET!E159</f>
        <v>N</v>
      </c>
      <c r="G159" s="20" t="str">
        <f>IF(A159="","",IF(DATASHEET!F159="White - British","N","Y"))</f>
        <v>N</v>
      </c>
      <c r="H159" s="20" t="str">
        <f>DATASHEET!H159</f>
        <v>N</v>
      </c>
      <c r="I159" s="20" t="str">
        <f>DATASHEET!I159</f>
        <v>N</v>
      </c>
      <c r="J159" s="21" t="str">
        <f>DATASHEET!M159</f>
        <v>M</v>
      </c>
      <c r="K159" s="22"/>
      <c r="L159" s="323" t="str">
        <f>IF(PROGRESS!S173="","NO DATA",PROGRESS!S173)</f>
        <v>NO DATA</v>
      </c>
      <c r="M159" s="323" t="str">
        <f>IF(PROGRESS!X173="","NO DATA",PROGRESS!X173)</f>
        <v>NO DATA</v>
      </c>
      <c r="N159" s="323" t="str">
        <f>IF(PROGRESS!AC173="","NO DATA",PROGRESS!AC173)</f>
        <v>NO DATA</v>
      </c>
      <c r="O159" s="323" t="str">
        <f>IF(PROGRESS!AH173="","NO DATA",PROGRESS!AH173)</f>
        <v>NO DATA</v>
      </c>
      <c r="P159" s="323" t="str">
        <f>IF(PROGRESS!AM173="","NO DATA",PROGRESS!AM173)</f>
        <v>NO DATA</v>
      </c>
      <c r="Q159" s="323" t="str">
        <f>IF(PROGRESS!AR173="","NO DATA",PROGRESS!AR173)</f>
        <v>NO DATA</v>
      </c>
      <c r="R159" s="323" t="str">
        <f>IF(PROGRESS!AW173="","NO DATA",PROGRESS!AW173)</f>
        <v>NO DATA</v>
      </c>
      <c r="S159" s="323" t="str">
        <f>IF(PROGRESS!BB173="","NO DATA",PROGRESS!BB173)</f>
        <v>NO DATA</v>
      </c>
      <c r="T159" s="323" t="str">
        <f>IF(PROGRESS!BG173="","NO DATA",PROGRESS!BG173)</f>
        <v>NO DATA</v>
      </c>
      <c r="U159" s="323" t="str">
        <f>IF(PROGRESS!BL173="","NO DATA",PROGRESS!BL173)</f>
        <v>NO DATA</v>
      </c>
      <c r="V159" s="323" t="str">
        <f>IF(PROGRESS!BQ173="","NO DATA",PROGRESS!BQ173)</f>
        <v>NO DATA</v>
      </c>
      <c r="W159" s="323" t="str">
        <f>IF(PROGRESS!BV173="","NO DATA",PROGRESS!BV173)</f>
        <v>NO DATA</v>
      </c>
      <c r="X159" s="323" t="str">
        <f>IF(PROGRESS!CA173="","NO DATA",PROGRESS!CA173)</f>
        <v>NO DATA</v>
      </c>
      <c r="Y159" s="323" t="str">
        <f>IF(PROGRESS!CF173="","NO DATA",PROGRESS!CF173)</f>
        <v>NO DATA</v>
      </c>
      <c r="Z159" s="323" t="str">
        <f>IF(PROGRESS!CK173="","NO DATA",PROGRESS!CK173)</f>
        <v>NO DATA</v>
      </c>
    </row>
    <row r="160" spans="1:26" x14ac:dyDescent="0.25">
      <c r="A160" s="19">
        <f>IF(DATASHEET!A160="","",DATASHEET!A160)</f>
        <v>152862</v>
      </c>
      <c r="B160" s="20" t="str">
        <f>DATASHEET!B160</f>
        <v>ROEBUCK, Bailey</v>
      </c>
      <c r="C160" s="21" t="str">
        <f>DATASHEET!C160</f>
        <v>8KC</v>
      </c>
      <c r="D160" s="19" t="str">
        <f>DATASHEET!D160</f>
        <v>M</v>
      </c>
      <c r="E160" s="20" t="str">
        <f>DATASHEET!J160</f>
        <v>E</v>
      </c>
      <c r="F160" s="20" t="str">
        <f>DATASHEET!E160</f>
        <v>Y</v>
      </c>
      <c r="G160" s="20" t="str">
        <f>IF(A160="","",IF(DATASHEET!F160="White - British","N","Y"))</f>
        <v>N</v>
      </c>
      <c r="H160" s="20" t="str">
        <f>DATASHEET!H160</f>
        <v>Y</v>
      </c>
      <c r="I160" s="20" t="str">
        <f>DATASHEET!I160</f>
        <v>N</v>
      </c>
      <c r="J160" s="21" t="str">
        <f>DATASHEET!M160</f>
        <v>M</v>
      </c>
      <c r="K160" s="22"/>
      <c r="L160" s="323" t="str">
        <f>IF(PROGRESS!S174="","NO DATA",PROGRESS!S174)</f>
        <v>NO DATA</v>
      </c>
      <c r="M160" s="323" t="str">
        <f>IF(PROGRESS!X174="","NO DATA",PROGRESS!X174)</f>
        <v>NO DATA</v>
      </c>
      <c r="N160" s="323" t="str">
        <f>IF(PROGRESS!AC174="","NO DATA",PROGRESS!AC174)</f>
        <v>NO DATA</v>
      </c>
      <c r="O160" s="323" t="str">
        <f>IF(PROGRESS!AH174="","NO DATA",PROGRESS!AH174)</f>
        <v>NO DATA</v>
      </c>
      <c r="P160" s="323" t="str">
        <f>IF(PROGRESS!AM174="","NO DATA",PROGRESS!AM174)</f>
        <v>NO DATA</v>
      </c>
      <c r="Q160" s="323" t="str">
        <f>IF(PROGRESS!AR174="","NO DATA",PROGRESS!AR174)</f>
        <v>NO DATA</v>
      </c>
      <c r="R160" s="323" t="str">
        <f>IF(PROGRESS!AW174="","NO DATA",PROGRESS!AW174)</f>
        <v>NO DATA</v>
      </c>
      <c r="S160" s="323" t="str">
        <f>IF(PROGRESS!BB174="","NO DATA",PROGRESS!BB174)</f>
        <v>NO DATA</v>
      </c>
      <c r="T160" s="323" t="str">
        <f>IF(PROGRESS!BG174="","NO DATA",PROGRESS!BG174)</f>
        <v>NO DATA</v>
      </c>
      <c r="U160" s="323" t="str">
        <f>IF(PROGRESS!BL174="","NO DATA",PROGRESS!BL174)</f>
        <v>NO DATA</v>
      </c>
      <c r="V160" s="323" t="str">
        <f>IF(PROGRESS!BQ174="","NO DATA",PROGRESS!BQ174)</f>
        <v>NO DATA</v>
      </c>
      <c r="W160" s="323" t="str">
        <f>IF(PROGRESS!BV174="","NO DATA",PROGRESS!BV174)</f>
        <v>NO DATA</v>
      </c>
      <c r="X160" s="323" t="str">
        <f>IF(PROGRESS!CA174="","NO DATA",PROGRESS!CA174)</f>
        <v>NO DATA</v>
      </c>
      <c r="Y160" s="323" t="str">
        <f>IF(PROGRESS!CF174="","NO DATA",PROGRESS!CF174)</f>
        <v>NO DATA</v>
      </c>
      <c r="Z160" s="323" t="str">
        <f>IF(PROGRESS!CK174="","NO DATA",PROGRESS!CK174)</f>
        <v>NO DATA</v>
      </c>
    </row>
    <row r="161" spans="1:26" x14ac:dyDescent="0.25">
      <c r="A161" s="19">
        <f>IF(DATASHEET!A161="","",DATASHEET!A161)</f>
        <v>152931</v>
      </c>
      <c r="B161" s="20" t="str">
        <f>DATASHEET!B161</f>
        <v>ROWE, Fletcher</v>
      </c>
      <c r="C161" s="21" t="str">
        <f>DATASHEET!C161</f>
        <v>8AB</v>
      </c>
      <c r="D161" s="19" t="str">
        <f>DATASHEET!D161</f>
        <v>M</v>
      </c>
      <c r="E161" s="20" t="str">
        <f>DATASHEET!J161</f>
        <v>K</v>
      </c>
      <c r="F161" s="20" t="str">
        <f>DATASHEET!E161</f>
        <v>N</v>
      </c>
      <c r="G161" s="20" t="str">
        <f>IF(A161="","",IF(DATASHEET!F161="White - British","N","Y"))</f>
        <v>N</v>
      </c>
      <c r="H161" s="20" t="str">
        <f>DATASHEET!H161</f>
        <v>N</v>
      </c>
      <c r="I161" s="20" t="str">
        <f>DATASHEET!I161</f>
        <v>N</v>
      </c>
      <c r="J161" s="21" t="str">
        <f>DATASHEET!M161</f>
        <v>M</v>
      </c>
      <c r="K161" s="22"/>
      <c r="L161" s="323" t="str">
        <f>IF(PROGRESS!S175="","NO DATA",PROGRESS!S175)</f>
        <v>NO DATA</v>
      </c>
      <c r="M161" s="323" t="str">
        <f>IF(PROGRESS!X175="","NO DATA",PROGRESS!X175)</f>
        <v>NO DATA</v>
      </c>
      <c r="N161" s="323" t="str">
        <f>IF(PROGRESS!AC175="","NO DATA",PROGRESS!AC175)</f>
        <v>NO DATA</v>
      </c>
      <c r="O161" s="323" t="str">
        <f>IF(PROGRESS!AH175="","NO DATA",PROGRESS!AH175)</f>
        <v>NO DATA</v>
      </c>
      <c r="P161" s="323" t="str">
        <f>IF(PROGRESS!AM175="","NO DATA",PROGRESS!AM175)</f>
        <v>NO DATA</v>
      </c>
      <c r="Q161" s="323" t="str">
        <f>IF(PROGRESS!AR175="","NO DATA",PROGRESS!AR175)</f>
        <v>NO DATA</v>
      </c>
      <c r="R161" s="323" t="str">
        <f>IF(PROGRESS!AW175="","NO DATA",PROGRESS!AW175)</f>
        <v>NO DATA</v>
      </c>
      <c r="S161" s="323" t="str">
        <f>IF(PROGRESS!BB175="","NO DATA",PROGRESS!BB175)</f>
        <v>NO DATA</v>
      </c>
      <c r="T161" s="323" t="str">
        <f>IF(PROGRESS!BG175="","NO DATA",PROGRESS!BG175)</f>
        <v>NO DATA</v>
      </c>
      <c r="U161" s="323" t="str">
        <f>IF(PROGRESS!BL175="","NO DATA",PROGRESS!BL175)</f>
        <v>NO DATA</v>
      </c>
      <c r="V161" s="323" t="str">
        <f>IF(PROGRESS!BQ175="","NO DATA",PROGRESS!BQ175)</f>
        <v>NO DATA</v>
      </c>
      <c r="W161" s="323" t="str">
        <f>IF(PROGRESS!BV175="","NO DATA",PROGRESS!BV175)</f>
        <v>NO DATA</v>
      </c>
      <c r="X161" s="323" t="str">
        <f>IF(PROGRESS!CA175="","NO DATA",PROGRESS!CA175)</f>
        <v>NO DATA</v>
      </c>
      <c r="Y161" s="323" t="str">
        <f>IF(PROGRESS!CF175="","NO DATA",PROGRESS!CF175)</f>
        <v>NO DATA</v>
      </c>
      <c r="Z161" s="323" t="str">
        <f>IF(PROGRESS!CK175="","NO DATA",PROGRESS!CK175)</f>
        <v>NO DATA</v>
      </c>
    </row>
    <row r="162" spans="1:26" x14ac:dyDescent="0.25">
      <c r="A162" s="19">
        <f>IF(DATASHEET!A162="","",DATASHEET!A162)</f>
        <v>152938</v>
      </c>
      <c r="B162" s="20" t="str">
        <f>DATASHEET!B162</f>
        <v>ROXBY, Emily</v>
      </c>
      <c r="C162" s="21" t="str">
        <f>DATASHEET!C162</f>
        <v>8KC</v>
      </c>
      <c r="D162" s="19" t="str">
        <f>DATASHEET!D162</f>
        <v>F</v>
      </c>
      <c r="E162" s="20" t="str">
        <f>DATASHEET!J162</f>
        <v>N</v>
      </c>
      <c r="F162" s="20" t="str">
        <f>DATASHEET!E162</f>
        <v>N</v>
      </c>
      <c r="G162" s="20" t="str">
        <f>IF(A162="","",IF(DATASHEET!F162="White - British","N","Y"))</f>
        <v>N</v>
      </c>
      <c r="H162" s="20" t="str">
        <f>DATASHEET!H162</f>
        <v>N</v>
      </c>
      <c r="I162" s="20" t="str">
        <f>DATASHEET!I162</f>
        <v>N</v>
      </c>
      <c r="J162" s="21" t="str">
        <f>DATASHEET!M162</f>
        <v>H</v>
      </c>
      <c r="K162" s="22"/>
      <c r="L162" s="323" t="str">
        <f>IF(PROGRESS!S176="","NO DATA",PROGRESS!S176)</f>
        <v>NO DATA</v>
      </c>
      <c r="M162" s="323" t="str">
        <f>IF(PROGRESS!X176="","NO DATA",PROGRESS!X176)</f>
        <v>NO DATA</v>
      </c>
      <c r="N162" s="323" t="str">
        <f>IF(PROGRESS!AC176="","NO DATA",PROGRESS!AC176)</f>
        <v>NO DATA</v>
      </c>
      <c r="O162" s="323" t="str">
        <f>IF(PROGRESS!AH176="","NO DATA",PROGRESS!AH176)</f>
        <v>NO DATA</v>
      </c>
      <c r="P162" s="323" t="str">
        <f>IF(PROGRESS!AM176="","NO DATA",PROGRESS!AM176)</f>
        <v>NO DATA</v>
      </c>
      <c r="Q162" s="323" t="str">
        <f>IF(PROGRESS!AR176="","NO DATA",PROGRESS!AR176)</f>
        <v>NO DATA</v>
      </c>
      <c r="R162" s="323" t="str">
        <f>IF(PROGRESS!AW176="","NO DATA",PROGRESS!AW176)</f>
        <v>NO DATA</v>
      </c>
      <c r="S162" s="323" t="str">
        <f>IF(PROGRESS!BB176="","NO DATA",PROGRESS!BB176)</f>
        <v>NO DATA</v>
      </c>
      <c r="T162" s="323" t="str">
        <f>IF(PROGRESS!BG176="","NO DATA",PROGRESS!BG176)</f>
        <v>NO DATA</v>
      </c>
      <c r="U162" s="323" t="str">
        <f>IF(PROGRESS!BL176="","NO DATA",PROGRESS!BL176)</f>
        <v>NO DATA</v>
      </c>
      <c r="V162" s="323" t="str">
        <f>IF(PROGRESS!BQ176="","NO DATA",PROGRESS!BQ176)</f>
        <v>NO DATA</v>
      </c>
      <c r="W162" s="323" t="str">
        <f>IF(PROGRESS!BV176="","NO DATA",PROGRESS!BV176)</f>
        <v>NO DATA</v>
      </c>
      <c r="X162" s="323" t="str">
        <f>IF(PROGRESS!CA176="","NO DATA",PROGRESS!CA176)</f>
        <v>NO DATA</v>
      </c>
      <c r="Y162" s="323" t="str">
        <f>IF(PROGRESS!CF176="","NO DATA",PROGRESS!CF176)</f>
        <v>NO DATA</v>
      </c>
      <c r="Z162" s="323" t="str">
        <f>IF(PROGRESS!CK176="","NO DATA",PROGRESS!CK176)</f>
        <v>NO DATA</v>
      </c>
    </row>
    <row r="163" spans="1:26" x14ac:dyDescent="0.25">
      <c r="A163" s="19">
        <f>IF(DATASHEET!A163="","",DATASHEET!A163)</f>
        <v>152935</v>
      </c>
      <c r="B163" s="20" t="str">
        <f>DATASHEET!B163</f>
        <v>RUSSELL, Sophie</v>
      </c>
      <c r="C163" s="21" t="str">
        <f>DATASHEET!C163</f>
        <v>8TR</v>
      </c>
      <c r="D163" s="19" t="str">
        <f>DATASHEET!D163</f>
        <v>F</v>
      </c>
      <c r="E163" s="20" t="str">
        <f>DATASHEET!J163</f>
        <v>N</v>
      </c>
      <c r="F163" s="20" t="str">
        <f>DATASHEET!E163</f>
        <v>N</v>
      </c>
      <c r="G163" s="20" t="str">
        <f>IF(A163="","",IF(DATASHEET!F163="White - British","N","Y"))</f>
        <v>N</v>
      </c>
      <c r="H163" s="20" t="str">
        <f>DATASHEET!H163</f>
        <v>N</v>
      </c>
      <c r="I163" s="20" t="str">
        <f>DATASHEET!I163</f>
        <v>N</v>
      </c>
      <c r="J163" s="21" t="str">
        <f>DATASHEET!M163</f>
        <v>H</v>
      </c>
      <c r="K163" s="22"/>
      <c r="L163" s="323" t="str">
        <f>IF(PROGRESS!S177="","NO DATA",PROGRESS!S177)</f>
        <v>NO DATA</v>
      </c>
      <c r="M163" s="323" t="str">
        <f>IF(PROGRESS!X177="","NO DATA",PROGRESS!X177)</f>
        <v>NO DATA</v>
      </c>
      <c r="N163" s="323" t="str">
        <f>IF(PROGRESS!AC177="","NO DATA",PROGRESS!AC177)</f>
        <v>NO DATA</v>
      </c>
      <c r="O163" s="323" t="str">
        <f>IF(PROGRESS!AH177="","NO DATA",PROGRESS!AH177)</f>
        <v>NO DATA</v>
      </c>
      <c r="P163" s="323" t="str">
        <f>IF(PROGRESS!AM177="","NO DATA",PROGRESS!AM177)</f>
        <v>NO DATA</v>
      </c>
      <c r="Q163" s="323" t="str">
        <f>IF(PROGRESS!AR177="","NO DATA",PROGRESS!AR177)</f>
        <v>NO DATA</v>
      </c>
      <c r="R163" s="323" t="str">
        <f>IF(PROGRESS!AW177="","NO DATA",PROGRESS!AW177)</f>
        <v>NO DATA</v>
      </c>
      <c r="S163" s="323" t="str">
        <f>IF(PROGRESS!BB177="","NO DATA",PROGRESS!BB177)</f>
        <v>NO DATA</v>
      </c>
      <c r="T163" s="323" t="str">
        <f>IF(PROGRESS!BG177="","NO DATA",PROGRESS!BG177)</f>
        <v>NO DATA</v>
      </c>
      <c r="U163" s="323" t="str">
        <f>IF(PROGRESS!BL177="","NO DATA",PROGRESS!BL177)</f>
        <v>NO DATA</v>
      </c>
      <c r="V163" s="323" t="str">
        <f>IF(PROGRESS!BQ177="","NO DATA",PROGRESS!BQ177)</f>
        <v>NO DATA</v>
      </c>
      <c r="W163" s="323" t="str">
        <f>IF(PROGRESS!BV177="","NO DATA",PROGRESS!BV177)</f>
        <v>NO DATA</v>
      </c>
      <c r="X163" s="323" t="str">
        <f>IF(PROGRESS!CA177="","NO DATA",PROGRESS!CA177)</f>
        <v>NO DATA</v>
      </c>
      <c r="Y163" s="323" t="str">
        <f>IF(PROGRESS!CF177="","NO DATA",PROGRESS!CF177)</f>
        <v>NO DATA</v>
      </c>
      <c r="Z163" s="323" t="str">
        <f>IF(PROGRESS!CK177="","NO DATA",PROGRESS!CK177)</f>
        <v>NO DATA</v>
      </c>
    </row>
    <row r="164" spans="1:26" x14ac:dyDescent="0.25">
      <c r="A164" s="19">
        <f>IF(DATASHEET!A164="","",DATASHEET!A164)</f>
        <v>152793</v>
      </c>
      <c r="B164" s="20" t="str">
        <f>DATASHEET!B164</f>
        <v>RUTTY, Marley</v>
      </c>
      <c r="C164" s="21" t="str">
        <f>DATASHEET!C164</f>
        <v>8PH</v>
      </c>
      <c r="D164" s="19" t="str">
        <f>DATASHEET!D164</f>
        <v>M</v>
      </c>
      <c r="E164" s="20" t="str">
        <f>DATASHEET!J164</f>
        <v>N</v>
      </c>
      <c r="F164" s="20" t="str">
        <f>DATASHEET!E164</f>
        <v>Y</v>
      </c>
      <c r="G164" s="20" t="str">
        <f>IF(A164="","",IF(DATASHEET!F164="White - British","N","Y"))</f>
        <v>Y</v>
      </c>
      <c r="H164" s="20" t="str">
        <f>DATASHEET!H164</f>
        <v>Y</v>
      </c>
      <c r="I164" s="20" t="str">
        <f>DATASHEET!I164</f>
        <v>N</v>
      </c>
      <c r="J164" s="21" t="str">
        <f>DATASHEET!M164</f>
        <v>H</v>
      </c>
      <c r="K164" s="22"/>
      <c r="L164" s="323" t="str">
        <f>IF(PROGRESS!S178="","NO DATA",PROGRESS!S178)</f>
        <v>NO DATA</v>
      </c>
      <c r="M164" s="323" t="str">
        <f>IF(PROGRESS!X178="","NO DATA",PROGRESS!X178)</f>
        <v>NO DATA</v>
      </c>
      <c r="N164" s="323" t="str">
        <f>IF(PROGRESS!AC178="","NO DATA",PROGRESS!AC178)</f>
        <v>NO DATA</v>
      </c>
      <c r="O164" s="323" t="str">
        <f>IF(PROGRESS!AH178="","NO DATA",PROGRESS!AH178)</f>
        <v>NO DATA</v>
      </c>
      <c r="P164" s="323" t="str">
        <f>IF(PROGRESS!AM178="","NO DATA",PROGRESS!AM178)</f>
        <v>NO DATA</v>
      </c>
      <c r="Q164" s="323" t="str">
        <f>IF(PROGRESS!AR178="","NO DATA",PROGRESS!AR178)</f>
        <v>NO DATA</v>
      </c>
      <c r="R164" s="323" t="str">
        <f>IF(PROGRESS!AW178="","NO DATA",PROGRESS!AW178)</f>
        <v>NO DATA</v>
      </c>
      <c r="S164" s="323" t="str">
        <f>IF(PROGRESS!BB178="","NO DATA",PROGRESS!BB178)</f>
        <v>NO DATA</v>
      </c>
      <c r="T164" s="323" t="str">
        <f>IF(PROGRESS!BG178="","NO DATA",PROGRESS!BG178)</f>
        <v>NO DATA</v>
      </c>
      <c r="U164" s="323" t="str">
        <f>IF(PROGRESS!BL178="","NO DATA",PROGRESS!BL178)</f>
        <v>NO DATA</v>
      </c>
      <c r="V164" s="323" t="str">
        <f>IF(PROGRESS!BQ178="","NO DATA",PROGRESS!BQ178)</f>
        <v>NO DATA</v>
      </c>
      <c r="W164" s="323" t="str">
        <f>IF(PROGRESS!BV178="","NO DATA",PROGRESS!BV178)</f>
        <v>NO DATA</v>
      </c>
      <c r="X164" s="323" t="str">
        <f>IF(PROGRESS!CA178="","NO DATA",PROGRESS!CA178)</f>
        <v>NO DATA</v>
      </c>
      <c r="Y164" s="323" t="str">
        <f>IF(PROGRESS!CF178="","NO DATA",PROGRESS!CF178)</f>
        <v>NO DATA</v>
      </c>
      <c r="Z164" s="323" t="str">
        <f>IF(PROGRESS!CK178="","NO DATA",PROGRESS!CK178)</f>
        <v>NO DATA</v>
      </c>
    </row>
    <row r="165" spans="1:26" x14ac:dyDescent="0.25">
      <c r="A165" s="19">
        <f>IF(DATASHEET!A165="","",DATASHEET!A165)</f>
        <v>152897</v>
      </c>
      <c r="B165" s="20" t="str">
        <f>DATASHEET!B165</f>
        <v>SANCHEZ-DIAZ, Amaira</v>
      </c>
      <c r="C165" s="21" t="str">
        <f>DATASHEET!C165</f>
        <v>8KS</v>
      </c>
      <c r="D165" s="19" t="str">
        <f>DATASHEET!D165</f>
        <v>F</v>
      </c>
      <c r="E165" s="20" t="str">
        <f>DATASHEET!J165</f>
        <v>N</v>
      </c>
      <c r="F165" s="20" t="str">
        <f>DATASHEET!E165</f>
        <v>N</v>
      </c>
      <c r="G165" s="20" t="str">
        <f>IF(A165="","",IF(DATASHEET!F165="White - British","N","Y"))</f>
        <v>Y</v>
      </c>
      <c r="H165" s="20" t="str">
        <f>DATASHEET!H165</f>
        <v>N</v>
      </c>
      <c r="I165" s="20" t="str">
        <f>DATASHEET!I165</f>
        <v>N</v>
      </c>
      <c r="J165" s="21" t="str">
        <f>DATASHEET!M165</f>
        <v>M</v>
      </c>
      <c r="K165" s="22"/>
      <c r="L165" s="323" t="str">
        <f>IF(PROGRESS!S179="","NO DATA",PROGRESS!S179)</f>
        <v>NO DATA</v>
      </c>
      <c r="M165" s="323" t="str">
        <f>IF(PROGRESS!X179="","NO DATA",PROGRESS!X179)</f>
        <v>NO DATA</v>
      </c>
      <c r="N165" s="323" t="str">
        <f>IF(PROGRESS!AC179="","NO DATA",PROGRESS!AC179)</f>
        <v>NO DATA</v>
      </c>
      <c r="O165" s="323" t="str">
        <f>IF(PROGRESS!AH179="","NO DATA",PROGRESS!AH179)</f>
        <v>NO DATA</v>
      </c>
      <c r="P165" s="323" t="str">
        <f>IF(PROGRESS!AM179="","NO DATA",PROGRESS!AM179)</f>
        <v>NO DATA</v>
      </c>
      <c r="Q165" s="323" t="str">
        <f>IF(PROGRESS!AR179="","NO DATA",PROGRESS!AR179)</f>
        <v>NO DATA</v>
      </c>
      <c r="R165" s="323" t="str">
        <f>IF(PROGRESS!AW179="","NO DATA",PROGRESS!AW179)</f>
        <v>NO DATA</v>
      </c>
      <c r="S165" s="323" t="str">
        <f>IF(PROGRESS!BB179="","NO DATA",PROGRESS!BB179)</f>
        <v>NO DATA</v>
      </c>
      <c r="T165" s="323" t="str">
        <f>IF(PROGRESS!BG179="","NO DATA",PROGRESS!BG179)</f>
        <v>NO DATA</v>
      </c>
      <c r="U165" s="323" t="str">
        <f>IF(PROGRESS!BL179="","NO DATA",PROGRESS!BL179)</f>
        <v>NO DATA</v>
      </c>
      <c r="V165" s="323" t="str">
        <f>IF(PROGRESS!BQ179="","NO DATA",PROGRESS!BQ179)</f>
        <v>NO DATA</v>
      </c>
      <c r="W165" s="323" t="str">
        <f>IF(PROGRESS!BV179="","NO DATA",PROGRESS!BV179)</f>
        <v>NO DATA</v>
      </c>
      <c r="X165" s="323" t="str">
        <f>IF(PROGRESS!CA179="","NO DATA",PROGRESS!CA179)</f>
        <v>NO DATA</v>
      </c>
      <c r="Y165" s="323" t="str">
        <f>IF(PROGRESS!CF179="","NO DATA",PROGRESS!CF179)</f>
        <v>NO DATA</v>
      </c>
      <c r="Z165" s="323" t="str">
        <f>IF(PROGRESS!CK179="","NO DATA",PROGRESS!CK179)</f>
        <v>NO DATA</v>
      </c>
    </row>
    <row r="166" spans="1:26" x14ac:dyDescent="0.25">
      <c r="A166" s="19">
        <f>IF(DATASHEET!A166="","",DATASHEET!A166)</f>
        <v>152801</v>
      </c>
      <c r="B166" s="20" t="str">
        <f>DATASHEET!B166</f>
        <v>SANYIKA, Charles</v>
      </c>
      <c r="C166" s="21" t="str">
        <f>DATASHEET!C166</f>
        <v>8PH</v>
      </c>
      <c r="D166" s="19" t="str">
        <f>DATASHEET!D166</f>
        <v>M</v>
      </c>
      <c r="E166" s="20" t="str">
        <f>DATASHEET!J166</f>
        <v>N</v>
      </c>
      <c r="F166" s="20" t="str">
        <f>DATASHEET!E166</f>
        <v>N</v>
      </c>
      <c r="G166" s="20" t="str">
        <f>IF(A166="","",IF(DATASHEET!F166="White - British","N","Y"))</f>
        <v>Y</v>
      </c>
      <c r="H166" s="20" t="str">
        <f>DATASHEET!H166</f>
        <v>N</v>
      </c>
      <c r="I166" s="20" t="str">
        <f>DATASHEET!I166</f>
        <v>N</v>
      </c>
      <c r="J166" s="21" t="str">
        <f>DATASHEET!M166</f>
        <v>H</v>
      </c>
      <c r="K166" s="22"/>
      <c r="L166" s="323" t="str">
        <f>IF(PROGRESS!S180="","NO DATA",PROGRESS!S180)</f>
        <v>NO DATA</v>
      </c>
      <c r="M166" s="323" t="str">
        <f>IF(PROGRESS!X180="","NO DATA",PROGRESS!X180)</f>
        <v>NO DATA</v>
      </c>
      <c r="N166" s="323" t="str">
        <f>IF(PROGRESS!AC180="","NO DATA",PROGRESS!AC180)</f>
        <v>NO DATA</v>
      </c>
      <c r="O166" s="323" t="str">
        <f>IF(PROGRESS!AH180="","NO DATA",PROGRESS!AH180)</f>
        <v>NO DATA</v>
      </c>
      <c r="P166" s="323" t="str">
        <f>IF(PROGRESS!AM180="","NO DATA",PROGRESS!AM180)</f>
        <v>NO DATA</v>
      </c>
      <c r="Q166" s="323" t="str">
        <f>IF(PROGRESS!AR180="","NO DATA",PROGRESS!AR180)</f>
        <v>NO DATA</v>
      </c>
      <c r="R166" s="323" t="str">
        <f>IF(PROGRESS!AW180="","NO DATA",PROGRESS!AW180)</f>
        <v>NO DATA</v>
      </c>
      <c r="S166" s="323" t="str">
        <f>IF(PROGRESS!BB180="","NO DATA",PROGRESS!BB180)</f>
        <v>NO DATA</v>
      </c>
      <c r="T166" s="323" t="str">
        <f>IF(PROGRESS!BG180="","NO DATA",PROGRESS!BG180)</f>
        <v>NO DATA</v>
      </c>
      <c r="U166" s="323" t="str">
        <f>IF(PROGRESS!BL180="","NO DATA",PROGRESS!BL180)</f>
        <v>NO DATA</v>
      </c>
      <c r="V166" s="323" t="str">
        <f>IF(PROGRESS!BQ180="","NO DATA",PROGRESS!BQ180)</f>
        <v>NO DATA</v>
      </c>
      <c r="W166" s="323" t="str">
        <f>IF(PROGRESS!BV180="","NO DATA",PROGRESS!BV180)</f>
        <v>NO DATA</v>
      </c>
      <c r="X166" s="323" t="str">
        <f>IF(PROGRESS!CA180="","NO DATA",PROGRESS!CA180)</f>
        <v>NO DATA</v>
      </c>
      <c r="Y166" s="323" t="str">
        <f>IF(PROGRESS!CF180="","NO DATA",PROGRESS!CF180)</f>
        <v>NO DATA</v>
      </c>
      <c r="Z166" s="323" t="str">
        <f>IF(PROGRESS!CK180="","NO DATA",PROGRESS!CK180)</f>
        <v>NO DATA</v>
      </c>
    </row>
    <row r="167" spans="1:26" x14ac:dyDescent="0.25">
      <c r="A167" s="19">
        <f>IF(DATASHEET!A167="","",DATASHEET!A167)</f>
        <v>152869</v>
      </c>
      <c r="B167" s="20" t="str">
        <f>DATASHEET!B167</f>
        <v>SCHOFIELD, Bella</v>
      </c>
      <c r="C167" s="21" t="str">
        <f>DATASHEET!C167</f>
        <v>8AB</v>
      </c>
      <c r="D167" s="19" t="str">
        <f>DATASHEET!D167</f>
        <v>F</v>
      </c>
      <c r="E167" s="20" t="str">
        <f>DATASHEET!J167</f>
        <v>N</v>
      </c>
      <c r="F167" s="20" t="str">
        <f>DATASHEET!E167</f>
        <v>N</v>
      </c>
      <c r="G167" s="20" t="str">
        <f>IF(A167="","",IF(DATASHEET!F167="White - British","N","Y"))</f>
        <v>N</v>
      </c>
      <c r="H167" s="20" t="str">
        <f>DATASHEET!H167</f>
        <v>N</v>
      </c>
      <c r="I167" s="20" t="str">
        <f>DATASHEET!I167</f>
        <v>N</v>
      </c>
      <c r="J167" s="21" t="str">
        <f>DATASHEET!M167</f>
        <v>M</v>
      </c>
      <c r="K167" s="22"/>
      <c r="L167" s="323" t="str">
        <f>IF(PROGRESS!S181="","NO DATA",PROGRESS!S181)</f>
        <v>NO DATA</v>
      </c>
      <c r="M167" s="323" t="str">
        <f>IF(PROGRESS!X181="","NO DATA",PROGRESS!X181)</f>
        <v>NO DATA</v>
      </c>
      <c r="N167" s="323" t="str">
        <f>IF(PROGRESS!AC181="","NO DATA",PROGRESS!AC181)</f>
        <v>NO DATA</v>
      </c>
      <c r="O167" s="323" t="str">
        <f>IF(PROGRESS!AH181="","NO DATA",PROGRESS!AH181)</f>
        <v>NO DATA</v>
      </c>
      <c r="P167" s="323" t="str">
        <f>IF(PROGRESS!AM181="","NO DATA",PROGRESS!AM181)</f>
        <v>NO DATA</v>
      </c>
      <c r="Q167" s="323" t="str">
        <f>IF(PROGRESS!AR181="","NO DATA",PROGRESS!AR181)</f>
        <v>NO DATA</v>
      </c>
      <c r="R167" s="323" t="str">
        <f>IF(PROGRESS!AW181="","NO DATA",PROGRESS!AW181)</f>
        <v>NO DATA</v>
      </c>
      <c r="S167" s="323" t="str">
        <f>IF(PROGRESS!BB181="","NO DATA",PROGRESS!BB181)</f>
        <v>NO DATA</v>
      </c>
      <c r="T167" s="323" t="str">
        <f>IF(PROGRESS!BG181="","NO DATA",PROGRESS!BG181)</f>
        <v>NO DATA</v>
      </c>
      <c r="U167" s="323" t="str">
        <f>IF(PROGRESS!BL181="","NO DATA",PROGRESS!BL181)</f>
        <v>NO DATA</v>
      </c>
      <c r="V167" s="323" t="str">
        <f>IF(PROGRESS!BQ181="","NO DATA",PROGRESS!BQ181)</f>
        <v>NO DATA</v>
      </c>
      <c r="W167" s="323" t="str">
        <f>IF(PROGRESS!BV181="","NO DATA",PROGRESS!BV181)</f>
        <v>NO DATA</v>
      </c>
      <c r="X167" s="323" t="str">
        <f>IF(PROGRESS!CA181="","NO DATA",PROGRESS!CA181)</f>
        <v>NO DATA</v>
      </c>
      <c r="Y167" s="323" t="str">
        <f>IF(PROGRESS!CF181="","NO DATA",PROGRESS!CF181)</f>
        <v>NO DATA</v>
      </c>
      <c r="Z167" s="323" t="str">
        <f>IF(PROGRESS!CK181="","NO DATA",PROGRESS!CK181)</f>
        <v>NO DATA</v>
      </c>
    </row>
    <row r="168" spans="1:26" x14ac:dyDescent="0.25">
      <c r="A168" s="19">
        <f>IF(DATASHEET!A168="","",DATASHEET!A168)</f>
        <v>152946</v>
      </c>
      <c r="B168" s="20" t="str">
        <f>DATASHEET!B168</f>
        <v>SCOTT, Faye</v>
      </c>
      <c r="C168" s="21" t="str">
        <f>DATASHEET!C168</f>
        <v>8PH</v>
      </c>
      <c r="D168" s="19" t="str">
        <f>DATASHEET!D168</f>
        <v>F</v>
      </c>
      <c r="E168" s="20" t="str">
        <f>DATASHEET!J168</f>
        <v>N</v>
      </c>
      <c r="F168" s="20" t="str">
        <f>DATASHEET!E168</f>
        <v>N</v>
      </c>
      <c r="G168" s="20" t="str">
        <f>IF(A168="","",IF(DATASHEET!F168="White - British","N","Y"))</f>
        <v>N</v>
      </c>
      <c r="H168" s="20" t="str">
        <f>DATASHEET!H168</f>
        <v>N</v>
      </c>
      <c r="I168" s="20" t="str">
        <f>DATASHEET!I168</f>
        <v>N</v>
      </c>
      <c r="J168" s="21" t="str">
        <f>DATASHEET!M168</f>
        <v>H</v>
      </c>
      <c r="K168" s="22"/>
      <c r="L168" s="323" t="str">
        <f>IF(PROGRESS!S182="","NO DATA",PROGRESS!S182)</f>
        <v>NO DATA</v>
      </c>
      <c r="M168" s="323" t="str">
        <f>IF(PROGRESS!X182="","NO DATA",PROGRESS!X182)</f>
        <v>NO DATA</v>
      </c>
      <c r="N168" s="323" t="str">
        <f>IF(PROGRESS!AC182="","NO DATA",PROGRESS!AC182)</f>
        <v>NO DATA</v>
      </c>
      <c r="O168" s="323" t="str">
        <f>IF(PROGRESS!AH182="","NO DATA",PROGRESS!AH182)</f>
        <v>NO DATA</v>
      </c>
      <c r="P168" s="323" t="str">
        <f>IF(PROGRESS!AM182="","NO DATA",PROGRESS!AM182)</f>
        <v>NO DATA</v>
      </c>
      <c r="Q168" s="323" t="str">
        <f>IF(PROGRESS!AR182="","NO DATA",PROGRESS!AR182)</f>
        <v>NO DATA</v>
      </c>
      <c r="R168" s="323" t="str">
        <f>IF(PROGRESS!AW182="","NO DATA",PROGRESS!AW182)</f>
        <v>NO DATA</v>
      </c>
      <c r="S168" s="323" t="str">
        <f>IF(PROGRESS!BB182="","NO DATA",PROGRESS!BB182)</f>
        <v>NO DATA</v>
      </c>
      <c r="T168" s="323" t="str">
        <f>IF(PROGRESS!BG182="","NO DATA",PROGRESS!BG182)</f>
        <v>NO DATA</v>
      </c>
      <c r="U168" s="323" t="str">
        <f>IF(PROGRESS!BL182="","NO DATA",PROGRESS!BL182)</f>
        <v>NO DATA</v>
      </c>
      <c r="V168" s="323" t="str">
        <f>IF(PROGRESS!BQ182="","NO DATA",PROGRESS!BQ182)</f>
        <v>NO DATA</v>
      </c>
      <c r="W168" s="323" t="str">
        <f>IF(PROGRESS!BV182="","NO DATA",PROGRESS!BV182)</f>
        <v>NO DATA</v>
      </c>
      <c r="X168" s="323" t="str">
        <f>IF(PROGRESS!CA182="","NO DATA",PROGRESS!CA182)</f>
        <v>NO DATA</v>
      </c>
      <c r="Y168" s="323" t="str">
        <f>IF(PROGRESS!CF182="","NO DATA",PROGRESS!CF182)</f>
        <v>NO DATA</v>
      </c>
      <c r="Z168" s="323" t="str">
        <f>IF(PROGRESS!CK182="","NO DATA",PROGRESS!CK182)</f>
        <v>NO DATA</v>
      </c>
    </row>
    <row r="169" spans="1:26" x14ac:dyDescent="0.25">
      <c r="A169" s="19">
        <f>IF(DATASHEET!A169="","",DATASHEET!A169)</f>
        <v>152759</v>
      </c>
      <c r="B169" s="20" t="str">
        <f>DATASHEET!B169</f>
        <v>SELAMYIHUN, Biruk</v>
      </c>
      <c r="C169" s="21" t="str">
        <f>DATASHEET!C169</f>
        <v>8AR</v>
      </c>
      <c r="D169" s="19" t="str">
        <f>DATASHEET!D169</f>
        <v>M</v>
      </c>
      <c r="E169" s="20" t="str">
        <f>DATASHEET!J169</f>
        <v>N</v>
      </c>
      <c r="F169" s="20" t="str">
        <f>DATASHEET!E169</f>
        <v>N</v>
      </c>
      <c r="G169" s="20" t="str">
        <f>IF(A169="","",IF(DATASHEET!F169="White - British","N","Y"))</f>
        <v>Y</v>
      </c>
      <c r="H169" s="20" t="str">
        <f>DATASHEET!H169</f>
        <v>N</v>
      </c>
      <c r="I169" s="20" t="str">
        <f>DATASHEET!I169</f>
        <v>N</v>
      </c>
      <c r="J169" s="21" t="str">
        <f>DATASHEET!M169</f>
        <v>M</v>
      </c>
      <c r="K169" s="22"/>
      <c r="L169" s="323" t="str">
        <f>IF(PROGRESS!S183="","NO DATA",PROGRESS!S183)</f>
        <v>NO DATA</v>
      </c>
      <c r="M169" s="323" t="str">
        <f>IF(PROGRESS!X183="","NO DATA",PROGRESS!X183)</f>
        <v>NO DATA</v>
      </c>
      <c r="N169" s="323" t="str">
        <f>IF(PROGRESS!AC183="","NO DATA",PROGRESS!AC183)</f>
        <v>NO DATA</v>
      </c>
      <c r="O169" s="323" t="str">
        <f>IF(PROGRESS!AH183="","NO DATA",PROGRESS!AH183)</f>
        <v>NO DATA</v>
      </c>
      <c r="P169" s="323" t="str">
        <f>IF(PROGRESS!AM183="","NO DATA",PROGRESS!AM183)</f>
        <v>NO DATA</v>
      </c>
      <c r="Q169" s="323" t="str">
        <f>IF(PROGRESS!AR183="","NO DATA",PROGRESS!AR183)</f>
        <v>NO DATA</v>
      </c>
      <c r="R169" s="323" t="str">
        <f>IF(PROGRESS!AW183="","NO DATA",PROGRESS!AW183)</f>
        <v>NO DATA</v>
      </c>
      <c r="S169" s="323" t="str">
        <f>IF(PROGRESS!BB183="","NO DATA",PROGRESS!BB183)</f>
        <v>NO DATA</v>
      </c>
      <c r="T169" s="323" t="str">
        <f>IF(PROGRESS!BG183="","NO DATA",PROGRESS!BG183)</f>
        <v>NO DATA</v>
      </c>
      <c r="U169" s="323" t="str">
        <f>IF(PROGRESS!BL183="","NO DATA",PROGRESS!BL183)</f>
        <v>NO DATA</v>
      </c>
      <c r="V169" s="323" t="str">
        <f>IF(PROGRESS!BQ183="","NO DATA",PROGRESS!BQ183)</f>
        <v>NO DATA</v>
      </c>
      <c r="W169" s="323" t="str">
        <f>IF(PROGRESS!BV183="","NO DATA",PROGRESS!BV183)</f>
        <v>NO DATA</v>
      </c>
      <c r="X169" s="323" t="str">
        <f>IF(PROGRESS!CA183="","NO DATA",PROGRESS!CA183)</f>
        <v>NO DATA</v>
      </c>
      <c r="Y169" s="323" t="str">
        <f>IF(PROGRESS!CF183="","NO DATA",PROGRESS!CF183)</f>
        <v>NO DATA</v>
      </c>
      <c r="Z169" s="323" t="str">
        <f>IF(PROGRESS!CK183="","NO DATA",PROGRESS!CK183)</f>
        <v>NO DATA</v>
      </c>
    </row>
    <row r="170" spans="1:26" x14ac:dyDescent="0.25">
      <c r="A170" s="19">
        <f>IF(DATASHEET!A170="","",DATASHEET!A170)</f>
        <v>152821</v>
      </c>
      <c r="B170" s="20" t="str">
        <f>DATASHEET!B170</f>
        <v>SHABERE, Hannah</v>
      </c>
      <c r="C170" s="21" t="str">
        <f>DATASHEET!C170</f>
        <v>8JJ</v>
      </c>
      <c r="D170" s="19" t="str">
        <f>DATASHEET!D170</f>
        <v>F</v>
      </c>
      <c r="E170" s="20" t="str">
        <f>DATASHEET!J170</f>
        <v>N</v>
      </c>
      <c r="F170" s="20" t="str">
        <f>DATASHEET!E170</f>
        <v>N</v>
      </c>
      <c r="G170" s="20" t="str">
        <f>IF(A170="","",IF(DATASHEET!F170="White - British","N","Y"))</f>
        <v>Y</v>
      </c>
      <c r="H170" s="20" t="str">
        <f>DATASHEET!H170</f>
        <v>N</v>
      </c>
      <c r="I170" s="20" t="str">
        <f>DATASHEET!I170</f>
        <v>N</v>
      </c>
      <c r="J170" s="21" t="str">
        <f>DATASHEET!M170</f>
        <v>M</v>
      </c>
      <c r="K170" s="22"/>
      <c r="L170" s="323" t="str">
        <f>IF(PROGRESS!S184="","NO DATA",PROGRESS!S184)</f>
        <v>NO DATA</v>
      </c>
      <c r="M170" s="323" t="str">
        <f>IF(PROGRESS!X184="","NO DATA",PROGRESS!X184)</f>
        <v>NO DATA</v>
      </c>
      <c r="N170" s="323" t="str">
        <f>IF(PROGRESS!AC184="","NO DATA",PROGRESS!AC184)</f>
        <v>NO DATA</v>
      </c>
      <c r="O170" s="323" t="str">
        <f>IF(PROGRESS!AH184="","NO DATA",PROGRESS!AH184)</f>
        <v>NO DATA</v>
      </c>
      <c r="P170" s="323" t="str">
        <f>IF(PROGRESS!AM184="","NO DATA",PROGRESS!AM184)</f>
        <v>NO DATA</v>
      </c>
      <c r="Q170" s="323" t="str">
        <f>IF(PROGRESS!AR184="","NO DATA",PROGRESS!AR184)</f>
        <v>NO DATA</v>
      </c>
      <c r="R170" s="323" t="str">
        <f>IF(PROGRESS!AW184="","NO DATA",PROGRESS!AW184)</f>
        <v>NO DATA</v>
      </c>
      <c r="S170" s="323" t="str">
        <f>IF(PROGRESS!BB184="","NO DATA",PROGRESS!BB184)</f>
        <v>NO DATA</v>
      </c>
      <c r="T170" s="323" t="str">
        <f>IF(PROGRESS!BG184="","NO DATA",PROGRESS!BG184)</f>
        <v>NO DATA</v>
      </c>
      <c r="U170" s="323" t="str">
        <f>IF(PROGRESS!BL184="","NO DATA",PROGRESS!BL184)</f>
        <v>NO DATA</v>
      </c>
      <c r="V170" s="323" t="str">
        <f>IF(PROGRESS!BQ184="","NO DATA",PROGRESS!BQ184)</f>
        <v>NO DATA</v>
      </c>
      <c r="W170" s="323" t="str">
        <f>IF(PROGRESS!BV184="","NO DATA",PROGRESS!BV184)</f>
        <v>NO DATA</v>
      </c>
      <c r="X170" s="323" t="str">
        <f>IF(PROGRESS!CA184="","NO DATA",PROGRESS!CA184)</f>
        <v>NO DATA</v>
      </c>
      <c r="Y170" s="323" t="str">
        <f>IF(PROGRESS!CF184="","NO DATA",PROGRESS!CF184)</f>
        <v>NO DATA</v>
      </c>
      <c r="Z170" s="323" t="str">
        <f>IF(PROGRESS!CK184="","NO DATA",PROGRESS!CK184)</f>
        <v>NO DATA</v>
      </c>
    </row>
    <row r="171" spans="1:26" x14ac:dyDescent="0.25">
      <c r="A171" s="19">
        <f>IF(DATASHEET!A171="","",DATASHEET!A171)</f>
        <v>152926</v>
      </c>
      <c r="B171" s="20" t="str">
        <f>DATASHEET!B171</f>
        <v>SIAMELI, Valeria</v>
      </c>
      <c r="C171" s="21" t="str">
        <f>DATASHEET!C171</f>
        <v>8AB</v>
      </c>
      <c r="D171" s="19" t="str">
        <f>DATASHEET!D171</f>
        <v>F</v>
      </c>
      <c r="E171" s="20" t="str">
        <f>DATASHEET!J171</f>
        <v>N</v>
      </c>
      <c r="F171" s="20" t="str">
        <f>DATASHEET!E171</f>
        <v>Y</v>
      </c>
      <c r="G171" s="20" t="str">
        <f>IF(A171="","",IF(DATASHEET!F171="White - British","N","Y"))</f>
        <v>N</v>
      </c>
      <c r="H171" s="20" t="str">
        <f>DATASHEET!H171</f>
        <v>Y</v>
      </c>
      <c r="I171" s="20" t="str">
        <f>DATASHEET!I171</f>
        <v>N</v>
      </c>
      <c r="J171" s="21" t="str">
        <f>DATASHEET!M171</f>
        <v>M</v>
      </c>
      <c r="K171" s="22"/>
      <c r="L171" s="323" t="str">
        <f>IF(PROGRESS!S185="","NO DATA",PROGRESS!S185)</f>
        <v>NO DATA</v>
      </c>
      <c r="M171" s="323" t="str">
        <f>IF(PROGRESS!X185="","NO DATA",PROGRESS!X185)</f>
        <v>NO DATA</v>
      </c>
      <c r="N171" s="323" t="str">
        <f>IF(PROGRESS!AC185="","NO DATA",PROGRESS!AC185)</f>
        <v>NO DATA</v>
      </c>
      <c r="O171" s="323" t="str">
        <f>IF(PROGRESS!AH185="","NO DATA",PROGRESS!AH185)</f>
        <v>NO DATA</v>
      </c>
      <c r="P171" s="323" t="str">
        <f>IF(PROGRESS!AM185="","NO DATA",PROGRESS!AM185)</f>
        <v>NO DATA</v>
      </c>
      <c r="Q171" s="323" t="str">
        <f>IF(PROGRESS!AR185="","NO DATA",PROGRESS!AR185)</f>
        <v>NO DATA</v>
      </c>
      <c r="R171" s="323" t="str">
        <f>IF(PROGRESS!AW185="","NO DATA",PROGRESS!AW185)</f>
        <v>NO DATA</v>
      </c>
      <c r="S171" s="323" t="str">
        <f>IF(PROGRESS!BB185="","NO DATA",PROGRESS!BB185)</f>
        <v>NO DATA</v>
      </c>
      <c r="T171" s="323" t="str">
        <f>IF(PROGRESS!BG185="","NO DATA",PROGRESS!BG185)</f>
        <v>NO DATA</v>
      </c>
      <c r="U171" s="323" t="str">
        <f>IF(PROGRESS!BL185="","NO DATA",PROGRESS!BL185)</f>
        <v>NO DATA</v>
      </c>
      <c r="V171" s="323" t="str">
        <f>IF(PROGRESS!BQ185="","NO DATA",PROGRESS!BQ185)</f>
        <v>NO DATA</v>
      </c>
      <c r="W171" s="323" t="str">
        <f>IF(PROGRESS!BV185="","NO DATA",PROGRESS!BV185)</f>
        <v>NO DATA</v>
      </c>
      <c r="X171" s="323" t="str">
        <f>IF(PROGRESS!CA185="","NO DATA",PROGRESS!CA185)</f>
        <v>NO DATA</v>
      </c>
      <c r="Y171" s="323" t="str">
        <f>IF(PROGRESS!CF185="","NO DATA",PROGRESS!CF185)</f>
        <v>NO DATA</v>
      </c>
      <c r="Z171" s="323" t="str">
        <f>IF(PROGRESS!CK185="","NO DATA",PROGRESS!CK185)</f>
        <v>NO DATA</v>
      </c>
    </row>
    <row r="172" spans="1:26" x14ac:dyDescent="0.25">
      <c r="A172" s="19">
        <f>IF(DATASHEET!A172="","",DATASHEET!A172)</f>
        <v>152842</v>
      </c>
      <c r="B172" s="20" t="str">
        <f>DATASHEET!B172</f>
        <v>SIBANDA, Kirsten</v>
      </c>
      <c r="C172" s="21" t="str">
        <f>DATASHEET!C172</f>
        <v>8TR</v>
      </c>
      <c r="D172" s="19" t="str">
        <f>DATASHEET!D172</f>
        <v>F</v>
      </c>
      <c r="E172" s="20" t="str">
        <f>DATASHEET!J172</f>
        <v>N</v>
      </c>
      <c r="F172" s="20" t="str">
        <f>DATASHEET!E172</f>
        <v>N</v>
      </c>
      <c r="G172" s="20" t="str">
        <f>IF(A172="","",IF(DATASHEET!F172="White - British","N","Y"))</f>
        <v>Y</v>
      </c>
      <c r="H172" s="20" t="str">
        <f>DATASHEET!H172</f>
        <v>N</v>
      </c>
      <c r="I172" s="20" t="str">
        <f>DATASHEET!I172</f>
        <v>N</v>
      </c>
      <c r="J172" s="21" t="str">
        <f>DATASHEET!M172</f>
        <v>H</v>
      </c>
      <c r="K172" s="22"/>
      <c r="L172" s="323" t="str">
        <f>IF(PROGRESS!S186="","NO DATA",PROGRESS!S186)</f>
        <v>NO DATA</v>
      </c>
      <c r="M172" s="323" t="str">
        <f>IF(PROGRESS!X186="","NO DATA",PROGRESS!X186)</f>
        <v>NO DATA</v>
      </c>
      <c r="N172" s="323" t="str">
        <f>IF(PROGRESS!AC186="","NO DATA",PROGRESS!AC186)</f>
        <v>NO DATA</v>
      </c>
      <c r="O172" s="323" t="str">
        <f>IF(PROGRESS!AH186="","NO DATA",PROGRESS!AH186)</f>
        <v>NO DATA</v>
      </c>
      <c r="P172" s="323" t="str">
        <f>IF(PROGRESS!AM186="","NO DATA",PROGRESS!AM186)</f>
        <v>NO DATA</v>
      </c>
      <c r="Q172" s="323" t="str">
        <f>IF(PROGRESS!AR186="","NO DATA",PROGRESS!AR186)</f>
        <v>NO DATA</v>
      </c>
      <c r="R172" s="323" t="str">
        <f>IF(PROGRESS!AW186="","NO DATA",PROGRESS!AW186)</f>
        <v>NO DATA</v>
      </c>
      <c r="S172" s="323" t="str">
        <f>IF(PROGRESS!BB186="","NO DATA",PROGRESS!BB186)</f>
        <v>NO DATA</v>
      </c>
      <c r="T172" s="323" t="str">
        <f>IF(PROGRESS!BG186="","NO DATA",PROGRESS!BG186)</f>
        <v>NO DATA</v>
      </c>
      <c r="U172" s="323" t="str">
        <f>IF(PROGRESS!BL186="","NO DATA",PROGRESS!BL186)</f>
        <v>NO DATA</v>
      </c>
      <c r="V172" s="323" t="str">
        <f>IF(PROGRESS!BQ186="","NO DATA",PROGRESS!BQ186)</f>
        <v>NO DATA</v>
      </c>
      <c r="W172" s="323" t="str">
        <f>IF(PROGRESS!BV186="","NO DATA",PROGRESS!BV186)</f>
        <v>NO DATA</v>
      </c>
      <c r="X172" s="323" t="str">
        <f>IF(PROGRESS!CA186="","NO DATA",PROGRESS!CA186)</f>
        <v>NO DATA</v>
      </c>
      <c r="Y172" s="323" t="str">
        <f>IF(PROGRESS!CF186="","NO DATA",PROGRESS!CF186)</f>
        <v>NO DATA</v>
      </c>
      <c r="Z172" s="323" t="str">
        <f>IF(PROGRESS!CK186="","NO DATA",PROGRESS!CK186)</f>
        <v>NO DATA</v>
      </c>
    </row>
    <row r="173" spans="1:26" x14ac:dyDescent="0.25">
      <c r="A173" s="19">
        <f>IF(DATASHEET!A173="","",DATASHEET!A173)</f>
        <v>152893</v>
      </c>
      <c r="B173" s="20" t="str">
        <f>DATASHEET!B173</f>
        <v>SIMPSON, Orlagh</v>
      </c>
      <c r="C173" s="21" t="str">
        <f>DATASHEET!C173</f>
        <v>8KC</v>
      </c>
      <c r="D173" s="19" t="str">
        <f>DATASHEET!D173</f>
        <v>F</v>
      </c>
      <c r="E173" s="20" t="str">
        <f>DATASHEET!J173</f>
        <v>N</v>
      </c>
      <c r="F173" s="20" t="str">
        <f>DATASHEET!E173</f>
        <v>N</v>
      </c>
      <c r="G173" s="20" t="str">
        <f>IF(A173="","",IF(DATASHEET!F173="White - British","N","Y"))</f>
        <v>N</v>
      </c>
      <c r="H173" s="20" t="str">
        <f>DATASHEET!H173</f>
        <v>N</v>
      </c>
      <c r="I173" s="20" t="str">
        <f>DATASHEET!I173</f>
        <v>N</v>
      </c>
      <c r="J173" s="21" t="str">
        <f>DATASHEET!M173</f>
        <v/>
      </c>
      <c r="K173" s="22"/>
      <c r="L173" s="323" t="str">
        <f>IF(PROGRESS!S187="","NO DATA",PROGRESS!S187)</f>
        <v>NO DATA</v>
      </c>
      <c r="M173" s="323" t="str">
        <f>IF(PROGRESS!X187="","NO DATA",PROGRESS!X187)</f>
        <v>NO DATA</v>
      </c>
      <c r="N173" s="323" t="str">
        <f>IF(PROGRESS!AC187="","NO DATA",PROGRESS!AC187)</f>
        <v>NO DATA</v>
      </c>
      <c r="O173" s="323" t="str">
        <f>IF(PROGRESS!AH187="","NO DATA",PROGRESS!AH187)</f>
        <v>NO DATA</v>
      </c>
      <c r="P173" s="323" t="str">
        <f>IF(PROGRESS!AM187="","NO DATA",PROGRESS!AM187)</f>
        <v>NO DATA</v>
      </c>
      <c r="Q173" s="323" t="str">
        <f>IF(PROGRESS!AR187="","NO DATA",PROGRESS!AR187)</f>
        <v>NO DATA</v>
      </c>
      <c r="R173" s="323" t="str">
        <f>IF(PROGRESS!AW187="","NO DATA",PROGRESS!AW187)</f>
        <v>NO DATA</v>
      </c>
      <c r="S173" s="323" t="str">
        <f>IF(PROGRESS!BB187="","NO DATA",PROGRESS!BB187)</f>
        <v>NO DATA</v>
      </c>
      <c r="T173" s="323" t="str">
        <f>IF(PROGRESS!BG187="","NO DATA",PROGRESS!BG187)</f>
        <v>NO DATA</v>
      </c>
      <c r="U173" s="323" t="str">
        <f>IF(PROGRESS!BL187="","NO DATA",PROGRESS!BL187)</f>
        <v>NO DATA</v>
      </c>
      <c r="V173" s="323" t="str">
        <f>IF(PROGRESS!BQ187="","NO DATA",PROGRESS!BQ187)</f>
        <v>NO DATA</v>
      </c>
      <c r="W173" s="323" t="str">
        <f>IF(PROGRESS!BV187="","NO DATA",PROGRESS!BV187)</f>
        <v>NO DATA</v>
      </c>
      <c r="X173" s="323" t="str">
        <f>IF(PROGRESS!CA187="","NO DATA",PROGRESS!CA187)</f>
        <v>NO DATA</v>
      </c>
      <c r="Y173" s="323" t="str">
        <f>IF(PROGRESS!CF187="","NO DATA",PROGRESS!CF187)</f>
        <v>NO DATA</v>
      </c>
      <c r="Z173" s="323" t="str">
        <f>IF(PROGRESS!CK187="","NO DATA",PROGRESS!CK187)</f>
        <v>NO DATA</v>
      </c>
    </row>
    <row r="174" spans="1:26" x14ac:dyDescent="0.25">
      <c r="A174" s="19">
        <f>IF(DATASHEET!A174="","",DATASHEET!A174)</f>
        <v>152927</v>
      </c>
      <c r="B174" s="20" t="str">
        <f>DATASHEET!B174</f>
        <v>SKOCZYLAS, Miriam</v>
      </c>
      <c r="C174" s="21" t="str">
        <f>DATASHEET!C174</f>
        <v>8JJ</v>
      </c>
      <c r="D174" s="19" t="str">
        <f>DATASHEET!D174</f>
        <v>F</v>
      </c>
      <c r="E174" s="20" t="str">
        <f>DATASHEET!J174</f>
        <v>N</v>
      </c>
      <c r="F174" s="20" t="str">
        <f>DATASHEET!E174</f>
        <v>N</v>
      </c>
      <c r="G174" s="20" t="str">
        <f>IF(A174="","",IF(DATASHEET!F174="White - British","N","Y"))</f>
        <v>Y</v>
      </c>
      <c r="H174" s="20" t="str">
        <f>DATASHEET!H174</f>
        <v>N</v>
      </c>
      <c r="I174" s="20" t="str">
        <f>DATASHEET!I174</f>
        <v>N</v>
      </c>
      <c r="J174" s="21" t="str">
        <f>DATASHEET!M174</f>
        <v>M</v>
      </c>
      <c r="K174" s="22"/>
      <c r="L174" s="323" t="str">
        <f>IF(PROGRESS!S188="","NO DATA",PROGRESS!S188)</f>
        <v>NO DATA</v>
      </c>
      <c r="M174" s="323" t="str">
        <f>IF(PROGRESS!X188="","NO DATA",PROGRESS!X188)</f>
        <v>NO DATA</v>
      </c>
      <c r="N174" s="323" t="str">
        <f>IF(PROGRESS!AC188="","NO DATA",PROGRESS!AC188)</f>
        <v>NO DATA</v>
      </c>
      <c r="O174" s="323" t="str">
        <f>IF(PROGRESS!AH188="","NO DATA",PROGRESS!AH188)</f>
        <v>NO DATA</v>
      </c>
      <c r="P174" s="323" t="str">
        <f>IF(PROGRESS!AM188="","NO DATA",PROGRESS!AM188)</f>
        <v>NO DATA</v>
      </c>
      <c r="Q174" s="323" t="str">
        <f>IF(PROGRESS!AR188="","NO DATA",PROGRESS!AR188)</f>
        <v>NO DATA</v>
      </c>
      <c r="R174" s="323" t="str">
        <f>IF(PROGRESS!AW188="","NO DATA",PROGRESS!AW188)</f>
        <v>NO DATA</v>
      </c>
      <c r="S174" s="323" t="str">
        <f>IF(PROGRESS!BB188="","NO DATA",PROGRESS!BB188)</f>
        <v>NO DATA</v>
      </c>
      <c r="T174" s="323" t="str">
        <f>IF(PROGRESS!BG188="","NO DATA",PROGRESS!BG188)</f>
        <v>NO DATA</v>
      </c>
      <c r="U174" s="323" t="str">
        <f>IF(PROGRESS!BL188="","NO DATA",PROGRESS!BL188)</f>
        <v>NO DATA</v>
      </c>
      <c r="V174" s="323" t="str">
        <f>IF(PROGRESS!BQ188="","NO DATA",PROGRESS!BQ188)</f>
        <v>NO DATA</v>
      </c>
      <c r="W174" s="323" t="str">
        <f>IF(PROGRESS!BV188="","NO DATA",PROGRESS!BV188)</f>
        <v>NO DATA</v>
      </c>
      <c r="X174" s="323" t="str">
        <f>IF(PROGRESS!CA188="","NO DATA",PROGRESS!CA188)</f>
        <v>NO DATA</v>
      </c>
      <c r="Y174" s="323" t="str">
        <f>IF(PROGRESS!CF188="","NO DATA",PROGRESS!CF188)</f>
        <v>NO DATA</v>
      </c>
      <c r="Z174" s="323" t="str">
        <f>IF(PROGRESS!CK188="","NO DATA",PROGRESS!CK188)</f>
        <v>NO DATA</v>
      </c>
    </row>
    <row r="175" spans="1:26" x14ac:dyDescent="0.25">
      <c r="A175" s="19">
        <f>IF(DATASHEET!A175="","",DATASHEET!A175)</f>
        <v>152904</v>
      </c>
      <c r="B175" s="20" t="str">
        <f>DATASHEET!B175</f>
        <v>SMITH, Jacob</v>
      </c>
      <c r="C175" s="21" t="str">
        <f>DATASHEET!C175</f>
        <v>8TR</v>
      </c>
      <c r="D175" s="19" t="str">
        <f>DATASHEET!D175</f>
        <v>M</v>
      </c>
      <c r="E175" s="20" t="str">
        <f>DATASHEET!J175</f>
        <v>K</v>
      </c>
      <c r="F175" s="20" t="str">
        <f>DATASHEET!E175</f>
        <v>N</v>
      </c>
      <c r="G175" s="20" t="str">
        <f>IF(A175="","",IF(DATASHEET!F175="White - British","N","Y"))</f>
        <v>N</v>
      </c>
      <c r="H175" s="20" t="str">
        <f>DATASHEET!H175</f>
        <v>N</v>
      </c>
      <c r="I175" s="20" t="str">
        <f>DATASHEET!I175</f>
        <v>N</v>
      </c>
      <c r="J175" s="21" t="str">
        <f>DATASHEET!M175</f>
        <v>M</v>
      </c>
      <c r="K175" s="22"/>
      <c r="L175" s="323" t="str">
        <f>IF(PROGRESS!S189="","NO DATA",PROGRESS!S189)</f>
        <v>NO DATA</v>
      </c>
      <c r="M175" s="323" t="str">
        <f>IF(PROGRESS!X189="","NO DATA",PROGRESS!X189)</f>
        <v>NO DATA</v>
      </c>
      <c r="N175" s="323" t="str">
        <f>IF(PROGRESS!AC189="","NO DATA",PROGRESS!AC189)</f>
        <v>NO DATA</v>
      </c>
      <c r="O175" s="323" t="str">
        <f>IF(PROGRESS!AH189="","NO DATA",PROGRESS!AH189)</f>
        <v>NO DATA</v>
      </c>
      <c r="P175" s="323" t="str">
        <f>IF(PROGRESS!AM189="","NO DATA",PROGRESS!AM189)</f>
        <v>NO DATA</v>
      </c>
      <c r="Q175" s="323" t="str">
        <f>IF(PROGRESS!AR189="","NO DATA",PROGRESS!AR189)</f>
        <v>NO DATA</v>
      </c>
      <c r="R175" s="323" t="str">
        <f>IF(PROGRESS!AW189="","NO DATA",PROGRESS!AW189)</f>
        <v>NO DATA</v>
      </c>
      <c r="S175" s="323" t="str">
        <f>IF(PROGRESS!BB189="","NO DATA",PROGRESS!BB189)</f>
        <v>NO DATA</v>
      </c>
      <c r="T175" s="323" t="str">
        <f>IF(PROGRESS!BG189="","NO DATA",PROGRESS!BG189)</f>
        <v>NO DATA</v>
      </c>
      <c r="U175" s="323" t="str">
        <f>IF(PROGRESS!BL189="","NO DATA",PROGRESS!BL189)</f>
        <v>NO DATA</v>
      </c>
      <c r="V175" s="323" t="str">
        <f>IF(PROGRESS!BQ189="","NO DATA",PROGRESS!BQ189)</f>
        <v>NO DATA</v>
      </c>
      <c r="W175" s="323" t="str">
        <f>IF(PROGRESS!BV189="","NO DATA",PROGRESS!BV189)</f>
        <v>NO DATA</v>
      </c>
      <c r="X175" s="323" t="str">
        <f>IF(PROGRESS!CA189="","NO DATA",PROGRESS!CA189)</f>
        <v>NO DATA</v>
      </c>
      <c r="Y175" s="323" t="str">
        <f>IF(PROGRESS!CF189="","NO DATA",PROGRESS!CF189)</f>
        <v>NO DATA</v>
      </c>
      <c r="Z175" s="323" t="str">
        <f>IF(PROGRESS!CK189="","NO DATA",PROGRESS!CK189)</f>
        <v>NO DATA</v>
      </c>
    </row>
    <row r="176" spans="1:26" x14ac:dyDescent="0.25">
      <c r="A176" s="19">
        <f>IF(DATASHEET!A176="","",DATASHEET!A176)</f>
        <v>152858</v>
      </c>
      <c r="B176" s="20" t="str">
        <f>DATASHEET!B176</f>
        <v>SMITH, Sophie</v>
      </c>
      <c r="C176" s="21" t="str">
        <f>DATASHEET!C176</f>
        <v>8TR</v>
      </c>
      <c r="D176" s="19" t="str">
        <f>DATASHEET!D176</f>
        <v>F</v>
      </c>
      <c r="E176" s="20" t="str">
        <f>DATASHEET!J176</f>
        <v>N</v>
      </c>
      <c r="F176" s="20" t="str">
        <f>DATASHEET!E176</f>
        <v>N</v>
      </c>
      <c r="G176" s="20" t="str">
        <f>IF(A176="","",IF(DATASHEET!F176="White - British","N","Y"))</f>
        <v>N</v>
      </c>
      <c r="H176" s="20" t="str">
        <f>DATASHEET!H176</f>
        <v>N</v>
      </c>
      <c r="I176" s="20" t="str">
        <f>DATASHEET!I176</f>
        <v>N</v>
      </c>
      <c r="J176" s="21" t="str">
        <f>DATASHEET!M176</f>
        <v>H</v>
      </c>
      <c r="K176" s="22"/>
      <c r="L176" s="323" t="str">
        <f>IF(PROGRESS!S190="","NO DATA",PROGRESS!S190)</f>
        <v>NO DATA</v>
      </c>
      <c r="M176" s="323" t="str">
        <f>IF(PROGRESS!X190="","NO DATA",PROGRESS!X190)</f>
        <v>NO DATA</v>
      </c>
      <c r="N176" s="323" t="str">
        <f>IF(PROGRESS!AC190="","NO DATA",PROGRESS!AC190)</f>
        <v>NO DATA</v>
      </c>
      <c r="O176" s="323" t="str">
        <f>IF(PROGRESS!AH190="","NO DATA",PROGRESS!AH190)</f>
        <v>NO DATA</v>
      </c>
      <c r="P176" s="323" t="str">
        <f>IF(PROGRESS!AM190="","NO DATA",PROGRESS!AM190)</f>
        <v>NO DATA</v>
      </c>
      <c r="Q176" s="323" t="str">
        <f>IF(PROGRESS!AR190="","NO DATA",PROGRESS!AR190)</f>
        <v>NO DATA</v>
      </c>
      <c r="R176" s="323" t="str">
        <f>IF(PROGRESS!AW190="","NO DATA",PROGRESS!AW190)</f>
        <v>NO DATA</v>
      </c>
      <c r="S176" s="323" t="str">
        <f>IF(PROGRESS!BB190="","NO DATA",PROGRESS!BB190)</f>
        <v>NO DATA</v>
      </c>
      <c r="T176" s="323" t="str">
        <f>IF(PROGRESS!BG190="","NO DATA",PROGRESS!BG190)</f>
        <v>NO DATA</v>
      </c>
      <c r="U176" s="323" t="str">
        <f>IF(PROGRESS!BL190="","NO DATA",PROGRESS!BL190)</f>
        <v>NO DATA</v>
      </c>
      <c r="V176" s="323" t="str">
        <f>IF(PROGRESS!BQ190="","NO DATA",PROGRESS!BQ190)</f>
        <v>NO DATA</v>
      </c>
      <c r="W176" s="323" t="str">
        <f>IF(PROGRESS!BV190="","NO DATA",PROGRESS!BV190)</f>
        <v>NO DATA</v>
      </c>
      <c r="X176" s="323" t="str">
        <f>IF(PROGRESS!CA190="","NO DATA",PROGRESS!CA190)</f>
        <v>NO DATA</v>
      </c>
      <c r="Y176" s="323" t="str">
        <f>IF(PROGRESS!CF190="","NO DATA",PROGRESS!CF190)</f>
        <v>NO DATA</v>
      </c>
      <c r="Z176" s="323" t="str">
        <f>IF(PROGRESS!CK190="","NO DATA",PROGRESS!CK190)</f>
        <v>NO DATA</v>
      </c>
    </row>
    <row r="177" spans="1:26" x14ac:dyDescent="0.25">
      <c r="A177" s="19">
        <f>IF(DATASHEET!A177="","",DATASHEET!A177)</f>
        <v>152785</v>
      </c>
      <c r="B177" s="20" t="str">
        <f>DATASHEET!B177</f>
        <v>SOLLAZZO, Gabriella</v>
      </c>
      <c r="C177" s="21" t="str">
        <f>DATASHEET!C177</f>
        <v>8KS</v>
      </c>
      <c r="D177" s="19" t="str">
        <f>DATASHEET!D177</f>
        <v>F</v>
      </c>
      <c r="E177" s="20" t="str">
        <f>DATASHEET!J177</f>
        <v>N</v>
      </c>
      <c r="F177" s="20" t="str">
        <f>DATASHEET!E177</f>
        <v>N</v>
      </c>
      <c r="G177" s="20" t="str">
        <f>IF(A177="","",IF(DATASHEET!F177="White - British","N","Y"))</f>
        <v>N</v>
      </c>
      <c r="H177" s="20" t="str">
        <f>DATASHEET!H177</f>
        <v>N</v>
      </c>
      <c r="I177" s="20" t="str">
        <f>DATASHEET!I177</f>
        <v>N</v>
      </c>
      <c r="J177" s="21" t="str">
        <f>DATASHEET!M177</f>
        <v>M</v>
      </c>
      <c r="K177" s="22"/>
      <c r="L177" s="323" t="str">
        <f>IF(PROGRESS!S191="","NO DATA",PROGRESS!S191)</f>
        <v>NO DATA</v>
      </c>
      <c r="M177" s="323" t="str">
        <f>IF(PROGRESS!X191="","NO DATA",PROGRESS!X191)</f>
        <v>NO DATA</v>
      </c>
      <c r="N177" s="323" t="str">
        <f>IF(PROGRESS!AC191="","NO DATA",PROGRESS!AC191)</f>
        <v>NO DATA</v>
      </c>
      <c r="O177" s="323" t="str">
        <f>IF(PROGRESS!AH191="","NO DATA",PROGRESS!AH191)</f>
        <v>NO DATA</v>
      </c>
      <c r="P177" s="323" t="str">
        <f>IF(PROGRESS!AM191="","NO DATA",PROGRESS!AM191)</f>
        <v>NO DATA</v>
      </c>
      <c r="Q177" s="323" t="str">
        <f>IF(PROGRESS!AR191="","NO DATA",PROGRESS!AR191)</f>
        <v>NO DATA</v>
      </c>
      <c r="R177" s="323" t="str">
        <f>IF(PROGRESS!AW191="","NO DATA",PROGRESS!AW191)</f>
        <v>NO DATA</v>
      </c>
      <c r="S177" s="323" t="str">
        <f>IF(PROGRESS!BB191="","NO DATA",PROGRESS!BB191)</f>
        <v>NO DATA</v>
      </c>
      <c r="T177" s="323" t="str">
        <f>IF(PROGRESS!BG191="","NO DATA",PROGRESS!BG191)</f>
        <v>NO DATA</v>
      </c>
      <c r="U177" s="323" t="str">
        <f>IF(PROGRESS!BL191="","NO DATA",PROGRESS!BL191)</f>
        <v>NO DATA</v>
      </c>
      <c r="V177" s="323" t="str">
        <f>IF(PROGRESS!BQ191="","NO DATA",PROGRESS!BQ191)</f>
        <v>NO DATA</v>
      </c>
      <c r="W177" s="323" t="str">
        <f>IF(PROGRESS!BV191="","NO DATA",PROGRESS!BV191)</f>
        <v>NO DATA</v>
      </c>
      <c r="X177" s="323" t="str">
        <f>IF(PROGRESS!CA191="","NO DATA",PROGRESS!CA191)</f>
        <v>NO DATA</v>
      </c>
      <c r="Y177" s="323" t="str">
        <f>IF(PROGRESS!CF191="","NO DATA",PROGRESS!CF191)</f>
        <v>NO DATA</v>
      </c>
      <c r="Z177" s="323" t="str">
        <f>IF(PROGRESS!CK191="","NO DATA",PROGRESS!CK191)</f>
        <v>NO DATA</v>
      </c>
    </row>
    <row r="178" spans="1:26" x14ac:dyDescent="0.25">
      <c r="A178" s="19">
        <f>IF(DATASHEET!A178="","",DATASHEET!A178)</f>
        <v>152871</v>
      </c>
      <c r="B178" s="20" t="str">
        <f>DATASHEET!B178</f>
        <v>STEVENS, Jessica</v>
      </c>
      <c r="C178" s="21" t="str">
        <f>DATASHEET!C178</f>
        <v>8MH</v>
      </c>
      <c r="D178" s="19" t="str">
        <f>DATASHEET!D178</f>
        <v>F</v>
      </c>
      <c r="E178" s="20" t="str">
        <f>DATASHEET!J178</f>
        <v>N</v>
      </c>
      <c r="F178" s="20" t="str">
        <f>DATASHEET!E178</f>
        <v>Y</v>
      </c>
      <c r="G178" s="20" t="str">
        <f>IF(A178="","",IF(DATASHEET!F178="White - British","N","Y"))</f>
        <v>N</v>
      </c>
      <c r="H178" s="20" t="str">
        <f>DATASHEET!H178</f>
        <v>Y</v>
      </c>
      <c r="I178" s="20" t="str">
        <f>DATASHEET!I178</f>
        <v>N</v>
      </c>
      <c r="J178" s="21" t="str">
        <f>DATASHEET!M178</f>
        <v>H</v>
      </c>
      <c r="K178" s="22"/>
      <c r="L178" s="323" t="str">
        <f>IF(PROGRESS!S192="","NO DATA",PROGRESS!S192)</f>
        <v>NO DATA</v>
      </c>
      <c r="M178" s="323" t="str">
        <f>IF(PROGRESS!X192="","NO DATA",PROGRESS!X192)</f>
        <v>NO DATA</v>
      </c>
      <c r="N178" s="323" t="str">
        <f>IF(PROGRESS!AC192="","NO DATA",PROGRESS!AC192)</f>
        <v>NO DATA</v>
      </c>
      <c r="O178" s="323" t="str">
        <f>IF(PROGRESS!AH192="","NO DATA",PROGRESS!AH192)</f>
        <v>NO DATA</v>
      </c>
      <c r="P178" s="323" t="str">
        <f>IF(PROGRESS!AM192="","NO DATA",PROGRESS!AM192)</f>
        <v>NO DATA</v>
      </c>
      <c r="Q178" s="323" t="str">
        <f>IF(PROGRESS!AR192="","NO DATA",PROGRESS!AR192)</f>
        <v>NO DATA</v>
      </c>
      <c r="R178" s="323" t="str">
        <f>IF(PROGRESS!AW192="","NO DATA",PROGRESS!AW192)</f>
        <v>NO DATA</v>
      </c>
      <c r="S178" s="323" t="str">
        <f>IF(PROGRESS!BB192="","NO DATA",PROGRESS!BB192)</f>
        <v>NO DATA</v>
      </c>
      <c r="T178" s="323" t="str">
        <f>IF(PROGRESS!BG192="","NO DATA",PROGRESS!BG192)</f>
        <v>NO DATA</v>
      </c>
      <c r="U178" s="323" t="str">
        <f>IF(PROGRESS!BL192="","NO DATA",PROGRESS!BL192)</f>
        <v>NO DATA</v>
      </c>
      <c r="V178" s="323" t="str">
        <f>IF(PROGRESS!BQ192="","NO DATA",PROGRESS!BQ192)</f>
        <v>NO DATA</v>
      </c>
      <c r="W178" s="323" t="str">
        <f>IF(PROGRESS!BV192="","NO DATA",PROGRESS!BV192)</f>
        <v>NO DATA</v>
      </c>
      <c r="X178" s="323" t="str">
        <f>IF(PROGRESS!CA192="","NO DATA",PROGRESS!CA192)</f>
        <v>NO DATA</v>
      </c>
      <c r="Y178" s="323" t="str">
        <f>IF(PROGRESS!CF192="","NO DATA",PROGRESS!CF192)</f>
        <v>NO DATA</v>
      </c>
      <c r="Z178" s="323" t="str">
        <f>IF(PROGRESS!CK192="","NO DATA",PROGRESS!CK192)</f>
        <v>NO DATA</v>
      </c>
    </row>
    <row r="179" spans="1:26" x14ac:dyDescent="0.25">
      <c r="A179" s="19">
        <f>IF(DATASHEET!A179="","",DATASHEET!A179)</f>
        <v>152891</v>
      </c>
      <c r="B179" s="20" t="str">
        <f>DATASHEET!B179</f>
        <v>STONES, Lily</v>
      </c>
      <c r="C179" s="21" t="str">
        <f>DATASHEET!C179</f>
        <v>8AB</v>
      </c>
      <c r="D179" s="19" t="str">
        <f>DATASHEET!D179</f>
        <v>F</v>
      </c>
      <c r="E179" s="20" t="str">
        <f>DATASHEET!J179</f>
        <v>K</v>
      </c>
      <c r="F179" s="20" t="str">
        <f>DATASHEET!E179</f>
        <v>N</v>
      </c>
      <c r="G179" s="20" t="str">
        <f>IF(A179="","",IF(DATASHEET!F179="White - British","N","Y"))</f>
        <v>N</v>
      </c>
      <c r="H179" s="20" t="str">
        <f>DATASHEET!H179</f>
        <v>N</v>
      </c>
      <c r="I179" s="20" t="str">
        <f>DATASHEET!I179</f>
        <v>N</v>
      </c>
      <c r="J179" s="21" t="str">
        <f>DATASHEET!M179</f>
        <v/>
      </c>
      <c r="K179" s="22"/>
      <c r="L179" s="323" t="str">
        <f>IF(PROGRESS!S193="","NO DATA",PROGRESS!S193)</f>
        <v>NO DATA</v>
      </c>
      <c r="M179" s="323" t="str">
        <f>IF(PROGRESS!X193="","NO DATA",PROGRESS!X193)</f>
        <v>NO DATA</v>
      </c>
      <c r="N179" s="323" t="str">
        <f>IF(PROGRESS!AC193="","NO DATA",PROGRESS!AC193)</f>
        <v>NO DATA</v>
      </c>
      <c r="O179" s="323" t="str">
        <f>IF(PROGRESS!AH193="","NO DATA",PROGRESS!AH193)</f>
        <v>NO DATA</v>
      </c>
      <c r="P179" s="323" t="str">
        <f>IF(PROGRESS!AM193="","NO DATA",PROGRESS!AM193)</f>
        <v>NO DATA</v>
      </c>
      <c r="Q179" s="323" t="str">
        <f>IF(PROGRESS!AR193="","NO DATA",PROGRESS!AR193)</f>
        <v>NO DATA</v>
      </c>
      <c r="R179" s="323" t="str">
        <f>IF(PROGRESS!AW193="","NO DATA",PROGRESS!AW193)</f>
        <v>NO DATA</v>
      </c>
      <c r="S179" s="323" t="str">
        <f>IF(PROGRESS!BB193="","NO DATA",PROGRESS!BB193)</f>
        <v>NO DATA</v>
      </c>
      <c r="T179" s="323" t="str">
        <f>IF(PROGRESS!BG193="","NO DATA",PROGRESS!BG193)</f>
        <v>NO DATA</v>
      </c>
      <c r="U179" s="323" t="str">
        <f>IF(PROGRESS!BL193="","NO DATA",PROGRESS!BL193)</f>
        <v>NO DATA</v>
      </c>
      <c r="V179" s="323" t="str">
        <f>IF(PROGRESS!BQ193="","NO DATA",PROGRESS!BQ193)</f>
        <v>NO DATA</v>
      </c>
      <c r="W179" s="323" t="str">
        <f>IF(PROGRESS!BV193="","NO DATA",PROGRESS!BV193)</f>
        <v>NO DATA</v>
      </c>
      <c r="X179" s="323" t="str">
        <f>IF(PROGRESS!CA193="","NO DATA",PROGRESS!CA193)</f>
        <v>NO DATA</v>
      </c>
      <c r="Y179" s="323" t="str">
        <f>IF(PROGRESS!CF193="","NO DATA",PROGRESS!CF193)</f>
        <v>NO DATA</v>
      </c>
      <c r="Z179" s="323" t="str">
        <f>IF(PROGRESS!CK193="","NO DATA",PROGRESS!CK193)</f>
        <v>NO DATA</v>
      </c>
    </row>
    <row r="180" spans="1:26" x14ac:dyDescent="0.25">
      <c r="A180" s="19">
        <f>IF(DATASHEET!A180="","",DATASHEET!A180)</f>
        <v>152856</v>
      </c>
      <c r="B180" s="20" t="str">
        <f>DATASHEET!B180</f>
        <v>SWIFT PEREZ, Isabel</v>
      </c>
      <c r="C180" s="21" t="str">
        <f>DATASHEET!C180</f>
        <v>8KS</v>
      </c>
      <c r="D180" s="19" t="str">
        <f>DATASHEET!D180</f>
        <v>F</v>
      </c>
      <c r="E180" s="20" t="str">
        <f>DATASHEET!J180</f>
        <v>N</v>
      </c>
      <c r="F180" s="20" t="str">
        <f>DATASHEET!E180</f>
        <v>N</v>
      </c>
      <c r="G180" s="20" t="str">
        <f>IF(A180="","",IF(DATASHEET!F180="White - British","N","Y"))</f>
        <v>Y</v>
      </c>
      <c r="H180" s="20" t="str">
        <f>DATASHEET!H180</f>
        <v>N</v>
      </c>
      <c r="I180" s="20" t="str">
        <f>DATASHEET!I180</f>
        <v>N</v>
      </c>
      <c r="J180" s="21" t="str">
        <f>DATASHEET!M180</f>
        <v>H</v>
      </c>
      <c r="K180" s="22"/>
      <c r="L180" s="323" t="str">
        <f>IF(PROGRESS!S194="","NO DATA",PROGRESS!S194)</f>
        <v>NO DATA</v>
      </c>
      <c r="M180" s="323" t="str">
        <f>IF(PROGRESS!X194="","NO DATA",PROGRESS!X194)</f>
        <v>NO DATA</v>
      </c>
      <c r="N180" s="323" t="str">
        <f>IF(PROGRESS!AC194="","NO DATA",PROGRESS!AC194)</f>
        <v>NO DATA</v>
      </c>
      <c r="O180" s="323" t="str">
        <f>IF(PROGRESS!AH194="","NO DATA",PROGRESS!AH194)</f>
        <v>NO DATA</v>
      </c>
      <c r="P180" s="323" t="str">
        <f>IF(PROGRESS!AM194="","NO DATA",PROGRESS!AM194)</f>
        <v>NO DATA</v>
      </c>
      <c r="Q180" s="323" t="str">
        <f>IF(PROGRESS!AR194="","NO DATA",PROGRESS!AR194)</f>
        <v>NO DATA</v>
      </c>
      <c r="R180" s="323" t="str">
        <f>IF(PROGRESS!AW194="","NO DATA",PROGRESS!AW194)</f>
        <v>NO DATA</v>
      </c>
      <c r="S180" s="323" t="str">
        <f>IF(PROGRESS!BB194="","NO DATA",PROGRESS!BB194)</f>
        <v>NO DATA</v>
      </c>
      <c r="T180" s="323" t="str">
        <f>IF(PROGRESS!BG194="","NO DATA",PROGRESS!BG194)</f>
        <v>NO DATA</v>
      </c>
      <c r="U180" s="323" t="str">
        <f>IF(PROGRESS!BL194="","NO DATA",PROGRESS!BL194)</f>
        <v>NO DATA</v>
      </c>
      <c r="V180" s="323" t="str">
        <f>IF(PROGRESS!BQ194="","NO DATA",PROGRESS!BQ194)</f>
        <v>NO DATA</v>
      </c>
      <c r="W180" s="323" t="str">
        <f>IF(PROGRESS!BV194="","NO DATA",PROGRESS!BV194)</f>
        <v>NO DATA</v>
      </c>
      <c r="X180" s="323" t="str">
        <f>IF(PROGRESS!CA194="","NO DATA",PROGRESS!CA194)</f>
        <v>NO DATA</v>
      </c>
      <c r="Y180" s="323" t="str">
        <f>IF(PROGRESS!CF194="","NO DATA",PROGRESS!CF194)</f>
        <v>NO DATA</v>
      </c>
      <c r="Z180" s="323" t="str">
        <f>IF(PROGRESS!CK194="","NO DATA",PROGRESS!CK194)</f>
        <v>NO DATA</v>
      </c>
    </row>
    <row r="181" spans="1:26" x14ac:dyDescent="0.25">
      <c r="A181" s="19">
        <f>IF(DATASHEET!A181="","",DATASHEET!A181)</f>
        <v>152913</v>
      </c>
      <c r="B181" s="20" t="str">
        <f>DATASHEET!B181</f>
        <v>SZABRA, Barti</v>
      </c>
      <c r="C181" s="21" t="str">
        <f>DATASHEET!C181</f>
        <v>8PH</v>
      </c>
      <c r="D181" s="19" t="str">
        <f>DATASHEET!D181</f>
        <v>M</v>
      </c>
      <c r="E181" s="20" t="str">
        <f>DATASHEET!J181</f>
        <v>N</v>
      </c>
      <c r="F181" s="20" t="str">
        <f>DATASHEET!E181</f>
        <v>N</v>
      </c>
      <c r="G181" s="20" t="str">
        <f>IF(A181="","",IF(DATASHEET!F181="White - British","N","Y"))</f>
        <v>Y</v>
      </c>
      <c r="H181" s="20" t="str">
        <f>DATASHEET!H181</f>
        <v>N</v>
      </c>
      <c r="I181" s="20" t="str">
        <f>DATASHEET!I181</f>
        <v>N</v>
      </c>
      <c r="J181" s="21" t="str">
        <f>DATASHEET!M181</f>
        <v>H</v>
      </c>
      <c r="K181" s="22"/>
      <c r="L181" s="323" t="str">
        <f>IF(PROGRESS!S195="","NO DATA",PROGRESS!S195)</f>
        <v>NO DATA</v>
      </c>
      <c r="M181" s="323" t="str">
        <f>IF(PROGRESS!X195="","NO DATA",PROGRESS!X195)</f>
        <v>NO DATA</v>
      </c>
      <c r="N181" s="323" t="str">
        <f>IF(PROGRESS!AC195="","NO DATA",PROGRESS!AC195)</f>
        <v>NO DATA</v>
      </c>
      <c r="O181" s="323" t="str">
        <f>IF(PROGRESS!AH195="","NO DATA",PROGRESS!AH195)</f>
        <v>NO DATA</v>
      </c>
      <c r="P181" s="323" t="str">
        <f>IF(PROGRESS!AM195="","NO DATA",PROGRESS!AM195)</f>
        <v>NO DATA</v>
      </c>
      <c r="Q181" s="323" t="str">
        <f>IF(PROGRESS!AR195="","NO DATA",PROGRESS!AR195)</f>
        <v>NO DATA</v>
      </c>
      <c r="R181" s="323" t="str">
        <f>IF(PROGRESS!AW195="","NO DATA",PROGRESS!AW195)</f>
        <v>NO DATA</v>
      </c>
      <c r="S181" s="323" t="str">
        <f>IF(PROGRESS!BB195="","NO DATA",PROGRESS!BB195)</f>
        <v>NO DATA</v>
      </c>
      <c r="T181" s="323" t="str">
        <f>IF(PROGRESS!BG195="","NO DATA",PROGRESS!BG195)</f>
        <v>NO DATA</v>
      </c>
      <c r="U181" s="323" t="str">
        <f>IF(PROGRESS!BL195="","NO DATA",PROGRESS!BL195)</f>
        <v>NO DATA</v>
      </c>
      <c r="V181" s="323" t="str">
        <f>IF(PROGRESS!BQ195="","NO DATA",PROGRESS!BQ195)</f>
        <v>NO DATA</v>
      </c>
      <c r="W181" s="323" t="str">
        <f>IF(PROGRESS!BV195="","NO DATA",PROGRESS!BV195)</f>
        <v>NO DATA</v>
      </c>
      <c r="X181" s="323" t="str">
        <f>IF(PROGRESS!CA195="","NO DATA",PROGRESS!CA195)</f>
        <v>NO DATA</v>
      </c>
      <c r="Y181" s="323" t="str">
        <f>IF(PROGRESS!CF195="","NO DATA",PROGRESS!CF195)</f>
        <v>NO DATA</v>
      </c>
      <c r="Z181" s="323" t="str">
        <f>IF(PROGRESS!CK195="","NO DATA",PROGRESS!CK195)</f>
        <v>NO DATA</v>
      </c>
    </row>
    <row r="182" spans="1:26" x14ac:dyDescent="0.25">
      <c r="A182" s="19">
        <f>IF(DATASHEET!A182="","",DATASHEET!A182)</f>
        <v>152936</v>
      </c>
      <c r="B182" s="20" t="str">
        <f>DATASHEET!B182</f>
        <v>SZCZEGIELNIAK, Nikola</v>
      </c>
      <c r="C182" s="21" t="str">
        <f>DATASHEET!C182</f>
        <v>8JJ</v>
      </c>
      <c r="D182" s="19" t="str">
        <f>DATASHEET!D182</f>
        <v>F</v>
      </c>
      <c r="E182" s="20" t="str">
        <f>DATASHEET!J182</f>
        <v>N</v>
      </c>
      <c r="F182" s="20" t="str">
        <f>DATASHEET!E182</f>
        <v>N</v>
      </c>
      <c r="G182" s="20" t="str">
        <f>IF(A182="","",IF(DATASHEET!F182="White - British","N","Y"))</f>
        <v>N</v>
      </c>
      <c r="H182" s="20" t="str">
        <f>DATASHEET!H182</f>
        <v>N</v>
      </c>
      <c r="I182" s="20" t="str">
        <f>DATASHEET!I182</f>
        <v>N</v>
      </c>
      <c r="J182" s="21" t="str">
        <f>DATASHEET!M182</f>
        <v>H</v>
      </c>
      <c r="K182" s="22"/>
      <c r="L182" s="323" t="str">
        <f>IF(PROGRESS!S196="","NO DATA",PROGRESS!S196)</f>
        <v>NO DATA</v>
      </c>
      <c r="M182" s="323" t="str">
        <f>IF(PROGRESS!X196="","NO DATA",PROGRESS!X196)</f>
        <v>NO DATA</v>
      </c>
      <c r="N182" s="323" t="str">
        <f>IF(PROGRESS!AC196="","NO DATA",PROGRESS!AC196)</f>
        <v>NO DATA</v>
      </c>
      <c r="O182" s="323" t="str">
        <f>IF(PROGRESS!AH196="","NO DATA",PROGRESS!AH196)</f>
        <v>NO DATA</v>
      </c>
      <c r="P182" s="323" t="str">
        <f>IF(PROGRESS!AM196="","NO DATA",PROGRESS!AM196)</f>
        <v>NO DATA</v>
      </c>
      <c r="Q182" s="323" t="str">
        <f>IF(PROGRESS!AR196="","NO DATA",PROGRESS!AR196)</f>
        <v>NO DATA</v>
      </c>
      <c r="R182" s="323" t="str">
        <f>IF(PROGRESS!AW196="","NO DATA",PROGRESS!AW196)</f>
        <v>NO DATA</v>
      </c>
      <c r="S182" s="323" t="str">
        <f>IF(PROGRESS!BB196="","NO DATA",PROGRESS!BB196)</f>
        <v>NO DATA</v>
      </c>
      <c r="T182" s="323" t="str">
        <f>IF(PROGRESS!BG196="","NO DATA",PROGRESS!BG196)</f>
        <v>NO DATA</v>
      </c>
      <c r="U182" s="323" t="str">
        <f>IF(PROGRESS!BL196="","NO DATA",PROGRESS!BL196)</f>
        <v>NO DATA</v>
      </c>
      <c r="V182" s="323" t="str">
        <f>IF(PROGRESS!BQ196="","NO DATA",PROGRESS!BQ196)</f>
        <v>NO DATA</v>
      </c>
      <c r="W182" s="323" t="str">
        <f>IF(PROGRESS!BV196="","NO DATA",PROGRESS!BV196)</f>
        <v>NO DATA</v>
      </c>
      <c r="X182" s="323" t="str">
        <f>IF(PROGRESS!CA196="","NO DATA",PROGRESS!CA196)</f>
        <v>NO DATA</v>
      </c>
      <c r="Y182" s="323" t="str">
        <f>IF(PROGRESS!CF196="","NO DATA",PROGRESS!CF196)</f>
        <v>NO DATA</v>
      </c>
      <c r="Z182" s="323" t="str">
        <f>IF(PROGRESS!CK196="","NO DATA",PROGRESS!CK196)</f>
        <v>NO DATA</v>
      </c>
    </row>
    <row r="183" spans="1:26" x14ac:dyDescent="0.25">
      <c r="A183" s="19">
        <f>IF(DATASHEET!A183="","",DATASHEET!A183)</f>
        <v>160007</v>
      </c>
      <c r="B183" s="20" t="str">
        <f>DATASHEET!B183</f>
        <v>TEKLU, Dibora</v>
      </c>
      <c r="C183" s="21" t="str">
        <f>DATASHEET!C183</f>
        <v>8KS</v>
      </c>
      <c r="D183" s="19" t="str">
        <f>DATASHEET!D183</f>
        <v>F</v>
      </c>
      <c r="E183" s="20" t="str">
        <f>DATASHEET!J183</f>
        <v>N</v>
      </c>
      <c r="F183" s="20" t="str">
        <f>DATASHEET!E183</f>
        <v>Y</v>
      </c>
      <c r="G183" s="20" t="str">
        <f>IF(A183="","",IF(DATASHEET!F183="White - British","N","Y"))</f>
        <v>Y</v>
      </c>
      <c r="H183" s="20" t="str">
        <f>DATASHEET!H183</f>
        <v>Y</v>
      </c>
      <c r="I183" s="20" t="str">
        <f>DATASHEET!I183</f>
        <v>N</v>
      </c>
      <c r="J183" s="21" t="str">
        <f>DATASHEET!M183</f>
        <v>H</v>
      </c>
      <c r="K183" s="22"/>
      <c r="L183" s="323" t="str">
        <f>IF(PROGRESS!S197="","NO DATA",PROGRESS!S197)</f>
        <v>NO DATA</v>
      </c>
      <c r="M183" s="323" t="str">
        <f>IF(PROGRESS!X197="","NO DATA",PROGRESS!X197)</f>
        <v>NO DATA</v>
      </c>
      <c r="N183" s="323" t="str">
        <f>IF(PROGRESS!AC197="","NO DATA",PROGRESS!AC197)</f>
        <v>NO DATA</v>
      </c>
      <c r="O183" s="323" t="str">
        <f>IF(PROGRESS!AH197="","NO DATA",PROGRESS!AH197)</f>
        <v>NO DATA</v>
      </c>
      <c r="P183" s="323" t="str">
        <f>IF(PROGRESS!AM197="","NO DATA",PROGRESS!AM197)</f>
        <v>NO DATA</v>
      </c>
      <c r="Q183" s="323" t="str">
        <f>IF(PROGRESS!AR197="","NO DATA",PROGRESS!AR197)</f>
        <v>NO DATA</v>
      </c>
      <c r="R183" s="323" t="str">
        <f>IF(PROGRESS!AW197="","NO DATA",PROGRESS!AW197)</f>
        <v>NO DATA</v>
      </c>
      <c r="S183" s="323" t="str">
        <f>IF(PROGRESS!BB197="","NO DATA",PROGRESS!BB197)</f>
        <v>NO DATA</v>
      </c>
      <c r="T183" s="323" t="str">
        <f>IF(PROGRESS!BG197="","NO DATA",PROGRESS!BG197)</f>
        <v>NO DATA</v>
      </c>
      <c r="U183" s="323" t="str">
        <f>IF(PROGRESS!BL197="","NO DATA",PROGRESS!BL197)</f>
        <v>NO DATA</v>
      </c>
      <c r="V183" s="323" t="str">
        <f>IF(PROGRESS!BQ197="","NO DATA",PROGRESS!BQ197)</f>
        <v>NO DATA</v>
      </c>
      <c r="W183" s="323" t="str">
        <f>IF(PROGRESS!BV197="","NO DATA",PROGRESS!BV197)</f>
        <v>NO DATA</v>
      </c>
      <c r="X183" s="323" t="str">
        <f>IF(PROGRESS!CA197="","NO DATA",PROGRESS!CA197)</f>
        <v>NO DATA</v>
      </c>
      <c r="Y183" s="323" t="str">
        <f>IF(PROGRESS!CF197="","NO DATA",PROGRESS!CF197)</f>
        <v>NO DATA</v>
      </c>
      <c r="Z183" s="323" t="str">
        <f>IF(PROGRESS!CK197="","NO DATA",PROGRESS!CK197)</f>
        <v>NO DATA</v>
      </c>
    </row>
    <row r="184" spans="1:26" x14ac:dyDescent="0.25">
      <c r="A184" s="19">
        <f>IF(DATASHEET!A184="","",DATASHEET!A184)</f>
        <v>152948</v>
      </c>
      <c r="B184" s="20" t="str">
        <f>DATASHEET!B184</f>
        <v>TEMELSO, Nahom</v>
      </c>
      <c r="C184" s="21" t="str">
        <f>DATASHEET!C184</f>
        <v>8KC</v>
      </c>
      <c r="D184" s="19" t="str">
        <f>DATASHEET!D184</f>
        <v>M</v>
      </c>
      <c r="E184" s="20" t="str">
        <f>DATASHEET!J184</f>
        <v>N</v>
      </c>
      <c r="F184" s="20" t="str">
        <f>DATASHEET!E184</f>
        <v>N</v>
      </c>
      <c r="G184" s="20" t="str">
        <f>IF(A184="","",IF(DATASHEET!F184="White - British","N","Y"))</f>
        <v>Y</v>
      </c>
      <c r="H184" s="20" t="str">
        <f>DATASHEET!H184</f>
        <v>N</v>
      </c>
      <c r="I184" s="20" t="str">
        <f>DATASHEET!I184</f>
        <v>N</v>
      </c>
      <c r="J184" s="21" t="str">
        <f>DATASHEET!M184</f>
        <v>M</v>
      </c>
      <c r="K184" s="22"/>
      <c r="L184" s="323" t="str">
        <f>IF(PROGRESS!S198="","NO DATA",PROGRESS!S198)</f>
        <v>NO DATA</v>
      </c>
      <c r="M184" s="323" t="str">
        <f>IF(PROGRESS!X198="","NO DATA",PROGRESS!X198)</f>
        <v>NO DATA</v>
      </c>
      <c r="N184" s="323" t="str">
        <f>IF(PROGRESS!AC198="","NO DATA",PROGRESS!AC198)</f>
        <v>NO DATA</v>
      </c>
      <c r="O184" s="323" t="str">
        <f>IF(PROGRESS!AH198="","NO DATA",PROGRESS!AH198)</f>
        <v>NO DATA</v>
      </c>
      <c r="P184" s="323" t="str">
        <f>IF(PROGRESS!AM198="","NO DATA",PROGRESS!AM198)</f>
        <v>NO DATA</v>
      </c>
      <c r="Q184" s="323" t="str">
        <f>IF(PROGRESS!AR198="","NO DATA",PROGRESS!AR198)</f>
        <v>NO DATA</v>
      </c>
      <c r="R184" s="323" t="str">
        <f>IF(PROGRESS!AW198="","NO DATA",PROGRESS!AW198)</f>
        <v>NO DATA</v>
      </c>
      <c r="S184" s="323" t="str">
        <f>IF(PROGRESS!BB198="","NO DATA",PROGRESS!BB198)</f>
        <v>NO DATA</v>
      </c>
      <c r="T184" s="323" t="str">
        <f>IF(PROGRESS!BG198="","NO DATA",PROGRESS!BG198)</f>
        <v>NO DATA</v>
      </c>
      <c r="U184" s="323" t="str">
        <f>IF(PROGRESS!BL198="","NO DATA",PROGRESS!BL198)</f>
        <v>NO DATA</v>
      </c>
      <c r="V184" s="323" t="str">
        <f>IF(PROGRESS!BQ198="","NO DATA",PROGRESS!BQ198)</f>
        <v>NO DATA</v>
      </c>
      <c r="W184" s="323" t="str">
        <f>IF(PROGRESS!BV198="","NO DATA",PROGRESS!BV198)</f>
        <v>NO DATA</v>
      </c>
      <c r="X184" s="323" t="str">
        <f>IF(PROGRESS!CA198="","NO DATA",PROGRESS!CA198)</f>
        <v>NO DATA</v>
      </c>
      <c r="Y184" s="323" t="str">
        <f>IF(PROGRESS!CF198="","NO DATA",PROGRESS!CF198)</f>
        <v>NO DATA</v>
      </c>
      <c r="Z184" s="323" t="str">
        <f>IF(PROGRESS!CK198="","NO DATA",PROGRESS!CK198)</f>
        <v>NO DATA</v>
      </c>
    </row>
    <row r="185" spans="1:26" x14ac:dyDescent="0.25">
      <c r="A185" s="19">
        <f>IF(DATASHEET!A185="","",DATASHEET!A185)</f>
        <v>152754</v>
      </c>
      <c r="B185" s="20" t="str">
        <f>DATASHEET!B185</f>
        <v>THOMAS, Joshua</v>
      </c>
      <c r="C185" s="21" t="str">
        <f>DATASHEET!C185</f>
        <v>8KS</v>
      </c>
      <c r="D185" s="19" t="str">
        <f>DATASHEET!D185</f>
        <v>M</v>
      </c>
      <c r="E185" s="20" t="str">
        <f>DATASHEET!J185</f>
        <v>N</v>
      </c>
      <c r="F185" s="20" t="str">
        <f>DATASHEET!E185</f>
        <v>N</v>
      </c>
      <c r="G185" s="20" t="str">
        <f>IF(A185="","",IF(DATASHEET!F185="White - British","N","Y"))</f>
        <v>Y</v>
      </c>
      <c r="H185" s="20" t="str">
        <f>DATASHEET!H185</f>
        <v>N</v>
      </c>
      <c r="I185" s="20" t="str">
        <f>DATASHEET!I185</f>
        <v>N</v>
      </c>
      <c r="J185" s="21" t="str">
        <f>DATASHEET!M185</f>
        <v>H</v>
      </c>
      <c r="K185" s="22"/>
      <c r="L185" s="323" t="str">
        <f>IF(PROGRESS!S199="","NO DATA",PROGRESS!S199)</f>
        <v>NO DATA</v>
      </c>
      <c r="M185" s="323" t="str">
        <f>IF(PROGRESS!X199="","NO DATA",PROGRESS!X199)</f>
        <v>NO DATA</v>
      </c>
      <c r="N185" s="323" t="str">
        <f>IF(PROGRESS!AC199="","NO DATA",PROGRESS!AC199)</f>
        <v>NO DATA</v>
      </c>
      <c r="O185" s="323" t="str">
        <f>IF(PROGRESS!AH199="","NO DATA",PROGRESS!AH199)</f>
        <v>NO DATA</v>
      </c>
      <c r="P185" s="323" t="str">
        <f>IF(PROGRESS!AM199="","NO DATA",PROGRESS!AM199)</f>
        <v>NO DATA</v>
      </c>
      <c r="Q185" s="323" t="str">
        <f>IF(PROGRESS!AR199="","NO DATA",PROGRESS!AR199)</f>
        <v>NO DATA</v>
      </c>
      <c r="R185" s="323" t="str">
        <f>IF(PROGRESS!AW199="","NO DATA",PROGRESS!AW199)</f>
        <v>NO DATA</v>
      </c>
      <c r="S185" s="323" t="str">
        <f>IF(PROGRESS!BB199="","NO DATA",PROGRESS!BB199)</f>
        <v>NO DATA</v>
      </c>
      <c r="T185" s="323" t="str">
        <f>IF(PROGRESS!BG199="","NO DATA",PROGRESS!BG199)</f>
        <v>NO DATA</v>
      </c>
      <c r="U185" s="323" t="str">
        <f>IF(PROGRESS!BL199="","NO DATA",PROGRESS!BL199)</f>
        <v>NO DATA</v>
      </c>
      <c r="V185" s="323" t="str">
        <f>IF(PROGRESS!BQ199="","NO DATA",PROGRESS!BQ199)</f>
        <v>NO DATA</v>
      </c>
      <c r="W185" s="323" t="str">
        <f>IF(PROGRESS!BV199="","NO DATA",PROGRESS!BV199)</f>
        <v>NO DATA</v>
      </c>
      <c r="X185" s="323" t="str">
        <f>IF(PROGRESS!CA199="","NO DATA",PROGRESS!CA199)</f>
        <v>NO DATA</v>
      </c>
      <c r="Y185" s="323" t="str">
        <f>IF(PROGRESS!CF199="","NO DATA",PROGRESS!CF199)</f>
        <v>NO DATA</v>
      </c>
      <c r="Z185" s="323" t="str">
        <f>IF(PROGRESS!CK199="","NO DATA",PROGRESS!CK199)</f>
        <v>NO DATA</v>
      </c>
    </row>
    <row r="186" spans="1:26" x14ac:dyDescent="0.25">
      <c r="A186" s="19">
        <f>IF(DATASHEET!A186="","",DATASHEET!A186)</f>
        <v>152903</v>
      </c>
      <c r="B186" s="20" t="str">
        <f>DATASHEET!B186</f>
        <v>THOMAS, Maiya</v>
      </c>
      <c r="C186" s="21" t="str">
        <f>DATASHEET!C186</f>
        <v>8KS</v>
      </c>
      <c r="D186" s="19" t="str">
        <f>DATASHEET!D186</f>
        <v>F</v>
      </c>
      <c r="E186" s="20" t="str">
        <f>DATASHEET!J186</f>
        <v>N</v>
      </c>
      <c r="F186" s="20" t="str">
        <f>DATASHEET!E186</f>
        <v>Y</v>
      </c>
      <c r="G186" s="20" t="str">
        <f>IF(A186="","",IF(DATASHEET!F186="White - British","N","Y"))</f>
        <v>Y</v>
      </c>
      <c r="H186" s="20" t="str">
        <f>DATASHEET!H186</f>
        <v>Y</v>
      </c>
      <c r="I186" s="20" t="str">
        <f>DATASHEET!I186</f>
        <v>N</v>
      </c>
      <c r="J186" s="21" t="str">
        <f>DATASHEET!M186</f>
        <v>H</v>
      </c>
      <c r="K186" s="22"/>
      <c r="L186" s="323" t="str">
        <f>IF(PROGRESS!S200="","NO DATA",PROGRESS!S200)</f>
        <v>NO DATA</v>
      </c>
      <c r="M186" s="323" t="str">
        <f>IF(PROGRESS!X200="","NO DATA",PROGRESS!X200)</f>
        <v>NO DATA</v>
      </c>
      <c r="N186" s="323" t="str">
        <f>IF(PROGRESS!AC200="","NO DATA",PROGRESS!AC200)</f>
        <v>NO DATA</v>
      </c>
      <c r="O186" s="323" t="str">
        <f>IF(PROGRESS!AH200="","NO DATA",PROGRESS!AH200)</f>
        <v>NO DATA</v>
      </c>
      <c r="P186" s="323" t="str">
        <f>IF(PROGRESS!AM200="","NO DATA",PROGRESS!AM200)</f>
        <v>NO DATA</v>
      </c>
      <c r="Q186" s="323" t="str">
        <f>IF(PROGRESS!AR200="","NO DATA",PROGRESS!AR200)</f>
        <v>NO DATA</v>
      </c>
      <c r="R186" s="323" t="str">
        <f>IF(PROGRESS!AW200="","NO DATA",PROGRESS!AW200)</f>
        <v>NO DATA</v>
      </c>
      <c r="S186" s="323" t="str">
        <f>IF(PROGRESS!BB200="","NO DATA",PROGRESS!BB200)</f>
        <v>NO DATA</v>
      </c>
      <c r="T186" s="323" t="str">
        <f>IF(PROGRESS!BG200="","NO DATA",PROGRESS!BG200)</f>
        <v>NO DATA</v>
      </c>
      <c r="U186" s="323" t="str">
        <f>IF(PROGRESS!BL200="","NO DATA",PROGRESS!BL200)</f>
        <v>NO DATA</v>
      </c>
      <c r="V186" s="323" t="str">
        <f>IF(PROGRESS!BQ200="","NO DATA",PROGRESS!BQ200)</f>
        <v>NO DATA</v>
      </c>
      <c r="W186" s="323" t="str">
        <f>IF(PROGRESS!BV200="","NO DATA",PROGRESS!BV200)</f>
        <v>NO DATA</v>
      </c>
      <c r="X186" s="323" t="str">
        <f>IF(PROGRESS!CA200="","NO DATA",PROGRESS!CA200)</f>
        <v>NO DATA</v>
      </c>
      <c r="Y186" s="323" t="str">
        <f>IF(PROGRESS!CF200="","NO DATA",PROGRESS!CF200)</f>
        <v>NO DATA</v>
      </c>
      <c r="Z186" s="323" t="str">
        <f>IF(PROGRESS!CK200="","NO DATA",PROGRESS!CK200)</f>
        <v>NO DATA</v>
      </c>
    </row>
    <row r="187" spans="1:26" x14ac:dyDescent="0.25">
      <c r="A187" s="19">
        <f>IF(DATASHEET!A187="","",DATASHEET!A187)</f>
        <v>152836</v>
      </c>
      <c r="B187" s="20" t="str">
        <f>DATASHEET!B187</f>
        <v>THOMPSON, Harvey</v>
      </c>
      <c r="C187" s="21" t="str">
        <f>DATASHEET!C187</f>
        <v>8TR</v>
      </c>
      <c r="D187" s="19" t="str">
        <f>DATASHEET!D187</f>
        <v>M</v>
      </c>
      <c r="E187" s="20" t="str">
        <f>DATASHEET!J187</f>
        <v>K</v>
      </c>
      <c r="F187" s="20" t="str">
        <f>DATASHEET!E187</f>
        <v>N</v>
      </c>
      <c r="G187" s="20" t="str">
        <f>IF(A187="","",IF(DATASHEET!F187="White - British","N","Y"))</f>
        <v>N</v>
      </c>
      <c r="H187" s="20" t="str">
        <f>DATASHEET!H187</f>
        <v>N</v>
      </c>
      <c r="I187" s="20" t="str">
        <f>DATASHEET!I187</f>
        <v>N</v>
      </c>
      <c r="J187" s="21" t="str">
        <f>DATASHEET!M187</f>
        <v>M</v>
      </c>
      <c r="K187" s="22"/>
      <c r="L187" s="323" t="str">
        <f>IF(PROGRESS!S201="","NO DATA",PROGRESS!S201)</f>
        <v>NO DATA</v>
      </c>
      <c r="M187" s="323" t="str">
        <f>IF(PROGRESS!X201="","NO DATA",PROGRESS!X201)</f>
        <v>NO DATA</v>
      </c>
      <c r="N187" s="323" t="str">
        <f>IF(PROGRESS!AC201="","NO DATA",PROGRESS!AC201)</f>
        <v>NO DATA</v>
      </c>
      <c r="O187" s="323" t="str">
        <f>IF(PROGRESS!AH201="","NO DATA",PROGRESS!AH201)</f>
        <v>NO DATA</v>
      </c>
      <c r="P187" s="323" t="str">
        <f>IF(PROGRESS!AM201="","NO DATA",PROGRESS!AM201)</f>
        <v>NO DATA</v>
      </c>
      <c r="Q187" s="323" t="str">
        <f>IF(PROGRESS!AR201="","NO DATA",PROGRESS!AR201)</f>
        <v>NO DATA</v>
      </c>
      <c r="R187" s="323" t="str">
        <f>IF(PROGRESS!AW201="","NO DATA",PROGRESS!AW201)</f>
        <v>NO DATA</v>
      </c>
      <c r="S187" s="323" t="str">
        <f>IF(PROGRESS!BB201="","NO DATA",PROGRESS!BB201)</f>
        <v>NO DATA</v>
      </c>
      <c r="T187" s="323" t="str">
        <f>IF(PROGRESS!BG201="","NO DATA",PROGRESS!BG201)</f>
        <v>NO DATA</v>
      </c>
      <c r="U187" s="323" t="str">
        <f>IF(PROGRESS!BL201="","NO DATA",PROGRESS!BL201)</f>
        <v>NO DATA</v>
      </c>
      <c r="V187" s="323" t="str">
        <f>IF(PROGRESS!BQ201="","NO DATA",PROGRESS!BQ201)</f>
        <v>NO DATA</v>
      </c>
      <c r="W187" s="323" t="str">
        <f>IF(PROGRESS!BV201="","NO DATA",PROGRESS!BV201)</f>
        <v>NO DATA</v>
      </c>
      <c r="X187" s="323" t="str">
        <f>IF(PROGRESS!CA201="","NO DATA",PROGRESS!CA201)</f>
        <v>NO DATA</v>
      </c>
      <c r="Y187" s="323" t="str">
        <f>IF(PROGRESS!CF201="","NO DATA",PROGRESS!CF201)</f>
        <v>NO DATA</v>
      </c>
      <c r="Z187" s="323" t="str">
        <f>IF(PROGRESS!CK201="","NO DATA",PROGRESS!CK201)</f>
        <v>NO DATA</v>
      </c>
    </row>
    <row r="188" spans="1:26" x14ac:dyDescent="0.25">
      <c r="A188" s="19">
        <f>IF(DATASHEET!A188="","",DATASHEET!A188)</f>
        <v>152819</v>
      </c>
      <c r="B188" s="20" t="str">
        <f>DATASHEET!B188</f>
        <v>THOMPSON, Neriah</v>
      </c>
      <c r="C188" s="21" t="str">
        <f>DATASHEET!C188</f>
        <v>8AR</v>
      </c>
      <c r="D188" s="19" t="str">
        <f>DATASHEET!D188</f>
        <v>F</v>
      </c>
      <c r="E188" s="20" t="str">
        <f>DATASHEET!J188</f>
        <v>N</v>
      </c>
      <c r="F188" s="20" t="str">
        <f>DATASHEET!E188</f>
        <v>Y</v>
      </c>
      <c r="G188" s="20" t="str">
        <f>IF(A188="","",IF(DATASHEET!F188="White - British","N","Y"))</f>
        <v>Y</v>
      </c>
      <c r="H188" s="20" t="str">
        <f>DATASHEET!H188</f>
        <v>Y</v>
      </c>
      <c r="I188" s="20" t="str">
        <f>DATASHEET!I188</f>
        <v>N</v>
      </c>
      <c r="J188" s="21" t="str">
        <f>DATASHEET!M188</f>
        <v>H</v>
      </c>
      <c r="K188" s="22"/>
      <c r="L188" s="323" t="str">
        <f>IF(PROGRESS!S202="","NO DATA",PROGRESS!S202)</f>
        <v>NO DATA</v>
      </c>
      <c r="M188" s="323" t="str">
        <f>IF(PROGRESS!X202="","NO DATA",PROGRESS!X202)</f>
        <v>NO DATA</v>
      </c>
      <c r="N188" s="323" t="str">
        <f>IF(PROGRESS!AC202="","NO DATA",PROGRESS!AC202)</f>
        <v>NO DATA</v>
      </c>
      <c r="O188" s="323" t="str">
        <f>IF(PROGRESS!AH202="","NO DATA",PROGRESS!AH202)</f>
        <v>NO DATA</v>
      </c>
      <c r="P188" s="323" t="str">
        <f>IF(PROGRESS!AM202="","NO DATA",PROGRESS!AM202)</f>
        <v>NO DATA</v>
      </c>
      <c r="Q188" s="323" t="str">
        <f>IF(PROGRESS!AR202="","NO DATA",PROGRESS!AR202)</f>
        <v>NO DATA</v>
      </c>
      <c r="R188" s="323" t="str">
        <f>IF(PROGRESS!AW202="","NO DATA",PROGRESS!AW202)</f>
        <v>NO DATA</v>
      </c>
      <c r="S188" s="323" t="str">
        <f>IF(PROGRESS!BB202="","NO DATA",PROGRESS!BB202)</f>
        <v>NO DATA</v>
      </c>
      <c r="T188" s="323" t="str">
        <f>IF(PROGRESS!BG202="","NO DATA",PROGRESS!BG202)</f>
        <v>NO DATA</v>
      </c>
      <c r="U188" s="323" t="str">
        <f>IF(PROGRESS!BL202="","NO DATA",PROGRESS!BL202)</f>
        <v>NO DATA</v>
      </c>
      <c r="V188" s="323" t="str">
        <f>IF(PROGRESS!BQ202="","NO DATA",PROGRESS!BQ202)</f>
        <v>NO DATA</v>
      </c>
      <c r="W188" s="323" t="str">
        <f>IF(PROGRESS!BV202="","NO DATA",PROGRESS!BV202)</f>
        <v>NO DATA</v>
      </c>
      <c r="X188" s="323" t="str">
        <f>IF(PROGRESS!CA202="","NO DATA",PROGRESS!CA202)</f>
        <v>NO DATA</v>
      </c>
      <c r="Y188" s="323" t="str">
        <f>IF(PROGRESS!CF202="","NO DATA",PROGRESS!CF202)</f>
        <v>NO DATA</v>
      </c>
      <c r="Z188" s="323" t="str">
        <f>IF(PROGRESS!CK202="","NO DATA",PROGRESS!CK202)</f>
        <v>NO DATA</v>
      </c>
    </row>
    <row r="189" spans="1:26" x14ac:dyDescent="0.25">
      <c r="A189" s="19">
        <f>IF(DATASHEET!A189="","",DATASHEET!A189)</f>
        <v>152742</v>
      </c>
      <c r="B189" s="20" t="str">
        <f>DATASHEET!B189</f>
        <v>TIJO, Jayden</v>
      </c>
      <c r="C189" s="21" t="str">
        <f>DATASHEET!C189</f>
        <v>8JJ</v>
      </c>
      <c r="D189" s="19" t="str">
        <f>DATASHEET!D189</f>
        <v>M</v>
      </c>
      <c r="E189" s="20" t="str">
        <f>DATASHEET!J189</f>
        <v>N</v>
      </c>
      <c r="F189" s="20" t="str">
        <f>DATASHEET!E189</f>
        <v>N</v>
      </c>
      <c r="G189" s="20" t="str">
        <f>IF(A189="","",IF(DATASHEET!F189="White - British","N","Y"))</f>
        <v>Y</v>
      </c>
      <c r="H189" s="20" t="str">
        <f>DATASHEET!H189</f>
        <v>N</v>
      </c>
      <c r="I189" s="20" t="str">
        <f>DATASHEET!I189</f>
        <v>N</v>
      </c>
      <c r="J189" s="21" t="str">
        <f>DATASHEET!M189</f>
        <v>H</v>
      </c>
      <c r="K189" s="22"/>
      <c r="L189" s="323" t="str">
        <f>IF(PROGRESS!S203="","NO DATA",PROGRESS!S203)</f>
        <v>NO DATA</v>
      </c>
      <c r="M189" s="323" t="str">
        <f>IF(PROGRESS!X203="","NO DATA",PROGRESS!X203)</f>
        <v>NO DATA</v>
      </c>
      <c r="N189" s="323" t="str">
        <f>IF(PROGRESS!AC203="","NO DATA",PROGRESS!AC203)</f>
        <v>NO DATA</v>
      </c>
      <c r="O189" s="323" t="str">
        <f>IF(PROGRESS!AH203="","NO DATA",PROGRESS!AH203)</f>
        <v>NO DATA</v>
      </c>
      <c r="P189" s="323" t="str">
        <f>IF(PROGRESS!AM203="","NO DATA",PROGRESS!AM203)</f>
        <v>NO DATA</v>
      </c>
      <c r="Q189" s="323" t="str">
        <f>IF(PROGRESS!AR203="","NO DATA",PROGRESS!AR203)</f>
        <v>NO DATA</v>
      </c>
      <c r="R189" s="323" t="str">
        <f>IF(PROGRESS!AW203="","NO DATA",PROGRESS!AW203)</f>
        <v>NO DATA</v>
      </c>
      <c r="S189" s="323" t="str">
        <f>IF(PROGRESS!BB203="","NO DATA",PROGRESS!BB203)</f>
        <v>NO DATA</v>
      </c>
      <c r="T189" s="323" t="str">
        <f>IF(PROGRESS!BG203="","NO DATA",PROGRESS!BG203)</f>
        <v>NO DATA</v>
      </c>
      <c r="U189" s="323" t="str">
        <f>IF(PROGRESS!BL203="","NO DATA",PROGRESS!BL203)</f>
        <v>NO DATA</v>
      </c>
      <c r="V189" s="323" t="str">
        <f>IF(PROGRESS!BQ203="","NO DATA",PROGRESS!BQ203)</f>
        <v>NO DATA</v>
      </c>
      <c r="W189" s="323" t="str">
        <f>IF(PROGRESS!BV203="","NO DATA",PROGRESS!BV203)</f>
        <v>NO DATA</v>
      </c>
      <c r="X189" s="323" t="str">
        <f>IF(PROGRESS!CA203="","NO DATA",PROGRESS!CA203)</f>
        <v>NO DATA</v>
      </c>
      <c r="Y189" s="323" t="str">
        <f>IF(PROGRESS!CF203="","NO DATA",PROGRESS!CF203)</f>
        <v>NO DATA</v>
      </c>
      <c r="Z189" s="323" t="str">
        <f>IF(PROGRESS!CK203="","NO DATA",PROGRESS!CK203)</f>
        <v>NO DATA</v>
      </c>
    </row>
    <row r="190" spans="1:26" x14ac:dyDescent="0.25">
      <c r="A190" s="19">
        <f>IF(DATASHEET!A190="","",DATASHEET!A190)</f>
        <v>152866</v>
      </c>
      <c r="B190" s="20" t="str">
        <f>DATASHEET!B190</f>
        <v>TODD, Joseph</v>
      </c>
      <c r="C190" s="21" t="str">
        <f>DATASHEET!C190</f>
        <v>8KS</v>
      </c>
      <c r="D190" s="19" t="str">
        <f>DATASHEET!D190</f>
        <v>M</v>
      </c>
      <c r="E190" s="20" t="str">
        <f>DATASHEET!J190</f>
        <v>N</v>
      </c>
      <c r="F190" s="20" t="str">
        <f>DATASHEET!E190</f>
        <v>N</v>
      </c>
      <c r="G190" s="20" t="str">
        <f>IF(A190="","",IF(DATASHEET!F190="White - British","N","Y"))</f>
        <v>N</v>
      </c>
      <c r="H190" s="20" t="str">
        <f>DATASHEET!H190</f>
        <v>N</v>
      </c>
      <c r="I190" s="20" t="str">
        <f>DATASHEET!I190</f>
        <v>N</v>
      </c>
      <c r="J190" s="21" t="str">
        <f>DATASHEET!M190</f>
        <v>H</v>
      </c>
      <c r="K190" s="22"/>
      <c r="L190" s="323" t="str">
        <f>IF(PROGRESS!S204="","NO DATA",PROGRESS!S204)</f>
        <v>NO DATA</v>
      </c>
      <c r="M190" s="323" t="str">
        <f>IF(PROGRESS!X204="","NO DATA",PROGRESS!X204)</f>
        <v>NO DATA</v>
      </c>
      <c r="N190" s="323" t="str">
        <f>IF(PROGRESS!AC204="","NO DATA",PROGRESS!AC204)</f>
        <v>NO DATA</v>
      </c>
      <c r="O190" s="323" t="str">
        <f>IF(PROGRESS!AH204="","NO DATA",PROGRESS!AH204)</f>
        <v>NO DATA</v>
      </c>
      <c r="P190" s="323" t="str">
        <f>IF(PROGRESS!AM204="","NO DATA",PROGRESS!AM204)</f>
        <v>NO DATA</v>
      </c>
      <c r="Q190" s="323" t="str">
        <f>IF(PROGRESS!AR204="","NO DATA",PROGRESS!AR204)</f>
        <v>NO DATA</v>
      </c>
      <c r="R190" s="323" t="str">
        <f>IF(PROGRESS!AW204="","NO DATA",PROGRESS!AW204)</f>
        <v>NO DATA</v>
      </c>
      <c r="S190" s="323" t="str">
        <f>IF(PROGRESS!BB204="","NO DATA",PROGRESS!BB204)</f>
        <v>NO DATA</v>
      </c>
      <c r="T190" s="323" t="str">
        <f>IF(PROGRESS!BG204="","NO DATA",PROGRESS!BG204)</f>
        <v>NO DATA</v>
      </c>
      <c r="U190" s="323" t="str">
        <f>IF(PROGRESS!BL204="","NO DATA",PROGRESS!BL204)</f>
        <v>NO DATA</v>
      </c>
      <c r="V190" s="323" t="str">
        <f>IF(PROGRESS!BQ204="","NO DATA",PROGRESS!BQ204)</f>
        <v>NO DATA</v>
      </c>
      <c r="W190" s="323" t="str">
        <f>IF(PROGRESS!BV204="","NO DATA",PROGRESS!BV204)</f>
        <v>NO DATA</v>
      </c>
      <c r="X190" s="323" t="str">
        <f>IF(PROGRESS!CA204="","NO DATA",PROGRESS!CA204)</f>
        <v>NO DATA</v>
      </c>
      <c r="Y190" s="323" t="str">
        <f>IF(PROGRESS!CF204="","NO DATA",PROGRESS!CF204)</f>
        <v>NO DATA</v>
      </c>
      <c r="Z190" s="323" t="str">
        <f>IF(PROGRESS!CK204="","NO DATA",PROGRESS!CK204)</f>
        <v>NO DATA</v>
      </c>
    </row>
    <row r="191" spans="1:26" x14ac:dyDescent="0.25">
      <c r="A191" s="19">
        <f>IF(DATASHEET!A191="","",DATASHEET!A191)</f>
        <v>152822</v>
      </c>
      <c r="B191" s="20" t="str">
        <f>DATASHEET!B191</f>
        <v>TOMAS-NEGASH, Yosan</v>
      </c>
      <c r="C191" s="21" t="str">
        <f>DATASHEET!C191</f>
        <v>8MH</v>
      </c>
      <c r="D191" s="19" t="str">
        <f>DATASHEET!D191</f>
        <v>F</v>
      </c>
      <c r="E191" s="20" t="str">
        <f>DATASHEET!J191</f>
        <v>N</v>
      </c>
      <c r="F191" s="20" t="str">
        <f>DATASHEET!E191</f>
        <v>N</v>
      </c>
      <c r="G191" s="20" t="str">
        <f>IF(A191="","",IF(DATASHEET!F191="White - British","N","Y"))</f>
        <v>Y</v>
      </c>
      <c r="H191" s="20" t="str">
        <f>DATASHEET!H191</f>
        <v>N</v>
      </c>
      <c r="I191" s="20" t="str">
        <f>DATASHEET!I191</f>
        <v>N</v>
      </c>
      <c r="J191" s="21" t="str">
        <f>DATASHEET!M191</f>
        <v>M</v>
      </c>
      <c r="K191" s="22"/>
      <c r="L191" s="323" t="str">
        <f>IF(PROGRESS!S205="","NO DATA",PROGRESS!S205)</f>
        <v>NO DATA</v>
      </c>
      <c r="M191" s="323" t="str">
        <f>IF(PROGRESS!X205="","NO DATA",PROGRESS!X205)</f>
        <v>NO DATA</v>
      </c>
      <c r="N191" s="323" t="str">
        <f>IF(PROGRESS!AC205="","NO DATA",PROGRESS!AC205)</f>
        <v>NO DATA</v>
      </c>
      <c r="O191" s="323" t="str">
        <f>IF(PROGRESS!AH205="","NO DATA",PROGRESS!AH205)</f>
        <v>NO DATA</v>
      </c>
      <c r="P191" s="323" t="str">
        <f>IF(PROGRESS!AM205="","NO DATA",PROGRESS!AM205)</f>
        <v>NO DATA</v>
      </c>
      <c r="Q191" s="323" t="str">
        <f>IF(PROGRESS!AR205="","NO DATA",PROGRESS!AR205)</f>
        <v>NO DATA</v>
      </c>
      <c r="R191" s="323" t="str">
        <f>IF(PROGRESS!AW205="","NO DATA",PROGRESS!AW205)</f>
        <v>NO DATA</v>
      </c>
      <c r="S191" s="323" t="str">
        <f>IF(PROGRESS!BB205="","NO DATA",PROGRESS!BB205)</f>
        <v>NO DATA</v>
      </c>
      <c r="T191" s="323" t="str">
        <f>IF(PROGRESS!BG205="","NO DATA",PROGRESS!BG205)</f>
        <v>NO DATA</v>
      </c>
      <c r="U191" s="323" t="str">
        <f>IF(PROGRESS!BL205="","NO DATA",PROGRESS!BL205)</f>
        <v>NO DATA</v>
      </c>
      <c r="V191" s="323" t="str">
        <f>IF(PROGRESS!BQ205="","NO DATA",PROGRESS!BQ205)</f>
        <v>NO DATA</v>
      </c>
      <c r="W191" s="323" t="str">
        <f>IF(PROGRESS!BV205="","NO DATA",PROGRESS!BV205)</f>
        <v>NO DATA</v>
      </c>
      <c r="X191" s="323" t="str">
        <f>IF(PROGRESS!CA205="","NO DATA",PROGRESS!CA205)</f>
        <v>NO DATA</v>
      </c>
      <c r="Y191" s="323" t="str">
        <f>IF(PROGRESS!CF205="","NO DATA",PROGRESS!CF205)</f>
        <v>NO DATA</v>
      </c>
      <c r="Z191" s="323" t="str">
        <f>IF(PROGRESS!CK205="","NO DATA",PROGRESS!CK205)</f>
        <v>NO DATA</v>
      </c>
    </row>
    <row r="192" spans="1:26" x14ac:dyDescent="0.25">
      <c r="A192" s="19">
        <f>IF(DATASHEET!A192="","",DATASHEET!A192)</f>
        <v>152933</v>
      </c>
      <c r="B192" s="20" t="str">
        <f>DATASHEET!B192</f>
        <v>TOMCZAK, Marta</v>
      </c>
      <c r="C192" s="21" t="str">
        <f>DATASHEET!C192</f>
        <v>8JJ</v>
      </c>
      <c r="D192" s="19" t="str">
        <f>DATASHEET!D192</f>
        <v>F</v>
      </c>
      <c r="E192" s="20" t="str">
        <f>DATASHEET!J192</f>
        <v>N</v>
      </c>
      <c r="F192" s="20" t="str">
        <f>DATASHEET!E192</f>
        <v>N</v>
      </c>
      <c r="G192" s="20" t="str">
        <f>IF(A192="","",IF(DATASHEET!F192="White - British","N","Y"))</f>
        <v>Y</v>
      </c>
      <c r="H192" s="20" t="str">
        <f>DATASHEET!H192</f>
        <v>N</v>
      </c>
      <c r="I192" s="20" t="str">
        <f>DATASHEET!I192</f>
        <v>N</v>
      </c>
      <c r="J192" s="21" t="str">
        <f>DATASHEET!M192</f>
        <v>H</v>
      </c>
      <c r="K192" s="22"/>
      <c r="L192" s="323" t="str">
        <f>IF(PROGRESS!S206="","NO DATA",PROGRESS!S206)</f>
        <v>NO DATA</v>
      </c>
      <c r="M192" s="323" t="str">
        <f>IF(PROGRESS!X206="","NO DATA",PROGRESS!X206)</f>
        <v>NO DATA</v>
      </c>
      <c r="N192" s="323" t="str">
        <f>IF(PROGRESS!AC206="","NO DATA",PROGRESS!AC206)</f>
        <v>NO DATA</v>
      </c>
      <c r="O192" s="323" t="str">
        <f>IF(PROGRESS!AH206="","NO DATA",PROGRESS!AH206)</f>
        <v>NO DATA</v>
      </c>
      <c r="P192" s="323" t="str">
        <f>IF(PROGRESS!AM206="","NO DATA",PROGRESS!AM206)</f>
        <v>NO DATA</v>
      </c>
      <c r="Q192" s="323" t="str">
        <f>IF(PROGRESS!AR206="","NO DATA",PROGRESS!AR206)</f>
        <v>NO DATA</v>
      </c>
      <c r="R192" s="323" t="str">
        <f>IF(PROGRESS!AW206="","NO DATA",PROGRESS!AW206)</f>
        <v>NO DATA</v>
      </c>
      <c r="S192" s="323" t="str">
        <f>IF(PROGRESS!BB206="","NO DATA",PROGRESS!BB206)</f>
        <v>NO DATA</v>
      </c>
      <c r="T192" s="323" t="str">
        <f>IF(PROGRESS!BG206="","NO DATA",PROGRESS!BG206)</f>
        <v>NO DATA</v>
      </c>
      <c r="U192" s="323" t="str">
        <f>IF(PROGRESS!BL206="","NO DATA",PROGRESS!BL206)</f>
        <v>NO DATA</v>
      </c>
      <c r="V192" s="323" t="str">
        <f>IF(PROGRESS!BQ206="","NO DATA",PROGRESS!BQ206)</f>
        <v>NO DATA</v>
      </c>
      <c r="W192" s="323" t="str">
        <f>IF(PROGRESS!BV206="","NO DATA",PROGRESS!BV206)</f>
        <v>NO DATA</v>
      </c>
      <c r="X192" s="323" t="str">
        <f>IF(PROGRESS!CA206="","NO DATA",PROGRESS!CA206)</f>
        <v>NO DATA</v>
      </c>
      <c r="Y192" s="323" t="str">
        <f>IF(PROGRESS!CF206="","NO DATA",PROGRESS!CF206)</f>
        <v>NO DATA</v>
      </c>
      <c r="Z192" s="323" t="str">
        <f>IF(PROGRESS!CK206="","NO DATA",PROGRESS!CK206)</f>
        <v>NO DATA</v>
      </c>
    </row>
    <row r="193" spans="1:26" x14ac:dyDescent="0.25">
      <c r="A193" s="19">
        <f>IF(DATASHEET!A193="","",DATASHEET!A193)</f>
        <v>152778</v>
      </c>
      <c r="B193" s="20" t="str">
        <f>DATASHEET!B193</f>
        <v>TRIGUEIROS, Barbara</v>
      </c>
      <c r="C193" s="21" t="str">
        <f>DATASHEET!C193</f>
        <v>8AR</v>
      </c>
      <c r="D193" s="19" t="str">
        <f>DATASHEET!D193</f>
        <v>F</v>
      </c>
      <c r="E193" s="20" t="str">
        <f>DATASHEET!J193</f>
        <v>N</v>
      </c>
      <c r="F193" s="20" t="str">
        <f>DATASHEET!E193</f>
        <v>N</v>
      </c>
      <c r="G193" s="20" t="str">
        <f>IF(A193="","",IF(DATASHEET!F193="White - British","N","Y"))</f>
        <v>Y</v>
      </c>
      <c r="H193" s="20" t="str">
        <f>DATASHEET!H193</f>
        <v>N</v>
      </c>
      <c r="I193" s="20" t="str">
        <f>DATASHEET!I193</f>
        <v>N</v>
      </c>
      <c r="J193" s="21" t="str">
        <f>DATASHEET!M193</f>
        <v>H</v>
      </c>
      <c r="K193" s="22"/>
      <c r="L193" s="323" t="str">
        <f>IF(PROGRESS!S207="","NO DATA",PROGRESS!S207)</f>
        <v>NO DATA</v>
      </c>
      <c r="M193" s="323" t="str">
        <f>IF(PROGRESS!X207="","NO DATA",PROGRESS!X207)</f>
        <v>NO DATA</v>
      </c>
      <c r="N193" s="323" t="str">
        <f>IF(PROGRESS!AC207="","NO DATA",PROGRESS!AC207)</f>
        <v>NO DATA</v>
      </c>
      <c r="O193" s="323" t="str">
        <f>IF(PROGRESS!AH207="","NO DATA",PROGRESS!AH207)</f>
        <v>NO DATA</v>
      </c>
      <c r="P193" s="323" t="str">
        <f>IF(PROGRESS!AM207="","NO DATA",PROGRESS!AM207)</f>
        <v>NO DATA</v>
      </c>
      <c r="Q193" s="323" t="str">
        <f>IF(PROGRESS!AR207="","NO DATA",PROGRESS!AR207)</f>
        <v>NO DATA</v>
      </c>
      <c r="R193" s="323" t="str">
        <f>IF(PROGRESS!AW207="","NO DATA",PROGRESS!AW207)</f>
        <v>NO DATA</v>
      </c>
      <c r="S193" s="323" t="str">
        <f>IF(PROGRESS!BB207="","NO DATA",PROGRESS!BB207)</f>
        <v>NO DATA</v>
      </c>
      <c r="T193" s="323" t="str">
        <f>IF(PROGRESS!BG207="","NO DATA",PROGRESS!BG207)</f>
        <v>NO DATA</v>
      </c>
      <c r="U193" s="323" t="str">
        <f>IF(PROGRESS!BL207="","NO DATA",PROGRESS!BL207)</f>
        <v>NO DATA</v>
      </c>
      <c r="V193" s="323" t="str">
        <f>IF(PROGRESS!BQ207="","NO DATA",PROGRESS!BQ207)</f>
        <v>NO DATA</v>
      </c>
      <c r="W193" s="323" t="str">
        <f>IF(PROGRESS!BV207="","NO DATA",PROGRESS!BV207)</f>
        <v>NO DATA</v>
      </c>
      <c r="X193" s="323" t="str">
        <f>IF(PROGRESS!CA207="","NO DATA",PROGRESS!CA207)</f>
        <v>NO DATA</v>
      </c>
      <c r="Y193" s="323" t="str">
        <f>IF(PROGRESS!CF207="","NO DATA",PROGRESS!CF207)</f>
        <v>NO DATA</v>
      </c>
      <c r="Z193" s="323" t="str">
        <f>IF(PROGRESS!CK207="","NO DATA",PROGRESS!CK207)</f>
        <v>NO DATA</v>
      </c>
    </row>
    <row r="194" spans="1:26" x14ac:dyDescent="0.25">
      <c r="A194" s="19">
        <f>IF(DATASHEET!A194="","",DATASHEET!A194)</f>
        <v>152781</v>
      </c>
      <c r="B194" s="20" t="str">
        <f>DATASHEET!B194</f>
        <v>TSANG, Bobbie</v>
      </c>
      <c r="C194" s="21" t="str">
        <f>DATASHEET!C194</f>
        <v>8KS</v>
      </c>
      <c r="D194" s="19" t="str">
        <f>DATASHEET!D194</f>
        <v>F</v>
      </c>
      <c r="E194" s="20" t="str">
        <f>DATASHEET!J194</f>
        <v>N</v>
      </c>
      <c r="F194" s="20" t="str">
        <f>DATASHEET!E194</f>
        <v>N</v>
      </c>
      <c r="G194" s="20" t="str">
        <f>IF(A194="","",IF(DATASHEET!F194="White - British","N","Y"))</f>
        <v>Y</v>
      </c>
      <c r="H194" s="20" t="str">
        <f>DATASHEET!H194</f>
        <v>Y</v>
      </c>
      <c r="I194" s="20" t="str">
        <f>DATASHEET!I194</f>
        <v>N</v>
      </c>
      <c r="J194" s="21" t="str">
        <f>DATASHEET!M194</f>
        <v>H</v>
      </c>
      <c r="K194" s="22"/>
      <c r="L194" s="323" t="str">
        <f>IF(PROGRESS!S208="","NO DATA",PROGRESS!S208)</f>
        <v>NO DATA</v>
      </c>
      <c r="M194" s="323" t="str">
        <f>IF(PROGRESS!X208="","NO DATA",PROGRESS!X208)</f>
        <v>NO DATA</v>
      </c>
      <c r="N194" s="323" t="str">
        <f>IF(PROGRESS!AC208="","NO DATA",PROGRESS!AC208)</f>
        <v>NO DATA</v>
      </c>
      <c r="O194" s="323" t="str">
        <f>IF(PROGRESS!AH208="","NO DATA",PROGRESS!AH208)</f>
        <v>NO DATA</v>
      </c>
      <c r="P194" s="323" t="str">
        <f>IF(PROGRESS!AM208="","NO DATA",PROGRESS!AM208)</f>
        <v>NO DATA</v>
      </c>
      <c r="Q194" s="323" t="str">
        <f>IF(PROGRESS!AR208="","NO DATA",PROGRESS!AR208)</f>
        <v>NO DATA</v>
      </c>
      <c r="R194" s="323" t="str">
        <f>IF(PROGRESS!AW208="","NO DATA",PROGRESS!AW208)</f>
        <v>NO DATA</v>
      </c>
      <c r="S194" s="323" t="str">
        <f>IF(PROGRESS!BB208="","NO DATA",PROGRESS!BB208)</f>
        <v>NO DATA</v>
      </c>
      <c r="T194" s="323" t="str">
        <f>IF(PROGRESS!BG208="","NO DATA",PROGRESS!BG208)</f>
        <v>NO DATA</v>
      </c>
      <c r="U194" s="323" t="str">
        <f>IF(PROGRESS!BL208="","NO DATA",PROGRESS!BL208)</f>
        <v>NO DATA</v>
      </c>
      <c r="V194" s="323" t="str">
        <f>IF(PROGRESS!BQ208="","NO DATA",PROGRESS!BQ208)</f>
        <v>NO DATA</v>
      </c>
      <c r="W194" s="323" t="str">
        <f>IF(PROGRESS!BV208="","NO DATA",PROGRESS!BV208)</f>
        <v>NO DATA</v>
      </c>
      <c r="X194" s="323" t="str">
        <f>IF(PROGRESS!CA208="","NO DATA",PROGRESS!CA208)</f>
        <v>NO DATA</v>
      </c>
      <c r="Y194" s="323" t="str">
        <f>IF(PROGRESS!CF208="","NO DATA",PROGRESS!CF208)</f>
        <v>NO DATA</v>
      </c>
      <c r="Z194" s="323" t="str">
        <f>IF(PROGRESS!CK208="","NO DATA",PROGRESS!CK208)</f>
        <v>NO DATA</v>
      </c>
    </row>
    <row r="195" spans="1:26" x14ac:dyDescent="0.25">
      <c r="A195" s="19">
        <f>IF(DATASHEET!A195="","",DATASHEET!A195)</f>
        <v>152937</v>
      </c>
      <c r="B195" s="20" t="str">
        <f>DATASHEET!B195</f>
        <v>TURNER, Isaac</v>
      </c>
      <c r="C195" s="21" t="str">
        <f>DATASHEET!C195</f>
        <v>8MH</v>
      </c>
      <c r="D195" s="19" t="str">
        <f>DATASHEET!D195</f>
        <v>M</v>
      </c>
      <c r="E195" s="20" t="str">
        <f>DATASHEET!J195</f>
        <v>N</v>
      </c>
      <c r="F195" s="20" t="str">
        <f>DATASHEET!E195</f>
        <v>N</v>
      </c>
      <c r="G195" s="20" t="str">
        <f>IF(A195="","",IF(DATASHEET!F195="White - British","N","Y"))</f>
        <v>N</v>
      </c>
      <c r="H195" s="20" t="str">
        <f>DATASHEET!H195</f>
        <v>N</v>
      </c>
      <c r="I195" s="20" t="str">
        <f>DATASHEET!I195</f>
        <v>N</v>
      </c>
      <c r="J195" s="21" t="str">
        <f>DATASHEET!M195</f>
        <v>M</v>
      </c>
      <c r="K195" s="22"/>
      <c r="L195" s="323" t="str">
        <f>IF(PROGRESS!S209="","NO DATA",PROGRESS!S209)</f>
        <v>NO DATA</v>
      </c>
      <c r="M195" s="323" t="str">
        <f>IF(PROGRESS!X209="","NO DATA",PROGRESS!X209)</f>
        <v>NO DATA</v>
      </c>
      <c r="N195" s="323" t="str">
        <f>IF(PROGRESS!AC209="","NO DATA",PROGRESS!AC209)</f>
        <v>NO DATA</v>
      </c>
      <c r="O195" s="323" t="str">
        <f>IF(PROGRESS!AH209="","NO DATA",PROGRESS!AH209)</f>
        <v>NO DATA</v>
      </c>
      <c r="P195" s="323" t="str">
        <f>IF(PROGRESS!AM209="","NO DATA",PROGRESS!AM209)</f>
        <v>NO DATA</v>
      </c>
      <c r="Q195" s="323" t="str">
        <f>IF(PROGRESS!AR209="","NO DATA",PROGRESS!AR209)</f>
        <v>NO DATA</v>
      </c>
      <c r="R195" s="323" t="str">
        <f>IF(PROGRESS!AW209="","NO DATA",PROGRESS!AW209)</f>
        <v>NO DATA</v>
      </c>
      <c r="S195" s="323" t="str">
        <f>IF(PROGRESS!BB209="","NO DATA",PROGRESS!BB209)</f>
        <v>NO DATA</v>
      </c>
      <c r="T195" s="323" t="str">
        <f>IF(PROGRESS!BG209="","NO DATA",PROGRESS!BG209)</f>
        <v>NO DATA</v>
      </c>
      <c r="U195" s="323" t="str">
        <f>IF(PROGRESS!BL209="","NO DATA",PROGRESS!BL209)</f>
        <v>NO DATA</v>
      </c>
      <c r="V195" s="323" t="str">
        <f>IF(PROGRESS!BQ209="","NO DATA",PROGRESS!BQ209)</f>
        <v>NO DATA</v>
      </c>
      <c r="W195" s="323" t="str">
        <f>IF(PROGRESS!BV209="","NO DATA",PROGRESS!BV209)</f>
        <v>NO DATA</v>
      </c>
      <c r="X195" s="323" t="str">
        <f>IF(PROGRESS!CA209="","NO DATA",PROGRESS!CA209)</f>
        <v>NO DATA</v>
      </c>
      <c r="Y195" s="323" t="str">
        <f>IF(PROGRESS!CF209="","NO DATA",PROGRESS!CF209)</f>
        <v>NO DATA</v>
      </c>
      <c r="Z195" s="323" t="str">
        <f>IF(PROGRESS!CK209="","NO DATA",PROGRESS!CK209)</f>
        <v>NO DATA</v>
      </c>
    </row>
    <row r="196" spans="1:26" x14ac:dyDescent="0.25">
      <c r="A196" s="19">
        <f>IF(DATASHEET!A196="","",DATASHEET!A196)</f>
        <v>152877</v>
      </c>
      <c r="B196" s="20" t="str">
        <f>DATASHEET!B196</f>
        <v>UFONDU, Kenechukwu</v>
      </c>
      <c r="C196" s="21" t="str">
        <f>DATASHEET!C196</f>
        <v>8JJ</v>
      </c>
      <c r="D196" s="19" t="str">
        <f>DATASHEET!D196</f>
        <v>M</v>
      </c>
      <c r="E196" s="20" t="str">
        <f>DATASHEET!J196</f>
        <v>N</v>
      </c>
      <c r="F196" s="20" t="str">
        <f>DATASHEET!E196</f>
        <v>N</v>
      </c>
      <c r="G196" s="20" t="str">
        <f>IF(A196="","",IF(DATASHEET!F196="White - British","N","Y"))</f>
        <v>Y</v>
      </c>
      <c r="H196" s="20" t="str">
        <f>DATASHEET!H196</f>
        <v>N</v>
      </c>
      <c r="I196" s="20" t="str">
        <f>DATASHEET!I196</f>
        <v>N</v>
      </c>
      <c r="J196" s="21" t="str">
        <f>DATASHEET!M196</f>
        <v>H</v>
      </c>
      <c r="K196" s="22"/>
      <c r="L196" s="323" t="str">
        <f>IF(PROGRESS!S210="","NO DATA",PROGRESS!S210)</f>
        <v>NO DATA</v>
      </c>
      <c r="M196" s="323" t="str">
        <f>IF(PROGRESS!X210="","NO DATA",PROGRESS!X210)</f>
        <v>NO DATA</v>
      </c>
      <c r="N196" s="323" t="str">
        <f>IF(PROGRESS!AC210="","NO DATA",PROGRESS!AC210)</f>
        <v>NO DATA</v>
      </c>
      <c r="O196" s="323" t="str">
        <f>IF(PROGRESS!AH210="","NO DATA",PROGRESS!AH210)</f>
        <v>NO DATA</v>
      </c>
      <c r="P196" s="323" t="str">
        <f>IF(PROGRESS!AM210="","NO DATA",PROGRESS!AM210)</f>
        <v>NO DATA</v>
      </c>
      <c r="Q196" s="323" t="str">
        <f>IF(PROGRESS!AR210="","NO DATA",PROGRESS!AR210)</f>
        <v>NO DATA</v>
      </c>
      <c r="R196" s="323" t="str">
        <f>IF(PROGRESS!AW210="","NO DATA",PROGRESS!AW210)</f>
        <v>NO DATA</v>
      </c>
      <c r="S196" s="323" t="str">
        <f>IF(PROGRESS!BB210="","NO DATA",PROGRESS!BB210)</f>
        <v>NO DATA</v>
      </c>
      <c r="T196" s="323" t="str">
        <f>IF(PROGRESS!BG210="","NO DATA",PROGRESS!BG210)</f>
        <v>NO DATA</v>
      </c>
      <c r="U196" s="323" t="str">
        <f>IF(PROGRESS!BL210="","NO DATA",PROGRESS!BL210)</f>
        <v>NO DATA</v>
      </c>
      <c r="V196" s="323" t="str">
        <f>IF(PROGRESS!BQ210="","NO DATA",PROGRESS!BQ210)</f>
        <v>NO DATA</v>
      </c>
      <c r="W196" s="323" t="str">
        <f>IF(PROGRESS!BV210="","NO DATA",PROGRESS!BV210)</f>
        <v>NO DATA</v>
      </c>
      <c r="X196" s="323" t="str">
        <f>IF(PROGRESS!CA210="","NO DATA",PROGRESS!CA210)</f>
        <v>NO DATA</v>
      </c>
      <c r="Y196" s="323" t="str">
        <f>IF(PROGRESS!CF210="","NO DATA",PROGRESS!CF210)</f>
        <v>NO DATA</v>
      </c>
      <c r="Z196" s="323" t="str">
        <f>IF(PROGRESS!CK210="","NO DATA",PROGRESS!CK210)</f>
        <v>NO DATA</v>
      </c>
    </row>
    <row r="197" spans="1:26" x14ac:dyDescent="0.25">
      <c r="A197" s="19">
        <f>IF(DATASHEET!A197="","",DATASHEET!A197)</f>
        <v>160004</v>
      </c>
      <c r="B197" s="20" t="str">
        <f>DATASHEET!B197</f>
        <v>UGONNA, Toben</v>
      </c>
      <c r="C197" s="21" t="str">
        <f>DATASHEET!C197</f>
        <v>8KC</v>
      </c>
      <c r="D197" s="19" t="str">
        <f>DATASHEET!D197</f>
        <v>M</v>
      </c>
      <c r="E197" s="20" t="str">
        <f>DATASHEET!J197</f>
        <v>N</v>
      </c>
      <c r="F197" s="20" t="str">
        <f>DATASHEET!E197</f>
        <v>N</v>
      </c>
      <c r="G197" s="20" t="str">
        <f>IF(A197="","",IF(DATASHEET!F197="White - British","N","Y"))</f>
        <v>Y</v>
      </c>
      <c r="H197" s="20" t="str">
        <f>DATASHEET!H197</f>
        <v>N</v>
      </c>
      <c r="I197" s="20" t="str">
        <f>DATASHEET!I197</f>
        <v>N</v>
      </c>
      <c r="J197" s="21" t="str">
        <f>DATASHEET!M197</f>
        <v>H</v>
      </c>
      <c r="K197" s="22"/>
      <c r="L197" s="323" t="str">
        <f>IF(PROGRESS!S211="","NO DATA",PROGRESS!S211)</f>
        <v>NO DATA</v>
      </c>
      <c r="M197" s="323" t="str">
        <f>IF(PROGRESS!X211="","NO DATA",PROGRESS!X211)</f>
        <v>NO DATA</v>
      </c>
      <c r="N197" s="323" t="str">
        <f>IF(PROGRESS!AC211="","NO DATA",PROGRESS!AC211)</f>
        <v>NO DATA</v>
      </c>
      <c r="O197" s="323" t="str">
        <f>IF(PROGRESS!AH211="","NO DATA",PROGRESS!AH211)</f>
        <v>NO DATA</v>
      </c>
      <c r="P197" s="323" t="str">
        <f>IF(PROGRESS!AM211="","NO DATA",PROGRESS!AM211)</f>
        <v>NO DATA</v>
      </c>
      <c r="Q197" s="323" t="str">
        <f>IF(PROGRESS!AR211="","NO DATA",PROGRESS!AR211)</f>
        <v>NO DATA</v>
      </c>
      <c r="R197" s="323" t="str">
        <f>IF(PROGRESS!AW211="","NO DATA",PROGRESS!AW211)</f>
        <v>NO DATA</v>
      </c>
      <c r="S197" s="323" t="str">
        <f>IF(PROGRESS!BB211="","NO DATA",PROGRESS!BB211)</f>
        <v>NO DATA</v>
      </c>
      <c r="T197" s="323" t="str">
        <f>IF(PROGRESS!BG211="","NO DATA",PROGRESS!BG211)</f>
        <v>NO DATA</v>
      </c>
      <c r="U197" s="323" t="str">
        <f>IF(PROGRESS!BL211="","NO DATA",PROGRESS!BL211)</f>
        <v>NO DATA</v>
      </c>
      <c r="V197" s="323" t="str">
        <f>IF(PROGRESS!BQ211="","NO DATA",PROGRESS!BQ211)</f>
        <v>NO DATA</v>
      </c>
      <c r="W197" s="323" t="str">
        <f>IF(PROGRESS!BV211="","NO DATA",PROGRESS!BV211)</f>
        <v>NO DATA</v>
      </c>
      <c r="X197" s="323" t="str">
        <f>IF(PROGRESS!CA211="","NO DATA",PROGRESS!CA211)</f>
        <v>NO DATA</v>
      </c>
      <c r="Y197" s="323" t="str">
        <f>IF(PROGRESS!CF211="","NO DATA",PROGRESS!CF211)</f>
        <v>NO DATA</v>
      </c>
      <c r="Z197" s="323" t="str">
        <f>IF(PROGRESS!CK211="","NO DATA",PROGRESS!CK211)</f>
        <v>NO DATA</v>
      </c>
    </row>
    <row r="198" spans="1:26" x14ac:dyDescent="0.25">
      <c r="A198" s="19">
        <f>IF(DATASHEET!A198="","",DATASHEET!A198)</f>
        <v>152945</v>
      </c>
      <c r="B198" s="20" t="str">
        <f>DATASHEET!B198</f>
        <v>UKANGA, Semaekediong</v>
      </c>
      <c r="C198" s="21" t="str">
        <f>DATASHEET!C198</f>
        <v>8PH</v>
      </c>
      <c r="D198" s="19" t="str">
        <f>DATASHEET!D198</f>
        <v>M</v>
      </c>
      <c r="E198" s="20" t="str">
        <f>DATASHEET!J198</f>
        <v>N</v>
      </c>
      <c r="F198" s="20" t="str">
        <f>DATASHEET!E198</f>
        <v>N</v>
      </c>
      <c r="G198" s="20" t="str">
        <f>IF(A198="","",IF(DATASHEET!F198="White - British","N","Y"))</f>
        <v>Y</v>
      </c>
      <c r="H198" s="20" t="str">
        <f>DATASHEET!H198</f>
        <v>N</v>
      </c>
      <c r="I198" s="20" t="str">
        <f>DATASHEET!I198</f>
        <v>N</v>
      </c>
      <c r="J198" s="21" t="str">
        <f>DATASHEET!M198</f>
        <v>H</v>
      </c>
      <c r="K198" s="22"/>
      <c r="L198" s="323" t="str">
        <f>IF(PROGRESS!S212="","NO DATA",PROGRESS!S212)</f>
        <v>NO DATA</v>
      </c>
      <c r="M198" s="323" t="str">
        <f>IF(PROGRESS!X212="","NO DATA",PROGRESS!X212)</f>
        <v>NO DATA</v>
      </c>
      <c r="N198" s="323" t="str">
        <f>IF(PROGRESS!AC212="","NO DATA",PROGRESS!AC212)</f>
        <v>NO DATA</v>
      </c>
      <c r="O198" s="323" t="str">
        <f>IF(PROGRESS!AH212="","NO DATA",PROGRESS!AH212)</f>
        <v>NO DATA</v>
      </c>
      <c r="P198" s="323" t="str">
        <f>IF(PROGRESS!AM212="","NO DATA",PROGRESS!AM212)</f>
        <v>NO DATA</v>
      </c>
      <c r="Q198" s="323" t="str">
        <f>IF(PROGRESS!AR212="","NO DATA",PROGRESS!AR212)</f>
        <v>NO DATA</v>
      </c>
      <c r="R198" s="323" t="str">
        <f>IF(PROGRESS!AW212="","NO DATA",PROGRESS!AW212)</f>
        <v>NO DATA</v>
      </c>
      <c r="S198" s="323" t="str">
        <f>IF(PROGRESS!BB212="","NO DATA",PROGRESS!BB212)</f>
        <v>NO DATA</v>
      </c>
      <c r="T198" s="323" t="str">
        <f>IF(PROGRESS!BG212="","NO DATA",PROGRESS!BG212)</f>
        <v>NO DATA</v>
      </c>
      <c r="U198" s="323" t="str">
        <f>IF(PROGRESS!BL212="","NO DATA",PROGRESS!BL212)</f>
        <v>NO DATA</v>
      </c>
      <c r="V198" s="323" t="str">
        <f>IF(PROGRESS!BQ212="","NO DATA",PROGRESS!BQ212)</f>
        <v>NO DATA</v>
      </c>
      <c r="W198" s="323" t="str">
        <f>IF(PROGRESS!BV212="","NO DATA",PROGRESS!BV212)</f>
        <v>NO DATA</v>
      </c>
      <c r="X198" s="323" t="str">
        <f>IF(PROGRESS!CA212="","NO DATA",PROGRESS!CA212)</f>
        <v>NO DATA</v>
      </c>
      <c r="Y198" s="323" t="str">
        <f>IF(PROGRESS!CF212="","NO DATA",PROGRESS!CF212)</f>
        <v>NO DATA</v>
      </c>
      <c r="Z198" s="323" t="str">
        <f>IF(PROGRESS!CK212="","NO DATA",PROGRESS!CK212)</f>
        <v>NO DATA</v>
      </c>
    </row>
    <row r="199" spans="1:26" x14ac:dyDescent="0.25">
      <c r="A199" s="19">
        <f>IF(DATASHEET!A199="","",DATASHEET!A199)</f>
        <v>152765</v>
      </c>
      <c r="B199" s="20" t="str">
        <f>DATASHEET!B199</f>
        <v>ULHAQ, Haris</v>
      </c>
      <c r="C199" s="21" t="str">
        <f>DATASHEET!C199</f>
        <v>8JJ</v>
      </c>
      <c r="D199" s="19" t="str">
        <f>DATASHEET!D199</f>
        <v>M</v>
      </c>
      <c r="E199" s="20" t="str">
        <f>DATASHEET!J199</f>
        <v>N</v>
      </c>
      <c r="F199" s="20" t="str">
        <f>DATASHEET!E199</f>
        <v>N</v>
      </c>
      <c r="G199" s="20" t="str">
        <f>IF(A199="","",IF(DATASHEET!F199="White - British","N","Y"))</f>
        <v>Y</v>
      </c>
      <c r="H199" s="20" t="str">
        <f>DATASHEET!H199</f>
        <v>N</v>
      </c>
      <c r="I199" s="20" t="str">
        <f>DATASHEET!I199</f>
        <v>N</v>
      </c>
      <c r="J199" s="21" t="str">
        <f>DATASHEET!M199</f>
        <v>H</v>
      </c>
      <c r="K199" s="22"/>
      <c r="L199" s="323" t="str">
        <f>IF(PROGRESS!S213="","NO DATA",PROGRESS!S213)</f>
        <v>NO DATA</v>
      </c>
      <c r="M199" s="323" t="str">
        <f>IF(PROGRESS!X213="","NO DATA",PROGRESS!X213)</f>
        <v>NO DATA</v>
      </c>
      <c r="N199" s="323" t="str">
        <f>IF(PROGRESS!AC213="","NO DATA",PROGRESS!AC213)</f>
        <v>NO DATA</v>
      </c>
      <c r="O199" s="323" t="str">
        <f>IF(PROGRESS!AH213="","NO DATA",PROGRESS!AH213)</f>
        <v>NO DATA</v>
      </c>
      <c r="P199" s="323" t="str">
        <f>IF(PROGRESS!AM213="","NO DATA",PROGRESS!AM213)</f>
        <v>NO DATA</v>
      </c>
      <c r="Q199" s="323" t="str">
        <f>IF(PROGRESS!AR213="","NO DATA",PROGRESS!AR213)</f>
        <v>NO DATA</v>
      </c>
      <c r="R199" s="323" t="str">
        <f>IF(PROGRESS!AW213="","NO DATA",PROGRESS!AW213)</f>
        <v>NO DATA</v>
      </c>
      <c r="S199" s="323" t="str">
        <f>IF(PROGRESS!BB213="","NO DATA",PROGRESS!BB213)</f>
        <v>NO DATA</v>
      </c>
      <c r="T199" s="323" t="str">
        <f>IF(PROGRESS!BG213="","NO DATA",PROGRESS!BG213)</f>
        <v>NO DATA</v>
      </c>
      <c r="U199" s="323" t="str">
        <f>IF(PROGRESS!BL213="","NO DATA",PROGRESS!BL213)</f>
        <v>NO DATA</v>
      </c>
      <c r="V199" s="323" t="str">
        <f>IF(PROGRESS!BQ213="","NO DATA",PROGRESS!BQ213)</f>
        <v>NO DATA</v>
      </c>
      <c r="W199" s="323" t="str">
        <f>IF(PROGRESS!BV213="","NO DATA",PROGRESS!BV213)</f>
        <v>NO DATA</v>
      </c>
      <c r="X199" s="323" t="str">
        <f>IF(PROGRESS!CA213="","NO DATA",PROGRESS!CA213)</f>
        <v>NO DATA</v>
      </c>
      <c r="Y199" s="323" t="str">
        <f>IF(PROGRESS!CF213="","NO DATA",PROGRESS!CF213)</f>
        <v>NO DATA</v>
      </c>
      <c r="Z199" s="323" t="str">
        <f>IF(PROGRESS!CK213="","NO DATA",PROGRESS!CK213)</f>
        <v>NO DATA</v>
      </c>
    </row>
    <row r="200" spans="1:26" x14ac:dyDescent="0.25">
      <c r="A200" s="19">
        <f>IF(DATASHEET!A200="","",DATASHEET!A200)</f>
        <v>152899</v>
      </c>
      <c r="B200" s="20" t="str">
        <f>DATASHEET!B200</f>
        <v>UWAOMA, Chidera</v>
      </c>
      <c r="C200" s="21" t="str">
        <f>DATASHEET!C200</f>
        <v>8KS</v>
      </c>
      <c r="D200" s="19" t="str">
        <f>DATASHEET!D200</f>
        <v>F</v>
      </c>
      <c r="E200" s="20" t="str">
        <f>DATASHEET!J200</f>
        <v>N</v>
      </c>
      <c r="F200" s="20" t="str">
        <f>DATASHEET!E200</f>
        <v>N</v>
      </c>
      <c r="G200" s="20" t="str">
        <f>IF(A200="","",IF(DATASHEET!F200="White - British","N","Y"))</f>
        <v>Y</v>
      </c>
      <c r="H200" s="20" t="str">
        <f>DATASHEET!H200</f>
        <v>N</v>
      </c>
      <c r="I200" s="20" t="str">
        <f>DATASHEET!I200</f>
        <v>N</v>
      </c>
      <c r="J200" s="21" t="str">
        <f>DATASHEET!M200</f>
        <v>H</v>
      </c>
      <c r="K200" s="22"/>
      <c r="L200" s="323" t="str">
        <f>IF(PROGRESS!S214="","NO DATA",PROGRESS!S214)</f>
        <v>NO DATA</v>
      </c>
      <c r="M200" s="323" t="str">
        <f>IF(PROGRESS!X214="","NO DATA",PROGRESS!X214)</f>
        <v>NO DATA</v>
      </c>
      <c r="N200" s="323" t="str">
        <f>IF(PROGRESS!AC214="","NO DATA",PROGRESS!AC214)</f>
        <v>NO DATA</v>
      </c>
      <c r="O200" s="323" t="str">
        <f>IF(PROGRESS!AH214="","NO DATA",PROGRESS!AH214)</f>
        <v>NO DATA</v>
      </c>
      <c r="P200" s="323" t="str">
        <f>IF(PROGRESS!AM214="","NO DATA",PROGRESS!AM214)</f>
        <v>NO DATA</v>
      </c>
      <c r="Q200" s="323" t="str">
        <f>IF(PROGRESS!AR214="","NO DATA",PROGRESS!AR214)</f>
        <v>NO DATA</v>
      </c>
      <c r="R200" s="323" t="str">
        <f>IF(PROGRESS!AW214="","NO DATA",PROGRESS!AW214)</f>
        <v>NO DATA</v>
      </c>
      <c r="S200" s="323" t="str">
        <f>IF(PROGRESS!BB214="","NO DATA",PROGRESS!BB214)</f>
        <v>NO DATA</v>
      </c>
      <c r="T200" s="323" t="str">
        <f>IF(PROGRESS!BG214="","NO DATA",PROGRESS!BG214)</f>
        <v>NO DATA</v>
      </c>
      <c r="U200" s="323" t="str">
        <f>IF(PROGRESS!BL214="","NO DATA",PROGRESS!BL214)</f>
        <v>NO DATA</v>
      </c>
      <c r="V200" s="323" t="str">
        <f>IF(PROGRESS!BQ214="","NO DATA",PROGRESS!BQ214)</f>
        <v>NO DATA</v>
      </c>
      <c r="W200" s="323" t="str">
        <f>IF(PROGRESS!BV214="","NO DATA",PROGRESS!BV214)</f>
        <v>NO DATA</v>
      </c>
      <c r="X200" s="323" t="str">
        <f>IF(PROGRESS!CA214="","NO DATA",PROGRESS!CA214)</f>
        <v>NO DATA</v>
      </c>
      <c r="Y200" s="323" t="str">
        <f>IF(PROGRESS!CF214="","NO DATA",PROGRESS!CF214)</f>
        <v>NO DATA</v>
      </c>
      <c r="Z200" s="323" t="str">
        <f>IF(PROGRESS!CK214="","NO DATA",PROGRESS!CK214)</f>
        <v>NO DATA</v>
      </c>
    </row>
    <row r="201" spans="1:26" x14ac:dyDescent="0.25">
      <c r="A201" s="19">
        <f>IF(DATASHEET!A201="","",DATASHEET!A201)</f>
        <v>152824</v>
      </c>
      <c r="B201" s="20" t="str">
        <f>DATASHEET!B201</f>
        <v>WADHIO, Bakhtawar</v>
      </c>
      <c r="C201" s="21" t="str">
        <f>DATASHEET!C201</f>
        <v>8AR</v>
      </c>
      <c r="D201" s="19" t="str">
        <f>DATASHEET!D201</f>
        <v>F</v>
      </c>
      <c r="E201" s="20" t="str">
        <f>DATASHEET!J201</f>
        <v>N</v>
      </c>
      <c r="F201" s="20" t="str">
        <f>DATASHEET!E201</f>
        <v>N</v>
      </c>
      <c r="G201" s="20" t="str">
        <f>IF(A201="","",IF(DATASHEET!F201="White - British","N","Y"))</f>
        <v>Y</v>
      </c>
      <c r="H201" s="20" t="str">
        <f>DATASHEET!H201</f>
        <v>Y</v>
      </c>
      <c r="I201" s="20" t="str">
        <f>DATASHEET!I201</f>
        <v>N</v>
      </c>
      <c r="J201" s="21" t="str">
        <f>DATASHEET!M201</f>
        <v>H</v>
      </c>
      <c r="K201" s="22"/>
      <c r="L201" s="323" t="str">
        <f>IF(PROGRESS!S215="","NO DATA",PROGRESS!S215)</f>
        <v>NO DATA</v>
      </c>
      <c r="M201" s="323" t="str">
        <f>IF(PROGRESS!X215="","NO DATA",PROGRESS!X215)</f>
        <v>NO DATA</v>
      </c>
      <c r="N201" s="323" t="str">
        <f>IF(PROGRESS!AC215="","NO DATA",PROGRESS!AC215)</f>
        <v>NO DATA</v>
      </c>
      <c r="O201" s="323" t="str">
        <f>IF(PROGRESS!AH215="","NO DATA",PROGRESS!AH215)</f>
        <v>NO DATA</v>
      </c>
      <c r="P201" s="323" t="str">
        <f>IF(PROGRESS!AM215="","NO DATA",PROGRESS!AM215)</f>
        <v>NO DATA</v>
      </c>
      <c r="Q201" s="323" t="str">
        <f>IF(PROGRESS!AR215="","NO DATA",PROGRESS!AR215)</f>
        <v>NO DATA</v>
      </c>
      <c r="R201" s="323" t="str">
        <f>IF(PROGRESS!AW215="","NO DATA",PROGRESS!AW215)</f>
        <v>NO DATA</v>
      </c>
      <c r="S201" s="323" t="str">
        <f>IF(PROGRESS!BB215="","NO DATA",PROGRESS!BB215)</f>
        <v>NO DATA</v>
      </c>
      <c r="T201" s="323" t="str">
        <f>IF(PROGRESS!BG215="","NO DATA",PROGRESS!BG215)</f>
        <v>NO DATA</v>
      </c>
      <c r="U201" s="323" t="str">
        <f>IF(PROGRESS!BL215="","NO DATA",PROGRESS!BL215)</f>
        <v>NO DATA</v>
      </c>
      <c r="V201" s="323" t="str">
        <f>IF(PROGRESS!BQ215="","NO DATA",PROGRESS!BQ215)</f>
        <v>NO DATA</v>
      </c>
      <c r="W201" s="323" t="str">
        <f>IF(PROGRESS!BV215="","NO DATA",PROGRESS!BV215)</f>
        <v>NO DATA</v>
      </c>
      <c r="X201" s="323" t="str">
        <f>IF(PROGRESS!CA215="","NO DATA",PROGRESS!CA215)</f>
        <v>NO DATA</v>
      </c>
      <c r="Y201" s="323" t="str">
        <f>IF(PROGRESS!CF215="","NO DATA",PROGRESS!CF215)</f>
        <v>NO DATA</v>
      </c>
      <c r="Z201" s="323" t="str">
        <f>IF(PROGRESS!CK215="","NO DATA",PROGRESS!CK215)</f>
        <v>NO DATA</v>
      </c>
    </row>
    <row r="202" spans="1:26" x14ac:dyDescent="0.25">
      <c r="A202" s="19">
        <f>IF(DATASHEET!A202="","",DATASHEET!A202)</f>
        <v>152833</v>
      </c>
      <c r="B202" s="20" t="str">
        <f>DATASHEET!B202</f>
        <v>WALLER, Lilly</v>
      </c>
      <c r="C202" s="21" t="str">
        <f>DATASHEET!C202</f>
        <v>8TR</v>
      </c>
      <c r="D202" s="19" t="str">
        <f>DATASHEET!D202</f>
        <v>F</v>
      </c>
      <c r="E202" s="20" t="str">
        <f>DATASHEET!J202</f>
        <v>N</v>
      </c>
      <c r="F202" s="20" t="str">
        <f>DATASHEET!E202</f>
        <v>N</v>
      </c>
      <c r="G202" s="20" t="str">
        <f>IF(A202="","",IF(DATASHEET!F202="White - British","N","Y"))</f>
        <v>N</v>
      </c>
      <c r="H202" s="20" t="str">
        <f>DATASHEET!H202</f>
        <v>N</v>
      </c>
      <c r="I202" s="20" t="str">
        <f>DATASHEET!I202</f>
        <v>N</v>
      </c>
      <c r="J202" s="21" t="str">
        <f>DATASHEET!M202</f>
        <v>M</v>
      </c>
      <c r="K202" s="22"/>
      <c r="L202" s="323" t="str">
        <f>IF(PROGRESS!S216="","NO DATA",PROGRESS!S216)</f>
        <v>NO DATA</v>
      </c>
      <c r="M202" s="323" t="str">
        <f>IF(PROGRESS!X216="","NO DATA",PROGRESS!X216)</f>
        <v>NO DATA</v>
      </c>
      <c r="N202" s="323" t="str">
        <f>IF(PROGRESS!AC216="","NO DATA",PROGRESS!AC216)</f>
        <v>NO DATA</v>
      </c>
      <c r="O202" s="323" t="str">
        <f>IF(PROGRESS!AH216="","NO DATA",PROGRESS!AH216)</f>
        <v>NO DATA</v>
      </c>
      <c r="P202" s="323" t="str">
        <f>IF(PROGRESS!AM216="","NO DATA",PROGRESS!AM216)</f>
        <v>NO DATA</v>
      </c>
      <c r="Q202" s="323" t="str">
        <f>IF(PROGRESS!AR216="","NO DATA",PROGRESS!AR216)</f>
        <v>NO DATA</v>
      </c>
      <c r="R202" s="323" t="str">
        <f>IF(PROGRESS!AW216="","NO DATA",PROGRESS!AW216)</f>
        <v>NO DATA</v>
      </c>
      <c r="S202" s="323" t="str">
        <f>IF(PROGRESS!BB216="","NO DATA",PROGRESS!BB216)</f>
        <v>NO DATA</v>
      </c>
      <c r="T202" s="323" t="str">
        <f>IF(PROGRESS!BG216="","NO DATA",PROGRESS!BG216)</f>
        <v>NO DATA</v>
      </c>
      <c r="U202" s="323" t="str">
        <f>IF(PROGRESS!BL216="","NO DATA",PROGRESS!BL216)</f>
        <v>NO DATA</v>
      </c>
      <c r="V202" s="323" t="str">
        <f>IF(PROGRESS!BQ216="","NO DATA",PROGRESS!BQ216)</f>
        <v>NO DATA</v>
      </c>
      <c r="W202" s="323" t="str">
        <f>IF(PROGRESS!BV216="","NO DATA",PROGRESS!BV216)</f>
        <v>NO DATA</v>
      </c>
      <c r="X202" s="323" t="str">
        <f>IF(PROGRESS!CA216="","NO DATA",PROGRESS!CA216)</f>
        <v>NO DATA</v>
      </c>
      <c r="Y202" s="323" t="str">
        <f>IF(PROGRESS!CF216="","NO DATA",PROGRESS!CF216)</f>
        <v>NO DATA</v>
      </c>
      <c r="Z202" s="323" t="str">
        <f>IF(PROGRESS!CK216="","NO DATA",PROGRESS!CK216)</f>
        <v>NO DATA</v>
      </c>
    </row>
    <row r="203" spans="1:26" x14ac:dyDescent="0.25">
      <c r="A203" s="19">
        <f>IF(DATASHEET!A203="","",DATASHEET!A203)</f>
        <v>152870</v>
      </c>
      <c r="B203" s="20" t="str">
        <f>DATASHEET!B203</f>
        <v>WATSON, George</v>
      </c>
      <c r="C203" s="21" t="str">
        <f>DATASHEET!C203</f>
        <v>8TR</v>
      </c>
      <c r="D203" s="19" t="str">
        <f>DATASHEET!D203</f>
        <v>M</v>
      </c>
      <c r="E203" s="20" t="str">
        <f>DATASHEET!J203</f>
        <v>N</v>
      </c>
      <c r="F203" s="20" t="str">
        <f>DATASHEET!E203</f>
        <v>N</v>
      </c>
      <c r="G203" s="20" t="str">
        <f>IF(A203="","",IF(DATASHEET!F203="White - British","N","Y"))</f>
        <v>N</v>
      </c>
      <c r="H203" s="20" t="str">
        <f>DATASHEET!H203</f>
        <v>N</v>
      </c>
      <c r="I203" s="20" t="str">
        <f>DATASHEET!I203</f>
        <v>N</v>
      </c>
      <c r="J203" s="21" t="str">
        <f>DATASHEET!M203</f>
        <v>H</v>
      </c>
      <c r="K203" s="22"/>
      <c r="L203" s="323" t="str">
        <f>IF(PROGRESS!S217="","NO DATA",PROGRESS!S217)</f>
        <v>NO DATA</v>
      </c>
      <c r="M203" s="323" t="str">
        <f>IF(PROGRESS!X217="","NO DATA",PROGRESS!X217)</f>
        <v>NO DATA</v>
      </c>
      <c r="N203" s="323" t="str">
        <f>IF(PROGRESS!AC217="","NO DATA",PROGRESS!AC217)</f>
        <v>NO DATA</v>
      </c>
      <c r="O203" s="323" t="str">
        <f>IF(PROGRESS!AH217="","NO DATA",PROGRESS!AH217)</f>
        <v>NO DATA</v>
      </c>
      <c r="P203" s="323" t="str">
        <f>IF(PROGRESS!AM217="","NO DATA",PROGRESS!AM217)</f>
        <v>NO DATA</v>
      </c>
      <c r="Q203" s="323" t="str">
        <f>IF(PROGRESS!AR217="","NO DATA",PROGRESS!AR217)</f>
        <v>NO DATA</v>
      </c>
      <c r="R203" s="323" t="str">
        <f>IF(PROGRESS!AW217="","NO DATA",PROGRESS!AW217)</f>
        <v>NO DATA</v>
      </c>
      <c r="S203" s="323" t="str">
        <f>IF(PROGRESS!BB217="","NO DATA",PROGRESS!BB217)</f>
        <v>NO DATA</v>
      </c>
      <c r="T203" s="323" t="str">
        <f>IF(PROGRESS!BG217="","NO DATA",PROGRESS!BG217)</f>
        <v>NO DATA</v>
      </c>
      <c r="U203" s="323" t="str">
        <f>IF(PROGRESS!BL217="","NO DATA",PROGRESS!BL217)</f>
        <v>NO DATA</v>
      </c>
      <c r="V203" s="323" t="str">
        <f>IF(PROGRESS!BQ217="","NO DATA",PROGRESS!BQ217)</f>
        <v>NO DATA</v>
      </c>
      <c r="W203" s="323" t="str">
        <f>IF(PROGRESS!BV217="","NO DATA",PROGRESS!BV217)</f>
        <v>NO DATA</v>
      </c>
      <c r="X203" s="323" t="str">
        <f>IF(PROGRESS!CA217="","NO DATA",PROGRESS!CA217)</f>
        <v>NO DATA</v>
      </c>
      <c r="Y203" s="323" t="str">
        <f>IF(PROGRESS!CF217="","NO DATA",PROGRESS!CF217)</f>
        <v>NO DATA</v>
      </c>
      <c r="Z203" s="323" t="str">
        <f>IF(PROGRESS!CK217="","NO DATA",PROGRESS!CK217)</f>
        <v>NO DATA</v>
      </c>
    </row>
    <row r="204" spans="1:26" x14ac:dyDescent="0.25">
      <c r="A204" s="19">
        <f>IF(DATASHEET!A204="","",DATASHEET!A204)</f>
        <v>152944</v>
      </c>
      <c r="B204" s="20" t="str">
        <f>DATASHEET!B204</f>
        <v>WATSON, Thomas</v>
      </c>
      <c r="C204" s="21" t="str">
        <f>DATASHEET!C204</f>
        <v>8AB</v>
      </c>
      <c r="D204" s="19" t="str">
        <f>DATASHEET!D204</f>
        <v>M</v>
      </c>
      <c r="E204" s="20" t="str">
        <f>DATASHEET!J204</f>
        <v>N</v>
      </c>
      <c r="F204" s="20" t="str">
        <f>DATASHEET!E204</f>
        <v>N</v>
      </c>
      <c r="G204" s="20" t="str">
        <f>IF(A204="","",IF(DATASHEET!F204="White - British","N","Y"))</f>
        <v>N</v>
      </c>
      <c r="H204" s="20" t="str">
        <f>DATASHEET!H204</f>
        <v>N</v>
      </c>
      <c r="I204" s="20" t="str">
        <f>DATASHEET!I204</f>
        <v>N</v>
      </c>
      <c r="J204" s="21" t="str">
        <f>DATASHEET!M204</f>
        <v>M</v>
      </c>
      <c r="K204" s="22"/>
      <c r="L204" s="323" t="str">
        <f>IF(PROGRESS!S218="","NO DATA",PROGRESS!S218)</f>
        <v>NO DATA</v>
      </c>
      <c r="M204" s="323" t="str">
        <f>IF(PROGRESS!X218="","NO DATA",PROGRESS!X218)</f>
        <v>NO DATA</v>
      </c>
      <c r="N204" s="323" t="str">
        <f>IF(PROGRESS!AC218="","NO DATA",PROGRESS!AC218)</f>
        <v>NO DATA</v>
      </c>
      <c r="O204" s="323" t="str">
        <f>IF(PROGRESS!AH218="","NO DATA",PROGRESS!AH218)</f>
        <v>NO DATA</v>
      </c>
      <c r="P204" s="323" t="str">
        <f>IF(PROGRESS!AM218="","NO DATA",PROGRESS!AM218)</f>
        <v>NO DATA</v>
      </c>
      <c r="Q204" s="323" t="str">
        <f>IF(PROGRESS!AR218="","NO DATA",PROGRESS!AR218)</f>
        <v>NO DATA</v>
      </c>
      <c r="R204" s="323" t="str">
        <f>IF(PROGRESS!AW218="","NO DATA",PROGRESS!AW218)</f>
        <v>NO DATA</v>
      </c>
      <c r="S204" s="323" t="str">
        <f>IF(PROGRESS!BB218="","NO DATA",PROGRESS!BB218)</f>
        <v>NO DATA</v>
      </c>
      <c r="T204" s="323" t="str">
        <f>IF(PROGRESS!BG218="","NO DATA",PROGRESS!BG218)</f>
        <v>NO DATA</v>
      </c>
      <c r="U204" s="323" t="str">
        <f>IF(PROGRESS!BL218="","NO DATA",PROGRESS!BL218)</f>
        <v>NO DATA</v>
      </c>
      <c r="V204" s="323" t="str">
        <f>IF(PROGRESS!BQ218="","NO DATA",PROGRESS!BQ218)</f>
        <v>NO DATA</v>
      </c>
      <c r="W204" s="323" t="str">
        <f>IF(PROGRESS!BV218="","NO DATA",PROGRESS!BV218)</f>
        <v>NO DATA</v>
      </c>
      <c r="X204" s="323" t="str">
        <f>IF(PROGRESS!CA218="","NO DATA",PROGRESS!CA218)</f>
        <v>NO DATA</v>
      </c>
      <c r="Y204" s="323" t="str">
        <f>IF(PROGRESS!CF218="","NO DATA",PROGRESS!CF218)</f>
        <v>NO DATA</v>
      </c>
      <c r="Z204" s="323" t="str">
        <f>IF(PROGRESS!CK218="","NO DATA",PROGRESS!CK218)</f>
        <v>NO DATA</v>
      </c>
    </row>
    <row r="205" spans="1:26" x14ac:dyDescent="0.25">
      <c r="A205" s="19">
        <f>IF(DATASHEET!A205="","",DATASHEET!A205)</f>
        <v>152806</v>
      </c>
      <c r="B205" s="20" t="str">
        <f>DATASHEET!B205</f>
        <v>WILKINS, Lilly</v>
      </c>
      <c r="C205" s="21" t="str">
        <f>DATASHEET!C205</f>
        <v>8JJ</v>
      </c>
      <c r="D205" s="19" t="str">
        <f>DATASHEET!D205</f>
        <v>F</v>
      </c>
      <c r="E205" s="20" t="str">
        <f>DATASHEET!J205</f>
        <v>K</v>
      </c>
      <c r="F205" s="20" t="str">
        <f>DATASHEET!E205</f>
        <v>N</v>
      </c>
      <c r="G205" s="20" t="str">
        <f>IF(A205="","",IF(DATASHEET!F205="White - British","N","Y"))</f>
        <v>N</v>
      </c>
      <c r="H205" s="20" t="str">
        <f>DATASHEET!H205</f>
        <v>Y</v>
      </c>
      <c r="I205" s="20" t="str">
        <f>DATASHEET!I205</f>
        <v>N</v>
      </c>
      <c r="J205" s="21" t="str">
        <f>DATASHEET!M205</f>
        <v>H</v>
      </c>
      <c r="K205" s="22"/>
      <c r="L205" s="323" t="str">
        <f>IF(PROGRESS!S219="","NO DATA",PROGRESS!S219)</f>
        <v>NO DATA</v>
      </c>
      <c r="M205" s="323" t="str">
        <f>IF(PROGRESS!X219="","NO DATA",PROGRESS!X219)</f>
        <v>NO DATA</v>
      </c>
      <c r="N205" s="323" t="str">
        <f>IF(PROGRESS!AC219="","NO DATA",PROGRESS!AC219)</f>
        <v>NO DATA</v>
      </c>
      <c r="O205" s="323" t="str">
        <f>IF(PROGRESS!AH219="","NO DATA",PROGRESS!AH219)</f>
        <v>NO DATA</v>
      </c>
      <c r="P205" s="323" t="str">
        <f>IF(PROGRESS!AM219="","NO DATA",PROGRESS!AM219)</f>
        <v>NO DATA</v>
      </c>
      <c r="Q205" s="323" t="str">
        <f>IF(PROGRESS!AR219="","NO DATA",PROGRESS!AR219)</f>
        <v>NO DATA</v>
      </c>
      <c r="R205" s="323" t="str">
        <f>IF(PROGRESS!AW219="","NO DATA",PROGRESS!AW219)</f>
        <v>NO DATA</v>
      </c>
      <c r="S205" s="323" t="str">
        <f>IF(PROGRESS!BB219="","NO DATA",PROGRESS!BB219)</f>
        <v>NO DATA</v>
      </c>
      <c r="T205" s="323" t="str">
        <f>IF(PROGRESS!BG219="","NO DATA",PROGRESS!BG219)</f>
        <v>NO DATA</v>
      </c>
      <c r="U205" s="323" t="str">
        <f>IF(PROGRESS!BL219="","NO DATA",PROGRESS!BL219)</f>
        <v>NO DATA</v>
      </c>
      <c r="V205" s="323" t="str">
        <f>IF(PROGRESS!BQ219="","NO DATA",PROGRESS!BQ219)</f>
        <v>NO DATA</v>
      </c>
      <c r="W205" s="323" t="str">
        <f>IF(PROGRESS!BV219="","NO DATA",PROGRESS!BV219)</f>
        <v>NO DATA</v>
      </c>
      <c r="X205" s="323" t="str">
        <f>IF(PROGRESS!CA219="","NO DATA",PROGRESS!CA219)</f>
        <v>NO DATA</v>
      </c>
      <c r="Y205" s="323" t="str">
        <f>IF(PROGRESS!CF219="","NO DATA",PROGRESS!CF219)</f>
        <v>NO DATA</v>
      </c>
      <c r="Z205" s="323" t="str">
        <f>IF(PROGRESS!CK219="","NO DATA",PROGRESS!CK219)</f>
        <v>NO DATA</v>
      </c>
    </row>
    <row r="206" spans="1:26" x14ac:dyDescent="0.25">
      <c r="A206" s="19">
        <f>IF(DATASHEET!A206="","",DATASHEET!A206)</f>
        <v>152942</v>
      </c>
      <c r="B206" s="20" t="str">
        <f>DATASHEET!B206</f>
        <v>WILLIAMS, Zach</v>
      </c>
      <c r="C206" s="21" t="str">
        <f>DATASHEET!C206</f>
        <v>8JJ</v>
      </c>
      <c r="D206" s="19" t="str">
        <f>DATASHEET!D206</f>
        <v>M</v>
      </c>
      <c r="E206" s="20" t="str">
        <f>DATASHEET!J206</f>
        <v>N</v>
      </c>
      <c r="F206" s="20" t="str">
        <f>DATASHEET!E206</f>
        <v>Y</v>
      </c>
      <c r="G206" s="20" t="str">
        <f>IF(A206="","",IF(DATASHEET!F206="White - British","N","Y"))</f>
        <v>N</v>
      </c>
      <c r="H206" s="20" t="str">
        <f>DATASHEET!H206</f>
        <v>Y</v>
      </c>
      <c r="I206" s="20" t="str">
        <f>DATASHEET!I206</f>
        <v>N</v>
      </c>
      <c r="J206" s="21" t="str">
        <f>DATASHEET!M206</f>
        <v>H</v>
      </c>
      <c r="K206" s="22"/>
      <c r="L206" s="323" t="str">
        <f>IF(PROGRESS!S220="","NO DATA",PROGRESS!S220)</f>
        <v>NO DATA</v>
      </c>
      <c r="M206" s="323" t="str">
        <f>IF(PROGRESS!X220="","NO DATA",PROGRESS!X220)</f>
        <v>NO DATA</v>
      </c>
      <c r="N206" s="323" t="str">
        <f>IF(PROGRESS!AC220="","NO DATA",PROGRESS!AC220)</f>
        <v>NO DATA</v>
      </c>
      <c r="O206" s="323" t="str">
        <f>IF(PROGRESS!AH220="","NO DATA",PROGRESS!AH220)</f>
        <v>NO DATA</v>
      </c>
      <c r="P206" s="323" t="str">
        <f>IF(PROGRESS!AM220="","NO DATA",PROGRESS!AM220)</f>
        <v>NO DATA</v>
      </c>
      <c r="Q206" s="323" t="str">
        <f>IF(PROGRESS!AR220="","NO DATA",PROGRESS!AR220)</f>
        <v>NO DATA</v>
      </c>
      <c r="R206" s="323" t="str">
        <f>IF(PROGRESS!AW220="","NO DATA",PROGRESS!AW220)</f>
        <v>NO DATA</v>
      </c>
      <c r="S206" s="323" t="str">
        <f>IF(PROGRESS!BB220="","NO DATA",PROGRESS!BB220)</f>
        <v>NO DATA</v>
      </c>
      <c r="T206" s="323" t="str">
        <f>IF(PROGRESS!BG220="","NO DATA",PROGRESS!BG220)</f>
        <v>NO DATA</v>
      </c>
      <c r="U206" s="323" t="str">
        <f>IF(PROGRESS!BL220="","NO DATA",PROGRESS!BL220)</f>
        <v>NO DATA</v>
      </c>
      <c r="V206" s="323" t="str">
        <f>IF(PROGRESS!BQ220="","NO DATA",PROGRESS!BQ220)</f>
        <v>NO DATA</v>
      </c>
      <c r="W206" s="323" t="str">
        <f>IF(PROGRESS!BV220="","NO DATA",PROGRESS!BV220)</f>
        <v>NO DATA</v>
      </c>
      <c r="X206" s="323" t="str">
        <f>IF(PROGRESS!CA220="","NO DATA",PROGRESS!CA220)</f>
        <v>NO DATA</v>
      </c>
      <c r="Y206" s="323" t="str">
        <f>IF(PROGRESS!CF220="","NO DATA",PROGRESS!CF220)</f>
        <v>NO DATA</v>
      </c>
      <c r="Z206" s="323" t="str">
        <f>IF(PROGRESS!CK220="","NO DATA",PROGRESS!CK220)</f>
        <v>NO DATA</v>
      </c>
    </row>
    <row r="207" spans="1:26" x14ac:dyDescent="0.25">
      <c r="A207" s="19">
        <f>IF(DATASHEET!A207="","",DATASHEET!A207)</f>
        <v>152828</v>
      </c>
      <c r="B207" s="20" t="str">
        <f>DATASHEET!B207</f>
        <v>WILSON, Jake</v>
      </c>
      <c r="C207" s="21" t="str">
        <f>DATASHEET!C207</f>
        <v>8KS</v>
      </c>
      <c r="D207" s="19" t="str">
        <f>DATASHEET!D207</f>
        <v>M</v>
      </c>
      <c r="E207" s="20" t="str">
        <f>DATASHEET!J207</f>
        <v>K</v>
      </c>
      <c r="F207" s="20" t="str">
        <f>DATASHEET!E207</f>
        <v>N</v>
      </c>
      <c r="G207" s="20" t="str">
        <f>IF(A207="","",IF(DATASHEET!F207="White - British","N","Y"))</f>
        <v>N</v>
      </c>
      <c r="H207" s="20" t="str">
        <f>DATASHEET!H207</f>
        <v>Y</v>
      </c>
      <c r="I207" s="20" t="str">
        <f>DATASHEET!I207</f>
        <v>N</v>
      </c>
      <c r="J207" s="21" t="str">
        <f>DATASHEET!M207</f>
        <v>M</v>
      </c>
      <c r="K207" s="22"/>
      <c r="L207" s="323" t="str">
        <f>IF(PROGRESS!S221="","NO DATA",PROGRESS!S221)</f>
        <v>NO DATA</v>
      </c>
      <c r="M207" s="323" t="str">
        <f>IF(PROGRESS!X221="","NO DATA",PROGRESS!X221)</f>
        <v>NO DATA</v>
      </c>
      <c r="N207" s="323" t="str">
        <f>IF(PROGRESS!AC221="","NO DATA",PROGRESS!AC221)</f>
        <v>NO DATA</v>
      </c>
      <c r="O207" s="323" t="str">
        <f>IF(PROGRESS!AH221="","NO DATA",PROGRESS!AH221)</f>
        <v>NO DATA</v>
      </c>
      <c r="P207" s="323" t="str">
        <f>IF(PROGRESS!AM221="","NO DATA",PROGRESS!AM221)</f>
        <v>NO DATA</v>
      </c>
      <c r="Q207" s="323" t="str">
        <f>IF(PROGRESS!AR221="","NO DATA",PROGRESS!AR221)</f>
        <v>NO DATA</v>
      </c>
      <c r="R207" s="323" t="str">
        <f>IF(PROGRESS!AW221="","NO DATA",PROGRESS!AW221)</f>
        <v>NO DATA</v>
      </c>
      <c r="S207" s="323" t="str">
        <f>IF(PROGRESS!BB221="","NO DATA",PROGRESS!BB221)</f>
        <v>NO DATA</v>
      </c>
      <c r="T207" s="323" t="str">
        <f>IF(PROGRESS!BG221="","NO DATA",PROGRESS!BG221)</f>
        <v>NO DATA</v>
      </c>
      <c r="U207" s="323" t="str">
        <f>IF(PROGRESS!BL221="","NO DATA",PROGRESS!BL221)</f>
        <v>NO DATA</v>
      </c>
      <c r="V207" s="323" t="str">
        <f>IF(PROGRESS!BQ221="","NO DATA",PROGRESS!BQ221)</f>
        <v>NO DATA</v>
      </c>
      <c r="W207" s="323" t="str">
        <f>IF(PROGRESS!BV221="","NO DATA",PROGRESS!BV221)</f>
        <v>NO DATA</v>
      </c>
      <c r="X207" s="323" t="str">
        <f>IF(PROGRESS!CA221="","NO DATA",PROGRESS!CA221)</f>
        <v>NO DATA</v>
      </c>
      <c r="Y207" s="323" t="str">
        <f>IF(PROGRESS!CF221="","NO DATA",PROGRESS!CF221)</f>
        <v>NO DATA</v>
      </c>
      <c r="Z207" s="323" t="str">
        <f>IF(PROGRESS!CK221="","NO DATA",PROGRESS!CK221)</f>
        <v>NO DATA</v>
      </c>
    </row>
    <row r="208" spans="1:26" x14ac:dyDescent="0.25">
      <c r="A208" s="19">
        <f>IF(DATASHEET!A208="","",DATASHEET!A208)</f>
        <v>152951</v>
      </c>
      <c r="B208" s="20" t="str">
        <f>DATASHEET!B208</f>
        <v>WOODCOCK, Sam</v>
      </c>
      <c r="C208" s="21" t="str">
        <f>DATASHEET!C208</f>
        <v>8JJ</v>
      </c>
      <c r="D208" s="19" t="str">
        <f>DATASHEET!D208</f>
        <v>M</v>
      </c>
      <c r="E208" s="20" t="str">
        <f>DATASHEET!J208</f>
        <v>N</v>
      </c>
      <c r="F208" s="20" t="str">
        <f>DATASHEET!E208</f>
        <v>N</v>
      </c>
      <c r="G208" s="20" t="str">
        <f>IF(A208="","",IF(DATASHEET!F208="White - British","N","Y"))</f>
        <v>N</v>
      </c>
      <c r="H208" s="20" t="str">
        <f>DATASHEET!H208</f>
        <v>N</v>
      </c>
      <c r="I208" s="20" t="str">
        <f>DATASHEET!I208</f>
        <v>N</v>
      </c>
      <c r="J208" s="21" t="str">
        <f>DATASHEET!M208</f>
        <v>H</v>
      </c>
      <c r="L208" s="323" t="str">
        <f>IF(PROGRESS!S222="","NO DATA",PROGRESS!S222)</f>
        <v>NO DATA</v>
      </c>
      <c r="M208" s="323" t="str">
        <f>IF(PROGRESS!X222="","NO DATA",PROGRESS!X222)</f>
        <v>NO DATA</v>
      </c>
      <c r="N208" s="323" t="str">
        <f>IF(PROGRESS!AC222="","NO DATA",PROGRESS!AC222)</f>
        <v>NO DATA</v>
      </c>
      <c r="O208" s="323" t="str">
        <f>IF(PROGRESS!AH222="","NO DATA",PROGRESS!AH222)</f>
        <v>NO DATA</v>
      </c>
      <c r="P208" s="323" t="str">
        <f>IF(PROGRESS!AM222="","NO DATA",PROGRESS!AM222)</f>
        <v>NO DATA</v>
      </c>
      <c r="Q208" s="323" t="str">
        <f>IF(PROGRESS!AR222="","NO DATA",PROGRESS!AR222)</f>
        <v>NO DATA</v>
      </c>
      <c r="R208" s="323" t="str">
        <f>IF(PROGRESS!AW222="","NO DATA",PROGRESS!AW222)</f>
        <v>NO DATA</v>
      </c>
      <c r="S208" s="323" t="str">
        <f>IF(PROGRESS!BB222="","NO DATA",PROGRESS!BB222)</f>
        <v>NO DATA</v>
      </c>
      <c r="T208" s="323" t="str">
        <f>IF(PROGRESS!BG222="","NO DATA",PROGRESS!BG222)</f>
        <v>NO DATA</v>
      </c>
      <c r="U208" s="323" t="str">
        <f>IF(PROGRESS!BL222="","NO DATA",PROGRESS!BL222)</f>
        <v>NO DATA</v>
      </c>
      <c r="V208" s="323" t="str">
        <f>IF(PROGRESS!BQ222="","NO DATA",PROGRESS!BQ222)</f>
        <v>NO DATA</v>
      </c>
      <c r="W208" s="323" t="str">
        <f>IF(PROGRESS!BV222="","NO DATA",PROGRESS!BV222)</f>
        <v>NO DATA</v>
      </c>
      <c r="X208" s="323" t="str">
        <f>IF(PROGRESS!CA222="","NO DATA",PROGRESS!CA222)</f>
        <v>NO DATA</v>
      </c>
      <c r="Y208" s="323" t="str">
        <f>IF(PROGRESS!CF222="","NO DATA",PROGRESS!CF222)</f>
        <v>NO DATA</v>
      </c>
      <c r="Z208" s="323" t="str">
        <f>IF(PROGRESS!CK222="","NO DATA",PROGRESS!CK222)</f>
        <v>NO DATA</v>
      </c>
    </row>
    <row r="209" spans="1:32" x14ac:dyDescent="0.25">
      <c r="A209" s="19">
        <f>IF(DATASHEET!A209="","",DATASHEET!A209)</f>
        <v>152752</v>
      </c>
      <c r="B209" s="20" t="str">
        <f>DATASHEET!B209</f>
        <v>WOOD-WILLOUGHBY, Jack</v>
      </c>
      <c r="C209" s="21" t="str">
        <f>DATASHEET!C209</f>
        <v>8AB</v>
      </c>
      <c r="D209" s="19" t="str">
        <f>DATASHEET!D209</f>
        <v>M</v>
      </c>
      <c r="E209" s="20" t="str">
        <f>DATASHEET!J209</f>
        <v>E</v>
      </c>
      <c r="F209" s="20" t="str">
        <f>DATASHEET!E209</f>
        <v>N</v>
      </c>
      <c r="G209" s="20" t="str">
        <f>IF(A209="","",IF(DATASHEET!F209="White - British","N","Y"))</f>
        <v>N</v>
      </c>
      <c r="H209" s="20" t="str">
        <f>DATASHEET!H209</f>
        <v>N</v>
      </c>
      <c r="I209" s="20" t="str">
        <f>DATASHEET!I209</f>
        <v>N</v>
      </c>
      <c r="J209" s="21" t="str">
        <f>DATASHEET!M209</f>
        <v>M</v>
      </c>
      <c r="L209" s="323" t="str">
        <f>IF(PROGRESS!S223="","NO DATA",PROGRESS!S223)</f>
        <v>NO DATA</v>
      </c>
      <c r="M209" s="323" t="str">
        <f>IF(PROGRESS!X223="","NO DATA",PROGRESS!X223)</f>
        <v>NO DATA</v>
      </c>
      <c r="N209" s="323" t="str">
        <f>IF(PROGRESS!AC223="","NO DATA",PROGRESS!AC223)</f>
        <v>NO DATA</v>
      </c>
      <c r="O209" s="323" t="str">
        <f>IF(PROGRESS!AH223="","NO DATA",PROGRESS!AH223)</f>
        <v>NO DATA</v>
      </c>
      <c r="P209" s="323" t="str">
        <f>IF(PROGRESS!AM223="","NO DATA",PROGRESS!AM223)</f>
        <v>NO DATA</v>
      </c>
      <c r="Q209" s="323" t="str">
        <f>IF(PROGRESS!AR223="","NO DATA",PROGRESS!AR223)</f>
        <v>NO DATA</v>
      </c>
      <c r="R209" s="323" t="str">
        <f>IF(PROGRESS!AW223="","NO DATA",PROGRESS!AW223)</f>
        <v>NO DATA</v>
      </c>
      <c r="S209" s="323" t="str">
        <f>IF(PROGRESS!BB223="","NO DATA",PROGRESS!BB223)</f>
        <v>NO DATA</v>
      </c>
      <c r="T209" s="323" t="str">
        <f>IF(PROGRESS!BG223="","NO DATA",PROGRESS!BG223)</f>
        <v>NO DATA</v>
      </c>
      <c r="U209" s="323" t="str">
        <f>IF(PROGRESS!BL223="","NO DATA",PROGRESS!BL223)</f>
        <v>NO DATA</v>
      </c>
      <c r="V209" s="323" t="str">
        <f>IF(PROGRESS!BQ223="","NO DATA",PROGRESS!BQ223)</f>
        <v>NO DATA</v>
      </c>
      <c r="W209" s="323" t="str">
        <f>IF(PROGRESS!BV223="","NO DATA",PROGRESS!BV223)</f>
        <v>NO DATA</v>
      </c>
      <c r="X209" s="323" t="str">
        <f>IF(PROGRESS!CA223="","NO DATA",PROGRESS!CA223)</f>
        <v>NO DATA</v>
      </c>
      <c r="Y209" s="323" t="str">
        <f>IF(PROGRESS!CF223="","NO DATA",PROGRESS!CF223)</f>
        <v>NO DATA</v>
      </c>
      <c r="Z209" s="323" t="str">
        <f>IF(PROGRESS!CK223="","NO DATA",PROGRESS!CK223)</f>
        <v>NO DATA</v>
      </c>
      <c r="AD209" s="14"/>
      <c r="AE209" s="14"/>
      <c r="AF209" s="14"/>
    </row>
    <row r="210" spans="1:32" x14ac:dyDescent="0.25">
      <c r="A210" s="19">
        <f>IF(DATASHEET!A210="","",DATASHEET!A210)</f>
        <v>152950</v>
      </c>
      <c r="B210" s="20" t="str">
        <f>DATASHEET!B210</f>
        <v>WU, Yuxiang</v>
      </c>
      <c r="C210" s="21" t="str">
        <f>DATASHEET!C210</f>
        <v>8KS</v>
      </c>
      <c r="D210" s="19" t="str">
        <f>DATASHEET!D210</f>
        <v>M</v>
      </c>
      <c r="E210" s="20" t="str">
        <f>DATASHEET!J210</f>
        <v>N</v>
      </c>
      <c r="F210" s="20" t="str">
        <f>DATASHEET!E210</f>
        <v>N</v>
      </c>
      <c r="G210" s="20" t="str">
        <f>IF(A210="","",IF(DATASHEET!F210="White - British","N","Y"))</f>
        <v>Y</v>
      </c>
      <c r="H210" s="20" t="str">
        <f>DATASHEET!H210</f>
        <v>N</v>
      </c>
      <c r="I210" s="20" t="str">
        <f>DATASHEET!I210</f>
        <v>N</v>
      </c>
      <c r="J210" s="21" t="str">
        <f>DATASHEET!M210</f>
        <v>H</v>
      </c>
      <c r="L210" s="323" t="str">
        <f>IF(PROGRESS!S224="","NO DATA",PROGRESS!S224)</f>
        <v>NO DATA</v>
      </c>
      <c r="M210" s="323" t="str">
        <f>IF(PROGRESS!X224="","NO DATA",PROGRESS!X224)</f>
        <v>NO DATA</v>
      </c>
      <c r="N210" s="323" t="str">
        <f>IF(PROGRESS!AC224="","NO DATA",PROGRESS!AC224)</f>
        <v>NO DATA</v>
      </c>
      <c r="O210" s="323" t="str">
        <f>IF(PROGRESS!AH224="","NO DATA",PROGRESS!AH224)</f>
        <v>NO DATA</v>
      </c>
      <c r="P210" s="323" t="str">
        <f>IF(PROGRESS!AM224="","NO DATA",PROGRESS!AM224)</f>
        <v>NO DATA</v>
      </c>
      <c r="Q210" s="323" t="str">
        <f>IF(PROGRESS!AR224="","NO DATA",PROGRESS!AR224)</f>
        <v>NO DATA</v>
      </c>
      <c r="R210" s="323" t="str">
        <f>IF(PROGRESS!AW224="","NO DATA",PROGRESS!AW224)</f>
        <v>NO DATA</v>
      </c>
      <c r="S210" s="323" t="str">
        <f>IF(PROGRESS!BB224="","NO DATA",PROGRESS!BB224)</f>
        <v>NO DATA</v>
      </c>
      <c r="T210" s="323" t="str">
        <f>IF(PROGRESS!BG224="","NO DATA",PROGRESS!BG224)</f>
        <v>NO DATA</v>
      </c>
      <c r="U210" s="323" t="str">
        <f>IF(PROGRESS!BL224="","NO DATA",PROGRESS!BL224)</f>
        <v>NO DATA</v>
      </c>
      <c r="V210" s="323" t="str">
        <f>IF(PROGRESS!BQ224="","NO DATA",PROGRESS!BQ224)</f>
        <v>NO DATA</v>
      </c>
      <c r="W210" s="323" t="str">
        <f>IF(PROGRESS!BV224="","NO DATA",PROGRESS!BV224)</f>
        <v>NO DATA</v>
      </c>
      <c r="X210" s="323" t="str">
        <f>IF(PROGRESS!CA224="","NO DATA",PROGRESS!CA224)</f>
        <v>NO DATA</v>
      </c>
      <c r="Y210" s="323" t="str">
        <f>IF(PROGRESS!CF224="","NO DATA",PROGRESS!CF224)</f>
        <v>NO DATA</v>
      </c>
      <c r="Z210" s="323" t="str">
        <f>IF(PROGRESS!CK224="","NO DATA",PROGRESS!CK224)</f>
        <v>NO DATA</v>
      </c>
      <c r="AD210" s="14"/>
      <c r="AE210" s="14"/>
      <c r="AF210" s="14"/>
    </row>
    <row r="211" spans="1:32" x14ac:dyDescent="0.25">
      <c r="A211" s="19">
        <f>IF(DATASHEET!A211="","",DATASHEET!A211)</f>
        <v>152820</v>
      </c>
      <c r="B211" s="20" t="str">
        <f>DATASHEET!B211</f>
        <v>YAQOOB, Yusuf</v>
      </c>
      <c r="C211" s="21" t="str">
        <f>DATASHEET!C211</f>
        <v>8KS</v>
      </c>
      <c r="D211" s="19" t="str">
        <f>DATASHEET!D211</f>
        <v>M</v>
      </c>
      <c r="E211" s="20" t="str">
        <f>DATASHEET!J211</f>
        <v>N</v>
      </c>
      <c r="F211" s="20" t="str">
        <f>DATASHEET!E211</f>
        <v>Y</v>
      </c>
      <c r="G211" s="20" t="str">
        <f>IF(A211="","",IF(DATASHEET!F211="White - British","N","Y"))</f>
        <v>Y</v>
      </c>
      <c r="H211" s="20" t="str">
        <f>DATASHEET!H211</f>
        <v>Y</v>
      </c>
      <c r="I211" s="20" t="str">
        <f>DATASHEET!I211</f>
        <v>N</v>
      </c>
      <c r="J211" s="21" t="str">
        <f>DATASHEET!M211</f>
        <v>M</v>
      </c>
      <c r="L211" s="323" t="str">
        <f>IF(PROGRESS!S225="","NO DATA",PROGRESS!S225)</f>
        <v>NO DATA</v>
      </c>
      <c r="M211" s="323" t="str">
        <f>IF(PROGRESS!X225="","NO DATA",PROGRESS!X225)</f>
        <v>NO DATA</v>
      </c>
      <c r="N211" s="323" t="str">
        <f>IF(PROGRESS!AC225="","NO DATA",PROGRESS!AC225)</f>
        <v>NO DATA</v>
      </c>
      <c r="O211" s="323" t="str">
        <f>IF(PROGRESS!AH225="","NO DATA",PROGRESS!AH225)</f>
        <v>NO DATA</v>
      </c>
      <c r="P211" s="323" t="str">
        <f>IF(PROGRESS!AM225="","NO DATA",PROGRESS!AM225)</f>
        <v>NO DATA</v>
      </c>
      <c r="Q211" s="323" t="str">
        <f>IF(PROGRESS!AR225="","NO DATA",PROGRESS!AR225)</f>
        <v>NO DATA</v>
      </c>
      <c r="R211" s="323" t="str">
        <f>IF(PROGRESS!AW225="","NO DATA",PROGRESS!AW225)</f>
        <v>NO DATA</v>
      </c>
      <c r="S211" s="323" t="str">
        <f>IF(PROGRESS!BB225="","NO DATA",PROGRESS!BB225)</f>
        <v>NO DATA</v>
      </c>
      <c r="T211" s="323" t="str">
        <f>IF(PROGRESS!BG225="","NO DATA",PROGRESS!BG225)</f>
        <v>NO DATA</v>
      </c>
      <c r="U211" s="323" t="str">
        <f>IF(PROGRESS!BL225="","NO DATA",PROGRESS!BL225)</f>
        <v>NO DATA</v>
      </c>
      <c r="V211" s="323" t="str">
        <f>IF(PROGRESS!BQ225="","NO DATA",PROGRESS!BQ225)</f>
        <v>NO DATA</v>
      </c>
      <c r="W211" s="323" t="str">
        <f>IF(PROGRESS!BV225="","NO DATA",PROGRESS!BV225)</f>
        <v>NO DATA</v>
      </c>
      <c r="X211" s="323" t="str">
        <f>IF(PROGRESS!CA225="","NO DATA",PROGRESS!CA225)</f>
        <v>NO DATA</v>
      </c>
      <c r="Y211" s="323" t="str">
        <f>IF(PROGRESS!CF225="","NO DATA",PROGRESS!CF225)</f>
        <v>NO DATA</v>
      </c>
      <c r="Z211" s="323" t="str">
        <f>IF(PROGRESS!CK225="","NO DATA",PROGRESS!CK225)</f>
        <v>NO DATA</v>
      </c>
      <c r="AD211" s="14"/>
      <c r="AE211" s="14"/>
      <c r="AF211" s="14"/>
    </row>
    <row r="212" spans="1:32" x14ac:dyDescent="0.25">
      <c r="A212" s="19">
        <f>IF(DATASHEET!A212="","",DATASHEET!A212)</f>
        <v>152917</v>
      </c>
      <c r="B212" s="20" t="str">
        <f>DATASHEET!B212</f>
        <v>YEBOAH, Quincy</v>
      </c>
      <c r="C212" s="21" t="str">
        <f>DATASHEET!C212</f>
        <v>8PH</v>
      </c>
      <c r="D212" s="19" t="str">
        <f>DATASHEET!D212</f>
        <v>M</v>
      </c>
      <c r="E212" s="20" t="str">
        <f>DATASHEET!J212</f>
        <v>N</v>
      </c>
      <c r="F212" s="20" t="str">
        <f>DATASHEET!E212</f>
        <v>N</v>
      </c>
      <c r="G212" s="20" t="str">
        <f>IF(A212="","",IF(DATASHEET!F212="White - British","N","Y"))</f>
        <v>Y</v>
      </c>
      <c r="H212" s="20" t="str">
        <f>DATASHEET!H212</f>
        <v>N</v>
      </c>
      <c r="I212" s="20" t="str">
        <f>DATASHEET!I212</f>
        <v>N</v>
      </c>
      <c r="J212" s="21" t="str">
        <f>DATASHEET!M212</f>
        <v>M</v>
      </c>
      <c r="L212" s="323" t="str">
        <f>IF(PROGRESS!S226="","NO DATA",PROGRESS!S226)</f>
        <v>NO DATA</v>
      </c>
      <c r="M212" s="323" t="str">
        <f>IF(PROGRESS!X226="","NO DATA",PROGRESS!X226)</f>
        <v>NO DATA</v>
      </c>
      <c r="N212" s="323" t="str">
        <f>IF(PROGRESS!AC226="","NO DATA",PROGRESS!AC226)</f>
        <v>NO DATA</v>
      </c>
      <c r="O212" s="323" t="str">
        <f>IF(PROGRESS!AH226="","NO DATA",PROGRESS!AH226)</f>
        <v>NO DATA</v>
      </c>
      <c r="P212" s="323" t="str">
        <f>IF(PROGRESS!AM226="","NO DATA",PROGRESS!AM226)</f>
        <v>NO DATA</v>
      </c>
      <c r="Q212" s="323" t="str">
        <f>IF(PROGRESS!AR226="","NO DATA",PROGRESS!AR226)</f>
        <v>NO DATA</v>
      </c>
      <c r="R212" s="323" t="str">
        <f>IF(PROGRESS!AW226="","NO DATA",PROGRESS!AW226)</f>
        <v>NO DATA</v>
      </c>
      <c r="S212" s="323" t="str">
        <f>IF(PROGRESS!BB226="","NO DATA",PROGRESS!BB226)</f>
        <v>NO DATA</v>
      </c>
      <c r="T212" s="323" t="str">
        <f>IF(PROGRESS!BG226="","NO DATA",PROGRESS!BG226)</f>
        <v>NO DATA</v>
      </c>
      <c r="U212" s="323" t="str">
        <f>IF(PROGRESS!BL226="","NO DATA",PROGRESS!BL226)</f>
        <v>NO DATA</v>
      </c>
      <c r="V212" s="323" t="str">
        <f>IF(PROGRESS!BQ226="","NO DATA",PROGRESS!BQ226)</f>
        <v>NO DATA</v>
      </c>
      <c r="W212" s="323" t="str">
        <f>IF(PROGRESS!BV226="","NO DATA",PROGRESS!BV226)</f>
        <v>NO DATA</v>
      </c>
      <c r="X212" s="323" t="str">
        <f>IF(PROGRESS!CA226="","NO DATA",PROGRESS!CA226)</f>
        <v>NO DATA</v>
      </c>
      <c r="Y212" s="323" t="str">
        <f>IF(PROGRESS!CF226="","NO DATA",PROGRESS!CF226)</f>
        <v>NO DATA</v>
      </c>
      <c r="Z212" s="323" t="str">
        <f>IF(PROGRESS!CK226="","NO DATA",PROGRESS!CK226)</f>
        <v>NO DATA</v>
      </c>
      <c r="AE212" s="14"/>
      <c r="AF212" s="14"/>
    </row>
    <row r="213" spans="1:32" x14ac:dyDescent="0.25">
      <c r="A213" s="19">
        <f>IF(DATASHEET!A213="","",DATASHEET!A213)</f>
        <v>152868</v>
      </c>
      <c r="B213" s="20" t="str">
        <f>DATASHEET!B213</f>
        <v>YOHANNES, Leah</v>
      </c>
      <c r="C213" s="21" t="str">
        <f>DATASHEET!C213</f>
        <v>8MH</v>
      </c>
      <c r="D213" s="19" t="str">
        <f>DATASHEET!D213</f>
        <v>F</v>
      </c>
      <c r="E213" s="20" t="str">
        <f>DATASHEET!J213</f>
        <v>N</v>
      </c>
      <c r="F213" s="20" t="str">
        <f>DATASHEET!E213</f>
        <v>Y</v>
      </c>
      <c r="G213" s="20" t="str">
        <f>IF(A213="","",IF(DATASHEET!F213="White - British","N","Y"))</f>
        <v>Y</v>
      </c>
      <c r="H213" s="20" t="str">
        <f>DATASHEET!H213</f>
        <v>Y</v>
      </c>
      <c r="I213" s="20" t="str">
        <f>DATASHEET!I213</f>
        <v>N</v>
      </c>
      <c r="J213" s="21" t="str">
        <f>DATASHEET!M213</f>
        <v>H</v>
      </c>
      <c r="L213" s="323" t="str">
        <f>IF(PROGRESS!S227="","NO DATA",PROGRESS!S227)</f>
        <v>NO DATA</v>
      </c>
      <c r="M213" s="323" t="str">
        <f>IF(PROGRESS!X227="","NO DATA",PROGRESS!X227)</f>
        <v>NO DATA</v>
      </c>
      <c r="N213" s="323" t="str">
        <f>IF(PROGRESS!AC227="","NO DATA",PROGRESS!AC227)</f>
        <v>NO DATA</v>
      </c>
      <c r="O213" s="323" t="str">
        <f>IF(PROGRESS!AH227="","NO DATA",PROGRESS!AH227)</f>
        <v>NO DATA</v>
      </c>
      <c r="P213" s="323" t="str">
        <f>IF(PROGRESS!AM227="","NO DATA",PROGRESS!AM227)</f>
        <v>NO DATA</v>
      </c>
      <c r="Q213" s="323" t="str">
        <f>IF(PROGRESS!AR227="","NO DATA",PROGRESS!AR227)</f>
        <v>NO DATA</v>
      </c>
      <c r="R213" s="323" t="str">
        <f>IF(PROGRESS!AW227="","NO DATA",PROGRESS!AW227)</f>
        <v>NO DATA</v>
      </c>
      <c r="S213" s="323" t="str">
        <f>IF(PROGRESS!BB227="","NO DATA",PROGRESS!BB227)</f>
        <v>NO DATA</v>
      </c>
      <c r="T213" s="323" t="str">
        <f>IF(PROGRESS!BG227="","NO DATA",PROGRESS!BG227)</f>
        <v>NO DATA</v>
      </c>
      <c r="U213" s="323" t="str">
        <f>IF(PROGRESS!BL227="","NO DATA",PROGRESS!BL227)</f>
        <v>NO DATA</v>
      </c>
      <c r="V213" s="323" t="str">
        <f>IF(PROGRESS!BQ227="","NO DATA",PROGRESS!BQ227)</f>
        <v>NO DATA</v>
      </c>
      <c r="W213" s="323" t="str">
        <f>IF(PROGRESS!BV227="","NO DATA",PROGRESS!BV227)</f>
        <v>NO DATA</v>
      </c>
      <c r="X213" s="323" t="str">
        <f>IF(PROGRESS!CA227="","NO DATA",PROGRESS!CA227)</f>
        <v>NO DATA</v>
      </c>
      <c r="Y213" s="323" t="str">
        <f>IF(PROGRESS!CF227="","NO DATA",PROGRESS!CF227)</f>
        <v>NO DATA</v>
      </c>
      <c r="Z213" s="323" t="str">
        <f>IF(PROGRESS!CK227="","NO DATA",PROGRESS!CK227)</f>
        <v>NO DATA</v>
      </c>
      <c r="AE213" s="14"/>
      <c r="AF213" s="14"/>
    </row>
    <row r="214" spans="1:32" x14ac:dyDescent="0.25">
      <c r="A214" s="19">
        <f>IF(DATASHEET!A214="","",DATASHEET!A214)</f>
        <v>152767</v>
      </c>
      <c r="B214" s="20" t="str">
        <f>DATASHEET!B214</f>
        <v>YULE, Ruby-anne</v>
      </c>
      <c r="C214" s="21" t="str">
        <f>DATASHEET!C214</f>
        <v>8TR</v>
      </c>
      <c r="D214" s="19" t="str">
        <f>DATASHEET!D214</f>
        <v>F</v>
      </c>
      <c r="E214" s="20" t="str">
        <f>DATASHEET!J214</f>
        <v>N</v>
      </c>
      <c r="F214" s="20" t="str">
        <f>DATASHEET!E214</f>
        <v>N</v>
      </c>
      <c r="G214" s="20" t="str">
        <f>IF(A214="","",IF(DATASHEET!F214="White - British","N","Y"))</f>
        <v>N</v>
      </c>
      <c r="H214" s="20" t="str">
        <f>DATASHEET!H214</f>
        <v>N</v>
      </c>
      <c r="I214" s="20" t="str">
        <f>DATASHEET!I214</f>
        <v>N</v>
      </c>
      <c r="J214" s="21" t="str">
        <f>DATASHEET!M214</f>
        <v>M</v>
      </c>
      <c r="L214" s="323" t="str">
        <f>IF(PROGRESS!S228="","NO DATA",PROGRESS!S228)</f>
        <v>NO DATA</v>
      </c>
      <c r="M214" s="323" t="str">
        <f>IF(PROGRESS!X228="","NO DATA",PROGRESS!X228)</f>
        <v>NO DATA</v>
      </c>
      <c r="N214" s="323" t="str">
        <f>IF(PROGRESS!AC228="","NO DATA",PROGRESS!AC228)</f>
        <v>NO DATA</v>
      </c>
      <c r="O214" s="323" t="str">
        <f>IF(PROGRESS!AH228="","NO DATA",PROGRESS!AH228)</f>
        <v>NO DATA</v>
      </c>
      <c r="P214" s="323" t="str">
        <f>IF(PROGRESS!AM228="","NO DATA",PROGRESS!AM228)</f>
        <v>NO DATA</v>
      </c>
      <c r="Q214" s="323" t="str">
        <f>IF(PROGRESS!AR228="","NO DATA",PROGRESS!AR228)</f>
        <v>NO DATA</v>
      </c>
      <c r="R214" s="323" t="str">
        <f>IF(PROGRESS!AW228="","NO DATA",PROGRESS!AW228)</f>
        <v>NO DATA</v>
      </c>
      <c r="S214" s="323" t="str">
        <f>IF(PROGRESS!BB228="","NO DATA",PROGRESS!BB228)</f>
        <v>NO DATA</v>
      </c>
      <c r="T214" s="323" t="str">
        <f>IF(PROGRESS!BG228="","NO DATA",PROGRESS!BG228)</f>
        <v>NO DATA</v>
      </c>
      <c r="U214" s="323" t="str">
        <f>IF(PROGRESS!BL228="","NO DATA",PROGRESS!BL228)</f>
        <v>NO DATA</v>
      </c>
      <c r="V214" s="323" t="str">
        <f>IF(PROGRESS!BQ228="","NO DATA",PROGRESS!BQ228)</f>
        <v>NO DATA</v>
      </c>
      <c r="W214" s="323" t="str">
        <f>IF(PROGRESS!BV228="","NO DATA",PROGRESS!BV228)</f>
        <v>NO DATA</v>
      </c>
      <c r="X214" s="323" t="str">
        <f>IF(PROGRESS!CA228="","NO DATA",PROGRESS!CA228)</f>
        <v>NO DATA</v>
      </c>
      <c r="Y214" s="323" t="str">
        <f>IF(PROGRESS!CF228="","NO DATA",PROGRESS!CF228)</f>
        <v>NO DATA</v>
      </c>
      <c r="Z214" s="323" t="str">
        <f>IF(PROGRESS!CK228="","NO DATA",PROGRESS!CK228)</f>
        <v>NO DATA</v>
      </c>
      <c r="AE214" s="14"/>
      <c r="AF214" s="14"/>
    </row>
    <row r="215" spans="1:32" x14ac:dyDescent="0.25">
      <c r="A215" s="19">
        <f>IF(DATASHEET!A215="","",DATASHEET!A215)</f>
        <v>152906</v>
      </c>
      <c r="B215" s="20" t="str">
        <f>DATASHEET!B215</f>
        <v>ZAHEER, Areeb</v>
      </c>
      <c r="C215" s="21" t="str">
        <f>DATASHEET!C215</f>
        <v>8KS</v>
      </c>
      <c r="D215" s="19" t="str">
        <f>DATASHEET!D215</f>
        <v>M</v>
      </c>
      <c r="E215" s="20" t="str">
        <f>DATASHEET!J215</f>
        <v>N</v>
      </c>
      <c r="F215" s="20" t="str">
        <f>DATASHEET!E215</f>
        <v>N</v>
      </c>
      <c r="G215" s="20" t="str">
        <f>IF(A215="","",IF(DATASHEET!F215="White - British","N","Y"))</f>
        <v>Y</v>
      </c>
      <c r="H215" s="20" t="str">
        <f>DATASHEET!H215</f>
        <v>N</v>
      </c>
      <c r="I215" s="20" t="str">
        <f>DATASHEET!I215</f>
        <v>N</v>
      </c>
      <c r="J215" s="21" t="str">
        <f>DATASHEET!M215</f>
        <v>H</v>
      </c>
      <c r="L215" s="323" t="str">
        <f>IF(PROGRESS!S229="","NO DATA",PROGRESS!S229)</f>
        <v>NO DATA</v>
      </c>
      <c r="M215" s="323" t="str">
        <f>IF(PROGRESS!X229="","NO DATA",PROGRESS!X229)</f>
        <v>NO DATA</v>
      </c>
      <c r="N215" s="323" t="str">
        <f>IF(PROGRESS!AC229="","NO DATA",PROGRESS!AC229)</f>
        <v>NO DATA</v>
      </c>
      <c r="O215" s="323" t="str">
        <f>IF(PROGRESS!AH229="","NO DATA",PROGRESS!AH229)</f>
        <v>NO DATA</v>
      </c>
      <c r="P215" s="323" t="str">
        <f>IF(PROGRESS!AM229="","NO DATA",PROGRESS!AM229)</f>
        <v>NO DATA</v>
      </c>
      <c r="Q215" s="323" t="str">
        <f>IF(PROGRESS!AR229="","NO DATA",PROGRESS!AR229)</f>
        <v>NO DATA</v>
      </c>
      <c r="R215" s="323" t="str">
        <f>IF(PROGRESS!AW229="","NO DATA",PROGRESS!AW229)</f>
        <v>NO DATA</v>
      </c>
      <c r="S215" s="323" t="str">
        <f>IF(PROGRESS!BB229="","NO DATA",PROGRESS!BB229)</f>
        <v>NO DATA</v>
      </c>
      <c r="T215" s="323" t="str">
        <f>IF(PROGRESS!BG229="","NO DATA",PROGRESS!BG229)</f>
        <v>NO DATA</v>
      </c>
      <c r="U215" s="323" t="str">
        <f>IF(PROGRESS!BL229="","NO DATA",PROGRESS!BL229)</f>
        <v>NO DATA</v>
      </c>
      <c r="V215" s="323" t="str">
        <f>IF(PROGRESS!BQ229="","NO DATA",PROGRESS!BQ229)</f>
        <v>NO DATA</v>
      </c>
      <c r="W215" s="323" t="str">
        <f>IF(PROGRESS!BV229="","NO DATA",PROGRESS!BV229)</f>
        <v>NO DATA</v>
      </c>
      <c r="X215" s="323" t="str">
        <f>IF(PROGRESS!CA229="","NO DATA",PROGRESS!CA229)</f>
        <v>NO DATA</v>
      </c>
      <c r="Y215" s="323" t="str">
        <f>IF(PROGRESS!CF229="","NO DATA",PROGRESS!CF229)</f>
        <v>NO DATA</v>
      </c>
      <c r="Z215" s="323" t="str">
        <f>IF(PROGRESS!CK229="","NO DATA",PROGRESS!CK229)</f>
        <v>NO DATA</v>
      </c>
      <c r="AF215" s="14"/>
    </row>
    <row r="216" spans="1:32" x14ac:dyDescent="0.25">
      <c r="A216" s="19">
        <f>IF(DATASHEET!A216="","",DATASHEET!A216)</f>
        <v>152844</v>
      </c>
      <c r="B216" s="20" t="str">
        <f>DATASHEET!B216</f>
        <v>ZORMPAS, Loukas</v>
      </c>
      <c r="C216" s="21" t="str">
        <f>DATASHEET!C216</f>
        <v>8KC</v>
      </c>
      <c r="D216" s="19" t="str">
        <f>DATASHEET!D216</f>
        <v>M</v>
      </c>
      <c r="E216" s="20" t="str">
        <f>DATASHEET!J216</f>
        <v>N</v>
      </c>
      <c r="F216" s="20" t="str">
        <f>DATASHEET!E216</f>
        <v>N</v>
      </c>
      <c r="G216" s="20" t="str">
        <f>IF(A216="","",IF(DATASHEET!F216="White - British","N","Y"))</f>
        <v>Y</v>
      </c>
      <c r="H216" s="20" t="str">
        <f>DATASHEET!H216</f>
        <v>N</v>
      </c>
      <c r="I216" s="20" t="str">
        <f>DATASHEET!I216</f>
        <v>N</v>
      </c>
      <c r="J216" s="21" t="str">
        <f>DATASHEET!M216</f>
        <v>H</v>
      </c>
      <c r="L216" s="323" t="str">
        <f>IF(PROGRESS!S230="","NO DATA",PROGRESS!S230)</f>
        <v>NO DATA</v>
      </c>
      <c r="M216" s="323" t="str">
        <f>IF(PROGRESS!X230="","NO DATA",PROGRESS!X230)</f>
        <v>NO DATA</v>
      </c>
      <c r="N216" s="323" t="str">
        <f>IF(PROGRESS!AC230="","NO DATA",PROGRESS!AC230)</f>
        <v>NO DATA</v>
      </c>
      <c r="O216" s="323" t="str">
        <f>IF(PROGRESS!AH230="","NO DATA",PROGRESS!AH230)</f>
        <v>NO DATA</v>
      </c>
      <c r="P216" s="323" t="str">
        <f>IF(PROGRESS!AM230="","NO DATA",PROGRESS!AM230)</f>
        <v>NO DATA</v>
      </c>
      <c r="Q216" s="323" t="str">
        <f>IF(PROGRESS!AR230="","NO DATA",PROGRESS!AR230)</f>
        <v>NO DATA</v>
      </c>
      <c r="R216" s="323" t="str">
        <f>IF(PROGRESS!AW230="","NO DATA",PROGRESS!AW230)</f>
        <v>NO DATA</v>
      </c>
      <c r="S216" s="323" t="str">
        <f>IF(PROGRESS!BB230="","NO DATA",PROGRESS!BB230)</f>
        <v>NO DATA</v>
      </c>
      <c r="T216" s="323" t="str">
        <f>IF(PROGRESS!BG230="","NO DATA",PROGRESS!BG230)</f>
        <v>NO DATA</v>
      </c>
      <c r="U216" s="323" t="str">
        <f>IF(PROGRESS!BL230="","NO DATA",PROGRESS!BL230)</f>
        <v>NO DATA</v>
      </c>
      <c r="V216" s="323" t="str">
        <f>IF(PROGRESS!BQ230="","NO DATA",PROGRESS!BQ230)</f>
        <v>NO DATA</v>
      </c>
      <c r="W216" s="323" t="str">
        <f>IF(PROGRESS!BV230="","NO DATA",PROGRESS!BV230)</f>
        <v>NO DATA</v>
      </c>
      <c r="X216" s="323" t="str">
        <f>IF(PROGRESS!CA230="","NO DATA",PROGRESS!CA230)</f>
        <v>NO DATA</v>
      </c>
      <c r="Y216" s="323" t="str">
        <f>IF(PROGRESS!CF230="","NO DATA",PROGRESS!CF230)</f>
        <v>NO DATA</v>
      </c>
      <c r="Z216" s="323" t="str">
        <f>IF(PROGRESS!CK230="","NO DATA",PROGRESS!CK230)</f>
        <v>NO DATA</v>
      </c>
    </row>
    <row r="217" spans="1:32" x14ac:dyDescent="0.25">
      <c r="A217" s="19" t="str">
        <f>IF(DATASHEET!A217="","",DATASHEET!A217)</f>
        <v/>
      </c>
      <c r="B217" s="20">
        <f>DATASHEET!B217</f>
        <v>0</v>
      </c>
      <c r="C217" s="21">
        <f>DATASHEET!C217</f>
        <v>0</v>
      </c>
      <c r="D217" s="19">
        <f>DATASHEET!D217</f>
        <v>0</v>
      </c>
      <c r="E217" s="20">
        <f>DATASHEET!J217</f>
        <v>0</v>
      </c>
      <c r="F217" s="20">
        <f>DATASHEET!E217</f>
        <v>0</v>
      </c>
      <c r="G217" s="20" t="str">
        <f>IF(A217="","",IF(DATASHEET!F217="White - British","N","Y"))</f>
        <v/>
      </c>
      <c r="H217" s="20">
        <f>DATASHEET!H217</f>
        <v>0</v>
      </c>
      <c r="I217" s="20">
        <f>DATASHEET!I217</f>
        <v>0</v>
      </c>
      <c r="J217" s="21" t="str">
        <f>DATASHEET!M217</f>
        <v/>
      </c>
      <c r="L217" s="323" t="str">
        <f>IF(PROGRESS!S231="","NO DATA",PROGRESS!S231)</f>
        <v>NO DATA</v>
      </c>
      <c r="M217" s="323" t="str">
        <f>IF(PROGRESS!X231="","NO DATA",PROGRESS!X231)</f>
        <v>NO DATA</v>
      </c>
      <c r="N217" s="323" t="str">
        <f>IF(PROGRESS!AC231="","NO DATA",PROGRESS!AC231)</f>
        <v>NO DATA</v>
      </c>
      <c r="O217" s="323" t="str">
        <f>IF(PROGRESS!AH231="","NO DATA",PROGRESS!AH231)</f>
        <v>NO DATA</v>
      </c>
      <c r="P217" s="323" t="str">
        <f>IF(PROGRESS!AM231="","NO DATA",PROGRESS!AM231)</f>
        <v>NO DATA</v>
      </c>
      <c r="Q217" s="323" t="str">
        <f>IF(PROGRESS!AR231="","NO DATA",PROGRESS!AR231)</f>
        <v>NO DATA</v>
      </c>
      <c r="R217" s="323" t="str">
        <f>IF(PROGRESS!AW231="","NO DATA",PROGRESS!AW231)</f>
        <v>NO DATA</v>
      </c>
      <c r="S217" s="323" t="str">
        <f>IF(PROGRESS!BB231="","NO DATA",PROGRESS!BB231)</f>
        <v>NO DATA</v>
      </c>
      <c r="T217" s="323" t="str">
        <f>IF(PROGRESS!BG231="","NO DATA",PROGRESS!BG231)</f>
        <v>NO DATA</v>
      </c>
      <c r="U217" s="323" t="str">
        <f>IF(PROGRESS!BL231="","NO DATA",PROGRESS!BL231)</f>
        <v>NO DATA</v>
      </c>
      <c r="V217" s="323" t="str">
        <f>IF(PROGRESS!BQ231="","NO DATA",PROGRESS!BQ231)</f>
        <v>NO DATA</v>
      </c>
      <c r="W217" s="323" t="str">
        <f>IF(PROGRESS!BV231="","NO DATA",PROGRESS!BV231)</f>
        <v>NO DATA</v>
      </c>
      <c r="X217" s="323" t="str">
        <f>IF(PROGRESS!CA231="","NO DATA",PROGRESS!CA231)</f>
        <v>NO DATA</v>
      </c>
      <c r="Y217" s="323" t="str">
        <f>IF(PROGRESS!CF231="","NO DATA",PROGRESS!CF231)</f>
        <v>NO DATA</v>
      </c>
      <c r="Z217" s="323" t="str">
        <f>IF(PROGRESS!CK231="","NO DATA",PROGRESS!CK231)</f>
        <v>NO DATA</v>
      </c>
    </row>
    <row r="218" spans="1:32" x14ac:dyDescent="0.25">
      <c r="A218" s="19" t="str">
        <f>IF(DATASHEET!A218="","",DATASHEET!A218)</f>
        <v/>
      </c>
      <c r="B218" s="20">
        <f>DATASHEET!B218</f>
        <v>0</v>
      </c>
      <c r="C218" s="21">
        <f>DATASHEET!C218</f>
        <v>0</v>
      </c>
      <c r="D218" s="19">
        <f>DATASHEET!D218</f>
        <v>0</v>
      </c>
      <c r="E218" s="20">
        <f>DATASHEET!J218</f>
        <v>0</v>
      </c>
      <c r="F218" s="20">
        <f>DATASHEET!E218</f>
        <v>0</v>
      </c>
      <c r="G218" s="20" t="str">
        <f>IF(A218="","",IF(DATASHEET!F218="White - British","N","Y"))</f>
        <v/>
      </c>
      <c r="H218" s="20">
        <f>DATASHEET!H218</f>
        <v>0</v>
      </c>
      <c r="I218" s="20">
        <f>DATASHEET!I218</f>
        <v>0</v>
      </c>
      <c r="J218" s="21" t="str">
        <f>DATASHEET!M218</f>
        <v/>
      </c>
      <c r="L218" s="323" t="str">
        <f>IF(PROGRESS!S232="","NO DATA",PROGRESS!S232)</f>
        <v>NO DATA</v>
      </c>
      <c r="M218" s="323" t="str">
        <f>IF(PROGRESS!X232="","NO DATA",PROGRESS!X232)</f>
        <v>NO DATA</v>
      </c>
      <c r="N218" s="323" t="str">
        <f>IF(PROGRESS!AC232="","NO DATA",PROGRESS!AC232)</f>
        <v>NO DATA</v>
      </c>
      <c r="O218" s="323" t="str">
        <f>IF(PROGRESS!AH232="","NO DATA",PROGRESS!AH232)</f>
        <v>NO DATA</v>
      </c>
      <c r="P218" s="323" t="str">
        <f>IF(PROGRESS!AM232="","NO DATA",PROGRESS!AM232)</f>
        <v>NO DATA</v>
      </c>
      <c r="Q218" s="323" t="str">
        <f>IF(PROGRESS!AR232="","NO DATA",PROGRESS!AR232)</f>
        <v>NO DATA</v>
      </c>
      <c r="R218" s="323" t="str">
        <f>IF(PROGRESS!AW232="","NO DATA",PROGRESS!AW232)</f>
        <v>NO DATA</v>
      </c>
      <c r="S218" s="323" t="str">
        <f>IF(PROGRESS!BB232="","NO DATA",PROGRESS!BB232)</f>
        <v>NO DATA</v>
      </c>
      <c r="T218" s="323" t="str">
        <f>IF(PROGRESS!BG232="","NO DATA",PROGRESS!BG232)</f>
        <v>NO DATA</v>
      </c>
      <c r="U218" s="323" t="str">
        <f>IF(PROGRESS!BL232="","NO DATA",PROGRESS!BL232)</f>
        <v>NO DATA</v>
      </c>
      <c r="V218" s="323" t="str">
        <f>IF(PROGRESS!BQ232="","NO DATA",PROGRESS!BQ232)</f>
        <v>NO DATA</v>
      </c>
      <c r="W218" s="323" t="str">
        <f>IF(PROGRESS!BV232="","NO DATA",PROGRESS!BV232)</f>
        <v>NO DATA</v>
      </c>
      <c r="X218" s="323" t="str">
        <f>IF(PROGRESS!CA232="","NO DATA",PROGRESS!CA232)</f>
        <v>NO DATA</v>
      </c>
      <c r="Y218" s="323" t="str">
        <f>IF(PROGRESS!CF232="","NO DATA",PROGRESS!CF232)</f>
        <v>NO DATA</v>
      </c>
      <c r="Z218" s="323" t="str">
        <f>IF(PROGRESS!CK232="","NO DATA",PROGRESS!CK232)</f>
        <v>NO DATA</v>
      </c>
    </row>
    <row r="219" spans="1:32" x14ac:dyDescent="0.25">
      <c r="A219" s="19" t="str">
        <f>IF(DATASHEET!A219="","",DATASHEET!A219)</f>
        <v/>
      </c>
      <c r="B219" s="20">
        <f>DATASHEET!B219</f>
        <v>0</v>
      </c>
      <c r="C219" s="21">
        <f>DATASHEET!C219</f>
        <v>0</v>
      </c>
      <c r="D219" s="19">
        <f>DATASHEET!D219</f>
        <v>0</v>
      </c>
      <c r="E219" s="20">
        <f>DATASHEET!J219</f>
        <v>0</v>
      </c>
      <c r="F219" s="20">
        <f>DATASHEET!E219</f>
        <v>0</v>
      </c>
      <c r="G219" s="20" t="str">
        <f>IF(A219="","",IF(DATASHEET!F219="White - British","N","Y"))</f>
        <v/>
      </c>
      <c r="H219" s="20">
        <f>DATASHEET!H219</f>
        <v>0</v>
      </c>
      <c r="I219" s="20">
        <f>DATASHEET!I219</f>
        <v>0</v>
      </c>
      <c r="J219" s="21" t="str">
        <f>DATASHEET!M219</f>
        <v/>
      </c>
      <c r="L219" s="323" t="str">
        <f>IF(PROGRESS!S233="","NO DATA",PROGRESS!S233)</f>
        <v>NO DATA</v>
      </c>
      <c r="M219" s="323" t="str">
        <f>IF(PROGRESS!X233="","NO DATA",PROGRESS!X233)</f>
        <v>NO DATA</v>
      </c>
      <c r="N219" s="323" t="str">
        <f>IF(PROGRESS!AC233="","NO DATA",PROGRESS!AC233)</f>
        <v>NO DATA</v>
      </c>
      <c r="O219" s="323" t="str">
        <f>IF(PROGRESS!AH233="","NO DATA",PROGRESS!AH233)</f>
        <v>NO DATA</v>
      </c>
      <c r="P219" s="323" t="str">
        <f>IF(PROGRESS!AM233="","NO DATA",PROGRESS!AM233)</f>
        <v>NO DATA</v>
      </c>
      <c r="Q219" s="323" t="str">
        <f>IF(PROGRESS!AR233="","NO DATA",PROGRESS!AR233)</f>
        <v>NO DATA</v>
      </c>
      <c r="R219" s="323" t="str">
        <f>IF(PROGRESS!AW233="","NO DATA",PROGRESS!AW233)</f>
        <v>NO DATA</v>
      </c>
      <c r="S219" s="323" t="str">
        <f>IF(PROGRESS!BB233="","NO DATA",PROGRESS!BB233)</f>
        <v>NO DATA</v>
      </c>
      <c r="T219" s="323" t="str">
        <f>IF(PROGRESS!BG233="","NO DATA",PROGRESS!BG233)</f>
        <v>NO DATA</v>
      </c>
      <c r="U219" s="323" t="str">
        <f>IF(PROGRESS!BL233="","NO DATA",PROGRESS!BL233)</f>
        <v>NO DATA</v>
      </c>
      <c r="V219" s="323" t="str">
        <f>IF(PROGRESS!BQ233="","NO DATA",PROGRESS!BQ233)</f>
        <v>NO DATA</v>
      </c>
      <c r="W219" s="323" t="str">
        <f>IF(PROGRESS!BV233="","NO DATA",PROGRESS!BV233)</f>
        <v>NO DATA</v>
      </c>
      <c r="X219" s="323" t="str">
        <f>IF(PROGRESS!CA233="","NO DATA",PROGRESS!CA233)</f>
        <v>NO DATA</v>
      </c>
      <c r="Y219" s="323" t="str">
        <f>IF(PROGRESS!CF233="","NO DATA",PROGRESS!CF233)</f>
        <v>NO DATA</v>
      </c>
      <c r="Z219" s="323" t="str">
        <f>IF(PROGRESS!CK233="","NO DATA",PROGRESS!CK233)</f>
        <v>NO DATA</v>
      </c>
    </row>
    <row r="220" spans="1:32" x14ac:dyDescent="0.25">
      <c r="A220" s="19" t="str">
        <f>IF(DATASHEET!A220="","",DATASHEET!A220)</f>
        <v/>
      </c>
      <c r="B220" s="20">
        <f>DATASHEET!B220</f>
        <v>0</v>
      </c>
      <c r="C220" s="21">
        <f>DATASHEET!C220</f>
        <v>0</v>
      </c>
      <c r="D220" s="19">
        <f>DATASHEET!D220</f>
        <v>0</v>
      </c>
      <c r="E220" s="20">
        <f>DATASHEET!J220</f>
        <v>0</v>
      </c>
      <c r="F220" s="20">
        <f>DATASHEET!E220</f>
        <v>0</v>
      </c>
      <c r="G220" s="20" t="str">
        <f>IF(A220="","",IF(DATASHEET!F220="White - British","N","Y"))</f>
        <v/>
      </c>
      <c r="H220" s="20">
        <f>DATASHEET!H220</f>
        <v>0</v>
      </c>
      <c r="I220" s="20">
        <f>DATASHEET!I220</f>
        <v>0</v>
      </c>
      <c r="J220" s="21" t="str">
        <f>DATASHEET!M220</f>
        <v/>
      </c>
      <c r="L220" s="323" t="str">
        <f>IF(PROGRESS!S234="","NO DATA",PROGRESS!S234)</f>
        <v>NO DATA</v>
      </c>
      <c r="M220" s="323" t="str">
        <f>IF(PROGRESS!X234="","NO DATA",PROGRESS!X234)</f>
        <v>NO DATA</v>
      </c>
      <c r="N220" s="323" t="str">
        <f>IF(PROGRESS!AC234="","NO DATA",PROGRESS!AC234)</f>
        <v>NO DATA</v>
      </c>
      <c r="O220" s="323" t="str">
        <f>IF(PROGRESS!AH234="","NO DATA",PROGRESS!AH234)</f>
        <v>NO DATA</v>
      </c>
      <c r="P220" s="323" t="str">
        <f>IF(PROGRESS!AM234="","NO DATA",PROGRESS!AM234)</f>
        <v>NO DATA</v>
      </c>
      <c r="Q220" s="323" t="str">
        <f>IF(PROGRESS!AR234="","NO DATA",PROGRESS!AR234)</f>
        <v>NO DATA</v>
      </c>
      <c r="R220" s="323" t="str">
        <f>IF(PROGRESS!AW234="","NO DATA",PROGRESS!AW234)</f>
        <v>NO DATA</v>
      </c>
      <c r="S220" s="323" t="str">
        <f>IF(PROGRESS!BB234="","NO DATA",PROGRESS!BB234)</f>
        <v>NO DATA</v>
      </c>
      <c r="T220" s="323" t="str">
        <f>IF(PROGRESS!BG234="","NO DATA",PROGRESS!BG234)</f>
        <v>NO DATA</v>
      </c>
      <c r="U220" s="323" t="str">
        <f>IF(PROGRESS!BL234="","NO DATA",PROGRESS!BL234)</f>
        <v>NO DATA</v>
      </c>
      <c r="V220" s="323" t="str">
        <f>IF(PROGRESS!BQ234="","NO DATA",PROGRESS!BQ234)</f>
        <v>NO DATA</v>
      </c>
      <c r="W220" s="323" t="str">
        <f>IF(PROGRESS!BV234="","NO DATA",PROGRESS!BV234)</f>
        <v>NO DATA</v>
      </c>
      <c r="X220" s="323" t="str">
        <f>IF(PROGRESS!CA234="","NO DATA",PROGRESS!CA234)</f>
        <v>NO DATA</v>
      </c>
      <c r="Y220" s="323" t="str">
        <f>IF(PROGRESS!CF234="","NO DATA",PROGRESS!CF234)</f>
        <v>NO DATA</v>
      </c>
      <c r="Z220" s="323" t="str">
        <f>IF(PROGRESS!CK234="","NO DATA",PROGRESS!CK234)</f>
        <v>NO DATA</v>
      </c>
    </row>
    <row r="221" spans="1:32" x14ac:dyDescent="0.25">
      <c r="A221" s="19" t="str">
        <f>IF(DATASHEET!A221="","",DATASHEET!A221)</f>
        <v/>
      </c>
      <c r="B221" s="20">
        <f>DATASHEET!B221</f>
        <v>0</v>
      </c>
      <c r="C221" s="21">
        <f>DATASHEET!C221</f>
        <v>0</v>
      </c>
      <c r="D221" s="19">
        <f>DATASHEET!D221</f>
        <v>0</v>
      </c>
      <c r="E221" s="20">
        <f>DATASHEET!J221</f>
        <v>0</v>
      </c>
      <c r="F221" s="20">
        <f>DATASHEET!E221</f>
        <v>0</v>
      </c>
      <c r="G221" s="20" t="str">
        <f>IF(A221="","",IF(DATASHEET!F221="White - British","N","Y"))</f>
        <v/>
      </c>
      <c r="H221" s="20">
        <f>DATASHEET!H221</f>
        <v>0</v>
      </c>
      <c r="I221" s="20">
        <f>DATASHEET!I221</f>
        <v>0</v>
      </c>
      <c r="J221" s="21" t="str">
        <f>DATASHEET!M221</f>
        <v/>
      </c>
      <c r="L221" s="323" t="str">
        <f>IF(PROGRESS!S235="","NO DATA",PROGRESS!S235)</f>
        <v>NO DATA</v>
      </c>
      <c r="M221" s="323" t="str">
        <f>IF(PROGRESS!X235="","NO DATA",PROGRESS!X235)</f>
        <v>NO DATA</v>
      </c>
      <c r="N221" s="323" t="str">
        <f>IF(PROGRESS!AC235="","NO DATA",PROGRESS!AC235)</f>
        <v>NO DATA</v>
      </c>
      <c r="O221" s="323" t="str">
        <f>IF(PROGRESS!AH235="","NO DATA",PROGRESS!AH235)</f>
        <v>NO DATA</v>
      </c>
      <c r="P221" s="323" t="str">
        <f>IF(PROGRESS!AM235="","NO DATA",PROGRESS!AM235)</f>
        <v>NO DATA</v>
      </c>
      <c r="Q221" s="323" t="str">
        <f>IF(PROGRESS!AR235="","NO DATA",PROGRESS!AR235)</f>
        <v>NO DATA</v>
      </c>
      <c r="R221" s="323" t="str">
        <f>IF(PROGRESS!AW235="","NO DATA",PROGRESS!AW235)</f>
        <v>NO DATA</v>
      </c>
      <c r="S221" s="323" t="str">
        <f>IF(PROGRESS!BB235="","NO DATA",PROGRESS!BB235)</f>
        <v>NO DATA</v>
      </c>
      <c r="T221" s="323" t="str">
        <f>IF(PROGRESS!BG235="","NO DATA",PROGRESS!BG235)</f>
        <v>NO DATA</v>
      </c>
      <c r="U221" s="323" t="str">
        <f>IF(PROGRESS!BL235="","NO DATA",PROGRESS!BL235)</f>
        <v>NO DATA</v>
      </c>
      <c r="V221" s="323" t="str">
        <f>IF(PROGRESS!BQ235="","NO DATA",PROGRESS!BQ235)</f>
        <v>NO DATA</v>
      </c>
      <c r="W221" s="323" t="str">
        <f>IF(PROGRESS!BV235="","NO DATA",PROGRESS!BV235)</f>
        <v>NO DATA</v>
      </c>
      <c r="X221" s="323" t="str">
        <f>IF(PROGRESS!CA235="","NO DATA",PROGRESS!CA235)</f>
        <v>NO DATA</v>
      </c>
      <c r="Y221" s="323" t="str">
        <f>IF(PROGRESS!CF235="","NO DATA",PROGRESS!CF235)</f>
        <v>NO DATA</v>
      </c>
      <c r="Z221" s="323" t="str">
        <f>IF(PROGRESS!CK235="","NO DATA",PROGRESS!CK235)</f>
        <v>NO DATA</v>
      </c>
    </row>
    <row r="222" spans="1:32" x14ac:dyDescent="0.25">
      <c r="A222" s="19" t="str">
        <f>IF(DATASHEET!A222="","",DATASHEET!A222)</f>
        <v/>
      </c>
      <c r="B222" s="20">
        <f>DATASHEET!B222</f>
        <v>0</v>
      </c>
      <c r="C222" s="21">
        <f>DATASHEET!C222</f>
        <v>0</v>
      </c>
      <c r="D222" s="19">
        <f>DATASHEET!D222</f>
        <v>0</v>
      </c>
      <c r="E222" s="20">
        <f>DATASHEET!J222</f>
        <v>0</v>
      </c>
      <c r="F222" s="20">
        <f>DATASHEET!E222</f>
        <v>0</v>
      </c>
      <c r="G222" s="20" t="str">
        <f>IF(A222="","",IF(DATASHEET!F222="White - British","N","Y"))</f>
        <v/>
      </c>
      <c r="H222" s="20">
        <f>DATASHEET!H222</f>
        <v>0</v>
      </c>
      <c r="I222" s="20">
        <f>DATASHEET!I222</f>
        <v>0</v>
      </c>
      <c r="J222" s="21" t="str">
        <f>DATASHEET!M222</f>
        <v/>
      </c>
      <c r="L222" s="323" t="str">
        <f>IF(PROGRESS!S236="","NO DATA",PROGRESS!S236)</f>
        <v>NO DATA</v>
      </c>
      <c r="M222" s="323" t="str">
        <f>IF(PROGRESS!X236="","NO DATA",PROGRESS!X236)</f>
        <v>NO DATA</v>
      </c>
      <c r="N222" s="323" t="str">
        <f>IF(PROGRESS!AC236="","NO DATA",PROGRESS!AC236)</f>
        <v>NO DATA</v>
      </c>
      <c r="O222" s="323" t="str">
        <f>IF(PROGRESS!AH236="","NO DATA",PROGRESS!AH236)</f>
        <v>NO DATA</v>
      </c>
      <c r="P222" s="323" t="str">
        <f>IF(PROGRESS!AM236="","NO DATA",PROGRESS!AM236)</f>
        <v>NO DATA</v>
      </c>
      <c r="Q222" s="323" t="str">
        <f>IF(PROGRESS!AR236="","NO DATA",PROGRESS!AR236)</f>
        <v>NO DATA</v>
      </c>
      <c r="R222" s="323" t="str">
        <f>IF(PROGRESS!AW236="","NO DATA",PROGRESS!AW236)</f>
        <v>NO DATA</v>
      </c>
      <c r="S222" s="323" t="str">
        <f>IF(PROGRESS!BB236="","NO DATA",PROGRESS!BB236)</f>
        <v>NO DATA</v>
      </c>
      <c r="T222" s="323" t="str">
        <f>IF(PROGRESS!BG236="","NO DATA",PROGRESS!BG236)</f>
        <v>NO DATA</v>
      </c>
      <c r="U222" s="323" t="str">
        <f>IF(PROGRESS!BL236="","NO DATA",PROGRESS!BL236)</f>
        <v>NO DATA</v>
      </c>
      <c r="V222" s="323" t="str">
        <f>IF(PROGRESS!BQ236="","NO DATA",PROGRESS!BQ236)</f>
        <v>NO DATA</v>
      </c>
      <c r="W222" s="323" t="str">
        <f>IF(PROGRESS!BV236="","NO DATA",PROGRESS!BV236)</f>
        <v>NO DATA</v>
      </c>
      <c r="X222" s="323" t="str">
        <f>IF(PROGRESS!CA236="","NO DATA",PROGRESS!CA236)</f>
        <v>NO DATA</v>
      </c>
      <c r="Y222" s="323" t="str">
        <f>IF(PROGRESS!CF236="","NO DATA",PROGRESS!CF236)</f>
        <v>NO DATA</v>
      </c>
      <c r="Z222" s="323" t="str">
        <f>IF(PROGRESS!CK236="","NO DATA",PROGRESS!CK236)</f>
        <v>NO DATA</v>
      </c>
    </row>
    <row r="223" spans="1:32" x14ac:dyDescent="0.25">
      <c r="A223" s="19" t="str">
        <f>IF(DATASHEET!A223="","",DATASHEET!A223)</f>
        <v/>
      </c>
      <c r="B223" s="20">
        <f>DATASHEET!B223</f>
        <v>0</v>
      </c>
      <c r="C223" s="21">
        <f>DATASHEET!C223</f>
        <v>0</v>
      </c>
      <c r="D223" s="19">
        <f>DATASHEET!D223</f>
        <v>0</v>
      </c>
      <c r="E223" s="20">
        <f>DATASHEET!J223</f>
        <v>0</v>
      </c>
      <c r="F223" s="20">
        <f>DATASHEET!E223</f>
        <v>0</v>
      </c>
      <c r="G223" s="20" t="str">
        <f>IF(A223="","",IF(DATASHEET!F223="White - British","N","Y"))</f>
        <v/>
      </c>
      <c r="H223" s="20">
        <f>DATASHEET!H223</f>
        <v>0</v>
      </c>
      <c r="I223" s="20">
        <f>DATASHEET!I223</f>
        <v>0</v>
      </c>
      <c r="J223" s="21" t="str">
        <f>DATASHEET!M223</f>
        <v/>
      </c>
      <c r="L223" s="323" t="str">
        <f>IF(PROGRESS!S237="","NO DATA",PROGRESS!S237)</f>
        <v>NO DATA</v>
      </c>
      <c r="M223" s="323" t="str">
        <f>IF(PROGRESS!X237="","NO DATA",PROGRESS!X237)</f>
        <v>NO DATA</v>
      </c>
      <c r="N223" s="323" t="str">
        <f>IF(PROGRESS!AC237="","NO DATA",PROGRESS!AC237)</f>
        <v>NO DATA</v>
      </c>
      <c r="O223" s="323" t="str">
        <f>IF(PROGRESS!AH237="","NO DATA",PROGRESS!AH237)</f>
        <v>NO DATA</v>
      </c>
      <c r="P223" s="323" t="str">
        <f>IF(PROGRESS!AM237="","NO DATA",PROGRESS!AM237)</f>
        <v>NO DATA</v>
      </c>
      <c r="Q223" s="323" t="str">
        <f>IF(PROGRESS!AR237="","NO DATA",PROGRESS!AR237)</f>
        <v>NO DATA</v>
      </c>
      <c r="R223" s="323" t="str">
        <f>IF(PROGRESS!AW237="","NO DATA",PROGRESS!AW237)</f>
        <v>NO DATA</v>
      </c>
      <c r="S223" s="323" t="str">
        <f>IF(PROGRESS!BB237="","NO DATA",PROGRESS!BB237)</f>
        <v>NO DATA</v>
      </c>
      <c r="T223" s="323" t="str">
        <f>IF(PROGRESS!BG237="","NO DATA",PROGRESS!BG237)</f>
        <v>NO DATA</v>
      </c>
      <c r="U223" s="323" t="str">
        <f>IF(PROGRESS!BL237="","NO DATA",PROGRESS!BL237)</f>
        <v>NO DATA</v>
      </c>
      <c r="V223" s="323" t="str">
        <f>IF(PROGRESS!BQ237="","NO DATA",PROGRESS!BQ237)</f>
        <v>NO DATA</v>
      </c>
      <c r="W223" s="323" t="str">
        <f>IF(PROGRESS!BV237="","NO DATA",PROGRESS!BV237)</f>
        <v>NO DATA</v>
      </c>
      <c r="X223" s="323" t="str">
        <f>IF(PROGRESS!CA237="","NO DATA",PROGRESS!CA237)</f>
        <v>NO DATA</v>
      </c>
      <c r="Y223" s="323" t="str">
        <f>IF(PROGRESS!CF237="","NO DATA",PROGRESS!CF237)</f>
        <v>NO DATA</v>
      </c>
      <c r="Z223" s="323" t="str">
        <f>IF(PROGRESS!CK237="","NO DATA",PROGRESS!CK237)</f>
        <v>NO DATA</v>
      </c>
    </row>
    <row r="224" spans="1:32" x14ac:dyDescent="0.25">
      <c r="A224" s="19" t="str">
        <f>IF(DATASHEET!A224="","",DATASHEET!A224)</f>
        <v/>
      </c>
      <c r="B224" s="20">
        <f>DATASHEET!B224</f>
        <v>0</v>
      </c>
      <c r="C224" s="21">
        <f>DATASHEET!C224</f>
        <v>0</v>
      </c>
      <c r="D224" s="19">
        <f>DATASHEET!D224</f>
        <v>0</v>
      </c>
      <c r="E224" s="20">
        <f>DATASHEET!J224</f>
        <v>0</v>
      </c>
      <c r="F224" s="20">
        <f>DATASHEET!E224</f>
        <v>0</v>
      </c>
      <c r="G224" s="20" t="str">
        <f>IF(A224="","",IF(DATASHEET!F224="White - British","N","Y"))</f>
        <v/>
      </c>
      <c r="H224" s="20">
        <f>DATASHEET!H224</f>
        <v>0</v>
      </c>
      <c r="I224" s="20">
        <f>DATASHEET!I224</f>
        <v>0</v>
      </c>
      <c r="J224" s="21" t="str">
        <f>DATASHEET!M224</f>
        <v/>
      </c>
      <c r="L224" s="323" t="str">
        <f>IF(PROGRESS!S238="","NO DATA",PROGRESS!S238)</f>
        <v>NO DATA</v>
      </c>
      <c r="M224" s="323" t="str">
        <f>IF(PROGRESS!X238="","NO DATA",PROGRESS!X238)</f>
        <v>NO DATA</v>
      </c>
      <c r="N224" s="323" t="str">
        <f>IF(PROGRESS!AC238="","NO DATA",PROGRESS!AC238)</f>
        <v>NO DATA</v>
      </c>
      <c r="O224" s="323" t="str">
        <f>IF(PROGRESS!AH238="","NO DATA",PROGRESS!AH238)</f>
        <v>NO DATA</v>
      </c>
      <c r="P224" s="323" t="str">
        <f>IF(PROGRESS!AM238="","NO DATA",PROGRESS!AM238)</f>
        <v>NO DATA</v>
      </c>
      <c r="Q224" s="323" t="str">
        <f>IF(PROGRESS!AR238="","NO DATA",PROGRESS!AR238)</f>
        <v>NO DATA</v>
      </c>
      <c r="R224" s="323" t="str">
        <f>IF(PROGRESS!AW238="","NO DATA",PROGRESS!AW238)</f>
        <v>NO DATA</v>
      </c>
      <c r="S224" s="323" t="str">
        <f>IF(PROGRESS!BB238="","NO DATA",PROGRESS!BB238)</f>
        <v>NO DATA</v>
      </c>
      <c r="T224" s="323" t="str">
        <f>IF(PROGRESS!BG238="","NO DATA",PROGRESS!BG238)</f>
        <v>NO DATA</v>
      </c>
      <c r="U224" s="323" t="str">
        <f>IF(PROGRESS!BL238="","NO DATA",PROGRESS!BL238)</f>
        <v>NO DATA</v>
      </c>
      <c r="V224" s="323" t="str">
        <f>IF(PROGRESS!BQ238="","NO DATA",PROGRESS!BQ238)</f>
        <v>NO DATA</v>
      </c>
      <c r="W224" s="323" t="str">
        <f>IF(PROGRESS!BV238="","NO DATA",PROGRESS!BV238)</f>
        <v>NO DATA</v>
      </c>
      <c r="X224" s="323" t="str">
        <f>IF(PROGRESS!CA238="","NO DATA",PROGRESS!CA238)</f>
        <v>NO DATA</v>
      </c>
      <c r="Y224" s="323" t="str">
        <f>IF(PROGRESS!CF238="","NO DATA",PROGRESS!CF238)</f>
        <v>NO DATA</v>
      </c>
      <c r="Z224" s="323" t="str">
        <f>IF(PROGRESS!CK238="","NO DATA",PROGRESS!CK238)</f>
        <v>NO DATA</v>
      </c>
    </row>
    <row r="225" spans="1:27" x14ac:dyDescent="0.25">
      <c r="A225" s="19" t="str">
        <f>IF(DATASHEET!A225="","",DATASHEET!A225)</f>
        <v/>
      </c>
      <c r="B225" s="20">
        <f>DATASHEET!B225</f>
        <v>0</v>
      </c>
      <c r="C225" s="21">
        <f>DATASHEET!C225</f>
        <v>0</v>
      </c>
      <c r="D225" s="19">
        <f>DATASHEET!D225</f>
        <v>0</v>
      </c>
      <c r="E225" s="20">
        <f>DATASHEET!J225</f>
        <v>0</v>
      </c>
      <c r="F225" s="20">
        <f>DATASHEET!E225</f>
        <v>0</v>
      </c>
      <c r="G225" s="20" t="str">
        <f>IF(A225="","",IF(DATASHEET!F225="White - British","N","Y"))</f>
        <v/>
      </c>
      <c r="H225" s="20">
        <f>DATASHEET!H225</f>
        <v>0</v>
      </c>
      <c r="I225" s="20">
        <f>DATASHEET!I225</f>
        <v>0</v>
      </c>
      <c r="J225" s="21" t="str">
        <f>DATASHEET!M225</f>
        <v/>
      </c>
      <c r="L225" s="323" t="str">
        <f>IF(PROGRESS!S239="","NO DATA",PROGRESS!S239)</f>
        <v>NO DATA</v>
      </c>
      <c r="M225" s="323" t="str">
        <f>IF(PROGRESS!X239="","NO DATA",PROGRESS!X239)</f>
        <v>NO DATA</v>
      </c>
      <c r="N225" s="323" t="str">
        <f>IF(PROGRESS!AC239="","NO DATA",PROGRESS!AC239)</f>
        <v>NO DATA</v>
      </c>
      <c r="O225" s="323" t="str">
        <f>IF(PROGRESS!AH239="","NO DATA",PROGRESS!AH239)</f>
        <v>NO DATA</v>
      </c>
      <c r="P225" s="323" t="str">
        <f>IF(PROGRESS!AM239="","NO DATA",PROGRESS!AM239)</f>
        <v>NO DATA</v>
      </c>
      <c r="Q225" s="323" t="str">
        <f>IF(PROGRESS!AR239="","NO DATA",PROGRESS!AR239)</f>
        <v>NO DATA</v>
      </c>
      <c r="R225" s="323" t="str">
        <f>IF(PROGRESS!AW239="","NO DATA",PROGRESS!AW239)</f>
        <v>NO DATA</v>
      </c>
      <c r="S225" s="323" t="str">
        <f>IF(PROGRESS!BB239="","NO DATA",PROGRESS!BB239)</f>
        <v>NO DATA</v>
      </c>
      <c r="T225" s="323" t="str">
        <f>IF(PROGRESS!BG239="","NO DATA",PROGRESS!BG239)</f>
        <v>NO DATA</v>
      </c>
      <c r="U225" s="323" t="str">
        <f>IF(PROGRESS!BL239="","NO DATA",PROGRESS!BL239)</f>
        <v>NO DATA</v>
      </c>
      <c r="V225" s="323" t="str">
        <f>IF(PROGRESS!BQ239="","NO DATA",PROGRESS!BQ239)</f>
        <v>NO DATA</v>
      </c>
      <c r="W225" s="323" t="str">
        <f>IF(PROGRESS!BV239="","NO DATA",PROGRESS!BV239)</f>
        <v>NO DATA</v>
      </c>
      <c r="X225" s="323" t="str">
        <f>IF(PROGRESS!CA239="","NO DATA",PROGRESS!CA239)</f>
        <v>NO DATA</v>
      </c>
      <c r="Y225" s="323" t="str">
        <f>IF(PROGRESS!CF239="","NO DATA",PROGRESS!CF239)</f>
        <v>NO DATA</v>
      </c>
      <c r="Z225" s="323" t="str">
        <f>IF(PROGRESS!CK239="","NO DATA",PROGRESS!CK239)</f>
        <v>NO DATA</v>
      </c>
    </row>
    <row r="226" spans="1:27" x14ac:dyDescent="0.25">
      <c r="A226" s="19" t="str">
        <f>IF(DATASHEET!A226="","",DATASHEET!A226)</f>
        <v/>
      </c>
      <c r="B226" s="20">
        <f>DATASHEET!B226</f>
        <v>0</v>
      </c>
      <c r="C226" s="21">
        <f>DATASHEET!C226</f>
        <v>0</v>
      </c>
      <c r="D226" s="19">
        <f>DATASHEET!D226</f>
        <v>0</v>
      </c>
      <c r="E226" s="20">
        <f>DATASHEET!J226</f>
        <v>0</v>
      </c>
      <c r="F226" s="20">
        <f>DATASHEET!E226</f>
        <v>0</v>
      </c>
      <c r="G226" s="20" t="str">
        <f>IF(A226="","",IF(DATASHEET!F226="White - British","N","Y"))</f>
        <v/>
      </c>
      <c r="H226" s="20">
        <f>DATASHEET!H226</f>
        <v>0</v>
      </c>
      <c r="I226" s="20">
        <f>DATASHEET!I226</f>
        <v>0</v>
      </c>
      <c r="J226" s="21" t="str">
        <f>DATASHEET!M226</f>
        <v/>
      </c>
      <c r="L226" s="323" t="str">
        <f>IF(PROGRESS!S240="","NO DATA",PROGRESS!S240)</f>
        <v>NO DATA</v>
      </c>
      <c r="M226" s="323" t="str">
        <f>IF(PROGRESS!X240="","NO DATA",PROGRESS!X240)</f>
        <v>NO DATA</v>
      </c>
      <c r="N226" s="323" t="str">
        <f>IF(PROGRESS!AC240="","NO DATA",PROGRESS!AC240)</f>
        <v>NO DATA</v>
      </c>
      <c r="O226" s="323" t="str">
        <f>IF(PROGRESS!AH240="","NO DATA",PROGRESS!AH240)</f>
        <v>NO DATA</v>
      </c>
      <c r="P226" s="323" t="str">
        <f>IF(PROGRESS!AM240="","NO DATA",PROGRESS!AM240)</f>
        <v>NO DATA</v>
      </c>
      <c r="Q226" s="323" t="str">
        <f>IF(PROGRESS!AR240="","NO DATA",PROGRESS!AR240)</f>
        <v>NO DATA</v>
      </c>
      <c r="R226" s="323" t="str">
        <f>IF(PROGRESS!AW240="","NO DATA",PROGRESS!AW240)</f>
        <v>NO DATA</v>
      </c>
      <c r="S226" s="323" t="str">
        <f>IF(PROGRESS!BB240="","NO DATA",PROGRESS!BB240)</f>
        <v>NO DATA</v>
      </c>
      <c r="T226" s="323" t="str">
        <f>IF(PROGRESS!BG240="","NO DATA",PROGRESS!BG240)</f>
        <v>NO DATA</v>
      </c>
      <c r="U226" s="323" t="str">
        <f>IF(PROGRESS!BL240="","NO DATA",PROGRESS!BL240)</f>
        <v>NO DATA</v>
      </c>
      <c r="V226" s="323" t="str">
        <f>IF(PROGRESS!BQ240="","NO DATA",PROGRESS!BQ240)</f>
        <v>NO DATA</v>
      </c>
      <c r="W226" s="323" t="str">
        <f>IF(PROGRESS!BV240="","NO DATA",PROGRESS!BV240)</f>
        <v>NO DATA</v>
      </c>
      <c r="X226" s="323" t="str">
        <f>IF(PROGRESS!CA240="","NO DATA",PROGRESS!CA240)</f>
        <v>NO DATA</v>
      </c>
      <c r="Y226" s="323" t="str">
        <f>IF(PROGRESS!CF240="","NO DATA",PROGRESS!CF240)</f>
        <v>NO DATA</v>
      </c>
      <c r="Z226" s="323" t="str">
        <f>IF(PROGRESS!CK240="","NO DATA",PROGRESS!CK240)</f>
        <v>NO DATA</v>
      </c>
    </row>
    <row r="227" spans="1:27" x14ac:dyDescent="0.25">
      <c r="A227" s="19" t="str">
        <f>IF(DATASHEET!A227="","",DATASHEET!A227)</f>
        <v/>
      </c>
      <c r="B227" s="20">
        <f>DATASHEET!B227</f>
        <v>0</v>
      </c>
      <c r="C227" s="21">
        <f>DATASHEET!C227</f>
        <v>0</v>
      </c>
      <c r="D227" s="19">
        <f>DATASHEET!D227</f>
        <v>0</v>
      </c>
      <c r="E227" s="20">
        <f>DATASHEET!J227</f>
        <v>0</v>
      </c>
      <c r="F227" s="20">
        <f>DATASHEET!E227</f>
        <v>0</v>
      </c>
      <c r="G227" s="20" t="str">
        <f>IF(A227="","",IF(DATASHEET!F227="White - British","N","Y"))</f>
        <v/>
      </c>
      <c r="H227" s="20">
        <f>DATASHEET!H227</f>
        <v>0</v>
      </c>
      <c r="I227" s="20">
        <f>DATASHEET!I227</f>
        <v>0</v>
      </c>
      <c r="J227" s="21" t="str">
        <f>DATASHEET!M227</f>
        <v/>
      </c>
      <c r="L227" s="323" t="str">
        <f>IF(PROGRESS!S241="","NO DATA",PROGRESS!S241)</f>
        <v>NO DATA</v>
      </c>
      <c r="M227" s="323" t="str">
        <f>IF(PROGRESS!X241="","NO DATA",PROGRESS!X241)</f>
        <v>NO DATA</v>
      </c>
      <c r="N227" s="323" t="str">
        <f>IF(PROGRESS!AC241="","NO DATA",PROGRESS!AC241)</f>
        <v>NO DATA</v>
      </c>
      <c r="O227" s="323" t="str">
        <f>IF(PROGRESS!AH241="","NO DATA",PROGRESS!AH241)</f>
        <v>NO DATA</v>
      </c>
      <c r="P227" s="323" t="str">
        <f>IF(PROGRESS!AM241="","NO DATA",PROGRESS!AM241)</f>
        <v>NO DATA</v>
      </c>
      <c r="Q227" s="323" t="str">
        <f>IF(PROGRESS!AR241="","NO DATA",PROGRESS!AR241)</f>
        <v>NO DATA</v>
      </c>
      <c r="R227" s="323" t="str">
        <f>IF(PROGRESS!AW241="","NO DATA",PROGRESS!AW241)</f>
        <v>NO DATA</v>
      </c>
      <c r="S227" s="323" t="str">
        <f>IF(PROGRESS!BB241="","NO DATA",PROGRESS!BB241)</f>
        <v>NO DATA</v>
      </c>
      <c r="T227" s="323" t="str">
        <f>IF(PROGRESS!BG241="","NO DATA",PROGRESS!BG241)</f>
        <v>NO DATA</v>
      </c>
      <c r="U227" s="323" t="str">
        <f>IF(PROGRESS!BL241="","NO DATA",PROGRESS!BL241)</f>
        <v>NO DATA</v>
      </c>
      <c r="V227" s="323" t="str">
        <f>IF(PROGRESS!BQ241="","NO DATA",PROGRESS!BQ241)</f>
        <v>NO DATA</v>
      </c>
      <c r="W227" s="323" t="str">
        <f>IF(PROGRESS!BV241="","NO DATA",PROGRESS!BV241)</f>
        <v>NO DATA</v>
      </c>
      <c r="X227" s="323" t="str">
        <f>IF(PROGRESS!CA241="","NO DATA",PROGRESS!CA241)</f>
        <v>NO DATA</v>
      </c>
      <c r="Y227" s="323" t="str">
        <f>IF(PROGRESS!CF241="","NO DATA",PROGRESS!CF241)</f>
        <v>NO DATA</v>
      </c>
      <c r="Z227" s="323" t="str">
        <f>IF(PROGRESS!CK241="","NO DATA",PROGRESS!CK241)</f>
        <v>NO DATA</v>
      </c>
    </row>
    <row r="228" spans="1:27" x14ac:dyDescent="0.25">
      <c r="A228" s="19" t="str">
        <f>IF(DATASHEET!A228="","",DATASHEET!A228)</f>
        <v/>
      </c>
      <c r="B228" s="20">
        <f>DATASHEET!B228</f>
        <v>0</v>
      </c>
      <c r="C228" s="21">
        <f>DATASHEET!C228</f>
        <v>0</v>
      </c>
      <c r="D228" s="19">
        <f>DATASHEET!D228</f>
        <v>0</v>
      </c>
      <c r="E228" s="20">
        <f>DATASHEET!J228</f>
        <v>0</v>
      </c>
      <c r="F228" s="20">
        <f>DATASHEET!E228</f>
        <v>0</v>
      </c>
      <c r="G228" s="20" t="str">
        <f>IF(A228="","",IF(DATASHEET!F228="White - British","N","Y"))</f>
        <v/>
      </c>
      <c r="H228" s="20">
        <f>DATASHEET!H228</f>
        <v>0</v>
      </c>
      <c r="I228" s="20">
        <f>DATASHEET!I228</f>
        <v>0</v>
      </c>
      <c r="J228" s="21" t="str">
        <f>DATASHEET!M228</f>
        <v/>
      </c>
      <c r="L228" s="323" t="str">
        <f>IF(PROGRESS!S242="","NO DATA",PROGRESS!S242)</f>
        <v>NO DATA</v>
      </c>
      <c r="M228" s="323" t="str">
        <f>IF(PROGRESS!X242="","NO DATA",PROGRESS!X242)</f>
        <v>NO DATA</v>
      </c>
      <c r="N228" s="323" t="str">
        <f>IF(PROGRESS!AC242="","NO DATA",PROGRESS!AC242)</f>
        <v>NO DATA</v>
      </c>
      <c r="O228" s="323" t="str">
        <f>IF(PROGRESS!AH242="","NO DATA",PROGRESS!AH242)</f>
        <v>NO DATA</v>
      </c>
      <c r="P228" s="323" t="str">
        <f>IF(PROGRESS!AM242="","NO DATA",PROGRESS!AM242)</f>
        <v>NO DATA</v>
      </c>
      <c r="Q228" s="323" t="str">
        <f>IF(PROGRESS!AR242="","NO DATA",PROGRESS!AR242)</f>
        <v>NO DATA</v>
      </c>
      <c r="R228" s="323" t="str">
        <f>IF(PROGRESS!AW242="","NO DATA",PROGRESS!AW242)</f>
        <v>NO DATA</v>
      </c>
      <c r="S228" s="323" t="str">
        <f>IF(PROGRESS!BB242="","NO DATA",PROGRESS!BB242)</f>
        <v>NO DATA</v>
      </c>
      <c r="T228" s="323" t="str">
        <f>IF(PROGRESS!BG242="","NO DATA",PROGRESS!BG242)</f>
        <v>NO DATA</v>
      </c>
      <c r="U228" s="323" t="str">
        <f>IF(PROGRESS!BL242="","NO DATA",PROGRESS!BL242)</f>
        <v>NO DATA</v>
      </c>
      <c r="V228" s="323" t="str">
        <f>IF(PROGRESS!BQ242="","NO DATA",PROGRESS!BQ242)</f>
        <v>NO DATA</v>
      </c>
      <c r="W228" s="323" t="str">
        <f>IF(PROGRESS!BV242="","NO DATA",PROGRESS!BV242)</f>
        <v>NO DATA</v>
      </c>
      <c r="X228" s="323" t="str">
        <f>IF(PROGRESS!CA242="","NO DATA",PROGRESS!CA242)</f>
        <v>NO DATA</v>
      </c>
      <c r="Y228" s="323" t="str">
        <f>IF(PROGRESS!CF242="","NO DATA",PROGRESS!CF242)</f>
        <v>NO DATA</v>
      </c>
      <c r="Z228" s="323" t="str">
        <f>IF(PROGRESS!CK242="","NO DATA",PROGRESS!CK242)</f>
        <v>NO DATA</v>
      </c>
    </row>
    <row r="229" spans="1:27" x14ac:dyDescent="0.25">
      <c r="A229" s="19" t="str">
        <f>IF(DATASHEET!A229="","",DATASHEET!A229)</f>
        <v/>
      </c>
      <c r="B229" s="20">
        <f>DATASHEET!B229</f>
        <v>0</v>
      </c>
      <c r="C229" s="21">
        <f>DATASHEET!C229</f>
        <v>0</v>
      </c>
      <c r="D229" s="19">
        <f>DATASHEET!D229</f>
        <v>0</v>
      </c>
      <c r="E229" s="20">
        <f>DATASHEET!J229</f>
        <v>0</v>
      </c>
      <c r="F229" s="20">
        <f>DATASHEET!E229</f>
        <v>0</v>
      </c>
      <c r="G229" s="20" t="str">
        <f>IF(A229="","",IF(DATASHEET!F229="White - British","N","Y"))</f>
        <v/>
      </c>
      <c r="H229" s="20">
        <f>DATASHEET!H229</f>
        <v>0</v>
      </c>
      <c r="I229" s="20">
        <f>DATASHEET!I229</f>
        <v>0</v>
      </c>
      <c r="J229" s="21" t="str">
        <f>DATASHEET!M229</f>
        <v/>
      </c>
      <c r="L229" s="323" t="str">
        <f>IF(PROGRESS!S243="","NO DATA",PROGRESS!S243)</f>
        <v>NO DATA</v>
      </c>
      <c r="M229" s="323" t="str">
        <f>IF(PROGRESS!X243="","NO DATA",PROGRESS!X243)</f>
        <v>NO DATA</v>
      </c>
      <c r="N229" s="323" t="str">
        <f>IF(PROGRESS!AC243="","NO DATA",PROGRESS!AC243)</f>
        <v>NO DATA</v>
      </c>
      <c r="O229" s="323" t="str">
        <f>IF(PROGRESS!AH243="","NO DATA",PROGRESS!AH243)</f>
        <v>NO DATA</v>
      </c>
      <c r="P229" s="323" t="str">
        <f>IF(PROGRESS!AM243="","NO DATA",PROGRESS!AM243)</f>
        <v>NO DATA</v>
      </c>
      <c r="Q229" s="323" t="str">
        <f>IF(PROGRESS!AR243="","NO DATA",PROGRESS!AR243)</f>
        <v>NO DATA</v>
      </c>
      <c r="R229" s="323" t="str">
        <f>IF(PROGRESS!AW243="","NO DATA",PROGRESS!AW243)</f>
        <v>NO DATA</v>
      </c>
      <c r="S229" s="323" t="str">
        <f>IF(PROGRESS!BB243="","NO DATA",PROGRESS!BB243)</f>
        <v>NO DATA</v>
      </c>
      <c r="T229" s="323" t="str">
        <f>IF(PROGRESS!BG243="","NO DATA",PROGRESS!BG243)</f>
        <v>NO DATA</v>
      </c>
      <c r="U229" s="323" t="str">
        <f>IF(PROGRESS!BL243="","NO DATA",PROGRESS!BL243)</f>
        <v>NO DATA</v>
      </c>
      <c r="V229" s="323" t="str">
        <f>IF(PROGRESS!BQ243="","NO DATA",PROGRESS!BQ243)</f>
        <v>NO DATA</v>
      </c>
      <c r="W229" s="323" t="str">
        <f>IF(PROGRESS!BV243="","NO DATA",PROGRESS!BV243)</f>
        <v>NO DATA</v>
      </c>
      <c r="X229" s="323" t="str">
        <f>IF(PROGRESS!CA243="","NO DATA",PROGRESS!CA243)</f>
        <v>NO DATA</v>
      </c>
      <c r="Y229" s="323" t="str">
        <f>IF(PROGRESS!CF243="","NO DATA",PROGRESS!CF243)</f>
        <v>NO DATA</v>
      </c>
      <c r="Z229" s="323" t="str">
        <f>IF(PROGRESS!CK243="","NO DATA",PROGRESS!CK243)</f>
        <v>NO DATA</v>
      </c>
    </row>
    <row r="230" spans="1:27" x14ac:dyDescent="0.25">
      <c r="A230" s="19" t="str">
        <f>IF(DATASHEET!A230="","",DATASHEET!A230)</f>
        <v/>
      </c>
      <c r="B230" s="20">
        <f>DATASHEET!B230</f>
        <v>0</v>
      </c>
      <c r="C230" s="21">
        <f>DATASHEET!C230</f>
        <v>0</v>
      </c>
      <c r="D230" s="19">
        <f>DATASHEET!D230</f>
        <v>0</v>
      </c>
      <c r="E230" s="20">
        <f>DATASHEET!J230</f>
        <v>0</v>
      </c>
      <c r="F230" s="20">
        <f>DATASHEET!E230</f>
        <v>0</v>
      </c>
      <c r="G230" s="20" t="str">
        <f>IF(A230="","",IF(DATASHEET!F230="White - British","N","Y"))</f>
        <v/>
      </c>
      <c r="H230" s="20">
        <f>DATASHEET!H230</f>
        <v>0</v>
      </c>
      <c r="I230" s="20">
        <f>DATASHEET!I230</f>
        <v>0</v>
      </c>
      <c r="J230" s="21" t="str">
        <f>DATASHEET!M230</f>
        <v/>
      </c>
      <c r="L230" s="323" t="str">
        <f>IF(PROGRESS!S244="","NO DATA",PROGRESS!S244)</f>
        <v>NO DATA</v>
      </c>
      <c r="M230" s="323" t="str">
        <f>IF(PROGRESS!X244="","NO DATA",PROGRESS!X244)</f>
        <v>NO DATA</v>
      </c>
      <c r="N230" s="323" t="str">
        <f>IF(PROGRESS!AC244="","NO DATA",PROGRESS!AC244)</f>
        <v>NO DATA</v>
      </c>
      <c r="O230" s="323" t="str">
        <f>IF(PROGRESS!AH244="","NO DATA",PROGRESS!AH244)</f>
        <v>NO DATA</v>
      </c>
      <c r="P230" s="323" t="str">
        <f>IF(PROGRESS!AM244="","NO DATA",PROGRESS!AM244)</f>
        <v>NO DATA</v>
      </c>
      <c r="Q230" s="323" t="str">
        <f>IF(PROGRESS!AR244="","NO DATA",PROGRESS!AR244)</f>
        <v>NO DATA</v>
      </c>
      <c r="R230" s="323" t="str">
        <f>IF(PROGRESS!AW244="","NO DATA",PROGRESS!AW244)</f>
        <v>NO DATA</v>
      </c>
      <c r="S230" s="323" t="str">
        <f>IF(PROGRESS!BB244="","NO DATA",PROGRESS!BB244)</f>
        <v>NO DATA</v>
      </c>
      <c r="T230" s="323" t="str">
        <f>IF(PROGRESS!BG244="","NO DATA",PROGRESS!BG244)</f>
        <v>NO DATA</v>
      </c>
      <c r="U230" s="323" t="str">
        <f>IF(PROGRESS!BL244="","NO DATA",PROGRESS!BL244)</f>
        <v>NO DATA</v>
      </c>
      <c r="V230" s="323" t="str">
        <f>IF(PROGRESS!BQ244="","NO DATA",PROGRESS!BQ244)</f>
        <v>NO DATA</v>
      </c>
      <c r="W230" s="323" t="str">
        <f>IF(PROGRESS!BV244="","NO DATA",PROGRESS!BV244)</f>
        <v>NO DATA</v>
      </c>
      <c r="X230" s="323" t="str">
        <f>IF(PROGRESS!CA244="","NO DATA",PROGRESS!CA244)</f>
        <v>NO DATA</v>
      </c>
      <c r="Y230" s="323" t="str">
        <f>IF(PROGRESS!CF244="","NO DATA",PROGRESS!CF244)</f>
        <v>NO DATA</v>
      </c>
      <c r="Z230" s="323" t="str">
        <f>IF(PROGRESS!CK244="","NO DATA",PROGRESS!CK244)</f>
        <v>NO DATA</v>
      </c>
    </row>
    <row r="231" spans="1:27" x14ac:dyDescent="0.25">
      <c r="A231" s="257"/>
      <c r="B231" s="257"/>
      <c r="C231" s="257"/>
      <c r="D231" s="257"/>
      <c r="E231" s="257"/>
      <c r="F231" s="257"/>
      <c r="G231" s="257"/>
      <c r="H231" s="257"/>
      <c r="I231" s="257"/>
      <c r="J231" s="257"/>
      <c r="L231" s="257"/>
      <c r="M231" s="257"/>
      <c r="N231" s="257"/>
      <c r="O231" s="257"/>
      <c r="P231" s="382"/>
      <c r="Q231" s="257"/>
      <c r="R231" s="257"/>
      <c r="S231" s="257"/>
      <c r="T231" s="257"/>
      <c r="U231" s="257"/>
      <c r="V231" s="261"/>
      <c r="W231" s="257"/>
      <c r="X231" s="257"/>
      <c r="Y231" s="257"/>
      <c r="Z231" s="382"/>
    </row>
    <row r="233" spans="1:27" x14ac:dyDescent="0.25">
      <c r="A233"/>
      <c r="B233"/>
      <c r="C233"/>
      <c r="D233"/>
      <c r="E233"/>
      <c r="F233"/>
      <c r="G233"/>
      <c r="H233"/>
      <c r="I233"/>
      <c r="J233"/>
    </row>
    <row r="234" spans="1:27" ht="15.75" thickBot="1" x14ac:dyDescent="0.3"/>
    <row r="235" spans="1:27" ht="30.75" customHeight="1" thickBot="1" x14ac:dyDescent="0.3">
      <c r="G235" s="647" t="s">
        <v>40</v>
      </c>
      <c r="H235" s="648"/>
      <c r="L235" s="14" t="str">
        <f>L1</f>
        <v>ART</v>
      </c>
      <c r="M235" s="14" t="str">
        <f>M1</f>
        <v>D&amp;T</v>
      </c>
      <c r="N235" s="14" t="str">
        <f t="shared" ref="N235:Z235" si="0">N1</f>
        <v>DRAMA</v>
      </c>
      <c r="O235" s="14" t="str">
        <f t="shared" si="0"/>
        <v>ENGLISH</v>
      </c>
      <c r="P235" s="14" t="str">
        <f t="shared" si="0"/>
        <v>FRENCH</v>
      </c>
      <c r="Q235" s="14" t="str">
        <f t="shared" si="0"/>
        <v>GEOGRAPHY</v>
      </c>
      <c r="R235" s="14" t="str">
        <f t="shared" si="0"/>
        <v>HISTORY</v>
      </c>
      <c r="S235" s="14" t="str">
        <f t="shared" si="0"/>
        <v>ICT</v>
      </c>
      <c r="T235" s="14" t="str">
        <f t="shared" si="0"/>
        <v>MATHS</v>
      </c>
      <c r="U235" s="14" t="str">
        <f t="shared" si="0"/>
        <v>MUSIC</v>
      </c>
      <c r="V235" s="14" t="str">
        <f>V1</f>
        <v>PSHE</v>
      </c>
      <c r="W235" s="14" t="str">
        <f t="shared" si="0"/>
        <v>PHYSED</v>
      </c>
      <c r="X235" s="14" t="str">
        <f t="shared" si="0"/>
        <v>RELIGIOUSED</v>
      </c>
      <c r="Y235" s="14" t="str">
        <f t="shared" si="0"/>
        <v>SCIENCE</v>
      </c>
      <c r="Z235" s="14" t="str">
        <f t="shared" si="0"/>
        <v>SPANISH</v>
      </c>
      <c r="AA235" s="14"/>
    </row>
    <row r="236" spans="1:27" ht="15.75" thickBot="1" x14ac:dyDescent="0.3">
      <c r="B236" s="258" t="s">
        <v>41</v>
      </c>
      <c r="C236" s="258" t="s">
        <v>42</v>
      </c>
      <c r="D236" s="26" t="s">
        <v>43</v>
      </c>
      <c r="E236" s="259" t="s">
        <v>44</v>
      </c>
      <c r="F236" s="27" t="s">
        <v>103</v>
      </c>
      <c r="G236" s="28" t="s">
        <v>46</v>
      </c>
      <c r="H236" s="29" t="s">
        <v>47</v>
      </c>
      <c r="I236" s="27" t="s">
        <v>48</v>
      </c>
      <c r="K236" s="258" t="s">
        <v>41</v>
      </c>
      <c r="L236" s="27" t="s">
        <v>45</v>
      </c>
      <c r="M236" s="27" t="s">
        <v>45</v>
      </c>
      <c r="N236" s="27" t="s">
        <v>45</v>
      </c>
      <c r="O236" s="27" t="s">
        <v>45</v>
      </c>
      <c r="P236" s="27" t="s">
        <v>45</v>
      </c>
      <c r="Q236" s="27" t="s">
        <v>45</v>
      </c>
      <c r="R236" s="27" t="s">
        <v>45</v>
      </c>
      <c r="S236" s="27" t="s">
        <v>45</v>
      </c>
      <c r="T236" s="27" t="s">
        <v>45</v>
      </c>
      <c r="U236" s="27" t="s">
        <v>45</v>
      </c>
      <c r="V236" s="27" t="s">
        <v>45</v>
      </c>
      <c r="W236" s="27" t="s">
        <v>45</v>
      </c>
      <c r="X236" s="27" t="s">
        <v>45</v>
      </c>
      <c r="Y236" s="27" t="s">
        <v>45</v>
      </c>
      <c r="Z236" s="27" t="s">
        <v>45</v>
      </c>
    </row>
    <row r="237" spans="1:27" x14ac:dyDescent="0.25">
      <c r="B237" s="30" t="s">
        <v>265</v>
      </c>
      <c r="C237" s="31" t="e">
        <f>E237+(F237*1.96)</f>
        <v>#DIV/0!</v>
      </c>
      <c r="D237" s="32" t="e">
        <f>E237-(F237*1.96)</f>
        <v>#DIV/0!</v>
      </c>
      <c r="E237" s="33" t="e">
        <f>AVERAGE(L$2:Z$230)</f>
        <v>#DIV/0!</v>
      </c>
      <c r="F237" s="34" t="e">
        <f>STDEV(L2:Z230)/SQRT(I237)</f>
        <v>#DIV/0!</v>
      </c>
      <c r="G237" s="15" t="e">
        <f>IF(AND(C237&gt;0,D237&gt;0),"SIG+",IF(AND(C237&lt;0,D237&lt;0),"SIG-",""))</f>
        <v>#DIV/0!</v>
      </c>
      <c r="H237" s="21" t="e">
        <f t="shared" ref="H237:H250" si="1">IF(D237&gt;$C$237,"SIG+",IF(C237&lt;$D$237,"SIG-",""))</f>
        <v>#DIV/0!</v>
      </c>
      <c r="I237" s="18">
        <f>COUNTA(A2:A230)-COUNTBLANK(A2:A230)</f>
        <v>215</v>
      </c>
      <c r="K237" s="30" t="s">
        <v>265</v>
      </c>
      <c r="L237" s="34" t="e">
        <f t="shared" ref="L237:Y237" si="2">STDEV(L2:L230)</f>
        <v>#DIV/0!</v>
      </c>
      <c r="M237" s="34" t="e">
        <f>STDEV(M2:M230)</f>
        <v>#DIV/0!</v>
      </c>
      <c r="N237" s="34" t="e">
        <f t="shared" si="2"/>
        <v>#DIV/0!</v>
      </c>
      <c r="O237" s="34" t="e">
        <f t="shared" si="2"/>
        <v>#DIV/0!</v>
      </c>
      <c r="P237" s="34" t="e">
        <f t="shared" ref="P237" si="3">STDEV(P2:P230)</f>
        <v>#DIV/0!</v>
      </c>
      <c r="Q237" s="34" t="e">
        <f t="shared" si="2"/>
        <v>#DIV/0!</v>
      </c>
      <c r="R237" s="34" t="e">
        <f t="shared" si="2"/>
        <v>#DIV/0!</v>
      </c>
      <c r="S237" s="34" t="e">
        <f t="shared" si="2"/>
        <v>#DIV/0!</v>
      </c>
      <c r="T237" s="34" t="e">
        <f t="shared" si="2"/>
        <v>#DIV/0!</v>
      </c>
      <c r="U237" s="34" t="e">
        <f t="shared" si="2"/>
        <v>#DIV/0!</v>
      </c>
      <c r="V237" s="34" t="e">
        <f t="shared" ref="V237" si="4">STDEV(V2:V230)</f>
        <v>#DIV/0!</v>
      </c>
      <c r="W237" s="34" t="e">
        <f t="shared" si="2"/>
        <v>#DIV/0!</v>
      </c>
      <c r="X237" s="34" t="e">
        <f t="shared" si="2"/>
        <v>#DIV/0!</v>
      </c>
      <c r="Y237" s="34" t="e">
        <f t="shared" si="2"/>
        <v>#DIV/0!</v>
      </c>
      <c r="Z237" s="34" t="e">
        <f t="shared" ref="Z237" si="5">STDEV(Z2:Z230)</f>
        <v>#DIV/0!</v>
      </c>
    </row>
    <row r="238" spans="1:27" x14ac:dyDescent="0.25">
      <c r="B238" s="35" t="s">
        <v>50</v>
      </c>
      <c r="C238" s="36" t="e">
        <f>E238+(F238*1.96)</f>
        <v>#DIV/0!</v>
      </c>
      <c r="D238" s="37" t="e">
        <f>E238-(F238*1.96)</f>
        <v>#DIV/0!</v>
      </c>
      <c r="E238" s="38" t="e">
        <f t="array" ref="E238">AVERAGE(IF($D$2:$D$230="F",$L$2:$Z$230))</f>
        <v>#DIV/0!</v>
      </c>
      <c r="F238" s="39" t="e">
        <f t="array" ref="F238">STDEV(IF(D$2:D$230="F",$L$2:$Z$230))/SQRT(I238)</f>
        <v>#DIV/0!</v>
      </c>
      <c r="G238" s="19" t="e">
        <f t="shared" ref="G238:G253" si="6">IF(AND(C238&gt;0,D238&gt;0),"SIG+",IF(AND(C238&lt;0,D238&lt;0),"SIG-",""))</f>
        <v>#DIV/0!</v>
      </c>
      <c r="H238" s="21" t="e">
        <f t="shared" si="1"/>
        <v>#DIV/0!</v>
      </c>
      <c r="I238" s="22">
        <f>COUNTIF(D$2:D$230,"F")</f>
        <v>107</v>
      </c>
      <c r="K238" s="35" t="s">
        <v>50</v>
      </c>
      <c r="L238" s="39" t="e">
        <f t="array" ref="L238">STDEV(IF($D$2:$D$230="F",L$2:L$230))</f>
        <v>#DIV/0!</v>
      </c>
      <c r="M238" s="39" t="e">
        <f t="array" ref="M238">STDEV(IF($D$2:$D$230="F",M$2:M$230))</f>
        <v>#DIV/0!</v>
      </c>
      <c r="N238" s="39" t="e">
        <f t="array" ref="N238">STDEV(IF($D$2:$D$230="F",N$2:N$230))</f>
        <v>#DIV/0!</v>
      </c>
      <c r="O238" s="39" t="e">
        <f t="array" ref="O238">STDEV(IF($D$2:$D$230="F",O$2:O$230))</f>
        <v>#DIV/0!</v>
      </c>
      <c r="P238" s="39" t="e">
        <f t="array" ref="P238">STDEV(IF($D$2:$D$230="F",P$2:P$230))</f>
        <v>#DIV/0!</v>
      </c>
      <c r="Q238" s="39" t="e">
        <f t="array" ref="Q238">STDEV(IF($D$2:$D$230="F",Q$2:Q$230))</f>
        <v>#DIV/0!</v>
      </c>
      <c r="R238" s="39" t="e">
        <f t="array" ref="R238">STDEV(IF($D$2:$D$230="F",R$2:R$230))</f>
        <v>#DIV/0!</v>
      </c>
      <c r="S238" s="39" t="e">
        <f t="array" ref="S238">STDEV(IF($D$2:$D$230="F",S$2:S$230))</f>
        <v>#DIV/0!</v>
      </c>
      <c r="T238" s="39" t="e">
        <f t="array" ref="T238">STDEV(IF($D$2:$D$230="F",T$2:T$230))</f>
        <v>#DIV/0!</v>
      </c>
      <c r="U238" s="39" t="e">
        <f t="array" ref="U238">STDEV(IF($D$2:$D$230="F",U$2:U$230))</f>
        <v>#DIV/0!</v>
      </c>
      <c r="V238" s="39" t="e">
        <f t="array" ref="V238">STDEV(IF($D$2:$D$230="F",V$2:V$230))</f>
        <v>#DIV/0!</v>
      </c>
      <c r="W238" s="39" t="e">
        <f t="array" ref="W238">STDEV(IF($D$2:$D$230="F",W$2:W$230))</f>
        <v>#DIV/0!</v>
      </c>
      <c r="X238" s="39" t="e">
        <f t="array" ref="X238">STDEV(IF($D$2:$D$230="F",X$2:X$230))</f>
        <v>#DIV/0!</v>
      </c>
      <c r="Y238" s="39" t="e">
        <f t="array" ref="Y238">STDEV(IF($D$2:$D$230="F",Y$2:Y$230))</f>
        <v>#DIV/0!</v>
      </c>
      <c r="Z238" s="39" t="e">
        <f t="array" ref="Z238">STDEV(IF($D$2:$D$230="F",Z$2:Z$230))</f>
        <v>#DIV/0!</v>
      </c>
    </row>
    <row r="239" spans="1:27" x14ac:dyDescent="0.25">
      <c r="B239" s="35" t="s">
        <v>51</v>
      </c>
      <c r="C239" s="36" t="e">
        <f>E239+(F239*1.96)</f>
        <v>#DIV/0!</v>
      </c>
      <c r="D239" s="37" t="e">
        <f>E239-(F239*1.96)</f>
        <v>#DIV/0!</v>
      </c>
      <c r="E239" s="38" t="e">
        <f t="array" ref="E239">AVERAGE(IF($D$2:$D$230="M",$L$2:$Z$230))</f>
        <v>#DIV/0!</v>
      </c>
      <c r="F239" s="39" t="e">
        <f t="array" ref="F239">STDEV(IF(D$2:D$230="M",$L$2:$Z$230))/SQRT(I239)</f>
        <v>#DIV/0!</v>
      </c>
      <c r="G239" s="19" t="e">
        <f t="shared" si="6"/>
        <v>#DIV/0!</v>
      </c>
      <c r="H239" s="21" t="e">
        <f t="shared" si="1"/>
        <v>#DIV/0!</v>
      </c>
      <c r="I239" s="22">
        <f>COUNTIF(D$2:D$230,"M")</f>
        <v>108</v>
      </c>
      <c r="K239" s="35" t="s">
        <v>51</v>
      </c>
      <c r="L239" s="39" t="e">
        <f t="array" ref="L239">STDEV(IF($D$2:$D$230="M",L$2:L$230))</f>
        <v>#DIV/0!</v>
      </c>
      <c r="M239" s="39" t="e">
        <f t="array" ref="M239">STDEV(IF($D$2:$D$230="M",M$2:M$230))</f>
        <v>#DIV/0!</v>
      </c>
      <c r="N239" s="39" t="e">
        <f t="array" ref="N239">STDEV(IF($D$2:$D$230="M",N$2:N$230))</f>
        <v>#DIV/0!</v>
      </c>
      <c r="O239" s="39" t="e">
        <f t="array" ref="O239">STDEV(IF($D$2:$D$230="M",O$2:O$230))</f>
        <v>#DIV/0!</v>
      </c>
      <c r="P239" s="39" t="e">
        <f t="array" ref="P239">STDEV(IF($D$2:$D$230="M",P$2:P$230))</f>
        <v>#DIV/0!</v>
      </c>
      <c r="Q239" s="39" t="e">
        <f t="array" ref="Q239">STDEV(IF($D$2:$D$230="M",Q$2:Q$230))</f>
        <v>#DIV/0!</v>
      </c>
      <c r="R239" s="39" t="e">
        <f t="array" ref="R239">STDEV(IF($D$2:$D$230="M",R$2:R$230))</f>
        <v>#DIV/0!</v>
      </c>
      <c r="S239" s="39" t="e">
        <f t="array" ref="S239">STDEV(IF($D$2:$D$230="M",S$2:S$230))</f>
        <v>#DIV/0!</v>
      </c>
      <c r="T239" s="39" t="e">
        <f t="array" ref="T239">STDEV(IF($D$2:$D$230="M",T$2:T$230))</f>
        <v>#DIV/0!</v>
      </c>
      <c r="U239" s="39" t="e">
        <f t="array" ref="U239">STDEV(IF($D$2:$D$230="M",U$2:U$230))</f>
        <v>#DIV/0!</v>
      </c>
      <c r="V239" s="39" t="e">
        <f t="array" ref="V239">STDEV(IF($D$2:$D$230="M",V$2:V$230))</f>
        <v>#DIV/0!</v>
      </c>
      <c r="W239" s="39" t="e">
        <f t="array" ref="W239">STDEV(IF($D$2:$D$230="M",W$2:W$230))</f>
        <v>#DIV/0!</v>
      </c>
      <c r="X239" s="39" t="e">
        <f t="array" ref="X239">STDEV(IF($D$2:$D$230="M",X$2:X$230))</f>
        <v>#DIV/0!</v>
      </c>
      <c r="Y239" s="39" t="e">
        <f t="array" ref="Y239">STDEV(IF($D$2:$D$230="M",Y$2:Y$230))</f>
        <v>#DIV/0!</v>
      </c>
      <c r="Z239" s="39" t="e">
        <f t="array" ref="Z239">STDEV(IF($D$2:$D$230="M",Z$2:Z$230))</f>
        <v>#DIV/0!</v>
      </c>
    </row>
    <row r="240" spans="1:27" x14ac:dyDescent="0.25">
      <c r="B240" s="35" t="s">
        <v>4</v>
      </c>
      <c r="C240" s="36" t="e">
        <f t="shared" ref="C240:C253" si="7">E240+(F240*1.96)</f>
        <v>#DIV/0!</v>
      </c>
      <c r="D240" s="37" t="e">
        <f t="shared" ref="D240:D253" si="8">E240-(F240*1.96)</f>
        <v>#DIV/0!</v>
      </c>
      <c r="E240" s="38" t="e">
        <f t="array" ref="E240">AVERAGE(IF($F$2:$F$230="y",$L$2:$Z$230))</f>
        <v>#DIV/0!</v>
      </c>
      <c r="F240" s="39" t="e">
        <f t="array" ref="F240">STDEV(IF(F$2:F$230="Y",$L$2:$Z$230))/SQRT(I240)</f>
        <v>#DIV/0!</v>
      </c>
      <c r="G240" s="19" t="e">
        <f t="shared" si="6"/>
        <v>#DIV/0!</v>
      </c>
      <c r="H240" s="21" t="e">
        <f t="shared" si="1"/>
        <v>#DIV/0!</v>
      </c>
      <c r="I240" s="22">
        <f>COUNTIF(F$2:F$230,"Y")</f>
        <v>34</v>
      </c>
      <c r="K240" s="35" t="s">
        <v>4</v>
      </c>
      <c r="L240" s="39" t="e">
        <f t="array" ref="L240">STDEV(IF($F$2:$F$230="Y",L$2:L$230))</f>
        <v>#DIV/0!</v>
      </c>
      <c r="M240" s="39" t="e">
        <f t="array" ref="M240">STDEV(IF($F$2:$F$230="Y",M$2:M$230))</f>
        <v>#DIV/0!</v>
      </c>
      <c r="N240" s="39" t="e">
        <f t="array" ref="N240">STDEV(IF($F$2:$F$230="Y",N$2:N$230))</f>
        <v>#DIV/0!</v>
      </c>
      <c r="O240" s="39" t="e">
        <f t="array" ref="O240">STDEV(IF($F$2:$F$230="Y",O$2:O$230))</f>
        <v>#DIV/0!</v>
      </c>
      <c r="P240" s="39" t="e">
        <f t="array" ref="P240">STDEV(IF($F$2:$F$230="Y",P$2:P$230))</f>
        <v>#DIV/0!</v>
      </c>
      <c r="Q240" s="39" t="e">
        <f t="array" ref="Q240">STDEV(IF($F$2:$F$230="Y",Q$2:Q$230))</f>
        <v>#DIV/0!</v>
      </c>
      <c r="R240" s="39" t="e">
        <f t="array" ref="R240">STDEV(IF($F$2:$F$230="Y",R$2:R$230))</f>
        <v>#DIV/0!</v>
      </c>
      <c r="S240" s="39" t="e">
        <f t="array" ref="S240">STDEV(IF($F$2:$F$230="Y",S$2:S$230))</f>
        <v>#DIV/0!</v>
      </c>
      <c r="T240" s="39" t="e">
        <f t="array" ref="T240">STDEV(IF($F$2:$F$230="Y",T$2:T$230))</f>
        <v>#DIV/0!</v>
      </c>
      <c r="U240" s="39" t="e">
        <f t="array" ref="U240">STDEV(IF($F$2:$F$230="Y",U$2:U$230))</f>
        <v>#DIV/0!</v>
      </c>
      <c r="V240" s="39" t="e">
        <f t="array" ref="V240">STDEV(IF($F$2:$F$230="Y",V$2:V$230))</f>
        <v>#DIV/0!</v>
      </c>
      <c r="W240" s="39" t="e">
        <f t="array" ref="W240">STDEV(IF($F$2:$F$230="Y",W$2:W$230))</f>
        <v>#DIV/0!</v>
      </c>
      <c r="X240" s="39" t="e">
        <f t="array" ref="X240">STDEV(IF($F$2:$F$230="Y",X$2:X$230))</f>
        <v>#DIV/0!</v>
      </c>
      <c r="Y240" s="39" t="e">
        <f t="array" ref="Y240">STDEV(IF($F$2:$F$230="Y",Y$2:Y$230))</f>
        <v>#DIV/0!</v>
      </c>
      <c r="Z240" s="39" t="e">
        <f t="array" ref="Z240">STDEV(IF($F$2:$F$230="Y",Z$2:Z$230))</f>
        <v>#DIV/0!</v>
      </c>
    </row>
    <row r="241" spans="2:26" x14ac:dyDescent="0.25">
      <c r="B241" s="35" t="s">
        <v>52</v>
      </c>
      <c r="C241" s="36" t="e">
        <f t="shared" si="7"/>
        <v>#DIV/0!</v>
      </c>
      <c r="D241" s="37" t="e">
        <f t="shared" si="8"/>
        <v>#DIV/0!</v>
      </c>
      <c r="E241" s="38" t="e">
        <f t="array" ref="E241">AVERAGE(IF($F$2:$F$230="n",$L$2:$Z$230))</f>
        <v>#DIV/0!</v>
      </c>
      <c r="F241" s="39" t="e">
        <f t="array" ref="F241">STDEV(IF(F$2:F$230="n",$L$2:$Z$230))/SQRT(I241)</f>
        <v>#DIV/0!</v>
      </c>
      <c r="G241" s="19" t="e">
        <f t="shared" si="6"/>
        <v>#DIV/0!</v>
      </c>
      <c r="H241" s="21" t="e">
        <f t="shared" si="1"/>
        <v>#DIV/0!</v>
      </c>
      <c r="I241" s="22">
        <f t="array" ref="I241">COUNTIF(F$2:F$230,"N")</f>
        <v>181</v>
      </c>
      <c r="K241" s="35" t="s">
        <v>52</v>
      </c>
      <c r="L241" s="39" t="e">
        <f t="array" ref="L241">STDEV(IF($F$2:$F$230="n",L$2:L$230))</f>
        <v>#DIV/0!</v>
      </c>
      <c r="M241" s="39" t="e">
        <f t="array" ref="M241">STDEV(IF($F$2:$F$230="n",M$2:M$230))</f>
        <v>#DIV/0!</v>
      </c>
      <c r="N241" s="39" t="e">
        <f t="array" ref="N241">STDEV(IF($F$2:$F$230="n",N$2:N$230))</f>
        <v>#DIV/0!</v>
      </c>
      <c r="O241" s="39" t="e">
        <f t="array" ref="O241">STDEV(IF($F$2:$F$230="n",O$2:O$230))</f>
        <v>#DIV/0!</v>
      </c>
      <c r="P241" s="39" t="e">
        <f t="array" ref="P241">STDEV(IF($F$2:$F$230="n",P$2:P$230))</f>
        <v>#DIV/0!</v>
      </c>
      <c r="Q241" s="39" t="e">
        <f t="array" ref="Q241">STDEV(IF($F$2:$F$230="n",Q$2:Q$230))</f>
        <v>#DIV/0!</v>
      </c>
      <c r="R241" s="39" t="e">
        <f t="array" ref="R241">STDEV(IF($F$2:$F$230="n",R$2:R$230))</f>
        <v>#DIV/0!</v>
      </c>
      <c r="S241" s="39" t="e">
        <f t="array" ref="S241">STDEV(IF($F$2:$F$230="n",S$2:S$230))</f>
        <v>#DIV/0!</v>
      </c>
      <c r="T241" s="39" t="e">
        <f t="array" ref="T241">STDEV(IF($F$2:$F$230="n",T$2:T$230))</f>
        <v>#DIV/0!</v>
      </c>
      <c r="U241" s="39" t="e">
        <f t="array" ref="U241">STDEV(IF($F$2:$F$230="n",U$2:U$230))</f>
        <v>#DIV/0!</v>
      </c>
      <c r="V241" s="39" t="e">
        <f t="array" ref="V241">STDEV(IF($F$2:$F$230="n",V$2:V$230))</f>
        <v>#DIV/0!</v>
      </c>
      <c r="W241" s="39" t="e">
        <f t="array" ref="W241">STDEV(IF($F$2:$F$230="n",W$2:W$230))</f>
        <v>#DIV/0!</v>
      </c>
      <c r="X241" s="39" t="e">
        <f t="array" ref="X241">STDEV(IF($F$2:$F$230="n",X$2:X$230))</f>
        <v>#DIV/0!</v>
      </c>
      <c r="Y241" s="39" t="e">
        <f t="array" ref="Y241">STDEV(IF($F$2:$F$230="n",Y$2:Y$230))</f>
        <v>#DIV/0!</v>
      </c>
      <c r="Z241" s="39" t="e">
        <f t="array" ref="Z241">STDEV(IF($F$2:$F$230="n",Z$2:Z$230))</f>
        <v>#DIV/0!</v>
      </c>
    </row>
    <row r="242" spans="2:26" x14ac:dyDescent="0.25">
      <c r="B242" s="35" t="s">
        <v>38</v>
      </c>
      <c r="C242" s="36" t="e">
        <f t="shared" si="7"/>
        <v>#DIV/0!</v>
      </c>
      <c r="D242" s="37" t="e">
        <f t="shared" si="8"/>
        <v>#DIV/0!</v>
      </c>
      <c r="E242" s="38" t="e">
        <f t="array" ref="E242">AVERAGE(IF($H$2:$H$230="y",$L$2:$Z$230))</f>
        <v>#DIV/0!</v>
      </c>
      <c r="F242" s="39" t="e">
        <f t="array" ref="F242">STDEV(IF(H$2:H$230="Y",$L$2:$Z$230))/SQRT(I242)</f>
        <v>#DIV/0!</v>
      </c>
      <c r="G242" s="19" t="e">
        <f t="shared" si="6"/>
        <v>#DIV/0!</v>
      </c>
      <c r="H242" s="21" t="e">
        <f t="shared" si="1"/>
        <v>#DIV/0!</v>
      </c>
      <c r="I242" s="22">
        <f t="array" ref="I242">COUNTIF(H$2:H$230,"Y")</f>
        <v>42</v>
      </c>
      <c r="K242" s="35" t="s">
        <v>38</v>
      </c>
      <c r="L242" s="39" t="e">
        <f t="array" ref="L242">STDEV(IF($H$2:$H$230="Y",L$2:L$230))</f>
        <v>#DIV/0!</v>
      </c>
      <c r="M242" s="39" t="e">
        <f t="array" ref="M242">STDEV(IF($H$2:$H$230="Y",M$2:M$230))</f>
        <v>#DIV/0!</v>
      </c>
      <c r="N242" s="39" t="e">
        <f t="array" ref="N242">STDEV(IF($H$2:$H$230="Y",N$2:N$230))</f>
        <v>#DIV/0!</v>
      </c>
      <c r="O242" s="39" t="e">
        <f t="array" ref="O242">STDEV(IF($H$2:$H$230="Y",O$2:O$230))</f>
        <v>#DIV/0!</v>
      </c>
      <c r="P242" s="39" t="e">
        <f t="array" ref="P242">STDEV(IF($H$2:$H$230="Y",P$2:P$230))</f>
        <v>#DIV/0!</v>
      </c>
      <c r="Q242" s="39" t="e">
        <f t="array" ref="Q242">STDEV(IF($H$2:$H$230="Y",Q$2:Q$230))</f>
        <v>#DIV/0!</v>
      </c>
      <c r="R242" s="39" t="e">
        <f t="array" ref="R242">STDEV(IF($H$2:$H$230="Y",R$2:R$230))</f>
        <v>#DIV/0!</v>
      </c>
      <c r="S242" s="39" t="e">
        <f t="array" ref="S242">STDEV(IF($H$2:$H$230="Y",S$2:S$230))</f>
        <v>#DIV/0!</v>
      </c>
      <c r="T242" s="39" t="e">
        <f t="array" ref="T242">STDEV(IF($H$2:$H$230="Y",T$2:T$230))</f>
        <v>#DIV/0!</v>
      </c>
      <c r="U242" s="39" t="e">
        <f t="array" ref="U242">STDEV(IF($H$2:$H$230="Y",U$2:U$230))</f>
        <v>#DIV/0!</v>
      </c>
      <c r="V242" s="39" t="e">
        <f t="array" ref="V242">STDEV(IF($H$2:$H$230="Y",V$2:V$230))</f>
        <v>#DIV/0!</v>
      </c>
      <c r="W242" s="39" t="e">
        <f t="array" ref="W242">STDEV(IF($H$2:$H$230="Y",W$2:W$230))</f>
        <v>#DIV/0!</v>
      </c>
      <c r="X242" s="39" t="e">
        <f t="array" ref="X242">STDEV(IF($H$2:$H$230="Y",X$2:X$230))</f>
        <v>#DIV/0!</v>
      </c>
      <c r="Y242" s="39" t="e">
        <f t="array" ref="Y242">STDEV(IF($H$2:$H$230="Y",Y$2:Y$230))</f>
        <v>#DIV/0!</v>
      </c>
      <c r="Z242" s="39" t="e">
        <f t="array" ref="Z242">STDEV(IF($H$2:$H$230="Y",Z$2:Z$230))</f>
        <v>#DIV/0!</v>
      </c>
    </row>
    <row r="243" spans="2:26" x14ac:dyDescent="0.25">
      <c r="B243" s="35" t="s">
        <v>53</v>
      </c>
      <c r="C243" s="36" t="e">
        <f t="shared" si="7"/>
        <v>#DIV/0!</v>
      </c>
      <c r="D243" s="37" t="e">
        <f t="shared" si="8"/>
        <v>#DIV/0!</v>
      </c>
      <c r="E243" s="38" t="e">
        <f t="array" ref="E243">AVERAGE(IF($H$2:$H$230="n",$L$2:$Z$230))</f>
        <v>#DIV/0!</v>
      </c>
      <c r="F243" s="39" t="e">
        <f t="array" ref="F243">STDEV(IF(H$2:H$230="N",$L$2:$Z$230))/SQRT(I243)</f>
        <v>#DIV/0!</v>
      </c>
      <c r="G243" s="19" t="e">
        <f t="shared" si="6"/>
        <v>#DIV/0!</v>
      </c>
      <c r="H243" s="21" t="e">
        <f t="shared" si="1"/>
        <v>#DIV/0!</v>
      </c>
      <c r="I243" s="22">
        <f t="array" ref="I243">COUNTIF(H$2:H$230,"N")</f>
        <v>173</v>
      </c>
      <c r="K243" s="35" t="s">
        <v>53</v>
      </c>
      <c r="L243" s="39" t="e">
        <f t="array" ref="L243">STDEV(IF($H$2:$H$230="N",L$2:L$230))</f>
        <v>#DIV/0!</v>
      </c>
      <c r="M243" s="39" t="e">
        <f t="array" ref="M243">STDEV(IF($H$2:$H$230="N",M$2:M$230))</f>
        <v>#DIV/0!</v>
      </c>
      <c r="N243" s="39" t="e">
        <f t="array" ref="N243">STDEV(IF($H$2:$H$230="N",N$2:N$230))</f>
        <v>#DIV/0!</v>
      </c>
      <c r="O243" s="39" t="e">
        <f t="array" ref="O243">STDEV(IF($H$2:$H$230="N",O$2:O$230))</f>
        <v>#DIV/0!</v>
      </c>
      <c r="P243" s="39" t="e">
        <f t="array" ref="P243">STDEV(IF($H$2:$H$230="N",P$2:P$230))</f>
        <v>#DIV/0!</v>
      </c>
      <c r="Q243" s="39" t="e">
        <f t="array" ref="Q243">STDEV(IF($H$2:$H$230="N",Q$2:Q$230))</f>
        <v>#DIV/0!</v>
      </c>
      <c r="R243" s="39" t="e">
        <f t="array" ref="R243">STDEV(IF($H$2:$H$230="N",R$2:R$230))</f>
        <v>#DIV/0!</v>
      </c>
      <c r="S243" s="39" t="e">
        <f t="array" ref="S243">STDEV(IF($H$2:$H$230="N",S$2:S$230))</f>
        <v>#DIV/0!</v>
      </c>
      <c r="T243" s="39" t="e">
        <f t="array" ref="T243">STDEV(IF($H$2:$H$230="N",T$2:T$230))</f>
        <v>#DIV/0!</v>
      </c>
      <c r="U243" s="39" t="e">
        <f t="array" ref="U243">STDEV(IF($H$2:$H$230="N",U$2:U$230))</f>
        <v>#DIV/0!</v>
      </c>
      <c r="V243" s="39" t="e">
        <f t="array" ref="V243">STDEV(IF($H$2:$H$230="N",V$2:V$230))</f>
        <v>#DIV/0!</v>
      </c>
      <c r="W243" s="39" t="e">
        <f t="array" ref="W243">STDEV(IF($H$2:$H$230="N",W$2:W$230))</f>
        <v>#DIV/0!</v>
      </c>
      <c r="X243" s="39" t="e">
        <f t="array" ref="X243">STDEV(IF($H$2:$H$230="N",X$2:X$230))</f>
        <v>#DIV/0!</v>
      </c>
      <c r="Y243" s="39" t="e">
        <f t="array" ref="Y243">STDEV(IF($H$2:$H$230="N",Y$2:Y$230))</f>
        <v>#DIV/0!</v>
      </c>
      <c r="Z243" s="39" t="e">
        <f t="array" ref="Z243">STDEV(IF($H$2:$H$230="N",Z$2:Z$230))</f>
        <v>#DIV/0!</v>
      </c>
    </row>
    <row r="244" spans="2:26" x14ac:dyDescent="0.25">
      <c r="B244" s="35" t="s">
        <v>54</v>
      </c>
      <c r="C244" s="36" t="e">
        <f t="shared" si="7"/>
        <v>#DIV/0!</v>
      </c>
      <c r="D244" s="37" t="e">
        <f t="shared" si="8"/>
        <v>#DIV/0!</v>
      </c>
      <c r="E244" s="38" t="e">
        <f t="array" ref="E244">AVERAGE(IF($I$2:$I$230="y",$L$2:$Z$230))</f>
        <v>#DIV/0!</v>
      </c>
      <c r="F244" s="39" t="e">
        <f t="array" ref="F244">STDEV(IF(I$2:I$230="Y",$L$2:$Z$230))/SQRT(I244)</f>
        <v>#DIV/0!</v>
      </c>
      <c r="G244" s="19" t="e">
        <f t="shared" si="6"/>
        <v>#DIV/0!</v>
      </c>
      <c r="H244" s="21" t="e">
        <f t="shared" si="1"/>
        <v>#DIV/0!</v>
      </c>
      <c r="I244" s="22">
        <f>COUNTIF(J$2:J$230,"Y")</f>
        <v>0</v>
      </c>
      <c r="K244" s="35" t="s">
        <v>54</v>
      </c>
      <c r="L244" s="39" t="e">
        <f t="array" ref="L244">STDEV(IF($I$2:$I$230="Y",L$2:L$230))</f>
        <v>#DIV/0!</v>
      </c>
      <c r="M244" s="39" t="e">
        <f t="array" ref="M244">STDEV(IF($I$2:$I$230="Y",M$2:M$230))</f>
        <v>#DIV/0!</v>
      </c>
      <c r="N244" s="39" t="e">
        <f t="array" ref="N244">STDEV(IF($I$2:$I$230="Y",N$2:N$230))</f>
        <v>#DIV/0!</v>
      </c>
      <c r="O244" s="39" t="e">
        <f t="array" ref="O244">STDEV(IF($I$2:$I$230="Y",O$2:O$230))</f>
        <v>#DIV/0!</v>
      </c>
      <c r="P244" s="39" t="e">
        <f t="array" ref="P244">STDEV(IF($I$2:$I$230="Y",P$2:P$230))</f>
        <v>#DIV/0!</v>
      </c>
      <c r="Q244" s="39" t="e">
        <f t="array" ref="Q244">STDEV(IF($I$2:$I$230="Y",Q$2:Q$230))</f>
        <v>#DIV/0!</v>
      </c>
      <c r="R244" s="39" t="e">
        <f t="array" ref="R244">STDEV(IF($I$2:$I$230="Y",R$2:R$230))</f>
        <v>#DIV/0!</v>
      </c>
      <c r="S244" s="39" t="e">
        <f t="array" ref="S244">STDEV(IF($I$2:$I$230="Y",S$2:S$230))</f>
        <v>#DIV/0!</v>
      </c>
      <c r="T244" s="39" t="e">
        <f t="array" ref="T244">STDEV(IF($I$2:$I$230="Y",T$2:T$230))</f>
        <v>#DIV/0!</v>
      </c>
      <c r="U244" s="39" t="e">
        <f t="array" ref="U244">STDEV(IF($I$2:$I$230="Y",U$2:U$230))</f>
        <v>#DIV/0!</v>
      </c>
      <c r="V244" s="39" t="e">
        <f t="array" ref="V244">STDEV(IF($I$2:$I$230="Y",V$2:V$230))</f>
        <v>#DIV/0!</v>
      </c>
      <c r="W244" s="39" t="e">
        <f t="array" ref="W244">STDEV(IF($I$2:$I$230="Y",W$2:W$230))</f>
        <v>#DIV/0!</v>
      </c>
      <c r="X244" s="39" t="e">
        <f t="array" ref="X244">STDEV(IF($I$2:$I$230="Y",X$2:X$230))</f>
        <v>#DIV/0!</v>
      </c>
      <c r="Y244" s="39" t="e">
        <f t="array" ref="Y244">STDEV(IF($I$2:$I$230="Y",Y$2:Y$230))</f>
        <v>#DIV/0!</v>
      </c>
      <c r="Z244" s="39" t="e">
        <f t="array" ref="Z244">STDEV(IF($I$2:$I$230="Y",Z$2:Z$230))</f>
        <v>#DIV/0!</v>
      </c>
    </row>
    <row r="245" spans="2:26" x14ac:dyDescent="0.25">
      <c r="B245" s="35" t="s">
        <v>55</v>
      </c>
      <c r="C245" s="36" t="e">
        <f t="shared" si="7"/>
        <v>#DIV/0!</v>
      </c>
      <c r="D245" s="37" t="e">
        <f t="shared" si="8"/>
        <v>#DIV/0!</v>
      </c>
      <c r="E245" s="38" t="e">
        <f t="array" ref="E245">AVERAGE(IF($I$2:$I$230="n",$L$2:$Z$230))</f>
        <v>#DIV/0!</v>
      </c>
      <c r="F245" s="39" t="e">
        <f t="array" ref="F245">STDEV(IF(I$2:I$230="N",$L$2:$Z$230))/SQRT(I245)</f>
        <v>#DIV/0!</v>
      </c>
      <c r="G245" s="19" t="e">
        <f t="shared" si="6"/>
        <v>#DIV/0!</v>
      </c>
      <c r="H245" s="21" t="e">
        <f t="shared" si="1"/>
        <v>#DIV/0!</v>
      </c>
      <c r="I245" s="22">
        <f>COUNTIF(I$2:I$230,"N")</f>
        <v>214</v>
      </c>
      <c r="K245" s="35" t="s">
        <v>55</v>
      </c>
      <c r="L245" s="39" t="e">
        <f t="array" ref="L245">STDEV(IF($I$2:$I$230="N",L$2:L$230))</f>
        <v>#DIV/0!</v>
      </c>
      <c r="M245" s="39" t="e">
        <f t="array" ref="M245">STDEV(IF($I$2:$I$230="N",M$2:M$230))</f>
        <v>#DIV/0!</v>
      </c>
      <c r="N245" s="39" t="e">
        <f t="array" ref="N245">STDEV(IF($I$2:$I$230="N",N$2:N$230))</f>
        <v>#DIV/0!</v>
      </c>
      <c r="O245" s="39" t="e">
        <f t="array" ref="O245">STDEV(IF($I$2:$I$230="N",O$2:O$230))</f>
        <v>#DIV/0!</v>
      </c>
      <c r="P245" s="39" t="e">
        <f t="array" ref="P245">STDEV(IF($I$2:$I$230="N",P$2:P$230))</f>
        <v>#DIV/0!</v>
      </c>
      <c r="Q245" s="39" t="e">
        <f t="array" ref="Q245">STDEV(IF($I$2:$I$230="N",Q$2:Q$230))</f>
        <v>#DIV/0!</v>
      </c>
      <c r="R245" s="39" t="e">
        <f t="array" ref="R245">STDEV(IF($I$2:$I$230="N",R$2:R$230))</f>
        <v>#DIV/0!</v>
      </c>
      <c r="S245" s="39" t="e">
        <f t="array" ref="S245">STDEV(IF($I$2:$I$230="N",S$2:S$230))</f>
        <v>#DIV/0!</v>
      </c>
      <c r="T245" s="39" t="e">
        <f t="array" ref="T245">STDEV(IF($I$2:$I$230="N",T$2:T$230))</f>
        <v>#DIV/0!</v>
      </c>
      <c r="U245" s="39" t="e">
        <f t="array" ref="U245">STDEV(IF($I$2:$I$230="N",U$2:U$230))</f>
        <v>#DIV/0!</v>
      </c>
      <c r="V245" s="39" t="e">
        <f t="array" ref="V245">STDEV(IF($I$2:$I$230="N",V$2:V$230))</f>
        <v>#DIV/0!</v>
      </c>
      <c r="W245" s="39" t="e">
        <f t="array" ref="W245">STDEV(IF($I$2:$I$230="N",W$2:W$230))</f>
        <v>#DIV/0!</v>
      </c>
      <c r="X245" s="39" t="e">
        <f t="array" ref="X245">STDEV(IF($I$2:$I$230="N",X$2:X$230))</f>
        <v>#DIV/0!</v>
      </c>
      <c r="Y245" s="39" t="e">
        <f t="array" ref="Y245">STDEV(IF($I$2:$I$230="N",Y$2:Y$230))</f>
        <v>#DIV/0!</v>
      </c>
      <c r="Z245" s="39" t="e">
        <f t="array" ref="Z245">STDEV(IF($I$2:$I$230="N",Z$2:Z$230))</f>
        <v>#DIV/0!</v>
      </c>
    </row>
    <row r="246" spans="2:26" x14ac:dyDescent="0.25">
      <c r="B246" s="35" t="s">
        <v>56</v>
      </c>
      <c r="C246" s="36" t="e">
        <f t="shared" si="7"/>
        <v>#DIV/0!</v>
      </c>
      <c r="D246" s="37" t="e">
        <f t="shared" si="8"/>
        <v>#DIV/0!</v>
      </c>
      <c r="E246" s="38" t="e">
        <f t="array" ref="E246">AVERAGE(IF($J$2:$J$230="L",$L$2:$Z$230))</f>
        <v>#DIV/0!</v>
      </c>
      <c r="F246" s="39" t="e">
        <f t="array" ref="F246">STDEV(IF($J$2:J$230="L",$L$2:$Z$230))/SQRT(I246)</f>
        <v>#DIV/0!</v>
      </c>
      <c r="G246" s="19" t="e">
        <f t="shared" si="6"/>
        <v>#DIV/0!</v>
      </c>
      <c r="H246" s="21" t="e">
        <f t="shared" si="1"/>
        <v>#DIV/0!</v>
      </c>
      <c r="I246" s="22">
        <f>COUNTIF(J$2:J$230,"L")</f>
        <v>12</v>
      </c>
      <c r="K246" s="35" t="s">
        <v>56</v>
      </c>
      <c r="L246" s="39" t="e">
        <f t="array" ref="L246">STDEV(IF($J$2:$J$230="L",L$2:L$230))</f>
        <v>#DIV/0!</v>
      </c>
      <c r="M246" s="39" t="e">
        <f t="array" ref="M246">STDEV(IF($J$2:$J$230="L",M$2:M$230))</f>
        <v>#DIV/0!</v>
      </c>
      <c r="N246" s="39" t="e">
        <f t="array" ref="N246">STDEV(IF($J$2:$J$230="L",N$2:N$230))</f>
        <v>#DIV/0!</v>
      </c>
      <c r="O246" s="39" t="e">
        <f t="array" ref="O246">STDEV(IF($J$2:$J$230="L",O$2:O$230))</f>
        <v>#DIV/0!</v>
      </c>
      <c r="P246" s="39" t="e">
        <f t="array" ref="P246">STDEV(IF($J$2:$J$230="L",P$2:P$230))</f>
        <v>#DIV/0!</v>
      </c>
      <c r="Q246" s="39" t="e">
        <f t="array" ref="Q246">STDEV(IF($J$2:$J$230="L",Q$2:Q$230))</f>
        <v>#DIV/0!</v>
      </c>
      <c r="R246" s="39" t="e">
        <f t="array" ref="R246">STDEV(IF($J$2:$J$230="L",R$2:R$230))</f>
        <v>#DIV/0!</v>
      </c>
      <c r="S246" s="39" t="e">
        <f t="array" ref="S246">STDEV(IF($J$2:$J$230="L",S$2:S$230))</f>
        <v>#DIV/0!</v>
      </c>
      <c r="T246" s="39" t="e">
        <f t="array" ref="T246">STDEV(IF($J$2:$J$230="L",T$2:T$230))</f>
        <v>#DIV/0!</v>
      </c>
      <c r="U246" s="39" t="e">
        <f t="array" ref="U246">STDEV(IF($J$2:$J$230="L",U$2:U$230))</f>
        <v>#DIV/0!</v>
      </c>
      <c r="V246" s="39" t="e">
        <f t="array" ref="V246">STDEV(IF($J$2:$J$230="L",V$2:V$230))</f>
        <v>#DIV/0!</v>
      </c>
      <c r="W246" s="39" t="e">
        <f t="array" ref="W246">STDEV(IF($J$2:$J$230="L",W$2:W$230))</f>
        <v>#DIV/0!</v>
      </c>
      <c r="X246" s="39" t="e">
        <f t="array" ref="X246">STDEV(IF($J$2:$J$230="L",X$2:X$230))</f>
        <v>#DIV/0!</v>
      </c>
      <c r="Y246" s="39" t="e">
        <f t="array" ref="Y246">STDEV(IF($J$2:$J$230="L",Y$2:Y$230))</f>
        <v>#DIV/0!</v>
      </c>
      <c r="Z246" s="39" t="e">
        <f t="array" ref="Z246">STDEV(IF($J$2:$J$230="L",Z$2:Z$230))</f>
        <v>#DIV/0!</v>
      </c>
    </row>
    <row r="247" spans="2:26" x14ac:dyDescent="0.25">
      <c r="B247" s="35" t="s">
        <v>57</v>
      </c>
      <c r="C247" s="36" t="e">
        <f t="shared" si="7"/>
        <v>#DIV/0!</v>
      </c>
      <c r="D247" s="37" t="e">
        <f t="shared" si="8"/>
        <v>#DIV/0!</v>
      </c>
      <c r="E247" s="38" t="e">
        <f t="array" ref="E247">AVERAGE(IF($J$2:$J$230="M",$L$2:$Z$230))</f>
        <v>#DIV/0!</v>
      </c>
      <c r="F247" s="39" t="e">
        <f t="array" ref="F247">STDEV(IF(J$2:J$230="m",$L$2:$Z$230))/SQRT(I247)</f>
        <v>#DIV/0!</v>
      </c>
      <c r="G247" s="19" t="e">
        <f t="shared" si="6"/>
        <v>#DIV/0!</v>
      </c>
      <c r="H247" s="21" t="e">
        <f t="shared" si="1"/>
        <v>#DIV/0!</v>
      </c>
      <c r="I247" s="22">
        <f>COUNTIF(J$2:J$230,"M")</f>
        <v>100</v>
      </c>
      <c r="K247" s="35" t="s">
        <v>57</v>
      </c>
      <c r="L247" s="39" t="e">
        <f t="array" ref="L247">STDEV(IF($J$2:$J$230="m",L$2:L$230))</f>
        <v>#DIV/0!</v>
      </c>
      <c r="M247" s="39" t="e">
        <f t="array" ref="M247">STDEV(IF($J$2:$J$230="m",M$2:M$230))</f>
        <v>#DIV/0!</v>
      </c>
      <c r="N247" s="39" t="e">
        <f t="array" ref="N247">STDEV(IF($J$2:$J$230="m",N$2:N$230))</f>
        <v>#DIV/0!</v>
      </c>
      <c r="O247" s="39" t="e">
        <f t="array" ref="O247">STDEV(IF($J$2:$J$230="m",O$2:O$230))</f>
        <v>#DIV/0!</v>
      </c>
      <c r="P247" s="39" t="e">
        <f t="array" ref="P247">STDEV(IF($J$2:$J$230="m",P$2:P$230))</f>
        <v>#DIV/0!</v>
      </c>
      <c r="Q247" s="39" t="e">
        <f t="array" ref="Q247">STDEV(IF($J$2:$J$230="m",Q$2:Q$230))</f>
        <v>#DIV/0!</v>
      </c>
      <c r="R247" s="39" t="e">
        <f t="array" ref="R247">STDEV(IF($J$2:$J$230="m",R$2:R$230))</f>
        <v>#DIV/0!</v>
      </c>
      <c r="S247" s="39" t="e">
        <f t="array" ref="S247">STDEV(IF($J$2:$J$230="m",S$2:S$230))</f>
        <v>#DIV/0!</v>
      </c>
      <c r="T247" s="39" t="e">
        <f t="array" ref="T247">STDEV(IF($J$2:$J$230="m",T$2:T$230))</f>
        <v>#DIV/0!</v>
      </c>
      <c r="U247" s="39" t="e">
        <f t="array" ref="U247">STDEV(IF($J$2:$J$230="m",U$2:U$230))</f>
        <v>#DIV/0!</v>
      </c>
      <c r="V247" s="39" t="e">
        <f t="array" ref="V247">STDEV(IF($J$2:$J$230="m",V$2:V$230))</f>
        <v>#DIV/0!</v>
      </c>
      <c r="W247" s="39" t="e">
        <f t="array" ref="W247">STDEV(IF($J$2:$J$230="m",W$2:W$230))</f>
        <v>#DIV/0!</v>
      </c>
      <c r="X247" s="39" t="e">
        <f t="array" ref="X247">STDEV(IF($J$2:$J$230="m",X$2:X$230))</f>
        <v>#DIV/0!</v>
      </c>
      <c r="Y247" s="39" t="e">
        <f t="array" ref="Y247">STDEV(IF($J$2:$J$230="m",Y$2:Y$230))</f>
        <v>#DIV/0!</v>
      </c>
      <c r="Z247" s="39" t="e">
        <f t="array" ref="Z247">STDEV(IF($J$2:$J$230="m",Z$2:Z$230))</f>
        <v>#DIV/0!</v>
      </c>
    </row>
    <row r="248" spans="2:26" x14ac:dyDescent="0.25">
      <c r="B248" s="35" t="s">
        <v>58</v>
      </c>
      <c r="C248" s="36" t="e">
        <f t="shared" si="7"/>
        <v>#DIV/0!</v>
      </c>
      <c r="D248" s="37" t="e">
        <f t="shared" si="8"/>
        <v>#DIV/0!</v>
      </c>
      <c r="E248" s="38" t="e">
        <f t="array" ref="E248">AVERAGE(IF($J$2:$J$230="H",$L$2:$Z$230))</f>
        <v>#DIV/0!</v>
      </c>
      <c r="F248" s="39" t="e">
        <f t="array" ref="F248">STDEV(IF(J$2:J$230="h",$L$2:$Z$230))/SQRT(I248)</f>
        <v>#DIV/0!</v>
      </c>
      <c r="G248" s="19" t="e">
        <f t="shared" si="6"/>
        <v>#DIV/0!</v>
      </c>
      <c r="H248" s="21" t="e">
        <f t="shared" si="1"/>
        <v>#DIV/0!</v>
      </c>
      <c r="I248" s="22">
        <f>COUNTIF(J$2:J$230,"H")</f>
        <v>94</v>
      </c>
      <c r="K248" s="35" t="s">
        <v>58</v>
      </c>
      <c r="L248" s="39" t="e">
        <f t="array" ref="L248">STDEV(IF($J$2:$J$230="h",L$2:L$230))</f>
        <v>#DIV/0!</v>
      </c>
      <c r="M248" s="39" t="e">
        <f t="array" ref="M248">STDEV(IF($J$2:$J$230="h",M$2:M$230))</f>
        <v>#DIV/0!</v>
      </c>
      <c r="N248" s="39" t="e">
        <f t="array" ref="N248">STDEV(IF($J$2:$J$230="h",N$2:N$230))</f>
        <v>#DIV/0!</v>
      </c>
      <c r="O248" s="39" t="e">
        <f t="array" ref="O248">STDEV(IF($J$2:$J$230="h",O$2:O$230))</f>
        <v>#DIV/0!</v>
      </c>
      <c r="P248" s="39" t="e">
        <f t="array" ref="P248">STDEV(IF($J$2:$J$230="h",P$2:P$230))</f>
        <v>#DIV/0!</v>
      </c>
      <c r="Q248" s="39" t="e">
        <f t="array" ref="Q248">STDEV(IF($J$2:$J$230="h",Q$2:Q$230))</f>
        <v>#DIV/0!</v>
      </c>
      <c r="R248" s="39" t="e">
        <f t="array" ref="R248">STDEV(IF($J$2:$J$230="h",R$2:R$230))</f>
        <v>#DIV/0!</v>
      </c>
      <c r="S248" s="39" t="e">
        <f t="array" ref="S248">STDEV(IF($J$2:$J$230="h",S$2:S$230))</f>
        <v>#DIV/0!</v>
      </c>
      <c r="T248" s="39" t="e">
        <f t="array" ref="T248">STDEV(IF($J$2:$J$230="h",T$2:T$230))</f>
        <v>#DIV/0!</v>
      </c>
      <c r="U248" s="39" t="e">
        <f t="array" ref="U248">STDEV(IF($J$2:$J$230="h",U$2:U$230))</f>
        <v>#DIV/0!</v>
      </c>
      <c r="V248" s="39" t="e">
        <f t="array" ref="V248">STDEV(IF($J$2:$J$230="h",V$2:V$230))</f>
        <v>#DIV/0!</v>
      </c>
      <c r="W248" s="39" t="e">
        <f t="array" ref="W248">STDEV(IF($J$2:$J$230="h",W$2:W$230))</f>
        <v>#DIV/0!</v>
      </c>
      <c r="X248" s="39" t="e">
        <f t="array" ref="X248">STDEV(IF($J$2:$J$230="h",X$2:X$230))</f>
        <v>#DIV/0!</v>
      </c>
      <c r="Y248" s="39" t="e">
        <f t="array" ref="Y248">STDEV(IF($J$2:$J$230="h",Y$2:Y$230))</f>
        <v>#DIV/0!</v>
      </c>
      <c r="Z248" s="39" t="e">
        <f t="array" ref="Z248">STDEV(IF($J$2:$J$230="h",Z$2:Z$230))</f>
        <v>#DIV/0!</v>
      </c>
    </row>
    <row r="249" spans="2:26" x14ac:dyDescent="0.25">
      <c r="B249" s="35" t="s">
        <v>59</v>
      </c>
      <c r="C249" s="36" t="e">
        <f t="shared" si="7"/>
        <v>#DIV/0!</v>
      </c>
      <c r="D249" s="37" t="e">
        <f t="shared" si="8"/>
        <v>#DIV/0!</v>
      </c>
      <c r="E249" s="38" t="e">
        <f t="array" ref="E249">AVERAGE(IF($G$2:$G$230="Y",$L$2:$Z$230))</f>
        <v>#DIV/0!</v>
      </c>
      <c r="F249" s="39" t="e">
        <f t="array" ref="F249">STDEV(IF(G$2:G$230="Y",$L$2:$Z$230))/SQRT(I249)</f>
        <v>#DIV/0!</v>
      </c>
      <c r="G249" s="19" t="e">
        <f t="shared" si="6"/>
        <v>#DIV/0!</v>
      </c>
      <c r="H249" s="21" t="e">
        <f t="shared" si="1"/>
        <v>#DIV/0!</v>
      </c>
      <c r="I249" s="22">
        <f>COUNTIF(G$2:G$230,"Y")</f>
        <v>103</v>
      </c>
      <c r="K249" s="35" t="s">
        <v>59</v>
      </c>
      <c r="L249" s="39" t="e">
        <f t="array" ref="L249">STDEV(IF($G$2:$G$230="Y",L$2:L$230))</f>
        <v>#DIV/0!</v>
      </c>
      <c r="M249" s="39" t="e">
        <f t="array" ref="M249">STDEV(IF($G$2:$G$230="Y",M$2:M$230))</f>
        <v>#DIV/0!</v>
      </c>
      <c r="N249" s="39" t="e">
        <f t="array" ref="N249">STDEV(IF($G$2:$G$230="Y",N$2:N$230))</f>
        <v>#DIV/0!</v>
      </c>
      <c r="O249" s="39" t="e">
        <f t="array" ref="O249">STDEV(IF($G$2:$G$230="Y",O$2:O$230))</f>
        <v>#DIV/0!</v>
      </c>
      <c r="P249" s="39" t="e">
        <f t="array" ref="P249">STDEV(IF($G$2:$G$230="Y",P$2:P$230))</f>
        <v>#DIV/0!</v>
      </c>
      <c r="Q249" s="39" t="e">
        <f t="array" ref="Q249">STDEV(IF($G$2:$G$230="Y",Q$2:Q$230))</f>
        <v>#DIV/0!</v>
      </c>
      <c r="R249" s="39" t="e">
        <f t="array" ref="R249">STDEV(IF($G$2:$G$230="Y",R$2:R$230))</f>
        <v>#DIV/0!</v>
      </c>
      <c r="S249" s="39" t="e">
        <f t="array" ref="S249">STDEV(IF($G$2:$G$230="Y",S$2:S$230))</f>
        <v>#DIV/0!</v>
      </c>
      <c r="T249" s="39" t="e">
        <f t="array" ref="T249">STDEV(IF($G$2:$G$230="Y",T$2:T$230))</f>
        <v>#DIV/0!</v>
      </c>
      <c r="U249" s="39" t="e">
        <f t="array" ref="U249">STDEV(IF($G$2:$G$230="Y",U$2:U$230))</f>
        <v>#DIV/0!</v>
      </c>
      <c r="V249" s="39" t="e">
        <f t="array" ref="V249">STDEV(IF($G$2:$G$230="Y",V$2:V$230))</f>
        <v>#DIV/0!</v>
      </c>
      <c r="W249" s="39" t="e">
        <f t="array" ref="W249">STDEV(IF($G$2:$G$230="Y",W$2:W$230))</f>
        <v>#DIV/0!</v>
      </c>
      <c r="X249" s="39" t="e">
        <f t="array" ref="X249">STDEV(IF($G$2:$G$230="Y",X$2:X$230))</f>
        <v>#DIV/0!</v>
      </c>
      <c r="Y249" s="39" t="e">
        <f t="array" ref="Y249">STDEV(IF($G$2:$G$230="Y",Y$2:Y$230))</f>
        <v>#DIV/0!</v>
      </c>
      <c r="Z249" s="39" t="e">
        <f t="array" ref="Z249">STDEV(IF($G$2:$G$230="Y",Z$2:Z$230))</f>
        <v>#DIV/0!</v>
      </c>
    </row>
    <row r="250" spans="2:26" x14ac:dyDescent="0.25">
      <c r="B250" s="35" t="s">
        <v>60</v>
      </c>
      <c r="C250" s="36" t="e">
        <f t="shared" si="7"/>
        <v>#DIV/0!</v>
      </c>
      <c r="D250" s="37" t="e">
        <f t="shared" si="8"/>
        <v>#DIV/0!</v>
      </c>
      <c r="E250" s="38" t="e">
        <f t="array" ref="E250">AVERAGE(IF($G$2:$G$230="N",$L$2:$Z$230))</f>
        <v>#DIV/0!</v>
      </c>
      <c r="F250" s="39" t="e">
        <f t="array" ref="F250">STDEV(IF(G$2:G$230="N",$L$2:$Z$230))/SQRT(I250)</f>
        <v>#DIV/0!</v>
      </c>
      <c r="G250" s="19" t="e">
        <f t="shared" si="6"/>
        <v>#DIV/0!</v>
      </c>
      <c r="H250" s="21" t="e">
        <f t="shared" si="1"/>
        <v>#DIV/0!</v>
      </c>
      <c r="I250" s="22">
        <f>COUNTIF(G$2:G$230,"N")</f>
        <v>112</v>
      </c>
      <c r="K250" s="35" t="s">
        <v>60</v>
      </c>
      <c r="L250" s="39" t="e">
        <f t="array" ref="L250">STDEV(IF($G$2:$G$230="N",L$2:L$230))</f>
        <v>#DIV/0!</v>
      </c>
      <c r="M250" s="39" t="e">
        <f t="array" ref="M250">STDEV(IF($G$2:$G$230="N",M$2:M$230))</f>
        <v>#DIV/0!</v>
      </c>
      <c r="N250" s="39" t="e">
        <f t="array" ref="N250">STDEV(IF($G$2:$G$230="N",N$2:N$230))</f>
        <v>#DIV/0!</v>
      </c>
      <c r="O250" s="39" t="e">
        <f t="array" ref="O250">STDEV(IF($G$2:$G$230="N",O$2:O$230))</f>
        <v>#DIV/0!</v>
      </c>
      <c r="P250" s="39" t="e">
        <f t="array" ref="P250">STDEV(IF($G$2:$G$230="N",P$2:P$230))</f>
        <v>#DIV/0!</v>
      </c>
      <c r="Q250" s="39" t="e">
        <f t="array" ref="Q250">STDEV(IF($G$2:$G$230="N",Q$2:Q$230))</f>
        <v>#DIV/0!</v>
      </c>
      <c r="R250" s="39" t="e">
        <f t="array" ref="R250">STDEV(IF($G$2:$G$230="N",R$2:R$230))</f>
        <v>#DIV/0!</v>
      </c>
      <c r="S250" s="39" t="e">
        <f t="array" ref="S250">STDEV(IF($G$2:$G$230="N",S$2:S$230))</f>
        <v>#DIV/0!</v>
      </c>
      <c r="T250" s="39" t="e">
        <f t="array" ref="T250">STDEV(IF($G$2:$G$230="N",T$2:T$230))</f>
        <v>#DIV/0!</v>
      </c>
      <c r="U250" s="39" t="e">
        <f t="array" ref="U250">STDEV(IF($G$2:$G$230="N",U$2:U$230))</f>
        <v>#DIV/0!</v>
      </c>
      <c r="V250" s="39" t="e">
        <f t="array" ref="V250">STDEV(IF($G$2:$G$230="N",V$2:V$230))</f>
        <v>#DIV/0!</v>
      </c>
      <c r="W250" s="39" t="e">
        <f t="array" ref="W250">STDEV(IF($G$2:$G$230="N",W$2:W$230))</f>
        <v>#DIV/0!</v>
      </c>
      <c r="X250" s="39" t="e">
        <f t="array" ref="X250">STDEV(IF($G$2:$G$230="N",X$2:X$230))</f>
        <v>#DIV/0!</v>
      </c>
      <c r="Y250" s="39" t="e">
        <f t="array" ref="Y250">STDEV(IF($G$2:$G$230="N",Y$2:Y$230))</f>
        <v>#DIV/0!</v>
      </c>
      <c r="Z250" s="39" t="e">
        <f t="array" ref="Z250">STDEV(IF($G$2:$G$230="N",Z$2:Z$230))</f>
        <v>#DIV/0!</v>
      </c>
    </row>
    <row r="251" spans="2:26" x14ac:dyDescent="0.25">
      <c r="B251" s="35" t="s">
        <v>284</v>
      </c>
      <c r="C251" s="36" t="e">
        <f t="shared" si="7"/>
        <v>#DIV/0!</v>
      </c>
      <c r="D251" s="37" t="e">
        <f t="shared" si="8"/>
        <v>#DIV/0!</v>
      </c>
      <c r="E251" s="38" t="e">
        <f t="array" ref="E251">AVERAGE(IF(OR($E$2:$E$231="E",$E$2:$E$231="K"),$L$2:$AK$231))</f>
        <v>#DIV/0!</v>
      </c>
      <c r="F251" s="39" t="e">
        <f t="array" ref="F251">STDEV(IF(OR($E$2:$E$231="E",$E$2:$E$231="K"),$L$2:$AK$231))/SQRT(I251)</f>
        <v>#DIV/0!</v>
      </c>
      <c r="G251" s="19" t="e">
        <f t="shared" si="6"/>
        <v>#DIV/0!</v>
      </c>
      <c r="H251" s="21" t="e">
        <f t="shared" ref="H251:H253" si="9">IF(D251&gt;$C$238,"SIG+",IF(C251&lt;$D$238,"SIG-",""))</f>
        <v>#DIV/0!</v>
      </c>
      <c r="I251" s="22">
        <f>COUNTIF(E$2:E$231,"E")+COUNTIF(E$2:E$231,"K")</f>
        <v>23</v>
      </c>
      <c r="K251" s="35" t="s">
        <v>284</v>
      </c>
      <c r="L251" s="39" t="e">
        <f t="array" ref="L251">STDEV(IF(OR($E$2:$E$231="K",$E$2:$E$231="E"),L$2:L$231))</f>
        <v>#DIV/0!</v>
      </c>
      <c r="M251" s="39" t="e">
        <f t="array" ref="M251">STDEV(IF(OR($E$2:$E$231="K",$E$2:$E$231="E"),M$2:M$231))</f>
        <v>#DIV/0!</v>
      </c>
      <c r="N251" s="39" t="e">
        <f t="array" ref="N251">STDEV(IF(OR($E$2:$E$231="K",$E$2:$E$231="E"),N$2:N$231))</f>
        <v>#DIV/0!</v>
      </c>
      <c r="O251" s="39" t="e">
        <f t="array" ref="O251">STDEV(IF(OR($E$2:$E$231="K",$E$2:$E$231="E"),O$2:O$231))</f>
        <v>#DIV/0!</v>
      </c>
      <c r="P251" s="39" t="e">
        <f t="array" ref="P251">STDEV(IF(OR($E$2:$E$231="K",$E$2:$E$231="E"),P$2:P$231))</f>
        <v>#DIV/0!</v>
      </c>
      <c r="Q251" s="39" t="e">
        <f t="array" ref="Q251">STDEV(IF(OR($E$2:$E$231="K",$E$2:$E$231="E"),Q$2:Q$231))</f>
        <v>#DIV/0!</v>
      </c>
      <c r="R251" s="39" t="e">
        <f t="array" ref="R251">STDEV(IF(OR($E$2:$E$231="K",$E$2:$E$231="E"),R$2:R$231))</f>
        <v>#DIV/0!</v>
      </c>
      <c r="S251" s="39" t="e">
        <f t="array" ref="S251">STDEV(IF(OR($E$2:$E$231="K",$E$2:$E$231="E"),S$2:S$231))</f>
        <v>#DIV/0!</v>
      </c>
      <c r="T251" s="39" t="e">
        <f t="array" ref="T251">STDEV(IF(OR($E$2:$E$231="K",$E$2:$E$231="E"),T$2:T$231))</f>
        <v>#DIV/0!</v>
      </c>
      <c r="U251" s="39" t="e">
        <f t="array" ref="U251">STDEV(IF(OR($E$2:$E$231="K",$E$2:$E$231="E"),U$2:U$231))</f>
        <v>#DIV/0!</v>
      </c>
      <c r="V251" s="39" t="e">
        <f t="array" ref="V251">STDEV(IF(OR($E$2:$E$231="K",$E$2:$E$231="E"),V$2:V$231))</f>
        <v>#DIV/0!</v>
      </c>
      <c r="W251" s="39" t="e">
        <f t="array" ref="W251">STDEV(IF(OR($E$2:$E$231="K",$E$2:$E$231="E"),W$2:W$231))</f>
        <v>#DIV/0!</v>
      </c>
      <c r="X251" s="39" t="e">
        <f t="array" ref="X251">STDEV(IF(OR($E$2:$E$231="K",$E$2:$E$231="E"),X$2:X$231))</f>
        <v>#DIV/0!</v>
      </c>
      <c r="Y251" s="39" t="e">
        <f t="array" ref="Y251">STDEV(IF(OR($E$2:$E$231="K",$E$2:$E$231="E"),Y$2:Y$231))</f>
        <v>#DIV/0!</v>
      </c>
      <c r="Z251" s="39" t="e">
        <f t="array" ref="Z251">STDEV(IF(OR($E$2:$E$231="K",$E$2:$E$231="E"),Z$2:Z$231))</f>
        <v>#DIV/0!</v>
      </c>
    </row>
    <row r="252" spans="2:26" x14ac:dyDescent="0.25">
      <c r="B252" s="35" t="s">
        <v>285</v>
      </c>
      <c r="C252" s="36" t="e">
        <f t="shared" si="7"/>
        <v>#DIV/0!</v>
      </c>
      <c r="D252" s="37" t="e">
        <f t="shared" si="8"/>
        <v>#DIV/0!</v>
      </c>
      <c r="E252" s="38" t="e">
        <f t="array" ref="E252">AVERAGE(IF(OR($E$2:$E$231="E",$E$2:$E$231="K",$E$2:$E$231="M"),$L$2:$AK$231))</f>
        <v>#DIV/0!</v>
      </c>
      <c r="F252" s="39" t="e">
        <f t="array" ref="F252">STDEV(IF(OR($E$2:$E$231="E",$E$2:$E$231="K",$E$2:$E$231="M"),$L$2:$AK$231))/SQRT(I252)</f>
        <v>#DIV/0!</v>
      </c>
      <c r="G252" s="19" t="e">
        <f t="shared" si="6"/>
        <v>#DIV/0!</v>
      </c>
      <c r="H252" s="21" t="e">
        <f t="shared" si="9"/>
        <v>#DIV/0!</v>
      </c>
      <c r="I252" s="22">
        <f>COUNTIF(E$2:E$231,"E")+COUNTIF(E$2:E$231,"M")+COUNTIF(E$2:E$231,"K")</f>
        <v>23</v>
      </c>
      <c r="K252" s="35" t="s">
        <v>285</v>
      </c>
      <c r="L252" s="39" t="e">
        <f t="array" ref="L252">STDEV(IF(OR($E$2:$E$231="K",$E$2:$E$231="E",,$E$2:$E$231="M"),L$2:L$231))</f>
        <v>#DIV/0!</v>
      </c>
      <c r="M252" s="39" t="e">
        <f t="array" ref="M252">STDEV(IF(OR($E$2:$E$231="K",$E$2:$E$231="E",,$E$2:$E$231="M"),M$2:M$231))</f>
        <v>#DIV/0!</v>
      </c>
      <c r="N252" s="39" t="e">
        <f t="array" ref="N252">STDEV(IF(OR($E$2:$E$231="K",$E$2:$E$231="E",,$E$2:$E$231="M"),N$2:N$231))</f>
        <v>#DIV/0!</v>
      </c>
      <c r="O252" s="39" t="e">
        <f t="array" ref="O252">STDEV(IF(OR($E$2:$E$231="K",$E$2:$E$231="E",,$E$2:$E$231="M"),O$2:O$231))</f>
        <v>#DIV/0!</v>
      </c>
      <c r="P252" s="39" t="e">
        <f t="array" ref="P252">STDEV(IF(OR($E$2:$E$231="K",$E$2:$E$231="E",,$E$2:$E$231="M"),P$2:P$231))</f>
        <v>#DIV/0!</v>
      </c>
      <c r="Q252" s="39" t="e">
        <f t="array" ref="Q252">STDEV(IF(OR($E$2:$E$231="K",$E$2:$E$231="E",,$E$2:$E$231="M"),Q$2:Q$231))</f>
        <v>#DIV/0!</v>
      </c>
      <c r="R252" s="39" t="e">
        <f t="array" ref="R252">STDEV(IF(OR($E$2:$E$231="K",$E$2:$E$231="E",,$E$2:$E$231="M"),R$2:R$231))</f>
        <v>#DIV/0!</v>
      </c>
      <c r="S252" s="39" t="e">
        <f t="array" ref="S252">STDEV(IF(OR($E$2:$E$231="K",$E$2:$E$231="E",,$E$2:$E$231="M"),S$2:S$231))</f>
        <v>#DIV/0!</v>
      </c>
      <c r="T252" s="39" t="e">
        <f t="array" ref="T252">STDEV(IF(OR($E$2:$E$231="K",$E$2:$E$231="E",,$E$2:$E$231="M"),T$2:T$231))</f>
        <v>#DIV/0!</v>
      </c>
      <c r="U252" s="39" t="e">
        <f t="array" ref="U252">STDEV(IF(OR($E$2:$E$231="K",$E$2:$E$231="E",,$E$2:$E$231="M"),U$2:U$231))</f>
        <v>#DIV/0!</v>
      </c>
      <c r="V252" s="39" t="e">
        <f t="array" ref="V252">STDEV(IF(OR($E$2:$E$231="K",$E$2:$E$231="E",,$E$2:$E$231="M"),V$2:V$231))</f>
        <v>#DIV/0!</v>
      </c>
      <c r="W252" s="39" t="e">
        <f t="array" ref="W252">STDEV(IF(OR($E$2:$E$231="K",$E$2:$E$231="E",,$E$2:$E$231="M"),W$2:W$231))</f>
        <v>#DIV/0!</v>
      </c>
      <c r="X252" s="39" t="e">
        <f t="array" ref="X252">STDEV(IF(OR($E$2:$E$231="K",$E$2:$E$231="E",,$E$2:$E$231="M"),X$2:X$231))</f>
        <v>#DIV/0!</v>
      </c>
      <c r="Y252" s="39" t="e">
        <f t="array" ref="Y252">STDEV(IF(OR($E$2:$E$231="K",$E$2:$E$231="E",,$E$2:$E$231="M"),Y$2:Y$231))</f>
        <v>#DIV/0!</v>
      </c>
      <c r="Z252" s="39" t="e">
        <f t="array" ref="Z252">STDEV(IF(OR($E$2:$E$231="K",$E$2:$E$231="E",,$E$2:$E$231="M"),Z$2:Z$231))</f>
        <v>#DIV/0!</v>
      </c>
    </row>
    <row r="253" spans="2:26" ht="15.75" thickBot="1" x14ac:dyDescent="0.3">
      <c r="B253" s="40" t="s">
        <v>286</v>
      </c>
      <c r="C253" s="41">
        <f t="shared" si="7"/>
        <v>0</v>
      </c>
      <c r="D253" s="42">
        <f t="shared" si="8"/>
        <v>0</v>
      </c>
      <c r="E253" s="43">
        <f t="array" ref="E253">AVERAGE(IF($E$2:$E$231="N",$L$2:$AK$231))</f>
        <v>0</v>
      </c>
      <c r="F253" s="44">
        <f t="array" ref="F253">STDEV(IF($E$2:$E$231="N",$L$2:$AK$231))/SQRT(I253)</f>
        <v>0</v>
      </c>
      <c r="G253" s="23" t="str">
        <f t="shared" si="6"/>
        <v/>
      </c>
      <c r="H253" s="24" t="e">
        <f t="shared" si="9"/>
        <v>#DIV/0!</v>
      </c>
      <c r="I253" s="25">
        <f>COUNTIF(E$2:E$231,"N")</f>
        <v>192</v>
      </c>
      <c r="K253" s="40" t="s">
        <v>286</v>
      </c>
      <c r="L253" s="44" t="e">
        <f t="array" ref="L253">STDEV(IF($E$2:$E$231="N",L$2:L$231))</f>
        <v>#DIV/0!</v>
      </c>
      <c r="M253" s="44" t="e">
        <f t="array" ref="M253">STDEV(IF($E$2:$E$231="N",M$2:M$231))</f>
        <v>#DIV/0!</v>
      </c>
      <c r="N253" s="44" t="e">
        <f t="array" ref="N253">STDEV(IF($E$2:$E$231="N",N$2:N$231))</f>
        <v>#DIV/0!</v>
      </c>
      <c r="O253" s="44" t="e">
        <f t="array" ref="O253">STDEV(IF($E$2:$E$231="N",O$2:O$231))</f>
        <v>#DIV/0!</v>
      </c>
      <c r="P253" s="44" t="e">
        <f t="array" ref="P253">STDEV(IF($E$2:$E$231="N",P$2:P$231))</f>
        <v>#DIV/0!</v>
      </c>
      <c r="Q253" s="44" t="e">
        <f t="array" ref="Q253">STDEV(IF($E$2:$E$231="N",Q$2:Q$231))</f>
        <v>#DIV/0!</v>
      </c>
      <c r="R253" s="44" t="e">
        <f t="array" ref="R253">STDEV(IF($E$2:$E$231="N",R$2:R$231))</f>
        <v>#DIV/0!</v>
      </c>
      <c r="S253" s="44" t="e">
        <f t="array" ref="S253">STDEV(IF($E$2:$E$231="N",S$2:S$231))</f>
        <v>#DIV/0!</v>
      </c>
      <c r="T253" s="44" t="e">
        <f t="array" ref="T253">STDEV(IF($E$2:$E$231="N",T$2:T$231))</f>
        <v>#DIV/0!</v>
      </c>
      <c r="U253" s="44" t="e">
        <f t="array" ref="U253">STDEV(IF($E$2:$E$231="N",U$2:U$231))</f>
        <v>#DIV/0!</v>
      </c>
      <c r="V253" s="44" t="e">
        <f t="array" ref="V253">STDEV(IF($E$2:$E$231="N",V$2:V$231))</f>
        <v>#DIV/0!</v>
      </c>
      <c r="W253" s="44" t="e">
        <f t="array" ref="W253">STDEV(IF($E$2:$E$231="N",W$2:W$231))</f>
        <v>#DIV/0!</v>
      </c>
      <c r="X253" s="44" t="e">
        <f t="array" ref="X253">STDEV(IF($E$2:$E$231="N",X$2:X$231))</f>
        <v>#DIV/0!</v>
      </c>
      <c r="Y253" s="44" t="e">
        <f t="array" ref="Y253">STDEV(IF($E$2:$E$231="N",Y$2:Y$231))</f>
        <v>#DIV/0!</v>
      </c>
      <c r="Z253" s="44" t="e">
        <f t="array" ref="Z253">STDEV(IF($E$2:$E$231="N",Z$2:Z$231))</f>
        <v>#DIV/0!</v>
      </c>
    </row>
    <row r="254" spans="2:26" ht="15.75" thickBot="1" x14ac:dyDescent="0.3"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spans="2:26" ht="15.75" thickBot="1" x14ac:dyDescent="0.3">
      <c r="K255" s="258" t="s">
        <v>41</v>
      </c>
      <c r="L255" s="49" t="s">
        <v>63</v>
      </c>
      <c r="M255" s="14" t="s">
        <v>63</v>
      </c>
      <c r="N255" s="14" t="s">
        <v>63</v>
      </c>
      <c r="O255" s="14" t="s">
        <v>63</v>
      </c>
      <c r="P255" s="14" t="s">
        <v>63</v>
      </c>
      <c r="Q255" s="14" t="s">
        <v>63</v>
      </c>
      <c r="R255" s="14" t="s">
        <v>63</v>
      </c>
      <c r="S255" s="14" t="s">
        <v>63</v>
      </c>
      <c r="T255" s="14" t="s">
        <v>63</v>
      </c>
      <c r="U255" s="14" t="s">
        <v>63</v>
      </c>
      <c r="V255" s="14" t="s">
        <v>63</v>
      </c>
      <c r="W255" s="14" t="s">
        <v>63</v>
      </c>
      <c r="X255" s="14" t="s">
        <v>63</v>
      </c>
      <c r="Y255" s="14" t="s">
        <v>63</v>
      </c>
      <c r="Z255" s="14" t="s">
        <v>63</v>
      </c>
    </row>
    <row r="256" spans="2:26" x14ac:dyDescent="0.25">
      <c r="K256" s="30" t="s">
        <v>265</v>
      </c>
      <c r="L256" s="34" t="e">
        <f t="shared" ref="L256:Z256" si="10">AVERAGE(L$2:L$230)</f>
        <v>#DIV/0!</v>
      </c>
      <c r="M256" s="34" t="e">
        <f>AVERAGE(M$2:M$230)</f>
        <v>#DIV/0!</v>
      </c>
      <c r="N256" s="34" t="e">
        <f t="shared" si="10"/>
        <v>#DIV/0!</v>
      </c>
      <c r="O256" s="34" t="e">
        <f t="shared" si="10"/>
        <v>#DIV/0!</v>
      </c>
      <c r="P256" s="34" t="e">
        <f t="shared" si="10"/>
        <v>#DIV/0!</v>
      </c>
      <c r="Q256" s="34" t="e">
        <f t="shared" si="10"/>
        <v>#DIV/0!</v>
      </c>
      <c r="R256" s="34" t="e">
        <f t="shared" si="10"/>
        <v>#DIV/0!</v>
      </c>
      <c r="S256" s="34" t="e">
        <f t="shared" si="10"/>
        <v>#DIV/0!</v>
      </c>
      <c r="T256" s="34" t="e">
        <f t="shared" si="10"/>
        <v>#DIV/0!</v>
      </c>
      <c r="U256" s="34" t="e">
        <f t="shared" si="10"/>
        <v>#DIV/0!</v>
      </c>
      <c r="V256" s="34" t="e">
        <f>AVERAGE(V$2:V$230)</f>
        <v>#DIV/0!</v>
      </c>
      <c r="W256" s="34" t="e">
        <f t="shared" si="10"/>
        <v>#DIV/0!</v>
      </c>
      <c r="X256" s="34" t="e">
        <f t="shared" si="10"/>
        <v>#DIV/0!</v>
      </c>
      <c r="Y256" s="34" t="e">
        <f t="shared" si="10"/>
        <v>#DIV/0!</v>
      </c>
      <c r="Z256" s="34" t="e">
        <f t="shared" si="10"/>
        <v>#DIV/0!</v>
      </c>
    </row>
    <row r="257" spans="3:26" x14ac:dyDescent="0.25">
      <c r="K257" s="35" t="s">
        <v>50</v>
      </c>
      <c r="L257" s="39" t="e">
        <f t="array" ref="L257">AVERAGE(IF($D$2:$D$230="F",L$2:L$230))</f>
        <v>#DIV/0!</v>
      </c>
      <c r="M257" s="39" t="e">
        <f t="array" ref="M257">AVERAGE(IF($D$2:$D$230="F",M$2:M$230))</f>
        <v>#DIV/0!</v>
      </c>
      <c r="N257" s="39" t="e">
        <f t="array" ref="N257">AVERAGE(IF($D$2:$D$230="F",N$2:N$230))</f>
        <v>#DIV/0!</v>
      </c>
      <c r="O257" s="39" t="e">
        <f t="array" ref="O257">AVERAGE(IF($D$2:$D$230="F",O$2:O$230))</f>
        <v>#DIV/0!</v>
      </c>
      <c r="P257" s="39" t="e">
        <f t="array" ref="P257">AVERAGE(IF($D$2:$D$230="F",P$2:P$230))</f>
        <v>#DIV/0!</v>
      </c>
      <c r="Q257" s="39" t="e">
        <f t="array" ref="Q257">AVERAGE(IF($D$2:$D$230="F",Q$2:Q$230))</f>
        <v>#DIV/0!</v>
      </c>
      <c r="R257" s="39" t="e">
        <f t="array" ref="R257">AVERAGE(IF($D$2:$D$230="F",R$2:R$230))</f>
        <v>#DIV/0!</v>
      </c>
      <c r="S257" s="39" t="e">
        <f t="array" ref="S257">AVERAGE(IF($D$2:$D$230="F",S$2:S$230))</f>
        <v>#DIV/0!</v>
      </c>
      <c r="T257" s="39" t="e">
        <f t="array" ref="T257">AVERAGE(IF($D$2:$D$230="F",T$2:T$230))</f>
        <v>#DIV/0!</v>
      </c>
      <c r="U257" s="39" t="e">
        <f t="array" ref="U257">AVERAGE(IF($D$2:$D$230="F",U$2:U$230))</f>
        <v>#DIV/0!</v>
      </c>
      <c r="V257" s="39" t="e">
        <f t="array" ref="V257">AVERAGE(IF($D$2:$D$230="F",V$2:V$230))</f>
        <v>#DIV/0!</v>
      </c>
      <c r="W257" s="39" t="e">
        <f t="array" ref="W257">AVERAGE(IF($D$2:$D$230="F",W$2:W$230))</f>
        <v>#DIV/0!</v>
      </c>
      <c r="X257" s="39" t="e">
        <f t="array" ref="X257">AVERAGE(IF($D$2:$D$230="F",X$2:X$230))</f>
        <v>#DIV/0!</v>
      </c>
      <c r="Y257" s="39" t="e">
        <f t="array" ref="Y257">AVERAGE(IF($D$2:$D$230="F",Y$2:Y$230))</f>
        <v>#DIV/0!</v>
      </c>
      <c r="Z257" s="39" t="e">
        <f t="array" ref="Z257">AVERAGE(IF($D$2:$D$230="F",Z$2:Z$230))</f>
        <v>#DIV/0!</v>
      </c>
    </row>
    <row r="258" spans="3:26" ht="21" x14ac:dyDescent="0.35">
      <c r="C258" s="63" t="s">
        <v>100</v>
      </c>
      <c r="K258" s="35" t="s">
        <v>51</v>
      </c>
      <c r="L258" s="39" t="e">
        <f t="array" ref="L258">AVERAGE(IF($D$2:$D$230="M",L$2:L$230))</f>
        <v>#DIV/0!</v>
      </c>
      <c r="M258" s="39" t="e">
        <f t="array" ref="M258">AVERAGE(IF($D$2:$D$230="M",M$2:M$230))</f>
        <v>#DIV/0!</v>
      </c>
      <c r="N258" s="39" t="e">
        <f t="array" ref="N258">AVERAGE(IF($D$2:$D$230="M",N$2:N$230))</f>
        <v>#DIV/0!</v>
      </c>
      <c r="O258" s="39" t="e">
        <f t="array" ref="O258">AVERAGE(IF($D$2:$D$230="M",O$2:O$230))</f>
        <v>#DIV/0!</v>
      </c>
      <c r="P258" s="39" t="e">
        <f t="array" ref="P258">AVERAGE(IF($D$2:$D$230="M",P$2:P$230))</f>
        <v>#DIV/0!</v>
      </c>
      <c r="Q258" s="39" t="e">
        <f t="array" ref="Q258">AVERAGE(IF($D$2:$D$230="M",Q$2:Q$230))</f>
        <v>#DIV/0!</v>
      </c>
      <c r="R258" s="39" t="e">
        <f t="array" ref="R258">AVERAGE(IF($D$2:$D$230="M",R$2:R$230))</f>
        <v>#DIV/0!</v>
      </c>
      <c r="S258" s="39" t="e">
        <f t="array" ref="S258">AVERAGE(IF($D$2:$D$230="M",S$2:S$230))</f>
        <v>#DIV/0!</v>
      </c>
      <c r="T258" s="39" t="e">
        <f t="array" ref="T258">AVERAGE(IF($D$2:$D$230="M",T$2:T$230))</f>
        <v>#DIV/0!</v>
      </c>
      <c r="U258" s="39" t="e">
        <f t="array" ref="U258">AVERAGE(IF($D$2:$D$230="M",U$2:U$230))</f>
        <v>#DIV/0!</v>
      </c>
      <c r="V258" s="39" t="e">
        <f t="array" ref="V258">AVERAGE(IF($D$2:$D$230="M",V$2:V$230))</f>
        <v>#DIV/0!</v>
      </c>
      <c r="W258" s="39" t="e">
        <f t="array" ref="W258">AVERAGE(IF($D$2:$D$230="M",W$2:W$230))</f>
        <v>#DIV/0!</v>
      </c>
      <c r="X258" s="39" t="e">
        <f t="array" ref="X258">AVERAGE(IF($D$2:$D$230="M",X$2:X$230))</f>
        <v>#DIV/0!</v>
      </c>
      <c r="Y258" s="39" t="e">
        <f t="array" ref="Y258">AVERAGE(IF($D$2:$D$230="M",Y$2:Y$230))</f>
        <v>#DIV/0!</v>
      </c>
      <c r="Z258" s="39" t="e">
        <f t="array" ref="Z258">AVERAGE(IF($D$2:$D$230="M",Z$2:Z$230))</f>
        <v>#DIV/0!</v>
      </c>
    </row>
    <row r="259" spans="3:26" x14ac:dyDescent="0.25">
      <c r="K259" s="35" t="s">
        <v>4</v>
      </c>
      <c r="L259" s="39" t="e">
        <f t="array" ref="L259">AVERAGE(IF($F$2:$F$230="y",L$2:L$230))</f>
        <v>#DIV/0!</v>
      </c>
      <c r="M259" s="39" t="e">
        <f t="array" ref="M259">AVERAGE(IF($F$2:$F$230="y",M$2:M$230))</f>
        <v>#DIV/0!</v>
      </c>
      <c r="N259" s="39" t="e">
        <f t="array" ref="N259">AVERAGE(IF($F$2:$F$230="y",N$2:N$230))</f>
        <v>#DIV/0!</v>
      </c>
      <c r="O259" s="39" t="e">
        <f t="array" ref="O259">AVERAGE(IF($F$2:$F$230="y",O$2:O$230))</f>
        <v>#DIV/0!</v>
      </c>
      <c r="P259" s="39" t="e">
        <f t="array" ref="P259">AVERAGE(IF($F$2:$F$230="y",P$2:P$230))</f>
        <v>#DIV/0!</v>
      </c>
      <c r="Q259" s="39" t="e">
        <f t="array" ref="Q259">AVERAGE(IF($F$2:$F$230="y",Q$2:Q$230))</f>
        <v>#DIV/0!</v>
      </c>
      <c r="R259" s="39" t="e">
        <f t="array" ref="R259">AVERAGE(IF($F$2:$F$230="y",R$2:R$230))</f>
        <v>#DIV/0!</v>
      </c>
      <c r="S259" s="39" t="e">
        <f t="array" ref="S259">AVERAGE(IF($F$2:$F$230="y",S$2:S$230))</f>
        <v>#DIV/0!</v>
      </c>
      <c r="T259" s="39" t="e">
        <f t="array" ref="T259">AVERAGE(IF($F$2:$F$230="y",T$2:T$230))</f>
        <v>#DIV/0!</v>
      </c>
      <c r="U259" s="39" t="e">
        <f t="array" ref="U259">AVERAGE(IF($F$2:$F$230="y",U$2:U$230))</f>
        <v>#DIV/0!</v>
      </c>
      <c r="V259" s="39" t="e">
        <f t="array" ref="V259">AVERAGE(IF($F$2:$F$230="y",V$2:V$230))</f>
        <v>#DIV/0!</v>
      </c>
      <c r="W259" s="39" t="e">
        <f t="array" ref="W259">AVERAGE(IF($F$2:$F$230="y",W$2:W$230))</f>
        <v>#DIV/0!</v>
      </c>
      <c r="X259" s="39" t="e">
        <f t="array" ref="X259">AVERAGE(IF($F$2:$F$230="y",X$2:X$230))</f>
        <v>#DIV/0!</v>
      </c>
      <c r="Y259" s="39" t="e">
        <f t="array" ref="Y259">AVERAGE(IF($F$2:$F$230="y",Y$2:Y$230))</f>
        <v>#DIV/0!</v>
      </c>
      <c r="Z259" s="39" t="e">
        <f t="array" ref="Z259">AVERAGE(IF($F$2:$F$230="y",Z$2:Z$230))</f>
        <v>#DIV/0!</v>
      </c>
    </row>
    <row r="260" spans="3:26" x14ac:dyDescent="0.25">
      <c r="K260" s="35" t="s">
        <v>52</v>
      </c>
      <c r="L260" s="39" t="e">
        <f t="array" ref="L260">AVERAGE(IF($F$2:$F$230="n",L$2:L$230))</f>
        <v>#DIV/0!</v>
      </c>
      <c r="M260" s="39" t="e">
        <f t="array" ref="M260">AVERAGE(IF($F$2:$F$230="n",M$2:M$230))</f>
        <v>#DIV/0!</v>
      </c>
      <c r="N260" s="39" t="e">
        <f t="array" ref="N260">AVERAGE(IF($F$2:$F$230="n",N$2:N$230))</f>
        <v>#DIV/0!</v>
      </c>
      <c r="O260" s="39" t="e">
        <f t="array" ref="O260">AVERAGE(IF($F$2:$F$230="n",O$2:O$230))</f>
        <v>#DIV/0!</v>
      </c>
      <c r="P260" s="39" t="e">
        <f t="array" ref="P260">AVERAGE(IF($F$2:$F$230="n",P$2:P$230))</f>
        <v>#DIV/0!</v>
      </c>
      <c r="Q260" s="39" t="e">
        <f t="array" ref="Q260">AVERAGE(IF($F$2:$F$230="n",Q$2:Q$230))</f>
        <v>#DIV/0!</v>
      </c>
      <c r="R260" s="39" t="e">
        <f t="array" ref="R260">AVERAGE(IF($F$2:$F$230="n",R$2:R$230))</f>
        <v>#DIV/0!</v>
      </c>
      <c r="S260" s="39" t="e">
        <f t="array" ref="S260">AVERAGE(IF($F$2:$F$230="n",S$2:S$230))</f>
        <v>#DIV/0!</v>
      </c>
      <c r="T260" s="39" t="e">
        <f t="array" ref="T260">AVERAGE(IF($F$2:$F$230="n",T$2:T$230))</f>
        <v>#DIV/0!</v>
      </c>
      <c r="U260" s="39" t="e">
        <f t="array" ref="U260">AVERAGE(IF($F$2:$F$230="n",U$2:U$230))</f>
        <v>#DIV/0!</v>
      </c>
      <c r="V260" s="39" t="e">
        <f t="array" ref="V260">AVERAGE(IF($F$2:$F$230="n",V$2:V$230))</f>
        <v>#DIV/0!</v>
      </c>
      <c r="W260" s="39" t="e">
        <f t="array" ref="W260">AVERAGE(IF($F$2:$F$230="n",W$2:W$230))</f>
        <v>#DIV/0!</v>
      </c>
      <c r="X260" s="39" t="e">
        <f t="array" ref="X260">AVERAGE(IF($F$2:$F$230="n",X$2:X$230))</f>
        <v>#DIV/0!</v>
      </c>
      <c r="Y260" s="39" t="e">
        <f t="array" ref="Y260">AVERAGE(IF($F$2:$F$230="n",Y$2:Y$230))</f>
        <v>#DIV/0!</v>
      </c>
      <c r="Z260" s="39" t="e">
        <f t="array" ref="Z260">AVERAGE(IF($F$2:$F$230="n",Z$2:Z$230))</f>
        <v>#DIV/0!</v>
      </c>
    </row>
    <row r="261" spans="3:26" x14ac:dyDescent="0.25">
      <c r="K261" s="35" t="s">
        <v>38</v>
      </c>
      <c r="L261" s="39" t="e">
        <f t="array" ref="L261">AVERAGE(IF($H$2:$H$230="y",L$2:L$230))</f>
        <v>#DIV/0!</v>
      </c>
      <c r="M261" s="39" t="e">
        <f t="array" ref="M261">AVERAGE(IF($H$2:$H$230="y",M$2:M$230))</f>
        <v>#DIV/0!</v>
      </c>
      <c r="N261" s="39" t="e">
        <f t="array" ref="N261">AVERAGE(IF($H$2:$H$230="y",N$2:N$230))</f>
        <v>#DIV/0!</v>
      </c>
      <c r="O261" s="39" t="e">
        <f t="array" ref="O261">AVERAGE(IF($H$2:$H$230="y",O$2:O$230))</f>
        <v>#DIV/0!</v>
      </c>
      <c r="P261" s="39" t="e">
        <f t="array" ref="P261">AVERAGE(IF($H$2:$H$230="y",P$2:P$230))</f>
        <v>#DIV/0!</v>
      </c>
      <c r="Q261" s="39" t="e">
        <f t="array" ref="Q261">AVERAGE(IF($H$2:$H$230="y",Q$2:Q$230))</f>
        <v>#DIV/0!</v>
      </c>
      <c r="R261" s="39" t="e">
        <f t="array" ref="R261">AVERAGE(IF($H$2:$H$230="y",R$2:R$230))</f>
        <v>#DIV/0!</v>
      </c>
      <c r="S261" s="39" t="e">
        <f t="array" ref="S261">AVERAGE(IF($H$2:$H$230="y",S$2:S$230))</f>
        <v>#DIV/0!</v>
      </c>
      <c r="T261" s="39" t="e">
        <f t="array" ref="T261">AVERAGE(IF($H$2:$H$230="y",T$2:T$230))</f>
        <v>#DIV/0!</v>
      </c>
      <c r="U261" s="39" t="e">
        <f t="array" ref="U261">AVERAGE(IF($H$2:$H$230="y",U$2:U$230))</f>
        <v>#DIV/0!</v>
      </c>
      <c r="V261" s="39" t="e">
        <f t="array" ref="V261">AVERAGE(IF($H$2:$H$230="y",V$2:V$230))</f>
        <v>#DIV/0!</v>
      </c>
      <c r="W261" s="39" t="e">
        <f t="array" ref="W261">AVERAGE(IF($H$2:$H$230="y",W$2:W$230))</f>
        <v>#DIV/0!</v>
      </c>
      <c r="X261" s="39" t="e">
        <f t="array" ref="X261">AVERAGE(IF($H$2:$H$230="y",X$2:X$230))</f>
        <v>#DIV/0!</v>
      </c>
      <c r="Y261" s="39" t="e">
        <f t="array" ref="Y261">AVERAGE(IF($H$2:$H$230="y",Y$2:Y$230))</f>
        <v>#DIV/0!</v>
      </c>
      <c r="Z261" s="39" t="e">
        <f t="array" ref="Z261">AVERAGE(IF($H$2:$H$230="y",Z$2:Z$230))</f>
        <v>#DIV/0!</v>
      </c>
    </row>
    <row r="262" spans="3:26" x14ac:dyDescent="0.25">
      <c r="K262" s="35" t="s">
        <v>53</v>
      </c>
      <c r="L262" s="39" t="e">
        <f t="array" ref="L262">AVERAGE(IF($H$2:$H$230="n",L$2:L$230))</f>
        <v>#DIV/0!</v>
      </c>
      <c r="M262" s="39" t="e">
        <f t="array" ref="M262">AVERAGE(IF($H$2:$H$230="n",M$2:M$230))</f>
        <v>#DIV/0!</v>
      </c>
      <c r="N262" s="39" t="e">
        <f t="array" ref="N262">AVERAGE(IF($H$2:$H$230="n",N$2:N$230))</f>
        <v>#DIV/0!</v>
      </c>
      <c r="O262" s="39" t="e">
        <f t="array" ref="O262">AVERAGE(IF($H$2:$H$230="n",O$2:O$230))</f>
        <v>#DIV/0!</v>
      </c>
      <c r="P262" s="39" t="e">
        <f t="array" ref="P262">AVERAGE(IF($H$2:$H$230="n",P$2:P$230))</f>
        <v>#DIV/0!</v>
      </c>
      <c r="Q262" s="39" t="e">
        <f t="array" ref="Q262">AVERAGE(IF($H$2:$H$230="n",Q$2:Q$230))</f>
        <v>#DIV/0!</v>
      </c>
      <c r="R262" s="39" t="e">
        <f t="array" ref="R262">AVERAGE(IF($H$2:$H$230="n",R$2:R$230))</f>
        <v>#DIV/0!</v>
      </c>
      <c r="S262" s="39" t="e">
        <f t="array" ref="S262">AVERAGE(IF($H$2:$H$230="n",S$2:S$230))</f>
        <v>#DIV/0!</v>
      </c>
      <c r="T262" s="39" t="e">
        <f t="array" ref="T262">AVERAGE(IF($H$2:$H$230="n",T$2:T$230))</f>
        <v>#DIV/0!</v>
      </c>
      <c r="U262" s="39" t="e">
        <f t="array" ref="U262">AVERAGE(IF($H$2:$H$230="n",U$2:U$230))</f>
        <v>#DIV/0!</v>
      </c>
      <c r="V262" s="39" t="e">
        <f t="array" ref="V262">AVERAGE(IF($H$2:$H$230="n",V$2:V$230))</f>
        <v>#DIV/0!</v>
      </c>
      <c r="W262" s="39" t="e">
        <f t="array" ref="W262">AVERAGE(IF($H$2:$H$230="n",W$2:W$230))</f>
        <v>#DIV/0!</v>
      </c>
      <c r="X262" s="39" t="e">
        <f t="array" ref="X262">AVERAGE(IF($H$2:$H$230="n",X$2:X$230))</f>
        <v>#DIV/0!</v>
      </c>
      <c r="Y262" s="39" t="e">
        <f t="array" ref="Y262">AVERAGE(IF($H$2:$H$230="n",Y$2:Y$230))</f>
        <v>#DIV/0!</v>
      </c>
      <c r="Z262" s="39" t="e">
        <f t="array" ref="Z262">AVERAGE(IF($H$2:$H$230="n",Z$2:Z$230))</f>
        <v>#DIV/0!</v>
      </c>
    </row>
    <row r="263" spans="3:26" x14ac:dyDescent="0.25">
      <c r="K263" s="35" t="s">
        <v>54</v>
      </c>
      <c r="L263" s="39" t="e">
        <f t="array" ref="L263">AVERAGE(IF($I$2:$I$230="y",L$2:L$230))</f>
        <v>#DIV/0!</v>
      </c>
      <c r="M263" s="39" t="e">
        <f t="array" ref="M263">AVERAGE(IF($I$2:$I$230="y",M$2:M$230))</f>
        <v>#DIV/0!</v>
      </c>
      <c r="N263" s="39" t="e">
        <f t="array" ref="N263">AVERAGE(IF($I$2:$I$230="y",N$2:N$230))</f>
        <v>#DIV/0!</v>
      </c>
      <c r="O263" s="39" t="e">
        <f t="array" ref="O263">AVERAGE(IF($I$2:$I$230="y",O$2:O$230))</f>
        <v>#DIV/0!</v>
      </c>
      <c r="P263" s="39" t="e">
        <f t="array" ref="P263">AVERAGE(IF($I$2:$I$230="y",P$2:P$230))</f>
        <v>#DIV/0!</v>
      </c>
      <c r="Q263" s="39" t="e">
        <f t="array" ref="Q263">AVERAGE(IF($I$2:$I$230="y",Q$2:Q$230))</f>
        <v>#DIV/0!</v>
      </c>
      <c r="R263" s="39" t="e">
        <f t="array" ref="R263">AVERAGE(IF($I$2:$I$230="y",R$2:R$230))</f>
        <v>#DIV/0!</v>
      </c>
      <c r="S263" s="39" t="e">
        <f t="array" ref="S263">AVERAGE(IF($I$2:$I$230="y",S$2:S$230))</f>
        <v>#DIV/0!</v>
      </c>
      <c r="T263" s="39" t="e">
        <f t="array" ref="T263">AVERAGE(IF($I$2:$I$230="y",T$2:T$230))</f>
        <v>#DIV/0!</v>
      </c>
      <c r="U263" s="39" t="e">
        <f t="array" ref="U263">AVERAGE(IF($I$2:$I$230="y",U$2:U$230))</f>
        <v>#DIV/0!</v>
      </c>
      <c r="V263" s="39" t="e">
        <f t="array" ref="V263">AVERAGE(IF($I$2:$I$230="y",V$2:V$230))</f>
        <v>#DIV/0!</v>
      </c>
      <c r="W263" s="39" t="e">
        <f t="array" ref="W263">AVERAGE(IF($I$2:$I$230="y",W$2:W$230))</f>
        <v>#DIV/0!</v>
      </c>
      <c r="X263" s="39" t="e">
        <f t="array" ref="X263">AVERAGE(IF($I$2:$I$230="y",X$2:X$230))</f>
        <v>#DIV/0!</v>
      </c>
      <c r="Y263" s="39" t="e">
        <f t="array" ref="Y263">AVERAGE(IF($I$2:$I$230="y",Y$2:Y$230))</f>
        <v>#DIV/0!</v>
      </c>
      <c r="Z263" s="39" t="e">
        <f t="array" ref="Z263">AVERAGE(IF($I$2:$I$230="y",Z$2:Z$230))</f>
        <v>#DIV/0!</v>
      </c>
    </row>
    <row r="264" spans="3:26" x14ac:dyDescent="0.25">
      <c r="K264" s="35" t="s">
        <v>55</v>
      </c>
      <c r="L264" s="39" t="e">
        <f t="array" ref="L264">AVERAGE(IF($I$2:$I$230="n",L$2:L$230))</f>
        <v>#DIV/0!</v>
      </c>
      <c r="M264" s="39" t="e">
        <f t="array" ref="M264">AVERAGE(IF($I$2:$I$230="n",M$2:M$230))</f>
        <v>#DIV/0!</v>
      </c>
      <c r="N264" s="39" t="e">
        <f t="array" ref="N264">AVERAGE(IF($I$2:$I$230="n",N$2:N$230))</f>
        <v>#DIV/0!</v>
      </c>
      <c r="O264" s="39" t="e">
        <f t="array" ref="O264">AVERAGE(IF($I$2:$I$230="n",O$2:O$230))</f>
        <v>#DIV/0!</v>
      </c>
      <c r="P264" s="39" t="e">
        <f t="array" ref="P264">AVERAGE(IF($I$2:$I$230="n",P$2:P$230))</f>
        <v>#DIV/0!</v>
      </c>
      <c r="Q264" s="39" t="e">
        <f t="array" ref="Q264">AVERAGE(IF($I$2:$I$230="n",Q$2:Q$230))</f>
        <v>#DIV/0!</v>
      </c>
      <c r="R264" s="39" t="e">
        <f t="array" ref="R264">AVERAGE(IF($I$2:$I$230="n",R$2:R$230))</f>
        <v>#DIV/0!</v>
      </c>
      <c r="S264" s="39" t="e">
        <f t="array" ref="S264">AVERAGE(IF($I$2:$I$230="n",S$2:S$230))</f>
        <v>#DIV/0!</v>
      </c>
      <c r="T264" s="39" t="e">
        <f t="array" ref="T264">AVERAGE(IF($I$2:$I$230="n",T$2:T$230))</f>
        <v>#DIV/0!</v>
      </c>
      <c r="U264" s="39" t="e">
        <f t="array" ref="U264">AVERAGE(IF($I$2:$I$230="n",U$2:U$230))</f>
        <v>#DIV/0!</v>
      </c>
      <c r="V264" s="39" t="e">
        <f t="array" ref="V264">AVERAGE(IF($I$2:$I$230="n",V$2:V$230))</f>
        <v>#DIV/0!</v>
      </c>
      <c r="W264" s="39" t="e">
        <f t="array" ref="W264">AVERAGE(IF($I$2:$I$230="n",W$2:W$230))</f>
        <v>#DIV/0!</v>
      </c>
      <c r="X264" s="39" t="e">
        <f t="array" ref="X264">AVERAGE(IF($I$2:$I$230="n",X$2:X$230))</f>
        <v>#DIV/0!</v>
      </c>
      <c r="Y264" s="39" t="e">
        <f t="array" ref="Y264">AVERAGE(IF($I$2:$I$230="n",Y$2:Y$230))</f>
        <v>#DIV/0!</v>
      </c>
      <c r="Z264" s="39" t="e">
        <f t="array" ref="Z264">AVERAGE(IF($I$2:$I$230="n",Z$2:Z$230))</f>
        <v>#DIV/0!</v>
      </c>
    </row>
    <row r="265" spans="3:26" x14ac:dyDescent="0.25">
      <c r="K265" s="35" t="s">
        <v>56</v>
      </c>
      <c r="L265" s="39" t="e">
        <f t="array" ref="L265">AVERAGE(IF($J$2:$J$230="L",L$2:L$230))</f>
        <v>#DIV/0!</v>
      </c>
      <c r="M265" s="39" t="e">
        <f t="array" ref="M265">AVERAGE(IF($J$2:$J$230="L",M$2:M$230))</f>
        <v>#DIV/0!</v>
      </c>
      <c r="N265" s="39" t="e">
        <f t="array" ref="N265">AVERAGE(IF($J$2:$J$230="L",N$2:N$230))</f>
        <v>#DIV/0!</v>
      </c>
      <c r="O265" s="39" t="e">
        <f t="array" ref="O265">AVERAGE(IF($J$2:$J$230="L",O$2:O$230))</f>
        <v>#DIV/0!</v>
      </c>
      <c r="P265" s="39" t="e">
        <f t="array" ref="P265">AVERAGE(IF($J$2:$J$230="L",P$2:P$230))</f>
        <v>#DIV/0!</v>
      </c>
      <c r="Q265" s="39" t="e">
        <f t="array" ref="Q265">AVERAGE(IF($J$2:$J$230="L",Q$2:Q$230))</f>
        <v>#DIV/0!</v>
      </c>
      <c r="R265" s="39" t="e">
        <f t="array" ref="R265">AVERAGE(IF($J$2:$J$230="L",R$2:R$230))</f>
        <v>#DIV/0!</v>
      </c>
      <c r="S265" s="39" t="e">
        <f t="array" ref="S265">AVERAGE(IF($J$2:$J$230="L",S$2:S$230))</f>
        <v>#DIV/0!</v>
      </c>
      <c r="T265" s="39" t="e">
        <f t="array" ref="T265">AVERAGE(IF($J$2:$J$230="L",T$2:T$230))</f>
        <v>#DIV/0!</v>
      </c>
      <c r="U265" s="39" t="e">
        <f t="array" ref="U265">AVERAGE(IF($J$2:$J$230="L",U$2:U$230))</f>
        <v>#DIV/0!</v>
      </c>
      <c r="V265" s="39" t="e">
        <f t="array" ref="V265">AVERAGE(IF($J$2:$J$230="L",V$2:V$230))</f>
        <v>#DIV/0!</v>
      </c>
      <c r="W265" s="39" t="e">
        <f t="array" ref="W265">AVERAGE(IF($J$2:$J$230="L",W$2:W$230))</f>
        <v>#DIV/0!</v>
      </c>
      <c r="X265" s="39" t="e">
        <f t="array" ref="X265">AVERAGE(IF($J$2:$J$230="L",X$2:X$230))</f>
        <v>#DIV/0!</v>
      </c>
      <c r="Y265" s="39" t="e">
        <f t="array" ref="Y265">AVERAGE(IF($J$2:$J$230="L",Y$2:Y$230))</f>
        <v>#DIV/0!</v>
      </c>
      <c r="Z265" s="39" t="e">
        <f t="array" ref="Z265">AVERAGE(IF($J$2:$J$230="L",Z$2:Z$230))</f>
        <v>#DIV/0!</v>
      </c>
    </row>
    <row r="266" spans="3:26" x14ac:dyDescent="0.25">
      <c r="K266" s="35" t="s">
        <v>57</v>
      </c>
      <c r="L266" s="39" t="e">
        <f t="array" ref="L266">AVERAGE(IF($J$2:$J$230="M",L$2:L$230))</f>
        <v>#DIV/0!</v>
      </c>
      <c r="M266" s="39" t="e">
        <f t="array" ref="M266">AVERAGE(IF($J$2:$J$230="M",M$2:M$230))</f>
        <v>#DIV/0!</v>
      </c>
      <c r="N266" s="39" t="e">
        <f t="array" ref="N266">AVERAGE(IF($J$2:$J$230="M",N$2:N$230))</f>
        <v>#DIV/0!</v>
      </c>
      <c r="O266" s="39" t="e">
        <f t="array" ref="O266">AVERAGE(IF($J$2:$J$230="M",O$2:O$230))</f>
        <v>#DIV/0!</v>
      </c>
      <c r="P266" s="39" t="e">
        <f t="array" ref="P266">AVERAGE(IF($J$2:$J$230="M",P$2:P$230))</f>
        <v>#DIV/0!</v>
      </c>
      <c r="Q266" s="39" t="e">
        <f t="array" ref="Q266">AVERAGE(IF($J$2:$J$230="M",Q$2:Q$230))</f>
        <v>#DIV/0!</v>
      </c>
      <c r="R266" s="39" t="e">
        <f t="array" ref="R266">AVERAGE(IF($J$2:$J$230="M",R$2:R$230))</f>
        <v>#DIV/0!</v>
      </c>
      <c r="S266" s="39" t="e">
        <f t="array" ref="S266">AVERAGE(IF($J$2:$J$230="M",S$2:S$230))</f>
        <v>#DIV/0!</v>
      </c>
      <c r="T266" s="39" t="e">
        <f t="array" ref="T266">AVERAGE(IF($J$2:$J$230="M",T$2:T$230))</f>
        <v>#DIV/0!</v>
      </c>
      <c r="U266" s="39" t="e">
        <f t="array" ref="U266">AVERAGE(IF($J$2:$J$230="M",U$2:U$230))</f>
        <v>#DIV/0!</v>
      </c>
      <c r="V266" s="39" t="e">
        <f t="array" ref="V266">AVERAGE(IF($J$2:$J$230="M",V$2:V$230))</f>
        <v>#DIV/0!</v>
      </c>
      <c r="W266" s="39" t="e">
        <f t="array" ref="W266">AVERAGE(IF($J$2:$J$230="M",W$2:W$230))</f>
        <v>#DIV/0!</v>
      </c>
      <c r="X266" s="39" t="e">
        <f t="array" ref="X266">AVERAGE(IF($J$2:$J$230="M",X$2:X$230))</f>
        <v>#DIV/0!</v>
      </c>
      <c r="Y266" s="39" t="e">
        <f t="array" ref="Y266">AVERAGE(IF($J$2:$J$230="M",Y$2:Y$230))</f>
        <v>#DIV/0!</v>
      </c>
      <c r="Z266" s="39" t="e">
        <f t="array" ref="Z266">AVERAGE(IF($J$2:$J$230="M",Z$2:Z$230))</f>
        <v>#DIV/0!</v>
      </c>
    </row>
    <row r="267" spans="3:26" x14ac:dyDescent="0.25">
      <c r="K267" s="35" t="s">
        <v>58</v>
      </c>
      <c r="L267" s="39" t="e">
        <f t="array" ref="L267">AVERAGE(IF($J$2:$J$230="H",L$2:L$230))</f>
        <v>#DIV/0!</v>
      </c>
      <c r="M267" s="39" t="e">
        <f t="array" ref="M267">AVERAGE(IF($J$2:$J$230="H",M$2:M$230))</f>
        <v>#DIV/0!</v>
      </c>
      <c r="N267" s="39" t="e">
        <f t="array" ref="N267">AVERAGE(IF($J$2:$J$230="H",N$2:N$230))</f>
        <v>#DIV/0!</v>
      </c>
      <c r="O267" s="39" t="e">
        <f t="array" ref="O267">AVERAGE(IF($J$2:$J$230="H",O$2:O$230))</f>
        <v>#DIV/0!</v>
      </c>
      <c r="P267" s="39" t="e">
        <f t="array" ref="P267">AVERAGE(IF($J$2:$J$230="H",P$2:P$230))</f>
        <v>#DIV/0!</v>
      </c>
      <c r="Q267" s="39" t="e">
        <f t="array" ref="Q267">AVERAGE(IF($J$2:$J$230="H",Q$2:Q$230))</f>
        <v>#DIV/0!</v>
      </c>
      <c r="R267" s="39" t="e">
        <f t="array" ref="R267">AVERAGE(IF($J$2:$J$230="H",R$2:R$230))</f>
        <v>#DIV/0!</v>
      </c>
      <c r="S267" s="39" t="e">
        <f t="array" ref="S267">AVERAGE(IF($J$2:$J$230="H",S$2:S$230))</f>
        <v>#DIV/0!</v>
      </c>
      <c r="T267" s="39" t="e">
        <f t="array" ref="T267">AVERAGE(IF($J$2:$J$230="H",T$2:T$230))</f>
        <v>#DIV/0!</v>
      </c>
      <c r="U267" s="39" t="e">
        <f t="array" ref="U267">AVERAGE(IF($J$2:$J$230="H",U$2:U$230))</f>
        <v>#DIV/0!</v>
      </c>
      <c r="V267" s="39" t="e">
        <f t="array" ref="V267">AVERAGE(IF($J$2:$J$230="H",V$2:V$230))</f>
        <v>#DIV/0!</v>
      </c>
      <c r="W267" s="39" t="e">
        <f t="array" ref="W267">AVERAGE(IF($J$2:$J$230="H",W$2:W$230))</f>
        <v>#DIV/0!</v>
      </c>
      <c r="X267" s="39" t="e">
        <f t="array" ref="X267">AVERAGE(IF($J$2:$J$230="H",X$2:X$230))</f>
        <v>#DIV/0!</v>
      </c>
      <c r="Y267" s="39" t="e">
        <f t="array" ref="Y267">AVERAGE(IF($J$2:$J$230="H",Y$2:Y$230))</f>
        <v>#DIV/0!</v>
      </c>
      <c r="Z267" s="39" t="e">
        <f t="array" ref="Z267">AVERAGE(IF($J$2:$J$230="H",Z$2:Z$230))</f>
        <v>#DIV/0!</v>
      </c>
    </row>
    <row r="268" spans="3:26" x14ac:dyDescent="0.25">
      <c r="K268" s="35" t="s">
        <v>59</v>
      </c>
      <c r="L268" s="39" t="e">
        <f t="array" ref="L268">AVERAGE(IF($G$2:$G$230="Y",L$2:L$230))</f>
        <v>#DIV/0!</v>
      </c>
      <c r="M268" s="39" t="e">
        <f t="array" ref="M268">AVERAGE(IF($G$2:$G$230="Y",M$2:M$230))</f>
        <v>#DIV/0!</v>
      </c>
      <c r="N268" s="39" t="e">
        <f t="array" ref="N268">AVERAGE(IF($G$2:$G$230="Y",N$2:N$230))</f>
        <v>#DIV/0!</v>
      </c>
      <c r="O268" s="39" t="e">
        <f t="array" ref="O268">AVERAGE(IF($G$2:$G$230="Y",O$2:O$230))</f>
        <v>#DIV/0!</v>
      </c>
      <c r="P268" s="39" t="e">
        <f t="array" ref="P268">AVERAGE(IF($G$2:$G$230="Y",P$2:P$230))</f>
        <v>#DIV/0!</v>
      </c>
      <c r="Q268" s="39" t="e">
        <f t="array" ref="Q268">AVERAGE(IF($G$2:$G$230="Y",Q$2:Q$230))</f>
        <v>#DIV/0!</v>
      </c>
      <c r="R268" s="39" t="e">
        <f t="array" ref="R268">AVERAGE(IF($G$2:$G$230="Y",R$2:R$230))</f>
        <v>#DIV/0!</v>
      </c>
      <c r="S268" s="39" t="e">
        <f t="array" ref="S268">AVERAGE(IF($G$2:$G$230="Y",S$2:S$230))</f>
        <v>#DIV/0!</v>
      </c>
      <c r="T268" s="39" t="e">
        <f t="array" ref="T268">AVERAGE(IF($G$2:$G$230="Y",T$2:T$230))</f>
        <v>#DIV/0!</v>
      </c>
      <c r="U268" s="39" t="e">
        <f t="array" ref="U268">AVERAGE(IF($G$2:$G$230="Y",U$2:U$230))</f>
        <v>#DIV/0!</v>
      </c>
      <c r="V268" s="39" t="e">
        <f t="array" ref="V268">AVERAGE(IF($G$2:$G$230="Y",V$2:V$230))</f>
        <v>#DIV/0!</v>
      </c>
      <c r="W268" s="39" t="e">
        <f t="array" ref="W268">AVERAGE(IF($G$2:$G$230="Y",W$2:W$230))</f>
        <v>#DIV/0!</v>
      </c>
      <c r="X268" s="39" t="e">
        <f t="array" ref="X268">AVERAGE(IF($G$2:$G$230="Y",X$2:X$230))</f>
        <v>#DIV/0!</v>
      </c>
      <c r="Y268" s="39" t="e">
        <f t="array" ref="Y268">AVERAGE(IF($G$2:$G$230="Y",Y$2:Y$230))</f>
        <v>#DIV/0!</v>
      </c>
      <c r="Z268" s="39" t="e">
        <f t="array" ref="Z268">AVERAGE(IF($G$2:$G$230="Y",Z$2:Z$230))</f>
        <v>#DIV/0!</v>
      </c>
    </row>
    <row r="269" spans="3:26" x14ac:dyDescent="0.25">
      <c r="K269" s="35" t="s">
        <v>60</v>
      </c>
      <c r="L269" s="39" t="e">
        <f t="array" ref="L269">AVERAGE(IF($G$2:$G$230="N",L$2:L$230))</f>
        <v>#DIV/0!</v>
      </c>
      <c r="M269" s="39" t="e">
        <f t="array" ref="M269">AVERAGE(IF($G$2:$G$230="N",M$2:M$230))</f>
        <v>#DIV/0!</v>
      </c>
      <c r="N269" s="39" t="e">
        <f t="array" ref="N269">AVERAGE(IF($G$2:$G$230="N",N$2:N$230))</f>
        <v>#DIV/0!</v>
      </c>
      <c r="O269" s="39" t="e">
        <f t="array" ref="O269">AVERAGE(IF($G$2:$G$230="N",O$2:O$230))</f>
        <v>#DIV/0!</v>
      </c>
      <c r="P269" s="39" t="e">
        <f t="array" ref="P269">AVERAGE(IF($G$2:$G$230="N",P$2:P$230))</f>
        <v>#DIV/0!</v>
      </c>
      <c r="Q269" s="39" t="e">
        <f t="array" ref="Q269">AVERAGE(IF($G$2:$G$230="N",Q$2:Q$230))</f>
        <v>#DIV/0!</v>
      </c>
      <c r="R269" s="39" t="e">
        <f t="array" ref="R269">AVERAGE(IF($G$2:$G$230="N",R$2:R$230))</f>
        <v>#DIV/0!</v>
      </c>
      <c r="S269" s="39" t="e">
        <f t="array" ref="S269">AVERAGE(IF($G$2:$G$230="N",S$2:S$230))</f>
        <v>#DIV/0!</v>
      </c>
      <c r="T269" s="39" t="e">
        <f t="array" ref="T269">AVERAGE(IF($G$2:$G$230="N",T$2:T$230))</f>
        <v>#DIV/0!</v>
      </c>
      <c r="U269" s="39" t="e">
        <f t="array" ref="U269">AVERAGE(IF($G$2:$G$230="N",U$2:U$230))</f>
        <v>#DIV/0!</v>
      </c>
      <c r="V269" s="39" t="e">
        <f t="array" ref="V269">AVERAGE(IF($G$2:$G$230="N",V$2:V$230))</f>
        <v>#DIV/0!</v>
      </c>
      <c r="W269" s="39" t="e">
        <f t="array" ref="W269">AVERAGE(IF($G$2:$G$230="N",W$2:W$230))</f>
        <v>#DIV/0!</v>
      </c>
      <c r="X269" s="39" t="e">
        <f t="array" ref="X269">AVERAGE(IF($G$2:$G$230="N",X$2:X$230))</f>
        <v>#DIV/0!</v>
      </c>
      <c r="Y269" s="39" t="e">
        <f t="array" ref="Y269">AVERAGE(IF($G$2:$G$230="N",Y$2:Y$230))</f>
        <v>#DIV/0!</v>
      </c>
      <c r="Z269" s="39" t="e">
        <f t="array" ref="Z269">AVERAGE(IF($G$2:$G$230="N",Z$2:Z$230))</f>
        <v>#DIV/0!</v>
      </c>
    </row>
    <row r="270" spans="3:26" x14ac:dyDescent="0.25">
      <c r="K270" s="35" t="s">
        <v>284</v>
      </c>
      <c r="L270" s="39" t="e">
        <f t="array" ref="L270">AVERAGE(IF(OR($E$2:$E$231="K",$E$2:$E$231="E"),L$2:L$231))</f>
        <v>#DIV/0!</v>
      </c>
      <c r="M270" s="39" t="e">
        <f t="array" ref="M270">AVERAGE(IF(OR($E$2:$E$231="K",$E$2:$E$231="E"),M$2:M$231))</f>
        <v>#DIV/0!</v>
      </c>
      <c r="N270" s="39" t="e">
        <f t="array" ref="N270">AVERAGE(IF(OR($E$2:$E$231="K",$E$2:$E$231="E"),N$2:N$231))</f>
        <v>#DIV/0!</v>
      </c>
      <c r="O270" s="39" t="e">
        <f t="array" ref="O270">AVERAGE(IF(OR($E$2:$E$231="K",$E$2:$E$231="E"),O$2:O$231))</f>
        <v>#DIV/0!</v>
      </c>
      <c r="P270" s="39" t="e">
        <f t="array" ref="P270">AVERAGE(IF(OR($E$2:$E$231="K",$E$2:$E$231="E"),P$2:P$231))</f>
        <v>#DIV/0!</v>
      </c>
      <c r="Q270" s="39" t="e">
        <f t="array" ref="Q270">AVERAGE(IF(OR($E$2:$E$231="K",$E$2:$E$231="E"),Q$2:Q$231))</f>
        <v>#DIV/0!</v>
      </c>
      <c r="R270" s="39" t="e">
        <f t="array" ref="R270">AVERAGE(IF(OR($E$2:$E$231="K",$E$2:$E$231="E"),R$2:R$231))</f>
        <v>#DIV/0!</v>
      </c>
      <c r="S270" s="39" t="e">
        <f t="array" ref="S270">AVERAGE(IF(OR($E$2:$E$231="K",$E$2:$E$231="E"),S$2:S$231))</f>
        <v>#DIV/0!</v>
      </c>
      <c r="T270" s="39" t="e">
        <f t="array" ref="T270">AVERAGE(IF(OR($E$2:$E$231="K",$E$2:$E$231="E"),T$2:T$231))</f>
        <v>#DIV/0!</v>
      </c>
      <c r="U270" s="39" t="e">
        <f t="array" ref="U270">AVERAGE(IF(OR($E$2:$E$231="K",$E$2:$E$231="E"),U$2:U$231))</f>
        <v>#DIV/0!</v>
      </c>
      <c r="V270" s="39" t="e">
        <f t="array" ref="V270">AVERAGE(IF(OR($E$2:$E$231="K",$E$2:$E$231="E"),V$2:V$231))</f>
        <v>#DIV/0!</v>
      </c>
      <c r="W270" s="39" t="e">
        <f t="array" ref="W270">AVERAGE(IF(OR($E$2:$E$231="K",$E$2:$E$231="E"),W$2:W$231))</f>
        <v>#DIV/0!</v>
      </c>
      <c r="X270" s="39" t="e">
        <f t="array" ref="X270">AVERAGE(IF(OR($E$2:$E$231="K",$E$2:$E$231="E"),X$2:X$231))</f>
        <v>#DIV/0!</v>
      </c>
      <c r="Y270" s="39" t="e">
        <f t="array" ref="Y270">AVERAGE(IF(OR($E$2:$E$231="K",$E$2:$E$231="E"),Y$2:Y$231))</f>
        <v>#DIV/0!</v>
      </c>
      <c r="Z270" s="39" t="e">
        <f t="array" ref="Z270">AVERAGE(IF(OR($E$2:$E$231="K",$E$2:$E$231="E"),Z$2:Z$231))</f>
        <v>#DIV/0!</v>
      </c>
    </row>
    <row r="271" spans="3:26" x14ac:dyDescent="0.25">
      <c r="K271" s="35" t="s">
        <v>285</v>
      </c>
      <c r="L271" s="39" t="e">
        <f t="array" ref="L271">AVERAGE(IF(OR($E$2:$E$231="K",$E$2:$E$231="E",$E$2:$E$231="M"),L$2:L$231))</f>
        <v>#DIV/0!</v>
      </c>
      <c r="M271" s="39" t="e">
        <f t="array" ref="M271">AVERAGE(IF(OR($E$2:$E$231="K",$E$2:$E$231="E",$E$2:$E$231="M"),M$2:M$231))</f>
        <v>#DIV/0!</v>
      </c>
      <c r="N271" s="39" t="e">
        <f t="array" ref="N271">AVERAGE(IF(OR($E$2:$E$231="K",$E$2:$E$231="E",$E$2:$E$231="M"),N$2:N$231))</f>
        <v>#DIV/0!</v>
      </c>
      <c r="O271" s="39" t="e">
        <f t="array" ref="O271">AVERAGE(IF(OR($E$2:$E$231="K",$E$2:$E$231="E",$E$2:$E$231="M"),O$2:O$231))</f>
        <v>#DIV/0!</v>
      </c>
      <c r="P271" s="39" t="e">
        <f t="array" ref="P271">AVERAGE(IF(OR($E$2:$E$231="K",$E$2:$E$231="E",$E$2:$E$231="M"),P$2:P$231))</f>
        <v>#DIV/0!</v>
      </c>
      <c r="Q271" s="39" t="e">
        <f t="array" ref="Q271">AVERAGE(IF(OR($E$2:$E$231="K",$E$2:$E$231="E",$E$2:$E$231="M"),Q$2:Q$231))</f>
        <v>#DIV/0!</v>
      </c>
      <c r="R271" s="39" t="e">
        <f t="array" ref="R271">AVERAGE(IF(OR($E$2:$E$231="K",$E$2:$E$231="E",$E$2:$E$231="M"),R$2:R$231))</f>
        <v>#DIV/0!</v>
      </c>
      <c r="S271" s="39" t="e">
        <f t="array" ref="S271">AVERAGE(IF(OR($E$2:$E$231="K",$E$2:$E$231="E",$E$2:$E$231="M"),S$2:S$231))</f>
        <v>#DIV/0!</v>
      </c>
      <c r="T271" s="39" t="e">
        <f t="array" ref="T271">AVERAGE(IF(OR($E$2:$E$231="K",$E$2:$E$231="E",$E$2:$E$231="M"),T$2:T$231))</f>
        <v>#DIV/0!</v>
      </c>
      <c r="U271" s="39" t="e">
        <f t="array" ref="U271">AVERAGE(IF(OR($E$2:$E$231="K",$E$2:$E$231="E",$E$2:$E$231="M"),U$2:U$231))</f>
        <v>#DIV/0!</v>
      </c>
      <c r="V271" s="39" t="e">
        <f t="array" ref="V271">AVERAGE(IF(OR($E$2:$E$231="K",$E$2:$E$231="E",$E$2:$E$231="M"),V$2:V$231))</f>
        <v>#DIV/0!</v>
      </c>
      <c r="W271" s="39" t="e">
        <f t="array" ref="W271">AVERAGE(IF(OR($E$2:$E$231="K",$E$2:$E$231="E",$E$2:$E$231="M"),W$2:W$231))</f>
        <v>#DIV/0!</v>
      </c>
      <c r="X271" s="39" t="e">
        <f t="array" ref="X271">AVERAGE(IF(OR($E$2:$E$231="K",$E$2:$E$231="E",$E$2:$E$231="M"),X$2:X$231))</f>
        <v>#DIV/0!</v>
      </c>
      <c r="Y271" s="39" t="e">
        <f t="array" ref="Y271">AVERAGE(IF(OR($E$2:$E$231="K",$E$2:$E$231="E",$E$2:$E$231="M"),Y$2:Y$231))</f>
        <v>#DIV/0!</v>
      </c>
      <c r="Z271" s="39" t="e">
        <f t="array" ref="Z271">AVERAGE(IF(OR($E$2:$E$231="K",$E$2:$E$231="E",$E$2:$E$231="M"),Z$2:Z$231))</f>
        <v>#DIV/0!</v>
      </c>
    </row>
    <row r="272" spans="3:26" ht="15.75" thickBot="1" x14ac:dyDescent="0.3">
      <c r="K272" s="40" t="s">
        <v>286</v>
      </c>
      <c r="L272" s="44" t="e">
        <f t="array" ref="L272">AVERAGE(IF($E$2:$E$231="N",L$2:L$231))</f>
        <v>#DIV/0!</v>
      </c>
      <c r="M272" s="44" t="e">
        <f t="array" ref="M272">AVERAGE(IF($E$2:$E$231="N",M$2:M$231))</f>
        <v>#DIV/0!</v>
      </c>
      <c r="N272" s="44" t="e">
        <f t="array" ref="N272">AVERAGE(IF($E$2:$E$231="N",N$2:N$231))</f>
        <v>#DIV/0!</v>
      </c>
      <c r="O272" s="44" t="e">
        <f t="array" ref="O272">AVERAGE(IF($E$2:$E$231="N",O$2:O$231))</f>
        <v>#DIV/0!</v>
      </c>
      <c r="P272" s="44" t="e">
        <f t="array" ref="P272">AVERAGE(IF($E$2:$E$231="N",P$2:P$231))</f>
        <v>#DIV/0!</v>
      </c>
      <c r="Q272" s="44" t="e">
        <f t="array" ref="Q272">AVERAGE(IF($E$2:$E$231="N",Q$2:Q$231))</f>
        <v>#DIV/0!</v>
      </c>
      <c r="R272" s="44" t="e">
        <f t="array" ref="R272">AVERAGE(IF($E$2:$E$231="N",R$2:R$231))</f>
        <v>#DIV/0!</v>
      </c>
      <c r="S272" s="44" t="e">
        <f t="array" ref="S272">AVERAGE(IF($E$2:$E$231="N",S$2:S$231))</f>
        <v>#DIV/0!</v>
      </c>
      <c r="T272" s="44" t="e">
        <f t="array" ref="T272">AVERAGE(IF($E$2:$E$231="N",T$2:T$231))</f>
        <v>#DIV/0!</v>
      </c>
      <c r="U272" s="44" t="e">
        <f t="array" ref="U272">AVERAGE(IF($E$2:$E$231="N",U$2:U$231))</f>
        <v>#DIV/0!</v>
      </c>
      <c r="V272" s="44" t="e">
        <f t="array" ref="V272">AVERAGE(IF($E$2:$E$231="N",V$2:V$231))</f>
        <v>#DIV/0!</v>
      </c>
      <c r="W272" s="44" t="e">
        <f t="array" ref="W272">AVERAGE(IF($E$2:$E$231="N",W$2:W$231))</f>
        <v>#DIV/0!</v>
      </c>
      <c r="X272" s="44" t="e">
        <f t="array" ref="X272">AVERAGE(IF($E$2:$E$231="N",X$2:X$231))</f>
        <v>#DIV/0!</v>
      </c>
      <c r="Y272" s="44" t="e">
        <f t="array" ref="Y272">AVERAGE(IF($E$2:$E$231="N",Y$2:Y$231))</f>
        <v>#DIV/0!</v>
      </c>
      <c r="Z272" s="44" t="e">
        <f t="array" ref="Z272">AVERAGE(IF($E$2:$E$231="N",Z$2:Z$231))</f>
        <v>#DIV/0!</v>
      </c>
    </row>
    <row r="273" spans="11:26" ht="15.75" thickBot="1" x14ac:dyDescent="0.3"/>
    <row r="274" spans="11:26" ht="15.75" thickBot="1" x14ac:dyDescent="0.3">
      <c r="K274" s="279" t="s">
        <v>41</v>
      </c>
      <c r="L274" s="14" t="s">
        <v>266</v>
      </c>
      <c r="M274" s="14" t="s">
        <v>266</v>
      </c>
      <c r="N274" s="14" t="s">
        <v>266</v>
      </c>
      <c r="O274" s="14" t="s">
        <v>266</v>
      </c>
      <c r="P274" s="14" t="s">
        <v>266</v>
      </c>
      <c r="Q274" s="14" t="s">
        <v>266</v>
      </c>
      <c r="R274" s="14" t="s">
        <v>266</v>
      </c>
      <c r="S274" s="14" t="s">
        <v>266</v>
      </c>
      <c r="T274" s="14" t="s">
        <v>266</v>
      </c>
      <c r="U274" s="14" t="s">
        <v>266</v>
      </c>
      <c r="V274" s="14" t="s">
        <v>266</v>
      </c>
      <c r="W274" s="14" t="s">
        <v>266</v>
      </c>
      <c r="X274" s="14" t="s">
        <v>266</v>
      </c>
      <c r="Y274" s="14" t="s">
        <v>266</v>
      </c>
      <c r="Z274" s="14" t="s">
        <v>266</v>
      </c>
    </row>
    <row r="275" spans="11:26" x14ac:dyDescent="0.25">
      <c r="K275" s="30" t="s">
        <v>265</v>
      </c>
      <c r="L275" s="285" t="e">
        <f>(COUNTIF(L5:L234,"&gt;0"))/COUNT(L5:L234)</f>
        <v>#DIV/0!</v>
      </c>
      <c r="M275" s="285" t="e">
        <f>(COUNTIF(M5:M234,"&gt;0"))/COUNT(M5:M234)</f>
        <v>#DIV/0!</v>
      </c>
      <c r="N275" s="285" t="e">
        <f t="shared" ref="N275:Y275" si="11">(COUNTIF(N5:N234,"&gt;0"))/COUNT(N5:N234)</f>
        <v>#DIV/0!</v>
      </c>
      <c r="O275" s="285" t="e">
        <f t="shared" si="11"/>
        <v>#DIV/0!</v>
      </c>
      <c r="P275" s="285" t="e">
        <f t="shared" si="11"/>
        <v>#DIV/0!</v>
      </c>
      <c r="Q275" s="285" t="e">
        <f t="shared" si="11"/>
        <v>#DIV/0!</v>
      </c>
      <c r="R275" s="285" t="e">
        <f t="shared" si="11"/>
        <v>#DIV/0!</v>
      </c>
      <c r="S275" s="285" t="e">
        <f t="shared" si="11"/>
        <v>#DIV/0!</v>
      </c>
      <c r="T275" s="285" t="e">
        <f t="shared" si="11"/>
        <v>#DIV/0!</v>
      </c>
      <c r="U275" s="285" t="e">
        <f t="shared" si="11"/>
        <v>#DIV/0!</v>
      </c>
      <c r="V275" s="285" t="e">
        <f>(COUNTIF(V5:V234,"&gt;0"))/COUNT(V5:V234)</f>
        <v>#DIV/0!</v>
      </c>
      <c r="W275" s="285" t="e">
        <f t="shared" si="11"/>
        <v>#DIV/0!</v>
      </c>
      <c r="X275" s="285" t="e">
        <f t="shared" si="11"/>
        <v>#DIV/0!</v>
      </c>
      <c r="Y275" s="285" t="e">
        <f t="shared" si="11"/>
        <v>#DIV/0!</v>
      </c>
      <c r="Z275" s="285" t="e">
        <f t="shared" ref="Z275" si="12">(COUNTIF(Z5:Z234,"&gt;0"))/COUNT(Z5:Z234)</f>
        <v>#DIV/0!</v>
      </c>
    </row>
  </sheetData>
  <autoFilter ref="A1:Z1" xr:uid="{00000000-0009-0000-0000-000006000000}"/>
  <customSheetViews>
    <customSheetView guid="{8635D68E-22EC-42FF-9F05-EEEAA207F799}" showAutoFilter="1" topLeftCell="A214">
      <selection activeCell="B238" sqref="B238"/>
      <pageMargins left="0.7" right="0.7" top="0.75" bottom="0.75" header="0.3" footer="0.3"/>
      <autoFilter ref="A1:Y1" xr:uid="{00000000-0000-0000-0000-000000000000}"/>
    </customSheetView>
    <customSheetView guid="{AB5A17B1-2FC4-418A-AFAE-1FD89C3982BF}" showAutoFilter="1" state="hidden" topLeftCell="I1">
      <selection activeCell="J12" sqref="J12"/>
      <pageMargins left="0.7" right="0.7" top="0.75" bottom="0.75" header="0.3" footer="0.3"/>
      <autoFilter ref="A1:Y1" xr:uid="{00000000-0000-0000-0000-000000000000}"/>
    </customSheetView>
  </customSheetViews>
  <mergeCells count="1">
    <mergeCell ref="G235:H235"/>
  </mergeCells>
  <conditionalFormatting sqref="G237:H250">
    <cfRule type="cellIs" dxfId="3" priority="3" stopIfTrue="1" operator="equal">
      <formula>"SIG-"</formula>
    </cfRule>
    <cfRule type="cellIs" dxfId="2" priority="4" stopIfTrue="1" operator="equal">
      <formula>"SIG+"</formula>
    </cfRule>
  </conditionalFormatting>
  <conditionalFormatting sqref="G251:H253">
    <cfRule type="cellIs" dxfId="1" priority="1" stopIfTrue="1" operator="equal">
      <formula>"SIG-"</formula>
    </cfRule>
    <cfRule type="cellIs" dxfId="0" priority="2" stopIfTrue="1" operator="equal">
      <formula>"SIG+"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F219"/>
  <sheetViews>
    <sheetView showGridLines="0" zoomScale="130" zoomScaleNormal="130" workbookViewId="0">
      <pane ySplit="2" topLeftCell="A3" activePane="bottomLeft" state="frozen"/>
      <selection pane="bottomLeft" activeCell="C15" sqref="C15"/>
    </sheetView>
  </sheetViews>
  <sheetFormatPr defaultRowHeight="15" x14ac:dyDescent="0.25"/>
  <cols>
    <col min="1" max="1" width="27.42578125" bestFit="1" customWidth="1"/>
    <col min="2" max="2" width="7.85546875" customWidth="1"/>
    <col min="3" max="4" width="6.85546875" style="128" customWidth="1"/>
    <col min="5" max="6" width="7" style="414" customWidth="1"/>
  </cols>
  <sheetData>
    <row r="1" spans="1:6" ht="43.5" customHeight="1" thickBot="1" x14ac:dyDescent="0.3">
      <c r="A1" s="649" t="s">
        <v>740</v>
      </c>
      <c r="B1" s="650"/>
      <c r="C1" s="650"/>
      <c r="D1" s="650"/>
      <c r="E1" s="650"/>
      <c r="F1" s="651"/>
    </row>
    <row r="2" spans="1:6" ht="40.5" customHeight="1" thickBot="1" x14ac:dyDescent="0.3">
      <c r="A2" s="505" t="s">
        <v>405</v>
      </c>
      <c r="B2" s="506" t="s">
        <v>406</v>
      </c>
      <c r="C2" s="506" t="s">
        <v>407</v>
      </c>
      <c r="D2" s="506" t="s">
        <v>408</v>
      </c>
      <c r="E2" s="506" t="s">
        <v>409</v>
      </c>
      <c r="F2" s="518" t="s">
        <v>410</v>
      </c>
    </row>
    <row r="3" spans="1:6" ht="22.5" customHeight="1" x14ac:dyDescent="0.25">
      <c r="A3" s="499" t="s">
        <v>511</v>
      </c>
      <c r="B3" s="504" t="str">
        <f>VLOOKUP(A3,DATASHEET!B:C,2,FALSE)</f>
        <v>8KC</v>
      </c>
      <c r="C3" s="507">
        <v>0</v>
      </c>
      <c r="D3" s="508"/>
      <c r="E3" s="508"/>
      <c r="F3" s="508"/>
    </row>
    <row r="4" spans="1:6" x14ac:dyDescent="0.25">
      <c r="A4" s="499" t="s">
        <v>513</v>
      </c>
      <c r="B4" s="504" t="str">
        <f>VLOOKUP(A4,DATASHEET!B:C,2,FALSE)</f>
        <v>8AR</v>
      </c>
      <c r="C4" s="507">
        <v>0</v>
      </c>
      <c r="D4" s="509"/>
      <c r="E4" s="509"/>
      <c r="F4" s="509"/>
    </row>
    <row r="5" spans="1:6" x14ac:dyDescent="0.25">
      <c r="A5" s="499" t="s">
        <v>515</v>
      </c>
      <c r="B5" s="504" t="str">
        <f>VLOOKUP(A5,DATASHEET!B:C,2,FALSE)</f>
        <v>8KC</v>
      </c>
      <c r="C5" s="507">
        <v>0</v>
      </c>
      <c r="D5" s="414"/>
    </row>
    <row r="6" spans="1:6" x14ac:dyDescent="0.25">
      <c r="A6" s="499" t="s">
        <v>516</v>
      </c>
      <c r="B6" s="504" t="str">
        <f>VLOOKUP(A6,DATASHEET!B:C,2,FALSE)</f>
        <v>8KC</v>
      </c>
      <c r="C6" s="507">
        <v>0</v>
      </c>
      <c r="D6" s="414"/>
    </row>
    <row r="7" spans="1:6" x14ac:dyDescent="0.25">
      <c r="A7" s="499" t="s">
        <v>517</v>
      </c>
      <c r="B7" s="504" t="str">
        <f>VLOOKUP(A7,DATASHEET!B:C,2,FALSE)</f>
        <v>8KC</v>
      </c>
      <c r="C7" s="507">
        <v>0</v>
      </c>
      <c r="D7" s="414"/>
    </row>
    <row r="8" spans="1:6" x14ac:dyDescent="0.25">
      <c r="A8" s="499" t="s">
        <v>518</v>
      </c>
      <c r="B8" s="504" t="str">
        <f>VLOOKUP(A8,DATASHEET!B:C,2,FALSE)</f>
        <v>8KC</v>
      </c>
      <c r="C8" s="507">
        <v>0</v>
      </c>
      <c r="D8" s="414"/>
    </row>
    <row r="9" spans="1:6" x14ac:dyDescent="0.25">
      <c r="A9" s="499" t="s">
        <v>519</v>
      </c>
      <c r="B9" s="504" t="str">
        <f>VLOOKUP(A9,DATASHEET!B:C,2,FALSE)</f>
        <v>8PH</v>
      </c>
      <c r="C9" s="507">
        <v>0</v>
      </c>
      <c r="D9" s="414"/>
    </row>
    <row r="10" spans="1:6" x14ac:dyDescent="0.25">
      <c r="A10" s="499" t="s">
        <v>521</v>
      </c>
      <c r="B10" s="504" t="str">
        <f>VLOOKUP(A10,DATASHEET!B:C,2,FALSE)</f>
        <v>8AB</v>
      </c>
      <c r="C10" s="507">
        <v>0</v>
      </c>
      <c r="D10" s="414"/>
    </row>
    <row r="11" spans="1:6" x14ac:dyDescent="0.25">
      <c r="A11" s="499" t="s">
        <v>523</v>
      </c>
      <c r="B11" s="504" t="str">
        <f>VLOOKUP(A11,DATASHEET!B:C,2,FALSE)</f>
        <v>8AB</v>
      </c>
      <c r="C11" s="507">
        <v>0</v>
      </c>
      <c r="D11" s="414"/>
    </row>
    <row r="12" spans="1:6" x14ac:dyDescent="0.25">
      <c r="A12" s="499" t="s">
        <v>524</v>
      </c>
      <c r="B12" s="504" t="str">
        <f>VLOOKUP(A12,DATASHEET!B:C,2,FALSE)</f>
        <v>8MH</v>
      </c>
      <c r="C12" s="507">
        <v>2</v>
      </c>
      <c r="D12" s="414"/>
    </row>
    <row r="13" spans="1:6" x14ac:dyDescent="0.25">
      <c r="A13" s="499" t="s">
        <v>526</v>
      </c>
      <c r="B13" s="504" t="str">
        <f>VLOOKUP(A13,DATASHEET!B:C,2,FALSE)</f>
        <v>8PH</v>
      </c>
      <c r="C13" s="507">
        <v>5</v>
      </c>
      <c r="D13" s="414"/>
    </row>
    <row r="14" spans="1:6" x14ac:dyDescent="0.25">
      <c r="A14" s="499" t="s">
        <v>527</v>
      </c>
      <c r="B14" s="504" t="str">
        <f>VLOOKUP(A14,DATASHEET!B:C,2,FALSE)</f>
        <v>8KC</v>
      </c>
      <c r="C14" s="507">
        <v>0</v>
      </c>
      <c r="D14" s="414"/>
    </row>
    <row r="15" spans="1:6" x14ac:dyDescent="0.25">
      <c r="A15" s="499" t="s">
        <v>528</v>
      </c>
      <c r="B15" s="504" t="str">
        <f>VLOOKUP(A15,DATASHEET!B:C,2,FALSE)</f>
        <v>8KC</v>
      </c>
      <c r="C15" s="507">
        <v>0</v>
      </c>
      <c r="D15" s="414"/>
    </row>
    <row r="16" spans="1:6" x14ac:dyDescent="0.25">
      <c r="A16" s="499" t="s">
        <v>529</v>
      </c>
      <c r="B16" s="504" t="str">
        <f>VLOOKUP(A16,DATASHEET!B:C,2,FALSE)</f>
        <v>8AB</v>
      </c>
      <c r="C16" s="507">
        <v>1</v>
      </c>
      <c r="D16" s="414"/>
    </row>
    <row r="17" spans="1:4" x14ac:dyDescent="0.25">
      <c r="A17" s="499" t="s">
        <v>530</v>
      </c>
      <c r="B17" s="504" t="str">
        <f>VLOOKUP(A17,DATASHEET!B:C,2,FALSE)</f>
        <v>8KS</v>
      </c>
      <c r="C17" s="507">
        <v>1</v>
      </c>
      <c r="D17" s="414"/>
    </row>
    <row r="18" spans="1:4" x14ac:dyDescent="0.25">
      <c r="A18" s="499" t="s">
        <v>532</v>
      </c>
      <c r="B18" s="504" t="str">
        <f>VLOOKUP(A18,DATASHEET!B:C,2,FALSE)</f>
        <v>8KC</v>
      </c>
      <c r="C18" s="507">
        <v>0</v>
      </c>
      <c r="D18" s="414"/>
    </row>
    <row r="19" spans="1:4" x14ac:dyDescent="0.25">
      <c r="A19" s="499" t="s">
        <v>533</v>
      </c>
      <c r="B19" s="504" t="str">
        <f>VLOOKUP(A19,DATASHEET!B:C,2,FALSE)</f>
        <v>8AR</v>
      </c>
      <c r="C19" s="507">
        <v>0</v>
      </c>
      <c r="D19" s="414"/>
    </row>
    <row r="20" spans="1:4" x14ac:dyDescent="0.25">
      <c r="A20" s="499" t="s">
        <v>534</v>
      </c>
      <c r="B20" s="504" t="str">
        <f>VLOOKUP(A20,DATASHEET!B:C,2,FALSE)</f>
        <v>8AR</v>
      </c>
      <c r="C20" s="507">
        <v>0</v>
      </c>
      <c r="D20" s="414"/>
    </row>
    <row r="21" spans="1:4" x14ac:dyDescent="0.25">
      <c r="A21" s="499" t="s">
        <v>535</v>
      </c>
      <c r="B21" s="504" t="str">
        <f>VLOOKUP(A21,DATASHEET!B:C,2,FALSE)</f>
        <v>8PH</v>
      </c>
      <c r="C21" s="507">
        <v>0</v>
      </c>
      <c r="D21" s="414"/>
    </row>
    <row r="22" spans="1:4" x14ac:dyDescent="0.25">
      <c r="A22" s="499" t="s">
        <v>536</v>
      </c>
      <c r="B22" s="504" t="str">
        <f>VLOOKUP(A22,DATASHEET!B:C,2,FALSE)</f>
        <v>8KC</v>
      </c>
      <c r="C22" s="507">
        <v>0</v>
      </c>
      <c r="D22" s="414"/>
    </row>
    <row r="23" spans="1:4" x14ac:dyDescent="0.25">
      <c r="A23" s="499" t="s">
        <v>537</v>
      </c>
      <c r="B23" s="504" t="str">
        <f>VLOOKUP(A23,DATASHEET!B:C,2,FALSE)</f>
        <v>8KC</v>
      </c>
      <c r="C23" s="507">
        <v>0</v>
      </c>
      <c r="D23" s="414"/>
    </row>
    <row r="24" spans="1:4" x14ac:dyDescent="0.25">
      <c r="A24" s="499" t="s">
        <v>538</v>
      </c>
      <c r="B24" s="504" t="str">
        <f>VLOOKUP(A24,DATASHEET!B:C,2,FALSE)</f>
        <v>8KC</v>
      </c>
      <c r="C24" s="507">
        <v>0</v>
      </c>
      <c r="D24" s="414"/>
    </row>
    <row r="25" spans="1:4" x14ac:dyDescent="0.25">
      <c r="A25" s="499" t="s">
        <v>539</v>
      </c>
      <c r="B25" s="504" t="str">
        <f>VLOOKUP(A25,DATASHEET!B:C,2,FALSE)</f>
        <v>8TR</v>
      </c>
      <c r="C25" s="507">
        <v>0</v>
      </c>
      <c r="D25" s="414"/>
    </row>
    <row r="26" spans="1:4" x14ac:dyDescent="0.25">
      <c r="A26" s="499" t="s">
        <v>541</v>
      </c>
      <c r="B26" s="504" t="str">
        <f>VLOOKUP(A26,DATASHEET!B:C,2,FALSE)</f>
        <v>8AR</v>
      </c>
      <c r="C26" s="507">
        <v>2</v>
      </c>
      <c r="D26" s="414"/>
    </row>
    <row r="27" spans="1:4" x14ac:dyDescent="0.25">
      <c r="A27" s="499" t="s">
        <v>542</v>
      </c>
      <c r="B27" s="504" t="str">
        <f>VLOOKUP(A27,DATASHEET!B:C,2,FALSE)</f>
        <v>8PH</v>
      </c>
      <c r="C27" s="507">
        <v>0</v>
      </c>
      <c r="D27" s="414"/>
    </row>
    <row r="28" spans="1:4" x14ac:dyDescent="0.25">
      <c r="A28" s="499" t="s">
        <v>543</v>
      </c>
      <c r="B28" s="504" t="str">
        <f>VLOOKUP(A28,DATASHEET!B:C,2,FALSE)</f>
        <v>8AR</v>
      </c>
      <c r="C28" s="507">
        <v>0</v>
      </c>
      <c r="D28" s="414"/>
    </row>
    <row r="29" spans="1:4" x14ac:dyDescent="0.25">
      <c r="A29" s="499" t="s">
        <v>544</v>
      </c>
      <c r="B29" s="504" t="str">
        <f>VLOOKUP(A29,DATASHEET!B:C,2,FALSE)</f>
        <v>8PH</v>
      </c>
      <c r="C29" s="507">
        <v>1</v>
      </c>
      <c r="D29" s="414"/>
    </row>
    <row r="30" spans="1:4" x14ac:dyDescent="0.25">
      <c r="A30" s="499" t="s">
        <v>545</v>
      </c>
      <c r="B30" s="504" t="str">
        <f>VLOOKUP(A30,DATASHEET!B:C,2,FALSE)</f>
        <v>8TR</v>
      </c>
      <c r="C30" s="507">
        <v>2</v>
      </c>
      <c r="D30" s="414"/>
    </row>
    <row r="31" spans="1:4" x14ac:dyDescent="0.25">
      <c r="A31" s="499" t="s">
        <v>546</v>
      </c>
      <c r="B31" s="504" t="str">
        <f>VLOOKUP(A31,DATASHEET!B:C,2,FALSE)</f>
        <v>8MH</v>
      </c>
      <c r="C31" s="507">
        <v>1</v>
      </c>
      <c r="D31" s="414"/>
    </row>
    <row r="32" spans="1:4" x14ac:dyDescent="0.25">
      <c r="A32" s="499" t="s">
        <v>547</v>
      </c>
      <c r="B32" s="504" t="str">
        <f>VLOOKUP(A32,DATASHEET!B:C,2,FALSE)</f>
        <v>8AR</v>
      </c>
      <c r="C32" s="507">
        <v>1</v>
      </c>
      <c r="D32" s="414"/>
    </row>
    <row r="33" spans="1:4" x14ac:dyDescent="0.25">
      <c r="A33" s="499" t="s">
        <v>548</v>
      </c>
      <c r="B33" s="504" t="str">
        <f>VLOOKUP(A33,DATASHEET!B:C,2,FALSE)</f>
        <v>8AR</v>
      </c>
      <c r="C33" s="507">
        <v>0</v>
      </c>
      <c r="D33" s="414"/>
    </row>
    <row r="34" spans="1:4" x14ac:dyDescent="0.25">
      <c r="A34" s="499" t="s">
        <v>549</v>
      </c>
      <c r="B34" s="504" t="str">
        <f>VLOOKUP(A34,DATASHEET!B:C,2,FALSE)</f>
        <v>8AR</v>
      </c>
      <c r="C34" s="507">
        <v>0</v>
      </c>
      <c r="D34" s="414"/>
    </row>
    <row r="35" spans="1:4" x14ac:dyDescent="0.25">
      <c r="A35" s="499" t="s">
        <v>550</v>
      </c>
      <c r="B35" s="504" t="str">
        <f>VLOOKUP(A35,DATASHEET!B:C,2,FALSE)</f>
        <v>8MH</v>
      </c>
      <c r="C35" s="507">
        <v>0</v>
      </c>
      <c r="D35" s="414"/>
    </row>
    <row r="36" spans="1:4" x14ac:dyDescent="0.25">
      <c r="A36" s="499" t="s">
        <v>551</v>
      </c>
      <c r="B36" s="504" t="str">
        <f>VLOOKUP(A36,DATASHEET!B:C,2,FALSE)</f>
        <v>8AB</v>
      </c>
      <c r="C36" s="507">
        <v>4</v>
      </c>
      <c r="D36" s="414"/>
    </row>
    <row r="37" spans="1:4" x14ac:dyDescent="0.25">
      <c r="A37" s="499" t="s">
        <v>552</v>
      </c>
      <c r="B37" s="504" t="str">
        <f>VLOOKUP(A37,DATASHEET!B:C,2,FALSE)</f>
        <v>8KC</v>
      </c>
      <c r="C37" s="507">
        <v>0</v>
      </c>
      <c r="D37" s="414"/>
    </row>
    <row r="38" spans="1:4" x14ac:dyDescent="0.25">
      <c r="A38" s="499" t="s">
        <v>553</v>
      </c>
      <c r="B38" s="504" t="str">
        <f>VLOOKUP(A38,DATASHEET!B:C,2,FALSE)</f>
        <v>8AR</v>
      </c>
      <c r="C38" s="507">
        <v>0</v>
      </c>
      <c r="D38" s="414"/>
    </row>
    <row r="39" spans="1:4" x14ac:dyDescent="0.25">
      <c r="A39" s="499" t="s">
        <v>554</v>
      </c>
      <c r="B39" s="504" t="str">
        <f>VLOOKUP(A39,DATASHEET!B:C,2,FALSE)</f>
        <v>8KC</v>
      </c>
      <c r="C39" s="507">
        <v>1</v>
      </c>
      <c r="D39" s="414"/>
    </row>
    <row r="40" spans="1:4" x14ac:dyDescent="0.25">
      <c r="A40" s="499" t="s">
        <v>555</v>
      </c>
      <c r="B40" s="504" t="str">
        <f>VLOOKUP(A40,DATASHEET!B:C,2,FALSE)</f>
        <v>8KS</v>
      </c>
      <c r="C40" s="507">
        <v>1</v>
      </c>
      <c r="D40" s="414"/>
    </row>
    <row r="41" spans="1:4" x14ac:dyDescent="0.25">
      <c r="A41" s="499" t="s">
        <v>556</v>
      </c>
      <c r="B41" s="504" t="str">
        <f>VLOOKUP(A41,DATASHEET!B:C,2,FALSE)</f>
        <v>8AR</v>
      </c>
      <c r="C41" s="507">
        <v>2</v>
      </c>
      <c r="D41" s="414"/>
    </row>
    <row r="42" spans="1:4" x14ac:dyDescent="0.25">
      <c r="A42" s="499" t="s">
        <v>557</v>
      </c>
      <c r="B42" s="504" t="str">
        <f>VLOOKUP(A42,DATASHEET!B:C,2,FALSE)</f>
        <v>8JJ</v>
      </c>
      <c r="C42" s="507">
        <v>0</v>
      </c>
      <c r="D42" s="414"/>
    </row>
    <row r="43" spans="1:4" x14ac:dyDescent="0.25">
      <c r="A43" s="499" t="s">
        <v>559</v>
      </c>
      <c r="B43" s="504" t="str">
        <f>VLOOKUP(A43,DATASHEET!B:C,2,FALSE)</f>
        <v>8TR</v>
      </c>
      <c r="C43" s="507">
        <v>7</v>
      </c>
      <c r="D43" s="414"/>
    </row>
    <row r="44" spans="1:4" x14ac:dyDescent="0.25">
      <c r="A44" s="499" t="s">
        <v>560</v>
      </c>
      <c r="B44" s="504" t="str">
        <f>VLOOKUP(A44,DATASHEET!B:C,2,FALSE)</f>
        <v>8KC</v>
      </c>
      <c r="C44" s="507">
        <v>0</v>
      </c>
      <c r="D44" s="414"/>
    </row>
    <row r="45" spans="1:4" x14ac:dyDescent="0.25">
      <c r="A45" s="499" t="s">
        <v>561</v>
      </c>
      <c r="B45" s="504" t="str">
        <f>VLOOKUP(A45,DATASHEET!B:C,2,FALSE)</f>
        <v>8MH</v>
      </c>
      <c r="C45" s="507">
        <v>0</v>
      </c>
      <c r="D45" s="414"/>
    </row>
    <row r="46" spans="1:4" x14ac:dyDescent="0.25">
      <c r="A46" s="499" t="s">
        <v>562</v>
      </c>
      <c r="B46" s="504" t="str">
        <f>VLOOKUP(A46,DATASHEET!B:C,2,FALSE)</f>
        <v>8MH</v>
      </c>
      <c r="C46" s="507">
        <v>1</v>
      </c>
      <c r="D46" s="414"/>
    </row>
    <row r="47" spans="1:4" x14ac:dyDescent="0.25">
      <c r="A47" s="499" t="s">
        <v>563</v>
      </c>
      <c r="B47" s="504" t="str">
        <f>VLOOKUP(A47,DATASHEET!B:C,2,FALSE)</f>
        <v>8KS</v>
      </c>
      <c r="C47" s="507">
        <v>0</v>
      </c>
      <c r="D47" s="414"/>
    </row>
    <row r="48" spans="1:4" x14ac:dyDescent="0.25">
      <c r="A48" s="499" t="s">
        <v>564</v>
      </c>
      <c r="B48" s="504" t="str">
        <f>VLOOKUP(A48,DATASHEET!B:C,2,FALSE)</f>
        <v>8JJ</v>
      </c>
      <c r="C48" s="507">
        <v>3</v>
      </c>
      <c r="D48" s="414"/>
    </row>
    <row r="49" spans="1:4" x14ac:dyDescent="0.25">
      <c r="A49" s="499" t="s">
        <v>565</v>
      </c>
      <c r="B49" s="504" t="str">
        <f>VLOOKUP(A49,DATASHEET!B:C,2,FALSE)</f>
        <v>8KS</v>
      </c>
      <c r="C49" s="507">
        <v>0</v>
      </c>
      <c r="D49" s="414"/>
    </row>
    <row r="50" spans="1:4" x14ac:dyDescent="0.25">
      <c r="A50" s="499" t="s">
        <v>566</v>
      </c>
      <c r="B50" s="504" t="str">
        <f>VLOOKUP(A50,DATASHEET!B:C,2,FALSE)</f>
        <v>8MH</v>
      </c>
      <c r="C50" s="507">
        <v>0</v>
      </c>
      <c r="D50" s="414"/>
    </row>
    <row r="51" spans="1:4" x14ac:dyDescent="0.25">
      <c r="A51" s="499" t="s">
        <v>567</v>
      </c>
      <c r="B51" s="504" t="str">
        <f>VLOOKUP(A51,DATASHEET!B:C,2,FALSE)</f>
        <v>8KC</v>
      </c>
      <c r="C51" s="507">
        <v>0</v>
      </c>
      <c r="D51" s="414"/>
    </row>
    <row r="52" spans="1:4" x14ac:dyDescent="0.25">
      <c r="A52" s="499" t="s">
        <v>568</v>
      </c>
      <c r="B52" s="504" t="str">
        <f>VLOOKUP(A52,DATASHEET!B:C,2,FALSE)</f>
        <v>8TR</v>
      </c>
      <c r="C52" s="507">
        <v>0</v>
      </c>
      <c r="D52" s="414"/>
    </row>
    <row r="53" spans="1:4" x14ac:dyDescent="0.25">
      <c r="A53" s="499" t="s">
        <v>569</v>
      </c>
      <c r="B53" s="504" t="str">
        <f>VLOOKUP(A53,DATASHEET!B:C,2,FALSE)</f>
        <v>8MH</v>
      </c>
      <c r="C53" s="507">
        <v>1</v>
      </c>
      <c r="D53" s="414"/>
    </row>
    <row r="54" spans="1:4" x14ac:dyDescent="0.25">
      <c r="A54" s="499" t="s">
        <v>570</v>
      </c>
      <c r="B54" s="504" t="str">
        <f>VLOOKUP(A54,DATASHEET!B:C,2,FALSE)</f>
        <v>8TR</v>
      </c>
      <c r="C54" s="507">
        <v>0</v>
      </c>
      <c r="D54" s="414"/>
    </row>
    <row r="55" spans="1:4" x14ac:dyDescent="0.25">
      <c r="A55" s="499" t="s">
        <v>571</v>
      </c>
      <c r="B55" s="504" t="str">
        <f>VLOOKUP(A55,DATASHEET!B:C,2,FALSE)</f>
        <v>8AR</v>
      </c>
      <c r="C55" s="507">
        <v>2</v>
      </c>
      <c r="D55" s="414"/>
    </row>
    <row r="56" spans="1:4" x14ac:dyDescent="0.25">
      <c r="A56" s="499" t="s">
        <v>572</v>
      </c>
      <c r="B56" s="504" t="str">
        <f>VLOOKUP(A56,DATASHEET!B:C,2,FALSE)</f>
        <v>8AB</v>
      </c>
      <c r="C56" s="507">
        <v>0</v>
      </c>
      <c r="D56" s="414"/>
    </row>
    <row r="57" spans="1:4" x14ac:dyDescent="0.25">
      <c r="A57" s="499" t="s">
        <v>573</v>
      </c>
      <c r="B57" s="504" t="str">
        <f>VLOOKUP(A57,DATASHEET!B:C,2,FALSE)</f>
        <v>8MH</v>
      </c>
      <c r="C57" s="507">
        <v>3</v>
      </c>
      <c r="D57" s="414"/>
    </row>
    <row r="58" spans="1:4" x14ac:dyDescent="0.25">
      <c r="A58" s="499" t="s">
        <v>574</v>
      </c>
      <c r="B58" s="504" t="str">
        <f>VLOOKUP(A58,DATASHEET!B:C,2,FALSE)</f>
        <v>8AR</v>
      </c>
      <c r="C58" s="507">
        <v>0</v>
      </c>
      <c r="D58" s="414"/>
    </row>
    <row r="59" spans="1:4" x14ac:dyDescent="0.25">
      <c r="A59" s="499" t="s">
        <v>575</v>
      </c>
      <c r="B59" s="504" t="str">
        <f>VLOOKUP(A59,DATASHEET!B:C,2,FALSE)</f>
        <v>8AR</v>
      </c>
      <c r="C59" s="507">
        <v>0</v>
      </c>
      <c r="D59" s="414"/>
    </row>
    <row r="60" spans="1:4" x14ac:dyDescent="0.25">
      <c r="A60" s="499" t="s">
        <v>576</v>
      </c>
      <c r="B60" s="504" t="str">
        <f>VLOOKUP(A60,DATASHEET!B:C,2,FALSE)</f>
        <v>8MH</v>
      </c>
      <c r="C60" s="507">
        <v>0</v>
      </c>
      <c r="D60" s="414"/>
    </row>
    <row r="61" spans="1:4" x14ac:dyDescent="0.25">
      <c r="A61" s="499" t="s">
        <v>577</v>
      </c>
      <c r="B61" s="504" t="str">
        <f>VLOOKUP(A61,DATASHEET!B:C,2,FALSE)</f>
        <v>8KC</v>
      </c>
      <c r="C61" s="507">
        <v>1</v>
      </c>
      <c r="D61" s="414"/>
    </row>
    <row r="62" spans="1:4" x14ac:dyDescent="0.25">
      <c r="A62" s="499" t="s">
        <v>578</v>
      </c>
      <c r="B62" s="504" t="str">
        <f>VLOOKUP(A62,DATASHEET!B:C,2,FALSE)</f>
        <v>8AB</v>
      </c>
      <c r="C62" s="507">
        <v>0</v>
      </c>
      <c r="D62" s="414"/>
    </row>
    <row r="63" spans="1:4" x14ac:dyDescent="0.25">
      <c r="A63" s="499" t="s">
        <v>579</v>
      </c>
      <c r="B63" s="504" t="str">
        <f>VLOOKUP(A63,DATASHEET!B:C,2,FALSE)</f>
        <v>8AR</v>
      </c>
      <c r="C63" s="507">
        <v>0</v>
      </c>
      <c r="D63" s="414"/>
    </row>
    <row r="64" spans="1:4" x14ac:dyDescent="0.25">
      <c r="A64" s="499" t="s">
        <v>580</v>
      </c>
      <c r="B64" s="504" t="str">
        <f>VLOOKUP(A64,DATASHEET!B:C,2,FALSE)</f>
        <v>8TR</v>
      </c>
      <c r="C64" s="507">
        <v>0</v>
      </c>
      <c r="D64" s="414"/>
    </row>
    <row r="65" spans="1:4" x14ac:dyDescent="0.25">
      <c r="A65" s="499" t="s">
        <v>581</v>
      </c>
      <c r="B65" s="504" t="str">
        <f>VLOOKUP(A65,DATASHEET!B:C,2,FALSE)</f>
        <v>8MH</v>
      </c>
      <c r="C65" s="507">
        <v>0</v>
      </c>
      <c r="D65" s="414"/>
    </row>
    <row r="66" spans="1:4" x14ac:dyDescent="0.25">
      <c r="A66" s="499" t="s">
        <v>582</v>
      </c>
      <c r="B66" s="504" t="str">
        <f>VLOOKUP(A66,DATASHEET!B:C,2,FALSE)</f>
        <v>8KS</v>
      </c>
      <c r="C66" s="507">
        <v>0</v>
      </c>
      <c r="D66" s="414"/>
    </row>
    <row r="67" spans="1:4" x14ac:dyDescent="0.25">
      <c r="A67" s="499" t="s">
        <v>583</v>
      </c>
      <c r="B67" s="504" t="str">
        <f>VLOOKUP(A67,DATASHEET!B:C,2,FALSE)</f>
        <v>8KC</v>
      </c>
      <c r="C67" s="507">
        <v>0</v>
      </c>
      <c r="D67" s="414"/>
    </row>
    <row r="68" spans="1:4" x14ac:dyDescent="0.25">
      <c r="A68" s="499" t="s">
        <v>584</v>
      </c>
      <c r="B68" s="504" t="str">
        <f>VLOOKUP(A68,DATASHEET!B:C,2,FALSE)</f>
        <v>8PH</v>
      </c>
      <c r="C68" s="507">
        <v>0</v>
      </c>
      <c r="D68" s="414"/>
    </row>
    <row r="69" spans="1:4" x14ac:dyDescent="0.25">
      <c r="A69" s="499" t="s">
        <v>585</v>
      </c>
      <c r="B69" s="504" t="str">
        <f>VLOOKUP(A69,DATASHEET!B:C,2,FALSE)</f>
        <v>8AB</v>
      </c>
      <c r="C69" s="507">
        <v>5</v>
      </c>
      <c r="D69" s="414"/>
    </row>
    <row r="70" spans="1:4" x14ac:dyDescent="0.25">
      <c r="A70" s="499" t="s">
        <v>586</v>
      </c>
      <c r="B70" s="504" t="str">
        <f>VLOOKUP(A70,DATASHEET!B:C,2,FALSE)</f>
        <v>8KC</v>
      </c>
      <c r="C70" s="507">
        <v>0</v>
      </c>
      <c r="D70" s="414"/>
    </row>
    <row r="71" spans="1:4" x14ac:dyDescent="0.25">
      <c r="A71" s="499" t="s">
        <v>587</v>
      </c>
      <c r="B71" s="504" t="str">
        <f>VLOOKUP(A71,DATASHEET!B:C,2,FALSE)</f>
        <v>8AR</v>
      </c>
      <c r="C71" s="507">
        <v>0</v>
      </c>
      <c r="D71" s="414"/>
    </row>
    <row r="72" spans="1:4" x14ac:dyDescent="0.25">
      <c r="A72" s="499" t="s">
        <v>588</v>
      </c>
      <c r="B72" s="504" t="str">
        <f>VLOOKUP(A72,DATASHEET!B:C,2,FALSE)</f>
        <v>8AR</v>
      </c>
      <c r="C72" s="507">
        <v>0</v>
      </c>
      <c r="D72" s="414"/>
    </row>
    <row r="73" spans="1:4" x14ac:dyDescent="0.25">
      <c r="A73" s="499" t="s">
        <v>589</v>
      </c>
      <c r="B73" s="504" t="str">
        <f>VLOOKUP(A73,DATASHEET!B:C,2,FALSE)</f>
        <v>8TR</v>
      </c>
      <c r="C73" s="507">
        <v>0</v>
      </c>
      <c r="D73" s="414"/>
    </row>
    <row r="74" spans="1:4" x14ac:dyDescent="0.25">
      <c r="A74" s="499" t="s">
        <v>590</v>
      </c>
      <c r="B74" s="504" t="str">
        <f>VLOOKUP(A74,DATASHEET!B:C,2,FALSE)</f>
        <v>8TR</v>
      </c>
      <c r="C74" s="507">
        <v>0</v>
      </c>
      <c r="D74" s="414"/>
    </row>
    <row r="75" spans="1:4" x14ac:dyDescent="0.25">
      <c r="A75" s="499" t="s">
        <v>591</v>
      </c>
      <c r="B75" s="504" t="str">
        <f>VLOOKUP(A75,DATASHEET!B:C,2,FALSE)</f>
        <v>8AB</v>
      </c>
      <c r="C75" s="507">
        <v>0</v>
      </c>
      <c r="D75" s="414"/>
    </row>
    <row r="76" spans="1:4" x14ac:dyDescent="0.25">
      <c r="A76" s="499" t="s">
        <v>592</v>
      </c>
      <c r="B76" s="504" t="str">
        <f>VLOOKUP(A76,DATASHEET!B:C,2,FALSE)</f>
        <v>8PH</v>
      </c>
      <c r="C76" s="507">
        <v>0</v>
      </c>
      <c r="D76" s="414"/>
    </row>
    <row r="77" spans="1:4" x14ac:dyDescent="0.25">
      <c r="A77" s="499" t="s">
        <v>593</v>
      </c>
      <c r="B77" s="504" t="str">
        <f>VLOOKUP(A77,DATASHEET!B:C,2,FALSE)</f>
        <v>8JJ</v>
      </c>
      <c r="C77" s="507">
        <v>3</v>
      </c>
      <c r="D77" s="414"/>
    </row>
    <row r="78" spans="1:4" x14ac:dyDescent="0.25">
      <c r="A78" s="499" t="s">
        <v>594</v>
      </c>
      <c r="B78" s="504" t="str">
        <f>VLOOKUP(A78,DATASHEET!B:C,2,FALSE)</f>
        <v>8KS</v>
      </c>
      <c r="C78" s="507">
        <v>0</v>
      </c>
      <c r="D78" s="414"/>
    </row>
    <row r="79" spans="1:4" x14ac:dyDescent="0.25">
      <c r="A79" s="499" t="s">
        <v>595</v>
      </c>
      <c r="B79" s="504" t="str">
        <f>VLOOKUP(A79,DATASHEET!B:C,2,FALSE)</f>
        <v>8MH</v>
      </c>
      <c r="C79" s="507">
        <v>1</v>
      </c>
      <c r="D79" s="414"/>
    </row>
    <row r="80" spans="1:4" x14ac:dyDescent="0.25">
      <c r="A80" s="499" t="s">
        <v>596</v>
      </c>
      <c r="B80" s="504" t="str">
        <f>VLOOKUP(A80,DATASHEET!B:C,2,FALSE)</f>
        <v>8AR</v>
      </c>
      <c r="C80" s="507">
        <v>1</v>
      </c>
      <c r="D80" s="414"/>
    </row>
    <row r="81" spans="1:4" x14ac:dyDescent="0.25">
      <c r="A81" s="499" t="s">
        <v>597</v>
      </c>
      <c r="B81" s="504" t="str">
        <f>VLOOKUP(A81,DATASHEET!B:C,2,FALSE)</f>
        <v>8MH</v>
      </c>
      <c r="C81" s="507">
        <v>1</v>
      </c>
      <c r="D81" s="414"/>
    </row>
    <row r="82" spans="1:4" x14ac:dyDescent="0.25">
      <c r="A82" s="499" t="s">
        <v>598</v>
      </c>
      <c r="B82" s="504" t="str">
        <f>VLOOKUP(A82,DATASHEET!B:C,2,FALSE)</f>
        <v>8JJ</v>
      </c>
      <c r="C82" s="507">
        <v>0</v>
      </c>
      <c r="D82" s="414"/>
    </row>
    <row r="83" spans="1:4" x14ac:dyDescent="0.25">
      <c r="A83" s="499" t="s">
        <v>599</v>
      </c>
      <c r="B83" s="504" t="str">
        <f>VLOOKUP(A83,DATASHEET!B:C,2,FALSE)</f>
        <v>8AR</v>
      </c>
      <c r="C83" s="507">
        <v>0</v>
      </c>
      <c r="D83" s="414"/>
    </row>
    <row r="84" spans="1:4" x14ac:dyDescent="0.25">
      <c r="A84" s="499" t="s">
        <v>600</v>
      </c>
      <c r="B84" s="504" t="str">
        <f>VLOOKUP(A84,DATASHEET!B:C,2,FALSE)</f>
        <v>8MH</v>
      </c>
      <c r="C84" s="507">
        <v>0</v>
      </c>
      <c r="D84" s="414"/>
    </row>
    <row r="85" spans="1:4" x14ac:dyDescent="0.25">
      <c r="A85" s="499" t="s">
        <v>601</v>
      </c>
      <c r="B85" s="504" t="str">
        <f>VLOOKUP(A85,DATASHEET!B:C,2,FALSE)</f>
        <v>8KS</v>
      </c>
      <c r="C85" s="507">
        <v>3</v>
      </c>
      <c r="D85" s="414"/>
    </row>
    <row r="86" spans="1:4" x14ac:dyDescent="0.25">
      <c r="A86" s="499" t="s">
        <v>602</v>
      </c>
      <c r="B86" s="504" t="str">
        <f>VLOOKUP(A86,DATASHEET!B:C,2,FALSE)</f>
        <v>8MH</v>
      </c>
      <c r="C86" s="507">
        <v>0</v>
      </c>
      <c r="D86" s="414"/>
    </row>
    <row r="87" spans="1:4" x14ac:dyDescent="0.25">
      <c r="A87" s="499" t="s">
        <v>603</v>
      </c>
      <c r="B87" s="504" t="str">
        <f>VLOOKUP(A87,DATASHEET!B:C,2,FALSE)</f>
        <v>8KS</v>
      </c>
      <c r="C87" s="507">
        <v>9</v>
      </c>
      <c r="D87" s="414"/>
    </row>
    <row r="88" spans="1:4" x14ac:dyDescent="0.25">
      <c r="A88" s="499" t="s">
        <v>604</v>
      </c>
      <c r="B88" s="504" t="str">
        <f>VLOOKUP(A88,DATASHEET!B:C,2,FALSE)</f>
        <v>8KC</v>
      </c>
      <c r="C88" s="507">
        <v>1</v>
      </c>
      <c r="D88" s="414"/>
    </row>
    <row r="89" spans="1:4" x14ac:dyDescent="0.25">
      <c r="A89" s="499" t="s">
        <v>605</v>
      </c>
      <c r="B89" s="504" t="str">
        <f>VLOOKUP(A89,DATASHEET!B:C,2,FALSE)</f>
        <v>8AR</v>
      </c>
      <c r="C89" s="507">
        <v>0</v>
      </c>
      <c r="D89" s="414"/>
    </row>
    <row r="90" spans="1:4" x14ac:dyDescent="0.25">
      <c r="A90" s="499" t="s">
        <v>606</v>
      </c>
      <c r="B90" s="504" t="str">
        <f>VLOOKUP(A90,DATASHEET!B:C,2,FALSE)</f>
        <v>8AB</v>
      </c>
      <c r="C90" s="507">
        <v>0</v>
      </c>
      <c r="D90" s="414"/>
    </row>
    <row r="91" spans="1:4" x14ac:dyDescent="0.25">
      <c r="A91" s="499" t="s">
        <v>607</v>
      </c>
      <c r="B91" s="504" t="str">
        <f>VLOOKUP(A91,DATASHEET!B:C,2,FALSE)</f>
        <v>8TR</v>
      </c>
      <c r="C91" s="507">
        <v>3</v>
      </c>
      <c r="D91" s="414"/>
    </row>
    <row r="92" spans="1:4" x14ac:dyDescent="0.25">
      <c r="A92" s="499" t="s">
        <v>608</v>
      </c>
      <c r="B92" s="504" t="str">
        <f>VLOOKUP(A92,DATASHEET!B:C,2,FALSE)</f>
        <v>8MH</v>
      </c>
      <c r="C92" s="507">
        <v>0</v>
      </c>
      <c r="D92" s="414"/>
    </row>
    <row r="93" spans="1:4" x14ac:dyDescent="0.25">
      <c r="A93" s="499" t="s">
        <v>609</v>
      </c>
      <c r="B93" s="504" t="str">
        <f>VLOOKUP(A93,DATASHEET!B:C,2,FALSE)</f>
        <v>8PH</v>
      </c>
      <c r="C93" s="507">
        <v>0</v>
      </c>
      <c r="D93" s="414"/>
    </row>
    <row r="94" spans="1:4" x14ac:dyDescent="0.25">
      <c r="A94" s="499" t="s">
        <v>610</v>
      </c>
      <c r="B94" s="504" t="str">
        <f>VLOOKUP(A94,DATASHEET!B:C,2,FALSE)</f>
        <v>8PH</v>
      </c>
      <c r="C94" s="507">
        <v>0</v>
      </c>
      <c r="D94" s="414"/>
    </row>
    <row r="95" spans="1:4" x14ac:dyDescent="0.25">
      <c r="A95" s="499" t="s">
        <v>611</v>
      </c>
      <c r="B95" s="504" t="str">
        <f>VLOOKUP(A95,DATASHEET!B:C,2,FALSE)</f>
        <v>8AB</v>
      </c>
      <c r="C95" s="507">
        <v>0</v>
      </c>
      <c r="D95" s="414"/>
    </row>
    <row r="96" spans="1:4" x14ac:dyDescent="0.25">
      <c r="A96" s="499" t="s">
        <v>612</v>
      </c>
      <c r="B96" s="504" t="str">
        <f>VLOOKUP(A96,DATASHEET!B:C,2,FALSE)</f>
        <v>8TR</v>
      </c>
      <c r="C96" s="507">
        <v>1</v>
      </c>
      <c r="D96" s="414"/>
    </row>
    <row r="97" spans="1:4" x14ac:dyDescent="0.25">
      <c r="A97" s="499" t="s">
        <v>613</v>
      </c>
      <c r="B97" s="504" t="str">
        <f>VLOOKUP(A97,DATASHEET!B:C,2,FALSE)</f>
        <v>8MH</v>
      </c>
      <c r="C97" s="507">
        <v>0</v>
      </c>
      <c r="D97" s="414"/>
    </row>
    <row r="98" spans="1:4" x14ac:dyDescent="0.25">
      <c r="A98" s="499" t="s">
        <v>614</v>
      </c>
      <c r="B98" s="504" t="str">
        <f>VLOOKUP(A98,DATASHEET!B:C,2,FALSE)</f>
        <v>8PH</v>
      </c>
      <c r="C98" s="507">
        <v>0</v>
      </c>
      <c r="D98" s="414"/>
    </row>
    <row r="99" spans="1:4" x14ac:dyDescent="0.25">
      <c r="A99" s="499" t="s">
        <v>615</v>
      </c>
      <c r="B99" s="504" t="str">
        <f>VLOOKUP(A99,DATASHEET!B:C,2,FALSE)</f>
        <v>8TR</v>
      </c>
      <c r="C99" s="507">
        <v>0</v>
      </c>
      <c r="D99" s="414"/>
    </row>
    <row r="100" spans="1:4" x14ac:dyDescent="0.25">
      <c r="A100" s="499" t="s">
        <v>616</v>
      </c>
      <c r="B100" s="504" t="str">
        <f>VLOOKUP(A100,DATASHEET!B:C,2,FALSE)</f>
        <v>8MH</v>
      </c>
      <c r="C100" s="507">
        <v>0</v>
      </c>
      <c r="D100" s="414"/>
    </row>
    <row r="101" spans="1:4" x14ac:dyDescent="0.25">
      <c r="A101" s="499" t="s">
        <v>617</v>
      </c>
      <c r="B101" s="504" t="str">
        <f>VLOOKUP(A101,DATASHEET!B:C,2,FALSE)</f>
        <v>8PH</v>
      </c>
      <c r="C101" s="507">
        <v>0</v>
      </c>
      <c r="D101" s="414"/>
    </row>
    <row r="102" spans="1:4" x14ac:dyDescent="0.25">
      <c r="A102" s="499" t="s">
        <v>618</v>
      </c>
      <c r="B102" s="504" t="str">
        <f>VLOOKUP(A102,DATASHEET!B:C,2,FALSE)</f>
        <v>8MH</v>
      </c>
      <c r="C102" s="507">
        <v>0</v>
      </c>
      <c r="D102" s="414"/>
    </row>
    <row r="103" spans="1:4" x14ac:dyDescent="0.25">
      <c r="A103" s="499" t="s">
        <v>619</v>
      </c>
      <c r="B103" s="504" t="str">
        <f>VLOOKUP(A103,DATASHEET!B:C,2,FALSE)</f>
        <v>8MH</v>
      </c>
      <c r="C103" s="507">
        <v>0</v>
      </c>
      <c r="D103" s="414"/>
    </row>
    <row r="104" spans="1:4" x14ac:dyDescent="0.25">
      <c r="A104" s="499" t="s">
        <v>620</v>
      </c>
      <c r="B104" s="504" t="str">
        <f>VLOOKUP(A104,DATASHEET!B:C,2,FALSE)</f>
        <v>8AB</v>
      </c>
      <c r="C104" s="507">
        <v>0</v>
      </c>
      <c r="D104" s="414"/>
    </row>
    <row r="105" spans="1:4" x14ac:dyDescent="0.25">
      <c r="A105" s="499" t="s">
        <v>621</v>
      </c>
      <c r="B105" s="504" t="str">
        <f>VLOOKUP(A105,DATASHEET!B:C,2,FALSE)</f>
        <v>8AB</v>
      </c>
      <c r="C105" s="507">
        <v>1</v>
      </c>
      <c r="D105" s="414"/>
    </row>
    <row r="106" spans="1:4" x14ac:dyDescent="0.25">
      <c r="A106" s="499" t="s">
        <v>622</v>
      </c>
      <c r="B106" s="504" t="str">
        <f>VLOOKUP(A106,DATASHEET!B:C,2,FALSE)</f>
        <v>8AR</v>
      </c>
      <c r="C106" s="507">
        <v>0</v>
      </c>
      <c r="D106" s="414"/>
    </row>
    <row r="107" spans="1:4" x14ac:dyDescent="0.25">
      <c r="A107" s="499" t="s">
        <v>623</v>
      </c>
      <c r="B107" s="504" t="str">
        <f>VLOOKUP(A107,DATASHEET!B:C,2,FALSE)</f>
        <v>8MH</v>
      </c>
      <c r="C107" s="507">
        <v>0</v>
      </c>
      <c r="D107" s="414"/>
    </row>
    <row r="108" spans="1:4" x14ac:dyDescent="0.25">
      <c r="A108" s="499" t="s">
        <v>624</v>
      </c>
      <c r="B108" s="504" t="str">
        <f>VLOOKUP(A108,DATASHEET!B:C,2,FALSE)</f>
        <v>8AR</v>
      </c>
      <c r="C108" s="507">
        <v>1</v>
      </c>
      <c r="D108" s="414"/>
    </row>
    <row r="109" spans="1:4" x14ac:dyDescent="0.25">
      <c r="A109" s="499" t="s">
        <v>625</v>
      </c>
      <c r="B109" s="504" t="str">
        <f>VLOOKUP(A109,DATASHEET!B:C,2,FALSE)</f>
        <v>8AR</v>
      </c>
      <c r="C109" s="507">
        <v>2</v>
      </c>
      <c r="D109" s="414"/>
    </row>
    <row r="110" spans="1:4" x14ac:dyDescent="0.25">
      <c r="A110" s="499" t="s">
        <v>626</v>
      </c>
      <c r="B110" s="504" t="str">
        <f>VLOOKUP(A110,DATASHEET!B:C,2,FALSE)</f>
        <v>8TR</v>
      </c>
      <c r="C110" s="507">
        <v>0</v>
      </c>
      <c r="D110" s="414"/>
    </row>
    <row r="111" spans="1:4" x14ac:dyDescent="0.25">
      <c r="A111" s="499" t="s">
        <v>627</v>
      </c>
      <c r="B111" s="504" t="str">
        <f>VLOOKUP(A111,DATASHEET!B:C,2,FALSE)</f>
        <v>8AB</v>
      </c>
      <c r="C111" s="507">
        <v>1</v>
      </c>
      <c r="D111" s="414"/>
    </row>
    <row r="112" spans="1:4" x14ac:dyDescent="0.25">
      <c r="A112" s="499" t="s">
        <v>628</v>
      </c>
      <c r="B112" s="504" t="str">
        <f>VLOOKUP(A112,DATASHEET!B:C,2,FALSE)</f>
        <v>8AR</v>
      </c>
      <c r="C112" s="507">
        <v>0</v>
      </c>
      <c r="D112" s="414"/>
    </row>
    <row r="113" spans="1:4" x14ac:dyDescent="0.25">
      <c r="A113" s="499" t="s">
        <v>629</v>
      </c>
      <c r="B113" s="504" t="str">
        <f>VLOOKUP(A113,DATASHEET!B:C,2,FALSE)</f>
        <v>8TR</v>
      </c>
      <c r="C113" s="507">
        <v>0</v>
      </c>
      <c r="D113" s="414"/>
    </row>
    <row r="114" spans="1:4" x14ac:dyDescent="0.25">
      <c r="A114" s="499" t="s">
        <v>630</v>
      </c>
      <c r="B114" s="504" t="str">
        <f>VLOOKUP(A114,DATASHEET!B:C,2,FALSE)</f>
        <v>8MH</v>
      </c>
      <c r="C114" s="507">
        <v>0</v>
      </c>
      <c r="D114" s="414"/>
    </row>
    <row r="115" spans="1:4" x14ac:dyDescent="0.25">
      <c r="A115" s="499" t="s">
        <v>631</v>
      </c>
      <c r="B115" s="504" t="str">
        <f>VLOOKUP(A115,DATASHEET!B:C,2,FALSE)</f>
        <v>8AB</v>
      </c>
      <c r="C115" s="507">
        <v>0</v>
      </c>
      <c r="D115" s="414"/>
    </row>
    <row r="116" spans="1:4" x14ac:dyDescent="0.25">
      <c r="A116" s="499" t="s">
        <v>632</v>
      </c>
      <c r="B116" s="504" t="str">
        <f>VLOOKUP(A116,DATASHEET!B:C,2,FALSE)</f>
        <v>8AB</v>
      </c>
      <c r="C116" s="507">
        <v>0</v>
      </c>
      <c r="D116" s="414"/>
    </row>
    <row r="117" spans="1:4" x14ac:dyDescent="0.25">
      <c r="A117" s="499" t="s">
        <v>633</v>
      </c>
      <c r="B117" s="504" t="str">
        <f>VLOOKUP(A117,DATASHEET!B:C,2,FALSE)</f>
        <v>8JJ</v>
      </c>
      <c r="C117" s="507">
        <v>0</v>
      </c>
      <c r="D117" s="414"/>
    </row>
    <row r="118" spans="1:4" x14ac:dyDescent="0.25">
      <c r="A118" s="499" t="s">
        <v>634</v>
      </c>
      <c r="B118" s="504" t="str">
        <f>VLOOKUP(A118,DATASHEET!B:C,2,FALSE)</f>
        <v>8MH</v>
      </c>
      <c r="C118" s="507">
        <v>9</v>
      </c>
      <c r="D118" s="414"/>
    </row>
    <row r="119" spans="1:4" x14ac:dyDescent="0.25">
      <c r="A119" s="499" t="s">
        <v>635</v>
      </c>
      <c r="B119" s="504" t="str">
        <f>VLOOKUP(A119,DATASHEET!B:C,2,FALSE)</f>
        <v>8PH</v>
      </c>
      <c r="C119" s="507">
        <v>1</v>
      </c>
      <c r="D119" s="414"/>
    </row>
    <row r="120" spans="1:4" x14ac:dyDescent="0.25">
      <c r="A120" s="499" t="s">
        <v>636</v>
      </c>
      <c r="B120" s="504" t="str">
        <f>VLOOKUP(A120,DATASHEET!B:C,2,FALSE)</f>
        <v>8AB</v>
      </c>
      <c r="C120" s="507">
        <v>0</v>
      </c>
      <c r="D120" s="414"/>
    </row>
    <row r="121" spans="1:4" x14ac:dyDescent="0.25">
      <c r="A121" s="499" t="s">
        <v>637</v>
      </c>
      <c r="B121" s="504" t="str">
        <f>VLOOKUP(A121,DATASHEET!B:C,2,FALSE)</f>
        <v>8AR</v>
      </c>
      <c r="C121" s="507">
        <v>0</v>
      </c>
      <c r="D121" s="414"/>
    </row>
    <row r="122" spans="1:4" x14ac:dyDescent="0.25">
      <c r="A122" s="499" t="s">
        <v>638</v>
      </c>
      <c r="B122" s="504" t="str">
        <f>VLOOKUP(A122,DATASHEET!B:C,2,FALSE)</f>
        <v>8MH</v>
      </c>
      <c r="C122" s="507">
        <v>0</v>
      </c>
      <c r="D122" s="414"/>
    </row>
    <row r="123" spans="1:4" x14ac:dyDescent="0.25">
      <c r="A123" s="499" t="s">
        <v>639</v>
      </c>
      <c r="B123" s="504" t="str">
        <f>VLOOKUP(A123,DATASHEET!B:C,2,FALSE)</f>
        <v>8AB</v>
      </c>
      <c r="C123" s="507">
        <v>0</v>
      </c>
      <c r="D123" s="414"/>
    </row>
    <row r="124" spans="1:4" x14ac:dyDescent="0.25">
      <c r="A124" s="499" t="s">
        <v>640</v>
      </c>
      <c r="B124" s="504" t="str">
        <f>VLOOKUP(A124,DATASHEET!B:C,2,FALSE)</f>
        <v>8MH</v>
      </c>
      <c r="C124" s="507">
        <v>0</v>
      </c>
      <c r="D124" s="414"/>
    </row>
    <row r="125" spans="1:4" x14ac:dyDescent="0.25">
      <c r="A125" s="499" t="s">
        <v>641</v>
      </c>
      <c r="B125" s="504" t="str">
        <f>VLOOKUP(A125,DATASHEET!B:C,2,FALSE)</f>
        <v>8TR</v>
      </c>
      <c r="C125" s="507">
        <v>0</v>
      </c>
      <c r="D125" s="414"/>
    </row>
    <row r="126" spans="1:4" x14ac:dyDescent="0.25">
      <c r="A126" s="499" t="s">
        <v>642</v>
      </c>
      <c r="B126" s="504" t="str">
        <f>VLOOKUP(A126,DATASHEET!B:C,2,FALSE)</f>
        <v>8AB</v>
      </c>
      <c r="C126" s="507">
        <v>1</v>
      </c>
      <c r="D126" s="414"/>
    </row>
    <row r="127" spans="1:4" x14ac:dyDescent="0.25">
      <c r="A127" s="499" t="s">
        <v>643</v>
      </c>
      <c r="B127" s="504" t="str">
        <f>VLOOKUP(A127,DATASHEET!B:C,2,FALSE)</f>
        <v>8AB</v>
      </c>
      <c r="C127" s="507">
        <v>0</v>
      </c>
      <c r="D127" s="414"/>
    </row>
    <row r="128" spans="1:4" x14ac:dyDescent="0.25">
      <c r="A128" s="499" t="s">
        <v>644</v>
      </c>
      <c r="B128" s="504" t="str">
        <f>VLOOKUP(A128,DATASHEET!B:C,2,FALSE)</f>
        <v>8PH</v>
      </c>
      <c r="C128" s="507">
        <v>0</v>
      </c>
      <c r="D128" s="414"/>
    </row>
    <row r="129" spans="1:4" x14ac:dyDescent="0.25">
      <c r="A129" s="499" t="s">
        <v>645</v>
      </c>
      <c r="B129" s="504" t="str">
        <f>VLOOKUP(A129,DATASHEET!B:C,2,FALSE)</f>
        <v>8AB</v>
      </c>
      <c r="C129" s="507">
        <v>2</v>
      </c>
      <c r="D129" s="414"/>
    </row>
    <row r="130" spans="1:4" x14ac:dyDescent="0.25">
      <c r="A130" s="499" t="s">
        <v>646</v>
      </c>
      <c r="B130" s="504" t="str">
        <f>VLOOKUP(A130,DATASHEET!B:C,2,FALSE)</f>
        <v>8MH</v>
      </c>
      <c r="C130" s="507">
        <v>0</v>
      </c>
      <c r="D130" s="414"/>
    </row>
    <row r="131" spans="1:4" x14ac:dyDescent="0.25">
      <c r="A131" s="499" t="s">
        <v>647</v>
      </c>
      <c r="B131" s="504" t="str">
        <f>VLOOKUP(A131,DATASHEET!B:C,2,FALSE)</f>
        <v>8KC</v>
      </c>
      <c r="C131" s="507">
        <v>0</v>
      </c>
      <c r="D131" s="414"/>
    </row>
    <row r="132" spans="1:4" x14ac:dyDescent="0.25">
      <c r="A132" s="499" t="s">
        <v>648</v>
      </c>
      <c r="B132" s="504" t="str">
        <f>VLOOKUP(A132,DATASHEET!B:C,2,FALSE)</f>
        <v>8JJ</v>
      </c>
      <c r="C132" s="507">
        <v>10</v>
      </c>
      <c r="D132" s="414"/>
    </row>
    <row r="133" spans="1:4" x14ac:dyDescent="0.25">
      <c r="A133" s="499" t="s">
        <v>649</v>
      </c>
      <c r="B133" s="504" t="str">
        <f>VLOOKUP(A133,DATASHEET!B:C,2,FALSE)</f>
        <v>8KS</v>
      </c>
      <c r="C133" s="507">
        <v>8</v>
      </c>
      <c r="D133" s="414"/>
    </row>
    <row r="134" spans="1:4" x14ac:dyDescent="0.25">
      <c r="A134" s="499" t="s">
        <v>650</v>
      </c>
      <c r="B134" s="504" t="str">
        <f>VLOOKUP(A134,DATASHEET!B:C,2,FALSE)</f>
        <v>8JJ</v>
      </c>
      <c r="C134" s="507">
        <v>0</v>
      </c>
      <c r="D134" s="414"/>
    </row>
    <row r="135" spans="1:4" x14ac:dyDescent="0.25">
      <c r="A135" s="499" t="s">
        <v>651</v>
      </c>
      <c r="B135" s="504" t="str">
        <f>VLOOKUP(A135,DATASHEET!B:C,2,FALSE)</f>
        <v>8MH</v>
      </c>
      <c r="C135" s="507">
        <v>0</v>
      </c>
      <c r="D135" s="414"/>
    </row>
    <row r="136" spans="1:4" x14ac:dyDescent="0.25">
      <c r="A136" s="499" t="s">
        <v>652</v>
      </c>
      <c r="B136" s="504" t="str">
        <f>VLOOKUP(A136,DATASHEET!B:C,2,FALSE)</f>
        <v>8MH</v>
      </c>
      <c r="C136" s="507">
        <v>0</v>
      </c>
      <c r="D136" s="414"/>
    </row>
    <row r="137" spans="1:4" x14ac:dyDescent="0.25">
      <c r="A137" s="499" t="s">
        <v>653</v>
      </c>
      <c r="B137" s="504" t="str">
        <f>VLOOKUP(A137,DATASHEET!B:C,2,FALSE)</f>
        <v>8KS</v>
      </c>
      <c r="C137" s="507">
        <v>0</v>
      </c>
      <c r="D137" s="414"/>
    </row>
    <row r="138" spans="1:4" x14ac:dyDescent="0.25">
      <c r="A138" s="499" t="s">
        <v>654</v>
      </c>
      <c r="B138" s="504" t="str">
        <f>VLOOKUP(A138,DATASHEET!B:C,2,FALSE)</f>
        <v>8PH</v>
      </c>
      <c r="C138" s="507">
        <v>0</v>
      </c>
      <c r="D138" s="414"/>
    </row>
    <row r="139" spans="1:4" x14ac:dyDescent="0.25">
      <c r="A139" s="499" t="s">
        <v>655</v>
      </c>
      <c r="B139" s="504" t="str">
        <f>VLOOKUP(A139,DATASHEET!B:C,2,FALSE)</f>
        <v>8KC</v>
      </c>
      <c r="C139" s="507">
        <v>0</v>
      </c>
      <c r="D139" s="414"/>
    </row>
    <row r="140" spans="1:4" x14ac:dyDescent="0.25">
      <c r="A140" s="499" t="s">
        <v>656</v>
      </c>
      <c r="B140" s="504" t="str">
        <f>VLOOKUP(A140,DATASHEET!B:C,2,FALSE)</f>
        <v>8KS</v>
      </c>
      <c r="C140" s="507">
        <v>1</v>
      </c>
      <c r="D140" s="414"/>
    </row>
    <row r="141" spans="1:4" x14ac:dyDescent="0.25">
      <c r="A141" s="499" t="s">
        <v>657</v>
      </c>
      <c r="B141" s="504" t="str">
        <f>VLOOKUP(A141,DATASHEET!B:C,2,FALSE)</f>
        <v>8AR</v>
      </c>
      <c r="C141" s="507">
        <v>2</v>
      </c>
      <c r="D141" s="414"/>
    </row>
    <row r="142" spans="1:4" x14ac:dyDescent="0.25">
      <c r="A142" s="499" t="s">
        <v>658</v>
      </c>
      <c r="B142" s="504" t="str">
        <f>VLOOKUP(A142,DATASHEET!B:C,2,FALSE)</f>
        <v>8PH</v>
      </c>
      <c r="C142" s="507">
        <v>1</v>
      </c>
      <c r="D142" s="414"/>
    </row>
    <row r="143" spans="1:4" x14ac:dyDescent="0.25">
      <c r="A143" s="499" t="s">
        <v>659</v>
      </c>
      <c r="B143" s="504" t="str">
        <f>VLOOKUP(A143,DATASHEET!B:C,2,FALSE)</f>
        <v>8TR</v>
      </c>
      <c r="C143" s="507">
        <v>6</v>
      </c>
      <c r="D143" s="414"/>
    </row>
    <row r="144" spans="1:4" x14ac:dyDescent="0.25">
      <c r="A144" s="499" t="s">
        <v>660</v>
      </c>
      <c r="B144" s="504" t="str">
        <f>VLOOKUP(A144,DATASHEET!B:C,2,FALSE)</f>
        <v>8TR</v>
      </c>
      <c r="C144" s="507">
        <v>3</v>
      </c>
      <c r="D144" s="414"/>
    </row>
    <row r="145" spans="1:4" x14ac:dyDescent="0.25">
      <c r="A145" s="499" t="s">
        <v>661</v>
      </c>
      <c r="B145" s="504" t="str">
        <f>VLOOKUP(A145,DATASHEET!B:C,2,FALSE)</f>
        <v>8JJ</v>
      </c>
      <c r="C145" s="507">
        <v>0</v>
      </c>
      <c r="D145" s="414"/>
    </row>
    <row r="146" spans="1:4" x14ac:dyDescent="0.25">
      <c r="A146" s="499" t="s">
        <v>662</v>
      </c>
      <c r="B146" s="504" t="str">
        <f>VLOOKUP(A146,DATASHEET!B:C,2,FALSE)</f>
        <v>8KC</v>
      </c>
      <c r="C146" s="507">
        <v>0</v>
      </c>
      <c r="D146" s="414"/>
    </row>
    <row r="147" spans="1:4" x14ac:dyDescent="0.25">
      <c r="A147" s="499" t="s">
        <v>663</v>
      </c>
      <c r="B147" s="504" t="str">
        <f>VLOOKUP(A147,DATASHEET!B:C,2,FALSE)</f>
        <v>8PH</v>
      </c>
      <c r="C147" s="507">
        <v>0</v>
      </c>
      <c r="D147" s="414"/>
    </row>
    <row r="148" spans="1:4" x14ac:dyDescent="0.25">
      <c r="A148" s="499" t="s">
        <v>664</v>
      </c>
      <c r="B148" s="504" t="str">
        <f>VLOOKUP(A148,DATASHEET!B:C,2,FALSE)</f>
        <v>8JJ</v>
      </c>
      <c r="C148" s="507">
        <v>0</v>
      </c>
      <c r="D148" s="414"/>
    </row>
    <row r="149" spans="1:4" x14ac:dyDescent="0.25">
      <c r="A149" s="499" t="s">
        <v>665</v>
      </c>
      <c r="B149" s="504" t="str">
        <f>VLOOKUP(A149,DATASHEET!B:C,2,FALSE)</f>
        <v>8PH</v>
      </c>
      <c r="C149" s="507">
        <v>0</v>
      </c>
      <c r="D149" s="414"/>
    </row>
    <row r="150" spans="1:4" x14ac:dyDescent="0.25">
      <c r="A150" s="499" t="s">
        <v>666</v>
      </c>
      <c r="B150" s="504" t="str">
        <f>VLOOKUP(A150,DATASHEET!B:C,2,FALSE)</f>
        <v>8TR</v>
      </c>
      <c r="C150" s="507">
        <v>0</v>
      </c>
      <c r="D150" s="414"/>
    </row>
    <row r="151" spans="1:4" x14ac:dyDescent="0.25">
      <c r="A151" s="499" t="s">
        <v>667</v>
      </c>
      <c r="B151" s="504" t="str">
        <f>VLOOKUP(A151,DATASHEET!B:C,2,FALSE)</f>
        <v>8JJ</v>
      </c>
      <c r="C151" s="507">
        <v>1</v>
      </c>
      <c r="D151" s="414"/>
    </row>
    <row r="152" spans="1:4" x14ac:dyDescent="0.25">
      <c r="A152" s="499" t="s">
        <v>668</v>
      </c>
      <c r="B152" s="504" t="str">
        <f>VLOOKUP(A152,DATASHEET!B:C,2,FALSE)</f>
        <v>8JJ</v>
      </c>
      <c r="C152" s="507">
        <v>0</v>
      </c>
      <c r="D152" s="414"/>
    </row>
    <row r="153" spans="1:4" x14ac:dyDescent="0.25">
      <c r="A153" s="499" t="s">
        <v>669</v>
      </c>
      <c r="B153" s="504" t="str">
        <f>VLOOKUP(A153,DATASHEET!B:C,2,FALSE)</f>
        <v>8KS</v>
      </c>
      <c r="C153" s="507">
        <v>0</v>
      </c>
      <c r="D153" s="414"/>
    </row>
    <row r="154" spans="1:4" x14ac:dyDescent="0.25">
      <c r="A154" s="499" t="s">
        <v>670</v>
      </c>
      <c r="B154" s="504" t="str">
        <f>VLOOKUP(A154,DATASHEET!B:C,2,FALSE)</f>
        <v>8PH</v>
      </c>
      <c r="C154" s="507">
        <v>0</v>
      </c>
      <c r="D154" s="414"/>
    </row>
    <row r="155" spans="1:4" x14ac:dyDescent="0.25">
      <c r="A155" s="499" t="s">
        <v>671</v>
      </c>
      <c r="B155" s="504" t="str">
        <f>VLOOKUP(A155,DATASHEET!B:C,2,FALSE)</f>
        <v>8PH</v>
      </c>
      <c r="C155" s="507">
        <v>0</v>
      </c>
      <c r="D155" s="414"/>
    </row>
    <row r="156" spans="1:4" x14ac:dyDescent="0.25">
      <c r="A156" s="499" t="s">
        <v>672</v>
      </c>
      <c r="B156" s="504" t="str">
        <f>VLOOKUP(A156,DATASHEET!B:C,2,FALSE)</f>
        <v>8JJ</v>
      </c>
      <c r="C156" s="507">
        <v>0</v>
      </c>
      <c r="D156" s="414"/>
    </row>
    <row r="157" spans="1:4" x14ac:dyDescent="0.25">
      <c r="A157" s="499" t="s">
        <v>673</v>
      </c>
      <c r="B157" s="504" t="str">
        <f>VLOOKUP(A157,DATASHEET!B:C,2,FALSE)</f>
        <v>8KS</v>
      </c>
      <c r="C157" s="507">
        <v>0</v>
      </c>
      <c r="D157" s="414"/>
    </row>
    <row r="158" spans="1:4" x14ac:dyDescent="0.25">
      <c r="A158" s="499" t="s">
        <v>674</v>
      </c>
      <c r="B158" s="504" t="str">
        <f>VLOOKUP(A158,DATASHEET!B:C,2,FALSE)</f>
        <v>8KS</v>
      </c>
      <c r="C158" s="507">
        <v>0</v>
      </c>
      <c r="D158" s="414"/>
    </row>
    <row r="159" spans="1:4" x14ac:dyDescent="0.25">
      <c r="A159" s="499" t="s">
        <v>675</v>
      </c>
      <c r="B159" s="504" t="str">
        <f>VLOOKUP(A159,DATASHEET!B:C,2,FALSE)</f>
        <v>8JJ</v>
      </c>
      <c r="C159" s="507">
        <v>0</v>
      </c>
      <c r="D159" s="414"/>
    </row>
    <row r="160" spans="1:4" x14ac:dyDescent="0.25">
      <c r="A160" s="499" t="s">
        <v>676</v>
      </c>
      <c r="B160" s="504" t="str">
        <f>VLOOKUP(A160,DATASHEET!B:C,2,FALSE)</f>
        <v>8PH</v>
      </c>
      <c r="C160" s="507">
        <v>0</v>
      </c>
      <c r="D160" s="414"/>
    </row>
    <row r="161" spans="1:4" x14ac:dyDescent="0.25">
      <c r="A161" s="499" t="s">
        <v>677</v>
      </c>
      <c r="B161" s="504" t="str">
        <f>VLOOKUP(A161,DATASHEET!B:C,2,FALSE)</f>
        <v>8KC</v>
      </c>
      <c r="C161" s="507">
        <v>2</v>
      </c>
      <c r="D161" s="414"/>
    </row>
    <row r="162" spans="1:4" x14ac:dyDescent="0.25">
      <c r="A162" s="499" t="s">
        <v>678</v>
      </c>
      <c r="B162" s="504" t="str">
        <f>VLOOKUP(A162,DATASHEET!B:C,2,FALSE)</f>
        <v>8AB</v>
      </c>
      <c r="C162" s="507">
        <v>4</v>
      </c>
      <c r="D162" s="414"/>
    </row>
    <row r="163" spans="1:4" x14ac:dyDescent="0.25">
      <c r="A163" s="499" t="s">
        <v>679</v>
      </c>
      <c r="B163" s="504" t="str">
        <f>VLOOKUP(A163,DATASHEET!B:C,2,FALSE)</f>
        <v>8KC</v>
      </c>
      <c r="C163" s="507">
        <v>0</v>
      </c>
      <c r="D163" s="414"/>
    </row>
    <row r="164" spans="1:4" x14ac:dyDescent="0.25">
      <c r="A164" s="499" t="s">
        <v>680</v>
      </c>
      <c r="B164" s="504" t="str">
        <f>VLOOKUP(A164,DATASHEET!B:C,2,FALSE)</f>
        <v>8TR</v>
      </c>
      <c r="C164" s="507">
        <v>0</v>
      </c>
      <c r="D164" s="414"/>
    </row>
    <row r="165" spans="1:4" x14ac:dyDescent="0.25">
      <c r="A165" s="499" t="s">
        <v>681</v>
      </c>
      <c r="B165" s="504" t="str">
        <f>VLOOKUP(A165,DATASHEET!B:C,2,FALSE)</f>
        <v>8PH</v>
      </c>
      <c r="C165" s="507">
        <v>0</v>
      </c>
      <c r="D165" s="414"/>
    </row>
    <row r="166" spans="1:4" x14ac:dyDescent="0.25">
      <c r="A166" s="499" t="s">
        <v>682</v>
      </c>
      <c r="B166" s="504" t="str">
        <f>VLOOKUP(A166,DATASHEET!B:C,2,FALSE)</f>
        <v>8KS</v>
      </c>
      <c r="C166" s="507">
        <v>0</v>
      </c>
      <c r="D166" s="414"/>
    </row>
    <row r="167" spans="1:4" x14ac:dyDescent="0.25">
      <c r="A167" s="499" t="s">
        <v>683</v>
      </c>
      <c r="B167" s="504" t="str">
        <f>VLOOKUP(A167,DATASHEET!B:C,2,FALSE)</f>
        <v>8PH</v>
      </c>
      <c r="C167" s="507">
        <v>0</v>
      </c>
      <c r="D167" s="414"/>
    </row>
    <row r="168" spans="1:4" x14ac:dyDescent="0.25">
      <c r="A168" s="499" t="s">
        <v>684</v>
      </c>
      <c r="B168" s="504" t="str">
        <f>VLOOKUP(A168,DATASHEET!B:C,2,FALSE)</f>
        <v>8AB</v>
      </c>
      <c r="C168" s="507">
        <v>0</v>
      </c>
      <c r="D168" s="414"/>
    </row>
    <row r="169" spans="1:4" x14ac:dyDescent="0.25">
      <c r="A169" s="499" t="s">
        <v>685</v>
      </c>
      <c r="B169" s="504" t="str">
        <f>VLOOKUP(A169,DATASHEET!B:C,2,FALSE)</f>
        <v>8PH</v>
      </c>
      <c r="C169" s="507">
        <v>0</v>
      </c>
      <c r="D169" s="414"/>
    </row>
    <row r="170" spans="1:4" x14ac:dyDescent="0.25">
      <c r="A170" s="499" t="s">
        <v>686</v>
      </c>
      <c r="B170" s="504" t="str">
        <f>VLOOKUP(A170,DATASHEET!B:C,2,FALSE)</f>
        <v>8AR</v>
      </c>
      <c r="C170" s="507">
        <v>0</v>
      </c>
      <c r="D170" s="414"/>
    </row>
    <row r="171" spans="1:4" x14ac:dyDescent="0.25">
      <c r="A171" s="499" t="s">
        <v>687</v>
      </c>
      <c r="B171" s="504" t="str">
        <f>VLOOKUP(A171,DATASHEET!B:C,2,FALSE)</f>
        <v>8JJ</v>
      </c>
      <c r="C171" s="507">
        <v>0</v>
      </c>
      <c r="D171" s="414"/>
    </row>
    <row r="172" spans="1:4" x14ac:dyDescent="0.25">
      <c r="A172" s="499" t="s">
        <v>688</v>
      </c>
      <c r="B172" s="504" t="str">
        <f>VLOOKUP(A172,DATASHEET!B:C,2,FALSE)</f>
        <v>8AB</v>
      </c>
      <c r="C172" s="507">
        <v>1</v>
      </c>
      <c r="D172" s="414"/>
    </row>
    <row r="173" spans="1:4" x14ac:dyDescent="0.25">
      <c r="A173" s="499" t="s">
        <v>689</v>
      </c>
      <c r="B173" s="504" t="str">
        <f>VLOOKUP(A173,DATASHEET!B:C,2,FALSE)</f>
        <v>8TR</v>
      </c>
      <c r="C173" s="507">
        <v>0</v>
      </c>
      <c r="D173" s="414"/>
    </row>
    <row r="174" spans="1:4" x14ac:dyDescent="0.25">
      <c r="A174" s="499" t="s">
        <v>690</v>
      </c>
      <c r="B174" s="504" t="str">
        <f>VLOOKUP(A174,DATASHEET!B:C,2,FALSE)</f>
        <v>8KC</v>
      </c>
      <c r="C174" s="507">
        <v>0</v>
      </c>
      <c r="D174" s="414"/>
    </row>
    <row r="175" spans="1:4" x14ac:dyDescent="0.25">
      <c r="A175" s="499" t="s">
        <v>691</v>
      </c>
      <c r="B175" s="504" t="str">
        <f>VLOOKUP(A175,DATASHEET!B:C,2,FALSE)</f>
        <v>8JJ</v>
      </c>
      <c r="C175" s="507">
        <v>0</v>
      </c>
      <c r="D175" s="414"/>
    </row>
    <row r="176" spans="1:4" x14ac:dyDescent="0.25">
      <c r="A176" s="499" t="s">
        <v>692</v>
      </c>
      <c r="B176" s="504" t="str">
        <f>VLOOKUP(A176,DATASHEET!B:C,2,FALSE)</f>
        <v>8TR</v>
      </c>
      <c r="C176" s="507">
        <v>0</v>
      </c>
      <c r="D176" s="414"/>
    </row>
    <row r="177" spans="1:4" x14ac:dyDescent="0.25">
      <c r="A177" s="499" t="s">
        <v>693</v>
      </c>
      <c r="B177" s="504" t="str">
        <f>VLOOKUP(A177,DATASHEET!B:C,2,FALSE)</f>
        <v>8TR</v>
      </c>
      <c r="C177" s="507">
        <v>0</v>
      </c>
      <c r="D177" s="414"/>
    </row>
    <row r="178" spans="1:4" x14ac:dyDescent="0.25">
      <c r="A178" s="499" t="s">
        <v>694</v>
      </c>
      <c r="B178" s="504" t="str">
        <f>VLOOKUP(A178,DATASHEET!B:C,2,FALSE)</f>
        <v>8KS</v>
      </c>
      <c r="C178" s="507">
        <v>2</v>
      </c>
      <c r="D178" s="414"/>
    </row>
    <row r="179" spans="1:4" x14ac:dyDescent="0.25">
      <c r="A179" s="499" t="s">
        <v>695</v>
      </c>
      <c r="B179" s="504" t="str">
        <f>VLOOKUP(A179,DATASHEET!B:C,2,FALSE)</f>
        <v>8MH</v>
      </c>
      <c r="C179" s="507">
        <v>0</v>
      </c>
      <c r="D179" s="414"/>
    </row>
    <row r="180" spans="1:4" x14ac:dyDescent="0.25">
      <c r="A180" s="499" t="s">
        <v>696</v>
      </c>
      <c r="B180" s="504" t="str">
        <f>VLOOKUP(A180,DATASHEET!B:C,2,FALSE)</f>
        <v>8AB</v>
      </c>
      <c r="C180" s="507">
        <v>0</v>
      </c>
      <c r="D180" s="414"/>
    </row>
    <row r="181" spans="1:4" x14ac:dyDescent="0.25">
      <c r="A181" s="499" t="s">
        <v>697</v>
      </c>
      <c r="B181" s="504" t="str">
        <f>VLOOKUP(A181,DATASHEET!B:C,2,FALSE)</f>
        <v>8KS</v>
      </c>
      <c r="C181" s="507">
        <v>0</v>
      </c>
      <c r="D181" s="414"/>
    </row>
    <row r="182" spans="1:4" x14ac:dyDescent="0.25">
      <c r="A182" s="499" t="s">
        <v>698</v>
      </c>
      <c r="B182" s="504" t="str">
        <f>VLOOKUP(A182,DATASHEET!B:C,2,FALSE)</f>
        <v>8PH</v>
      </c>
      <c r="C182" s="507">
        <v>0</v>
      </c>
      <c r="D182" s="414"/>
    </row>
    <row r="183" spans="1:4" x14ac:dyDescent="0.25">
      <c r="A183" s="499" t="s">
        <v>699</v>
      </c>
      <c r="B183" s="504" t="str">
        <f>VLOOKUP(A183,DATASHEET!B:C,2,FALSE)</f>
        <v>8JJ</v>
      </c>
      <c r="C183" s="507">
        <v>0</v>
      </c>
      <c r="D183" s="414"/>
    </row>
    <row r="184" spans="1:4" x14ac:dyDescent="0.25">
      <c r="A184" s="499" t="s">
        <v>700</v>
      </c>
      <c r="B184" s="504" t="str">
        <f>VLOOKUP(A184,DATASHEET!B:C,2,FALSE)</f>
        <v>8KS</v>
      </c>
      <c r="C184" s="507">
        <v>0</v>
      </c>
      <c r="D184" s="414"/>
    </row>
    <row r="185" spans="1:4" x14ac:dyDescent="0.25">
      <c r="A185" s="499" t="s">
        <v>701</v>
      </c>
      <c r="B185" s="504" t="str">
        <f>VLOOKUP(A185,DATASHEET!B:C,2,FALSE)</f>
        <v>8KC</v>
      </c>
      <c r="C185" s="507">
        <v>2</v>
      </c>
      <c r="D185" s="414"/>
    </row>
    <row r="186" spans="1:4" x14ac:dyDescent="0.25">
      <c r="A186" s="499" t="s">
        <v>702</v>
      </c>
      <c r="B186" s="504" t="str">
        <f>VLOOKUP(A186,DATASHEET!B:C,2,FALSE)</f>
        <v>8KS</v>
      </c>
      <c r="C186" s="507">
        <v>0</v>
      </c>
      <c r="D186" s="414"/>
    </row>
    <row r="187" spans="1:4" x14ac:dyDescent="0.25">
      <c r="A187" s="499" t="s">
        <v>703</v>
      </c>
      <c r="B187" s="504" t="str">
        <f>VLOOKUP(A187,DATASHEET!B:C,2,FALSE)</f>
        <v>8KS</v>
      </c>
      <c r="C187" s="507">
        <v>0</v>
      </c>
      <c r="D187" s="414"/>
    </row>
    <row r="188" spans="1:4" x14ac:dyDescent="0.25">
      <c r="A188" s="499" t="s">
        <v>704</v>
      </c>
      <c r="B188" s="504" t="str">
        <f>VLOOKUP(A188,DATASHEET!B:C,2,FALSE)</f>
        <v>8TR</v>
      </c>
      <c r="C188" s="507">
        <v>7</v>
      </c>
      <c r="D188" s="414"/>
    </row>
    <row r="189" spans="1:4" x14ac:dyDescent="0.25">
      <c r="A189" s="499" t="s">
        <v>705</v>
      </c>
      <c r="B189" s="504" t="str">
        <f>VLOOKUP(A189,DATASHEET!B:C,2,FALSE)</f>
        <v>8AR</v>
      </c>
      <c r="C189" s="507">
        <v>0</v>
      </c>
      <c r="D189" s="414"/>
    </row>
    <row r="190" spans="1:4" x14ac:dyDescent="0.25">
      <c r="A190" s="499" t="s">
        <v>706</v>
      </c>
      <c r="B190" s="504" t="str">
        <f>VLOOKUP(A190,DATASHEET!B:C,2,FALSE)</f>
        <v>8JJ</v>
      </c>
      <c r="C190" s="507">
        <v>1</v>
      </c>
      <c r="D190" s="414"/>
    </row>
    <row r="191" spans="1:4" x14ac:dyDescent="0.25">
      <c r="A191" s="499" t="s">
        <v>707</v>
      </c>
      <c r="B191" s="504" t="str">
        <f>VLOOKUP(A191,DATASHEET!B:C,2,FALSE)</f>
        <v>8KS</v>
      </c>
      <c r="C191" s="507">
        <v>0</v>
      </c>
      <c r="D191" s="414"/>
    </row>
    <row r="192" spans="1:4" x14ac:dyDescent="0.25">
      <c r="A192" s="499" t="s">
        <v>708</v>
      </c>
      <c r="B192" s="504" t="str">
        <f>VLOOKUP(A192,DATASHEET!B:C,2,FALSE)</f>
        <v>8MH</v>
      </c>
      <c r="C192" s="507">
        <v>0</v>
      </c>
      <c r="D192" s="414"/>
    </row>
    <row r="193" spans="1:4" x14ac:dyDescent="0.25">
      <c r="A193" s="499" t="s">
        <v>709</v>
      </c>
      <c r="B193" s="504" t="str">
        <f>VLOOKUP(A193,DATASHEET!B:C,2,FALSE)</f>
        <v>8JJ</v>
      </c>
      <c r="C193" s="507">
        <v>0</v>
      </c>
      <c r="D193" s="414"/>
    </row>
    <row r="194" spans="1:4" x14ac:dyDescent="0.25">
      <c r="A194" s="499" t="s">
        <v>710</v>
      </c>
      <c r="B194" s="504" t="str">
        <f>VLOOKUP(A194,DATASHEET!B:C,2,FALSE)</f>
        <v>8AR</v>
      </c>
      <c r="C194" s="507">
        <v>0</v>
      </c>
      <c r="D194" s="414"/>
    </row>
    <row r="195" spans="1:4" x14ac:dyDescent="0.25">
      <c r="A195" s="499" t="s">
        <v>711</v>
      </c>
      <c r="B195" s="504" t="str">
        <f>VLOOKUP(A195,DATASHEET!B:C,2,FALSE)</f>
        <v>8KS</v>
      </c>
      <c r="C195" s="507">
        <v>0</v>
      </c>
      <c r="D195" s="414"/>
    </row>
    <row r="196" spans="1:4" x14ac:dyDescent="0.25">
      <c r="A196" s="499" t="s">
        <v>712</v>
      </c>
      <c r="B196" s="504" t="str">
        <f>VLOOKUP(A196,DATASHEET!B:C,2,FALSE)</f>
        <v>8MH</v>
      </c>
      <c r="C196" s="507">
        <v>0</v>
      </c>
      <c r="D196" s="414"/>
    </row>
    <row r="197" spans="1:4" x14ac:dyDescent="0.25">
      <c r="A197" s="499" t="s">
        <v>713</v>
      </c>
      <c r="B197" s="504" t="str">
        <f>VLOOKUP(A197,DATASHEET!B:C,2,FALSE)</f>
        <v>8JJ</v>
      </c>
      <c r="C197" s="507">
        <v>4</v>
      </c>
      <c r="D197" s="414"/>
    </row>
    <row r="198" spans="1:4" x14ac:dyDescent="0.25">
      <c r="A198" s="499" t="s">
        <v>714</v>
      </c>
      <c r="B198" s="504" t="str">
        <f>VLOOKUP(A198,DATASHEET!B:C,2,FALSE)</f>
        <v>8KC</v>
      </c>
      <c r="C198" s="507">
        <v>0</v>
      </c>
      <c r="D198" s="414"/>
    </row>
    <row r="199" spans="1:4" x14ac:dyDescent="0.25">
      <c r="A199" s="499" t="s">
        <v>715</v>
      </c>
      <c r="B199" s="504" t="str">
        <f>VLOOKUP(A199,DATASHEET!B:C,2,FALSE)</f>
        <v>8PH</v>
      </c>
      <c r="C199" s="507">
        <v>1</v>
      </c>
      <c r="D199" s="414"/>
    </row>
    <row r="200" spans="1:4" x14ac:dyDescent="0.25">
      <c r="A200" s="499" t="s">
        <v>716</v>
      </c>
      <c r="B200" s="504" t="str">
        <f>VLOOKUP(A200,DATASHEET!B:C,2,FALSE)</f>
        <v>8JJ</v>
      </c>
      <c r="C200" s="507">
        <v>0</v>
      </c>
      <c r="D200" s="414"/>
    </row>
    <row r="201" spans="1:4" x14ac:dyDescent="0.25">
      <c r="A201" s="499" t="s">
        <v>717</v>
      </c>
      <c r="B201" s="504" t="str">
        <f>VLOOKUP(A201,DATASHEET!B:C,2,FALSE)</f>
        <v>8KS</v>
      </c>
      <c r="C201" s="507">
        <v>0</v>
      </c>
      <c r="D201" s="414"/>
    </row>
    <row r="202" spans="1:4" x14ac:dyDescent="0.25">
      <c r="A202" s="499" t="s">
        <v>718</v>
      </c>
      <c r="B202" s="504" t="str">
        <f>VLOOKUP(A202,DATASHEET!B:C,2,FALSE)</f>
        <v>8AR</v>
      </c>
      <c r="C202" s="507">
        <v>0</v>
      </c>
      <c r="D202" s="414"/>
    </row>
    <row r="203" spans="1:4" x14ac:dyDescent="0.25">
      <c r="A203" s="499" t="s">
        <v>719</v>
      </c>
      <c r="B203" s="504" t="str">
        <f>VLOOKUP(A203,DATASHEET!B:C,2,FALSE)</f>
        <v>8TR</v>
      </c>
      <c r="C203" s="507">
        <v>0</v>
      </c>
      <c r="D203" s="414"/>
    </row>
    <row r="204" spans="1:4" x14ac:dyDescent="0.25">
      <c r="A204" s="499" t="s">
        <v>720</v>
      </c>
      <c r="B204" s="504" t="str">
        <f>VLOOKUP(A204,DATASHEET!B:C,2,FALSE)</f>
        <v>8TR</v>
      </c>
      <c r="C204" s="507">
        <v>0</v>
      </c>
      <c r="D204" s="414"/>
    </row>
    <row r="205" spans="1:4" x14ac:dyDescent="0.25">
      <c r="A205" s="499" t="s">
        <v>721</v>
      </c>
      <c r="B205" s="504" t="str">
        <f>VLOOKUP(A205,DATASHEET!B:C,2,FALSE)</f>
        <v>8AB</v>
      </c>
      <c r="C205" s="507">
        <v>11</v>
      </c>
      <c r="D205" s="414"/>
    </row>
    <row r="206" spans="1:4" x14ac:dyDescent="0.25">
      <c r="A206" s="499" t="s">
        <v>722</v>
      </c>
      <c r="B206" s="504" t="str">
        <f>VLOOKUP(A206,DATASHEET!B:C,2,FALSE)</f>
        <v>8JJ</v>
      </c>
      <c r="C206" s="507">
        <v>0</v>
      </c>
      <c r="D206" s="414"/>
    </row>
    <row r="207" spans="1:4" x14ac:dyDescent="0.25">
      <c r="A207" s="499" t="s">
        <v>723</v>
      </c>
      <c r="B207" s="504" t="str">
        <f>VLOOKUP(A207,DATASHEET!B:C,2,FALSE)</f>
        <v>8JJ</v>
      </c>
      <c r="C207" s="507">
        <v>0</v>
      </c>
      <c r="D207" s="414"/>
    </row>
    <row r="208" spans="1:4" x14ac:dyDescent="0.25">
      <c r="A208" s="499" t="s">
        <v>724</v>
      </c>
      <c r="B208" s="504" t="str">
        <f>VLOOKUP(A208,DATASHEET!B:C,2,FALSE)</f>
        <v>8KS</v>
      </c>
      <c r="C208" s="507">
        <v>8</v>
      </c>
      <c r="D208" s="414"/>
    </row>
    <row r="209" spans="1:4" x14ac:dyDescent="0.25">
      <c r="A209" s="499" t="s">
        <v>725</v>
      </c>
      <c r="B209" s="504" t="str">
        <f>VLOOKUP(A209,DATASHEET!B:C,2,FALSE)</f>
        <v>8JJ</v>
      </c>
      <c r="C209" s="507">
        <v>0</v>
      </c>
      <c r="D209" s="414"/>
    </row>
    <row r="210" spans="1:4" x14ac:dyDescent="0.25">
      <c r="A210" s="499" t="s">
        <v>726</v>
      </c>
      <c r="B210" s="504" t="str">
        <f>VLOOKUP(A210,DATASHEET!B:C,2,FALSE)</f>
        <v>8AB</v>
      </c>
      <c r="C210" s="507">
        <v>7</v>
      </c>
      <c r="D210" s="414"/>
    </row>
    <row r="211" spans="1:4" x14ac:dyDescent="0.25">
      <c r="A211" s="499" t="s">
        <v>727</v>
      </c>
      <c r="B211" s="504" t="str">
        <f>VLOOKUP(A211,DATASHEET!B:C,2,FALSE)</f>
        <v>8KS</v>
      </c>
      <c r="C211" s="507">
        <v>3</v>
      </c>
      <c r="D211" s="414"/>
    </row>
    <row r="212" spans="1:4" x14ac:dyDescent="0.25">
      <c r="A212" s="499" t="s">
        <v>728</v>
      </c>
      <c r="B212" s="504" t="str">
        <f>VLOOKUP(A212,DATASHEET!B:C,2,FALSE)</f>
        <v>8KS</v>
      </c>
      <c r="C212" s="507">
        <v>5</v>
      </c>
      <c r="D212" s="414"/>
    </row>
    <row r="213" spans="1:4" x14ac:dyDescent="0.25">
      <c r="A213" s="499" t="s">
        <v>729</v>
      </c>
      <c r="B213" s="504" t="str">
        <f>VLOOKUP(A213,DATASHEET!B:C,2,FALSE)</f>
        <v>8PH</v>
      </c>
      <c r="C213" s="507">
        <v>0</v>
      </c>
      <c r="D213" s="414"/>
    </row>
    <row r="214" spans="1:4" x14ac:dyDescent="0.25">
      <c r="A214" s="499" t="s">
        <v>730</v>
      </c>
      <c r="B214" s="504" t="str">
        <f>VLOOKUP(A214,DATASHEET!B:C,2,FALSE)</f>
        <v>8MH</v>
      </c>
      <c r="C214" s="507">
        <v>4</v>
      </c>
      <c r="D214" s="414"/>
    </row>
    <row r="215" spans="1:4" x14ac:dyDescent="0.25">
      <c r="A215" s="499" t="s">
        <v>731</v>
      </c>
      <c r="B215" s="504" t="str">
        <f>VLOOKUP(A215,DATASHEET!B:C,2,FALSE)</f>
        <v>8TR</v>
      </c>
      <c r="C215" s="507">
        <v>0</v>
      </c>
      <c r="D215" s="414"/>
    </row>
    <row r="216" spans="1:4" x14ac:dyDescent="0.25">
      <c r="A216" s="499" t="s">
        <v>732</v>
      </c>
      <c r="B216" s="504" t="str">
        <f>VLOOKUP(A216,DATASHEET!B:C,2,FALSE)</f>
        <v>8KS</v>
      </c>
      <c r="C216" s="507">
        <v>0</v>
      </c>
      <c r="D216" s="414"/>
    </row>
    <row r="217" spans="1:4" x14ac:dyDescent="0.25">
      <c r="A217" s="499" t="s">
        <v>733</v>
      </c>
      <c r="B217" s="504" t="str">
        <f>VLOOKUP(A217,DATASHEET!B:C,2,FALSE)</f>
        <v>8KC</v>
      </c>
      <c r="C217" s="507">
        <v>3</v>
      </c>
      <c r="D217" s="414"/>
    </row>
    <row r="218" spans="1:4" x14ac:dyDescent="0.25">
      <c r="A218" s="2"/>
      <c r="B218" s="1"/>
      <c r="C218" s="414"/>
      <c r="D218" s="414"/>
    </row>
    <row r="219" spans="1:4" x14ac:dyDescent="0.25">
      <c r="A219" s="2"/>
      <c r="B219" s="1"/>
      <c r="C219" s="414"/>
      <c r="D219" s="414"/>
    </row>
  </sheetData>
  <autoFilter ref="A2:F2" xr:uid="{01B5133B-33AB-4311-9761-632520F123B4}"/>
  <customSheetViews>
    <customSheetView guid="{8635D68E-22EC-42FF-9F05-EEEAA207F799}" showAutoFilter="1">
      <pane ySplit="1" topLeftCell="A2" activePane="bottomLeft" state="frozen"/>
      <selection pane="bottomLeft" activeCell="C9" sqref="C9"/>
      <pageMargins left="0.7" right="0.7" top="0.75" bottom="0.75" header="0.3" footer="0.3"/>
      <autoFilter ref="A1:D1" xr:uid="{00000000-0000-0000-0000-000000000000}"/>
    </customSheetView>
    <customSheetView guid="{AB5A17B1-2FC4-418A-AFAE-1FD89C3982BF}" showAutoFilter="1">
      <pane ySplit="1" topLeftCell="A2" activePane="bottomLeft" state="frozen"/>
      <selection pane="bottomLeft" sqref="A1:C219"/>
      <pageMargins left="0.7" right="0.7" top="0.75" bottom="0.75" header="0.3" footer="0.3"/>
      <autoFilter ref="A1:C1" xr:uid="{00000000-0000-0000-0000-000000000000}"/>
    </customSheetView>
  </customSheetViews>
  <mergeCells count="1">
    <mergeCell ref="A1:F1"/>
  </mergeCells>
  <conditionalFormatting sqref="C218:C1048576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8:D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18:E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18:F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C2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:D21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:E21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21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D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I22"/>
  <sheetViews>
    <sheetView showGridLines="0" zoomScale="130" zoomScaleNormal="130" workbookViewId="0">
      <selection activeCell="K27" sqref="K27"/>
    </sheetView>
  </sheetViews>
  <sheetFormatPr defaultRowHeight="15" x14ac:dyDescent="0.25"/>
  <cols>
    <col min="2" max="2" width="30.7109375" customWidth="1"/>
    <col min="3" max="4" width="10.7109375" customWidth="1"/>
    <col min="5" max="6" width="9.28515625" customWidth="1"/>
  </cols>
  <sheetData>
    <row r="1" spans="1:9" x14ac:dyDescent="0.25">
      <c r="A1" s="4"/>
      <c r="B1" s="4"/>
      <c r="C1" s="4"/>
      <c r="D1" s="4"/>
      <c r="E1" s="4"/>
      <c r="F1" s="4"/>
    </row>
    <row r="2" spans="1:9" ht="16.5" thickBot="1" x14ac:dyDescent="0.3">
      <c r="A2" s="4"/>
      <c r="B2" s="5"/>
      <c r="C2" s="477" t="s">
        <v>36</v>
      </c>
      <c r="D2" s="477" t="s">
        <v>97</v>
      </c>
      <c r="E2" s="477" t="s">
        <v>37</v>
      </c>
      <c r="F2" s="477" t="s">
        <v>98</v>
      </c>
    </row>
    <row r="3" spans="1:9" ht="15.75" thickBot="1" x14ac:dyDescent="0.3">
      <c r="A3" s="4"/>
      <c r="B3" s="455" t="s">
        <v>441</v>
      </c>
      <c r="C3" s="456">
        <f>SUM(DATASHEET!$S2:$S231)</f>
        <v>270</v>
      </c>
      <c r="D3" s="456"/>
      <c r="E3" s="456"/>
      <c r="F3" s="456"/>
    </row>
    <row r="4" spans="1:9" ht="15.75" thickBot="1" x14ac:dyDescent="0.3">
      <c r="A4" s="4"/>
      <c r="B4" s="457" t="s">
        <v>442</v>
      </c>
      <c r="C4" s="458">
        <f>SUM(DATASHEET!$T2:$T231)</f>
        <v>2533</v>
      </c>
      <c r="D4" s="458"/>
      <c r="E4" s="458"/>
      <c r="F4" s="458"/>
    </row>
    <row r="5" spans="1:9" ht="15.75" thickBot="1" x14ac:dyDescent="0.3">
      <c r="A5" s="4"/>
      <c r="B5" s="459" t="s">
        <v>443</v>
      </c>
      <c r="C5" s="460">
        <f>SUM(DATASHEET!$U2:$U231)</f>
        <v>96</v>
      </c>
      <c r="D5" s="460"/>
      <c r="E5" s="460"/>
      <c r="F5" s="460"/>
    </row>
    <row r="6" spans="1:9" ht="15.75" thickBot="1" x14ac:dyDescent="0.3">
      <c r="A6" s="4"/>
      <c r="B6" s="459" t="s">
        <v>444</v>
      </c>
      <c r="C6" s="460">
        <f>SUM(DATASHEET!$V2:$V231)</f>
        <v>57</v>
      </c>
      <c r="D6" s="460"/>
      <c r="E6" s="460"/>
      <c r="F6" s="460"/>
    </row>
    <row r="7" spans="1:9" ht="15.75" thickBot="1" x14ac:dyDescent="0.3">
      <c r="A7" s="4"/>
      <c r="B7" s="459" t="s">
        <v>445</v>
      </c>
      <c r="C7" s="460">
        <f>SUM(DATASHEET!$W2:$W231)</f>
        <v>17</v>
      </c>
      <c r="D7" s="460"/>
      <c r="E7" s="460"/>
      <c r="F7" s="460"/>
    </row>
    <row r="8" spans="1:9" ht="15.75" thickBot="1" x14ac:dyDescent="0.3">
      <c r="A8" s="4"/>
      <c r="B8" s="461" t="s">
        <v>446</v>
      </c>
      <c r="C8" s="462">
        <f>SUM(DATASHEET!$Y2:$Y231)</f>
        <v>5</v>
      </c>
      <c r="D8" s="462"/>
      <c r="E8" s="462"/>
      <c r="F8" s="462"/>
    </row>
    <row r="9" spans="1:9" ht="15.75" thickBot="1" x14ac:dyDescent="0.3">
      <c r="A9" s="4"/>
      <c r="B9" s="461" t="s">
        <v>447</v>
      </c>
      <c r="C9" s="462">
        <f>SUM(DATASHEET!$Z2:$Z231)</f>
        <v>10</v>
      </c>
      <c r="D9" s="462"/>
      <c r="E9" s="462"/>
      <c r="F9" s="462"/>
    </row>
    <row r="10" spans="1:9" ht="15.75" thickBot="1" x14ac:dyDescent="0.3">
      <c r="A10" s="4"/>
      <c r="B10" s="475" t="s">
        <v>448</v>
      </c>
      <c r="C10" s="476">
        <f>SUM(DATASHEET!$AA2:$AA231)</f>
        <v>0</v>
      </c>
      <c r="D10" s="476"/>
      <c r="E10" s="476"/>
      <c r="F10" s="476"/>
    </row>
    <row r="11" spans="1:9" ht="15.75" thickBot="1" x14ac:dyDescent="0.3">
      <c r="A11" s="4"/>
      <c r="B11" s="61" t="s">
        <v>451</v>
      </c>
      <c r="C11" s="454">
        <f>SUM(C3:C10)</f>
        <v>2988</v>
      </c>
      <c r="D11" s="454">
        <f>SUM(D3:D10)</f>
        <v>0</v>
      </c>
      <c r="E11" s="454">
        <f>SUM(E3:E10)</f>
        <v>0</v>
      </c>
      <c r="F11" s="454">
        <f>SUM(F3:F10)</f>
        <v>0</v>
      </c>
    </row>
    <row r="12" spans="1:9" x14ac:dyDescent="0.25">
      <c r="A12" s="4"/>
      <c r="B12" s="6"/>
      <c r="I12" s="7"/>
    </row>
    <row r="13" spans="1:9" ht="15.75" thickBot="1" x14ac:dyDescent="0.3">
      <c r="A13" s="4"/>
      <c r="B13" s="8"/>
      <c r="C13" s="52" t="s">
        <v>36</v>
      </c>
      <c r="D13" s="52" t="s">
        <v>97</v>
      </c>
      <c r="E13" s="52" t="s">
        <v>37</v>
      </c>
      <c r="F13" s="52" t="s">
        <v>98</v>
      </c>
    </row>
    <row r="14" spans="1:9" ht="15.75" thickBot="1" x14ac:dyDescent="0.3">
      <c r="A14" s="4"/>
      <c r="B14" s="459" t="s">
        <v>449</v>
      </c>
      <c r="C14" s="510">
        <f>SUM(C5:C7)/C11</f>
        <v>5.6894243641231593E-2</v>
      </c>
      <c r="D14" s="465"/>
      <c r="E14" s="465"/>
      <c r="F14" s="466"/>
    </row>
    <row r="15" spans="1:9" ht="15.75" thickBot="1" x14ac:dyDescent="0.3">
      <c r="A15" s="4"/>
      <c r="B15" s="461" t="s">
        <v>99</v>
      </c>
      <c r="C15" s="511">
        <f>SUM(C8:C10)/C11</f>
        <v>5.0200803212851405E-3</v>
      </c>
      <c r="D15" s="463"/>
      <c r="E15" s="463"/>
      <c r="F15" s="464"/>
    </row>
    <row r="16" spans="1:9" ht="15.75" thickBot="1" x14ac:dyDescent="0.3">
      <c r="A16" s="4"/>
      <c r="B16" s="467" t="s">
        <v>450</v>
      </c>
      <c r="C16" s="512">
        <f>SUM(C5:C10)/C11</f>
        <v>6.1914323962516733E-2</v>
      </c>
      <c r="D16" s="468"/>
      <c r="E16" s="468"/>
      <c r="F16" s="469"/>
    </row>
    <row r="17" spans="1:6" ht="15.75" thickBot="1" x14ac:dyDescent="0.3">
      <c r="A17" s="4"/>
      <c r="B17" s="455" t="s">
        <v>452</v>
      </c>
      <c r="C17" s="513">
        <f>C3/C11</f>
        <v>9.036144578313253E-2</v>
      </c>
      <c r="D17" s="478"/>
      <c r="E17" s="478"/>
      <c r="F17" s="479"/>
    </row>
    <row r="22" spans="1:6" x14ac:dyDescent="0.25">
      <c r="F22" s="66"/>
    </row>
  </sheetData>
  <customSheetViews>
    <customSheetView guid="{8635D68E-22EC-42FF-9F05-EEEAA207F799}">
      <selection activeCell="C3" sqref="C3:C5"/>
      <pageMargins left="0.7" right="0.7" top="0.75" bottom="0.75" header="0.3" footer="0.3"/>
    </customSheetView>
    <customSheetView guid="{AB5A17B1-2FC4-418A-AFAE-1FD89C3982BF}">
      <selection activeCell="F15" sqref="F15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I218"/>
  <sheetViews>
    <sheetView showGridLines="0" showRowColHeaders="0" workbookViewId="0">
      <pane ySplit="1" topLeftCell="A185" activePane="bottomLeft" state="frozen"/>
      <selection sqref="A1:XFD1048576"/>
      <selection pane="bottomLeft" sqref="A1:A216"/>
    </sheetView>
  </sheetViews>
  <sheetFormatPr defaultRowHeight="15" x14ac:dyDescent="0.25"/>
  <cols>
    <col min="1" max="1" width="15.5703125" bestFit="1" customWidth="1"/>
    <col min="2" max="2" width="24.28515625" bestFit="1" customWidth="1"/>
    <col min="3" max="3" width="10.140625" bestFit="1" customWidth="1"/>
    <col min="4" max="4" width="16.7109375" bestFit="1" customWidth="1"/>
    <col min="5" max="5" width="12.42578125" bestFit="1" customWidth="1"/>
    <col min="6" max="6" width="13.5703125" customWidth="1"/>
  </cols>
  <sheetData>
    <row r="1" spans="1:9" s="349" customFormat="1" ht="57.75" customHeight="1" x14ac:dyDescent="0.25">
      <c r="A1" s="437" t="s">
        <v>779</v>
      </c>
      <c r="B1" s="437" t="s">
        <v>780</v>
      </c>
      <c r="C1" s="437" t="s">
        <v>406</v>
      </c>
      <c r="D1" s="519" t="s">
        <v>781</v>
      </c>
      <c r="E1" s="519" t="s">
        <v>782</v>
      </c>
      <c r="F1" s="519" t="s">
        <v>783</v>
      </c>
      <c r="G1" s="519" t="s">
        <v>784</v>
      </c>
      <c r="H1" s="519" t="s">
        <v>785</v>
      </c>
      <c r="I1" s="519" t="s">
        <v>786</v>
      </c>
    </row>
    <row r="2" spans="1:9" x14ac:dyDescent="0.25">
      <c r="A2" s="438">
        <v>152784</v>
      </c>
      <c r="B2" s="438" t="s">
        <v>787</v>
      </c>
      <c r="C2" s="438" t="s">
        <v>522</v>
      </c>
      <c r="D2" s="485">
        <v>1</v>
      </c>
      <c r="E2" s="485">
        <v>1</v>
      </c>
      <c r="F2" s="485">
        <v>27</v>
      </c>
      <c r="G2" s="485">
        <v>0</v>
      </c>
      <c r="H2" s="485">
        <v>1</v>
      </c>
      <c r="I2" s="485">
        <v>0</v>
      </c>
    </row>
    <row r="3" spans="1:9" x14ac:dyDescent="0.25">
      <c r="A3" s="438">
        <v>152742</v>
      </c>
      <c r="B3" s="438" t="s">
        <v>788</v>
      </c>
      <c r="C3" s="438" t="s">
        <v>558</v>
      </c>
      <c r="D3" s="485">
        <v>0</v>
      </c>
      <c r="E3" s="485">
        <v>1</v>
      </c>
      <c r="F3" s="485">
        <v>17</v>
      </c>
      <c r="G3" s="485">
        <v>0</v>
      </c>
      <c r="H3" s="485">
        <v>0</v>
      </c>
      <c r="I3" s="485">
        <v>0</v>
      </c>
    </row>
    <row r="4" spans="1:9" x14ac:dyDescent="0.25">
      <c r="A4" s="438">
        <v>152919</v>
      </c>
      <c r="B4" s="438" t="s">
        <v>789</v>
      </c>
      <c r="C4" s="438" t="s">
        <v>514</v>
      </c>
      <c r="D4" s="485">
        <v>2</v>
      </c>
      <c r="E4" s="485">
        <v>1</v>
      </c>
      <c r="F4" s="485">
        <v>8</v>
      </c>
      <c r="G4" s="485">
        <v>0</v>
      </c>
      <c r="H4" s="485">
        <v>2</v>
      </c>
      <c r="I4" s="485">
        <v>1</v>
      </c>
    </row>
    <row r="5" spans="1:9" x14ac:dyDescent="0.25">
      <c r="A5" s="438">
        <v>152748</v>
      </c>
      <c r="B5" s="438" t="s">
        <v>790</v>
      </c>
      <c r="C5" s="438" t="s">
        <v>540</v>
      </c>
      <c r="D5" s="485">
        <v>0</v>
      </c>
      <c r="E5" s="485">
        <v>0</v>
      </c>
      <c r="F5" s="485">
        <v>18</v>
      </c>
      <c r="G5" s="485">
        <v>0</v>
      </c>
      <c r="H5" s="485">
        <v>0</v>
      </c>
      <c r="I5" s="485">
        <v>0</v>
      </c>
    </row>
    <row r="6" spans="1:9" x14ac:dyDescent="0.25">
      <c r="A6" s="438">
        <v>152752</v>
      </c>
      <c r="B6" s="438" t="s">
        <v>791</v>
      </c>
      <c r="C6" s="438" t="s">
        <v>522</v>
      </c>
      <c r="D6" s="485">
        <v>15</v>
      </c>
      <c r="E6" s="485">
        <v>4</v>
      </c>
      <c r="F6" s="485">
        <v>14</v>
      </c>
      <c r="G6" s="485">
        <v>0</v>
      </c>
      <c r="H6" s="485">
        <v>10</v>
      </c>
      <c r="I6" s="485">
        <v>0</v>
      </c>
    </row>
    <row r="7" spans="1:9" x14ac:dyDescent="0.25">
      <c r="A7" s="438">
        <v>152877</v>
      </c>
      <c r="B7" s="438" t="s">
        <v>792</v>
      </c>
      <c r="C7" s="438" t="s">
        <v>558</v>
      </c>
      <c r="D7" s="485">
        <v>4</v>
      </c>
      <c r="E7" s="485">
        <v>1</v>
      </c>
      <c r="F7" s="485">
        <v>14</v>
      </c>
      <c r="G7" s="485">
        <v>0</v>
      </c>
      <c r="H7" s="485">
        <v>4</v>
      </c>
      <c r="I7" s="485">
        <v>0</v>
      </c>
    </row>
    <row r="8" spans="1:9" x14ac:dyDescent="0.25">
      <c r="A8" s="438">
        <v>152837</v>
      </c>
      <c r="B8" s="438" t="s">
        <v>793</v>
      </c>
      <c r="C8" s="438" t="s">
        <v>514</v>
      </c>
      <c r="D8" s="485">
        <v>1</v>
      </c>
      <c r="E8" s="485">
        <v>0</v>
      </c>
      <c r="F8" s="485">
        <v>7</v>
      </c>
      <c r="G8" s="485">
        <v>0</v>
      </c>
      <c r="H8" s="485">
        <v>1</v>
      </c>
      <c r="I8" s="485">
        <v>0</v>
      </c>
    </row>
    <row r="9" spans="1:9" x14ac:dyDescent="0.25">
      <c r="A9" s="438">
        <v>152804</v>
      </c>
      <c r="B9" s="438" t="s">
        <v>794</v>
      </c>
      <c r="C9" s="438" t="s">
        <v>522</v>
      </c>
      <c r="D9" s="485">
        <v>1</v>
      </c>
      <c r="E9" s="485">
        <v>1</v>
      </c>
      <c r="F9" s="485">
        <v>34</v>
      </c>
      <c r="G9" s="485">
        <v>0</v>
      </c>
      <c r="H9" s="485">
        <v>1</v>
      </c>
      <c r="I9" s="485">
        <v>0</v>
      </c>
    </row>
    <row r="10" spans="1:9" x14ac:dyDescent="0.25">
      <c r="A10" s="438">
        <v>152820</v>
      </c>
      <c r="B10" s="438" t="s">
        <v>795</v>
      </c>
      <c r="C10" s="438" t="s">
        <v>531</v>
      </c>
      <c r="D10" s="485">
        <v>4</v>
      </c>
      <c r="E10" s="485">
        <v>1</v>
      </c>
      <c r="F10" s="485">
        <v>13</v>
      </c>
      <c r="G10" s="485">
        <v>0</v>
      </c>
      <c r="H10" s="485">
        <v>4</v>
      </c>
      <c r="I10" s="485">
        <v>0</v>
      </c>
    </row>
    <row r="11" spans="1:9" x14ac:dyDescent="0.25">
      <c r="A11" s="438">
        <v>152892</v>
      </c>
      <c r="B11" s="438" t="s">
        <v>796</v>
      </c>
      <c r="C11" s="438" t="s">
        <v>531</v>
      </c>
      <c r="D11" s="485">
        <v>0</v>
      </c>
      <c r="E11" s="485">
        <v>0</v>
      </c>
      <c r="F11" s="485">
        <v>16</v>
      </c>
      <c r="G11" s="485">
        <v>0</v>
      </c>
      <c r="H11" s="485">
        <v>0</v>
      </c>
      <c r="I11" s="485">
        <v>0</v>
      </c>
    </row>
    <row r="12" spans="1:9" x14ac:dyDescent="0.25">
      <c r="A12" s="438">
        <v>152943</v>
      </c>
      <c r="B12" s="438" t="s">
        <v>797</v>
      </c>
      <c r="C12" s="438" t="s">
        <v>540</v>
      </c>
      <c r="D12" s="485">
        <v>3</v>
      </c>
      <c r="E12" s="485">
        <v>3</v>
      </c>
      <c r="F12" s="485">
        <v>9</v>
      </c>
      <c r="G12" s="485">
        <v>0</v>
      </c>
      <c r="H12" s="485">
        <v>3</v>
      </c>
      <c r="I12" s="485">
        <v>1</v>
      </c>
    </row>
    <row r="13" spans="1:9" x14ac:dyDescent="0.25">
      <c r="A13" s="438">
        <v>152872</v>
      </c>
      <c r="B13" s="438" t="s">
        <v>798</v>
      </c>
      <c r="C13" s="438" t="s">
        <v>558</v>
      </c>
      <c r="D13" s="485">
        <v>0</v>
      </c>
      <c r="E13" s="485">
        <v>1</v>
      </c>
      <c r="F13" s="485">
        <v>18</v>
      </c>
      <c r="G13" s="485">
        <v>0</v>
      </c>
      <c r="H13" s="485">
        <v>0</v>
      </c>
      <c r="I13" s="485">
        <v>0</v>
      </c>
    </row>
    <row r="14" spans="1:9" x14ac:dyDescent="0.25">
      <c r="A14" s="438">
        <v>152931</v>
      </c>
      <c r="B14" s="438" t="s">
        <v>799</v>
      </c>
      <c r="C14" s="438" t="s">
        <v>522</v>
      </c>
      <c r="D14" s="485">
        <v>5</v>
      </c>
      <c r="E14" s="485">
        <v>2</v>
      </c>
      <c r="F14" s="485">
        <v>19</v>
      </c>
      <c r="G14" s="485">
        <v>1</v>
      </c>
      <c r="H14" s="485">
        <v>2</v>
      </c>
      <c r="I14" s="485">
        <v>0</v>
      </c>
    </row>
    <row r="15" spans="1:9" x14ac:dyDescent="0.25">
      <c r="A15" s="438">
        <v>152949</v>
      </c>
      <c r="B15" s="438" t="s">
        <v>800</v>
      </c>
      <c r="C15" s="438" t="s">
        <v>540</v>
      </c>
      <c r="D15" s="485">
        <v>0</v>
      </c>
      <c r="E15" s="485">
        <v>1</v>
      </c>
      <c r="F15" s="485">
        <v>17</v>
      </c>
      <c r="G15" s="485">
        <v>0</v>
      </c>
      <c r="H15" s="485">
        <v>0</v>
      </c>
      <c r="I15" s="485">
        <v>0</v>
      </c>
    </row>
    <row r="16" spans="1:9" x14ac:dyDescent="0.25">
      <c r="A16" s="438">
        <v>152799</v>
      </c>
      <c r="B16" s="438" t="s">
        <v>801</v>
      </c>
      <c r="C16" s="438" t="s">
        <v>512</v>
      </c>
      <c r="D16" s="485">
        <v>0</v>
      </c>
      <c r="E16" s="485">
        <v>0</v>
      </c>
      <c r="F16" s="485">
        <v>19</v>
      </c>
      <c r="G16" s="485">
        <v>0</v>
      </c>
      <c r="H16" s="485">
        <v>0</v>
      </c>
      <c r="I16" s="485">
        <v>0</v>
      </c>
    </row>
    <row r="17" spans="1:9" x14ac:dyDescent="0.25">
      <c r="A17" s="438">
        <v>152930</v>
      </c>
      <c r="B17" s="438" t="s">
        <v>802</v>
      </c>
      <c r="C17" s="438" t="s">
        <v>522</v>
      </c>
      <c r="D17" s="485">
        <v>3</v>
      </c>
      <c r="E17" s="485">
        <v>3</v>
      </c>
      <c r="F17" s="485">
        <v>29</v>
      </c>
      <c r="G17" s="485">
        <v>0</v>
      </c>
      <c r="H17" s="485">
        <v>3</v>
      </c>
      <c r="I17" s="485">
        <v>0</v>
      </c>
    </row>
    <row r="18" spans="1:9" x14ac:dyDescent="0.25">
      <c r="A18" s="438">
        <v>152918</v>
      </c>
      <c r="B18" s="438" t="s">
        <v>803</v>
      </c>
      <c r="C18" s="438" t="s">
        <v>540</v>
      </c>
      <c r="D18" s="485">
        <v>1</v>
      </c>
      <c r="E18" s="485">
        <v>1</v>
      </c>
      <c r="F18" s="485">
        <v>20</v>
      </c>
      <c r="G18" s="485">
        <v>0</v>
      </c>
      <c r="H18" s="485">
        <v>1</v>
      </c>
      <c r="I18" s="485">
        <v>0</v>
      </c>
    </row>
    <row r="19" spans="1:9" x14ac:dyDescent="0.25">
      <c r="A19" s="438">
        <v>152816</v>
      </c>
      <c r="B19" s="438" t="s">
        <v>804</v>
      </c>
      <c r="C19" s="438" t="s">
        <v>514</v>
      </c>
      <c r="D19" s="485">
        <v>1</v>
      </c>
      <c r="E19" s="485">
        <v>0</v>
      </c>
      <c r="F19" s="485">
        <v>13</v>
      </c>
      <c r="G19" s="485">
        <v>1</v>
      </c>
      <c r="H19" s="485">
        <v>0</v>
      </c>
      <c r="I19" s="485">
        <v>0</v>
      </c>
    </row>
    <row r="20" spans="1:9" x14ac:dyDescent="0.25">
      <c r="A20" s="438">
        <v>152762</v>
      </c>
      <c r="B20" s="438" t="s">
        <v>805</v>
      </c>
      <c r="C20" s="438" t="s">
        <v>512</v>
      </c>
      <c r="D20" s="485">
        <v>0</v>
      </c>
      <c r="E20" s="485">
        <v>0</v>
      </c>
      <c r="F20" s="485">
        <v>16</v>
      </c>
      <c r="G20" s="485">
        <v>0</v>
      </c>
      <c r="H20" s="485">
        <v>0</v>
      </c>
      <c r="I20" s="485">
        <v>0</v>
      </c>
    </row>
    <row r="21" spans="1:9" x14ac:dyDescent="0.25">
      <c r="A21" s="438">
        <v>152755</v>
      </c>
      <c r="B21" s="438" t="s">
        <v>806</v>
      </c>
      <c r="C21" s="438" t="s">
        <v>558</v>
      </c>
      <c r="D21" s="485">
        <v>13</v>
      </c>
      <c r="E21" s="485">
        <v>1</v>
      </c>
      <c r="F21" s="485">
        <v>15</v>
      </c>
      <c r="G21" s="485">
        <v>0</v>
      </c>
      <c r="H21" s="485">
        <v>11</v>
      </c>
      <c r="I21" s="485">
        <v>0</v>
      </c>
    </row>
    <row r="22" spans="1:9" x14ac:dyDescent="0.25">
      <c r="A22" s="438">
        <v>152822</v>
      </c>
      <c r="B22" s="438" t="s">
        <v>807</v>
      </c>
      <c r="C22" s="438" t="s">
        <v>525</v>
      </c>
      <c r="D22" s="485">
        <v>0</v>
      </c>
      <c r="E22" s="485">
        <v>0</v>
      </c>
      <c r="F22" s="485">
        <v>25</v>
      </c>
      <c r="G22" s="485">
        <v>0</v>
      </c>
      <c r="H22" s="485">
        <v>0</v>
      </c>
      <c r="I22" s="485">
        <v>0</v>
      </c>
    </row>
    <row r="23" spans="1:9" x14ac:dyDescent="0.25">
      <c r="A23" s="438">
        <v>152898</v>
      </c>
      <c r="B23" s="438" t="s">
        <v>808</v>
      </c>
      <c r="C23" s="438" t="s">
        <v>531</v>
      </c>
      <c r="D23" s="485">
        <v>14</v>
      </c>
      <c r="E23" s="485">
        <v>1</v>
      </c>
      <c r="F23" s="485">
        <v>9</v>
      </c>
      <c r="G23" s="485">
        <v>1</v>
      </c>
      <c r="H23" s="485">
        <v>8</v>
      </c>
      <c r="I23" s="485">
        <v>0</v>
      </c>
    </row>
    <row r="24" spans="1:9" x14ac:dyDescent="0.25">
      <c r="A24" s="438">
        <v>152862</v>
      </c>
      <c r="B24" s="438" t="s">
        <v>809</v>
      </c>
      <c r="C24" s="438" t="s">
        <v>512</v>
      </c>
      <c r="D24" s="485">
        <v>2</v>
      </c>
      <c r="E24" s="485">
        <v>1</v>
      </c>
      <c r="F24" s="485">
        <v>12</v>
      </c>
      <c r="G24" s="485">
        <v>2</v>
      </c>
      <c r="H24" s="485">
        <v>0</v>
      </c>
      <c r="I24" s="485">
        <v>0</v>
      </c>
    </row>
    <row r="25" spans="1:9" x14ac:dyDescent="0.25">
      <c r="A25" s="438">
        <v>152904</v>
      </c>
      <c r="B25" s="438" t="s">
        <v>810</v>
      </c>
      <c r="C25" s="438" t="s">
        <v>540</v>
      </c>
      <c r="D25" s="485">
        <v>0</v>
      </c>
      <c r="E25" s="485">
        <v>0</v>
      </c>
      <c r="F25" s="485">
        <v>21</v>
      </c>
      <c r="G25" s="485">
        <v>0</v>
      </c>
      <c r="H25" s="485">
        <v>0</v>
      </c>
      <c r="I25" s="485">
        <v>0</v>
      </c>
    </row>
    <row r="26" spans="1:9" x14ac:dyDescent="0.25">
      <c r="A26" s="438">
        <v>152890</v>
      </c>
      <c r="B26" s="438" t="s">
        <v>811</v>
      </c>
      <c r="C26" s="438" t="s">
        <v>512</v>
      </c>
      <c r="D26" s="485">
        <v>2</v>
      </c>
      <c r="E26" s="485">
        <v>2</v>
      </c>
      <c r="F26" s="485">
        <v>14</v>
      </c>
      <c r="G26" s="485">
        <v>1</v>
      </c>
      <c r="H26" s="485">
        <v>1</v>
      </c>
      <c r="I26" s="485">
        <v>1</v>
      </c>
    </row>
    <row r="27" spans="1:9" x14ac:dyDescent="0.25">
      <c r="A27" s="438">
        <v>152807</v>
      </c>
      <c r="B27" s="438" t="s">
        <v>812</v>
      </c>
      <c r="C27" s="438" t="s">
        <v>525</v>
      </c>
      <c r="D27" s="485">
        <v>0</v>
      </c>
      <c r="E27" s="485">
        <v>0</v>
      </c>
      <c r="F27" s="485">
        <v>25</v>
      </c>
      <c r="G27" s="485">
        <v>0</v>
      </c>
      <c r="H27" s="485">
        <v>0</v>
      </c>
      <c r="I27" s="485">
        <v>0</v>
      </c>
    </row>
    <row r="28" spans="1:9" x14ac:dyDescent="0.25">
      <c r="A28" s="438">
        <v>152781</v>
      </c>
      <c r="B28" s="438" t="s">
        <v>813</v>
      </c>
      <c r="C28" s="438" t="s">
        <v>531</v>
      </c>
      <c r="D28" s="485">
        <v>0</v>
      </c>
      <c r="E28" s="485">
        <v>0</v>
      </c>
      <c r="F28" s="485">
        <v>18</v>
      </c>
      <c r="G28" s="485">
        <v>0</v>
      </c>
      <c r="H28" s="485">
        <v>0</v>
      </c>
      <c r="I28" s="485">
        <v>0</v>
      </c>
    </row>
    <row r="29" spans="1:9" x14ac:dyDescent="0.25">
      <c r="A29" s="438">
        <v>152879</v>
      </c>
      <c r="B29" s="438" t="s">
        <v>814</v>
      </c>
      <c r="C29" s="438" t="s">
        <v>525</v>
      </c>
      <c r="D29" s="485">
        <v>0</v>
      </c>
      <c r="E29" s="485">
        <v>0</v>
      </c>
      <c r="F29" s="485">
        <v>17</v>
      </c>
      <c r="G29" s="485">
        <v>0</v>
      </c>
      <c r="H29" s="485">
        <v>0</v>
      </c>
      <c r="I29" s="485">
        <v>0</v>
      </c>
    </row>
    <row r="30" spans="1:9" x14ac:dyDescent="0.25">
      <c r="A30" s="438">
        <v>152948</v>
      </c>
      <c r="B30" s="438" t="s">
        <v>815</v>
      </c>
      <c r="C30" s="438" t="s">
        <v>512</v>
      </c>
      <c r="D30" s="485">
        <v>2</v>
      </c>
      <c r="E30" s="485">
        <v>0</v>
      </c>
      <c r="F30" s="485">
        <v>17</v>
      </c>
      <c r="G30" s="485">
        <v>0</v>
      </c>
      <c r="H30" s="485">
        <v>2</v>
      </c>
      <c r="I30" s="485">
        <v>0</v>
      </c>
    </row>
    <row r="31" spans="1:9" x14ac:dyDescent="0.25">
      <c r="A31" s="438">
        <v>152932</v>
      </c>
      <c r="B31" s="438" t="s">
        <v>816</v>
      </c>
      <c r="C31" s="438" t="s">
        <v>525</v>
      </c>
      <c r="D31" s="485">
        <v>0</v>
      </c>
      <c r="E31" s="485">
        <v>0</v>
      </c>
      <c r="F31" s="485">
        <v>25</v>
      </c>
      <c r="G31" s="485">
        <v>0</v>
      </c>
      <c r="H31" s="485">
        <v>0</v>
      </c>
      <c r="I31" s="485">
        <v>0</v>
      </c>
    </row>
    <row r="32" spans="1:9" x14ac:dyDescent="0.25">
      <c r="A32" s="438">
        <v>152947</v>
      </c>
      <c r="B32" s="438" t="s">
        <v>817</v>
      </c>
      <c r="C32" s="438" t="s">
        <v>531</v>
      </c>
      <c r="D32" s="485">
        <v>1</v>
      </c>
      <c r="E32" s="485">
        <v>0</v>
      </c>
      <c r="F32" s="485">
        <v>14</v>
      </c>
      <c r="G32" s="485">
        <v>0</v>
      </c>
      <c r="H32" s="485">
        <v>1</v>
      </c>
      <c r="I32" s="485">
        <v>0</v>
      </c>
    </row>
    <row r="33" spans="1:9" x14ac:dyDescent="0.25">
      <c r="A33" s="438">
        <v>152878</v>
      </c>
      <c r="B33" s="438" t="s">
        <v>818</v>
      </c>
      <c r="C33" s="438" t="s">
        <v>514</v>
      </c>
      <c r="D33" s="485">
        <v>0</v>
      </c>
      <c r="E33" s="485">
        <v>0</v>
      </c>
      <c r="F33" s="485">
        <v>14</v>
      </c>
      <c r="G33" s="485">
        <v>0</v>
      </c>
      <c r="H33" s="485">
        <v>0</v>
      </c>
      <c r="I33" s="485">
        <v>0</v>
      </c>
    </row>
    <row r="34" spans="1:9" x14ac:dyDescent="0.25">
      <c r="A34" s="438">
        <v>152847</v>
      </c>
      <c r="B34" s="438" t="s">
        <v>819</v>
      </c>
      <c r="C34" s="438" t="s">
        <v>512</v>
      </c>
      <c r="D34" s="485">
        <v>1</v>
      </c>
      <c r="E34" s="485">
        <v>0</v>
      </c>
      <c r="F34" s="485">
        <v>11</v>
      </c>
      <c r="G34" s="485">
        <v>0</v>
      </c>
      <c r="H34" s="485">
        <v>1</v>
      </c>
      <c r="I34" s="485">
        <v>0</v>
      </c>
    </row>
    <row r="35" spans="1:9" x14ac:dyDescent="0.25">
      <c r="A35" s="438">
        <v>152767</v>
      </c>
      <c r="B35" s="438" t="s">
        <v>820</v>
      </c>
      <c r="C35" s="438" t="s">
        <v>540</v>
      </c>
      <c r="D35" s="485">
        <v>0</v>
      </c>
      <c r="E35" s="485">
        <v>0</v>
      </c>
      <c r="F35" s="485">
        <v>24</v>
      </c>
      <c r="G35" s="485">
        <v>0</v>
      </c>
      <c r="H35" s="485">
        <v>0</v>
      </c>
      <c r="I35" s="485">
        <v>0</v>
      </c>
    </row>
    <row r="36" spans="1:9" x14ac:dyDescent="0.25">
      <c r="A36" s="438">
        <v>152856</v>
      </c>
      <c r="B36" s="438" t="s">
        <v>821</v>
      </c>
      <c r="C36" s="438" t="s">
        <v>531</v>
      </c>
      <c r="D36" s="485">
        <v>0</v>
      </c>
      <c r="E36" s="485">
        <v>0</v>
      </c>
      <c r="F36" s="485">
        <v>21</v>
      </c>
      <c r="G36" s="485">
        <v>0</v>
      </c>
      <c r="H36" s="485">
        <v>0</v>
      </c>
      <c r="I36" s="485">
        <v>0</v>
      </c>
    </row>
    <row r="37" spans="1:9" x14ac:dyDescent="0.25">
      <c r="A37" s="438">
        <v>152942</v>
      </c>
      <c r="B37" s="438" t="s">
        <v>822</v>
      </c>
      <c r="C37" s="438" t="s">
        <v>558</v>
      </c>
      <c r="D37" s="485">
        <v>1</v>
      </c>
      <c r="E37" s="485">
        <v>1</v>
      </c>
      <c r="F37" s="485">
        <v>22</v>
      </c>
      <c r="G37" s="485">
        <v>0</v>
      </c>
      <c r="H37" s="485">
        <v>1</v>
      </c>
      <c r="I37" s="485">
        <v>0</v>
      </c>
    </row>
    <row r="38" spans="1:9" x14ac:dyDescent="0.25">
      <c r="A38" s="438">
        <v>152832</v>
      </c>
      <c r="B38" s="438" t="s">
        <v>823</v>
      </c>
      <c r="C38" s="438" t="s">
        <v>520</v>
      </c>
      <c r="D38" s="485">
        <v>0</v>
      </c>
      <c r="E38" s="485">
        <v>0</v>
      </c>
      <c r="F38" s="485">
        <v>18</v>
      </c>
      <c r="G38" s="485">
        <v>0</v>
      </c>
      <c r="H38" s="485">
        <v>0</v>
      </c>
      <c r="I38" s="485">
        <v>0</v>
      </c>
    </row>
    <row r="39" spans="1:9" x14ac:dyDescent="0.25">
      <c r="A39" s="438">
        <v>152885</v>
      </c>
      <c r="B39" s="438" t="s">
        <v>824</v>
      </c>
      <c r="C39" s="438" t="s">
        <v>540</v>
      </c>
      <c r="D39" s="485">
        <v>2</v>
      </c>
      <c r="E39" s="485">
        <v>1</v>
      </c>
      <c r="F39" s="485">
        <v>7</v>
      </c>
      <c r="G39" s="485">
        <v>0</v>
      </c>
      <c r="H39" s="485">
        <v>2</v>
      </c>
      <c r="I39" s="485">
        <v>0</v>
      </c>
    </row>
    <row r="40" spans="1:9" x14ac:dyDescent="0.25">
      <c r="A40" s="438">
        <v>152933</v>
      </c>
      <c r="B40" s="438" t="s">
        <v>825</v>
      </c>
      <c r="C40" s="438" t="s">
        <v>558</v>
      </c>
      <c r="D40" s="485">
        <v>0</v>
      </c>
      <c r="E40" s="485">
        <v>1</v>
      </c>
      <c r="F40" s="485">
        <v>21</v>
      </c>
      <c r="G40" s="485">
        <v>0</v>
      </c>
      <c r="H40" s="485">
        <v>0</v>
      </c>
      <c r="I40" s="485">
        <v>0</v>
      </c>
    </row>
    <row r="41" spans="1:9" x14ac:dyDescent="0.25">
      <c r="A41" s="438">
        <v>152841</v>
      </c>
      <c r="B41" s="438" t="s">
        <v>826</v>
      </c>
      <c r="C41" s="438" t="s">
        <v>520</v>
      </c>
      <c r="D41" s="485">
        <v>0</v>
      </c>
      <c r="E41" s="485">
        <v>0</v>
      </c>
      <c r="F41" s="485">
        <v>17</v>
      </c>
      <c r="G41" s="485">
        <v>0</v>
      </c>
      <c r="H41" s="485">
        <v>0</v>
      </c>
      <c r="I41" s="485">
        <v>0</v>
      </c>
    </row>
    <row r="42" spans="1:9" x14ac:dyDescent="0.25">
      <c r="A42" s="438">
        <v>152798</v>
      </c>
      <c r="B42" s="438" t="s">
        <v>827</v>
      </c>
      <c r="C42" s="438" t="s">
        <v>540</v>
      </c>
      <c r="D42" s="485">
        <v>0</v>
      </c>
      <c r="E42" s="485">
        <v>0</v>
      </c>
      <c r="F42" s="485">
        <v>17</v>
      </c>
      <c r="G42" s="485">
        <v>0</v>
      </c>
      <c r="H42" s="485">
        <v>0</v>
      </c>
      <c r="I42" s="485">
        <v>0</v>
      </c>
    </row>
    <row r="43" spans="1:9" x14ac:dyDescent="0.25">
      <c r="A43" s="438">
        <v>152830</v>
      </c>
      <c r="B43" s="438" t="s">
        <v>828</v>
      </c>
      <c r="C43" s="438" t="s">
        <v>540</v>
      </c>
      <c r="D43" s="485">
        <v>0</v>
      </c>
      <c r="E43" s="485">
        <v>1</v>
      </c>
      <c r="F43" s="485">
        <v>23</v>
      </c>
      <c r="G43" s="485">
        <v>0</v>
      </c>
      <c r="H43" s="485">
        <v>0</v>
      </c>
      <c r="I43" s="485">
        <v>0</v>
      </c>
    </row>
    <row r="44" spans="1:9" x14ac:dyDescent="0.25">
      <c r="A44" s="438">
        <v>152788</v>
      </c>
      <c r="B44" s="438" t="s">
        <v>829</v>
      </c>
      <c r="C44" s="438" t="s">
        <v>525</v>
      </c>
      <c r="D44" s="485">
        <v>0</v>
      </c>
      <c r="E44" s="485">
        <v>0</v>
      </c>
      <c r="F44" s="485">
        <v>27</v>
      </c>
      <c r="G44" s="485">
        <v>0</v>
      </c>
      <c r="H44" s="485">
        <v>0</v>
      </c>
      <c r="I44" s="485">
        <v>0</v>
      </c>
    </row>
    <row r="45" spans="1:9" x14ac:dyDescent="0.25">
      <c r="A45" s="438">
        <v>152793</v>
      </c>
      <c r="B45" s="438" t="s">
        <v>830</v>
      </c>
      <c r="C45" s="438" t="s">
        <v>520</v>
      </c>
      <c r="D45" s="485">
        <v>0</v>
      </c>
      <c r="E45" s="485">
        <v>0</v>
      </c>
      <c r="F45" s="485">
        <v>20</v>
      </c>
      <c r="G45" s="485">
        <v>0</v>
      </c>
      <c r="H45" s="485">
        <v>0</v>
      </c>
      <c r="I45" s="485">
        <v>0</v>
      </c>
    </row>
    <row r="46" spans="1:9" x14ac:dyDescent="0.25">
      <c r="A46" s="438">
        <v>152867</v>
      </c>
      <c r="B46" s="438" t="s">
        <v>831</v>
      </c>
      <c r="C46" s="438" t="s">
        <v>514</v>
      </c>
      <c r="D46" s="485">
        <v>2</v>
      </c>
      <c r="E46" s="485">
        <v>0</v>
      </c>
      <c r="F46" s="485">
        <v>15</v>
      </c>
      <c r="G46" s="485">
        <v>0</v>
      </c>
      <c r="H46" s="485">
        <v>2</v>
      </c>
      <c r="I46" s="485">
        <v>0</v>
      </c>
    </row>
    <row r="47" spans="1:9" x14ac:dyDescent="0.25">
      <c r="A47" s="438">
        <v>152794</v>
      </c>
      <c r="B47" s="438" t="s">
        <v>832</v>
      </c>
      <c r="C47" s="438" t="s">
        <v>531</v>
      </c>
      <c r="D47" s="485">
        <v>19</v>
      </c>
      <c r="E47" s="485">
        <v>5</v>
      </c>
      <c r="F47" s="485">
        <v>14</v>
      </c>
      <c r="G47" s="485">
        <v>2</v>
      </c>
      <c r="H47" s="485">
        <v>11</v>
      </c>
      <c r="I47" s="485">
        <v>0</v>
      </c>
    </row>
    <row r="48" spans="1:9" x14ac:dyDescent="0.25">
      <c r="A48" s="438">
        <v>152912</v>
      </c>
      <c r="B48" s="438" t="s">
        <v>833</v>
      </c>
      <c r="C48" s="438" t="s">
        <v>514</v>
      </c>
      <c r="D48" s="485">
        <v>2</v>
      </c>
      <c r="E48" s="485">
        <v>0</v>
      </c>
      <c r="F48" s="485">
        <v>18</v>
      </c>
      <c r="G48" s="485">
        <v>1</v>
      </c>
      <c r="H48" s="485">
        <v>1</v>
      </c>
      <c r="I48" s="485">
        <v>0</v>
      </c>
    </row>
    <row r="49" spans="1:9" x14ac:dyDescent="0.25">
      <c r="A49" s="438">
        <v>152917</v>
      </c>
      <c r="B49" s="438" t="s">
        <v>834</v>
      </c>
      <c r="C49" s="438" t="s">
        <v>520</v>
      </c>
      <c r="D49" s="485">
        <v>0</v>
      </c>
      <c r="E49" s="485">
        <v>0</v>
      </c>
      <c r="F49" s="485">
        <v>20</v>
      </c>
      <c r="G49" s="485">
        <v>0</v>
      </c>
      <c r="H49" s="485">
        <v>0</v>
      </c>
      <c r="I49" s="485">
        <v>0</v>
      </c>
    </row>
    <row r="50" spans="1:9" x14ac:dyDescent="0.25">
      <c r="A50" s="438">
        <v>100358</v>
      </c>
      <c r="B50" s="438" t="s">
        <v>835</v>
      </c>
      <c r="C50" s="438" t="s">
        <v>520</v>
      </c>
      <c r="D50" s="485">
        <v>0</v>
      </c>
      <c r="E50" s="485">
        <v>0</v>
      </c>
      <c r="F50" s="485">
        <v>22</v>
      </c>
      <c r="G50" s="485">
        <v>0</v>
      </c>
      <c r="H50" s="485">
        <v>0</v>
      </c>
      <c r="I50" s="485">
        <v>0</v>
      </c>
    </row>
    <row r="51" spans="1:9" x14ac:dyDescent="0.25">
      <c r="A51" s="438">
        <v>152800</v>
      </c>
      <c r="B51" s="438" t="s">
        <v>836</v>
      </c>
      <c r="C51" s="438" t="s">
        <v>512</v>
      </c>
      <c r="D51" s="485">
        <v>0</v>
      </c>
      <c r="E51" s="485">
        <v>0</v>
      </c>
      <c r="F51" s="485">
        <v>20</v>
      </c>
      <c r="G51" s="485">
        <v>0</v>
      </c>
      <c r="H51" s="485">
        <v>0</v>
      </c>
      <c r="I51" s="485">
        <v>0</v>
      </c>
    </row>
    <row r="52" spans="1:9" x14ac:dyDescent="0.25">
      <c r="A52" s="438">
        <v>152823</v>
      </c>
      <c r="B52" s="438" t="s">
        <v>837</v>
      </c>
      <c r="C52" s="438" t="s">
        <v>512</v>
      </c>
      <c r="D52" s="485">
        <v>0</v>
      </c>
      <c r="E52" s="485">
        <v>0</v>
      </c>
      <c r="F52" s="485">
        <v>16</v>
      </c>
      <c r="G52" s="485">
        <v>0</v>
      </c>
      <c r="H52" s="485">
        <v>0</v>
      </c>
      <c r="I52" s="485">
        <v>0</v>
      </c>
    </row>
    <row r="53" spans="1:9" x14ac:dyDescent="0.25">
      <c r="A53" s="438">
        <v>152796</v>
      </c>
      <c r="B53" s="438" t="s">
        <v>838</v>
      </c>
      <c r="C53" s="438" t="s">
        <v>520</v>
      </c>
      <c r="D53" s="485">
        <v>0</v>
      </c>
      <c r="E53" s="485">
        <v>1</v>
      </c>
      <c r="F53" s="485">
        <v>14</v>
      </c>
      <c r="G53" s="485">
        <v>0</v>
      </c>
      <c r="H53" s="485">
        <v>0</v>
      </c>
      <c r="I53" s="485">
        <v>1</v>
      </c>
    </row>
    <row r="54" spans="1:9" x14ac:dyDescent="0.25">
      <c r="A54" s="438">
        <v>152743</v>
      </c>
      <c r="B54" s="438" t="s">
        <v>839</v>
      </c>
      <c r="C54" s="438" t="s">
        <v>520</v>
      </c>
      <c r="D54" s="485">
        <v>0</v>
      </c>
      <c r="E54" s="485">
        <v>0</v>
      </c>
      <c r="F54" s="485">
        <v>16</v>
      </c>
      <c r="G54" s="485">
        <v>0</v>
      </c>
      <c r="H54" s="485">
        <v>0</v>
      </c>
      <c r="I54" s="485">
        <v>0</v>
      </c>
    </row>
    <row r="55" spans="1:9" x14ac:dyDescent="0.25">
      <c r="A55" s="438">
        <v>152894</v>
      </c>
      <c r="B55" s="438" t="s">
        <v>840</v>
      </c>
      <c r="C55" s="438" t="s">
        <v>540</v>
      </c>
      <c r="D55" s="485">
        <v>0</v>
      </c>
      <c r="E55" s="485">
        <v>0</v>
      </c>
      <c r="F55" s="485">
        <v>16</v>
      </c>
      <c r="G55" s="485">
        <v>0</v>
      </c>
      <c r="H55" s="485">
        <v>0</v>
      </c>
      <c r="I55" s="485">
        <v>0</v>
      </c>
    </row>
    <row r="56" spans="1:9" x14ac:dyDescent="0.25">
      <c r="A56" s="438">
        <v>152831</v>
      </c>
      <c r="B56" s="438" t="s">
        <v>841</v>
      </c>
      <c r="C56" s="438" t="s">
        <v>512</v>
      </c>
      <c r="D56" s="485">
        <v>0</v>
      </c>
      <c r="E56" s="485">
        <v>0</v>
      </c>
      <c r="F56" s="485">
        <v>14</v>
      </c>
      <c r="G56" s="485">
        <v>0</v>
      </c>
      <c r="H56" s="485">
        <v>0</v>
      </c>
      <c r="I56" s="485">
        <v>0</v>
      </c>
    </row>
    <row r="57" spans="1:9" x14ac:dyDescent="0.25">
      <c r="A57" s="438">
        <v>152860</v>
      </c>
      <c r="B57" s="438" t="s">
        <v>842</v>
      </c>
      <c r="C57" s="438" t="s">
        <v>558</v>
      </c>
      <c r="D57" s="485">
        <v>0</v>
      </c>
      <c r="E57" s="485">
        <v>1</v>
      </c>
      <c r="F57" s="485">
        <v>22</v>
      </c>
      <c r="G57" s="485">
        <v>0</v>
      </c>
      <c r="H57" s="485">
        <v>0</v>
      </c>
      <c r="I57" s="485">
        <v>0</v>
      </c>
    </row>
    <row r="58" spans="1:9" x14ac:dyDescent="0.25">
      <c r="A58" s="438">
        <v>152838</v>
      </c>
      <c r="B58" s="438" t="s">
        <v>843</v>
      </c>
      <c r="C58" s="438" t="s">
        <v>558</v>
      </c>
      <c r="D58" s="485">
        <v>3</v>
      </c>
      <c r="E58" s="485">
        <v>3</v>
      </c>
      <c r="F58" s="485">
        <v>21</v>
      </c>
      <c r="G58" s="485">
        <v>1</v>
      </c>
      <c r="H58" s="485">
        <v>2</v>
      </c>
      <c r="I58" s="485">
        <v>1</v>
      </c>
    </row>
    <row r="59" spans="1:9" x14ac:dyDescent="0.25">
      <c r="A59" s="438">
        <v>152747</v>
      </c>
      <c r="B59" s="438" t="s">
        <v>844</v>
      </c>
      <c r="C59" s="438" t="s">
        <v>525</v>
      </c>
      <c r="D59" s="485">
        <v>0</v>
      </c>
      <c r="E59" s="485">
        <v>0</v>
      </c>
      <c r="F59" s="485">
        <v>27</v>
      </c>
      <c r="G59" s="485">
        <v>0</v>
      </c>
      <c r="H59" s="485">
        <v>0</v>
      </c>
      <c r="I59" s="485">
        <v>0</v>
      </c>
    </row>
    <row r="60" spans="1:9" x14ac:dyDescent="0.25">
      <c r="A60" s="438">
        <v>152899</v>
      </c>
      <c r="B60" s="438" t="s">
        <v>845</v>
      </c>
      <c r="C60" s="438" t="s">
        <v>531</v>
      </c>
      <c r="D60" s="485">
        <v>0</v>
      </c>
      <c r="E60" s="485">
        <v>1</v>
      </c>
      <c r="F60" s="485">
        <v>17</v>
      </c>
      <c r="G60" s="485">
        <v>0</v>
      </c>
      <c r="H60" s="485">
        <v>0</v>
      </c>
      <c r="I60" s="485">
        <v>1</v>
      </c>
    </row>
    <row r="61" spans="1:9" x14ac:dyDescent="0.25">
      <c r="A61" s="438">
        <v>152740</v>
      </c>
      <c r="B61" s="438" t="s">
        <v>846</v>
      </c>
      <c r="C61" s="438" t="s">
        <v>520</v>
      </c>
      <c r="D61" s="485">
        <v>0</v>
      </c>
      <c r="E61" s="485">
        <v>0</v>
      </c>
      <c r="F61" s="485">
        <v>13</v>
      </c>
      <c r="G61" s="485">
        <v>0</v>
      </c>
      <c r="H61" s="485">
        <v>0</v>
      </c>
      <c r="I61" s="485">
        <v>0</v>
      </c>
    </row>
    <row r="62" spans="1:9" x14ac:dyDescent="0.25">
      <c r="A62" s="438">
        <v>152935</v>
      </c>
      <c r="B62" s="438" t="s">
        <v>847</v>
      </c>
      <c r="C62" s="438" t="s">
        <v>540</v>
      </c>
      <c r="D62" s="485">
        <v>0</v>
      </c>
      <c r="E62" s="485">
        <v>0</v>
      </c>
      <c r="F62" s="485">
        <v>21</v>
      </c>
      <c r="G62" s="485">
        <v>0</v>
      </c>
      <c r="H62" s="485">
        <v>0</v>
      </c>
      <c r="I62" s="485">
        <v>0</v>
      </c>
    </row>
    <row r="63" spans="1:9" x14ac:dyDescent="0.25">
      <c r="A63" s="438">
        <v>152842</v>
      </c>
      <c r="B63" s="438" t="s">
        <v>848</v>
      </c>
      <c r="C63" s="438" t="s">
        <v>540</v>
      </c>
      <c r="D63" s="485">
        <v>0</v>
      </c>
      <c r="E63" s="485">
        <v>1</v>
      </c>
      <c r="F63" s="485">
        <v>15</v>
      </c>
      <c r="G63" s="485">
        <v>0</v>
      </c>
      <c r="H63" s="485">
        <v>0</v>
      </c>
      <c r="I63" s="485">
        <v>0</v>
      </c>
    </row>
    <row r="64" spans="1:9" x14ac:dyDescent="0.25">
      <c r="A64" s="438">
        <v>152764</v>
      </c>
      <c r="B64" s="438" t="s">
        <v>849</v>
      </c>
      <c r="C64" s="438" t="s">
        <v>540</v>
      </c>
      <c r="D64" s="485">
        <v>15</v>
      </c>
      <c r="E64" s="485">
        <v>3</v>
      </c>
      <c r="F64" s="485">
        <v>19</v>
      </c>
      <c r="G64" s="485">
        <v>2</v>
      </c>
      <c r="H64" s="485">
        <v>9</v>
      </c>
      <c r="I64" s="485">
        <v>0</v>
      </c>
    </row>
    <row r="65" spans="1:9" x14ac:dyDescent="0.25">
      <c r="A65" s="438">
        <v>160010</v>
      </c>
      <c r="B65" s="438" t="s">
        <v>850</v>
      </c>
      <c r="C65" s="438" t="s">
        <v>531</v>
      </c>
      <c r="D65" s="485">
        <v>4</v>
      </c>
      <c r="E65" s="485">
        <v>2</v>
      </c>
      <c r="F65" s="485">
        <v>10</v>
      </c>
      <c r="G65" s="485">
        <v>0</v>
      </c>
      <c r="H65" s="485">
        <v>3</v>
      </c>
      <c r="I65" s="485">
        <v>1</v>
      </c>
    </row>
    <row r="66" spans="1:9" x14ac:dyDescent="0.25">
      <c r="A66" s="438">
        <v>152876</v>
      </c>
      <c r="B66" s="438" t="s">
        <v>851</v>
      </c>
      <c r="C66" s="438" t="s">
        <v>520</v>
      </c>
      <c r="D66" s="485">
        <v>0</v>
      </c>
      <c r="E66" s="485">
        <v>0</v>
      </c>
      <c r="F66" s="485">
        <v>17</v>
      </c>
      <c r="G66" s="485">
        <v>0</v>
      </c>
      <c r="H66" s="485">
        <v>0</v>
      </c>
      <c r="I66" s="485">
        <v>0</v>
      </c>
    </row>
    <row r="67" spans="1:9" x14ac:dyDescent="0.25">
      <c r="A67" s="438">
        <v>152763</v>
      </c>
      <c r="B67" s="438" t="s">
        <v>852</v>
      </c>
      <c r="C67" s="438" t="s">
        <v>514</v>
      </c>
      <c r="D67" s="485">
        <v>0</v>
      </c>
      <c r="E67" s="485">
        <v>0</v>
      </c>
      <c r="F67" s="485">
        <v>15</v>
      </c>
      <c r="G67" s="485">
        <v>0</v>
      </c>
      <c r="H67" s="485">
        <v>0</v>
      </c>
      <c r="I67" s="485">
        <v>0</v>
      </c>
    </row>
    <row r="68" spans="1:9" x14ac:dyDescent="0.25">
      <c r="A68" s="438">
        <v>152858</v>
      </c>
      <c r="B68" s="438" t="s">
        <v>853</v>
      </c>
      <c r="C68" s="438" t="s">
        <v>540</v>
      </c>
      <c r="D68" s="485">
        <v>0</v>
      </c>
      <c r="E68" s="485">
        <v>1</v>
      </c>
      <c r="F68" s="485">
        <v>16</v>
      </c>
      <c r="G68" s="485">
        <v>0</v>
      </c>
      <c r="H68" s="485">
        <v>0</v>
      </c>
      <c r="I68" s="485">
        <v>1</v>
      </c>
    </row>
    <row r="69" spans="1:9" x14ac:dyDescent="0.25">
      <c r="A69" s="438">
        <v>152844</v>
      </c>
      <c r="B69" s="438" t="s">
        <v>854</v>
      </c>
      <c r="C69" s="438" t="s">
        <v>512</v>
      </c>
      <c r="D69" s="485">
        <v>2</v>
      </c>
      <c r="E69" s="485">
        <v>0</v>
      </c>
      <c r="F69" s="485">
        <v>8</v>
      </c>
      <c r="G69" s="485">
        <v>0</v>
      </c>
      <c r="H69" s="485">
        <v>2</v>
      </c>
      <c r="I69" s="485">
        <v>0</v>
      </c>
    </row>
    <row r="70" spans="1:9" x14ac:dyDescent="0.25">
      <c r="A70" s="438">
        <v>152887</v>
      </c>
      <c r="B70" s="438" t="s">
        <v>855</v>
      </c>
      <c r="C70" s="438" t="s">
        <v>522</v>
      </c>
      <c r="D70" s="485">
        <v>0</v>
      </c>
      <c r="E70" s="485">
        <v>1</v>
      </c>
      <c r="F70" s="485">
        <v>21</v>
      </c>
      <c r="G70" s="485">
        <v>0</v>
      </c>
      <c r="H70" s="485">
        <v>0</v>
      </c>
      <c r="I70" s="485">
        <v>0</v>
      </c>
    </row>
    <row r="71" spans="1:9" x14ac:dyDescent="0.25">
      <c r="A71" s="438">
        <v>152920</v>
      </c>
      <c r="B71" s="438" t="s">
        <v>856</v>
      </c>
      <c r="C71" s="438" t="s">
        <v>531</v>
      </c>
      <c r="D71" s="485">
        <v>2</v>
      </c>
      <c r="E71" s="485">
        <v>1</v>
      </c>
      <c r="F71" s="485">
        <v>14</v>
      </c>
      <c r="G71" s="485">
        <v>0</v>
      </c>
      <c r="H71" s="485">
        <v>2</v>
      </c>
      <c r="I71" s="485">
        <v>0</v>
      </c>
    </row>
    <row r="72" spans="1:9" x14ac:dyDescent="0.25">
      <c r="A72" s="438">
        <v>152824</v>
      </c>
      <c r="B72" s="438" t="s">
        <v>857</v>
      </c>
      <c r="C72" s="438" t="s">
        <v>514</v>
      </c>
      <c r="D72" s="485">
        <v>1</v>
      </c>
      <c r="E72" s="485">
        <v>0</v>
      </c>
      <c r="F72" s="485">
        <v>16</v>
      </c>
      <c r="G72" s="485">
        <v>1</v>
      </c>
      <c r="H72" s="485">
        <v>0</v>
      </c>
      <c r="I72" s="485">
        <v>0</v>
      </c>
    </row>
    <row r="73" spans="1:9" x14ac:dyDescent="0.25">
      <c r="A73" s="438">
        <v>152870</v>
      </c>
      <c r="B73" s="438" t="s">
        <v>858</v>
      </c>
      <c r="C73" s="438" t="s">
        <v>540</v>
      </c>
      <c r="D73" s="485">
        <v>0</v>
      </c>
      <c r="E73" s="485">
        <v>1</v>
      </c>
      <c r="F73" s="485">
        <v>22</v>
      </c>
      <c r="G73" s="485">
        <v>0</v>
      </c>
      <c r="H73" s="485">
        <v>0</v>
      </c>
      <c r="I73" s="485">
        <v>1</v>
      </c>
    </row>
    <row r="74" spans="1:9" x14ac:dyDescent="0.25">
      <c r="A74" s="438">
        <v>152923</v>
      </c>
      <c r="B74" s="438" t="s">
        <v>859</v>
      </c>
      <c r="C74" s="438" t="s">
        <v>512</v>
      </c>
      <c r="D74" s="485">
        <v>0</v>
      </c>
      <c r="E74" s="485">
        <v>0</v>
      </c>
      <c r="F74" s="485">
        <v>13</v>
      </c>
      <c r="G74" s="485">
        <v>0</v>
      </c>
      <c r="H74" s="485">
        <v>0</v>
      </c>
      <c r="I74" s="485">
        <v>0</v>
      </c>
    </row>
    <row r="75" spans="1:9" x14ac:dyDescent="0.25">
      <c r="A75" s="438">
        <v>152840</v>
      </c>
      <c r="B75" s="438" t="s">
        <v>860</v>
      </c>
      <c r="C75" s="438" t="s">
        <v>525</v>
      </c>
      <c r="D75" s="485">
        <v>2</v>
      </c>
      <c r="E75" s="485">
        <v>1</v>
      </c>
      <c r="F75" s="485">
        <v>20</v>
      </c>
      <c r="G75" s="485">
        <v>0</v>
      </c>
      <c r="H75" s="485">
        <v>2</v>
      </c>
      <c r="I75" s="485">
        <v>0</v>
      </c>
    </row>
    <row r="76" spans="1:9" x14ac:dyDescent="0.25">
      <c r="A76" s="438">
        <v>152772</v>
      </c>
      <c r="B76" s="438" t="s">
        <v>861</v>
      </c>
      <c r="C76" s="438" t="s">
        <v>525</v>
      </c>
      <c r="D76" s="485">
        <v>0</v>
      </c>
      <c r="E76" s="485">
        <v>0</v>
      </c>
      <c r="F76" s="485">
        <v>20</v>
      </c>
      <c r="G76" s="485">
        <v>0</v>
      </c>
      <c r="H76" s="485">
        <v>0</v>
      </c>
      <c r="I76" s="485">
        <v>0</v>
      </c>
    </row>
    <row r="77" spans="1:9" x14ac:dyDescent="0.25">
      <c r="A77" s="438">
        <v>152753</v>
      </c>
      <c r="B77" s="438" t="s">
        <v>862</v>
      </c>
      <c r="C77" s="438" t="s">
        <v>520</v>
      </c>
      <c r="D77" s="485">
        <v>0</v>
      </c>
      <c r="E77" s="485">
        <v>0</v>
      </c>
      <c r="F77" s="485">
        <v>22</v>
      </c>
      <c r="G77" s="485">
        <v>0</v>
      </c>
      <c r="H77" s="485">
        <v>0</v>
      </c>
      <c r="I77" s="485">
        <v>0</v>
      </c>
    </row>
    <row r="78" spans="1:9" x14ac:dyDescent="0.25">
      <c r="A78" s="438">
        <v>152783</v>
      </c>
      <c r="B78" s="438" t="s">
        <v>863</v>
      </c>
      <c r="C78" s="438" t="s">
        <v>514</v>
      </c>
      <c r="D78" s="485">
        <v>0</v>
      </c>
      <c r="E78" s="485">
        <v>0</v>
      </c>
      <c r="F78" s="485">
        <v>12</v>
      </c>
      <c r="G78" s="485">
        <v>0</v>
      </c>
      <c r="H78" s="485">
        <v>0</v>
      </c>
      <c r="I78" s="485">
        <v>0</v>
      </c>
    </row>
    <row r="79" spans="1:9" x14ac:dyDescent="0.25">
      <c r="A79" s="438">
        <v>152843</v>
      </c>
      <c r="B79" s="438" t="s">
        <v>864</v>
      </c>
      <c r="C79" s="438" t="s">
        <v>531</v>
      </c>
      <c r="D79" s="485">
        <v>2</v>
      </c>
      <c r="E79" s="485">
        <v>0</v>
      </c>
      <c r="F79" s="485">
        <v>17</v>
      </c>
      <c r="G79" s="485">
        <v>0</v>
      </c>
      <c r="H79" s="485">
        <v>1</v>
      </c>
      <c r="I79" s="485">
        <v>0</v>
      </c>
    </row>
    <row r="80" spans="1:9" x14ac:dyDescent="0.25">
      <c r="A80" s="438">
        <v>152818</v>
      </c>
      <c r="B80" s="438" t="s">
        <v>865</v>
      </c>
      <c r="C80" s="438" t="s">
        <v>520</v>
      </c>
      <c r="D80" s="485">
        <v>0</v>
      </c>
      <c r="E80" s="485">
        <v>0</v>
      </c>
      <c r="F80" s="485">
        <v>18</v>
      </c>
      <c r="G80" s="485">
        <v>0</v>
      </c>
      <c r="H80" s="485">
        <v>0</v>
      </c>
      <c r="I80" s="485">
        <v>0</v>
      </c>
    </row>
    <row r="81" spans="1:9" x14ac:dyDescent="0.25">
      <c r="A81" s="438">
        <v>152873</v>
      </c>
      <c r="B81" s="438" t="s">
        <v>866</v>
      </c>
      <c r="C81" s="438" t="s">
        <v>522</v>
      </c>
      <c r="D81" s="485">
        <v>0</v>
      </c>
      <c r="E81" s="485">
        <v>1</v>
      </c>
      <c r="F81" s="485">
        <v>32</v>
      </c>
      <c r="G81" s="485">
        <v>0</v>
      </c>
      <c r="H81" s="485">
        <v>0</v>
      </c>
      <c r="I81" s="485">
        <v>0</v>
      </c>
    </row>
    <row r="82" spans="1:9" x14ac:dyDescent="0.25">
      <c r="A82" s="438">
        <v>152780</v>
      </c>
      <c r="B82" s="438" t="s">
        <v>867</v>
      </c>
      <c r="C82" s="438" t="s">
        <v>520</v>
      </c>
      <c r="D82" s="485">
        <v>0</v>
      </c>
      <c r="E82" s="485">
        <v>0</v>
      </c>
      <c r="F82" s="485">
        <v>17</v>
      </c>
      <c r="G82" s="485">
        <v>0</v>
      </c>
      <c r="H82" s="485">
        <v>0</v>
      </c>
      <c r="I82" s="485">
        <v>0</v>
      </c>
    </row>
    <row r="83" spans="1:9" x14ac:dyDescent="0.25">
      <c r="A83" s="438">
        <v>160141</v>
      </c>
      <c r="B83" s="438" t="s">
        <v>868</v>
      </c>
      <c r="C83" s="438" t="s">
        <v>540</v>
      </c>
      <c r="D83" s="485">
        <v>11</v>
      </c>
      <c r="E83" s="485">
        <v>3</v>
      </c>
      <c r="F83" s="485">
        <v>16</v>
      </c>
      <c r="G83" s="485">
        <v>3</v>
      </c>
      <c r="H83" s="485">
        <v>8</v>
      </c>
      <c r="I83" s="485">
        <v>1</v>
      </c>
    </row>
    <row r="84" spans="1:9" x14ac:dyDescent="0.25">
      <c r="A84" s="438">
        <v>152893</v>
      </c>
      <c r="B84" s="438" t="s">
        <v>869</v>
      </c>
      <c r="C84" s="438" t="s">
        <v>512</v>
      </c>
      <c r="D84" s="485">
        <v>0</v>
      </c>
      <c r="E84" s="485">
        <v>0</v>
      </c>
      <c r="F84" s="485">
        <v>14</v>
      </c>
      <c r="G84" s="485">
        <v>0</v>
      </c>
      <c r="H84" s="485">
        <v>0</v>
      </c>
      <c r="I84" s="485">
        <v>0</v>
      </c>
    </row>
    <row r="85" spans="1:9" x14ac:dyDescent="0.25">
      <c r="A85" s="438">
        <v>152909</v>
      </c>
      <c r="B85" s="438" t="s">
        <v>870</v>
      </c>
      <c r="C85" s="438" t="s">
        <v>525</v>
      </c>
      <c r="D85" s="485">
        <v>7</v>
      </c>
      <c r="E85" s="485">
        <v>0</v>
      </c>
      <c r="F85" s="485">
        <v>3</v>
      </c>
      <c r="G85" s="485">
        <v>3</v>
      </c>
      <c r="H85" s="485">
        <v>1</v>
      </c>
      <c r="I85" s="485">
        <v>0</v>
      </c>
    </row>
    <row r="86" spans="1:9" x14ac:dyDescent="0.25">
      <c r="A86" s="438">
        <v>152792</v>
      </c>
      <c r="B86" s="438" t="s">
        <v>871</v>
      </c>
      <c r="C86" s="438" t="s">
        <v>522</v>
      </c>
      <c r="D86" s="485">
        <v>2</v>
      </c>
      <c r="E86" s="485">
        <v>1</v>
      </c>
      <c r="F86" s="485">
        <v>28</v>
      </c>
      <c r="G86" s="485">
        <v>0</v>
      </c>
      <c r="H86" s="485">
        <v>0</v>
      </c>
      <c r="I86" s="485">
        <v>0</v>
      </c>
    </row>
    <row r="87" spans="1:9" x14ac:dyDescent="0.25">
      <c r="A87" s="438">
        <v>152765</v>
      </c>
      <c r="B87" s="438" t="s">
        <v>872</v>
      </c>
      <c r="C87" s="438" t="s">
        <v>558</v>
      </c>
      <c r="D87" s="485">
        <v>1</v>
      </c>
      <c r="E87" s="485">
        <v>0</v>
      </c>
      <c r="F87" s="485">
        <v>16</v>
      </c>
      <c r="G87" s="485">
        <v>0</v>
      </c>
      <c r="H87" s="485">
        <v>1</v>
      </c>
      <c r="I87" s="485">
        <v>0</v>
      </c>
    </row>
    <row r="88" spans="1:9" x14ac:dyDescent="0.25">
      <c r="A88" s="438">
        <v>152891</v>
      </c>
      <c r="B88" s="438" t="s">
        <v>873</v>
      </c>
      <c r="C88" s="438" t="s">
        <v>522</v>
      </c>
      <c r="D88" s="485">
        <v>0</v>
      </c>
      <c r="E88" s="485">
        <v>2</v>
      </c>
      <c r="F88" s="485">
        <v>22</v>
      </c>
      <c r="G88" s="485">
        <v>0</v>
      </c>
      <c r="H88" s="485">
        <v>0</v>
      </c>
      <c r="I88" s="485">
        <v>0</v>
      </c>
    </row>
    <row r="89" spans="1:9" x14ac:dyDescent="0.25">
      <c r="A89" s="438">
        <v>152940</v>
      </c>
      <c r="B89" s="438" t="s">
        <v>874</v>
      </c>
      <c r="C89" s="438" t="s">
        <v>514</v>
      </c>
      <c r="D89" s="485">
        <v>0</v>
      </c>
      <c r="E89" s="485">
        <v>0</v>
      </c>
      <c r="F89" s="485">
        <v>9</v>
      </c>
      <c r="G89" s="485">
        <v>0</v>
      </c>
      <c r="H89" s="485">
        <v>0</v>
      </c>
      <c r="I89" s="485">
        <v>0</v>
      </c>
    </row>
    <row r="90" spans="1:9" x14ac:dyDescent="0.25">
      <c r="A90" s="438">
        <v>152937</v>
      </c>
      <c r="B90" s="438" t="s">
        <v>875</v>
      </c>
      <c r="C90" s="438" t="s">
        <v>525</v>
      </c>
      <c r="D90" s="485">
        <v>0</v>
      </c>
      <c r="E90" s="485">
        <v>0</v>
      </c>
      <c r="F90" s="485">
        <v>25</v>
      </c>
      <c r="G90" s="485">
        <v>0</v>
      </c>
      <c r="H90" s="485">
        <v>0</v>
      </c>
      <c r="I90" s="485">
        <v>0</v>
      </c>
    </row>
    <row r="91" spans="1:9" x14ac:dyDescent="0.25">
      <c r="A91" s="438">
        <v>160007</v>
      </c>
      <c r="B91" s="438" t="s">
        <v>876</v>
      </c>
      <c r="C91" s="438" t="s">
        <v>531</v>
      </c>
      <c r="D91" s="485">
        <v>1</v>
      </c>
      <c r="E91" s="485">
        <v>0</v>
      </c>
      <c r="F91" s="485">
        <v>25</v>
      </c>
      <c r="G91" s="485">
        <v>0</v>
      </c>
      <c r="H91" s="485">
        <v>1</v>
      </c>
      <c r="I91" s="485">
        <v>0</v>
      </c>
    </row>
    <row r="92" spans="1:9" x14ac:dyDescent="0.25">
      <c r="A92" s="438">
        <v>152861</v>
      </c>
      <c r="B92" s="438" t="s">
        <v>877</v>
      </c>
      <c r="C92" s="438" t="s">
        <v>512</v>
      </c>
      <c r="D92" s="485">
        <v>1</v>
      </c>
      <c r="E92" s="485">
        <v>0</v>
      </c>
      <c r="F92" s="485">
        <v>17</v>
      </c>
      <c r="G92" s="485">
        <v>0</v>
      </c>
      <c r="H92" s="485">
        <v>1</v>
      </c>
      <c r="I92" s="485">
        <v>0</v>
      </c>
    </row>
    <row r="93" spans="1:9" x14ac:dyDescent="0.25">
      <c r="A93" s="438">
        <v>152910</v>
      </c>
      <c r="B93" s="438" t="s">
        <v>878</v>
      </c>
      <c r="C93" s="438" t="s">
        <v>531</v>
      </c>
      <c r="D93" s="485">
        <v>1</v>
      </c>
      <c r="E93" s="485">
        <v>0</v>
      </c>
      <c r="F93" s="485">
        <v>23</v>
      </c>
      <c r="G93" s="485">
        <v>0</v>
      </c>
      <c r="H93" s="485">
        <v>1</v>
      </c>
      <c r="I93" s="485">
        <v>0</v>
      </c>
    </row>
    <row r="94" spans="1:9" x14ac:dyDescent="0.25">
      <c r="A94" s="438">
        <v>152760</v>
      </c>
      <c r="B94" s="438" t="s">
        <v>879</v>
      </c>
      <c r="C94" s="438" t="s">
        <v>512</v>
      </c>
      <c r="D94" s="485">
        <v>1</v>
      </c>
      <c r="E94" s="485">
        <v>0</v>
      </c>
      <c r="F94" s="485">
        <v>13</v>
      </c>
      <c r="G94" s="485">
        <v>0</v>
      </c>
      <c r="H94" s="485">
        <v>1</v>
      </c>
      <c r="I94" s="485">
        <v>0</v>
      </c>
    </row>
    <row r="95" spans="1:9" x14ac:dyDescent="0.25">
      <c r="A95" s="438">
        <v>160001</v>
      </c>
      <c r="B95" s="438" t="s">
        <v>880</v>
      </c>
      <c r="C95" s="438" t="s">
        <v>525</v>
      </c>
      <c r="D95" s="485">
        <v>0</v>
      </c>
      <c r="E95" s="485">
        <v>0</v>
      </c>
      <c r="F95" s="485">
        <v>33</v>
      </c>
      <c r="G95" s="485">
        <v>0</v>
      </c>
      <c r="H95" s="485">
        <v>0</v>
      </c>
      <c r="I95" s="485">
        <v>0</v>
      </c>
    </row>
    <row r="96" spans="1:9" x14ac:dyDescent="0.25">
      <c r="A96" s="438">
        <v>152766</v>
      </c>
      <c r="B96" s="438" t="s">
        <v>881</v>
      </c>
      <c r="C96" s="438" t="s">
        <v>531</v>
      </c>
      <c r="D96" s="485">
        <v>3</v>
      </c>
      <c r="E96" s="485">
        <v>0</v>
      </c>
      <c r="F96" s="485">
        <v>23</v>
      </c>
      <c r="G96" s="485">
        <v>0</v>
      </c>
      <c r="H96" s="485">
        <v>3</v>
      </c>
      <c r="I96" s="485">
        <v>0</v>
      </c>
    </row>
    <row r="97" spans="1:9" x14ac:dyDescent="0.25">
      <c r="A97" s="438">
        <v>152825</v>
      </c>
      <c r="B97" s="438" t="s">
        <v>882</v>
      </c>
      <c r="C97" s="438" t="s">
        <v>540</v>
      </c>
      <c r="D97" s="485">
        <v>0</v>
      </c>
      <c r="E97" s="485">
        <v>0</v>
      </c>
      <c r="F97" s="485">
        <v>13</v>
      </c>
      <c r="G97" s="485">
        <v>0</v>
      </c>
      <c r="H97" s="485">
        <v>0</v>
      </c>
      <c r="I97" s="485">
        <v>0</v>
      </c>
    </row>
    <row r="98" spans="1:9" x14ac:dyDescent="0.25">
      <c r="A98" s="438">
        <v>152782</v>
      </c>
      <c r="B98" s="438" t="s">
        <v>883</v>
      </c>
      <c r="C98" s="438" t="s">
        <v>520</v>
      </c>
      <c r="D98" s="485">
        <v>0</v>
      </c>
      <c r="E98" s="485">
        <v>0</v>
      </c>
      <c r="F98" s="485">
        <v>20</v>
      </c>
      <c r="G98" s="485">
        <v>0</v>
      </c>
      <c r="H98" s="485">
        <v>0</v>
      </c>
      <c r="I98" s="485">
        <v>0</v>
      </c>
    </row>
    <row r="99" spans="1:9" x14ac:dyDescent="0.25">
      <c r="A99" s="438">
        <v>152883</v>
      </c>
      <c r="B99" s="438" t="s">
        <v>884</v>
      </c>
      <c r="C99" s="438" t="s">
        <v>522</v>
      </c>
      <c r="D99" s="485">
        <v>9</v>
      </c>
      <c r="E99" s="485">
        <v>2</v>
      </c>
      <c r="F99" s="485">
        <v>19</v>
      </c>
      <c r="G99" s="485">
        <v>0</v>
      </c>
      <c r="H99" s="485">
        <v>6</v>
      </c>
      <c r="I99" s="485">
        <v>0</v>
      </c>
    </row>
    <row r="100" spans="1:9" x14ac:dyDescent="0.25">
      <c r="A100" s="438">
        <v>152880</v>
      </c>
      <c r="B100" s="438" t="s">
        <v>885</v>
      </c>
      <c r="C100" s="438" t="s">
        <v>525</v>
      </c>
      <c r="D100" s="485">
        <v>0</v>
      </c>
      <c r="E100" s="485">
        <v>0</v>
      </c>
      <c r="F100" s="485">
        <v>30</v>
      </c>
      <c r="G100" s="485">
        <v>0</v>
      </c>
      <c r="H100" s="485">
        <v>0</v>
      </c>
      <c r="I100" s="485">
        <v>0</v>
      </c>
    </row>
    <row r="101" spans="1:9" x14ac:dyDescent="0.25">
      <c r="A101" s="438">
        <v>152758</v>
      </c>
      <c r="B101" s="438" t="s">
        <v>886</v>
      </c>
      <c r="C101" s="438" t="s">
        <v>540</v>
      </c>
      <c r="D101" s="485">
        <v>1</v>
      </c>
      <c r="E101" s="485">
        <v>0</v>
      </c>
      <c r="F101" s="485">
        <v>22</v>
      </c>
      <c r="G101" s="485">
        <v>0</v>
      </c>
      <c r="H101" s="485">
        <v>1</v>
      </c>
      <c r="I101" s="485">
        <v>0</v>
      </c>
    </row>
    <row r="102" spans="1:9" x14ac:dyDescent="0.25">
      <c r="A102" s="438">
        <v>152826</v>
      </c>
      <c r="B102" s="438" t="s">
        <v>887</v>
      </c>
      <c r="C102" s="438" t="s">
        <v>512</v>
      </c>
      <c r="D102" s="485">
        <v>0</v>
      </c>
      <c r="E102" s="485">
        <v>2</v>
      </c>
      <c r="F102" s="485">
        <v>12</v>
      </c>
      <c r="G102" s="485">
        <v>0</v>
      </c>
      <c r="H102" s="485">
        <v>0</v>
      </c>
      <c r="I102" s="485">
        <v>0</v>
      </c>
    </row>
    <row r="103" spans="1:9" x14ac:dyDescent="0.25">
      <c r="A103" s="438">
        <v>152945</v>
      </c>
      <c r="B103" s="438" t="s">
        <v>888</v>
      </c>
      <c r="C103" s="438" t="s">
        <v>520</v>
      </c>
      <c r="D103" s="485">
        <v>1</v>
      </c>
      <c r="E103" s="485">
        <v>0</v>
      </c>
      <c r="F103" s="485">
        <v>20</v>
      </c>
      <c r="G103" s="485">
        <v>0</v>
      </c>
      <c r="H103" s="485">
        <v>1</v>
      </c>
      <c r="I103" s="485">
        <v>0</v>
      </c>
    </row>
    <row r="104" spans="1:9" x14ac:dyDescent="0.25">
      <c r="A104" s="438">
        <v>152817</v>
      </c>
      <c r="B104" s="438" t="s">
        <v>889</v>
      </c>
      <c r="C104" s="438" t="s">
        <v>558</v>
      </c>
      <c r="D104" s="485">
        <v>0</v>
      </c>
      <c r="E104" s="485">
        <v>1</v>
      </c>
      <c r="F104" s="485">
        <v>28</v>
      </c>
      <c r="G104" s="485">
        <v>0</v>
      </c>
      <c r="H104" s="485">
        <v>0</v>
      </c>
      <c r="I104" s="485">
        <v>0</v>
      </c>
    </row>
    <row r="105" spans="1:9" x14ac:dyDescent="0.25">
      <c r="A105" s="438">
        <v>152839</v>
      </c>
      <c r="B105" s="438" t="s">
        <v>890</v>
      </c>
      <c r="C105" s="438" t="s">
        <v>531</v>
      </c>
      <c r="D105" s="485">
        <v>0</v>
      </c>
      <c r="E105" s="485">
        <v>0</v>
      </c>
      <c r="F105" s="485">
        <v>29</v>
      </c>
      <c r="G105" s="485">
        <v>0</v>
      </c>
      <c r="H105" s="485">
        <v>0</v>
      </c>
      <c r="I105" s="485">
        <v>0</v>
      </c>
    </row>
    <row r="106" spans="1:9" x14ac:dyDescent="0.25">
      <c r="A106" s="438">
        <v>152864</v>
      </c>
      <c r="B106" s="438" t="s">
        <v>891</v>
      </c>
      <c r="C106" s="438" t="s">
        <v>540</v>
      </c>
      <c r="D106" s="485">
        <v>0</v>
      </c>
      <c r="E106" s="485">
        <v>1</v>
      </c>
      <c r="F106" s="485">
        <v>19</v>
      </c>
      <c r="G106" s="485">
        <v>0</v>
      </c>
      <c r="H106" s="485">
        <v>0</v>
      </c>
      <c r="I106" s="485">
        <v>0</v>
      </c>
    </row>
    <row r="107" spans="1:9" x14ac:dyDescent="0.25">
      <c r="A107" s="438">
        <v>160009</v>
      </c>
      <c r="B107" s="438" t="s">
        <v>892</v>
      </c>
      <c r="C107" s="438" t="s">
        <v>522</v>
      </c>
      <c r="D107" s="485">
        <v>0</v>
      </c>
      <c r="E107" s="485">
        <v>2</v>
      </c>
      <c r="F107" s="485">
        <v>19</v>
      </c>
      <c r="G107" s="485">
        <v>0</v>
      </c>
      <c r="H107" s="485">
        <v>0</v>
      </c>
      <c r="I107" s="485">
        <v>0</v>
      </c>
    </row>
    <row r="108" spans="1:9" x14ac:dyDescent="0.25">
      <c r="A108" s="438">
        <v>152865</v>
      </c>
      <c r="B108" s="438" t="s">
        <v>893</v>
      </c>
      <c r="C108" s="438" t="s">
        <v>525</v>
      </c>
      <c r="D108" s="485">
        <v>1</v>
      </c>
      <c r="E108" s="485">
        <v>0</v>
      </c>
      <c r="F108" s="485">
        <v>20</v>
      </c>
      <c r="G108" s="485">
        <v>0</v>
      </c>
      <c r="H108" s="485">
        <v>1</v>
      </c>
      <c r="I108" s="485">
        <v>0</v>
      </c>
    </row>
    <row r="109" spans="1:9" x14ac:dyDescent="0.25">
      <c r="A109" s="438">
        <v>152934</v>
      </c>
      <c r="B109" s="438" t="s">
        <v>894</v>
      </c>
      <c r="C109" s="438" t="s">
        <v>525</v>
      </c>
      <c r="D109" s="485">
        <v>0</v>
      </c>
      <c r="E109" s="485">
        <v>2</v>
      </c>
      <c r="F109" s="485">
        <v>21</v>
      </c>
      <c r="G109" s="485">
        <v>0</v>
      </c>
      <c r="H109" s="485">
        <v>0</v>
      </c>
      <c r="I109" s="485">
        <v>0</v>
      </c>
    </row>
    <row r="110" spans="1:9" x14ac:dyDescent="0.25">
      <c r="A110" s="438">
        <v>152815</v>
      </c>
      <c r="B110" s="438" t="s">
        <v>895</v>
      </c>
      <c r="C110" s="438" t="s">
        <v>522</v>
      </c>
      <c r="D110" s="485">
        <v>0</v>
      </c>
      <c r="E110" s="485">
        <v>1</v>
      </c>
      <c r="F110" s="485">
        <v>23</v>
      </c>
      <c r="G110" s="485">
        <v>0</v>
      </c>
      <c r="H110" s="485">
        <v>0</v>
      </c>
      <c r="I110" s="485">
        <v>0</v>
      </c>
    </row>
    <row r="111" spans="1:9" x14ac:dyDescent="0.25">
      <c r="A111" s="438">
        <v>152808</v>
      </c>
      <c r="B111" s="438" t="s">
        <v>896</v>
      </c>
      <c r="C111" s="438" t="s">
        <v>558</v>
      </c>
      <c r="D111" s="485">
        <v>0</v>
      </c>
      <c r="E111" s="485">
        <v>1</v>
      </c>
      <c r="F111" s="485">
        <v>27</v>
      </c>
      <c r="G111" s="485">
        <v>0</v>
      </c>
      <c r="H111" s="485">
        <v>0</v>
      </c>
      <c r="I111" s="485">
        <v>0</v>
      </c>
    </row>
    <row r="112" spans="1:9" x14ac:dyDescent="0.25">
      <c r="A112" s="438">
        <v>152908</v>
      </c>
      <c r="B112" s="438" t="s">
        <v>897</v>
      </c>
      <c r="C112" s="438" t="s">
        <v>514</v>
      </c>
      <c r="D112" s="485">
        <v>1</v>
      </c>
      <c r="E112" s="485">
        <v>1</v>
      </c>
      <c r="F112" s="485">
        <v>9</v>
      </c>
      <c r="G112" s="485">
        <v>0</v>
      </c>
      <c r="H112" s="485">
        <v>1</v>
      </c>
      <c r="I112" s="485">
        <v>1</v>
      </c>
    </row>
    <row r="113" spans="1:9" x14ac:dyDescent="0.25">
      <c r="A113" s="438">
        <v>152854</v>
      </c>
      <c r="B113" s="438" t="s">
        <v>898</v>
      </c>
      <c r="C113" s="438" t="s">
        <v>558</v>
      </c>
      <c r="D113" s="485">
        <v>0</v>
      </c>
      <c r="E113" s="485">
        <v>1</v>
      </c>
      <c r="F113" s="485">
        <v>19</v>
      </c>
      <c r="G113" s="485">
        <v>0</v>
      </c>
      <c r="H113" s="485">
        <v>0</v>
      </c>
      <c r="I113" s="485">
        <v>0</v>
      </c>
    </row>
    <row r="114" spans="1:9" x14ac:dyDescent="0.25">
      <c r="A114" s="438">
        <v>152936</v>
      </c>
      <c r="B114" s="438" t="s">
        <v>899</v>
      </c>
      <c r="C114" s="438" t="s">
        <v>558</v>
      </c>
      <c r="D114" s="485">
        <v>0</v>
      </c>
      <c r="E114" s="485">
        <v>1</v>
      </c>
      <c r="F114" s="485">
        <v>23</v>
      </c>
      <c r="G114" s="485">
        <v>0</v>
      </c>
      <c r="H114" s="485">
        <v>0</v>
      </c>
      <c r="I114" s="485">
        <v>0</v>
      </c>
    </row>
    <row r="115" spans="1:9" x14ac:dyDescent="0.25">
      <c r="A115" s="438">
        <v>152761</v>
      </c>
      <c r="B115" s="438" t="s">
        <v>900</v>
      </c>
      <c r="C115" s="438" t="s">
        <v>512</v>
      </c>
      <c r="D115" s="485">
        <v>0</v>
      </c>
      <c r="E115" s="485">
        <v>0</v>
      </c>
      <c r="F115" s="485">
        <v>9</v>
      </c>
      <c r="G115" s="485">
        <v>0</v>
      </c>
      <c r="H115" s="485">
        <v>0</v>
      </c>
      <c r="I115" s="485">
        <v>0</v>
      </c>
    </row>
    <row r="116" spans="1:9" x14ac:dyDescent="0.25">
      <c r="A116" s="438">
        <v>152871</v>
      </c>
      <c r="B116" s="438" t="s">
        <v>901</v>
      </c>
      <c r="C116" s="438" t="s">
        <v>525</v>
      </c>
      <c r="D116" s="485">
        <v>0</v>
      </c>
      <c r="E116" s="485">
        <v>1</v>
      </c>
      <c r="F116" s="485">
        <v>18</v>
      </c>
      <c r="G116" s="485">
        <v>0</v>
      </c>
      <c r="H116" s="485">
        <v>0</v>
      </c>
      <c r="I116" s="485">
        <v>0</v>
      </c>
    </row>
    <row r="117" spans="1:9" x14ac:dyDescent="0.25">
      <c r="A117" s="438">
        <v>152774</v>
      </c>
      <c r="B117" s="438" t="s">
        <v>902</v>
      </c>
      <c r="C117" s="438" t="s">
        <v>514</v>
      </c>
      <c r="D117" s="485">
        <v>0</v>
      </c>
      <c r="E117" s="485">
        <v>0</v>
      </c>
      <c r="F117" s="485">
        <v>14</v>
      </c>
      <c r="G117" s="485">
        <v>0</v>
      </c>
      <c r="H117" s="485">
        <v>0</v>
      </c>
      <c r="I117" s="485">
        <v>0</v>
      </c>
    </row>
    <row r="118" spans="1:9" x14ac:dyDescent="0.25">
      <c r="A118" s="438">
        <v>152868</v>
      </c>
      <c r="B118" s="438" t="s">
        <v>903</v>
      </c>
      <c r="C118" s="438" t="s">
        <v>525</v>
      </c>
      <c r="D118" s="485">
        <v>4</v>
      </c>
      <c r="E118" s="485">
        <v>1</v>
      </c>
      <c r="F118" s="485">
        <v>18</v>
      </c>
      <c r="G118" s="485">
        <v>1</v>
      </c>
      <c r="H118" s="485">
        <v>3</v>
      </c>
      <c r="I118" s="485">
        <v>0</v>
      </c>
    </row>
    <row r="119" spans="1:9" x14ac:dyDescent="0.25">
      <c r="A119" s="438">
        <v>152925</v>
      </c>
      <c r="B119" s="438" t="s">
        <v>904</v>
      </c>
      <c r="C119" s="438" t="s">
        <v>514</v>
      </c>
      <c r="D119" s="485">
        <v>0</v>
      </c>
      <c r="E119" s="485">
        <v>2</v>
      </c>
      <c r="F119" s="485">
        <v>13</v>
      </c>
      <c r="G119" s="485">
        <v>0</v>
      </c>
      <c r="H119" s="485">
        <v>0</v>
      </c>
      <c r="I119" s="485">
        <v>1</v>
      </c>
    </row>
    <row r="120" spans="1:9" x14ac:dyDescent="0.25">
      <c r="A120" s="438">
        <v>152900</v>
      </c>
      <c r="B120" s="438" t="s">
        <v>905</v>
      </c>
      <c r="C120" s="438" t="s">
        <v>522</v>
      </c>
      <c r="D120" s="485">
        <v>0</v>
      </c>
      <c r="E120" s="485">
        <v>1</v>
      </c>
      <c r="F120" s="485">
        <v>22</v>
      </c>
      <c r="G120" s="485">
        <v>0</v>
      </c>
      <c r="H120" s="485">
        <v>0</v>
      </c>
      <c r="I120" s="485">
        <v>0</v>
      </c>
    </row>
    <row r="121" spans="1:9" x14ac:dyDescent="0.25">
      <c r="A121" s="438">
        <v>152901</v>
      </c>
      <c r="B121" s="438" t="s">
        <v>906</v>
      </c>
      <c r="C121" s="438" t="s">
        <v>514</v>
      </c>
      <c r="D121" s="485">
        <v>1</v>
      </c>
      <c r="E121" s="485">
        <v>0</v>
      </c>
      <c r="F121" s="485">
        <v>10</v>
      </c>
      <c r="G121" s="485">
        <v>0</v>
      </c>
      <c r="H121" s="485">
        <v>1</v>
      </c>
      <c r="I121" s="485">
        <v>0</v>
      </c>
    </row>
    <row r="122" spans="1:9" x14ac:dyDescent="0.25">
      <c r="A122" s="438">
        <v>152850</v>
      </c>
      <c r="B122" s="438" t="s">
        <v>907</v>
      </c>
      <c r="C122" s="438" t="s">
        <v>531</v>
      </c>
      <c r="D122" s="485">
        <v>9</v>
      </c>
      <c r="E122" s="485">
        <v>1</v>
      </c>
      <c r="F122" s="485">
        <v>22</v>
      </c>
      <c r="G122" s="485">
        <v>1</v>
      </c>
      <c r="H122" s="485">
        <v>8</v>
      </c>
      <c r="I122" s="485">
        <v>0</v>
      </c>
    </row>
    <row r="123" spans="1:9" x14ac:dyDescent="0.25">
      <c r="A123" s="438">
        <v>152857</v>
      </c>
      <c r="B123" s="438" t="s">
        <v>908</v>
      </c>
      <c r="C123" s="438" t="s">
        <v>540</v>
      </c>
      <c r="D123" s="485">
        <v>4</v>
      </c>
      <c r="E123" s="485">
        <v>1</v>
      </c>
      <c r="F123" s="485">
        <v>10</v>
      </c>
      <c r="G123" s="485">
        <v>0</v>
      </c>
      <c r="H123" s="485">
        <v>3</v>
      </c>
      <c r="I123" s="485">
        <v>0</v>
      </c>
    </row>
    <row r="124" spans="1:9" x14ac:dyDescent="0.25">
      <c r="A124" s="438">
        <v>152905</v>
      </c>
      <c r="B124" s="438" t="s">
        <v>909</v>
      </c>
      <c r="C124" s="438" t="s">
        <v>525</v>
      </c>
      <c r="D124" s="485">
        <v>2</v>
      </c>
      <c r="E124" s="485">
        <v>3</v>
      </c>
      <c r="F124" s="485">
        <v>16</v>
      </c>
      <c r="G124" s="485">
        <v>0</v>
      </c>
      <c r="H124" s="485">
        <v>2</v>
      </c>
      <c r="I124" s="485">
        <v>1</v>
      </c>
    </row>
    <row r="125" spans="1:9" x14ac:dyDescent="0.25">
      <c r="A125" s="438">
        <v>152902</v>
      </c>
      <c r="B125" s="438" t="s">
        <v>910</v>
      </c>
      <c r="C125" s="438" t="s">
        <v>520</v>
      </c>
      <c r="D125" s="485">
        <v>0</v>
      </c>
      <c r="E125" s="485">
        <v>0</v>
      </c>
      <c r="F125" s="485">
        <v>15</v>
      </c>
      <c r="G125" s="485">
        <v>0</v>
      </c>
      <c r="H125" s="485">
        <v>0</v>
      </c>
      <c r="I125" s="485">
        <v>0</v>
      </c>
    </row>
    <row r="126" spans="1:9" x14ac:dyDescent="0.25">
      <c r="A126" s="438">
        <v>152889</v>
      </c>
      <c r="B126" s="438" t="s">
        <v>911</v>
      </c>
      <c r="C126" s="438" t="s">
        <v>525</v>
      </c>
      <c r="D126" s="485">
        <v>0</v>
      </c>
      <c r="E126" s="485">
        <v>0</v>
      </c>
      <c r="F126" s="485">
        <v>22</v>
      </c>
      <c r="G126" s="485">
        <v>0</v>
      </c>
      <c r="H126" s="485">
        <v>0</v>
      </c>
      <c r="I126" s="485">
        <v>0</v>
      </c>
    </row>
    <row r="127" spans="1:9" x14ac:dyDescent="0.25">
      <c r="A127" s="438">
        <v>152874</v>
      </c>
      <c r="B127" s="438" t="s">
        <v>912</v>
      </c>
      <c r="C127" s="438" t="s">
        <v>514</v>
      </c>
      <c r="D127" s="485">
        <v>0</v>
      </c>
      <c r="E127" s="485">
        <v>0</v>
      </c>
      <c r="F127" s="485">
        <v>11</v>
      </c>
      <c r="G127" s="485">
        <v>0</v>
      </c>
      <c r="H127" s="485">
        <v>0</v>
      </c>
      <c r="I127" s="485">
        <v>0</v>
      </c>
    </row>
    <row r="128" spans="1:9" x14ac:dyDescent="0.25">
      <c r="A128" s="438">
        <v>152775</v>
      </c>
      <c r="B128" s="438" t="s">
        <v>913</v>
      </c>
      <c r="C128" s="438" t="s">
        <v>520</v>
      </c>
      <c r="D128" s="485">
        <v>3</v>
      </c>
      <c r="E128" s="485">
        <v>0</v>
      </c>
      <c r="F128" s="485">
        <v>26</v>
      </c>
      <c r="G128" s="485">
        <v>0</v>
      </c>
      <c r="H128" s="485">
        <v>3</v>
      </c>
      <c r="I128" s="485">
        <v>0</v>
      </c>
    </row>
    <row r="129" spans="1:9" x14ac:dyDescent="0.25">
      <c r="A129" s="438">
        <v>152770</v>
      </c>
      <c r="B129" s="438" t="s">
        <v>914</v>
      </c>
      <c r="C129" s="438" t="s">
        <v>558</v>
      </c>
      <c r="D129" s="485">
        <v>0</v>
      </c>
      <c r="E129" s="485">
        <v>0</v>
      </c>
      <c r="F129" s="485">
        <v>27</v>
      </c>
      <c r="G129" s="485">
        <v>0</v>
      </c>
      <c r="H129" s="485">
        <v>0</v>
      </c>
      <c r="I129" s="485">
        <v>0</v>
      </c>
    </row>
    <row r="130" spans="1:9" x14ac:dyDescent="0.25">
      <c r="A130" s="438">
        <v>152809</v>
      </c>
      <c r="B130" s="438" t="s">
        <v>915</v>
      </c>
      <c r="C130" s="438" t="s">
        <v>525</v>
      </c>
      <c r="D130" s="485">
        <v>0</v>
      </c>
      <c r="E130" s="485">
        <v>0</v>
      </c>
      <c r="F130" s="485">
        <v>22</v>
      </c>
      <c r="G130" s="485">
        <v>0</v>
      </c>
      <c r="H130" s="485">
        <v>0</v>
      </c>
      <c r="I130" s="485">
        <v>0</v>
      </c>
    </row>
    <row r="131" spans="1:9" x14ac:dyDescent="0.25">
      <c r="A131" s="438">
        <v>152773</v>
      </c>
      <c r="B131" s="438" t="s">
        <v>916</v>
      </c>
      <c r="C131" s="438" t="s">
        <v>514</v>
      </c>
      <c r="D131" s="485">
        <v>1</v>
      </c>
      <c r="E131" s="485">
        <v>1</v>
      </c>
      <c r="F131" s="485">
        <v>9</v>
      </c>
      <c r="G131" s="485">
        <v>0</v>
      </c>
      <c r="H131" s="485">
        <v>1</v>
      </c>
      <c r="I131" s="485">
        <v>1</v>
      </c>
    </row>
    <row r="132" spans="1:9" x14ac:dyDescent="0.25">
      <c r="A132" s="438">
        <v>152913</v>
      </c>
      <c r="B132" s="438" t="s">
        <v>917</v>
      </c>
      <c r="C132" s="438" t="s">
        <v>520</v>
      </c>
      <c r="D132" s="485">
        <v>0</v>
      </c>
      <c r="E132" s="485">
        <v>0</v>
      </c>
      <c r="F132" s="485">
        <v>22</v>
      </c>
      <c r="G132" s="485">
        <v>0</v>
      </c>
      <c r="H132" s="485">
        <v>0</v>
      </c>
      <c r="I132" s="485">
        <v>0</v>
      </c>
    </row>
    <row r="133" spans="1:9" x14ac:dyDescent="0.25">
      <c r="A133" s="438">
        <v>152812</v>
      </c>
      <c r="B133" s="438" t="s">
        <v>918</v>
      </c>
      <c r="C133" s="438" t="s">
        <v>514</v>
      </c>
      <c r="D133" s="485">
        <v>1</v>
      </c>
      <c r="E133" s="485">
        <v>0</v>
      </c>
      <c r="F133" s="485">
        <v>16</v>
      </c>
      <c r="G133" s="485">
        <v>1</v>
      </c>
      <c r="H133" s="485">
        <v>0</v>
      </c>
      <c r="I133" s="485">
        <v>0</v>
      </c>
    </row>
    <row r="134" spans="1:9" x14ac:dyDescent="0.25">
      <c r="A134" s="438">
        <v>152811</v>
      </c>
      <c r="B134" s="438" t="s">
        <v>919</v>
      </c>
      <c r="C134" s="438" t="s">
        <v>522</v>
      </c>
      <c r="D134" s="485">
        <v>1</v>
      </c>
      <c r="E134" s="485">
        <v>2</v>
      </c>
      <c r="F134" s="485">
        <v>38</v>
      </c>
      <c r="G134" s="485">
        <v>0</v>
      </c>
      <c r="H134" s="485">
        <v>1</v>
      </c>
      <c r="I134" s="485">
        <v>0</v>
      </c>
    </row>
    <row r="135" spans="1:9" x14ac:dyDescent="0.25">
      <c r="A135" s="438">
        <v>152833</v>
      </c>
      <c r="B135" s="438" t="s">
        <v>920</v>
      </c>
      <c r="C135" s="438" t="s">
        <v>540</v>
      </c>
      <c r="D135" s="485">
        <v>0</v>
      </c>
      <c r="E135" s="485">
        <v>0</v>
      </c>
      <c r="F135" s="485">
        <v>22</v>
      </c>
      <c r="G135" s="485">
        <v>0</v>
      </c>
      <c r="H135" s="485">
        <v>0</v>
      </c>
      <c r="I135" s="485">
        <v>0</v>
      </c>
    </row>
    <row r="136" spans="1:9" x14ac:dyDescent="0.25">
      <c r="A136" s="438">
        <v>152845</v>
      </c>
      <c r="B136" s="438" t="s">
        <v>921</v>
      </c>
      <c r="C136" s="438" t="s">
        <v>531</v>
      </c>
      <c r="D136" s="485">
        <v>2</v>
      </c>
      <c r="E136" s="485">
        <v>0</v>
      </c>
      <c r="F136" s="485">
        <v>20</v>
      </c>
      <c r="G136" s="485">
        <v>0</v>
      </c>
      <c r="H136" s="485">
        <v>2</v>
      </c>
      <c r="I136" s="485">
        <v>0</v>
      </c>
    </row>
    <row r="137" spans="1:9" x14ac:dyDescent="0.25">
      <c r="A137" s="438">
        <v>152921</v>
      </c>
      <c r="B137" s="438" t="s">
        <v>922</v>
      </c>
      <c r="C137" s="438" t="s">
        <v>512</v>
      </c>
      <c r="D137" s="485">
        <v>0</v>
      </c>
      <c r="E137" s="485">
        <v>0</v>
      </c>
      <c r="F137" s="485">
        <v>25</v>
      </c>
      <c r="G137" s="485">
        <v>0</v>
      </c>
      <c r="H137" s="485">
        <v>0</v>
      </c>
      <c r="I137" s="485">
        <v>0</v>
      </c>
    </row>
    <row r="138" spans="1:9" x14ac:dyDescent="0.25">
      <c r="A138" s="438">
        <v>152769</v>
      </c>
      <c r="B138" s="438" t="s">
        <v>923</v>
      </c>
      <c r="C138" s="438" t="s">
        <v>525</v>
      </c>
      <c r="D138" s="485">
        <v>0</v>
      </c>
      <c r="E138" s="485">
        <v>0</v>
      </c>
      <c r="F138" s="485">
        <v>19</v>
      </c>
      <c r="G138" s="485">
        <v>0</v>
      </c>
      <c r="H138" s="485">
        <v>0</v>
      </c>
      <c r="I138" s="485">
        <v>0</v>
      </c>
    </row>
    <row r="139" spans="1:9" x14ac:dyDescent="0.25">
      <c r="A139" s="438">
        <v>152810</v>
      </c>
      <c r="B139" s="438" t="s">
        <v>924</v>
      </c>
      <c r="C139" s="438" t="s">
        <v>512</v>
      </c>
      <c r="D139" s="485">
        <v>0</v>
      </c>
      <c r="E139" s="485">
        <v>0</v>
      </c>
      <c r="F139" s="485">
        <v>14</v>
      </c>
      <c r="G139" s="485">
        <v>0</v>
      </c>
      <c r="H139" s="485">
        <v>0</v>
      </c>
      <c r="I139" s="485">
        <v>0</v>
      </c>
    </row>
    <row r="140" spans="1:9" x14ac:dyDescent="0.25">
      <c r="A140" s="438">
        <v>152914</v>
      </c>
      <c r="B140" s="438" t="s">
        <v>925</v>
      </c>
      <c r="C140" s="438" t="s">
        <v>512</v>
      </c>
      <c r="D140" s="485">
        <v>1</v>
      </c>
      <c r="E140" s="485">
        <v>0</v>
      </c>
      <c r="F140" s="485">
        <v>26</v>
      </c>
      <c r="G140" s="485">
        <v>0</v>
      </c>
      <c r="H140" s="485">
        <v>1</v>
      </c>
      <c r="I140" s="485">
        <v>0</v>
      </c>
    </row>
    <row r="141" spans="1:9" x14ac:dyDescent="0.25">
      <c r="A141" s="438">
        <v>152866</v>
      </c>
      <c r="B141" s="438" t="s">
        <v>926</v>
      </c>
      <c r="C141" s="438" t="s">
        <v>531</v>
      </c>
      <c r="D141" s="485">
        <v>0</v>
      </c>
      <c r="E141" s="485">
        <v>0</v>
      </c>
      <c r="F141" s="485">
        <v>19</v>
      </c>
      <c r="G141" s="485">
        <v>0</v>
      </c>
      <c r="H141" s="485">
        <v>0</v>
      </c>
      <c r="I141" s="485">
        <v>0</v>
      </c>
    </row>
    <row r="142" spans="1:9" x14ac:dyDescent="0.25">
      <c r="A142" s="438">
        <v>152801</v>
      </c>
      <c r="B142" s="438" t="s">
        <v>927</v>
      </c>
      <c r="C142" s="438" t="s">
        <v>520</v>
      </c>
      <c r="D142" s="485">
        <v>0</v>
      </c>
      <c r="E142" s="485">
        <v>0</v>
      </c>
      <c r="F142" s="485">
        <v>16</v>
      </c>
      <c r="G142" s="485">
        <v>0</v>
      </c>
      <c r="H142" s="485">
        <v>0</v>
      </c>
      <c r="I142" s="485">
        <v>0</v>
      </c>
    </row>
    <row r="143" spans="1:9" x14ac:dyDescent="0.25">
      <c r="A143" s="438">
        <v>160006</v>
      </c>
      <c r="B143" s="438" t="s">
        <v>928</v>
      </c>
      <c r="C143" s="438" t="s">
        <v>540</v>
      </c>
      <c r="D143" s="485">
        <v>0</v>
      </c>
      <c r="E143" s="485">
        <v>0</v>
      </c>
      <c r="F143" s="485">
        <v>22</v>
      </c>
      <c r="G143" s="485">
        <v>0</v>
      </c>
      <c r="H143" s="485">
        <v>0</v>
      </c>
      <c r="I143" s="485">
        <v>0</v>
      </c>
    </row>
    <row r="144" spans="1:9" x14ac:dyDescent="0.25">
      <c r="A144" s="438">
        <v>152744</v>
      </c>
      <c r="B144" s="438" t="s">
        <v>929</v>
      </c>
      <c r="C144" s="438" t="s">
        <v>525</v>
      </c>
      <c r="D144" s="485">
        <v>0</v>
      </c>
      <c r="E144" s="485">
        <v>0</v>
      </c>
      <c r="F144" s="485">
        <v>29</v>
      </c>
      <c r="G144" s="485">
        <v>0</v>
      </c>
      <c r="H144" s="485">
        <v>0</v>
      </c>
      <c r="I144" s="485">
        <v>0</v>
      </c>
    </row>
    <row r="145" spans="1:9" x14ac:dyDescent="0.25">
      <c r="A145" s="438">
        <v>152929</v>
      </c>
      <c r="B145" s="438" t="s">
        <v>930</v>
      </c>
      <c r="C145" s="438" t="s">
        <v>522</v>
      </c>
      <c r="D145" s="485">
        <v>1</v>
      </c>
      <c r="E145" s="485">
        <v>3</v>
      </c>
      <c r="F145" s="485">
        <v>24</v>
      </c>
      <c r="G145" s="485">
        <v>0</v>
      </c>
      <c r="H145" s="485">
        <v>1</v>
      </c>
      <c r="I145" s="485">
        <v>0</v>
      </c>
    </row>
    <row r="146" spans="1:9" x14ac:dyDescent="0.25">
      <c r="A146" s="438">
        <v>152827</v>
      </c>
      <c r="B146" s="438" t="s">
        <v>931</v>
      </c>
      <c r="C146" s="438" t="s">
        <v>522</v>
      </c>
      <c r="D146" s="485">
        <v>2</v>
      </c>
      <c r="E146" s="485">
        <v>1</v>
      </c>
      <c r="F146" s="485">
        <v>30</v>
      </c>
      <c r="G146" s="485">
        <v>0</v>
      </c>
      <c r="H146" s="485">
        <v>2</v>
      </c>
      <c r="I146" s="485">
        <v>0</v>
      </c>
    </row>
    <row r="147" spans="1:9" x14ac:dyDescent="0.25">
      <c r="A147" s="438">
        <v>152881</v>
      </c>
      <c r="B147" s="438" t="s">
        <v>932</v>
      </c>
      <c r="C147" s="438" t="s">
        <v>520</v>
      </c>
      <c r="D147" s="485">
        <v>0</v>
      </c>
      <c r="E147" s="485">
        <v>1</v>
      </c>
      <c r="F147" s="485">
        <v>17</v>
      </c>
      <c r="G147" s="485">
        <v>0</v>
      </c>
      <c r="H147" s="485">
        <v>0</v>
      </c>
      <c r="I147" s="485">
        <v>1</v>
      </c>
    </row>
    <row r="148" spans="1:9" x14ac:dyDescent="0.25">
      <c r="A148" s="438">
        <v>152819</v>
      </c>
      <c r="B148" s="438" t="s">
        <v>933</v>
      </c>
      <c r="C148" s="438" t="s">
        <v>514</v>
      </c>
      <c r="D148" s="485">
        <v>1</v>
      </c>
      <c r="E148" s="485">
        <v>0</v>
      </c>
      <c r="F148" s="485">
        <v>17</v>
      </c>
      <c r="G148" s="485">
        <v>1</v>
      </c>
      <c r="H148" s="485">
        <v>0</v>
      </c>
      <c r="I148" s="485">
        <v>0</v>
      </c>
    </row>
    <row r="149" spans="1:9" x14ac:dyDescent="0.25">
      <c r="A149" s="438">
        <v>152786</v>
      </c>
      <c r="B149" s="438" t="s">
        <v>934</v>
      </c>
      <c r="C149" s="438" t="s">
        <v>512</v>
      </c>
      <c r="D149" s="485">
        <v>0</v>
      </c>
      <c r="E149" s="485">
        <v>0</v>
      </c>
      <c r="F149" s="485">
        <v>19</v>
      </c>
      <c r="G149" s="485">
        <v>0</v>
      </c>
      <c r="H149" s="485">
        <v>0</v>
      </c>
      <c r="I149" s="485">
        <v>0</v>
      </c>
    </row>
    <row r="150" spans="1:9" x14ac:dyDescent="0.25">
      <c r="A150" s="438">
        <v>152848</v>
      </c>
      <c r="B150" s="438" t="s">
        <v>935</v>
      </c>
      <c r="C150" s="438" t="s">
        <v>514</v>
      </c>
      <c r="D150" s="485">
        <v>1</v>
      </c>
      <c r="E150" s="485">
        <v>0</v>
      </c>
      <c r="F150" s="485">
        <v>10</v>
      </c>
      <c r="G150" s="485">
        <v>0</v>
      </c>
      <c r="H150" s="485">
        <v>1</v>
      </c>
      <c r="I150" s="485">
        <v>0</v>
      </c>
    </row>
    <row r="151" spans="1:9" x14ac:dyDescent="0.25">
      <c r="A151" s="438">
        <v>152814</v>
      </c>
      <c r="B151" s="438" t="s">
        <v>936</v>
      </c>
      <c r="C151" s="438" t="s">
        <v>520</v>
      </c>
      <c r="D151" s="485">
        <v>0</v>
      </c>
      <c r="E151" s="485">
        <v>0</v>
      </c>
      <c r="F151" s="485">
        <v>13</v>
      </c>
      <c r="G151" s="485">
        <v>0</v>
      </c>
      <c r="H151" s="485">
        <v>0</v>
      </c>
      <c r="I151" s="485">
        <v>0</v>
      </c>
    </row>
    <row r="152" spans="1:9" x14ac:dyDescent="0.25">
      <c r="A152" s="438">
        <v>152813</v>
      </c>
      <c r="B152" s="438" t="s">
        <v>937</v>
      </c>
      <c r="C152" s="438" t="s">
        <v>520</v>
      </c>
      <c r="D152" s="485">
        <v>0</v>
      </c>
      <c r="E152" s="485">
        <v>0</v>
      </c>
      <c r="F152" s="485">
        <v>14</v>
      </c>
      <c r="G152" s="485">
        <v>0</v>
      </c>
      <c r="H152" s="485">
        <v>0</v>
      </c>
      <c r="I152" s="485">
        <v>0</v>
      </c>
    </row>
    <row r="153" spans="1:9" x14ac:dyDescent="0.25">
      <c r="A153" s="438">
        <v>152836</v>
      </c>
      <c r="B153" s="438" t="s">
        <v>938</v>
      </c>
      <c r="C153" s="438" t="s">
        <v>540</v>
      </c>
      <c r="D153" s="485">
        <v>19</v>
      </c>
      <c r="E153" s="485">
        <v>2</v>
      </c>
      <c r="F153" s="485">
        <v>6</v>
      </c>
      <c r="G153" s="485">
        <v>0</v>
      </c>
      <c r="H153" s="485">
        <v>12</v>
      </c>
      <c r="I153" s="485">
        <v>0</v>
      </c>
    </row>
    <row r="154" spans="1:9" x14ac:dyDescent="0.25">
      <c r="A154" s="438">
        <v>152903</v>
      </c>
      <c r="B154" s="438" t="s">
        <v>939</v>
      </c>
      <c r="C154" s="438" t="s">
        <v>531</v>
      </c>
      <c r="D154" s="485">
        <v>0</v>
      </c>
      <c r="E154" s="485">
        <v>0</v>
      </c>
      <c r="F154" s="485">
        <v>18</v>
      </c>
      <c r="G154" s="485">
        <v>0</v>
      </c>
      <c r="H154" s="485">
        <v>0</v>
      </c>
      <c r="I154" s="485">
        <v>0</v>
      </c>
    </row>
    <row r="155" spans="1:9" x14ac:dyDescent="0.25">
      <c r="A155" s="438">
        <v>152916</v>
      </c>
      <c r="B155" s="438" t="s">
        <v>940</v>
      </c>
      <c r="C155" s="438" t="s">
        <v>514</v>
      </c>
      <c r="D155" s="485">
        <v>0</v>
      </c>
      <c r="E155" s="485">
        <v>1</v>
      </c>
      <c r="F155" s="485">
        <v>12</v>
      </c>
      <c r="G155" s="485">
        <v>0</v>
      </c>
      <c r="H155" s="485">
        <v>0</v>
      </c>
      <c r="I155" s="485">
        <v>0</v>
      </c>
    </row>
    <row r="156" spans="1:9" x14ac:dyDescent="0.25">
      <c r="A156" s="438">
        <v>152829</v>
      </c>
      <c r="B156" s="438" t="s">
        <v>941</v>
      </c>
      <c r="C156" s="438" t="s">
        <v>558</v>
      </c>
      <c r="D156" s="485">
        <v>0</v>
      </c>
      <c r="E156" s="485">
        <v>1</v>
      </c>
      <c r="F156" s="485">
        <v>21</v>
      </c>
      <c r="G156" s="485">
        <v>0</v>
      </c>
      <c r="H156" s="485">
        <v>0</v>
      </c>
      <c r="I156" s="485">
        <v>0</v>
      </c>
    </row>
    <row r="157" spans="1:9" x14ac:dyDescent="0.25">
      <c r="A157" s="438">
        <v>152785</v>
      </c>
      <c r="B157" s="438" t="s">
        <v>942</v>
      </c>
      <c r="C157" s="438" t="s">
        <v>531</v>
      </c>
      <c r="D157" s="485">
        <v>1</v>
      </c>
      <c r="E157" s="485">
        <v>1</v>
      </c>
      <c r="F157" s="485">
        <v>16</v>
      </c>
      <c r="G157" s="485">
        <v>0</v>
      </c>
      <c r="H157" s="485">
        <v>1</v>
      </c>
      <c r="I157" s="485">
        <v>0</v>
      </c>
    </row>
    <row r="158" spans="1:9" x14ac:dyDescent="0.25">
      <c r="A158" s="438">
        <v>152759</v>
      </c>
      <c r="B158" s="438" t="s">
        <v>943</v>
      </c>
      <c r="C158" s="438" t="s">
        <v>514</v>
      </c>
      <c r="D158" s="485">
        <v>0</v>
      </c>
      <c r="E158" s="485">
        <v>0</v>
      </c>
      <c r="F158" s="485">
        <v>11</v>
      </c>
      <c r="G158" s="485">
        <v>0</v>
      </c>
      <c r="H158" s="485">
        <v>0</v>
      </c>
      <c r="I158" s="485">
        <v>0</v>
      </c>
    </row>
    <row r="159" spans="1:9" x14ac:dyDescent="0.25">
      <c r="A159" s="438">
        <v>152828</v>
      </c>
      <c r="B159" s="438" t="s">
        <v>944</v>
      </c>
      <c r="C159" s="438" t="s">
        <v>531</v>
      </c>
      <c r="D159" s="485">
        <v>10</v>
      </c>
      <c r="E159" s="485">
        <v>4</v>
      </c>
      <c r="F159" s="485">
        <v>8</v>
      </c>
      <c r="G159" s="485">
        <v>0</v>
      </c>
      <c r="H159" s="485">
        <v>8</v>
      </c>
      <c r="I159" s="485">
        <v>0</v>
      </c>
    </row>
    <row r="160" spans="1:9" x14ac:dyDescent="0.25">
      <c r="A160" s="438">
        <v>152863</v>
      </c>
      <c r="B160" s="438" t="s">
        <v>945</v>
      </c>
      <c r="C160" s="438" t="s">
        <v>522</v>
      </c>
      <c r="D160" s="485">
        <v>0</v>
      </c>
      <c r="E160" s="485">
        <v>2</v>
      </c>
      <c r="F160" s="485">
        <v>40</v>
      </c>
      <c r="G160" s="485">
        <v>0</v>
      </c>
      <c r="H160" s="485">
        <v>0</v>
      </c>
      <c r="I160" s="485">
        <v>0</v>
      </c>
    </row>
    <row r="161" spans="1:9" x14ac:dyDescent="0.25">
      <c r="A161" s="438">
        <v>152778</v>
      </c>
      <c r="B161" s="438" t="s">
        <v>946</v>
      </c>
      <c r="C161" s="438" t="s">
        <v>514</v>
      </c>
      <c r="D161" s="485">
        <v>1</v>
      </c>
      <c r="E161" s="485">
        <v>1</v>
      </c>
      <c r="F161" s="485">
        <v>7</v>
      </c>
      <c r="G161" s="485">
        <v>1</v>
      </c>
      <c r="H161" s="485">
        <v>0</v>
      </c>
      <c r="I161" s="485">
        <v>1</v>
      </c>
    </row>
    <row r="162" spans="1:9" x14ac:dyDescent="0.25">
      <c r="A162" s="438">
        <v>152906</v>
      </c>
      <c r="B162" s="438" t="s">
        <v>947</v>
      </c>
      <c r="C162" s="438" t="s">
        <v>531</v>
      </c>
      <c r="D162" s="485">
        <v>0</v>
      </c>
      <c r="E162" s="485">
        <v>1</v>
      </c>
      <c r="F162" s="485">
        <v>13</v>
      </c>
      <c r="G162" s="485">
        <v>0</v>
      </c>
      <c r="H162" s="485">
        <v>0</v>
      </c>
      <c r="I162" s="485">
        <v>1</v>
      </c>
    </row>
    <row r="163" spans="1:9" x14ac:dyDescent="0.25">
      <c r="A163" s="438">
        <v>152849</v>
      </c>
      <c r="B163" s="438" t="s">
        <v>948</v>
      </c>
      <c r="C163" s="438" t="s">
        <v>522</v>
      </c>
      <c r="D163" s="485">
        <v>8</v>
      </c>
      <c r="E163" s="485">
        <v>3</v>
      </c>
      <c r="F163" s="485">
        <v>34</v>
      </c>
      <c r="G163" s="485">
        <v>3</v>
      </c>
      <c r="H163" s="485">
        <v>4</v>
      </c>
      <c r="I163" s="485">
        <v>0</v>
      </c>
    </row>
    <row r="164" spans="1:9" x14ac:dyDescent="0.25">
      <c r="A164" s="438">
        <v>152741</v>
      </c>
      <c r="B164" s="438" t="s">
        <v>949</v>
      </c>
      <c r="C164" s="438" t="s">
        <v>514</v>
      </c>
      <c r="D164" s="485">
        <v>0</v>
      </c>
      <c r="E164" s="485">
        <v>0</v>
      </c>
      <c r="F164" s="485">
        <v>10</v>
      </c>
      <c r="G164" s="485">
        <v>0</v>
      </c>
      <c r="H164" s="485">
        <v>0</v>
      </c>
      <c r="I164" s="485">
        <v>0</v>
      </c>
    </row>
    <row r="165" spans="1:9" x14ac:dyDescent="0.25">
      <c r="A165" s="438">
        <v>152939</v>
      </c>
      <c r="B165" s="438" t="s">
        <v>950</v>
      </c>
      <c r="C165" s="438" t="s">
        <v>514</v>
      </c>
      <c r="D165" s="485">
        <v>0</v>
      </c>
      <c r="E165" s="485">
        <v>1</v>
      </c>
      <c r="F165" s="485">
        <v>13</v>
      </c>
      <c r="G165" s="485">
        <v>0</v>
      </c>
      <c r="H165" s="485">
        <v>0</v>
      </c>
      <c r="I165" s="485">
        <v>1</v>
      </c>
    </row>
    <row r="166" spans="1:9" x14ac:dyDescent="0.25">
      <c r="A166" s="438">
        <v>160011</v>
      </c>
      <c r="B166" s="438" t="s">
        <v>951</v>
      </c>
      <c r="C166" s="438" t="s">
        <v>525</v>
      </c>
      <c r="D166" s="485">
        <v>0</v>
      </c>
      <c r="E166" s="485">
        <v>0</v>
      </c>
      <c r="F166" s="485">
        <v>1</v>
      </c>
      <c r="G166" s="485">
        <v>0</v>
      </c>
      <c r="H166" s="485">
        <v>0</v>
      </c>
      <c r="I166" s="485">
        <v>0</v>
      </c>
    </row>
    <row r="167" spans="1:9" x14ac:dyDescent="0.25">
      <c r="A167" s="438">
        <v>152771</v>
      </c>
      <c r="B167" s="438" t="s">
        <v>952</v>
      </c>
      <c r="C167" s="438" t="s">
        <v>514</v>
      </c>
      <c r="D167" s="485">
        <v>0</v>
      </c>
      <c r="E167" s="485">
        <v>0</v>
      </c>
      <c r="F167" s="485">
        <v>11</v>
      </c>
      <c r="G167" s="485">
        <v>0</v>
      </c>
      <c r="H167" s="485">
        <v>0</v>
      </c>
      <c r="I167" s="485">
        <v>0</v>
      </c>
    </row>
    <row r="168" spans="1:9" x14ac:dyDescent="0.25">
      <c r="A168" s="438">
        <v>152777</v>
      </c>
      <c r="B168" s="438" t="s">
        <v>953</v>
      </c>
      <c r="C168" s="438" t="s">
        <v>512</v>
      </c>
      <c r="D168" s="485">
        <v>0</v>
      </c>
      <c r="E168" s="485">
        <v>0</v>
      </c>
      <c r="F168" s="485">
        <v>23</v>
      </c>
      <c r="G168" s="485">
        <v>0</v>
      </c>
      <c r="H168" s="485">
        <v>0</v>
      </c>
      <c r="I168" s="485">
        <v>0</v>
      </c>
    </row>
    <row r="169" spans="1:9" x14ac:dyDescent="0.25">
      <c r="A169" s="438">
        <v>152888</v>
      </c>
      <c r="B169" s="438" t="s">
        <v>954</v>
      </c>
      <c r="C169" s="438" t="s">
        <v>525</v>
      </c>
      <c r="D169" s="485">
        <v>0</v>
      </c>
      <c r="E169" s="485">
        <v>0</v>
      </c>
      <c r="F169" s="485">
        <v>23</v>
      </c>
      <c r="G169" s="485">
        <v>0</v>
      </c>
      <c r="H169" s="485">
        <v>0</v>
      </c>
      <c r="I169" s="485">
        <v>0</v>
      </c>
    </row>
    <row r="170" spans="1:9" x14ac:dyDescent="0.25">
      <c r="A170" s="438">
        <v>152745</v>
      </c>
      <c r="B170" s="438" t="s">
        <v>955</v>
      </c>
      <c r="C170" s="438" t="s">
        <v>522</v>
      </c>
      <c r="D170" s="485">
        <v>0</v>
      </c>
      <c r="E170" s="485">
        <v>1</v>
      </c>
      <c r="F170" s="485">
        <v>30</v>
      </c>
      <c r="G170" s="485">
        <v>0</v>
      </c>
      <c r="H170" s="485">
        <v>0</v>
      </c>
      <c r="I170" s="485">
        <v>0</v>
      </c>
    </row>
    <row r="171" spans="1:9" x14ac:dyDescent="0.25">
      <c r="A171" s="438">
        <v>152806</v>
      </c>
      <c r="B171" s="438" t="s">
        <v>956</v>
      </c>
      <c r="C171" s="438" t="s">
        <v>558</v>
      </c>
      <c r="D171" s="485">
        <v>3</v>
      </c>
      <c r="E171" s="485">
        <v>1</v>
      </c>
      <c r="F171" s="485">
        <v>20</v>
      </c>
      <c r="G171" s="485">
        <v>0</v>
      </c>
      <c r="H171" s="485">
        <v>2</v>
      </c>
      <c r="I171" s="485">
        <v>0</v>
      </c>
    </row>
    <row r="172" spans="1:9" x14ac:dyDescent="0.25">
      <c r="A172" s="438">
        <v>152768</v>
      </c>
      <c r="B172" s="438" t="s">
        <v>957</v>
      </c>
      <c r="C172" s="438" t="s">
        <v>558</v>
      </c>
      <c r="D172" s="485">
        <v>2</v>
      </c>
      <c r="E172" s="485">
        <v>0</v>
      </c>
      <c r="F172" s="485">
        <v>13</v>
      </c>
      <c r="G172" s="485">
        <v>0</v>
      </c>
      <c r="H172" s="485">
        <v>2</v>
      </c>
      <c r="I172" s="485">
        <v>0</v>
      </c>
    </row>
    <row r="173" spans="1:9" x14ac:dyDescent="0.25">
      <c r="A173" s="438">
        <v>152884</v>
      </c>
      <c r="B173" s="438" t="s">
        <v>958</v>
      </c>
      <c r="C173" s="438" t="s">
        <v>525</v>
      </c>
      <c r="D173" s="485">
        <v>0</v>
      </c>
      <c r="E173" s="485">
        <v>0</v>
      </c>
      <c r="F173" s="485">
        <v>22</v>
      </c>
      <c r="G173" s="485">
        <v>0</v>
      </c>
      <c r="H173" s="485">
        <v>0</v>
      </c>
      <c r="I173" s="485">
        <v>0</v>
      </c>
    </row>
    <row r="174" spans="1:9" x14ac:dyDescent="0.25">
      <c r="A174" s="438">
        <v>152875</v>
      </c>
      <c r="B174" s="438" t="s">
        <v>959</v>
      </c>
      <c r="C174" s="438" t="s">
        <v>520</v>
      </c>
      <c r="D174" s="485">
        <v>0</v>
      </c>
      <c r="E174" s="485">
        <v>0</v>
      </c>
      <c r="F174" s="485">
        <v>19</v>
      </c>
      <c r="G174" s="485">
        <v>0</v>
      </c>
      <c r="H174" s="485">
        <v>0</v>
      </c>
      <c r="I174" s="485">
        <v>0</v>
      </c>
    </row>
    <row r="175" spans="1:9" x14ac:dyDescent="0.25">
      <c r="A175" s="438">
        <v>152787</v>
      </c>
      <c r="B175" s="438" t="s">
        <v>960</v>
      </c>
      <c r="C175" s="438" t="s">
        <v>522</v>
      </c>
      <c r="D175" s="485">
        <v>0</v>
      </c>
      <c r="E175" s="485">
        <v>0</v>
      </c>
      <c r="F175" s="485">
        <v>32</v>
      </c>
      <c r="G175" s="485">
        <v>0</v>
      </c>
      <c r="H175" s="485">
        <v>0</v>
      </c>
      <c r="I175" s="485">
        <v>0</v>
      </c>
    </row>
    <row r="176" spans="1:9" x14ac:dyDescent="0.25">
      <c r="A176" s="438">
        <v>152835</v>
      </c>
      <c r="B176" s="438" t="s">
        <v>961</v>
      </c>
      <c r="C176" s="438" t="s">
        <v>531</v>
      </c>
      <c r="D176" s="485">
        <v>0</v>
      </c>
      <c r="E176" s="485">
        <v>1</v>
      </c>
      <c r="F176" s="485">
        <v>16</v>
      </c>
      <c r="G176" s="485">
        <v>0</v>
      </c>
      <c r="H176" s="485">
        <v>0</v>
      </c>
      <c r="I176" s="485">
        <v>1</v>
      </c>
    </row>
    <row r="177" spans="1:9" x14ac:dyDescent="0.25">
      <c r="A177" s="438">
        <v>152938</v>
      </c>
      <c r="B177" s="438" t="s">
        <v>962</v>
      </c>
      <c r="C177" s="438" t="s">
        <v>512</v>
      </c>
      <c r="D177" s="485">
        <v>0</v>
      </c>
      <c r="E177" s="485">
        <v>0</v>
      </c>
      <c r="F177" s="485">
        <v>15</v>
      </c>
      <c r="G177" s="485">
        <v>0</v>
      </c>
      <c r="H177" s="485">
        <v>0</v>
      </c>
      <c r="I177" s="485">
        <v>0</v>
      </c>
    </row>
    <row r="178" spans="1:9" x14ac:dyDescent="0.25">
      <c r="A178" s="438">
        <v>152754</v>
      </c>
      <c r="B178" s="438" t="s">
        <v>963</v>
      </c>
      <c r="C178" s="438" t="s">
        <v>531</v>
      </c>
      <c r="D178" s="485">
        <v>2</v>
      </c>
      <c r="E178" s="485">
        <v>1</v>
      </c>
      <c r="F178" s="485">
        <v>17</v>
      </c>
      <c r="G178" s="485">
        <v>0</v>
      </c>
      <c r="H178" s="485">
        <v>2</v>
      </c>
      <c r="I178" s="485">
        <v>0</v>
      </c>
    </row>
    <row r="179" spans="1:9" x14ac:dyDescent="0.25">
      <c r="A179" s="438">
        <v>152926</v>
      </c>
      <c r="B179" s="438" t="s">
        <v>964</v>
      </c>
      <c r="C179" s="438" t="s">
        <v>522</v>
      </c>
      <c r="D179" s="485">
        <v>0</v>
      </c>
      <c r="E179" s="485">
        <v>1</v>
      </c>
      <c r="F179" s="485">
        <v>23</v>
      </c>
      <c r="G179" s="485">
        <v>0</v>
      </c>
      <c r="H179" s="485">
        <v>0</v>
      </c>
      <c r="I179" s="485">
        <v>0</v>
      </c>
    </row>
    <row r="180" spans="1:9" x14ac:dyDescent="0.25">
      <c r="A180" s="438">
        <v>160002</v>
      </c>
      <c r="B180" s="438" t="s">
        <v>965</v>
      </c>
      <c r="C180" s="438" t="s">
        <v>540</v>
      </c>
      <c r="D180" s="485">
        <v>0</v>
      </c>
      <c r="E180" s="485">
        <v>0</v>
      </c>
      <c r="F180" s="485">
        <v>18</v>
      </c>
      <c r="G180" s="485">
        <v>0</v>
      </c>
      <c r="H180" s="485">
        <v>0</v>
      </c>
      <c r="I180" s="485">
        <v>0</v>
      </c>
    </row>
    <row r="181" spans="1:9" x14ac:dyDescent="0.25">
      <c r="A181" s="438">
        <v>152859</v>
      </c>
      <c r="B181" s="438" t="s">
        <v>966</v>
      </c>
      <c r="C181" s="438" t="s">
        <v>514</v>
      </c>
      <c r="D181" s="485">
        <v>0</v>
      </c>
      <c r="E181" s="485">
        <v>0</v>
      </c>
      <c r="F181" s="485">
        <v>19</v>
      </c>
      <c r="G181" s="485">
        <v>0</v>
      </c>
      <c r="H181" s="485">
        <v>0</v>
      </c>
      <c r="I181" s="485">
        <v>0</v>
      </c>
    </row>
    <row r="182" spans="1:9" x14ac:dyDescent="0.25">
      <c r="A182" s="438">
        <v>152751</v>
      </c>
      <c r="B182" s="438" t="s">
        <v>967</v>
      </c>
      <c r="C182" s="438" t="s">
        <v>514</v>
      </c>
      <c r="D182" s="485">
        <v>0</v>
      </c>
      <c r="E182" s="485">
        <v>0</v>
      </c>
      <c r="F182" s="485">
        <v>14</v>
      </c>
      <c r="G182" s="485">
        <v>0</v>
      </c>
      <c r="H182" s="485">
        <v>0</v>
      </c>
      <c r="I182" s="485">
        <v>0</v>
      </c>
    </row>
    <row r="183" spans="1:9" x14ac:dyDescent="0.25">
      <c r="A183" s="438">
        <v>152776</v>
      </c>
      <c r="B183" s="438" t="s">
        <v>968</v>
      </c>
      <c r="C183" s="438" t="s">
        <v>520</v>
      </c>
      <c r="D183" s="485">
        <v>0</v>
      </c>
      <c r="E183" s="485">
        <v>0</v>
      </c>
      <c r="F183" s="485">
        <v>14</v>
      </c>
      <c r="G183" s="485">
        <v>0</v>
      </c>
      <c r="H183" s="485">
        <v>0</v>
      </c>
      <c r="I183" s="485">
        <v>0</v>
      </c>
    </row>
    <row r="184" spans="1:9" x14ac:dyDescent="0.25">
      <c r="A184" s="438">
        <v>152779</v>
      </c>
      <c r="B184" s="438" t="s">
        <v>969</v>
      </c>
      <c r="C184" s="438" t="s">
        <v>520</v>
      </c>
      <c r="D184" s="485">
        <v>0</v>
      </c>
      <c r="E184" s="485">
        <v>0</v>
      </c>
      <c r="F184" s="485">
        <v>17</v>
      </c>
      <c r="G184" s="485">
        <v>0</v>
      </c>
      <c r="H184" s="485">
        <v>0</v>
      </c>
      <c r="I184" s="485">
        <v>0</v>
      </c>
    </row>
    <row r="185" spans="1:9" x14ac:dyDescent="0.25">
      <c r="A185" s="438">
        <v>152928</v>
      </c>
      <c r="B185" s="438" t="s">
        <v>970</v>
      </c>
      <c r="C185" s="438" t="s">
        <v>512</v>
      </c>
      <c r="D185" s="485">
        <v>0</v>
      </c>
      <c r="E185" s="485">
        <v>0</v>
      </c>
      <c r="F185" s="485">
        <v>19</v>
      </c>
      <c r="G185" s="485">
        <v>0</v>
      </c>
      <c r="H185" s="485">
        <v>0</v>
      </c>
      <c r="I185" s="485">
        <v>0</v>
      </c>
    </row>
    <row r="186" spans="1:9" x14ac:dyDescent="0.25">
      <c r="A186" s="438">
        <v>152791</v>
      </c>
      <c r="B186" s="438" t="s">
        <v>971</v>
      </c>
      <c r="C186" s="438" t="s">
        <v>514</v>
      </c>
      <c r="D186" s="485">
        <v>0</v>
      </c>
      <c r="E186" s="485">
        <v>0</v>
      </c>
      <c r="F186" s="485">
        <v>12</v>
      </c>
      <c r="G186" s="485">
        <v>0</v>
      </c>
      <c r="H186" s="485">
        <v>0</v>
      </c>
      <c r="I186" s="485">
        <v>0</v>
      </c>
    </row>
    <row r="187" spans="1:9" x14ac:dyDescent="0.25">
      <c r="A187" s="438">
        <v>152927</v>
      </c>
      <c r="B187" s="438" t="s">
        <v>972</v>
      </c>
      <c r="C187" s="438" t="s">
        <v>558</v>
      </c>
      <c r="D187" s="485">
        <v>0</v>
      </c>
      <c r="E187" s="485">
        <v>1</v>
      </c>
      <c r="F187" s="485">
        <v>25</v>
      </c>
      <c r="G187" s="485">
        <v>0</v>
      </c>
      <c r="H187" s="485">
        <v>0</v>
      </c>
      <c r="I187" s="485">
        <v>0</v>
      </c>
    </row>
    <row r="188" spans="1:9" x14ac:dyDescent="0.25">
      <c r="A188" s="438">
        <v>152855</v>
      </c>
      <c r="B188" s="438" t="s">
        <v>973</v>
      </c>
      <c r="C188" s="438" t="s">
        <v>512</v>
      </c>
      <c r="D188" s="485">
        <v>1</v>
      </c>
      <c r="E188" s="485">
        <v>0</v>
      </c>
      <c r="F188" s="485">
        <v>13</v>
      </c>
      <c r="G188" s="485">
        <v>0</v>
      </c>
      <c r="H188" s="485">
        <v>1</v>
      </c>
      <c r="I188" s="485">
        <v>0</v>
      </c>
    </row>
    <row r="189" spans="1:9" x14ac:dyDescent="0.25">
      <c r="A189" s="438">
        <v>152803</v>
      </c>
      <c r="B189" s="438" t="s">
        <v>974</v>
      </c>
      <c r="C189" s="438" t="s">
        <v>522</v>
      </c>
      <c r="D189" s="485">
        <v>1</v>
      </c>
      <c r="E189" s="485">
        <v>3</v>
      </c>
      <c r="F189" s="485">
        <v>23</v>
      </c>
      <c r="G189" s="485">
        <v>0</v>
      </c>
      <c r="H189" s="485">
        <v>1</v>
      </c>
      <c r="I189" s="485">
        <v>0</v>
      </c>
    </row>
    <row r="190" spans="1:9" x14ac:dyDescent="0.25">
      <c r="A190" s="438">
        <v>152924</v>
      </c>
      <c r="B190" s="438" t="s">
        <v>975</v>
      </c>
      <c r="C190" s="438" t="s">
        <v>514</v>
      </c>
      <c r="D190" s="485">
        <v>0</v>
      </c>
      <c r="E190" s="485">
        <v>1</v>
      </c>
      <c r="F190" s="485">
        <v>11</v>
      </c>
      <c r="G190" s="485">
        <v>0</v>
      </c>
      <c r="H190" s="485">
        <v>0</v>
      </c>
      <c r="I190" s="485">
        <v>0</v>
      </c>
    </row>
    <row r="191" spans="1:9" x14ac:dyDescent="0.25">
      <c r="A191" s="438">
        <v>152746</v>
      </c>
      <c r="B191" s="438" t="s">
        <v>976</v>
      </c>
      <c r="C191" s="438" t="s">
        <v>558</v>
      </c>
      <c r="D191" s="485">
        <v>0</v>
      </c>
      <c r="E191" s="485">
        <v>1</v>
      </c>
      <c r="F191" s="485">
        <v>22</v>
      </c>
      <c r="G191" s="485">
        <v>0</v>
      </c>
      <c r="H191" s="485">
        <v>0</v>
      </c>
      <c r="I191" s="485">
        <v>0</v>
      </c>
    </row>
    <row r="192" spans="1:9" x14ac:dyDescent="0.25">
      <c r="A192" s="438">
        <v>160000</v>
      </c>
      <c r="B192" s="438" t="s">
        <v>977</v>
      </c>
      <c r="C192" s="438" t="s">
        <v>531</v>
      </c>
      <c r="D192" s="485">
        <v>0</v>
      </c>
      <c r="E192" s="485">
        <v>0</v>
      </c>
      <c r="F192" s="485">
        <v>20</v>
      </c>
      <c r="G192" s="485">
        <v>0</v>
      </c>
      <c r="H192" s="485">
        <v>0</v>
      </c>
      <c r="I192" s="485">
        <v>0</v>
      </c>
    </row>
    <row r="193" spans="1:9" x14ac:dyDescent="0.25">
      <c r="A193" s="438">
        <v>152915</v>
      </c>
      <c r="B193" s="438" t="s">
        <v>978</v>
      </c>
      <c r="C193" s="438" t="s">
        <v>525</v>
      </c>
      <c r="D193" s="485">
        <v>23</v>
      </c>
      <c r="E193" s="485">
        <v>2</v>
      </c>
      <c r="F193" s="485">
        <v>17</v>
      </c>
      <c r="G193" s="485">
        <v>3</v>
      </c>
      <c r="H193" s="485">
        <v>13</v>
      </c>
      <c r="I193" s="485">
        <v>1</v>
      </c>
    </row>
    <row r="194" spans="1:9" x14ac:dyDescent="0.25">
      <c r="A194" s="438">
        <v>152946</v>
      </c>
      <c r="B194" s="438" t="s">
        <v>979</v>
      </c>
      <c r="C194" s="438" t="s">
        <v>520</v>
      </c>
      <c r="D194" s="485">
        <v>0</v>
      </c>
      <c r="E194" s="485">
        <v>0</v>
      </c>
      <c r="F194" s="485">
        <v>17</v>
      </c>
      <c r="G194" s="485">
        <v>0</v>
      </c>
      <c r="H194" s="485">
        <v>0</v>
      </c>
      <c r="I194" s="485">
        <v>0</v>
      </c>
    </row>
    <row r="195" spans="1:9" x14ac:dyDescent="0.25">
      <c r="A195" s="438">
        <v>152795</v>
      </c>
      <c r="B195" s="438" t="s">
        <v>980</v>
      </c>
      <c r="C195" s="438" t="s">
        <v>558</v>
      </c>
      <c r="D195" s="485">
        <v>0</v>
      </c>
      <c r="E195" s="485">
        <v>1</v>
      </c>
      <c r="F195" s="485">
        <v>24</v>
      </c>
      <c r="G195" s="485">
        <v>0</v>
      </c>
      <c r="H195" s="485">
        <v>0</v>
      </c>
      <c r="I195" s="485">
        <v>0</v>
      </c>
    </row>
    <row r="196" spans="1:9" x14ac:dyDescent="0.25">
      <c r="A196" s="438">
        <v>152944</v>
      </c>
      <c r="B196" s="438" t="s">
        <v>981</v>
      </c>
      <c r="C196" s="438" t="s">
        <v>522</v>
      </c>
      <c r="D196" s="485">
        <v>24</v>
      </c>
      <c r="E196" s="485">
        <v>4</v>
      </c>
      <c r="F196" s="485">
        <v>15</v>
      </c>
      <c r="G196" s="485">
        <v>4</v>
      </c>
      <c r="H196" s="485">
        <v>13</v>
      </c>
      <c r="I196" s="485">
        <v>0</v>
      </c>
    </row>
    <row r="197" spans="1:9" x14ac:dyDescent="0.25">
      <c r="A197" s="438">
        <v>160036</v>
      </c>
      <c r="B197" s="438" t="s">
        <v>982</v>
      </c>
      <c r="C197" s="438" t="s">
        <v>520</v>
      </c>
      <c r="D197" s="485">
        <v>5</v>
      </c>
      <c r="E197" s="485">
        <v>0</v>
      </c>
      <c r="F197" s="485">
        <v>10</v>
      </c>
      <c r="G197" s="485">
        <v>0</v>
      </c>
      <c r="H197" s="485">
        <v>4</v>
      </c>
      <c r="I197" s="485">
        <v>0</v>
      </c>
    </row>
    <row r="198" spans="1:9" x14ac:dyDescent="0.25">
      <c r="A198" s="438">
        <v>152886</v>
      </c>
      <c r="B198" s="438" t="s">
        <v>983</v>
      </c>
      <c r="C198" s="438" t="s">
        <v>525</v>
      </c>
      <c r="D198" s="485">
        <v>0</v>
      </c>
      <c r="E198" s="485">
        <v>0</v>
      </c>
      <c r="F198" s="485">
        <v>22</v>
      </c>
      <c r="G198" s="485">
        <v>0</v>
      </c>
      <c r="H198" s="485">
        <v>0</v>
      </c>
      <c r="I198" s="485">
        <v>0</v>
      </c>
    </row>
    <row r="199" spans="1:9" x14ac:dyDescent="0.25">
      <c r="A199" s="438">
        <v>152869</v>
      </c>
      <c r="B199" s="438" t="s">
        <v>984</v>
      </c>
      <c r="C199" s="438" t="s">
        <v>522</v>
      </c>
      <c r="D199" s="485">
        <v>0</v>
      </c>
      <c r="E199" s="485">
        <v>1</v>
      </c>
      <c r="F199" s="485">
        <v>28</v>
      </c>
      <c r="G199" s="485">
        <v>0</v>
      </c>
      <c r="H199" s="485">
        <v>0</v>
      </c>
      <c r="I199" s="485">
        <v>0</v>
      </c>
    </row>
    <row r="200" spans="1:9" x14ac:dyDescent="0.25">
      <c r="A200" s="438">
        <v>152951</v>
      </c>
      <c r="B200" s="438" t="s">
        <v>985</v>
      </c>
      <c r="C200" s="438" t="s">
        <v>558</v>
      </c>
      <c r="D200" s="485">
        <v>0</v>
      </c>
      <c r="E200" s="485">
        <v>1</v>
      </c>
      <c r="F200" s="485">
        <v>26</v>
      </c>
      <c r="G200" s="485">
        <v>0</v>
      </c>
      <c r="H200" s="485">
        <v>0</v>
      </c>
      <c r="I200" s="485">
        <v>0</v>
      </c>
    </row>
    <row r="201" spans="1:9" x14ac:dyDescent="0.25">
      <c r="A201" s="438">
        <v>152797</v>
      </c>
      <c r="B201" s="438" t="s">
        <v>986</v>
      </c>
      <c r="C201" s="438" t="s">
        <v>525</v>
      </c>
      <c r="D201" s="485">
        <v>0</v>
      </c>
      <c r="E201" s="485">
        <v>0</v>
      </c>
      <c r="F201" s="485">
        <v>18</v>
      </c>
      <c r="G201" s="485">
        <v>0</v>
      </c>
      <c r="H201" s="485">
        <v>0</v>
      </c>
      <c r="I201" s="485">
        <v>0</v>
      </c>
    </row>
    <row r="202" spans="1:9" x14ac:dyDescent="0.25">
      <c r="A202" s="438">
        <v>152897</v>
      </c>
      <c r="B202" s="438" t="s">
        <v>987</v>
      </c>
      <c r="C202" s="438" t="s">
        <v>531</v>
      </c>
      <c r="D202" s="485">
        <v>0</v>
      </c>
      <c r="E202" s="485">
        <v>0</v>
      </c>
      <c r="F202" s="485">
        <v>17</v>
      </c>
      <c r="G202" s="485">
        <v>0</v>
      </c>
      <c r="H202" s="485">
        <v>0</v>
      </c>
      <c r="I202" s="485">
        <v>0</v>
      </c>
    </row>
    <row r="203" spans="1:9" x14ac:dyDescent="0.25">
      <c r="A203" s="438">
        <v>152882</v>
      </c>
      <c r="B203" s="438" t="s">
        <v>988</v>
      </c>
      <c r="C203" s="438" t="s">
        <v>525</v>
      </c>
      <c r="D203" s="485">
        <v>4</v>
      </c>
      <c r="E203" s="485">
        <v>1</v>
      </c>
      <c r="F203" s="485">
        <v>24</v>
      </c>
      <c r="G203" s="485">
        <v>1</v>
      </c>
      <c r="H203" s="485">
        <v>2</v>
      </c>
      <c r="I203" s="485">
        <v>1</v>
      </c>
    </row>
    <row r="204" spans="1:9" x14ac:dyDescent="0.25">
      <c r="A204" s="438">
        <v>152950</v>
      </c>
      <c r="B204" s="438" t="s">
        <v>989</v>
      </c>
      <c r="C204" s="438" t="s">
        <v>531</v>
      </c>
      <c r="D204" s="485">
        <v>6</v>
      </c>
      <c r="E204" s="485">
        <v>4</v>
      </c>
      <c r="F204" s="485">
        <v>13</v>
      </c>
      <c r="G204" s="485">
        <v>0</v>
      </c>
      <c r="H204" s="485">
        <v>6</v>
      </c>
      <c r="I204" s="485">
        <v>1</v>
      </c>
    </row>
    <row r="205" spans="1:9" x14ac:dyDescent="0.25">
      <c r="A205" s="438">
        <v>160004</v>
      </c>
      <c r="B205" s="438" t="s">
        <v>990</v>
      </c>
      <c r="C205" s="438" t="s">
        <v>512</v>
      </c>
      <c r="D205" s="485">
        <v>0</v>
      </c>
      <c r="E205" s="485">
        <v>1</v>
      </c>
      <c r="F205" s="485">
        <v>20</v>
      </c>
      <c r="G205" s="485">
        <v>0</v>
      </c>
      <c r="H205" s="485">
        <v>0</v>
      </c>
      <c r="I205" s="485">
        <v>0</v>
      </c>
    </row>
    <row r="206" spans="1:9" x14ac:dyDescent="0.25">
      <c r="A206" s="438">
        <v>152846</v>
      </c>
      <c r="B206" s="438" t="s">
        <v>991</v>
      </c>
      <c r="C206" s="438" t="s">
        <v>558</v>
      </c>
      <c r="D206" s="485">
        <v>1</v>
      </c>
      <c r="E206" s="485">
        <v>3</v>
      </c>
      <c r="F206" s="485">
        <v>21</v>
      </c>
      <c r="G206" s="485">
        <v>1</v>
      </c>
      <c r="H206" s="485">
        <v>0</v>
      </c>
      <c r="I206" s="485">
        <v>0</v>
      </c>
    </row>
    <row r="207" spans="1:9" x14ac:dyDescent="0.25">
      <c r="A207" s="438">
        <v>152941</v>
      </c>
      <c r="B207" s="438" t="s">
        <v>992</v>
      </c>
      <c r="C207" s="438" t="s">
        <v>522</v>
      </c>
      <c r="D207" s="485">
        <v>0</v>
      </c>
      <c r="E207" s="485">
        <v>1</v>
      </c>
      <c r="F207" s="485">
        <v>37</v>
      </c>
      <c r="G207" s="485">
        <v>0</v>
      </c>
      <c r="H207" s="485">
        <v>0</v>
      </c>
      <c r="I207" s="485">
        <v>0</v>
      </c>
    </row>
    <row r="208" spans="1:9" x14ac:dyDescent="0.25">
      <c r="A208" s="438">
        <v>152821</v>
      </c>
      <c r="B208" s="438" t="s">
        <v>993</v>
      </c>
      <c r="C208" s="438" t="s">
        <v>558</v>
      </c>
      <c r="D208" s="485">
        <v>0</v>
      </c>
      <c r="E208" s="485">
        <v>1</v>
      </c>
      <c r="F208" s="485">
        <v>17</v>
      </c>
      <c r="G208" s="485">
        <v>0</v>
      </c>
      <c r="H208" s="485">
        <v>0</v>
      </c>
      <c r="I208" s="485">
        <v>0</v>
      </c>
    </row>
    <row r="209" spans="1:9" x14ac:dyDescent="0.25">
      <c r="A209" s="438">
        <v>152802</v>
      </c>
      <c r="B209" s="438" t="s">
        <v>994</v>
      </c>
      <c r="C209" s="438" t="s">
        <v>525</v>
      </c>
      <c r="D209" s="485">
        <v>0</v>
      </c>
      <c r="E209" s="485">
        <v>0</v>
      </c>
      <c r="F209" s="485">
        <v>28</v>
      </c>
      <c r="G209" s="485">
        <v>0</v>
      </c>
      <c r="H209" s="485">
        <v>0</v>
      </c>
      <c r="I209" s="485">
        <v>0</v>
      </c>
    </row>
    <row r="210" spans="1:9" x14ac:dyDescent="0.25">
      <c r="A210" s="438">
        <v>152805</v>
      </c>
      <c r="B210" s="438" t="s">
        <v>995</v>
      </c>
      <c r="C210" s="438" t="s">
        <v>525</v>
      </c>
      <c r="D210" s="485">
        <v>0</v>
      </c>
      <c r="E210" s="485">
        <v>0</v>
      </c>
      <c r="F210" s="485">
        <v>20</v>
      </c>
      <c r="G210" s="485">
        <v>0</v>
      </c>
      <c r="H210" s="485">
        <v>0</v>
      </c>
      <c r="I210" s="485">
        <v>0</v>
      </c>
    </row>
    <row r="211" spans="1:9" x14ac:dyDescent="0.25">
      <c r="A211" s="438">
        <v>152789</v>
      </c>
      <c r="B211" s="438" t="s">
        <v>996</v>
      </c>
      <c r="C211" s="438" t="s">
        <v>540</v>
      </c>
      <c r="D211" s="485">
        <v>0</v>
      </c>
      <c r="E211" s="485">
        <v>0</v>
      </c>
      <c r="F211" s="485">
        <v>20</v>
      </c>
      <c r="G211" s="485">
        <v>0</v>
      </c>
      <c r="H211" s="485">
        <v>0</v>
      </c>
      <c r="I211" s="485">
        <v>0</v>
      </c>
    </row>
    <row r="212" spans="1:9" x14ac:dyDescent="0.25">
      <c r="A212" s="438">
        <v>152895</v>
      </c>
      <c r="B212" s="438" t="s">
        <v>997</v>
      </c>
      <c r="C212" s="438" t="s">
        <v>522</v>
      </c>
      <c r="D212" s="485">
        <v>1</v>
      </c>
      <c r="E212" s="485">
        <v>1</v>
      </c>
      <c r="F212" s="485">
        <v>26</v>
      </c>
      <c r="G212" s="485">
        <v>1</v>
      </c>
      <c r="H212" s="485">
        <v>0</v>
      </c>
      <c r="I212" s="485">
        <v>0</v>
      </c>
    </row>
    <row r="213" spans="1:9" x14ac:dyDescent="0.25">
      <c r="A213" s="438">
        <v>152790</v>
      </c>
      <c r="B213" s="438" t="s">
        <v>998</v>
      </c>
      <c r="C213" s="438" t="s">
        <v>512</v>
      </c>
      <c r="D213" s="485">
        <v>0</v>
      </c>
      <c r="E213" s="485">
        <v>0</v>
      </c>
      <c r="F213" s="485">
        <v>20</v>
      </c>
      <c r="G213" s="485">
        <v>0</v>
      </c>
      <c r="H213" s="485">
        <v>0</v>
      </c>
      <c r="I213" s="485">
        <v>0</v>
      </c>
    </row>
    <row r="214" spans="1:9" x14ac:dyDescent="0.25">
      <c r="A214" s="438">
        <v>152922</v>
      </c>
      <c r="B214" s="438" t="s">
        <v>999</v>
      </c>
      <c r="C214" s="438" t="s">
        <v>525</v>
      </c>
      <c r="D214" s="485">
        <v>0</v>
      </c>
      <c r="E214" s="485">
        <v>0</v>
      </c>
      <c r="F214" s="485">
        <v>23</v>
      </c>
      <c r="G214" s="485">
        <v>0</v>
      </c>
      <c r="H214" s="485">
        <v>0</v>
      </c>
      <c r="I214" s="485">
        <v>0</v>
      </c>
    </row>
    <row r="215" spans="1:9" x14ac:dyDescent="0.25">
      <c r="A215" s="438">
        <v>160003</v>
      </c>
      <c r="B215" s="438" t="s">
        <v>1000</v>
      </c>
      <c r="C215" s="438" t="s">
        <v>512</v>
      </c>
      <c r="D215" s="485">
        <v>0</v>
      </c>
      <c r="E215" s="485">
        <v>0</v>
      </c>
      <c r="F215" s="485">
        <v>21</v>
      </c>
      <c r="G215" s="485">
        <v>0</v>
      </c>
      <c r="H215" s="485">
        <v>0</v>
      </c>
      <c r="I215" s="485">
        <v>0</v>
      </c>
    </row>
    <row r="216" spans="1:9" x14ac:dyDescent="0.25">
      <c r="A216" s="438">
        <v>152852</v>
      </c>
      <c r="B216" s="438" t="s">
        <v>1001</v>
      </c>
      <c r="C216" s="438" t="s">
        <v>512</v>
      </c>
      <c r="D216" s="485">
        <v>0</v>
      </c>
      <c r="E216" s="485">
        <v>1</v>
      </c>
      <c r="F216" s="485">
        <v>11</v>
      </c>
      <c r="G216" s="485">
        <v>0</v>
      </c>
      <c r="H216" s="485">
        <v>0</v>
      </c>
      <c r="I216" s="485">
        <v>0</v>
      </c>
    </row>
    <row r="217" spans="1:9" x14ac:dyDescent="0.25">
      <c r="A217" s="438"/>
      <c r="B217" s="438"/>
      <c r="C217" s="438"/>
      <c r="D217" s="438"/>
      <c r="E217" s="438"/>
      <c r="F217" s="438"/>
      <c r="G217" s="438"/>
      <c r="H217" s="438"/>
      <c r="I217" s="438"/>
    </row>
    <row r="218" spans="1:9" x14ac:dyDescent="0.25">
      <c r="A218" s="438"/>
      <c r="B218" s="438"/>
      <c r="C218" s="438"/>
      <c r="D218" s="438"/>
      <c r="E218" s="438"/>
      <c r="F218" s="438"/>
      <c r="G218" s="438"/>
      <c r="H218" s="438"/>
      <c r="I218" s="438"/>
    </row>
  </sheetData>
  <autoFilter ref="A1:I1" xr:uid="{E793A9AE-EF15-4C4B-A901-6255E06B357B}"/>
  <sortState ref="A2:I218">
    <sortCondition ref="C2:C218"/>
    <sortCondition ref="B2:B218"/>
  </sortState>
  <customSheetViews>
    <customSheetView guid="{8635D68E-22EC-42FF-9F05-EEEAA207F799}" showAutoFilter="1">
      <pane ySplit="1" topLeftCell="A2" activePane="bottomLeft" state="frozen"/>
      <selection pane="bottomLeft" activeCell="C5" sqref="C5"/>
      <pageMargins left="0.7" right="0.7" top="0.75" bottom="0.75" header="0.3" footer="0.3"/>
      <autoFilter ref="A1:F1" xr:uid="{00000000-0000-0000-0000-000000000000}"/>
    </customSheetView>
    <customSheetView guid="{AB5A17B1-2FC4-418A-AFAE-1FD89C3982BF}" showAutoFilter="1">
      <pane ySplit="1" topLeftCell="A2" activePane="bottomLeft" state="frozen"/>
      <selection pane="bottomLeft" activeCell="B6" sqref="B6"/>
      <pageMargins left="0.7" right="0.7" top="0.75" bottom="0.75" header="0.3" footer="0.3"/>
      <autoFilter ref="A1:F1" xr:uid="{00000000-0000-0000-0000-000000000000}"/>
    </customSheetView>
  </customSheetViews>
  <conditionalFormatting sqref="D2:D21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19:E39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19:G39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19:H39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19:I39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78:F2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21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:G21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:H21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:I21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:F2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/>
  <dimension ref="A1:AD262"/>
  <sheetViews>
    <sheetView tabSelected="1" workbookViewId="0">
      <pane ySplit="1" topLeftCell="A2" activePane="bottomLeft" state="frozen"/>
      <selection sqref="A1:XFD1048576"/>
      <selection pane="bottomLeft" activeCell="E14" sqref="E14"/>
    </sheetView>
  </sheetViews>
  <sheetFormatPr defaultRowHeight="15" x14ac:dyDescent="0.25"/>
  <cols>
    <col min="1" max="1" width="7" bestFit="1" customWidth="1"/>
    <col min="2" max="2" width="27.42578125" bestFit="1" customWidth="1"/>
    <col min="3" max="3" width="4.85546875" bestFit="1" customWidth="1"/>
    <col min="4" max="4" width="7.5703125" bestFit="1" customWidth="1"/>
    <col min="5" max="5" width="4.42578125" bestFit="1" customWidth="1"/>
    <col min="6" max="6" width="4.7109375" bestFit="1" customWidth="1"/>
    <col min="7" max="7" width="8.7109375" bestFit="1" customWidth="1"/>
    <col min="8" max="8" width="3.28515625" bestFit="1" customWidth="1"/>
    <col min="9" max="9" width="4.28515625" bestFit="1" customWidth="1"/>
    <col min="10" max="10" width="16" bestFit="1" customWidth="1"/>
    <col min="11" max="11" width="11.85546875" bestFit="1" customWidth="1"/>
    <col min="12" max="12" width="5.7109375" bestFit="1" customWidth="1"/>
    <col min="13" max="13" width="16.5703125" customWidth="1"/>
    <col min="14" max="14" width="23.85546875" customWidth="1"/>
    <col min="15" max="15" width="14.140625" bestFit="1" customWidth="1"/>
    <col min="16" max="16" width="7.5703125" bestFit="1" customWidth="1"/>
    <col min="17" max="17" width="15.7109375" bestFit="1" customWidth="1"/>
    <col min="18" max="18" width="3.140625" bestFit="1" customWidth="1"/>
    <col min="19" max="19" width="10.85546875" bestFit="1" customWidth="1"/>
    <col min="20" max="20" width="13.28515625" bestFit="1" customWidth="1"/>
    <col min="21" max="21" width="10.42578125" bestFit="1" customWidth="1"/>
    <col min="22" max="22" width="14.85546875" bestFit="1" customWidth="1"/>
    <col min="29" max="29" width="10.28515625" bestFit="1" customWidth="1"/>
  </cols>
  <sheetData>
    <row r="1" spans="1:30" ht="15.75" thickBot="1" x14ac:dyDescent="0.3">
      <c r="A1" t="str">
        <f>DATASHEET!A1</f>
        <v>Id</v>
      </c>
      <c r="B1" t="str">
        <f>DATASHEET!B1</f>
        <v>Name</v>
      </c>
      <c r="C1" s="327" t="s">
        <v>273</v>
      </c>
      <c r="D1" s="327" t="str">
        <f>DATASHEET!D1</f>
        <v>Gender</v>
      </c>
      <c r="E1" s="327" t="str">
        <f>DATASHEET!J1</f>
        <v>SEN</v>
      </c>
      <c r="F1" s="327" t="str">
        <f>DATASHEET!E1</f>
        <v>FSM in last 6 years</v>
      </c>
      <c r="G1" s="327" t="str">
        <f>DATASHEET!F1</f>
        <v>Ethnicity</v>
      </c>
      <c r="H1" s="327" t="str">
        <f>DATASHEET!H1</f>
        <v>PP</v>
      </c>
      <c r="I1" s="327" t="str">
        <f>DATASHEET!I1</f>
        <v>LAC</v>
      </c>
      <c r="J1" s="327" t="str">
        <f>DATASHEET!M1</f>
        <v>Prior Attainment</v>
      </c>
      <c r="K1" t="str">
        <f>DATASHEET!S1</f>
        <v>Outstanding</v>
      </c>
      <c r="L1" t="str">
        <f>DATASHEET!T1</f>
        <v>Good</v>
      </c>
      <c r="M1" t="s">
        <v>454</v>
      </c>
      <c r="N1" t="s">
        <v>453</v>
      </c>
      <c r="O1" t="s">
        <v>455</v>
      </c>
      <c r="P1" t="s">
        <v>274</v>
      </c>
      <c r="Q1" t="s">
        <v>456</v>
      </c>
      <c r="R1" t="s">
        <v>278</v>
      </c>
      <c r="S1" s="328" t="s">
        <v>1005</v>
      </c>
      <c r="T1" s="328" t="s">
        <v>275</v>
      </c>
      <c r="U1" s="330" t="s">
        <v>276</v>
      </c>
      <c r="V1" s="330" t="s">
        <v>277</v>
      </c>
      <c r="AB1" s="71" t="s">
        <v>279</v>
      </c>
      <c r="AC1" s="332" t="s">
        <v>280</v>
      </c>
      <c r="AD1" s="333" t="s">
        <v>281</v>
      </c>
    </row>
    <row r="2" spans="1:30" x14ac:dyDescent="0.25">
      <c r="A2">
        <f>DATASHEET!A2</f>
        <v>152831</v>
      </c>
      <c r="B2" t="str">
        <f>DATASHEET!B2</f>
        <v>ABRAHAM, Olivia</v>
      </c>
      <c r="C2">
        <v>8</v>
      </c>
      <c r="D2" t="str">
        <f>DATASHEET!D2</f>
        <v>F</v>
      </c>
      <c r="E2" t="str">
        <f>DATASHEET!J2</f>
        <v>N</v>
      </c>
      <c r="F2" t="str">
        <f>DATASHEET!E2</f>
        <v>N</v>
      </c>
      <c r="G2" t="str">
        <f>DATASHEET!F2</f>
        <v>Indian</v>
      </c>
      <c r="H2" t="str">
        <f>DATASHEET!H2</f>
        <v>N</v>
      </c>
      <c r="I2" t="str">
        <f>DATASHEET!I2</f>
        <v>N</v>
      </c>
      <c r="J2" t="str">
        <f>DATASHEET!M2</f>
        <v>H</v>
      </c>
      <c r="K2">
        <f>DATASHEET!S2</f>
        <v>1</v>
      </c>
      <c r="L2">
        <f>DATASHEET!T2</f>
        <v>13</v>
      </c>
      <c r="M2">
        <f>DATASHEET!U2</f>
        <v>0</v>
      </c>
      <c r="O2">
        <f>SUM(K2,L2)</f>
        <v>14</v>
      </c>
      <c r="P2">
        <f>SUM(K2:M2)</f>
        <v>14</v>
      </c>
      <c r="Q2" s="329">
        <f>O2/P2</f>
        <v>1</v>
      </c>
      <c r="R2" s="331" t="str">
        <f>IFERROR(VLOOKUP(A2,PROGRESS!$A$16:$AF$245,18,FALSE),"")</f>
        <v/>
      </c>
      <c r="S2" s="50" t="str">
        <f>DATASHEET!K2</f>
        <v>No</v>
      </c>
      <c r="T2" s="50" t="str">
        <f>IF(S2="N","Y","N")</f>
        <v>N</v>
      </c>
      <c r="U2" s="50" t="str">
        <f>IF(AND(D2="M",J2="H"),"Y","N")</f>
        <v>N</v>
      </c>
      <c r="V2" s="50" t="str">
        <f>IF(AND(D2="M",J2&lt;&gt;"H"),"Y","N")</f>
        <v>N</v>
      </c>
      <c r="AB2" s="339" t="str">
        <f>'SUBJECT PROGRESS'!H4</f>
        <v>ART</v>
      </c>
      <c r="AC2" s="340" t="str">
        <f>'SUBJECT PROGRESS'!H3</f>
        <v/>
      </c>
      <c r="AD2" s="341">
        <f>'SUBJECT PROGRESS'!H1</f>
        <v>0</v>
      </c>
    </row>
    <row r="3" spans="1:30" x14ac:dyDescent="0.25">
      <c r="A3">
        <f>DATASHEET!A3</f>
        <v>152924</v>
      </c>
      <c r="B3" t="str">
        <f>DATASHEET!B3</f>
        <v>AHMADI-SIAHPOUSH, Aryana</v>
      </c>
      <c r="C3">
        <v>8</v>
      </c>
      <c r="D3" t="str">
        <f>DATASHEET!D3</f>
        <v>F</v>
      </c>
      <c r="E3" t="str">
        <f>DATASHEET!J3</f>
        <v>N</v>
      </c>
      <c r="F3" t="str">
        <f>DATASHEET!E3</f>
        <v>N</v>
      </c>
      <c r="G3" t="str">
        <f>DATASHEET!F3</f>
        <v>White - British</v>
      </c>
      <c r="H3" t="str">
        <f>DATASHEET!H3</f>
        <v>N</v>
      </c>
      <c r="I3" t="str">
        <f>DATASHEET!I3</f>
        <v>N</v>
      </c>
      <c r="J3" t="str">
        <f>DATASHEET!M3</f>
        <v>M</v>
      </c>
      <c r="K3">
        <f>DATASHEET!S3</f>
        <v>0</v>
      </c>
      <c r="L3">
        <f>DATASHEET!T3</f>
        <v>14</v>
      </c>
      <c r="M3">
        <f>DATASHEET!U3</f>
        <v>0</v>
      </c>
      <c r="O3">
        <f t="shared" ref="O3:O66" si="0">SUM(K3,L3)</f>
        <v>14</v>
      </c>
      <c r="P3">
        <f t="shared" ref="P3:P4" si="1">SUM(K3:M3)</f>
        <v>14</v>
      </c>
      <c r="Q3" s="329">
        <f t="shared" ref="Q3:Q66" si="2">O3/P3</f>
        <v>1</v>
      </c>
      <c r="R3" s="331" t="str">
        <f>IFERROR(VLOOKUP(A3,PROGRESS!$A$16:$AF$245,18,FALSE),"")</f>
        <v/>
      </c>
      <c r="S3" s="50" t="str">
        <f>DATASHEET!K3</f>
        <v>No</v>
      </c>
      <c r="T3" s="50" t="str">
        <f t="shared" ref="T3:T66" si="3">IF(S3="N","Y","N")</f>
        <v>N</v>
      </c>
      <c r="U3" s="50" t="str">
        <f t="shared" ref="U3:U66" si="4">IF(AND(D3="M",J3="H"),"Y","N")</f>
        <v>N</v>
      </c>
      <c r="V3" s="50" t="str">
        <f t="shared" ref="V3:V66" si="5">IF(AND(D3="M",J3&lt;&gt;"H"),"Y","N")</f>
        <v>N</v>
      </c>
      <c r="AB3" s="74" t="str">
        <f>'SUBJECT PROGRESS'!I4</f>
        <v>D&amp;T</v>
      </c>
      <c r="AC3" s="334" t="str">
        <f>'SUBJECT PROGRESS'!I3</f>
        <v/>
      </c>
      <c r="AD3" s="335">
        <f>'SUBJECT PROGRESS'!I1</f>
        <v>0</v>
      </c>
    </row>
    <row r="4" spans="1:30" x14ac:dyDescent="0.25">
      <c r="A4">
        <f>DATASHEET!A4</f>
        <v>152810</v>
      </c>
      <c r="B4" t="str">
        <f>DATASHEET!B4</f>
        <v>AKANUWE, Raphael</v>
      </c>
      <c r="C4">
        <v>8</v>
      </c>
      <c r="D4" t="str">
        <f>DATASHEET!D4</f>
        <v>M</v>
      </c>
      <c r="E4" t="str">
        <f>DATASHEET!J4</f>
        <v>N</v>
      </c>
      <c r="F4" t="str">
        <f>DATASHEET!E4</f>
        <v>N</v>
      </c>
      <c r="G4" t="str">
        <f>DATASHEET!F4</f>
        <v>Other Black African</v>
      </c>
      <c r="H4" t="str">
        <f>DATASHEET!H4</f>
        <v>N</v>
      </c>
      <c r="I4" t="str">
        <f>DATASHEET!I4</f>
        <v>N</v>
      </c>
      <c r="J4" t="str">
        <f>DATASHEET!M4</f>
        <v>H</v>
      </c>
      <c r="K4">
        <f>DATASHEET!S4</f>
        <v>3</v>
      </c>
      <c r="L4">
        <f>DATASHEET!T4</f>
        <v>11</v>
      </c>
      <c r="M4">
        <f>DATASHEET!U4</f>
        <v>0</v>
      </c>
      <c r="O4">
        <f t="shared" si="0"/>
        <v>14</v>
      </c>
      <c r="P4">
        <f t="shared" si="1"/>
        <v>14</v>
      </c>
      <c r="Q4" s="329">
        <f t="shared" si="2"/>
        <v>1</v>
      </c>
      <c r="R4" s="331" t="str">
        <f>IFERROR(VLOOKUP(A4,PROGRESS!$A$16:$AF$245,18,FALSE),"")</f>
        <v/>
      </c>
      <c r="S4" s="50" t="str">
        <f>DATASHEET!K4</f>
        <v>No</v>
      </c>
      <c r="T4" s="50" t="str">
        <f t="shared" si="3"/>
        <v>N</v>
      </c>
      <c r="U4" s="50" t="str">
        <f t="shared" si="4"/>
        <v>Y</v>
      </c>
      <c r="V4" s="50" t="str">
        <f t="shared" si="5"/>
        <v>N</v>
      </c>
      <c r="AB4" s="74" t="str">
        <f>'SUBJECT PROGRESS'!J4</f>
        <v>DRAMA</v>
      </c>
      <c r="AC4" s="334" t="str">
        <f>'SUBJECT PROGRESS'!J3</f>
        <v/>
      </c>
      <c r="AD4" s="335">
        <f>'SUBJECT PROGRESS'!J1</f>
        <v>0</v>
      </c>
    </row>
    <row r="5" spans="1:30" x14ac:dyDescent="0.25">
      <c r="A5">
        <f>DATASHEET!A5</f>
        <v>152847</v>
      </c>
      <c r="B5" t="str">
        <f>DATASHEET!B5</f>
        <v>ALLEN, Elyse</v>
      </c>
      <c r="C5">
        <v>8</v>
      </c>
      <c r="D5" t="str">
        <f>DATASHEET!D5</f>
        <v>F</v>
      </c>
      <c r="E5" t="str">
        <f>DATASHEET!J5</f>
        <v>N</v>
      </c>
      <c r="F5" t="str">
        <f>DATASHEET!E5</f>
        <v>N</v>
      </c>
      <c r="G5" t="str">
        <f>DATASHEET!F5</f>
        <v>White - British</v>
      </c>
      <c r="H5" t="str">
        <f>DATASHEET!H5</f>
        <v>N</v>
      </c>
      <c r="I5" t="str">
        <f>DATASHEET!I5</f>
        <v>N</v>
      </c>
      <c r="J5" t="str">
        <f>DATASHEET!M5</f>
        <v>M</v>
      </c>
      <c r="K5">
        <f>DATASHEET!S5</f>
        <v>0</v>
      </c>
      <c r="L5">
        <f>DATASHEET!T5</f>
        <v>14</v>
      </c>
      <c r="M5">
        <f>IFERROR(SUM(DATASHEET!U5:W5),"")</f>
        <v>0</v>
      </c>
      <c r="N5">
        <f>IFERROR(SUM(DATASHEET!Y5:AA5),"")</f>
        <v>0</v>
      </c>
      <c r="O5">
        <f t="shared" si="0"/>
        <v>14</v>
      </c>
      <c r="P5">
        <f>SUM(K5:N5)</f>
        <v>14</v>
      </c>
      <c r="Q5" s="329">
        <f t="shared" si="2"/>
        <v>1</v>
      </c>
      <c r="R5" s="331" t="str">
        <f>IFERROR(VLOOKUP(A5,PROGRESS!$A$16:$AF$245,18,FALSE),"")</f>
        <v/>
      </c>
      <c r="S5" s="50" t="str">
        <f>DATASHEET!K5</f>
        <v>No</v>
      </c>
      <c r="T5" s="50" t="str">
        <f t="shared" si="3"/>
        <v>N</v>
      </c>
      <c r="U5" s="50" t="str">
        <f t="shared" si="4"/>
        <v>N</v>
      </c>
      <c r="V5" s="50" t="str">
        <f t="shared" si="5"/>
        <v>N</v>
      </c>
      <c r="AB5" s="74" t="str">
        <f>'SUBJECT PROGRESS'!K4</f>
        <v>ENGLISH</v>
      </c>
      <c r="AC5" s="334" t="str">
        <f>'SUBJECT PROGRESS'!K3</f>
        <v/>
      </c>
      <c r="AD5" s="335">
        <f>'SUBJECT PROGRESS'!K1</f>
        <v>0</v>
      </c>
    </row>
    <row r="6" spans="1:30" x14ac:dyDescent="0.25">
      <c r="A6">
        <f>DATASHEET!A6</f>
        <v>152799</v>
      </c>
      <c r="B6" t="str">
        <f>DATASHEET!B6</f>
        <v>ALLEN, Emily</v>
      </c>
      <c r="C6">
        <v>8</v>
      </c>
      <c r="D6" t="str">
        <f>DATASHEET!D6</f>
        <v>F</v>
      </c>
      <c r="E6" t="str">
        <f>DATASHEET!J6</f>
        <v>N</v>
      </c>
      <c r="F6" t="str">
        <f>DATASHEET!E6</f>
        <v>N</v>
      </c>
      <c r="G6" t="str">
        <f>DATASHEET!F6</f>
        <v>White - British</v>
      </c>
      <c r="H6" t="str">
        <f>DATASHEET!H6</f>
        <v>N</v>
      </c>
      <c r="I6" t="str">
        <f>DATASHEET!I6</f>
        <v>N</v>
      </c>
      <c r="J6" t="str">
        <f>DATASHEET!M6</f>
        <v>H</v>
      </c>
      <c r="K6">
        <f>DATASHEET!S6</f>
        <v>3</v>
      </c>
      <c r="L6">
        <f>DATASHEET!T6</f>
        <v>11</v>
      </c>
      <c r="M6">
        <f>IFERROR(SUM(DATASHEET!U6:W6),"")</f>
        <v>0</v>
      </c>
      <c r="N6">
        <f>IFERROR(SUM(DATASHEET!Y6:AA6),"")</f>
        <v>0</v>
      </c>
      <c r="O6">
        <f t="shared" si="0"/>
        <v>14</v>
      </c>
      <c r="P6">
        <f t="shared" ref="P6:P69" si="6">SUM(K6:N6)</f>
        <v>14</v>
      </c>
      <c r="Q6" s="329">
        <f t="shared" si="2"/>
        <v>1</v>
      </c>
      <c r="R6" s="331" t="str">
        <f>IFERROR(VLOOKUP(A6,PROGRESS!$A$16:$AF$245,18,FALSE),"")</f>
        <v/>
      </c>
      <c r="S6" s="50" t="str">
        <f>DATASHEET!K6</f>
        <v>No</v>
      </c>
      <c r="T6" s="50" t="str">
        <f t="shared" si="3"/>
        <v>N</v>
      </c>
      <c r="U6" s="50" t="str">
        <f t="shared" si="4"/>
        <v>N</v>
      </c>
      <c r="V6" s="50" t="str">
        <f t="shared" si="5"/>
        <v>N</v>
      </c>
      <c r="AB6" s="74" t="str">
        <f>'SUBJECT PROGRESS'!L4</f>
        <v>FRENCH</v>
      </c>
      <c r="AC6" s="334" t="str">
        <f>'SUBJECT PROGRESS'!L3</f>
        <v/>
      </c>
      <c r="AD6" s="335">
        <f>'SUBJECT PROGRESS'!L1</f>
        <v>0</v>
      </c>
    </row>
    <row r="7" spans="1:30" x14ac:dyDescent="0.25">
      <c r="A7">
        <f>DATASHEET!A7</f>
        <v>152923</v>
      </c>
      <c r="B7" t="str">
        <f>DATASHEET!B7</f>
        <v>AMBOE-FROU, Jean</v>
      </c>
      <c r="C7">
        <v>8</v>
      </c>
      <c r="D7" t="str">
        <f>DATASHEET!D7</f>
        <v>M</v>
      </c>
      <c r="E7" t="str">
        <f>DATASHEET!J7</f>
        <v>N</v>
      </c>
      <c r="F7" t="str">
        <f>DATASHEET!E7</f>
        <v>N</v>
      </c>
      <c r="G7" t="str">
        <f>DATASHEET!F7</f>
        <v>Other Black African</v>
      </c>
      <c r="H7" t="str">
        <f>DATASHEET!H7</f>
        <v>N</v>
      </c>
      <c r="I7" t="str">
        <f>DATASHEET!I7</f>
        <v>N</v>
      </c>
      <c r="J7" t="str">
        <f>DATASHEET!M7</f>
        <v>H</v>
      </c>
      <c r="K7">
        <f>DATASHEET!S7</f>
        <v>0</v>
      </c>
      <c r="L7">
        <f>DATASHEET!T7</f>
        <v>14</v>
      </c>
      <c r="M7">
        <f>IFERROR(SUM(DATASHEET!U7:W7),"")</f>
        <v>0</v>
      </c>
      <c r="N7">
        <f>IFERROR(SUM(DATASHEET!Y7:AA7),"")</f>
        <v>0</v>
      </c>
      <c r="O7">
        <f t="shared" si="0"/>
        <v>14</v>
      </c>
      <c r="P7">
        <f t="shared" si="6"/>
        <v>14</v>
      </c>
      <c r="Q7" s="329">
        <f t="shared" si="2"/>
        <v>1</v>
      </c>
      <c r="R7" s="331" t="str">
        <f>IFERROR(VLOOKUP(A7,PROGRESS!$A$16:$AF$245,18,FALSE),"")</f>
        <v/>
      </c>
      <c r="S7" s="50" t="str">
        <f>DATASHEET!K7</f>
        <v>No</v>
      </c>
      <c r="T7" s="50" t="str">
        <f t="shared" si="3"/>
        <v>N</v>
      </c>
      <c r="U7" s="50" t="str">
        <f t="shared" si="4"/>
        <v>Y</v>
      </c>
      <c r="V7" s="50" t="str">
        <f t="shared" si="5"/>
        <v>N</v>
      </c>
      <c r="AB7" s="74" t="str">
        <f>'SUBJECT PROGRESS'!M4</f>
        <v>GEOGRAPHY</v>
      </c>
      <c r="AC7" s="334" t="str">
        <f>'SUBJECT PROGRESS'!M3</f>
        <v/>
      </c>
      <c r="AD7" s="335">
        <f>'SUBJECT PROGRESS'!M1</f>
        <v>0</v>
      </c>
    </row>
    <row r="8" spans="1:30" x14ac:dyDescent="0.25">
      <c r="A8">
        <f>DATASHEET!A8</f>
        <v>152753</v>
      </c>
      <c r="B8" t="str">
        <f>DATASHEET!B8</f>
        <v>AMOAH, Amara</v>
      </c>
      <c r="C8">
        <v>8</v>
      </c>
      <c r="D8" t="str">
        <f>DATASHEET!D8</f>
        <v>F</v>
      </c>
      <c r="E8" t="str">
        <f>DATASHEET!J8</f>
        <v>N</v>
      </c>
      <c r="F8" t="str">
        <f>DATASHEET!E8</f>
        <v>Y</v>
      </c>
      <c r="G8" t="str">
        <f>DATASHEET!F8</f>
        <v>Other Black African</v>
      </c>
      <c r="H8" t="str">
        <f>DATASHEET!H8</f>
        <v>Y</v>
      </c>
      <c r="I8" t="str">
        <f>DATASHEET!I8</f>
        <v>N</v>
      </c>
      <c r="J8" t="str">
        <f>DATASHEET!M8</f>
        <v>M</v>
      </c>
      <c r="K8">
        <f>DATASHEET!S8</f>
        <v>0</v>
      </c>
      <c r="L8">
        <f>DATASHEET!T8</f>
        <v>14</v>
      </c>
      <c r="M8">
        <f>IFERROR(SUM(DATASHEET!U8:W8),"")</f>
        <v>0</v>
      </c>
      <c r="N8">
        <f>IFERROR(SUM(DATASHEET!Y8:AA8),"")</f>
        <v>0</v>
      </c>
      <c r="O8">
        <f t="shared" si="0"/>
        <v>14</v>
      </c>
      <c r="P8">
        <f t="shared" si="6"/>
        <v>14</v>
      </c>
      <c r="Q8" s="329">
        <f t="shared" si="2"/>
        <v>1</v>
      </c>
      <c r="R8" s="331" t="str">
        <f>IFERROR(VLOOKUP(A8,PROGRESS!$A$16:$AF$245,18,FALSE),"")</f>
        <v/>
      </c>
      <c r="S8" s="50" t="str">
        <f>DATASHEET!K8</f>
        <v>No</v>
      </c>
      <c r="T8" s="50" t="str">
        <f t="shared" si="3"/>
        <v>N</v>
      </c>
      <c r="U8" s="50" t="str">
        <f t="shared" si="4"/>
        <v>N</v>
      </c>
      <c r="V8" s="50" t="str">
        <f t="shared" si="5"/>
        <v>N</v>
      </c>
      <c r="AB8" s="74" t="str">
        <f>'SUBJECT PROGRESS'!N4</f>
        <v>HISTORY</v>
      </c>
      <c r="AC8" s="334" t="str">
        <f>'SUBJECT PROGRESS'!N3</f>
        <v/>
      </c>
      <c r="AD8" s="335">
        <f>'SUBJECT PROGRESS'!N1</f>
        <v>0</v>
      </c>
    </row>
    <row r="9" spans="1:30" x14ac:dyDescent="0.25">
      <c r="A9">
        <f>DATASHEET!A9</f>
        <v>152745</v>
      </c>
      <c r="B9" t="str">
        <f>DATASHEET!B9</f>
        <v>AURE, Viggo</v>
      </c>
      <c r="C9">
        <v>8</v>
      </c>
      <c r="D9" t="str">
        <f>DATASHEET!D9</f>
        <v>M</v>
      </c>
      <c r="E9" t="str">
        <f>DATASHEET!J9</f>
        <v>N</v>
      </c>
      <c r="F9" t="str">
        <f>DATASHEET!E9</f>
        <v>N</v>
      </c>
      <c r="G9" t="str">
        <f>DATASHEET!F9</f>
        <v>Any Other Asian Background</v>
      </c>
      <c r="H9" t="str">
        <f>DATASHEET!H9</f>
        <v>N</v>
      </c>
      <c r="I9" t="str">
        <f>DATASHEET!I9</f>
        <v>N</v>
      </c>
      <c r="J9" t="str">
        <f>DATASHEET!M9</f>
        <v>M</v>
      </c>
      <c r="K9">
        <f>DATASHEET!S9</f>
        <v>2</v>
      </c>
      <c r="L9">
        <f>DATASHEET!T9</f>
        <v>12</v>
      </c>
      <c r="M9">
        <f>IFERROR(SUM(DATASHEET!U9:W9),"")</f>
        <v>0</v>
      </c>
      <c r="N9">
        <f>IFERROR(SUM(DATASHEET!Y9:AA9),"")</f>
        <v>0</v>
      </c>
      <c r="O9">
        <f t="shared" si="0"/>
        <v>14</v>
      </c>
      <c r="P9">
        <f t="shared" si="6"/>
        <v>14</v>
      </c>
      <c r="Q9" s="329">
        <f t="shared" si="2"/>
        <v>1</v>
      </c>
      <c r="R9" s="331" t="str">
        <f>IFERROR(VLOOKUP(A9,PROGRESS!$A$16:$AF$245,18,FALSE),"")</f>
        <v/>
      </c>
      <c r="S9" s="50" t="str">
        <f>DATASHEET!K9</f>
        <v>No</v>
      </c>
      <c r="T9" s="50" t="str">
        <f t="shared" si="3"/>
        <v>N</v>
      </c>
      <c r="U9" s="50" t="str">
        <f t="shared" si="4"/>
        <v>N</v>
      </c>
      <c r="V9" s="50" t="str">
        <f t="shared" si="5"/>
        <v>Y</v>
      </c>
      <c r="AB9" s="74" t="str">
        <f>'SUBJECT PROGRESS'!O4</f>
        <v>ICT</v>
      </c>
      <c r="AC9" s="334" t="str">
        <f>'SUBJECT PROGRESS'!O3</f>
        <v/>
      </c>
      <c r="AD9" s="335">
        <f>'SUBJECT PROGRESS'!O1</f>
        <v>0</v>
      </c>
    </row>
    <row r="10" spans="1:30" x14ac:dyDescent="0.25">
      <c r="A10">
        <f>DATASHEET!A10</f>
        <v>152827</v>
      </c>
      <c r="B10" t="str">
        <f>DATASHEET!B10</f>
        <v>AZUMAH, Yelorm</v>
      </c>
      <c r="C10">
        <v>8</v>
      </c>
      <c r="D10" t="str">
        <f>DATASHEET!D10</f>
        <v>F</v>
      </c>
      <c r="E10" t="str">
        <f>DATASHEET!J10</f>
        <v>N</v>
      </c>
      <c r="F10" t="str">
        <f>DATASHEET!E10</f>
        <v>N</v>
      </c>
      <c r="G10" t="str">
        <f>DATASHEET!F10</f>
        <v>Other Black African</v>
      </c>
      <c r="H10" t="str">
        <f>DATASHEET!H10</f>
        <v>N</v>
      </c>
      <c r="I10" t="str">
        <f>DATASHEET!I10</f>
        <v>N</v>
      </c>
      <c r="J10" t="str">
        <f>DATASHEET!M10</f>
        <v>M</v>
      </c>
      <c r="K10">
        <f>DATASHEET!S10</f>
        <v>0</v>
      </c>
      <c r="L10">
        <f>DATASHEET!T10</f>
        <v>14</v>
      </c>
      <c r="M10">
        <f>IFERROR(SUM(DATASHEET!U10:W10),"")</f>
        <v>0</v>
      </c>
      <c r="N10">
        <f>IFERROR(SUM(DATASHEET!Y10:AA10),"")</f>
        <v>0</v>
      </c>
      <c r="O10">
        <f t="shared" si="0"/>
        <v>14</v>
      </c>
      <c r="P10">
        <f t="shared" si="6"/>
        <v>14</v>
      </c>
      <c r="Q10" s="329">
        <f t="shared" si="2"/>
        <v>1</v>
      </c>
      <c r="R10" s="331" t="str">
        <f>IFERROR(VLOOKUP(A10,PROGRESS!$A$16:$AF$245,18,FALSE),"")</f>
        <v/>
      </c>
      <c r="S10" s="50" t="str">
        <f>DATASHEET!K10</f>
        <v>No</v>
      </c>
      <c r="T10" s="50" t="str">
        <f t="shared" si="3"/>
        <v>N</v>
      </c>
      <c r="U10" s="50" t="str">
        <f t="shared" si="4"/>
        <v>N</v>
      </c>
      <c r="V10" s="50" t="str">
        <f t="shared" si="5"/>
        <v>N</v>
      </c>
      <c r="AB10" s="74" t="str">
        <f>'SUBJECT PROGRESS'!P4</f>
        <v>MATHS</v>
      </c>
      <c r="AC10" s="334" t="str">
        <f>'SUBJECT PROGRESS'!P3</f>
        <v/>
      </c>
      <c r="AD10" s="335">
        <f>'SUBJECT PROGRESS'!P1</f>
        <v>0</v>
      </c>
    </row>
    <row r="11" spans="1:30" x14ac:dyDescent="0.25">
      <c r="A11">
        <f>DATASHEET!A11</f>
        <v>152882</v>
      </c>
      <c r="B11" t="str">
        <f>DATASHEET!B11</f>
        <v>BAILEY, Jackson</v>
      </c>
      <c r="C11">
        <v>8</v>
      </c>
      <c r="D11" t="str">
        <f>DATASHEET!D11</f>
        <v>M</v>
      </c>
      <c r="E11" t="str">
        <f>DATASHEET!J11</f>
        <v>N</v>
      </c>
      <c r="F11" t="str">
        <f>DATASHEET!E11</f>
        <v>Y</v>
      </c>
      <c r="G11" t="str">
        <f>DATASHEET!F11</f>
        <v>White - British</v>
      </c>
      <c r="H11" t="str">
        <f>DATASHEET!H11</f>
        <v>Y</v>
      </c>
      <c r="I11" t="str">
        <f>DATASHEET!I11</f>
        <v>N</v>
      </c>
      <c r="J11" t="str">
        <f>DATASHEET!M11</f>
        <v>M</v>
      </c>
      <c r="K11">
        <f>DATASHEET!S11</f>
        <v>1</v>
      </c>
      <c r="L11">
        <f>DATASHEET!T11</f>
        <v>11</v>
      </c>
      <c r="M11">
        <f>IFERROR(SUM(DATASHEET!U11:W11),"")</f>
        <v>2</v>
      </c>
      <c r="N11">
        <f>IFERROR(SUM(DATASHEET!Y11:AA11),"")</f>
        <v>0</v>
      </c>
      <c r="O11">
        <f t="shared" si="0"/>
        <v>12</v>
      </c>
      <c r="P11">
        <f t="shared" si="6"/>
        <v>14</v>
      </c>
      <c r="Q11" s="329">
        <f t="shared" si="2"/>
        <v>0.8571428571428571</v>
      </c>
      <c r="R11" s="331" t="str">
        <f>IFERROR(VLOOKUP(A11,PROGRESS!$A$16:$AF$245,18,FALSE),"")</f>
        <v/>
      </c>
      <c r="S11" s="50" t="str">
        <f>DATASHEET!K11</f>
        <v>Yes</v>
      </c>
      <c r="T11" s="50" t="str">
        <f t="shared" si="3"/>
        <v>N</v>
      </c>
      <c r="U11" s="50" t="str">
        <f t="shared" si="4"/>
        <v>N</v>
      </c>
      <c r="V11" s="50" t="str">
        <f t="shared" si="5"/>
        <v>Y</v>
      </c>
      <c r="AB11" s="74" t="str">
        <f>'SUBJECT PROGRESS'!Q4</f>
        <v>MUSIC</v>
      </c>
      <c r="AC11" s="334" t="str">
        <f>'SUBJECT PROGRESS'!Q3</f>
        <v/>
      </c>
      <c r="AD11" s="335">
        <f>'SUBJECT PROGRESS'!Q1</f>
        <v>0</v>
      </c>
    </row>
    <row r="12" spans="1:30" x14ac:dyDescent="0.25">
      <c r="A12">
        <f>DATASHEET!A12</f>
        <v>160036</v>
      </c>
      <c r="B12" t="str">
        <f>DATASHEET!B12</f>
        <v>BAKER, Zofia</v>
      </c>
      <c r="C12">
        <v>8</v>
      </c>
      <c r="D12" t="str">
        <f>DATASHEET!D12</f>
        <v>F</v>
      </c>
      <c r="E12" t="str">
        <f>DATASHEET!J12</f>
        <v>N</v>
      </c>
      <c r="F12" t="str">
        <f>DATASHEET!E12</f>
        <v>Y</v>
      </c>
      <c r="G12" t="str">
        <f>DATASHEET!F12</f>
        <v>White Eastern European</v>
      </c>
      <c r="H12" t="str">
        <f>DATASHEET!H12</f>
        <v>Y</v>
      </c>
      <c r="I12" t="str">
        <f>DATASHEET!I12</f>
        <v>N</v>
      </c>
      <c r="J12" t="str">
        <f>DATASHEET!M12</f>
        <v/>
      </c>
      <c r="K12">
        <f>DATASHEET!S12</f>
        <v>1</v>
      </c>
      <c r="L12">
        <f>DATASHEET!T12</f>
        <v>8</v>
      </c>
      <c r="M12">
        <f>IFERROR(SUM(DATASHEET!U12:W12),"")</f>
        <v>5</v>
      </c>
      <c r="N12">
        <f>IFERROR(SUM(DATASHEET!Y12:AA12),"")</f>
        <v>0</v>
      </c>
      <c r="O12">
        <f t="shared" si="0"/>
        <v>9</v>
      </c>
      <c r="P12">
        <f t="shared" si="6"/>
        <v>14</v>
      </c>
      <c r="Q12" s="329">
        <f t="shared" si="2"/>
        <v>0.6428571428571429</v>
      </c>
      <c r="R12" s="331" t="str">
        <f>IFERROR(VLOOKUP(A12,PROGRESS!$A$16:$AF$245,18,FALSE),"")</f>
        <v/>
      </c>
      <c r="S12" s="50" t="str">
        <f>DATASHEET!K12</f>
        <v>No</v>
      </c>
      <c r="T12" s="50" t="str">
        <f t="shared" si="3"/>
        <v>N</v>
      </c>
      <c r="U12" s="50" t="str">
        <f t="shared" si="4"/>
        <v>N</v>
      </c>
      <c r="V12" s="50" t="str">
        <f t="shared" si="5"/>
        <v>N</v>
      </c>
      <c r="AB12" s="74" t="str">
        <f>'SUBJECT PROGRESS'!S4</f>
        <v>PHYSED</v>
      </c>
      <c r="AC12" s="334" t="str">
        <f>'SUBJECT PROGRESS'!S3</f>
        <v/>
      </c>
      <c r="AD12" s="335">
        <f>'SUBJECT PROGRESS'!S1</f>
        <v>0</v>
      </c>
    </row>
    <row r="13" spans="1:30" x14ac:dyDescent="0.25">
      <c r="A13">
        <f>DATASHEET!A13</f>
        <v>152762</v>
      </c>
      <c r="B13" t="str">
        <f>DATASHEET!B13</f>
        <v>BARNETT, Lily</v>
      </c>
      <c r="C13">
        <v>8</v>
      </c>
      <c r="D13" t="str">
        <f>DATASHEET!D13</f>
        <v>F</v>
      </c>
      <c r="E13" t="str">
        <f>DATASHEET!J13</f>
        <v>N</v>
      </c>
      <c r="F13" t="str">
        <f>DATASHEET!E13</f>
        <v>N</v>
      </c>
      <c r="G13" t="str">
        <f>DATASHEET!F13</f>
        <v>White - British</v>
      </c>
      <c r="H13" t="str">
        <f>DATASHEET!H13</f>
        <v>N</v>
      </c>
      <c r="I13" t="str">
        <f>DATASHEET!I13</f>
        <v>N</v>
      </c>
      <c r="J13" t="str">
        <f>DATASHEET!M13</f>
        <v>H</v>
      </c>
      <c r="K13">
        <f>DATASHEET!S13</f>
        <v>1</v>
      </c>
      <c r="L13">
        <f>DATASHEET!T13</f>
        <v>13</v>
      </c>
      <c r="M13">
        <f>IFERROR(SUM(DATASHEET!U13:W13),"")</f>
        <v>0</v>
      </c>
      <c r="N13">
        <f>IFERROR(SUM(DATASHEET!Y13:AA13),"")</f>
        <v>0</v>
      </c>
      <c r="O13">
        <f t="shared" si="0"/>
        <v>14</v>
      </c>
      <c r="P13">
        <f t="shared" si="6"/>
        <v>14</v>
      </c>
      <c r="Q13" s="329">
        <f t="shared" si="2"/>
        <v>1</v>
      </c>
      <c r="R13" s="331" t="str">
        <f>IFERROR(VLOOKUP(A13,PROGRESS!$A$16:$AF$245,18,FALSE),"")</f>
        <v/>
      </c>
      <c r="S13" s="50" t="str">
        <f>DATASHEET!K13</f>
        <v>No</v>
      </c>
      <c r="T13" s="50" t="str">
        <f t="shared" si="3"/>
        <v>N</v>
      </c>
      <c r="U13" s="50" t="str">
        <f t="shared" si="4"/>
        <v>N</v>
      </c>
      <c r="V13" s="50" t="str">
        <f t="shared" si="5"/>
        <v>N</v>
      </c>
      <c r="AB13" s="338" t="str">
        <f>'SUBJECT PROGRESS'!R4</f>
        <v>PSHE</v>
      </c>
      <c r="AC13" s="334" t="str">
        <f>'SUBJECT PROGRESS'!R3</f>
        <v/>
      </c>
      <c r="AD13" s="335">
        <f>'SUBJECT PROGRESS'!R1</f>
        <v>0</v>
      </c>
    </row>
    <row r="14" spans="1:30" x14ac:dyDescent="0.25">
      <c r="A14">
        <f>DATASHEET!A14</f>
        <v>152760</v>
      </c>
      <c r="B14" t="str">
        <f>DATASHEET!B14</f>
        <v>BINGHAM, Harry</v>
      </c>
      <c r="C14">
        <v>8</v>
      </c>
      <c r="D14" t="str">
        <f>DATASHEET!D14</f>
        <v>M</v>
      </c>
      <c r="E14" t="str">
        <f>DATASHEET!J14</f>
        <v>N</v>
      </c>
      <c r="F14" t="str">
        <f>DATASHEET!E14</f>
        <v>N</v>
      </c>
      <c r="G14" t="str">
        <f>DATASHEET!F14</f>
        <v>White - British</v>
      </c>
      <c r="H14" t="str">
        <f>DATASHEET!H14</f>
        <v>N</v>
      </c>
      <c r="I14" t="str">
        <f>DATASHEET!I14</f>
        <v>N</v>
      </c>
      <c r="J14" t="str">
        <f>DATASHEET!M14</f>
        <v>M</v>
      </c>
      <c r="K14">
        <f>DATASHEET!S14</f>
        <v>0</v>
      </c>
      <c r="L14">
        <f>DATASHEET!T14</f>
        <v>14</v>
      </c>
      <c r="M14">
        <f>IFERROR(SUM(DATASHEET!U14:W14),"")</f>
        <v>0</v>
      </c>
      <c r="N14">
        <f>IFERROR(SUM(DATASHEET!Y14:AA14),"")</f>
        <v>0</v>
      </c>
      <c r="O14">
        <f t="shared" si="0"/>
        <v>14</v>
      </c>
      <c r="P14">
        <f t="shared" si="6"/>
        <v>14</v>
      </c>
      <c r="Q14" s="329">
        <f t="shared" si="2"/>
        <v>1</v>
      </c>
      <c r="R14" s="331" t="str">
        <f>IFERROR(VLOOKUP(A14,PROGRESS!$A$16:$AF$245,18,FALSE),"")</f>
        <v/>
      </c>
      <c r="S14" s="50" t="str">
        <f>DATASHEET!K14</f>
        <v>Yes</v>
      </c>
      <c r="T14" s="50" t="str">
        <f t="shared" si="3"/>
        <v>N</v>
      </c>
      <c r="U14" s="50" t="str">
        <f t="shared" si="4"/>
        <v>N</v>
      </c>
      <c r="V14" s="50" t="str">
        <f t="shared" si="5"/>
        <v>Y</v>
      </c>
      <c r="AB14" s="74" t="str">
        <f>'SUBJECT PROGRESS'!T4</f>
        <v>RELIGIOUSED</v>
      </c>
      <c r="AC14" s="334" t="str">
        <f>'SUBJECT PROGRESS'!T3</f>
        <v/>
      </c>
      <c r="AD14" s="335">
        <f>'SUBJECT PROGRESS'!T1</f>
        <v>0</v>
      </c>
    </row>
    <row r="15" spans="1:30" x14ac:dyDescent="0.25">
      <c r="A15">
        <f>DATASHEET!A15</f>
        <v>152803</v>
      </c>
      <c r="B15" t="str">
        <f>DATASHEET!B15</f>
        <v>BISHAWU, Tyrone</v>
      </c>
      <c r="C15">
        <v>8</v>
      </c>
      <c r="D15" t="str">
        <f>DATASHEET!D15</f>
        <v>M</v>
      </c>
      <c r="E15" t="str">
        <f>DATASHEET!J15</f>
        <v>N</v>
      </c>
      <c r="F15" t="str">
        <f>DATASHEET!E15</f>
        <v>Y</v>
      </c>
      <c r="G15" t="str">
        <f>DATASHEET!F15</f>
        <v>Black and Any Other Ethnic Group</v>
      </c>
      <c r="H15" t="str">
        <f>DATASHEET!H15</f>
        <v>Y</v>
      </c>
      <c r="I15" t="str">
        <f>DATASHEET!I15</f>
        <v>N</v>
      </c>
      <c r="J15" t="str">
        <f>DATASHEET!M15</f>
        <v>M</v>
      </c>
      <c r="K15">
        <f>DATASHEET!S15</f>
        <v>1</v>
      </c>
      <c r="L15">
        <f>DATASHEET!T15</f>
        <v>12</v>
      </c>
      <c r="M15">
        <f>IFERROR(SUM(DATASHEET!U15:W15),"")</f>
        <v>1</v>
      </c>
      <c r="N15">
        <f>IFERROR(SUM(DATASHEET!Y15:AA15),"")</f>
        <v>0</v>
      </c>
      <c r="O15">
        <f t="shared" si="0"/>
        <v>13</v>
      </c>
      <c r="P15">
        <f t="shared" si="6"/>
        <v>14</v>
      </c>
      <c r="Q15" s="329">
        <f t="shared" si="2"/>
        <v>0.9285714285714286</v>
      </c>
      <c r="R15" s="331" t="str">
        <f>IFERROR(VLOOKUP(A15,PROGRESS!$A$16:$AF$245,18,FALSE),"")</f>
        <v/>
      </c>
      <c r="S15" s="50" t="str">
        <f>DATASHEET!K15</f>
        <v>No</v>
      </c>
      <c r="T15" s="50" t="str">
        <f t="shared" si="3"/>
        <v>N</v>
      </c>
      <c r="U15" s="50" t="str">
        <f t="shared" si="4"/>
        <v>N</v>
      </c>
      <c r="V15" s="50" t="str">
        <f t="shared" si="5"/>
        <v>Y</v>
      </c>
      <c r="AB15" s="74" t="str">
        <f>'SUBJECT PROGRESS'!U4</f>
        <v>SCIENCE</v>
      </c>
      <c r="AC15" s="334" t="str">
        <f>'SUBJECT PROGRESS'!U3</f>
        <v/>
      </c>
      <c r="AD15" s="335">
        <f>'SUBJECT PROGRESS'!U1</f>
        <v>0</v>
      </c>
    </row>
    <row r="16" spans="1:30" x14ac:dyDescent="0.25">
      <c r="A16">
        <f>DATASHEET!A16</f>
        <v>160010</v>
      </c>
      <c r="B16" t="str">
        <f>DATASHEET!B16</f>
        <v>BORTHWICK, Beatrice</v>
      </c>
      <c r="C16">
        <v>8</v>
      </c>
      <c r="D16" t="str">
        <f>DATASHEET!D16</f>
        <v>F</v>
      </c>
      <c r="E16" t="str">
        <f>DATASHEET!J16</f>
        <v>N</v>
      </c>
      <c r="F16" t="str">
        <f>DATASHEET!E16</f>
        <v>N</v>
      </c>
      <c r="G16" t="str">
        <f>DATASHEET!F16</f>
        <v>White - British</v>
      </c>
      <c r="H16" t="str">
        <f>DATASHEET!H16</f>
        <v>N</v>
      </c>
      <c r="I16" t="str">
        <f>DATASHEET!I16</f>
        <v>N</v>
      </c>
      <c r="J16" t="str">
        <f>DATASHEET!M16</f>
        <v>M</v>
      </c>
      <c r="K16">
        <f>DATASHEET!S16</f>
        <v>0</v>
      </c>
      <c r="L16">
        <f>DATASHEET!T16</f>
        <v>13</v>
      </c>
      <c r="M16">
        <f>IFERROR(SUM(DATASHEET!U16:W16),"")</f>
        <v>1</v>
      </c>
      <c r="N16">
        <f>IFERROR(SUM(DATASHEET!Y16:AA16),"")</f>
        <v>0</v>
      </c>
      <c r="O16">
        <f t="shared" si="0"/>
        <v>13</v>
      </c>
      <c r="P16">
        <f t="shared" si="6"/>
        <v>14</v>
      </c>
      <c r="Q16" s="329">
        <f t="shared" si="2"/>
        <v>0.9285714285714286</v>
      </c>
      <c r="R16" s="331" t="str">
        <f>IFERROR(VLOOKUP(A16,PROGRESS!$A$16:$AF$245,18,FALSE),"")</f>
        <v/>
      </c>
      <c r="S16" s="50" t="str">
        <f>DATASHEET!K16</f>
        <v>No</v>
      </c>
      <c r="T16" s="50" t="str">
        <f t="shared" si="3"/>
        <v>N</v>
      </c>
      <c r="U16" s="50" t="str">
        <f t="shared" si="4"/>
        <v>N</v>
      </c>
      <c r="V16" s="50" t="str">
        <f t="shared" si="5"/>
        <v>N</v>
      </c>
      <c r="AB16" s="74" t="str">
        <f>'SUBJECT PROGRESS'!V4</f>
        <v>SPANISH</v>
      </c>
      <c r="AC16" s="334" t="str">
        <f>'SUBJECT PROGRESS'!V3</f>
        <v/>
      </c>
      <c r="AD16" s="335">
        <f>'SUBJECT PROGRESS'!V1</f>
        <v>0</v>
      </c>
    </row>
    <row r="17" spans="1:30" x14ac:dyDescent="0.25">
      <c r="A17">
        <f>DATASHEET!A17</f>
        <v>152861</v>
      </c>
      <c r="B17" t="str">
        <f>DATASHEET!B17</f>
        <v>BRADSHAW, Megan</v>
      </c>
      <c r="C17">
        <v>8</v>
      </c>
      <c r="D17" t="str">
        <f>DATASHEET!D17</f>
        <v>F</v>
      </c>
      <c r="E17" t="str">
        <f>DATASHEET!J17</f>
        <v>N</v>
      </c>
      <c r="F17" t="str">
        <f>DATASHEET!E17</f>
        <v>N</v>
      </c>
      <c r="G17" t="str">
        <f>DATASHEET!F17</f>
        <v>White - British</v>
      </c>
      <c r="H17" t="str">
        <f>DATASHEET!H17</f>
        <v>N</v>
      </c>
      <c r="I17" t="str">
        <f>DATASHEET!I17</f>
        <v>N</v>
      </c>
      <c r="J17" t="str">
        <f>DATASHEET!M17</f>
        <v>H</v>
      </c>
      <c r="K17">
        <f>DATASHEET!S17</f>
        <v>1</v>
      </c>
      <c r="L17">
        <f>DATASHEET!T17</f>
        <v>13</v>
      </c>
      <c r="M17">
        <f>IFERROR(SUM(DATASHEET!U17:W17),"")</f>
        <v>0</v>
      </c>
      <c r="N17">
        <f>IFERROR(SUM(DATASHEET!Y17:AA17),"")</f>
        <v>0</v>
      </c>
      <c r="O17">
        <f t="shared" si="0"/>
        <v>14</v>
      </c>
      <c r="P17">
        <f t="shared" si="6"/>
        <v>14</v>
      </c>
      <c r="Q17" s="329">
        <f t="shared" si="2"/>
        <v>1</v>
      </c>
      <c r="R17" s="331" t="str">
        <f>IFERROR(VLOOKUP(A17,PROGRESS!$A$16:$AF$245,18,FALSE),"")</f>
        <v/>
      </c>
      <c r="S17" s="50" t="str">
        <f>DATASHEET!K17</f>
        <v>No</v>
      </c>
      <c r="T17" s="50" t="str">
        <f t="shared" si="3"/>
        <v>N</v>
      </c>
      <c r="U17" s="50" t="str">
        <f t="shared" si="4"/>
        <v>N</v>
      </c>
      <c r="V17" s="50" t="str">
        <f t="shared" si="5"/>
        <v>N</v>
      </c>
      <c r="AB17" s="74" t="str">
        <f>IF(ISBLANK('SUBJECT PROGRESS'!X4),"",'SUBJECT PROGRESS'!X4)</f>
        <v/>
      </c>
      <c r="AC17" s="334" t="str">
        <f>IF(ISBLANK('SUBJECT PROGRESS'!X3),"",'SUBJECT PROGRESS'!X3)</f>
        <v/>
      </c>
      <c r="AD17" s="335" t="str">
        <f>IF(ISBLANK('SUBJECT PROGRESS'!X1),"",'SUBJECT PROGRESS'!X1)</f>
        <v/>
      </c>
    </row>
    <row r="18" spans="1:30" x14ac:dyDescent="0.25">
      <c r="A18">
        <f>DATASHEET!A18</f>
        <v>152878</v>
      </c>
      <c r="B18" t="str">
        <f>DATASHEET!B18</f>
        <v>BRANNEY-GRAVELEY, Orla</v>
      </c>
      <c r="C18">
        <v>8</v>
      </c>
      <c r="D18" t="str">
        <f>DATASHEET!D18</f>
        <v>F</v>
      </c>
      <c r="E18" t="str">
        <f>DATASHEET!J18</f>
        <v>N</v>
      </c>
      <c r="F18" t="str">
        <f>DATASHEET!E18</f>
        <v>N</v>
      </c>
      <c r="G18" t="str">
        <f>DATASHEET!F18</f>
        <v>White - British</v>
      </c>
      <c r="H18" t="str">
        <f>DATASHEET!H18</f>
        <v>N</v>
      </c>
      <c r="I18" t="str">
        <f>DATASHEET!I18</f>
        <v>N</v>
      </c>
      <c r="J18" t="str">
        <f>DATASHEET!M18</f>
        <v>M</v>
      </c>
      <c r="K18">
        <f>DATASHEET!S18</f>
        <v>0</v>
      </c>
      <c r="L18">
        <f>DATASHEET!T18</f>
        <v>14</v>
      </c>
      <c r="M18">
        <f>IFERROR(SUM(DATASHEET!U18:W18),"")</f>
        <v>0</v>
      </c>
      <c r="N18">
        <f>IFERROR(SUM(DATASHEET!Y18:AA18),"")</f>
        <v>0</v>
      </c>
      <c r="O18">
        <f t="shared" si="0"/>
        <v>14</v>
      </c>
      <c r="P18">
        <f t="shared" si="6"/>
        <v>14</v>
      </c>
      <c r="Q18" s="329">
        <f t="shared" si="2"/>
        <v>1</v>
      </c>
      <c r="R18" s="331" t="str">
        <f>IFERROR(VLOOKUP(A18,PROGRESS!$A$16:$AF$245,18,FALSE),"")</f>
        <v/>
      </c>
      <c r="S18" s="50" t="str">
        <f>DATASHEET!K18</f>
        <v>No</v>
      </c>
      <c r="T18" s="50" t="str">
        <f t="shared" si="3"/>
        <v>N</v>
      </c>
      <c r="U18" s="50" t="str">
        <f t="shared" si="4"/>
        <v>N</v>
      </c>
      <c r="V18" s="50" t="str">
        <f t="shared" si="5"/>
        <v>N</v>
      </c>
      <c r="AB18" s="74" t="str">
        <f>IF(ISBLANK('SUBJECT PROGRESS'!Y4),"",'SUBJECT PROGRESS'!Y4)</f>
        <v/>
      </c>
      <c r="AC18" s="334" t="str">
        <f>IF(ISBLANK('SUBJECT PROGRESS'!Y3),"",'SUBJECT PROGRESS'!Y3)</f>
        <v/>
      </c>
      <c r="AD18" s="335" t="str">
        <f>IF(ISBLANK('SUBJECT PROGRESS'!Y1),"",'SUBJECT PROGRESS'!Y1)</f>
        <v/>
      </c>
    </row>
    <row r="19" spans="1:30" x14ac:dyDescent="0.25">
      <c r="A19">
        <f>DATASHEET!A19</f>
        <v>152912</v>
      </c>
      <c r="B19" t="str">
        <f>DATASHEET!B19</f>
        <v>BRENNIN, Noah</v>
      </c>
      <c r="C19">
        <v>8</v>
      </c>
      <c r="D19" t="str">
        <f>DATASHEET!D19</f>
        <v>M</v>
      </c>
      <c r="E19" t="str">
        <f>DATASHEET!J19</f>
        <v>N</v>
      </c>
      <c r="F19" t="str">
        <f>DATASHEET!E19</f>
        <v>N</v>
      </c>
      <c r="G19" t="str">
        <f>DATASHEET!F19</f>
        <v>White and Any Other Asian Background</v>
      </c>
      <c r="H19" t="str">
        <f>DATASHEET!H19</f>
        <v>N</v>
      </c>
      <c r="I19" t="str">
        <f>DATASHEET!I19</f>
        <v>N</v>
      </c>
      <c r="J19" t="str">
        <f>DATASHEET!M19</f>
        <v>H</v>
      </c>
      <c r="K19">
        <f>DATASHEET!S19</f>
        <v>2</v>
      </c>
      <c r="L19">
        <f>DATASHEET!T19</f>
        <v>12</v>
      </c>
      <c r="M19">
        <f>IFERROR(SUM(DATASHEET!U19:W19),"")</f>
        <v>0</v>
      </c>
      <c r="N19">
        <f>IFERROR(SUM(DATASHEET!Y19:AA19),"")</f>
        <v>0</v>
      </c>
      <c r="O19">
        <f t="shared" si="0"/>
        <v>14</v>
      </c>
      <c r="P19">
        <f t="shared" si="6"/>
        <v>14</v>
      </c>
      <c r="Q19" s="329">
        <f t="shared" si="2"/>
        <v>1</v>
      </c>
      <c r="R19" s="331" t="str">
        <f>IFERROR(VLOOKUP(A19,PROGRESS!$A$16:$AF$245,18,FALSE),"")</f>
        <v/>
      </c>
      <c r="S19" s="50" t="str">
        <f>DATASHEET!K19</f>
        <v>No</v>
      </c>
      <c r="T19" s="50" t="str">
        <f t="shared" si="3"/>
        <v>N</v>
      </c>
      <c r="U19" s="50" t="str">
        <f t="shared" si="4"/>
        <v>Y</v>
      </c>
      <c r="V19" s="50" t="str">
        <f t="shared" si="5"/>
        <v>N</v>
      </c>
      <c r="AB19" s="74" t="str">
        <f>IF(ISBLANK('SUBJECT PROGRESS'!Y4),"",'SUBJECT PROGRESS'!Y4)</f>
        <v/>
      </c>
      <c r="AC19" s="334" t="str">
        <f>IF(ISBLANK('SUBJECT PROGRESS'!Z3),"",'SUBJECT PROGRESS'!Z3)</f>
        <v/>
      </c>
      <c r="AD19" s="335" t="str">
        <f>IF(ISBLANK('SUBJECT PROGRESS'!Z1),"",'SUBJECT PROGRESS'!Z1)</f>
        <v/>
      </c>
    </row>
    <row r="20" spans="1:30" ht="15.75" thickBot="1" x14ac:dyDescent="0.3">
      <c r="A20">
        <f>DATASHEET!A20</f>
        <v>152740</v>
      </c>
      <c r="B20" t="str">
        <f>DATASHEET!B20</f>
        <v>BROWN, Libby</v>
      </c>
      <c r="C20">
        <v>8</v>
      </c>
      <c r="D20" t="str">
        <f>DATASHEET!D20</f>
        <v>F</v>
      </c>
      <c r="E20" t="str">
        <f>DATASHEET!J20</f>
        <v>N</v>
      </c>
      <c r="F20" t="str">
        <f>DATASHEET!E20</f>
        <v>N</v>
      </c>
      <c r="G20" t="str">
        <f>DATASHEET!F20</f>
        <v>White - British</v>
      </c>
      <c r="H20" t="str">
        <f>DATASHEET!H20</f>
        <v>N</v>
      </c>
      <c r="I20" t="str">
        <f>DATASHEET!I20</f>
        <v>N</v>
      </c>
      <c r="J20" t="str">
        <f>DATASHEET!M20</f>
        <v>M</v>
      </c>
      <c r="K20">
        <f>DATASHEET!S20</f>
        <v>1</v>
      </c>
      <c r="L20">
        <f>DATASHEET!T20</f>
        <v>13</v>
      </c>
      <c r="M20">
        <f>IFERROR(SUM(DATASHEET!U20:W20),"")</f>
        <v>0</v>
      </c>
      <c r="N20">
        <f>IFERROR(SUM(DATASHEET!Y20:AA20),"")</f>
        <v>0</v>
      </c>
      <c r="O20">
        <f t="shared" si="0"/>
        <v>14</v>
      </c>
      <c r="P20">
        <f t="shared" si="6"/>
        <v>14</v>
      </c>
      <c r="Q20" s="329">
        <f t="shared" si="2"/>
        <v>1</v>
      </c>
      <c r="R20" s="331" t="str">
        <f>IFERROR(VLOOKUP(A20,PROGRESS!$A$16:$AF$245,18,FALSE),"")</f>
        <v/>
      </c>
      <c r="S20" s="50" t="str">
        <f>DATASHEET!K20</f>
        <v>No</v>
      </c>
      <c r="T20" s="50" t="str">
        <f t="shared" si="3"/>
        <v>N</v>
      </c>
      <c r="U20" s="50" t="str">
        <f t="shared" si="4"/>
        <v>N</v>
      </c>
      <c r="V20" s="50" t="str">
        <f t="shared" si="5"/>
        <v>N</v>
      </c>
      <c r="AB20" s="342" t="str">
        <f>IF(ISBLANK('SUBJECT PROGRESS'!Z4),"",'SUBJECT PROGRESS'!Z4)</f>
        <v/>
      </c>
      <c r="AC20" s="336" t="str">
        <f>IF(ISBLANK('SUBJECT PROGRESS'!AA3),"",'SUBJECT PROGRESS'!AA3)</f>
        <v/>
      </c>
      <c r="AD20" s="337" t="str">
        <f>IF(ISBLANK('SUBJECT PROGRESS'!AA1),"",'SUBJECT PROGRESS'!AA1)</f>
        <v/>
      </c>
    </row>
    <row r="21" spans="1:30" x14ac:dyDescent="0.25">
      <c r="A21">
        <f>DATASHEET!A21</f>
        <v>152777</v>
      </c>
      <c r="B21" t="str">
        <f>DATASHEET!B21</f>
        <v>BRUMPTON, Abigail</v>
      </c>
      <c r="C21">
        <v>8</v>
      </c>
      <c r="D21" t="str">
        <f>DATASHEET!D21</f>
        <v>F</v>
      </c>
      <c r="E21" t="str">
        <f>DATASHEET!J21</f>
        <v>N</v>
      </c>
      <c r="F21" t="str">
        <f>DATASHEET!E21</f>
        <v>N</v>
      </c>
      <c r="G21" t="str">
        <f>DATASHEET!F21</f>
        <v>White - British</v>
      </c>
      <c r="H21" t="str">
        <f>DATASHEET!H21</f>
        <v>N</v>
      </c>
      <c r="I21" t="str">
        <f>DATASHEET!I21</f>
        <v>N</v>
      </c>
      <c r="J21" t="str">
        <f>DATASHEET!M21</f>
        <v>M</v>
      </c>
      <c r="K21">
        <f>DATASHEET!S21</f>
        <v>2</v>
      </c>
      <c r="L21">
        <f>DATASHEET!T21</f>
        <v>12</v>
      </c>
      <c r="M21">
        <f>IFERROR(SUM(DATASHEET!U21:W21),"")</f>
        <v>0</v>
      </c>
      <c r="N21">
        <f>IFERROR(SUM(DATASHEET!Y21:AA21),"")</f>
        <v>0</v>
      </c>
      <c r="O21">
        <f t="shared" si="0"/>
        <v>14</v>
      </c>
      <c r="P21">
        <f t="shared" si="6"/>
        <v>14</v>
      </c>
      <c r="Q21" s="329">
        <f t="shared" si="2"/>
        <v>1</v>
      </c>
      <c r="R21" s="331" t="str">
        <f>IFERROR(VLOOKUP(A21,PROGRESS!$A$16:$AF$245,18,FALSE),"")</f>
        <v/>
      </c>
      <c r="S21" s="50" t="str">
        <f>DATASHEET!K21</f>
        <v>Yes</v>
      </c>
      <c r="T21" s="50" t="str">
        <f t="shared" si="3"/>
        <v>N</v>
      </c>
      <c r="U21" s="50" t="str">
        <f t="shared" si="4"/>
        <v>N</v>
      </c>
      <c r="V21" s="50" t="str">
        <f t="shared" si="5"/>
        <v>N</v>
      </c>
    </row>
    <row r="22" spans="1:30" x14ac:dyDescent="0.25">
      <c r="A22">
        <f>DATASHEET!A22</f>
        <v>152786</v>
      </c>
      <c r="B22" t="str">
        <f>DATASHEET!B22</f>
        <v>BRUNO, Francesco</v>
      </c>
      <c r="C22">
        <v>8</v>
      </c>
      <c r="D22" t="str">
        <f>DATASHEET!D22</f>
        <v>M</v>
      </c>
      <c r="E22" t="str">
        <f>DATASHEET!J22</f>
        <v>N</v>
      </c>
      <c r="F22" t="str">
        <f>DATASHEET!E22</f>
        <v>N</v>
      </c>
      <c r="G22" t="str">
        <f>DATASHEET!F22</f>
        <v>White Other</v>
      </c>
      <c r="H22" t="str">
        <f>DATASHEET!H22</f>
        <v>N</v>
      </c>
      <c r="I22" t="str">
        <f>DATASHEET!I22</f>
        <v>N</v>
      </c>
      <c r="J22" t="str">
        <f>DATASHEET!M22</f>
        <v>M</v>
      </c>
      <c r="K22">
        <f>DATASHEET!S22</f>
        <v>1</v>
      </c>
      <c r="L22">
        <f>DATASHEET!T22</f>
        <v>13</v>
      </c>
      <c r="M22">
        <f>IFERROR(SUM(DATASHEET!U22:W22),"")</f>
        <v>0</v>
      </c>
      <c r="N22">
        <f>IFERROR(SUM(DATASHEET!Y22:AA22),"")</f>
        <v>0</v>
      </c>
      <c r="O22">
        <f t="shared" si="0"/>
        <v>14</v>
      </c>
      <c r="P22">
        <f t="shared" si="6"/>
        <v>14</v>
      </c>
      <c r="Q22" s="329">
        <f t="shared" si="2"/>
        <v>1</v>
      </c>
      <c r="R22" s="331" t="str">
        <f>IFERROR(VLOOKUP(A22,PROGRESS!$A$16:$AF$245,18,FALSE),"")</f>
        <v/>
      </c>
      <c r="S22" s="50" t="str">
        <f>DATASHEET!K22</f>
        <v>No</v>
      </c>
      <c r="T22" s="50" t="str">
        <f t="shared" si="3"/>
        <v>N</v>
      </c>
      <c r="U22" s="50" t="str">
        <f t="shared" si="4"/>
        <v>N</v>
      </c>
      <c r="V22" s="50" t="str">
        <f t="shared" si="5"/>
        <v>Y</v>
      </c>
    </row>
    <row r="23" spans="1:30" x14ac:dyDescent="0.25">
      <c r="A23">
        <f>DATASHEET!A23</f>
        <v>152761</v>
      </c>
      <c r="B23" t="str">
        <f>DATASHEET!B23</f>
        <v>BURLING, Gavin</v>
      </c>
      <c r="C23">
        <v>8</v>
      </c>
      <c r="D23" t="str">
        <f>DATASHEET!D23</f>
        <v>M</v>
      </c>
      <c r="E23" t="str">
        <f>DATASHEET!J23</f>
        <v>N</v>
      </c>
      <c r="F23" t="str">
        <f>DATASHEET!E23</f>
        <v>Y</v>
      </c>
      <c r="G23" t="str">
        <f>DATASHEET!F23</f>
        <v>White and Any Other Asian Background</v>
      </c>
      <c r="H23" t="str">
        <f>DATASHEET!H23</f>
        <v>Y</v>
      </c>
      <c r="I23" t="str">
        <f>DATASHEET!I23</f>
        <v>N</v>
      </c>
      <c r="J23" t="str">
        <f>DATASHEET!M23</f>
        <v>M</v>
      </c>
      <c r="K23">
        <f>DATASHEET!S23</f>
        <v>0</v>
      </c>
      <c r="L23">
        <f>DATASHEET!T23</f>
        <v>14</v>
      </c>
      <c r="M23">
        <f>IFERROR(SUM(DATASHEET!U23:W23),"")</f>
        <v>0</v>
      </c>
      <c r="N23">
        <f>IFERROR(SUM(DATASHEET!Y23:AA23),"")</f>
        <v>0</v>
      </c>
      <c r="O23">
        <f t="shared" si="0"/>
        <v>14</v>
      </c>
      <c r="P23">
        <f t="shared" si="6"/>
        <v>14</v>
      </c>
      <c r="Q23" s="329">
        <f t="shared" si="2"/>
        <v>1</v>
      </c>
      <c r="R23" s="331" t="str">
        <f>IFERROR(VLOOKUP(A23,PROGRESS!$A$16:$AF$245,18,FALSE),"")</f>
        <v/>
      </c>
      <c r="S23" s="50" t="str">
        <f>DATASHEET!K23</f>
        <v>No</v>
      </c>
      <c r="T23" s="50" t="str">
        <f t="shared" si="3"/>
        <v>N</v>
      </c>
      <c r="U23" s="50" t="str">
        <f t="shared" si="4"/>
        <v>N</v>
      </c>
      <c r="V23" s="50" t="str">
        <f t="shared" si="5"/>
        <v>Y</v>
      </c>
    </row>
    <row r="24" spans="1:30" x14ac:dyDescent="0.25">
      <c r="A24">
        <f>DATASHEET!A24</f>
        <v>152830</v>
      </c>
      <c r="B24" t="str">
        <f>DATASHEET!B24</f>
        <v>BYRNE, Joseph</v>
      </c>
      <c r="C24">
        <v>8</v>
      </c>
      <c r="D24" t="str">
        <f>DATASHEET!D24</f>
        <v>M</v>
      </c>
      <c r="E24" t="str">
        <f>DATASHEET!J24</f>
        <v>N</v>
      </c>
      <c r="F24" t="str">
        <f>DATASHEET!E24</f>
        <v>N</v>
      </c>
      <c r="G24" t="str">
        <f>DATASHEET!F24</f>
        <v>White - British</v>
      </c>
      <c r="H24" t="str">
        <f>DATASHEET!H24</f>
        <v>N</v>
      </c>
      <c r="I24" t="str">
        <f>DATASHEET!I24</f>
        <v>N</v>
      </c>
      <c r="J24" t="str">
        <f>DATASHEET!M24</f>
        <v/>
      </c>
      <c r="K24">
        <f>DATASHEET!S24</f>
        <v>4</v>
      </c>
      <c r="L24">
        <f>DATASHEET!T24</f>
        <v>10</v>
      </c>
      <c r="M24">
        <f>IFERROR(SUM(DATASHEET!U24:W24),"")</f>
        <v>0</v>
      </c>
      <c r="N24">
        <f>IFERROR(SUM(DATASHEET!Y24:AA24),"")</f>
        <v>0</v>
      </c>
      <c r="O24">
        <f t="shared" si="0"/>
        <v>14</v>
      </c>
      <c r="P24">
        <f t="shared" si="6"/>
        <v>14</v>
      </c>
      <c r="Q24" s="329">
        <f t="shared" si="2"/>
        <v>1</v>
      </c>
      <c r="R24" s="331" t="str">
        <f>IFERROR(VLOOKUP(A24,PROGRESS!$A$16:$AF$245,18,FALSE),"")</f>
        <v/>
      </c>
      <c r="S24" s="50" t="str">
        <f>DATASHEET!K24</f>
        <v>No</v>
      </c>
      <c r="T24" s="50" t="str">
        <f t="shared" si="3"/>
        <v>N</v>
      </c>
      <c r="U24" s="50" t="str">
        <f t="shared" si="4"/>
        <v>N</v>
      </c>
      <c r="V24" s="50" t="str">
        <f t="shared" si="5"/>
        <v>Y</v>
      </c>
    </row>
    <row r="25" spans="1:30" x14ac:dyDescent="0.25">
      <c r="A25">
        <f>DATASHEET!A25</f>
        <v>152812</v>
      </c>
      <c r="B25" t="str">
        <f>DATASHEET!B25</f>
        <v>CARSON, Benny</v>
      </c>
      <c r="C25">
        <v>8</v>
      </c>
      <c r="D25" t="str">
        <f>DATASHEET!D25</f>
        <v>M</v>
      </c>
      <c r="E25" t="str">
        <f>DATASHEET!J25</f>
        <v>N</v>
      </c>
      <c r="F25" t="str">
        <f>DATASHEET!E25</f>
        <v>N</v>
      </c>
      <c r="G25" t="str">
        <f>DATASHEET!F25</f>
        <v>White - British</v>
      </c>
      <c r="H25" t="str">
        <f>DATASHEET!H25</f>
        <v>N</v>
      </c>
      <c r="I25" t="str">
        <f>DATASHEET!I25</f>
        <v>N</v>
      </c>
      <c r="J25" t="str">
        <f>DATASHEET!M25</f>
        <v>M</v>
      </c>
      <c r="K25">
        <f>DATASHEET!S25</f>
        <v>0</v>
      </c>
      <c r="L25">
        <f>DATASHEET!T25</f>
        <v>12</v>
      </c>
      <c r="M25">
        <f>IFERROR(SUM(DATASHEET!U25:W25),"")</f>
        <v>2</v>
      </c>
      <c r="N25">
        <f>IFERROR(SUM(DATASHEET!Y25:AA25),"")</f>
        <v>0</v>
      </c>
      <c r="O25">
        <f t="shared" si="0"/>
        <v>12</v>
      </c>
      <c r="P25">
        <f t="shared" si="6"/>
        <v>14</v>
      </c>
      <c r="Q25" s="329">
        <f t="shared" si="2"/>
        <v>0.8571428571428571</v>
      </c>
      <c r="R25" s="331" t="str">
        <f>IFERROR(VLOOKUP(A25,PROGRESS!$A$16:$AF$245,18,FALSE),"")</f>
        <v/>
      </c>
      <c r="S25" s="50" t="str">
        <f>DATASHEET!K25</f>
        <v>Yes</v>
      </c>
      <c r="T25" s="50" t="str">
        <f t="shared" si="3"/>
        <v>N</v>
      </c>
      <c r="U25" s="50" t="str">
        <f t="shared" si="4"/>
        <v>N</v>
      </c>
      <c r="V25" s="50" t="str">
        <f t="shared" si="5"/>
        <v>Y</v>
      </c>
    </row>
    <row r="26" spans="1:30" x14ac:dyDescent="0.25">
      <c r="A26">
        <f>DATASHEET!A26</f>
        <v>152782</v>
      </c>
      <c r="B26" t="str">
        <f>DATASHEET!B26</f>
        <v>CHAPMAN, Levi</v>
      </c>
      <c r="C26">
        <v>8</v>
      </c>
      <c r="D26" t="str">
        <f>DATASHEET!D26</f>
        <v>M</v>
      </c>
      <c r="E26" t="str">
        <f>DATASHEET!J26</f>
        <v>K</v>
      </c>
      <c r="F26" t="str">
        <f>DATASHEET!E26</f>
        <v>Y</v>
      </c>
      <c r="G26" t="str">
        <f>DATASHEET!F26</f>
        <v>White and Black Caribbean</v>
      </c>
      <c r="H26" t="str">
        <f>DATASHEET!H26</f>
        <v>Y</v>
      </c>
      <c r="I26" t="str">
        <f>DATASHEET!I26</f>
        <v>N</v>
      </c>
      <c r="J26" t="str">
        <f>DATASHEET!M26</f>
        <v>M</v>
      </c>
      <c r="K26">
        <f>DATASHEET!S26</f>
        <v>3</v>
      </c>
      <c r="L26">
        <f>DATASHEET!T26</f>
        <v>11</v>
      </c>
      <c r="M26">
        <f>IFERROR(SUM(DATASHEET!U26:W26),"")</f>
        <v>0</v>
      </c>
      <c r="N26">
        <f>IFERROR(SUM(DATASHEET!Y26:AA26),"")</f>
        <v>0</v>
      </c>
      <c r="O26">
        <f t="shared" si="0"/>
        <v>14</v>
      </c>
      <c r="P26">
        <f t="shared" si="6"/>
        <v>14</v>
      </c>
      <c r="Q26" s="329">
        <f t="shared" si="2"/>
        <v>1</v>
      </c>
      <c r="R26" s="331" t="str">
        <f>IFERROR(VLOOKUP(A26,PROGRESS!$A$16:$AF$245,18,FALSE),"")</f>
        <v/>
      </c>
      <c r="S26" s="50" t="str">
        <f>DATASHEET!K26</f>
        <v>No</v>
      </c>
      <c r="T26" s="50" t="str">
        <f t="shared" si="3"/>
        <v>N</v>
      </c>
      <c r="U26" s="50" t="str">
        <f t="shared" si="4"/>
        <v>N</v>
      </c>
      <c r="V26" s="50" t="str">
        <f t="shared" si="5"/>
        <v>Y</v>
      </c>
    </row>
    <row r="27" spans="1:30" x14ac:dyDescent="0.25">
      <c r="A27">
        <f>DATASHEET!A27</f>
        <v>152837</v>
      </c>
      <c r="B27" t="str">
        <f>DATASHEET!B27</f>
        <v>CLARK, Suzie</v>
      </c>
      <c r="C27">
        <v>8</v>
      </c>
      <c r="D27" t="str">
        <f>DATASHEET!D27</f>
        <v>F</v>
      </c>
      <c r="E27" t="str">
        <f>DATASHEET!J27</f>
        <v>N</v>
      </c>
      <c r="F27" t="str">
        <f>DATASHEET!E27</f>
        <v>N</v>
      </c>
      <c r="G27" t="str">
        <f>DATASHEET!F27</f>
        <v>White - British</v>
      </c>
      <c r="H27" t="str">
        <f>DATASHEET!H27</f>
        <v>N</v>
      </c>
      <c r="I27" t="str">
        <f>DATASHEET!I27</f>
        <v>N</v>
      </c>
      <c r="J27" t="str">
        <f>DATASHEET!M27</f>
        <v>H</v>
      </c>
      <c r="K27">
        <f>DATASHEET!S27</f>
        <v>0</v>
      </c>
      <c r="L27">
        <f>DATASHEET!T27</f>
        <v>14</v>
      </c>
      <c r="M27">
        <f>IFERROR(SUM(DATASHEET!U27:W27),"")</f>
        <v>0</v>
      </c>
      <c r="N27">
        <f>IFERROR(SUM(DATASHEET!Y27:AA27),"")</f>
        <v>0</v>
      </c>
      <c r="O27">
        <f t="shared" si="0"/>
        <v>14</v>
      </c>
      <c r="P27">
        <f t="shared" si="6"/>
        <v>14</v>
      </c>
      <c r="Q27" s="329">
        <f t="shared" si="2"/>
        <v>1</v>
      </c>
      <c r="R27" s="331" t="str">
        <f>IFERROR(VLOOKUP(A27,PROGRESS!$A$16:$AF$245,18,FALSE),"")</f>
        <v/>
      </c>
      <c r="S27" s="50" t="str">
        <f>DATASHEET!K27</f>
        <v>No</v>
      </c>
      <c r="T27" s="50" t="str">
        <f t="shared" si="3"/>
        <v>N</v>
      </c>
      <c r="U27" s="50" t="str">
        <f t="shared" si="4"/>
        <v>N</v>
      </c>
      <c r="V27" s="50" t="str">
        <f t="shared" si="5"/>
        <v>N</v>
      </c>
    </row>
    <row r="28" spans="1:30" x14ac:dyDescent="0.25">
      <c r="A28">
        <f>DATASHEET!A28</f>
        <v>152780</v>
      </c>
      <c r="B28" t="str">
        <f>DATASHEET!B28</f>
        <v>COATES, Harley</v>
      </c>
      <c r="C28">
        <v>8</v>
      </c>
      <c r="D28" t="str">
        <f>DATASHEET!D28</f>
        <v>M</v>
      </c>
      <c r="E28" t="str">
        <f>DATASHEET!J28</f>
        <v>K</v>
      </c>
      <c r="F28" t="str">
        <f>DATASHEET!E28</f>
        <v>N</v>
      </c>
      <c r="G28" t="str">
        <f>DATASHEET!F28</f>
        <v>White - British</v>
      </c>
      <c r="H28" t="str">
        <f>DATASHEET!H28</f>
        <v>Y</v>
      </c>
      <c r="I28" t="str">
        <f>DATASHEET!I28</f>
        <v>N</v>
      </c>
      <c r="J28" t="str">
        <f>DATASHEET!M28</f>
        <v>L</v>
      </c>
      <c r="K28">
        <f>DATASHEET!S28</f>
        <v>0</v>
      </c>
      <c r="L28">
        <f>DATASHEET!T28</f>
        <v>13</v>
      </c>
      <c r="M28">
        <f>IFERROR(SUM(DATASHEET!U28:W28),"")</f>
        <v>1</v>
      </c>
      <c r="N28">
        <f>IFERROR(SUM(DATASHEET!Y28:AA28),"")</f>
        <v>0</v>
      </c>
      <c r="O28">
        <f t="shared" si="0"/>
        <v>13</v>
      </c>
      <c r="P28">
        <f t="shared" si="6"/>
        <v>14</v>
      </c>
      <c r="Q28" s="329">
        <f t="shared" si="2"/>
        <v>0.9285714285714286</v>
      </c>
      <c r="R28" s="331" t="str">
        <f>IFERROR(VLOOKUP(A28,PROGRESS!$A$16:$AF$245,18,FALSE),"")</f>
        <v/>
      </c>
      <c r="S28" s="50" t="str">
        <f>DATASHEET!K28</f>
        <v>No</v>
      </c>
      <c r="T28" s="50" t="str">
        <f t="shared" si="3"/>
        <v>N</v>
      </c>
      <c r="U28" s="50" t="str">
        <f t="shared" si="4"/>
        <v>N</v>
      </c>
      <c r="V28" s="50" t="str">
        <f t="shared" si="5"/>
        <v>Y</v>
      </c>
    </row>
    <row r="29" spans="1:30" x14ac:dyDescent="0.25">
      <c r="A29">
        <f>DATASHEET!A29</f>
        <v>152857</v>
      </c>
      <c r="B29" t="str">
        <f>DATASHEET!B29</f>
        <v>COEFIELD, Patrick</v>
      </c>
      <c r="C29">
        <v>8</v>
      </c>
      <c r="D29" t="str">
        <f>DATASHEET!D29</f>
        <v>M</v>
      </c>
      <c r="E29" t="str">
        <f>DATASHEET!J29</f>
        <v>N</v>
      </c>
      <c r="F29" t="str">
        <f>DATASHEET!E29</f>
        <v>N</v>
      </c>
      <c r="G29" t="str">
        <f>DATASHEET!F29</f>
        <v>White - British</v>
      </c>
      <c r="H29" t="str">
        <f>DATASHEET!H29</f>
        <v>N</v>
      </c>
      <c r="I29" t="str">
        <f>DATASHEET!I29</f>
        <v>N</v>
      </c>
      <c r="J29" t="str">
        <f>DATASHEET!M29</f>
        <v>M</v>
      </c>
      <c r="K29">
        <f>DATASHEET!S29</f>
        <v>1</v>
      </c>
      <c r="L29">
        <f>DATASHEET!T29</f>
        <v>11</v>
      </c>
      <c r="M29">
        <f>IFERROR(SUM(DATASHEET!U29:W29),"")</f>
        <v>2</v>
      </c>
      <c r="N29">
        <f>IFERROR(SUM(DATASHEET!Y29:AA29),"")</f>
        <v>0</v>
      </c>
      <c r="O29">
        <f t="shared" si="0"/>
        <v>12</v>
      </c>
      <c r="P29">
        <f t="shared" si="6"/>
        <v>14</v>
      </c>
      <c r="Q29" s="329">
        <f t="shared" si="2"/>
        <v>0.8571428571428571</v>
      </c>
      <c r="R29" s="331" t="str">
        <f>IFERROR(VLOOKUP(A29,PROGRESS!$A$16:$AF$245,18,FALSE),"")</f>
        <v/>
      </c>
      <c r="S29" s="50" t="str">
        <f>DATASHEET!K29</f>
        <v>No</v>
      </c>
      <c r="T29" s="50" t="str">
        <f t="shared" si="3"/>
        <v>N</v>
      </c>
      <c r="U29" s="50" t="str">
        <f t="shared" si="4"/>
        <v>N</v>
      </c>
      <c r="V29" s="50" t="str">
        <f t="shared" si="5"/>
        <v>Y</v>
      </c>
    </row>
    <row r="30" spans="1:30" x14ac:dyDescent="0.25">
      <c r="A30">
        <f>DATASHEET!A30</f>
        <v>152934</v>
      </c>
      <c r="B30" t="str">
        <f>DATASHEET!B30</f>
        <v>CONNOLLY, Arwen</v>
      </c>
      <c r="C30">
        <v>8</v>
      </c>
      <c r="D30" t="str">
        <f>DATASHEET!D30</f>
        <v>F</v>
      </c>
      <c r="E30" t="str">
        <f>DATASHEET!J30</f>
        <v>N</v>
      </c>
      <c r="F30" t="str">
        <f>DATASHEET!E30</f>
        <v>N</v>
      </c>
      <c r="G30" t="str">
        <f>DATASHEET!F30</f>
        <v>White - British</v>
      </c>
      <c r="H30" t="str">
        <f>DATASHEET!H30</f>
        <v>N</v>
      </c>
      <c r="I30" t="str">
        <f>DATASHEET!I30</f>
        <v>N</v>
      </c>
      <c r="J30" t="str">
        <f>DATASHEET!M30</f>
        <v>M</v>
      </c>
      <c r="K30">
        <f>DATASHEET!S30</f>
        <v>0</v>
      </c>
      <c r="L30">
        <f>DATASHEET!T30</f>
        <v>13</v>
      </c>
      <c r="M30">
        <f>IFERROR(SUM(DATASHEET!U30:W30),"")</f>
        <v>1</v>
      </c>
      <c r="N30">
        <f>IFERROR(SUM(DATASHEET!Y30:AA30),"")</f>
        <v>0</v>
      </c>
      <c r="O30">
        <f t="shared" si="0"/>
        <v>13</v>
      </c>
      <c r="P30">
        <f t="shared" si="6"/>
        <v>14</v>
      </c>
      <c r="Q30" s="329">
        <f t="shared" si="2"/>
        <v>0.9285714285714286</v>
      </c>
      <c r="R30" s="331" t="str">
        <f>IFERROR(VLOOKUP(A30,PROGRESS!$A$16:$AF$245,18,FALSE),"")</f>
        <v/>
      </c>
      <c r="S30" s="50" t="str">
        <f>DATASHEET!K30</f>
        <v>No</v>
      </c>
      <c r="T30" s="50" t="str">
        <f t="shared" si="3"/>
        <v>N</v>
      </c>
      <c r="U30" s="50" t="str">
        <f t="shared" si="4"/>
        <v>N</v>
      </c>
      <c r="V30" s="50" t="str">
        <f t="shared" si="5"/>
        <v>N</v>
      </c>
    </row>
    <row r="31" spans="1:30" x14ac:dyDescent="0.25">
      <c r="A31">
        <f>DATASHEET!A31</f>
        <v>152901</v>
      </c>
      <c r="B31" t="str">
        <f>DATASHEET!B31</f>
        <v>CONNOLLY, Ethan</v>
      </c>
      <c r="C31">
        <v>8</v>
      </c>
      <c r="D31" t="str">
        <f>DATASHEET!D31</f>
        <v>M</v>
      </c>
      <c r="E31" t="str">
        <f>DATASHEET!J31</f>
        <v>N</v>
      </c>
      <c r="F31" t="str">
        <f>DATASHEET!E31</f>
        <v>N</v>
      </c>
      <c r="G31" t="str">
        <f>DATASHEET!F31</f>
        <v>White - British</v>
      </c>
      <c r="H31" t="str">
        <f>DATASHEET!H31</f>
        <v>N</v>
      </c>
      <c r="I31" t="str">
        <f>DATASHEET!I31</f>
        <v>N</v>
      </c>
      <c r="J31" t="str">
        <f>DATASHEET!M31</f>
        <v>H</v>
      </c>
      <c r="K31">
        <f>DATASHEET!S31</f>
        <v>0</v>
      </c>
      <c r="L31">
        <f>DATASHEET!T31</f>
        <v>13</v>
      </c>
      <c r="M31">
        <f>IFERROR(SUM(DATASHEET!U31:W31),"")</f>
        <v>1</v>
      </c>
      <c r="N31">
        <f>IFERROR(SUM(DATASHEET!Y31:AA31),"")</f>
        <v>0</v>
      </c>
      <c r="O31">
        <f t="shared" si="0"/>
        <v>13</v>
      </c>
      <c r="P31">
        <f t="shared" si="6"/>
        <v>14</v>
      </c>
      <c r="Q31" s="329">
        <f t="shared" si="2"/>
        <v>0.9285714285714286</v>
      </c>
      <c r="R31" s="331" t="str">
        <f>IFERROR(VLOOKUP(A31,PROGRESS!$A$16:$AF$245,18,FALSE),"")</f>
        <v/>
      </c>
      <c r="S31" s="50" t="str">
        <f>DATASHEET!K31</f>
        <v>No</v>
      </c>
      <c r="T31" s="50" t="str">
        <f t="shared" si="3"/>
        <v>N</v>
      </c>
      <c r="U31" s="50" t="str">
        <f t="shared" si="4"/>
        <v>Y</v>
      </c>
      <c r="V31" s="50" t="str">
        <f t="shared" si="5"/>
        <v>N</v>
      </c>
    </row>
    <row r="32" spans="1:30" x14ac:dyDescent="0.25">
      <c r="A32">
        <f>DATASHEET!A32</f>
        <v>152763</v>
      </c>
      <c r="B32" t="str">
        <f>DATASHEET!B32</f>
        <v>CONNOLLY, Imogen</v>
      </c>
      <c r="C32">
        <v>8</v>
      </c>
      <c r="D32" t="str">
        <f>DATASHEET!D32</f>
        <v>F</v>
      </c>
      <c r="E32" t="str">
        <f>DATASHEET!J32</f>
        <v>N</v>
      </c>
      <c r="F32" t="str">
        <f>DATASHEET!E32</f>
        <v>N</v>
      </c>
      <c r="G32" t="str">
        <f>DATASHEET!F32</f>
        <v>White - British</v>
      </c>
      <c r="H32" t="str">
        <f>DATASHEET!H32</f>
        <v>N</v>
      </c>
      <c r="I32" t="str">
        <f>DATASHEET!I32</f>
        <v>N</v>
      </c>
      <c r="J32" t="str">
        <f>DATASHEET!M32</f>
        <v>M</v>
      </c>
      <c r="K32">
        <f>DATASHEET!S32</f>
        <v>1</v>
      </c>
      <c r="L32">
        <f>DATASHEET!T32</f>
        <v>13</v>
      </c>
      <c r="M32">
        <f>IFERROR(SUM(DATASHEET!U32:W32),"")</f>
        <v>0</v>
      </c>
      <c r="N32">
        <f>IFERROR(SUM(DATASHEET!Y32:AA32),"")</f>
        <v>0</v>
      </c>
      <c r="O32">
        <f t="shared" si="0"/>
        <v>14</v>
      </c>
      <c r="P32">
        <f t="shared" si="6"/>
        <v>14</v>
      </c>
      <c r="Q32" s="329">
        <f t="shared" si="2"/>
        <v>1</v>
      </c>
      <c r="R32" s="331" t="str">
        <f>IFERROR(VLOOKUP(A32,PROGRESS!$A$16:$AF$245,18,FALSE),"")</f>
        <v/>
      </c>
      <c r="S32" s="50" t="str">
        <f>DATASHEET!K32</f>
        <v>No</v>
      </c>
      <c r="T32" s="50" t="str">
        <f t="shared" si="3"/>
        <v>N</v>
      </c>
      <c r="U32" s="50" t="str">
        <f t="shared" si="4"/>
        <v>N</v>
      </c>
      <c r="V32" s="50" t="str">
        <f t="shared" si="5"/>
        <v>N</v>
      </c>
    </row>
    <row r="33" spans="1:22" x14ac:dyDescent="0.25">
      <c r="A33">
        <f>DATASHEET!A33</f>
        <v>152859</v>
      </c>
      <c r="B33" t="str">
        <f>DATASHEET!B33</f>
        <v>CONNOLLY, India</v>
      </c>
      <c r="C33">
        <v>8</v>
      </c>
      <c r="D33" t="str">
        <f>DATASHEET!D33</f>
        <v>F</v>
      </c>
      <c r="E33" t="str">
        <f>DATASHEET!J33</f>
        <v>N</v>
      </c>
      <c r="F33" t="str">
        <f>DATASHEET!E33</f>
        <v>N</v>
      </c>
      <c r="G33" t="str">
        <f>DATASHEET!F33</f>
        <v>White and Any Other Asian Background</v>
      </c>
      <c r="H33" t="str">
        <f>DATASHEET!H33</f>
        <v>N</v>
      </c>
      <c r="I33" t="str">
        <f>DATASHEET!I33</f>
        <v>N</v>
      </c>
      <c r="J33" t="str">
        <f>DATASHEET!M33</f>
        <v>H</v>
      </c>
      <c r="K33">
        <f>DATASHEET!S33</f>
        <v>0</v>
      </c>
      <c r="L33">
        <f>DATASHEET!T33</f>
        <v>14</v>
      </c>
      <c r="M33">
        <f>IFERROR(SUM(DATASHEET!U33:W33),"")</f>
        <v>0</v>
      </c>
      <c r="N33">
        <f>IFERROR(SUM(DATASHEET!Y33:AA33),"")</f>
        <v>0</v>
      </c>
      <c r="O33">
        <f t="shared" si="0"/>
        <v>14</v>
      </c>
      <c r="P33">
        <f t="shared" si="6"/>
        <v>14</v>
      </c>
      <c r="Q33" s="329">
        <f t="shared" si="2"/>
        <v>1</v>
      </c>
      <c r="R33" s="331" t="str">
        <f>IFERROR(VLOOKUP(A33,PROGRESS!$A$16:$AF$245,18,FALSE),"")</f>
        <v/>
      </c>
      <c r="S33" s="50" t="str">
        <f>DATASHEET!K33</f>
        <v>No</v>
      </c>
      <c r="T33" s="50" t="str">
        <f t="shared" si="3"/>
        <v>N</v>
      </c>
      <c r="U33" s="50" t="str">
        <f t="shared" si="4"/>
        <v>N</v>
      </c>
      <c r="V33" s="50" t="str">
        <f t="shared" si="5"/>
        <v>N</v>
      </c>
    </row>
    <row r="34" spans="1:22" x14ac:dyDescent="0.25">
      <c r="A34">
        <f>DATASHEET!A34</f>
        <v>152879</v>
      </c>
      <c r="B34" t="str">
        <f>DATASHEET!B34</f>
        <v>COOLING, Olivia</v>
      </c>
      <c r="C34">
        <v>8</v>
      </c>
      <c r="D34" t="str">
        <f>DATASHEET!D34</f>
        <v>F</v>
      </c>
      <c r="E34" t="str">
        <f>DATASHEET!J34</f>
        <v>N</v>
      </c>
      <c r="F34" t="str">
        <f>DATASHEET!E34</f>
        <v>N</v>
      </c>
      <c r="G34" t="str">
        <f>DATASHEET!F34</f>
        <v>White - British</v>
      </c>
      <c r="H34" t="str">
        <f>DATASHEET!H34</f>
        <v>N</v>
      </c>
      <c r="I34" t="str">
        <f>DATASHEET!I34</f>
        <v>N</v>
      </c>
      <c r="J34" t="str">
        <f>DATASHEET!M34</f>
        <v>M</v>
      </c>
      <c r="K34">
        <f>DATASHEET!S34</f>
        <v>0</v>
      </c>
      <c r="L34">
        <f>DATASHEET!T34</f>
        <v>14</v>
      </c>
      <c r="M34">
        <f>IFERROR(SUM(DATASHEET!U34:W34),"")</f>
        <v>0</v>
      </c>
      <c r="N34">
        <f>IFERROR(SUM(DATASHEET!Y34:AA34),"")</f>
        <v>0</v>
      </c>
      <c r="O34">
        <f t="shared" si="0"/>
        <v>14</v>
      </c>
      <c r="P34">
        <f t="shared" si="6"/>
        <v>14</v>
      </c>
      <c r="Q34" s="329">
        <f t="shared" si="2"/>
        <v>1</v>
      </c>
      <c r="R34" s="331" t="str">
        <f>IFERROR(VLOOKUP(A34,PROGRESS!$A$16:$AF$245,18,FALSE),"")</f>
        <v/>
      </c>
      <c r="S34" s="50" t="str">
        <f>DATASHEET!K34</f>
        <v>Yes</v>
      </c>
      <c r="T34" s="50" t="str">
        <f t="shared" si="3"/>
        <v>N</v>
      </c>
      <c r="U34" s="50" t="str">
        <f t="shared" si="4"/>
        <v>N</v>
      </c>
      <c r="V34" s="50" t="str">
        <f t="shared" si="5"/>
        <v>N</v>
      </c>
    </row>
    <row r="35" spans="1:22" x14ac:dyDescent="0.25">
      <c r="A35">
        <f>DATASHEET!A35</f>
        <v>152849</v>
      </c>
      <c r="B35" t="str">
        <f>DATASHEET!B35</f>
        <v>DANIEL, Esey</v>
      </c>
      <c r="C35">
        <v>8</v>
      </c>
      <c r="D35" t="str">
        <f>DATASHEET!D35</f>
        <v>M</v>
      </c>
      <c r="E35" t="str">
        <f>DATASHEET!J35</f>
        <v>N</v>
      </c>
      <c r="F35" t="str">
        <f>DATASHEET!E35</f>
        <v>Y</v>
      </c>
      <c r="G35" t="str">
        <f>DATASHEET!F35</f>
        <v>Other Black African</v>
      </c>
      <c r="H35" t="str">
        <f>DATASHEET!H35</f>
        <v>Y</v>
      </c>
      <c r="I35" t="str">
        <f>DATASHEET!I35</f>
        <v>N</v>
      </c>
      <c r="J35" t="str">
        <f>DATASHEET!M35</f>
        <v>M</v>
      </c>
      <c r="K35">
        <f>DATASHEET!S35</f>
        <v>0</v>
      </c>
      <c r="L35">
        <f>DATASHEET!T35</f>
        <v>10</v>
      </c>
      <c r="M35">
        <f>IFERROR(SUM(DATASHEET!U35:W35),"")</f>
        <v>4</v>
      </c>
      <c r="N35">
        <f>IFERROR(SUM(DATASHEET!Y35:AA35),"")</f>
        <v>0</v>
      </c>
      <c r="O35">
        <f t="shared" si="0"/>
        <v>10</v>
      </c>
      <c r="P35">
        <f t="shared" si="6"/>
        <v>14</v>
      </c>
      <c r="Q35" s="329">
        <f t="shared" si="2"/>
        <v>0.7142857142857143</v>
      </c>
      <c r="R35" s="331" t="str">
        <f>IFERROR(VLOOKUP(A35,PROGRESS!$A$16:$AF$245,18,FALSE),"")</f>
        <v/>
      </c>
      <c r="S35" s="50" t="str">
        <f>DATASHEET!K35</f>
        <v>No</v>
      </c>
      <c r="T35" s="50" t="str">
        <f t="shared" si="3"/>
        <v>N</v>
      </c>
      <c r="U35" s="50" t="str">
        <f t="shared" si="4"/>
        <v>N</v>
      </c>
      <c r="V35" s="50" t="str">
        <f t="shared" si="5"/>
        <v>Y</v>
      </c>
    </row>
    <row r="36" spans="1:22" x14ac:dyDescent="0.25">
      <c r="A36">
        <f>DATASHEET!A36</f>
        <v>152800</v>
      </c>
      <c r="B36" t="str">
        <f>DATASHEET!B36</f>
        <v>DAVIES, Bethany</v>
      </c>
      <c r="C36">
        <v>8</v>
      </c>
      <c r="D36" t="str">
        <f>DATASHEET!D36</f>
        <v>F</v>
      </c>
      <c r="E36" t="str">
        <f>DATASHEET!J36</f>
        <v>N</v>
      </c>
      <c r="F36" t="str">
        <f>DATASHEET!E36</f>
        <v>N</v>
      </c>
      <c r="G36" t="str">
        <f>DATASHEET!F36</f>
        <v>White - British</v>
      </c>
      <c r="H36" t="str">
        <f>DATASHEET!H36</f>
        <v>N</v>
      </c>
      <c r="I36" t="str">
        <f>DATASHEET!I36</f>
        <v>N</v>
      </c>
      <c r="J36" t="str">
        <f>DATASHEET!M36</f>
        <v>H</v>
      </c>
      <c r="K36">
        <f>DATASHEET!S36</f>
        <v>3</v>
      </c>
      <c r="L36">
        <f>DATASHEET!T36</f>
        <v>11</v>
      </c>
      <c r="M36">
        <f>IFERROR(SUM(DATASHEET!U36:W36),"")</f>
        <v>0</v>
      </c>
      <c r="N36">
        <f>IFERROR(SUM(DATASHEET!Y36:AA36),"")</f>
        <v>0</v>
      </c>
      <c r="O36">
        <f t="shared" si="0"/>
        <v>14</v>
      </c>
      <c r="P36">
        <f t="shared" si="6"/>
        <v>14</v>
      </c>
      <c r="Q36" s="329">
        <f t="shared" si="2"/>
        <v>1</v>
      </c>
      <c r="R36" s="331" t="str">
        <f>IFERROR(VLOOKUP(A36,PROGRESS!$A$16:$AF$245,18,FALSE),"")</f>
        <v/>
      </c>
      <c r="S36" s="50" t="str">
        <f>DATASHEET!K36</f>
        <v>Yes</v>
      </c>
      <c r="T36" s="50" t="str">
        <f t="shared" si="3"/>
        <v>N</v>
      </c>
      <c r="U36" s="50" t="str">
        <f t="shared" si="4"/>
        <v>N</v>
      </c>
      <c r="V36" s="50" t="str">
        <f t="shared" si="5"/>
        <v>N</v>
      </c>
    </row>
    <row r="37" spans="1:22" x14ac:dyDescent="0.25">
      <c r="A37">
        <f>DATASHEET!A37</f>
        <v>152774</v>
      </c>
      <c r="B37" t="str">
        <f>DATASHEET!B37</f>
        <v>DISHA, Thomas</v>
      </c>
      <c r="C37">
        <v>8</v>
      </c>
      <c r="D37" t="str">
        <f>DATASHEET!D37</f>
        <v>M</v>
      </c>
      <c r="E37" t="str">
        <f>DATASHEET!J37</f>
        <v>N</v>
      </c>
      <c r="F37" t="str">
        <f>DATASHEET!E37</f>
        <v>N</v>
      </c>
      <c r="G37" t="str">
        <f>DATASHEET!F37</f>
        <v>White Other</v>
      </c>
      <c r="H37" t="str">
        <f>DATASHEET!H37</f>
        <v>N</v>
      </c>
      <c r="I37" t="str">
        <f>DATASHEET!I37</f>
        <v>N</v>
      </c>
      <c r="J37" t="str">
        <f>DATASHEET!M37</f>
        <v>H</v>
      </c>
      <c r="K37">
        <f>DATASHEET!S37</f>
        <v>4</v>
      </c>
      <c r="L37">
        <f>DATASHEET!T37</f>
        <v>10</v>
      </c>
      <c r="M37">
        <f>IFERROR(SUM(DATASHEET!U37:W37),"")</f>
        <v>0</v>
      </c>
      <c r="N37">
        <f>IFERROR(SUM(DATASHEET!Y37:AA37),"")</f>
        <v>0</v>
      </c>
      <c r="O37">
        <f t="shared" si="0"/>
        <v>14</v>
      </c>
      <c r="P37">
        <f t="shared" si="6"/>
        <v>14</v>
      </c>
      <c r="Q37" s="329">
        <f t="shared" si="2"/>
        <v>1</v>
      </c>
      <c r="R37" s="331" t="str">
        <f>IFERROR(VLOOKUP(A37,PROGRESS!$A$16:$AF$245,18,FALSE),"")</f>
        <v/>
      </c>
      <c r="S37" s="50" t="str">
        <f>DATASHEET!K37</f>
        <v>No</v>
      </c>
      <c r="T37" s="50" t="str">
        <f t="shared" si="3"/>
        <v>N</v>
      </c>
      <c r="U37" s="50" t="str">
        <f t="shared" si="4"/>
        <v>Y</v>
      </c>
      <c r="V37" s="50" t="str">
        <f t="shared" si="5"/>
        <v>N</v>
      </c>
    </row>
    <row r="38" spans="1:22" x14ac:dyDescent="0.25">
      <c r="A38">
        <f>DATASHEET!A38</f>
        <v>152890</v>
      </c>
      <c r="B38" t="str">
        <f>DATASHEET!B38</f>
        <v>DOWNING, Joe</v>
      </c>
      <c r="C38">
        <v>8</v>
      </c>
      <c r="D38" t="str">
        <f>DATASHEET!D38</f>
        <v>M</v>
      </c>
      <c r="E38" t="str">
        <f>DATASHEET!J38</f>
        <v>K</v>
      </c>
      <c r="F38" t="str">
        <f>DATASHEET!E38</f>
        <v>N</v>
      </c>
      <c r="G38" t="str">
        <f>DATASHEET!F38</f>
        <v>White - British</v>
      </c>
      <c r="H38" t="str">
        <f>DATASHEET!H38</f>
        <v>N</v>
      </c>
      <c r="I38" t="str">
        <f>DATASHEET!I38</f>
        <v>N</v>
      </c>
      <c r="J38" t="str">
        <f>DATASHEET!M38</f>
        <v>M</v>
      </c>
      <c r="K38">
        <f>DATASHEET!S38</f>
        <v>0</v>
      </c>
      <c r="L38">
        <f>DATASHEET!T38</f>
        <v>13</v>
      </c>
      <c r="M38">
        <f>IFERROR(SUM(DATASHEET!U38:W38),"")</f>
        <v>1</v>
      </c>
      <c r="N38">
        <f>IFERROR(SUM(DATASHEET!Y38:AA38),"")</f>
        <v>0</v>
      </c>
      <c r="O38">
        <f t="shared" si="0"/>
        <v>13</v>
      </c>
      <c r="P38">
        <f t="shared" si="6"/>
        <v>14</v>
      </c>
      <c r="Q38" s="329">
        <f t="shared" si="2"/>
        <v>0.9285714285714286</v>
      </c>
      <c r="R38" s="331" t="str">
        <f>IFERROR(VLOOKUP(A38,PROGRESS!$A$16:$AF$245,18,FALSE),"")</f>
        <v/>
      </c>
      <c r="S38" s="50" t="str">
        <f>DATASHEET!K38</f>
        <v>No</v>
      </c>
      <c r="T38" s="50" t="str">
        <f t="shared" si="3"/>
        <v>N</v>
      </c>
      <c r="U38" s="50" t="str">
        <f t="shared" si="4"/>
        <v>N</v>
      </c>
      <c r="V38" s="50" t="str">
        <f t="shared" si="5"/>
        <v>Y</v>
      </c>
    </row>
    <row r="39" spans="1:22" x14ac:dyDescent="0.25">
      <c r="A39">
        <f>DATASHEET!A39</f>
        <v>152892</v>
      </c>
      <c r="B39" t="str">
        <f>DATASHEET!B39</f>
        <v>DUFFY, Lana</v>
      </c>
      <c r="C39">
        <v>8</v>
      </c>
      <c r="D39" t="str">
        <f>DATASHEET!D39</f>
        <v>F</v>
      </c>
      <c r="E39" t="str">
        <f>DATASHEET!J39</f>
        <v>N</v>
      </c>
      <c r="F39" t="str">
        <f>DATASHEET!E39</f>
        <v>N</v>
      </c>
      <c r="G39" t="str">
        <f>DATASHEET!F39</f>
        <v>White - British</v>
      </c>
      <c r="H39" t="str">
        <f>DATASHEET!H39</f>
        <v>N</v>
      </c>
      <c r="I39" t="str">
        <f>DATASHEET!I39</f>
        <v>N</v>
      </c>
      <c r="J39" t="str">
        <f>DATASHEET!M39</f>
        <v>M</v>
      </c>
      <c r="K39">
        <f>DATASHEET!S39</f>
        <v>0</v>
      </c>
      <c r="L39">
        <f>DATASHEET!T39</f>
        <v>13</v>
      </c>
      <c r="M39">
        <f>IFERROR(SUM(DATASHEET!U39:W39),"")</f>
        <v>1</v>
      </c>
      <c r="N39">
        <f>IFERROR(SUM(DATASHEET!Y39:AA39),"")</f>
        <v>0</v>
      </c>
      <c r="O39">
        <f t="shared" si="0"/>
        <v>13</v>
      </c>
      <c r="P39">
        <f t="shared" si="6"/>
        <v>14</v>
      </c>
      <c r="Q39" s="329">
        <f t="shared" si="2"/>
        <v>0.9285714285714286</v>
      </c>
      <c r="R39" s="331" t="str">
        <f>IFERROR(VLOOKUP(A39,PROGRESS!$A$16:$AF$245,18,FALSE),"")</f>
        <v/>
      </c>
      <c r="S39" s="50" t="str">
        <f>DATASHEET!K39</f>
        <v>No</v>
      </c>
      <c r="T39" s="50" t="str">
        <f t="shared" si="3"/>
        <v>N</v>
      </c>
      <c r="U39" s="50" t="str">
        <f t="shared" si="4"/>
        <v>N</v>
      </c>
      <c r="V39" s="50" t="str">
        <f t="shared" si="5"/>
        <v>N</v>
      </c>
    </row>
    <row r="40" spans="1:22" x14ac:dyDescent="0.25">
      <c r="A40">
        <f>DATASHEET!A40</f>
        <v>152919</v>
      </c>
      <c r="B40" t="str">
        <f>DATASHEET!B40</f>
        <v>DUMANI, Sandile</v>
      </c>
      <c r="C40">
        <v>8</v>
      </c>
      <c r="D40" t="str">
        <f>DATASHEET!D40</f>
        <v>M</v>
      </c>
      <c r="E40" t="str">
        <f>DATASHEET!J40</f>
        <v>E</v>
      </c>
      <c r="F40" t="str">
        <f>DATASHEET!E40</f>
        <v>N</v>
      </c>
      <c r="G40" t="str">
        <f>DATASHEET!F40</f>
        <v>Other Black African</v>
      </c>
      <c r="H40" t="str">
        <f>DATASHEET!H40</f>
        <v>N</v>
      </c>
      <c r="I40" t="str">
        <f>DATASHEET!I40</f>
        <v>N</v>
      </c>
      <c r="J40" t="str">
        <f>DATASHEET!M40</f>
        <v/>
      </c>
      <c r="K40">
        <f>DATASHEET!S40</f>
        <v>0</v>
      </c>
      <c r="L40">
        <f>DATASHEET!T40</f>
        <v>12</v>
      </c>
      <c r="M40">
        <f>IFERROR(SUM(DATASHEET!U40:W40),"")</f>
        <v>2</v>
      </c>
      <c r="N40">
        <f>IFERROR(SUM(DATASHEET!Y40:AA40),"")</f>
        <v>0</v>
      </c>
      <c r="O40">
        <f t="shared" si="0"/>
        <v>12</v>
      </c>
      <c r="P40">
        <f t="shared" si="6"/>
        <v>14</v>
      </c>
      <c r="Q40" s="329">
        <f t="shared" si="2"/>
        <v>0.8571428571428571</v>
      </c>
      <c r="R40" s="331" t="str">
        <f>IFERROR(VLOOKUP(A40,PROGRESS!$A$16:$AF$245,18,FALSE),"")</f>
        <v/>
      </c>
      <c r="S40" s="50" t="str">
        <f>DATASHEET!K40</f>
        <v>No</v>
      </c>
      <c r="T40" s="50" t="str">
        <f t="shared" si="3"/>
        <v>N</v>
      </c>
      <c r="U40" s="50" t="str">
        <f t="shared" si="4"/>
        <v>N</v>
      </c>
      <c r="V40" s="50" t="str">
        <f t="shared" si="5"/>
        <v>Y</v>
      </c>
    </row>
    <row r="41" spans="1:22" x14ac:dyDescent="0.25">
      <c r="A41">
        <f>DATASHEET!A41</f>
        <v>152860</v>
      </c>
      <c r="B41" t="str">
        <f>DATASHEET!B41</f>
        <v>DUNN, Alice</v>
      </c>
      <c r="C41">
        <v>8</v>
      </c>
      <c r="D41" t="str">
        <f>DATASHEET!D41</f>
        <v>F</v>
      </c>
      <c r="E41" t="str">
        <f>DATASHEET!J41</f>
        <v>N</v>
      </c>
      <c r="F41" t="str">
        <f>DATASHEET!E41</f>
        <v>N</v>
      </c>
      <c r="G41" t="str">
        <f>DATASHEET!F41</f>
        <v>White - British</v>
      </c>
      <c r="H41" t="str">
        <f>DATASHEET!H41</f>
        <v>N</v>
      </c>
      <c r="I41" t="str">
        <f>DATASHEET!I41</f>
        <v>N</v>
      </c>
      <c r="J41" t="str">
        <f>DATASHEET!M41</f>
        <v>H</v>
      </c>
      <c r="K41">
        <f>DATASHEET!S41</f>
        <v>3</v>
      </c>
      <c r="L41">
        <f>DATASHEET!T41</f>
        <v>11</v>
      </c>
      <c r="M41">
        <f>IFERROR(SUM(DATASHEET!U41:W41),"")</f>
        <v>0</v>
      </c>
      <c r="N41">
        <f>IFERROR(SUM(DATASHEET!Y41:AA41),"")</f>
        <v>0</v>
      </c>
      <c r="O41">
        <f t="shared" si="0"/>
        <v>14</v>
      </c>
      <c r="P41">
        <f t="shared" si="6"/>
        <v>14</v>
      </c>
      <c r="Q41" s="329">
        <f t="shared" si="2"/>
        <v>1</v>
      </c>
      <c r="R41" s="331" t="str">
        <f>IFERROR(VLOOKUP(A41,PROGRESS!$A$16:$AF$245,18,FALSE),"")</f>
        <v/>
      </c>
      <c r="S41" s="50" t="str">
        <f>DATASHEET!K41</f>
        <v>No</v>
      </c>
      <c r="T41" s="50" t="str">
        <f t="shared" si="3"/>
        <v>N</v>
      </c>
      <c r="U41" s="50" t="str">
        <f t="shared" si="4"/>
        <v>N</v>
      </c>
      <c r="V41" s="50" t="str">
        <f t="shared" si="5"/>
        <v>N</v>
      </c>
    </row>
    <row r="42" spans="1:22" x14ac:dyDescent="0.25">
      <c r="A42">
        <f>DATASHEET!A42</f>
        <v>152764</v>
      </c>
      <c r="B42" t="str">
        <f>DATASHEET!B42</f>
        <v>DYANTYI, Noble</v>
      </c>
      <c r="C42">
        <v>8</v>
      </c>
      <c r="D42" t="str">
        <f>DATASHEET!D42</f>
        <v>M</v>
      </c>
      <c r="E42" t="str">
        <f>DATASHEET!J42</f>
        <v>K</v>
      </c>
      <c r="F42" t="str">
        <f>DATASHEET!E42</f>
        <v>N</v>
      </c>
      <c r="G42" t="str">
        <f>DATASHEET!F42</f>
        <v>Other Black African</v>
      </c>
      <c r="H42" t="str">
        <f>DATASHEET!H42</f>
        <v>N</v>
      </c>
      <c r="I42" t="str">
        <f>DATASHEET!I42</f>
        <v>N</v>
      </c>
      <c r="J42" t="str">
        <f>DATASHEET!M42</f>
        <v>L</v>
      </c>
      <c r="K42">
        <f>DATASHEET!S42</f>
        <v>0</v>
      </c>
      <c r="L42">
        <f>DATASHEET!T42</f>
        <v>7</v>
      </c>
      <c r="M42">
        <f>IFERROR(SUM(DATASHEET!U42:W42),"")</f>
        <v>5</v>
      </c>
      <c r="N42">
        <f>IFERROR(SUM(DATASHEET!Y42:AA42),"")</f>
        <v>2</v>
      </c>
      <c r="O42">
        <f t="shared" si="0"/>
        <v>7</v>
      </c>
      <c r="P42">
        <f t="shared" si="6"/>
        <v>14</v>
      </c>
      <c r="Q42" s="329">
        <f t="shared" si="2"/>
        <v>0.5</v>
      </c>
      <c r="R42" s="331" t="str">
        <f>IFERROR(VLOOKUP(A42,PROGRESS!$A$16:$AF$245,18,FALSE),"")</f>
        <v/>
      </c>
      <c r="S42" s="50" t="str">
        <f>DATASHEET!K42</f>
        <v>No</v>
      </c>
      <c r="T42" s="50" t="str">
        <f t="shared" si="3"/>
        <v>N</v>
      </c>
      <c r="U42" s="50" t="str">
        <f t="shared" si="4"/>
        <v>N</v>
      </c>
      <c r="V42" s="50" t="str">
        <f t="shared" si="5"/>
        <v>Y</v>
      </c>
    </row>
    <row r="43" spans="1:22" x14ac:dyDescent="0.25">
      <c r="A43">
        <f>DATASHEET!A43</f>
        <v>152921</v>
      </c>
      <c r="B43" t="str">
        <f>DATASHEET!B43</f>
        <v>EBSWORTH, Ayda-mae</v>
      </c>
      <c r="C43">
        <v>8</v>
      </c>
      <c r="D43" t="str">
        <f>DATASHEET!D43</f>
        <v>F</v>
      </c>
      <c r="E43" t="str">
        <f>DATASHEET!J43</f>
        <v>N</v>
      </c>
      <c r="F43" t="str">
        <f>DATASHEET!E43</f>
        <v>N</v>
      </c>
      <c r="G43" t="str">
        <f>DATASHEET!F43</f>
        <v>White - British</v>
      </c>
      <c r="H43" t="str">
        <f>DATASHEET!H43</f>
        <v>N</v>
      </c>
      <c r="I43" t="str">
        <f>DATASHEET!I43</f>
        <v>N</v>
      </c>
      <c r="J43" t="str">
        <f>DATASHEET!M43</f>
        <v>H</v>
      </c>
      <c r="K43">
        <f>DATASHEET!S43</f>
        <v>5</v>
      </c>
      <c r="L43">
        <f>DATASHEET!T43</f>
        <v>9</v>
      </c>
      <c r="M43">
        <f>IFERROR(SUM(DATASHEET!U43:W43),"")</f>
        <v>0</v>
      </c>
      <c r="N43">
        <f>IFERROR(SUM(DATASHEET!Y43:AA43),"")</f>
        <v>0</v>
      </c>
      <c r="O43">
        <f t="shared" si="0"/>
        <v>14</v>
      </c>
      <c r="P43">
        <f t="shared" si="6"/>
        <v>14</v>
      </c>
      <c r="Q43" s="329">
        <f t="shared" si="2"/>
        <v>1</v>
      </c>
      <c r="R43" s="331" t="str">
        <f>IFERROR(VLOOKUP(A43,PROGRESS!$A$16:$AF$245,18,FALSE),"")</f>
        <v/>
      </c>
      <c r="S43" s="50" t="str">
        <f>DATASHEET!K43</f>
        <v>No</v>
      </c>
      <c r="T43" s="50" t="str">
        <f t="shared" si="3"/>
        <v>N</v>
      </c>
      <c r="U43" s="50" t="str">
        <f t="shared" si="4"/>
        <v>N</v>
      </c>
      <c r="V43" s="50" t="str">
        <f t="shared" si="5"/>
        <v>N</v>
      </c>
    </row>
    <row r="44" spans="1:22" x14ac:dyDescent="0.25">
      <c r="A44">
        <f>DATASHEET!A44</f>
        <v>152788</v>
      </c>
      <c r="B44" t="str">
        <f>DATASHEET!B44</f>
        <v>ELLIOTT, Lucy</v>
      </c>
      <c r="C44">
        <v>8</v>
      </c>
      <c r="D44" t="str">
        <f>DATASHEET!D44</f>
        <v>F</v>
      </c>
      <c r="E44" t="str">
        <f>DATASHEET!J44</f>
        <v>N</v>
      </c>
      <c r="F44" t="str">
        <f>DATASHEET!E44</f>
        <v>N</v>
      </c>
      <c r="G44" t="str">
        <f>DATASHEET!F44</f>
        <v>White - British</v>
      </c>
      <c r="H44" t="str">
        <f>DATASHEET!H44</f>
        <v>N</v>
      </c>
      <c r="I44" t="str">
        <f>DATASHEET!I44</f>
        <v>N</v>
      </c>
      <c r="J44" t="str">
        <f>DATASHEET!M44</f>
        <v>H</v>
      </c>
      <c r="K44">
        <f>DATASHEET!S44</f>
        <v>8</v>
      </c>
      <c r="L44">
        <f>DATASHEET!T44</f>
        <v>6</v>
      </c>
      <c r="M44">
        <f>IFERROR(SUM(DATASHEET!U44:W44),"")</f>
        <v>0</v>
      </c>
      <c r="N44">
        <f>IFERROR(SUM(DATASHEET!Y44:AA44),"")</f>
        <v>0</v>
      </c>
      <c r="O44">
        <f t="shared" si="0"/>
        <v>14</v>
      </c>
      <c r="P44">
        <f t="shared" si="6"/>
        <v>14</v>
      </c>
      <c r="Q44" s="329">
        <f t="shared" si="2"/>
        <v>1</v>
      </c>
      <c r="R44" s="331" t="str">
        <f>IFERROR(VLOOKUP(A44,PROGRESS!$A$16:$AF$245,18,FALSE),"")</f>
        <v/>
      </c>
      <c r="S44" s="50" t="str">
        <f>DATASHEET!K44</f>
        <v>No</v>
      </c>
      <c r="T44" s="50" t="str">
        <f t="shared" si="3"/>
        <v>N</v>
      </c>
      <c r="U44" s="50" t="str">
        <f t="shared" si="4"/>
        <v>N</v>
      </c>
      <c r="V44" s="50" t="str">
        <f t="shared" si="5"/>
        <v>N</v>
      </c>
    </row>
    <row r="45" spans="1:22" x14ac:dyDescent="0.25">
      <c r="A45">
        <f>DATASHEET!A45</f>
        <v>152865</v>
      </c>
      <c r="B45" t="str">
        <f>DATASHEET!B45</f>
        <v>ELOM, Melissa</v>
      </c>
      <c r="C45">
        <v>8</v>
      </c>
      <c r="D45" t="str">
        <f>DATASHEET!D45</f>
        <v>F</v>
      </c>
      <c r="E45" t="str">
        <f>DATASHEET!J45</f>
        <v>N</v>
      </c>
      <c r="F45" t="str">
        <f>DATASHEET!E45</f>
        <v>N</v>
      </c>
      <c r="G45" t="str">
        <f>DATASHEET!F45</f>
        <v>Other Black African</v>
      </c>
      <c r="H45" t="str">
        <f>DATASHEET!H45</f>
        <v>N</v>
      </c>
      <c r="I45" t="str">
        <f>DATASHEET!I45</f>
        <v>N</v>
      </c>
      <c r="J45" t="str">
        <f>DATASHEET!M45</f>
        <v>H</v>
      </c>
      <c r="K45">
        <f>DATASHEET!S45</f>
        <v>0</v>
      </c>
      <c r="L45">
        <f>DATASHEET!T45</f>
        <v>13</v>
      </c>
      <c r="M45">
        <f>IFERROR(SUM(DATASHEET!U45:W45),"")</f>
        <v>1</v>
      </c>
      <c r="N45">
        <f>IFERROR(SUM(DATASHEET!Y45:AA45),"")</f>
        <v>0</v>
      </c>
      <c r="O45">
        <f t="shared" si="0"/>
        <v>13</v>
      </c>
      <c r="P45">
        <f t="shared" si="6"/>
        <v>14</v>
      </c>
      <c r="Q45" s="329">
        <f t="shared" si="2"/>
        <v>0.9285714285714286</v>
      </c>
      <c r="R45" s="331" t="str">
        <f>IFERROR(VLOOKUP(A45,PROGRESS!$A$16:$AF$245,18,FALSE),"")</f>
        <v/>
      </c>
      <c r="S45" s="50" t="str">
        <f>DATASHEET!K45</f>
        <v>No</v>
      </c>
      <c r="T45" s="50" t="str">
        <f t="shared" si="3"/>
        <v>N</v>
      </c>
      <c r="U45" s="50" t="str">
        <f t="shared" si="4"/>
        <v>N</v>
      </c>
      <c r="V45" s="50" t="str">
        <f t="shared" si="5"/>
        <v>N</v>
      </c>
    </row>
    <row r="46" spans="1:22" x14ac:dyDescent="0.25">
      <c r="A46">
        <f>DATASHEET!A46</f>
        <v>152839</v>
      </c>
      <c r="B46" t="str">
        <f>DATASHEET!B46</f>
        <v>EMMETT, Matilda</v>
      </c>
      <c r="C46">
        <v>8</v>
      </c>
      <c r="D46" t="str">
        <f>DATASHEET!D46</f>
        <v>F</v>
      </c>
      <c r="E46" t="str">
        <f>DATASHEET!J46</f>
        <v>N</v>
      </c>
      <c r="F46" t="str">
        <f>DATASHEET!E46</f>
        <v>N</v>
      </c>
      <c r="G46" t="str">
        <f>DATASHEET!F46</f>
        <v>Refused</v>
      </c>
      <c r="H46" t="str">
        <f>DATASHEET!H46</f>
        <v>N</v>
      </c>
      <c r="I46" t="str">
        <f>DATASHEET!I46</f>
        <v>N</v>
      </c>
      <c r="J46" t="str">
        <f>DATASHEET!M46</f>
        <v>H</v>
      </c>
      <c r="K46">
        <f>DATASHEET!S46</f>
        <v>3</v>
      </c>
      <c r="L46">
        <f>DATASHEET!T46</f>
        <v>11</v>
      </c>
      <c r="M46">
        <f>IFERROR(SUM(DATASHEET!U46:W46),"")</f>
        <v>0</v>
      </c>
      <c r="N46">
        <f>IFERROR(SUM(DATASHEET!Y46:AA46),"")</f>
        <v>0</v>
      </c>
      <c r="O46">
        <f t="shared" si="0"/>
        <v>14</v>
      </c>
      <c r="P46">
        <f t="shared" si="6"/>
        <v>14</v>
      </c>
      <c r="Q46" s="329">
        <f t="shared" si="2"/>
        <v>1</v>
      </c>
      <c r="R46" s="331" t="str">
        <f>IFERROR(VLOOKUP(A46,PROGRESS!$A$16:$AF$245,18,FALSE),"")</f>
        <v/>
      </c>
      <c r="S46" s="50" t="str">
        <f>DATASHEET!K46</f>
        <v>No</v>
      </c>
      <c r="T46" s="50" t="str">
        <f t="shared" si="3"/>
        <v>N</v>
      </c>
      <c r="U46" s="50" t="str">
        <f t="shared" si="4"/>
        <v>N</v>
      </c>
      <c r="V46" s="50" t="str">
        <f t="shared" si="5"/>
        <v>N</v>
      </c>
    </row>
    <row r="47" spans="1:22" x14ac:dyDescent="0.25">
      <c r="A47">
        <f>DATASHEET!A47</f>
        <v>152838</v>
      </c>
      <c r="B47" t="str">
        <f>DATASHEET!B47</f>
        <v>EYASUE, Kalkidan</v>
      </c>
      <c r="C47">
        <v>8</v>
      </c>
      <c r="D47" t="str">
        <f>DATASHEET!D47</f>
        <v>F</v>
      </c>
      <c r="E47" t="str">
        <f>DATASHEET!J47</f>
        <v>N</v>
      </c>
      <c r="F47" t="str">
        <f>DATASHEET!E47</f>
        <v>Y</v>
      </c>
      <c r="G47" t="str">
        <f>DATASHEET!F47</f>
        <v>Other Black African</v>
      </c>
      <c r="H47" t="str">
        <f>DATASHEET!H47</f>
        <v>Y</v>
      </c>
      <c r="I47" t="str">
        <f>DATASHEET!I47</f>
        <v>N</v>
      </c>
      <c r="J47" t="str">
        <f>DATASHEET!M47</f>
        <v>M</v>
      </c>
      <c r="K47">
        <f>DATASHEET!S47</f>
        <v>2</v>
      </c>
      <c r="L47">
        <f>DATASHEET!T47</f>
        <v>9</v>
      </c>
      <c r="M47">
        <f>IFERROR(SUM(DATASHEET!U47:W47),"")</f>
        <v>3</v>
      </c>
      <c r="N47">
        <f>IFERROR(SUM(DATASHEET!Y47:AA47),"")</f>
        <v>0</v>
      </c>
      <c r="O47">
        <f t="shared" si="0"/>
        <v>11</v>
      </c>
      <c r="P47">
        <f t="shared" si="6"/>
        <v>14</v>
      </c>
      <c r="Q47" s="329">
        <f t="shared" si="2"/>
        <v>0.7857142857142857</v>
      </c>
      <c r="R47" s="331" t="str">
        <f>IFERROR(VLOOKUP(A47,PROGRESS!$A$16:$AF$245,18,FALSE),"")</f>
        <v/>
      </c>
      <c r="S47" s="50" t="str">
        <f>DATASHEET!K47</f>
        <v>No</v>
      </c>
      <c r="T47" s="50" t="str">
        <f t="shared" si="3"/>
        <v>N</v>
      </c>
      <c r="U47" s="50" t="str">
        <f t="shared" si="4"/>
        <v>N</v>
      </c>
      <c r="V47" s="50" t="str">
        <f t="shared" si="5"/>
        <v>N</v>
      </c>
    </row>
    <row r="48" spans="1:22" x14ac:dyDescent="0.25">
      <c r="A48">
        <f>DATASHEET!A48</f>
        <v>152835</v>
      </c>
      <c r="B48" t="str">
        <f>DATASHEET!B48</f>
        <v>FAGAN, Billy</v>
      </c>
      <c r="C48">
        <v>8</v>
      </c>
      <c r="D48" t="str">
        <f>DATASHEET!D48</f>
        <v>M</v>
      </c>
      <c r="E48" t="str">
        <f>DATASHEET!J48</f>
        <v>N</v>
      </c>
      <c r="F48" t="str">
        <f>DATASHEET!E48</f>
        <v>N</v>
      </c>
      <c r="G48" t="str">
        <f>DATASHEET!F48</f>
        <v>White - British</v>
      </c>
      <c r="H48" t="str">
        <f>DATASHEET!H48</f>
        <v>N</v>
      </c>
      <c r="I48" t="str">
        <f>DATASHEET!I48</f>
        <v>N</v>
      </c>
      <c r="J48" t="str">
        <f>DATASHEET!M48</f>
        <v>M</v>
      </c>
      <c r="K48">
        <f>DATASHEET!S48</f>
        <v>0</v>
      </c>
      <c r="L48">
        <f>DATASHEET!T48</f>
        <v>14</v>
      </c>
      <c r="M48">
        <f>IFERROR(SUM(DATASHEET!U48:W48),"")</f>
        <v>0</v>
      </c>
      <c r="N48">
        <f>IFERROR(SUM(DATASHEET!Y48:AA48),"")</f>
        <v>0</v>
      </c>
      <c r="O48">
        <f t="shared" si="0"/>
        <v>14</v>
      </c>
      <c r="P48">
        <f t="shared" si="6"/>
        <v>14</v>
      </c>
      <c r="Q48" s="329">
        <f t="shared" si="2"/>
        <v>1</v>
      </c>
      <c r="R48" s="331" t="str">
        <f>IFERROR(VLOOKUP(A48,PROGRESS!$A$16:$AF$245,18,FALSE),"")</f>
        <v/>
      </c>
      <c r="S48" s="50" t="str">
        <f>DATASHEET!K48</f>
        <v>No</v>
      </c>
      <c r="T48" s="50" t="str">
        <f t="shared" si="3"/>
        <v>N</v>
      </c>
      <c r="U48" s="50" t="str">
        <f t="shared" si="4"/>
        <v>N</v>
      </c>
      <c r="V48" s="50" t="str">
        <f t="shared" si="5"/>
        <v>Y</v>
      </c>
    </row>
    <row r="49" spans="1:22" x14ac:dyDescent="0.25">
      <c r="A49">
        <f>DATASHEET!A49</f>
        <v>152932</v>
      </c>
      <c r="B49" t="str">
        <f>DATASHEET!B49</f>
        <v>FARRINGTON, Thomas</v>
      </c>
      <c r="C49">
        <v>8</v>
      </c>
      <c r="D49" t="str">
        <f>DATASHEET!D49</f>
        <v>M</v>
      </c>
      <c r="E49" t="str">
        <f>DATASHEET!J49</f>
        <v>N</v>
      </c>
      <c r="F49" t="str">
        <f>DATASHEET!E49</f>
        <v>N</v>
      </c>
      <c r="G49" t="str">
        <f>DATASHEET!F49</f>
        <v>White - British</v>
      </c>
      <c r="H49" t="str">
        <f>DATASHEET!H49</f>
        <v>N</v>
      </c>
      <c r="I49" t="str">
        <f>DATASHEET!I49</f>
        <v>N</v>
      </c>
      <c r="J49" t="str">
        <f>DATASHEET!M49</f>
        <v>M</v>
      </c>
      <c r="K49">
        <f>DATASHEET!S49</f>
        <v>2</v>
      </c>
      <c r="L49">
        <f>DATASHEET!T49</f>
        <v>12</v>
      </c>
      <c r="M49">
        <f>IFERROR(SUM(DATASHEET!U49:W49),"")</f>
        <v>0</v>
      </c>
      <c r="N49">
        <f>IFERROR(SUM(DATASHEET!Y49:AA49),"")</f>
        <v>0</v>
      </c>
      <c r="O49">
        <f t="shared" si="0"/>
        <v>14</v>
      </c>
      <c r="P49">
        <f t="shared" si="6"/>
        <v>14</v>
      </c>
      <c r="Q49" s="329">
        <f t="shared" si="2"/>
        <v>1</v>
      </c>
      <c r="R49" s="331" t="str">
        <f>IFERROR(VLOOKUP(A49,PROGRESS!$A$16:$AF$245,18,FALSE),"")</f>
        <v/>
      </c>
      <c r="S49" s="50" t="str">
        <f>DATASHEET!K49</f>
        <v>Yes</v>
      </c>
      <c r="T49" s="50" t="str">
        <f t="shared" si="3"/>
        <v>N</v>
      </c>
      <c r="U49" s="50" t="str">
        <f t="shared" si="4"/>
        <v>N</v>
      </c>
      <c r="V49" s="50" t="str">
        <f t="shared" si="5"/>
        <v>Y</v>
      </c>
    </row>
    <row r="50" spans="1:22" x14ac:dyDescent="0.25">
      <c r="A50">
        <f>DATASHEET!A50</f>
        <v>152823</v>
      </c>
      <c r="B50" t="str">
        <f>DATASHEET!B50</f>
        <v>FEKETE, Boro</v>
      </c>
      <c r="C50">
        <v>8</v>
      </c>
      <c r="D50" t="str">
        <f>DATASHEET!D50</f>
        <v>F</v>
      </c>
      <c r="E50" t="str">
        <f>DATASHEET!J50</f>
        <v>N</v>
      </c>
      <c r="F50" t="str">
        <f>DATASHEET!E50</f>
        <v>N</v>
      </c>
      <c r="G50" t="str">
        <f>DATASHEET!F50</f>
        <v>White Eastern European</v>
      </c>
      <c r="H50" t="str">
        <f>DATASHEET!H50</f>
        <v>N</v>
      </c>
      <c r="I50" t="str">
        <f>DATASHEET!I50</f>
        <v>N</v>
      </c>
      <c r="J50" t="str">
        <f>DATASHEET!M50</f>
        <v>H</v>
      </c>
      <c r="K50">
        <f>DATASHEET!S50</f>
        <v>6</v>
      </c>
      <c r="L50">
        <f>DATASHEET!T50</f>
        <v>8</v>
      </c>
      <c r="M50">
        <f>IFERROR(SUM(DATASHEET!U50:W50),"")</f>
        <v>0</v>
      </c>
      <c r="N50">
        <f>IFERROR(SUM(DATASHEET!Y50:AA50),"")</f>
        <v>0</v>
      </c>
      <c r="O50">
        <f t="shared" si="0"/>
        <v>14</v>
      </c>
      <c r="P50">
        <f t="shared" si="6"/>
        <v>14</v>
      </c>
      <c r="Q50" s="329">
        <f t="shared" si="2"/>
        <v>1</v>
      </c>
      <c r="R50" s="331" t="str">
        <f>IFERROR(VLOOKUP(A50,PROGRESS!$A$16:$AF$245,18,FALSE),"")</f>
        <v/>
      </c>
      <c r="S50" s="50" t="str">
        <f>DATASHEET!K50</f>
        <v>No</v>
      </c>
      <c r="T50" s="50" t="str">
        <f t="shared" si="3"/>
        <v>N</v>
      </c>
      <c r="U50" s="50" t="str">
        <f t="shared" si="4"/>
        <v>N</v>
      </c>
      <c r="V50" s="50" t="str">
        <f t="shared" si="5"/>
        <v>N</v>
      </c>
    </row>
    <row r="51" spans="1:22" x14ac:dyDescent="0.25">
      <c r="A51">
        <f>DATASHEET!A51</f>
        <v>152825</v>
      </c>
      <c r="B51" t="str">
        <f>DATASHEET!B51</f>
        <v>FOX, Lana</v>
      </c>
      <c r="C51">
        <v>8</v>
      </c>
      <c r="D51" t="str">
        <f>DATASHEET!D51</f>
        <v>F</v>
      </c>
      <c r="E51" t="str">
        <f>DATASHEET!J51</f>
        <v>N</v>
      </c>
      <c r="F51" t="str">
        <f>DATASHEET!E51</f>
        <v>N</v>
      </c>
      <c r="G51" t="str">
        <f>DATASHEET!F51</f>
        <v>White - British</v>
      </c>
      <c r="H51" t="str">
        <f>DATASHEET!H51</f>
        <v>N</v>
      </c>
      <c r="I51" t="str">
        <f>DATASHEET!I51</f>
        <v>N</v>
      </c>
      <c r="J51" t="str">
        <f>DATASHEET!M51</f>
        <v>H</v>
      </c>
      <c r="K51">
        <f>DATASHEET!S51</f>
        <v>1</v>
      </c>
      <c r="L51">
        <f>DATASHEET!T51</f>
        <v>13</v>
      </c>
      <c r="M51">
        <f>IFERROR(SUM(DATASHEET!U51:W51),"")</f>
        <v>0</v>
      </c>
      <c r="N51">
        <f>IFERROR(SUM(DATASHEET!Y51:AA51),"")</f>
        <v>0</v>
      </c>
      <c r="O51">
        <f t="shared" si="0"/>
        <v>14</v>
      </c>
      <c r="P51">
        <f t="shared" si="6"/>
        <v>14</v>
      </c>
      <c r="Q51" s="329">
        <f t="shared" si="2"/>
        <v>1</v>
      </c>
      <c r="R51" s="331" t="str">
        <f>IFERROR(VLOOKUP(A51,PROGRESS!$A$16:$AF$245,18,FALSE),"")</f>
        <v/>
      </c>
      <c r="S51" s="50" t="str">
        <f>DATASHEET!K51</f>
        <v>No</v>
      </c>
      <c r="T51" s="50" t="str">
        <f t="shared" si="3"/>
        <v>N</v>
      </c>
      <c r="U51" s="50" t="str">
        <f t="shared" si="4"/>
        <v>N</v>
      </c>
      <c r="V51" s="50" t="str">
        <f t="shared" si="5"/>
        <v>N</v>
      </c>
    </row>
    <row r="52" spans="1:22" x14ac:dyDescent="0.25">
      <c r="A52">
        <f>DATASHEET!A52</f>
        <v>160011</v>
      </c>
      <c r="B52" t="str">
        <f>DATASHEET!B52</f>
        <v>FRAWLEY, Oscar</v>
      </c>
      <c r="C52">
        <v>8</v>
      </c>
      <c r="D52" t="str">
        <f>DATASHEET!D52</f>
        <v>M</v>
      </c>
      <c r="E52" t="str">
        <f>DATASHEET!J52</f>
        <v>E</v>
      </c>
      <c r="F52" t="str">
        <f>DATASHEET!E52</f>
        <v>Y</v>
      </c>
      <c r="G52" t="str">
        <f>DATASHEET!F52</f>
        <v>White - British</v>
      </c>
      <c r="H52" t="str">
        <f>DATASHEET!H52</f>
        <v>Y</v>
      </c>
      <c r="I52" t="str">
        <f>DATASHEET!I52</f>
        <v>N</v>
      </c>
      <c r="J52" t="str">
        <f>DATASHEET!M52</f>
        <v>H</v>
      </c>
      <c r="K52">
        <f>DATASHEET!S52</f>
        <v>0</v>
      </c>
      <c r="L52">
        <f>DATASHEET!T52</f>
        <v>7</v>
      </c>
      <c r="M52">
        <f>IFERROR(SUM(DATASHEET!U52:W52),"")</f>
        <v>0</v>
      </c>
      <c r="N52">
        <f>IFERROR(SUM(DATASHEET!Y52:AA52),"")</f>
        <v>1</v>
      </c>
      <c r="O52">
        <f t="shared" si="0"/>
        <v>7</v>
      </c>
      <c r="P52">
        <f t="shared" si="6"/>
        <v>8</v>
      </c>
      <c r="Q52" s="329">
        <f t="shared" si="2"/>
        <v>0.875</v>
      </c>
      <c r="R52" s="331" t="str">
        <f>IFERROR(VLOOKUP(A52,PROGRESS!$A$16:$AF$245,18,FALSE),"")</f>
        <v/>
      </c>
      <c r="S52" s="50" t="str">
        <f>DATASHEET!K52</f>
        <v>No</v>
      </c>
      <c r="T52" s="50" t="str">
        <f t="shared" si="3"/>
        <v>N</v>
      </c>
      <c r="U52" s="50" t="str">
        <f t="shared" si="4"/>
        <v>Y</v>
      </c>
      <c r="V52" s="50" t="str">
        <f t="shared" si="5"/>
        <v>N</v>
      </c>
    </row>
    <row r="53" spans="1:22" x14ac:dyDescent="0.25">
      <c r="A53">
        <f>DATASHEET!A53</f>
        <v>152864</v>
      </c>
      <c r="B53" t="str">
        <f>DATASHEET!B53</f>
        <v>FREEMAN, Edward</v>
      </c>
      <c r="C53">
        <v>8</v>
      </c>
      <c r="D53" t="str">
        <f>DATASHEET!D53</f>
        <v>M</v>
      </c>
      <c r="E53" t="str">
        <f>DATASHEET!J53</f>
        <v>N</v>
      </c>
      <c r="F53" t="str">
        <f>DATASHEET!E53</f>
        <v>N</v>
      </c>
      <c r="G53" t="str">
        <f>DATASHEET!F53</f>
        <v>White - British</v>
      </c>
      <c r="H53" t="str">
        <f>DATASHEET!H53</f>
        <v>N</v>
      </c>
      <c r="I53" t="str">
        <f>DATASHEET!I53</f>
        <v>N</v>
      </c>
      <c r="J53" t="str">
        <f>DATASHEET!M53</f>
        <v>H</v>
      </c>
      <c r="K53">
        <f>DATASHEET!S53</f>
        <v>2</v>
      </c>
      <c r="L53">
        <f>DATASHEET!T53</f>
        <v>12</v>
      </c>
      <c r="M53">
        <f>IFERROR(SUM(DATASHEET!U53:W53),"")</f>
        <v>0</v>
      </c>
      <c r="N53">
        <f>IFERROR(SUM(DATASHEET!Y53:AA53),"")</f>
        <v>0</v>
      </c>
      <c r="O53">
        <f t="shared" si="0"/>
        <v>14</v>
      </c>
      <c r="P53">
        <f t="shared" si="6"/>
        <v>14</v>
      </c>
      <c r="Q53" s="329">
        <f t="shared" si="2"/>
        <v>1</v>
      </c>
      <c r="R53" s="331" t="str">
        <f>IFERROR(VLOOKUP(A53,PROGRESS!$A$16:$AF$245,18,FALSE),"")</f>
        <v/>
      </c>
      <c r="S53" s="50" t="str">
        <f>DATASHEET!K53</f>
        <v>No</v>
      </c>
      <c r="T53" s="50" t="str">
        <f t="shared" si="3"/>
        <v>N</v>
      </c>
      <c r="U53" s="50" t="str">
        <f t="shared" si="4"/>
        <v>Y</v>
      </c>
      <c r="V53" s="50" t="str">
        <f t="shared" si="5"/>
        <v>N</v>
      </c>
    </row>
    <row r="54" spans="1:22" x14ac:dyDescent="0.25">
      <c r="A54">
        <f>DATASHEET!A54</f>
        <v>152773</v>
      </c>
      <c r="B54" t="str">
        <f>DATASHEET!B54</f>
        <v>FUGANTI, Isaque</v>
      </c>
      <c r="C54">
        <v>8</v>
      </c>
      <c r="D54" t="str">
        <f>DATASHEET!D54</f>
        <v>M</v>
      </c>
      <c r="E54" t="str">
        <f>DATASHEET!J54</f>
        <v>N</v>
      </c>
      <c r="F54" t="str">
        <f>DATASHEET!E54</f>
        <v>Y</v>
      </c>
      <c r="G54" t="str">
        <f>DATASHEET!F54</f>
        <v>White Other</v>
      </c>
      <c r="H54" t="str">
        <f>DATASHEET!H54</f>
        <v>Y</v>
      </c>
      <c r="I54" t="str">
        <f>DATASHEET!I54</f>
        <v>N</v>
      </c>
      <c r="J54" t="str">
        <f>DATASHEET!M54</f>
        <v>M</v>
      </c>
      <c r="K54">
        <f>DATASHEET!S54</f>
        <v>0</v>
      </c>
      <c r="L54">
        <f>DATASHEET!T54</f>
        <v>12</v>
      </c>
      <c r="M54">
        <f>IFERROR(SUM(DATASHEET!U54:W54),"")</f>
        <v>2</v>
      </c>
      <c r="N54">
        <f>IFERROR(SUM(DATASHEET!Y54:AA54),"")</f>
        <v>0</v>
      </c>
      <c r="O54">
        <f t="shared" si="0"/>
        <v>12</v>
      </c>
      <c r="P54">
        <f t="shared" si="6"/>
        <v>14</v>
      </c>
      <c r="Q54" s="329">
        <f t="shared" si="2"/>
        <v>0.8571428571428571</v>
      </c>
      <c r="R54" s="331" t="str">
        <f>IFERROR(VLOOKUP(A54,PROGRESS!$A$16:$AF$245,18,FALSE),"")</f>
        <v/>
      </c>
      <c r="S54" s="50" t="str">
        <f>DATASHEET!K54</f>
        <v>No</v>
      </c>
      <c r="T54" s="50" t="str">
        <f t="shared" si="3"/>
        <v>N</v>
      </c>
      <c r="U54" s="50" t="str">
        <f t="shared" si="4"/>
        <v>N</v>
      </c>
      <c r="V54" s="50" t="str">
        <f t="shared" si="5"/>
        <v>Y</v>
      </c>
    </row>
    <row r="55" spans="1:22" x14ac:dyDescent="0.25">
      <c r="A55">
        <f>DATASHEET!A55</f>
        <v>152792</v>
      </c>
      <c r="B55" t="str">
        <f>DATASHEET!B55</f>
        <v>GACHIA, Amani</v>
      </c>
      <c r="C55">
        <v>8</v>
      </c>
      <c r="D55" t="str">
        <f>DATASHEET!D55</f>
        <v>F</v>
      </c>
      <c r="E55" t="str">
        <f>DATASHEET!J55</f>
        <v>N</v>
      </c>
      <c r="F55" t="str">
        <f>DATASHEET!E55</f>
        <v>N</v>
      </c>
      <c r="G55" t="str">
        <f>DATASHEET!F55</f>
        <v>Other Black African</v>
      </c>
      <c r="H55" t="str">
        <f>DATASHEET!H55</f>
        <v>N</v>
      </c>
      <c r="I55" t="str">
        <f>DATASHEET!I55</f>
        <v>N</v>
      </c>
      <c r="J55" t="str">
        <f>DATASHEET!M55</f>
        <v>L</v>
      </c>
      <c r="K55">
        <f>DATASHEET!S55</f>
        <v>0</v>
      </c>
      <c r="L55">
        <f>DATASHEET!T55</f>
        <v>14</v>
      </c>
      <c r="M55">
        <f>IFERROR(SUM(DATASHEET!U55:W55),"")</f>
        <v>0</v>
      </c>
      <c r="N55">
        <f>IFERROR(SUM(DATASHEET!Y55:AA55),"")</f>
        <v>0</v>
      </c>
      <c r="O55">
        <f t="shared" si="0"/>
        <v>14</v>
      </c>
      <c r="P55">
        <f t="shared" si="6"/>
        <v>14</v>
      </c>
      <c r="Q55" s="329">
        <f t="shared" si="2"/>
        <v>1</v>
      </c>
      <c r="R55" s="331" t="str">
        <f>IFERROR(VLOOKUP(A55,PROGRESS!$A$16:$AF$245,18,FALSE),"")</f>
        <v/>
      </c>
      <c r="S55" s="50" t="str">
        <f>DATASHEET!K55</f>
        <v>No</v>
      </c>
      <c r="T55" s="50" t="str">
        <f t="shared" si="3"/>
        <v>N</v>
      </c>
      <c r="U55" s="50" t="str">
        <f t="shared" si="4"/>
        <v>N</v>
      </c>
      <c r="V55" s="50" t="str">
        <f t="shared" si="5"/>
        <v>N</v>
      </c>
    </row>
    <row r="56" spans="1:22" x14ac:dyDescent="0.25">
      <c r="A56">
        <f>DATASHEET!A56</f>
        <v>152905</v>
      </c>
      <c r="B56" t="str">
        <f>DATASHEET!B56</f>
        <v>GECI, Ariana</v>
      </c>
      <c r="C56">
        <v>8</v>
      </c>
      <c r="D56" t="str">
        <f>DATASHEET!D56</f>
        <v>F</v>
      </c>
      <c r="E56" t="str">
        <f>DATASHEET!J56</f>
        <v>N</v>
      </c>
      <c r="F56" t="str">
        <f>DATASHEET!E56</f>
        <v>Y</v>
      </c>
      <c r="G56" t="str">
        <f>DATASHEET!F56</f>
        <v>White - British</v>
      </c>
      <c r="H56" t="str">
        <f>DATASHEET!H56</f>
        <v>Y</v>
      </c>
      <c r="I56" t="str">
        <f>DATASHEET!I56</f>
        <v>N</v>
      </c>
      <c r="J56" t="str">
        <f>DATASHEET!M56</f>
        <v>L</v>
      </c>
      <c r="K56">
        <f>DATASHEET!S56</f>
        <v>0</v>
      </c>
      <c r="L56">
        <f>DATASHEET!T56</f>
        <v>11</v>
      </c>
      <c r="M56">
        <f>IFERROR(SUM(DATASHEET!U56:W56),"")</f>
        <v>2</v>
      </c>
      <c r="N56">
        <f>IFERROR(SUM(DATASHEET!Y56:AA56),"")</f>
        <v>1</v>
      </c>
      <c r="O56">
        <f t="shared" si="0"/>
        <v>11</v>
      </c>
      <c r="P56">
        <f t="shared" si="6"/>
        <v>14</v>
      </c>
      <c r="Q56" s="329">
        <f t="shared" si="2"/>
        <v>0.7857142857142857</v>
      </c>
      <c r="R56" s="331" t="str">
        <f>IFERROR(VLOOKUP(A56,PROGRESS!$A$16:$AF$245,18,FALSE),"")</f>
        <v/>
      </c>
      <c r="S56" s="50" t="str">
        <f>DATASHEET!K56</f>
        <v>No</v>
      </c>
      <c r="T56" s="50" t="str">
        <f t="shared" si="3"/>
        <v>N</v>
      </c>
      <c r="U56" s="50" t="str">
        <f t="shared" si="4"/>
        <v>N</v>
      </c>
      <c r="V56" s="50" t="str">
        <f t="shared" si="5"/>
        <v>N</v>
      </c>
    </row>
    <row r="57" spans="1:22" x14ac:dyDescent="0.25">
      <c r="A57">
        <f>DATASHEET!A57</f>
        <v>152925</v>
      </c>
      <c r="B57" t="str">
        <f>DATASHEET!B57</f>
        <v>GEE, Sammy</v>
      </c>
      <c r="C57">
        <v>8</v>
      </c>
      <c r="D57" t="str">
        <f>DATASHEET!D57</f>
        <v>M</v>
      </c>
      <c r="E57" t="str">
        <f>DATASHEET!J57</f>
        <v>K</v>
      </c>
      <c r="F57" t="str">
        <f>DATASHEET!E57</f>
        <v>N</v>
      </c>
      <c r="G57" t="str">
        <f>DATASHEET!F57</f>
        <v>White - British</v>
      </c>
      <c r="H57" t="str">
        <f>DATASHEET!H57</f>
        <v>N</v>
      </c>
      <c r="I57" t="str">
        <f>DATASHEET!I57</f>
        <v>N</v>
      </c>
      <c r="J57" t="str">
        <f>DATASHEET!M57</f>
        <v>H</v>
      </c>
      <c r="K57">
        <f>DATASHEET!S57</f>
        <v>2</v>
      </c>
      <c r="L57">
        <f>DATASHEET!T57</f>
        <v>12</v>
      </c>
      <c r="M57">
        <f>IFERROR(SUM(DATASHEET!U57:W57),"")</f>
        <v>0</v>
      </c>
      <c r="N57">
        <f>IFERROR(SUM(DATASHEET!Y57:AA57),"")</f>
        <v>0</v>
      </c>
      <c r="O57">
        <f t="shared" si="0"/>
        <v>14</v>
      </c>
      <c r="P57">
        <f t="shared" si="6"/>
        <v>14</v>
      </c>
      <c r="Q57" s="329">
        <f t="shared" si="2"/>
        <v>1</v>
      </c>
      <c r="R57" s="331" t="str">
        <f>IFERROR(VLOOKUP(A57,PROGRESS!$A$16:$AF$245,18,FALSE),"")</f>
        <v/>
      </c>
      <c r="S57" s="50" t="str">
        <f>DATASHEET!K57</f>
        <v>No</v>
      </c>
      <c r="T57" s="50" t="str">
        <f t="shared" si="3"/>
        <v>N</v>
      </c>
      <c r="U57" s="50" t="str">
        <f t="shared" si="4"/>
        <v>Y</v>
      </c>
      <c r="V57" s="50" t="str">
        <f t="shared" si="5"/>
        <v>N</v>
      </c>
    </row>
    <row r="58" spans="1:22" x14ac:dyDescent="0.25">
      <c r="A58">
        <f>DATASHEET!A58</f>
        <v>152783</v>
      </c>
      <c r="B58" t="str">
        <f>DATASHEET!B58</f>
        <v>GLOAG, Jack</v>
      </c>
      <c r="C58">
        <v>8</v>
      </c>
      <c r="D58" t="str">
        <f>DATASHEET!D58</f>
        <v>M</v>
      </c>
      <c r="E58" t="str">
        <f>DATASHEET!J58</f>
        <v>N</v>
      </c>
      <c r="F58" t="str">
        <f>DATASHEET!E58</f>
        <v>N</v>
      </c>
      <c r="G58" t="str">
        <f>DATASHEET!F58</f>
        <v>White - British</v>
      </c>
      <c r="H58" t="str">
        <f>DATASHEET!H58</f>
        <v>N</v>
      </c>
      <c r="I58" t="str">
        <f>DATASHEET!I58</f>
        <v>N</v>
      </c>
      <c r="J58" t="str">
        <f>DATASHEET!M58</f>
        <v>H</v>
      </c>
      <c r="K58">
        <f>DATASHEET!S58</f>
        <v>0</v>
      </c>
      <c r="L58">
        <f>DATASHEET!T58</f>
        <v>14</v>
      </c>
      <c r="M58">
        <f>IFERROR(SUM(DATASHEET!U58:W58),"")</f>
        <v>0</v>
      </c>
      <c r="N58">
        <f>IFERROR(SUM(DATASHEET!Y58:AA58),"")</f>
        <v>0</v>
      </c>
      <c r="O58">
        <f t="shared" si="0"/>
        <v>14</v>
      </c>
      <c r="P58">
        <f t="shared" si="6"/>
        <v>14</v>
      </c>
      <c r="Q58" s="329">
        <f t="shared" si="2"/>
        <v>1</v>
      </c>
      <c r="R58" s="331" t="str">
        <f>IFERROR(VLOOKUP(A58,PROGRESS!$A$16:$AF$245,18,FALSE),"")</f>
        <v/>
      </c>
      <c r="S58" s="50" t="str">
        <f>DATASHEET!K58</f>
        <v>No</v>
      </c>
      <c r="T58" s="50" t="str">
        <f t="shared" si="3"/>
        <v>N</v>
      </c>
      <c r="U58" s="50" t="str">
        <f t="shared" si="4"/>
        <v>Y</v>
      </c>
      <c r="V58" s="50" t="str">
        <f t="shared" si="5"/>
        <v>N</v>
      </c>
    </row>
    <row r="59" spans="1:22" x14ac:dyDescent="0.25">
      <c r="A59">
        <f>DATASHEET!A59</f>
        <v>152880</v>
      </c>
      <c r="B59" t="str">
        <f>DATASHEET!B59</f>
        <v>GODDARD, Walt</v>
      </c>
      <c r="C59">
        <v>8</v>
      </c>
      <c r="D59" t="str">
        <f>DATASHEET!D59</f>
        <v>M</v>
      </c>
      <c r="E59" t="str">
        <f>DATASHEET!J59</f>
        <v>N</v>
      </c>
      <c r="F59" t="str">
        <f>DATASHEET!E59</f>
        <v>N</v>
      </c>
      <c r="G59" t="str">
        <f>DATASHEET!F59</f>
        <v>White - British</v>
      </c>
      <c r="H59" t="str">
        <f>DATASHEET!H59</f>
        <v>N</v>
      </c>
      <c r="I59" t="str">
        <f>DATASHEET!I59</f>
        <v>N</v>
      </c>
      <c r="J59" t="str">
        <f>DATASHEET!M59</f>
        <v>M</v>
      </c>
      <c r="K59">
        <f>DATASHEET!S59</f>
        <v>3</v>
      </c>
      <c r="L59">
        <f>DATASHEET!T59</f>
        <v>11</v>
      </c>
      <c r="M59">
        <f>IFERROR(SUM(DATASHEET!U59:W59),"")</f>
        <v>0</v>
      </c>
      <c r="N59">
        <f>IFERROR(SUM(DATASHEET!Y59:AA59),"")</f>
        <v>0</v>
      </c>
      <c r="O59">
        <f t="shared" si="0"/>
        <v>14</v>
      </c>
      <c r="P59">
        <f t="shared" si="6"/>
        <v>14</v>
      </c>
      <c r="Q59" s="329">
        <f t="shared" si="2"/>
        <v>1</v>
      </c>
      <c r="R59" s="331" t="str">
        <f>IFERROR(VLOOKUP(A59,PROGRESS!$A$16:$AF$245,18,FALSE),"")</f>
        <v/>
      </c>
      <c r="S59" s="50" t="str">
        <f>DATASHEET!K59</f>
        <v>No</v>
      </c>
      <c r="T59" s="50" t="str">
        <f t="shared" si="3"/>
        <v>N</v>
      </c>
      <c r="U59" s="50" t="str">
        <f t="shared" si="4"/>
        <v>N</v>
      </c>
      <c r="V59" s="50" t="str">
        <f t="shared" si="5"/>
        <v>Y</v>
      </c>
    </row>
    <row r="60" spans="1:22" x14ac:dyDescent="0.25">
      <c r="A60">
        <f>DATASHEET!A60</f>
        <v>152914</v>
      </c>
      <c r="B60" t="str">
        <f>DATASHEET!B60</f>
        <v>GODWILL, Chloe</v>
      </c>
      <c r="C60">
        <v>8</v>
      </c>
      <c r="D60" t="str">
        <f>DATASHEET!D60</f>
        <v>F</v>
      </c>
      <c r="E60" t="str">
        <f>DATASHEET!J60</f>
        <v>N</v>
      </c>
      <c r="F60" t="str">
        <f>DATASHEET!E60</f>
        <v>N</v>
      </c>
      <c r="G60" t="str">
        <f>DATASHEET!F60</f>
        <v>Other Black African</v>
      </c>
      <c r="H60" t="str">
        <f>DATASHEET!H60</f>
        <v>N</v>
      </c>
      <c r="I60" t="str">
        <f>DATASHEET!I60</f>
        <v>N</v>
      </c>
      <c r="J60" t="str">
        <f>DATASHEET!M60</f>
        <v>M</v>
      </c>
      <c r="K60">
        <f>DATASHEET!S60</f>
        <v>1</v>
      </c>
      <c r="L60">
        <f>DATASHEET!T60</f>
        <v>12</v>
      </c>
      <c r="M60">
        <f>IFERROR(SUM(DATASHEET!U60:W60),"")</f>
        <v>1</v>
      </c>
      <c r="N60">
        <f>IFERROR(SUM(DATASHEET!Y60:AA60),"")</f>
        <v>0</v>
      </c>
      <c r="O60">
        <f t="shared" si="0"/>
        <v>13</v>
      </c>
      <c r="P60">
        <f t="shared" si="6"/>
        <v>14</v>
      </c>
      <c r="Q60" s="329">
        <f t="shared" si="2"/>
        <v>0.9285714285714286</v>
      </c>
      <c r="R60" s="331" t="str">
        <f>IFERROR(VLOOKUP(A60,PROGRESS!$A$16:$AF$245,18,FALSE),"")</f>
        <v/>
      </c>
      <c r="S60" s="50" t="str">
        <f>DATASHEET!K60</f>
        <v>No</v>
      </c>
      <c r="T60" s="50" t="str">
        <f t="shared" si="3"/>
        <v>N</v>
      </c>
      <c r="U60" s="50" t="str">
        <f t="shared" si="4"/>
        <v>N</v>
      </c>
      <c r="V60" s="50" t="str">
        <f t="shared" si="5"/>
        <v>N</v>
      </c>
    </row>
    <row r="61" spans="1:22" x14ac:dyDescent="0.25">
      <c r="A61">
        <f>DATASHEET!A61</f>
        <v>152929</v>
      </c>
      <c r="B61" t="str">
        <f>DATASHEET!B61</f>
        <v>GORDON, Shenai</v>
      </c>
      <c r="C61">
        <v>8</v>
      </c>
      <c r="D61" t="str">
        <f>DATASHEET!D61</f>
        <v>F</v>
      </c>
      <c r="E61" t="str">
        <f>DATASHEET!J61</f>
        <v>N</v>
      </c>
      <c r="F61" t="str">
        <f>DATASHEET!E61</f>
        <v>N</v>
      </c>
      <c r="G61" t="str">
        <f>DATASHEET!F61</f>
        <v>Other Mixed Background</v>
      </c>
      <c r="H61" t="str">
        <f>DATASHEET!H61</f>
        <v>N</v>
      </c>
      <c r="I61" t="str">
        <f>DATASHEET!I61</f>
        <v>N</v>
      </c>
      <c r="J61" t="str">
        <f>DATASHEET!M61</f>
        <v>M</v>
      </c>
      <c r="K61">
        <f>DATASHEET!S61</f>
        <v>0</v>
      </c>
      <c r="L61">
        <f>DATASHEET!T61</f>
        <v>14</v>
      </c>
      <c r="M61">
        <f>IFERROR(SUM(DATASHEET!U61:W61),"")</f>
        <v>0</v>
      </c>
      <c r="N61">
        <f>IFERROR(SUM(DATASHEET!Y61:AA61),"")</f>
        <v>0</v>
      </c>
      <c r="O61">
        <f t="shared" si="0"/>
        <v>14</v>
      </c>
      <c r="P61">
        <f t="shared" si="6"/>
        <v>14</v>
      </c>
      <c r="Q61" s="329">
        <f t="shared" si="2"/>
        <v>1</v>
      </c>
      <c r="R61" s="331" t="str">
        <f>IFERROR(VLOOKUP(A61,PROGRESS!$A$16:$AF$245,18,FALSE),"")</f>
        <v/>
      </c>
      <c r="S61" s="50" t="str">
        <f>DATASHEET!K61</f>
        <v>No</v>
      </c>
      <c r="T61" s="50" t="str">
        <f t="shared" si="3"/>
        <v>N</v>
      </c>
      <c r="U61" s="50" t="str">
        <f t="shared" si="4"/>
        <v>N</v>
      </c>
      <c r="V61" s="50" t="str">
        <f t="shared" si="5"/>
        <v>N</v>
      </c>
    </row>
    <row r="62" spans="1:22" x14ac:dyDescent="0.25">
      <c r="A62">
        <f>DATASHEET!A62</f>
        <v>152751</v>
      </c>
      <c r="B62" t="str">
        <f>DATASHEET!B62</f>
        <v>GRADY, Thomas</v>
      </c>
      <c r="C62">
        <v>8</v>
      </c>
      <c r="D62" t="str">
        <f>DATASHEET!D62</f>
        <v>M</v>
      </c>
      <c r="E62" t="str">
        <f>DATASHEET!J62</f>
        <v>N</v>
      </c>
      <c r="F62" t="str">
        <f>DATASHEET!E62</f>
        <v>N</v>
      </c>
      <c r="G62" t="str">
        <f>DATASHEET!F62</f>
        <v>White - British</v>
      </c>
      <c r="H62" t="str">
        <f>DATASHEET!H62</f>
        <v>N</v>
      </c>
      <c r="I62" t="str">
        <f>DATASHEET!I62</f>
        <v>N</v>
      </c>
      <c r="J62" t="str">
        <f>DATASHEET!M62</f>
        <v>H</v>
      </c>
      <c r="K62">
        <f>DATASHEET!S62</f>
        <v>3</v>
      </c>
      <c r="L62">
        <f>DATASHEET!T62</f>
        <v>11</v>
      </c>
      <c r="M62">
        <f>IFERROR(SUM(DATASHEET!U62:W62),"")</f>
        <v>0</v>
      </c>
      <c r="N62">
        <f>IFERROR(SUM(DATASHEET!Y62:AA62),"")</f>
        <v>0</v>
      </c>
      <c r="O62">
        <f t="shared" si="0"/>
        <v>14</v>
      </c>
      <c r="P62">
        <f t="shared" si="6"/>
        <v>14</v>
      </c>
      <c r="Q62" s="329">
        <f t="shared" si="2"/>
        <v>1</v>
      </c>
      <c r="R62" s="331" t="str">
        <f>IFERROR(VLOOKUP(A62,PROGRESS!$A$16:$AF$245,18,FALSE),"")</f>
        <v/>
      </c>
      <c r="S62" s="50" t="str">
        <f>DATASHEET!K62</f>
        <v>No</v>
      </c>
      <c r="T62" s="50" t="str">
        <f t="shared" si="3"/>
        <v>N</v>
      </c>
      <c r="U62" s="50" t="str">
        <f t="shared" si="4"/>
        <v>Y</v>
      </c>
      <c r="V62" s="50" t="str">
        <f t="shared" si="5"/>
        <v>N</v>
      </c>
    </row>
    <row r="63" spans="1:22" x14ac:dyDescent="0.25">
      <c r="A63">
        <f>DATASHEET!A63</f>
        <v>160002</v>
      </c>
      <c r="B63" t="str">
        <f>DATASHEET!B63</f>
        <v>GREEN, Jadore</v>
      </c>
      <c r="C63">
        <v>8</v>
      </c>
      <c r="D63" t="str">
        <f>DATASHEET!D63</f>
        <v>F</v>
      </c>
      <c r="E63" t="str">
        <f>DATASHEET!J63</f>
        <v>N</v>
      </c>
      <c r="F63" t="str">
        <f>DATASHEET!E63</f>
        <v>N</v>
      </c>
      <c r="G63" t="str">
        <f>DATASHEET!F63</f>
        <v>White and Black Caribbean</v>
      </c>
      <c r="H63" t="str">
        <f>DATASHEET!H63</f>
        <v>N</v>
      </c>
      <c r="I63" t="str">
        <f>DATASHEET!I63</f>
        <v>N</v>
      </c>
      <c r="J63" t="str">
        <f>DATASHEET!M63</f>
        <v>M</v>
      </c>
      <c r="K63">
        <f>DATASHEET!S63</f>
        <v>2</v>
      </c>
      <c r="L63">
        <f>DATASHEET!T63</f>
        <v>12</v>
      </c>
      <c r="M63">
        <f>IFERROR(SUM(DATASHEET!U63:W63),"")</f>
        <v>0</v>
      </c>
      <c r="N63">
        <f>IFERROR(SUM(DATASHEET!Y63:AA63),"")</f>
        <v>0</v>
      </c>
      <c r="O63">
        <f t="shared" si="0"/>
        <v>14</v>
      </c>
      <c r="P63">
        <f t="shared" si="6"/>
        <v>14</v>
      </c>
      <c r="Q63" s="329">
        <f t="shared" si="2"/>
        <v>1</v>
      </c>
      <c r="R63" s="331" t="str">
        <f>IFERROR(VLOOKUP(A63,PROGRESS!$A$16:$AF$245,18,FALSE),"")</f>
        <v/>
      </c>
      <c r="S63" s="50" t="str">
        <f>DATASHEET!K63</f>
        <v>No</v>
      </c>
      <c r="T63" s="50" t="str">
        <f t="shared" si="3"/>
        <v>N</v>
      </c>
      <c r="U63" s="50" t="str">
        <f t="shared" si="4"/>
        <v>N</v>
      </c>
      <c r="V63" s="50" t="str">
        <f t="shared" si="5"/>
        <v>N</v>
      </c>
    </row>
    <row r="64" spans="1:22" x14ac:dyDescent="0.25">
      <c r="A64">
        <f>DATASHEET!A64</f>
        <v>152805</v>
      </c>
      <c r="B64" t="str">
        <f>DATASHEET!B64</f>
        <v>GRZYBOWSKI, Oscar</v>
      </c>
      <c r="C64">
        <v>8</v>
      </c>
      <c r="D64" t="str">
        <f>DATASHEET!D64</f>
        <v>M</v>
      </c>
      <c r="E64" t="str">
        <f>DATASHEET!J64</f>
        <v>N</v>
      </c>
      <c r="F64" t="str">
        <f>DATASHEET!E64</f>
        <v>N</v>
      </c>
      <c r="G64" t="str">
        <f>DATASHEET!F64</f>
        <v>White Eastern European</v>
      </c>
      <c r="H64" t="str">
        <f>DATASHEET!H64</f>
        <v>N</v>
      </c>
      <c r="I64" t="str">
        <f>DATASHEET!I64</f>
        <v>N</v>
      </c>
      <c r="J64" t="str">
        <f>DATASHEET!M64</f>
        <v>H</v>
      </c>
      <c r="K64">
        <f>DATASHEET!S64</f>
        <v>2</v>
      </c>
      <c r="L64">
        <f>DATASHEET!T64</f>
        <v>12</v>
      </c>
      <c r="M64">
        <f>IFERROR(SUM(DATASHEET!U64:W64),"")</f>
        <v>0</v>
      </c>
      <c r="N64">
        <f>IFERROR(SUM(DATASHEET!Y64:AA64),"")</f>
        <v>0</v>
      </c>
      <c r="O64">
        <f t="shared" si="0"/>
        <v>14</v>
      </c>
      <c r="P64">
        <f t="shared" si="6"/>
        <v>14</v>
      </c>
      <c r="Q64" s="329">
        <f t="shared" si="2"/>
        <v>1</v>
      </c>
      <c r="R64" s="331" t="str">
        <f>IFERROR(VLOOKUP(A64,PROGRESS!$A$16:$AF$245,18,FALSE),"")</f>
        <v/>
      </c>
      <c r="S64" s="50" t="str">
        <f>DATASHEET!K64</f>
        <v>Yes</v>
      </c>
      <c r="T64" s="50" t="str">
        <f t="shared" si="3"/>
        <v>N</v>
      </c>
      <c r="U64" s="50" t="str">
        <f t="shared" si="4"/>
        <v>Y</v>
      </c>
      <c r="V64" s="50" t="str">
        <f t="shared" si="5"/>
        <v>N</v>
      </c>
    </row>
    <row r="65" spans="1:22" x14ac:dyDescent="0.25">
      <c r="A65">
        <f>DATASHEET!A65</f>
        <v>152845</v>
      </c>
      <c r="B65" t="str">
        <f>DATASHEET!B65</f>
        <v>GUDGEON, Rose</v>
      </c>
      <c r="C65">
        <v>8</v>
      </c>
      <c r="D65" t="str">
        <f>DATASHEET!D65</f>
        <v>F</v>
      </c>
      <c r="E65" t="str">
        <f>DATASHEET!J65</f>
        <v>N</v>
      </c>
      <c r="F65" t="str">
        <f>DATASHEET!E65</f>
        <v>N</v>
      </c>
      <c r="G65" t="str">
        <f>DATASHEET!F65</f>
        <v>White - British</v>
      </c>
      <c r="H65" t="str">
        <f>DATASHEET!H65</f>
        <v>N</v>
      </c>
      <c r="I65" t="str">
        <f>DATASHEET!I65</f>
        <v>N</v>
      </c>
      <c r="J65" t="str">
        <f>DATASHEET!M65</f>
        <v>M</v>
      </c>
      <c r="K65">
        <f>DATASHEET!S65</f>
        <v>1</v>
      </c>
      <c r="L65">
        <f>DATASHEET!T65</f>
        <v>13</v>
      </c>
      <c r="M65">
        <f>IFERROR(SUM(DATASHEET!U65:W65),"")</f>
        <v>0</v>
      </c>
      <c r="N65">
        <f>IFERROR(SUM(DATASHEET!Y65:AA65),"")</f>
        <v>0</v>
      </c>
      <c r="O65">
        <f t="shared" si="0"/>
        <v>14</v>
      </c>
      <c r="P65">
        <f t="shared" si="6"/>
        <v>14</v>
      </c>
      <c r="Q65" s="329">
        <f t="shared" si="2"/>
        <v>1</v>
      </c>
      <c r="R65" s="331" t="str">
        <f>IFERROR(VLOOKUP(A65,PROGRESS!$A$16:$AF$245,18,FALSE),"")</f>
        <v/>
      </c>
      <c r="S65" s="50" t="str">
        <f>DATASHEET!K65</f>
        <v>No</v>
      </c>
      <c r="T65" s="50" t="str">
        <f t="shared" si="3"/>
        <v>N</v>
      </c>
      <c r="U65" s="50" t="str">
        <f t="shared" si="4"/>
        <v>N</v>
      </c>
      <c r="V65" s="50" t="str">
        <f t="shared" si="5"/>
        <v>N</v>
      </c>
    </row>
    <row r="66" spans="1:22" x14ac:dyDescent="0.25">
      <c r="A66">
        <f>DATASHEET!A66</f>
        <v>152928</v>
      </c>
      <c r="B66" t="str">
        <f>DATASHEET!B66</f>
        <v>GULZAR, Zaina</v>
      </c>
      <c r="C66">
        <v>8</v>
      </c>
      <c r="D66" t="str">
        <f>DATASHEET!D66</f>
        <v>F</v>
      </c>
      <c r="E66" t="str">
        <f>DATASHEET!J66</f>
        <v>N</v>
      </c>
      <c r="F66" t="str">
        <f>DATASHEET!E66</f>
        <v>N</v>
      </c>
      <c r="G66" t="str">
        <f>DATASHEET!F66</f>
        <v>Pakistani</v>
      </c>
      <c r="H66" t="str">
        <f>DATASHEET!H66</f>
        <v>N</v>
      </c>
      <c r="I66" t="str">
        <f>DATASHEET!I66</f>
        <v>N</v>
      </c>
      <c r="J66" t="str">
        <f>DATASHEET!M66</f>
        <v>M</v>
      </c>
      <c r="K66">
        <f>DATASHEET!S66</f>
        <v>1</v>
      </c>
      <c r="L66">
        <f>DATASHEET!T66</f>
        <v>13</v>
      </c>
      <c r="M66">
        <f>IFERROR(SUM(DATASHEET!U66:W66),"")</f>
        <v>0</v>
      </c>
      <c r="N66">
        <f>IFERROR(SUM(DATASHEET!Y66:AA66),"")</f>
        <v>0</v>
      </c>
      <c r="O66">
        <f t="shared" si="0"/>
        <v>14</v>
      </c>
      <c r="P66">
        <f t="shared" si="6"/>
        <v>14</v>
      </c>
      <c r="Q66" s="329">
        <f t="shared" si="2"/>
        <v>1</v>
      </c>
      <c r="R66" s="331" t="str">
        <f>IFERROR(VLOOKUP(A66,PROGRESS!$A$16:$AF$245,18,FALSE),"")</f>
        <v/>
      </c>
      <c r="S66" s="50" t="str">
        <f>DATASHEET!K66</f>
        <v>No</v>
      </c>
      <c r="T66" s="50" t="str">
        <f t="shared" si="3"/>
        <v>N</v>
      </c>
      <c r="U66" s="50" t="str">
        <f t="shared" si="4"/>
        <v>N</v>
      </c>
      <c r="V66" s="50" t="str">
        <f t="shared" si="5"/>
        <v>N</v>
      </c>
    </row>
    <row r="67" spans="1:22" x14ac:dyDescent="0.25">
      <c r="A67">
        <f>DATASHEET!A67</f>
        <v>152875</v>
      </c>
      <c r="B67" t="str">
        <f>DATASHEET!B67</f>
        <v>HACKWELL, George</v>
      </c>
      <c r="C67">
        <v>8</v>
      </c>
      <c r="D67" t="str">
        <f>DATASHEET!D67</f>
        <v>M</v>
      </c>
      <c r="E67" t="str">
        <f>DATASHEET!J67</f>
        <v>N</v>
      </c>
      <c r="F67" t="str">
        <f>DATASHEET!E67</f>
        <v>N</v>
      </c>
      <c r="G67" t="str">
        <f>DATASHEET!F67</f>
        <v>White - British</v>
      </c>
      <c r="H67" t="str">
        <f>DATASHEET!H67</f>
        <v>N</v>
      </c>
      <c r="I67" t="str">
        <f>DATASHEET!I67</f>
        <v>N</v>
      </c>
      <c r="J67" t="str">
        <f>DATASHEET!M67</f>
        <v>M</v>
      </c>
      <c r="K67">
        <f>DATASHEET!S67</f>
        <v>0</v>
      </c>
      <c r="L67">
        <f>DATASHEET!T67</f>
        <v>14</v>
      </c>
      <c r="M67">
        <f>IFERROR(SUM(DATASHEET!U67:W67),"")</f>
        <v>0</v>
      </c>
      <c r="N67">
        <f>IFERROR(SUM(DATASHEET!Y67:AA67),"")</f>
        <v>0</v>
      </c>
      <c r="O67">
        <f t="shared" ref="O67:O130" si="7">SUM(K67,L67)</f>
        <v>14</v>
      </c>
      <c r="P67">
        <f t="shared" si="6"/>
        <v>14</v>
      </c>
      <c r="Q67" s="329">
        <f t="shared" ref="Q67:Q130" si="8">O67/P67</f>
        <v>1</v>
      </c>
      <c r="R67" s="331" t="str">
        <f>IFERROR(VLOOKUP(A67,PROGRESS!$A$16:$AF$245,18,FALSE),"")</f>
        <v/>
      </c>
      <c r="S67" s="50" t="str">
        <f>DATASHEET!K67</f>
        <v>No</v>
      </c>
      <c r="T67" s="50" t="str">
        <f t="shared" ref="T67:T130" si="9">IF(S67="N","Y","N")</f>
        <v>N</v>
      </c>
      <c r="U67" s="50" t="str">
        <f t="shared" ref="U67:U130" si="10">IF(AND(D67="M",J67="H"),"Y","N")</f>
        <v>N</v>
      </c>
      <c r="V67" s="50" t="str">
        <f t="shared" ref="V67:V130" si="11">IF(AND(D67="M",J67&lt;&gt;"H"),"Y","N")</f>
        <v>Y</v>
      </c>
    </row>
    <row r="68" spans="1:22" x14ac:dyDescent="0.25">
      <c r="A68">
        <f>DATASHEET!A68</f>
        <v>152883</v>
      </c>
      <c r="B68" t="str">
        <f>DATASHEET!B68</f>
        <v>HADI, Rio</v>
      </c>
      <c r="C68">
        <v>8</v>
      </c>
      <c r="D68" t="str">
        <f>DATASHEET!D68</f>
        <v>M</v>
      </c>
      <c r="E68" t="str">
        <f>DATASHEET!J68</f>
        <v>N</v>
      </c>
      <c r="F68" t="str">
        <f>DATASHEET!E68</f>
        <v>N</v>
      </c>
      <c r="G68" t="str">
        <f>DATASHEET!F68</f>
        <v>White - British</v>
      </c>
      <c r="H68" t="str">
        <f>DATASHEET!H68</f>
        <v>N</v>
      </c>
      <c r="I68" t="str">
        <f>DATASHEET!I68</f>
        <v>N</v>
      </c>
      <c r="J68" t="str">
        <f>DATASHEET!M68</f>
        <v>L</v>
      </c>
      <c r="K68">
        <f>DATASHEET!S68</f>
        <v>1</v>
      </c>
      <c r="L68">
        <f>DATASHEET!T68</f>
        <v>8</v>
      </c>
      <c r="M68">
        <f>IFERROR(SUM(DATASHEET!U68:W68),"")</f>
        <v>5</v>
      </c>
      <c r="N68">
        <f>IFERROR(SUM(DATASHEET!Y68:AA68),"")</f>
        <v>0</v>
      </c>
      <c r="O68">
        <f t="shared" si="7"/>
        <v>9</v>
      </c>
      <c r="P68">
        <f t="shared" si="6"/>
        <v>14</v>
      </c>
      <c r="Q68" s="329">
        <f t="shared" si="8"/>
        <v>0.6428571428571429</v>
      </c>
      <c r="R68" s="331" t="str">
        <f>IFERROR(VLOOKUP(A68,PROGRESS!$A$16:$AF$245,18,FALSE),"")</f>
        <v/>
      </c>
      <c r="S68" s="50" t="str">
        <f>DATASHEET!K68</f>
        <v>No</v>
      </c>
      <c r="T68" s="50" t="str">
        <f t="shared" si="9"/>
        <v>N</v>
      </c>
      <c r="U68" s="50" t="str">
        <f t="shared" si="10"/>
        <v>N</v>
      </c>
      <c r="V68" s="50" t="str">
        <f t="shared" si="11"/>
        <v>Y</v>
      </c>
    </row>
    <row r="69" spans="1:22" x14ac:dyDescent="0.25">
      <c r="A69">
        <f>DATASHEET!A69</f>
        <v>152852</v>
      </c>
      <c r="B69" t="str">
        <f>DATASHEET!B69</f>
        <v>HAMBLETON, Grace</v>
      </c>
      <c r="C69">
        <v>8</v>
      </c>
      <c r="D69" t="str">
        <f>DATASHEET!D69</f>
        <v>F</v>
      </c>
      <c r="E69" t="str">
        <f>DATASHEET!J69</f>
        <v>E</v>
      </c>
      <c r="F69" t="str">
        <f>DATASHEET!E69</f>
        <v>N</v>
      </c>
      <c r="G69" t="str">
        <f>DATASHEET!F69</f>
        <v>White - British</v>
      </c>
      <c r="H69" t="str">
        <f>DATASHEET!H69</f>
        <v>Y</v>
      </c>
      <c r="I69" t="str">
        <f>DATASHEET!I69</f>
        <v>N</v>
      </c>
      <c r="J69" t="str">
        <f>DATASHEET!M69</f>
        <v>L</v>
      </c>
      <c r="K69">
        <f>DATASHEET!S69</f>
        <v>2</v>
      </c>
      <c r="L69">
        <f>DATASHEET!T69</f>
        <v>11</v>
      </c>
      <c r="M69">
        <f>IFERROR(SUM(DATASHEET!U69:W69),"")</f>
        <v>0</v>
      </c>
      <c r="N69">
        <f>IFERROR(SUM(DATASHEET!Y69:AA69),"")</f>
        <v>0</v>
      </c>
      <c r="O69">
        <f t="shared" si="7"/>
        <v>13</v>
      </c>
      <c r="P69">
        <f t="shared" si="6"/>
        <v>13</v>
      </c>
      <c r="Q69" s="329">
        <f t="shared" si="8"/>
        <v>1</v>
      </c>
      <c r="R69" s="331" t="str">
        <f>IFERROR(VLOOKUP(A69,PROGRESS!$A$16:$AF$245,18,FALSE),"")</f>
        <v/>
      </c>
      <c r="S69" s="50" t="str">
        <f>DATASHEET!K69</f>
        <v>No</v>
      </c>
      <c r="T69" s="50" t="str">
        <f t="shared" si="9"/>
        <v>N</v>
      </c>
      <c r="U69" s="50" t="str">
        <f t="shared" si="10"/>
        <v>N</v>
      </c>
      <c r="V69" s="50" t="str">
        <f t="shared" si="11"/>
        <v>N</v>
      </c>
    </row>
    <row r="70" spans="1:22" x14ac:dyDescent="0.25">
      <c r="A70">
        <f>DATASHEET!A70</f>
        <v>152771</v>
      </c>
      <c r="B70" t="str">
        <f>DATASHEET!B70</f>
        <v>HARRISON WINKS, Georgia</v>
      </c>
      <c r="C70">
        <v>8</v>
      </c>
      <c r="D70" t="str">
        <f>DATASHEET!D70</f>
        <v>F</v>
      </c>
      <c r="E70" t="str">
        <f>DATASHEET!J70</f>
        <v>N</v>
      </c>
      <c r="F70" t="str">
        <f>DATASHEET!E70</f>
        <v>N</v>
      </c>
      <c r="G70" t="str">
        <f>DATASHEET!F70</f>
        <v>White - British</v>
      </c>
      <c r="H70" t="str">
        <f>DATASHEET!H70</f>
        <v>N</v>
      </c>
      <c r="I70" t="str">
        <f>DATASHEET!I70</f>
        <v>N</v>
      </c>
      <c r="J70" t="str">
        <f>DATASHEET!M70</f>
        <v>M</v>
      </c>
      <c r="K70">
        <f>DATASHEET!S70</f>
        <v>1</v>
      </c>
      <c r="L70">
        <f>DATASHEET!T70</f>
        <v>13</v>
      </c>
      <c r="M70">
        <f>IFERROR(SUM(DATASHEET!U70:W70),"")</f>
        <v>0</v>
      </c>
      <c r="N70">
        <f>IFERROR(SUM(DATASHEET!Y70:AA70),"")</f>
        <v>0</v>
      </c>
      <c r="O70">
        <f t="shared" si="7"/>
        <v>14</v>
      </c>
      <c r="P70">
        <f t="shared" ref="P70:P133" si="12">SUM(K70:N70)</f>
        <v>14</v>
      </c>
      <c r="Q70" s="329">
        <f t="shared" si="8"/>
        <v>1</v>
      </c>
      <c r="R70" s="331" t="str">
        <f>IFERROR(VLOOKUP(A70,PROGRESS!$A$16:$AF$245,18,FALSE),"")</f>
        <v/>
      </c>
      <c r="S70" s="50" t="str">
        <f>DATASHEET!K70</f>
        <v>No</v>
      </c>
      <c r="T70" s="50" t="str">
        <f t="shared" si="9"/>
        <v>N</v>
      </c>
      <c r="U70" s="50" t="str">
        <f t="shared" si="10"/>
        <v>N</v>
      </c>
      <c r="V70" s="50" t="str">
        <f t="shared" si="11"/>
        <v>N</v>
      </c>
    </row>
    <row r="71" spans="1:22" x14ac:dyDescent="0.25">
      <c r="A71">
        <f>DATASHEET!A71</f>
        <v>152741</v>
      </c>
      <c r="B71" t="str">
        <f>DATASHEET!B71</f>
        <v>HARTLEY, Mischa</v>
      </c>
      <c r="C71">
        <v>8</v>
      </c>
      <c r="D71" t="str">
        <f>DATASHEET!D71</f>
        <v>F</v>
      </c>
      <c r="E71" t="str">
        <f>DATASHEET!J71</f>
        <v>N</v>
      </c>
      <c r="F71" t="str">
        <f>DATASHEET!E71</f>
        <v>N</v>
      </c>
      <c r="G71" t="str">
        <f>DATASHEET!F71</f>
        <v>White - British</v>
      </c>
      <c r="H71" t="str">
        <f>DATASHEET!H71</f>
        <v>N</v>
      </c>
      <c r="I71" t="str">
        <f>DATASHEET!I71</f>
        <v>N</v>
      </c>
      <c r="J71" t="str">
        <f>DATASHEET!M71</f>
        <v>M</v>
      </c>
      <c r="K71">
        <f>DATASHEET!S71</f>
        <v>0</v>
      </c>
      <c r="L71">
        <f>DATASHEET!T71</f>
        <v>14</v>
      </c>
      <c r="M71">
        <f>IFERROR(SUM(DATASHEET!U71:W71),"")</f>
        <v>0</v>
      </c>
      <c r="N71">
        <f>IFERROR(SUM(DATASHEET!Y71:AA71),"")</f>
        <v>0</v>
      </c>
      <c r="O71">
        <f t="shared" si="7"/>
        <v>14</v>
      </c>
      <c r="P71">
        <f t="shared" si="12"/>
        <v>14</v>
      </c>
      <c r="Q71" s="329">
        <f t="shared" si="8"/>
        <v>1</v>
      </c>
      <c r="R71" s="331" t="str">
        <f>IFERROR(VLOOKUP(A71,PROGRESS!$A$16:$AF$245,18,FALSE),"")</f>
        <v/>
      </c>
      <c r="S71" s="50" t="str">
        <f>DATASHEET!K71</f>
        <v>No</v>
      </c>
      <c r="T71" s="50" t="str">
        <f t="shared" si="9"/>
        <v>N</v>
      </c>
      <c r="U71" s="50" t="str">
        <f t="shared" si="10"/>
        <v>N</v>
      </c>
      <c r="V71" s="50" t="str">
        <f t="shared" si="11"/>
        <v>N</v>
      </c>
    </row>
    <row r="72" spans="1:22" x14ac:dyDescent="0.25">
      <c r="A72">
        <f>DATASHEET!A72</f>
        <v>152798</v>
      </c>
      <c r="B72" t="str">
        <f>DATASHEET!B72</f>
        <v>HAUTBERGUE, Angelica</v>
      </c>
      <c r="C72">
        <v>8</v>
      </c>
      <c r="D72" t="str">
        <f>DATASHEET!D72</f>
        <v>F</v>
      </c>
      <c r="E72" t="str">
        <f>DATASHEET!J72</f>
        <v>N</v>
      </c>
      <c r="F72" t="str">
        <f>DATASHEET!E72</f>
        <v>N</v>
      </c>
      <c r="G72" t="str">
        <f>DATASHEET!F72</f>
        <v>White and Any Other Ethnic Group</v>
      </c>
      <c r="H72" t="str">
        <f>DATASHEET!H72</f>
        <v>N</v>
      </c>
      <c r="I72" t="str">
        <f>DATASHEET!I72</f>
        <v>N</v>
      </c>
      <c r="J72" t="str">
        <f>DATASHEET!M72</f>
        <v>H</v>
      </c>
      <c r="K72">
        <f>DATASHEET!S72</f>
        <v>0</v>
      </c>
      <c r="L72">
        <f>DATASHEET!T72</f>
        <v>14</v>
      </c>
      <c r="M72">
        <f>IFERROR(SUM(DATASHEET!U72:W72),"")</f>
        <v>0</v>
      </c>
      <c r="N72">
        <f>IFERROR(SUM(DATASHEET!Y72:AA72),"")</f>
        <v>0</v>
      </c>
      <c r="O72">
        <f t="shared" si="7"/>
        <v>14</v>
      </c>
      <c r="P72">
        <f t="shared" si="12"/>
        <v>14</v>
      </c>
      <c r="Q72" s="329">
        <f t="shared" si="8"/>
        <v>1</v>
      </c>
      <c r="R72" s="331" t="str">
        <f>IFERROR(VLOOKUP(A72,PROGRESS!$A$16:$AF$245,18,FALSE),"")</f>
        <v/>
      </c>
      <c r="S72" s="50" t="str">
        <f>DATASHEET!K72</f>
        <v>No</v>
      </c>
      <c r="T72" s="50" t="str">
        <f t="shared" si="9"/>
        <v>N</v>
      </c>
      <c r="U72" s="50" t="str">
        <f t="shared" si="10"/>
        <v>N</v>
      </c>
      <c r="V72" s="50" t="str">
        <f t="shared" si="11"/>
        <v>N</v>
      </c>
    </row>
    <row r="73" spans="1:22" x14ac:dyDescent="0.25">
      <c r="A73">
        <f>DATASHEET!A73</f>
        <v>152949</v>
      </c>
      <c r="B73" t="str">
        <f>DATASHEET!B73</f>
        <v>HAWKINS, Naomi</v>
      </c>
      <c r="C73">
        <v>8</v>
      </c>
      <c r="D73" t="str">
        <f>DATASHEET!D73</f>
        <v>F</v>
      </c>
      <c r="E73" t="str">
        <f>DATASHEET!J73</f>
        <v>N</v>
      </c>
      <c r="F73" t="str">
        <f>DATASHEET!E73</f>
        <v>N</v>
      </c>
      <c r="G73" t="str">
        <f>DATASHEET!F73</f>
        <v>White - British</v>
      </c>
      <c r="H73" t="str">
        <f>DATASHEET!H73</f>
        <v>N</v>
      </c>
      <c r="I73" t="str">
        <f>DATASHEET!I73</f>
        <v>N</v>
      </c>
      <c r="J73" t="str">
        <f>DATASHEET!M73</f>
        <v>M</v>
      </c>
      <c r="K73">
        <f>DATASHEET!S73</f>
        <v>1</v>
      </c>
      <c r="L73">
        <f>DATASHEET!T73</f>
        <v>13</v>
      </c>
      <c r="M73">
        <f>IFERROR(SUM(DATASHEET!U73:W73),"")</f>
        <v>0</v>
      </c>
      <c r="N73">
        <f>IFERROR(SUM(DATASHEET!Y73:AA73),"")</f>
        <v>0</v>
      </c>
      <c r="O73">
        <f t="shared" si="7"/>
        <v>14</v>
      </c>
      <c r="P73">
        <f t="shared" si="12"/>
        <v>14</v>
      </c>
      <c r="Q73" s="329">
        <f t="shared" si="8"/>
        <v>1</v>
      </c>
      <c r="R73" s="331" t="str">
        <f>IFERROR(VLOOKUP(A73,PROGRESS!$A$16:$AF$245,18,FALSE),"")</f>
        <v/>
      </c>
      <c r="S73" s="50" t="str">
        <f>DATASHEET!K73</f>
        <v>No</v>
      </c>
      <c r="T73" s="50" t="str">
        <f t="shared" si="9"/>
        <v>N</v>
      </c>
      <c r="U73" s="50" t="str">
        <f t="shared" si="10"/>
        <v>N</v>
      </c>
      <c r="V73" s="50" t="str">
        <f t="shared" si="11"/>
        <v>N</v>
      </c>
    </row>
    <row r="74" spans="1:22" x14ac:dyDescent="0.25">
      <c r="A74">
        <f>DATASHEET!A74</f>
        <v>152815</v>
      </c>
      <c r="B74" t="str">
        <f>DATASHEET!B74</f>
        <v>HELM, Mansley</v>
      </c>
      <c r="C74">
        <v>8</v>
      </c>
      <c r="D74" t="str">
        <f>DATASHEET!D74</f>
        <v>M</v>
      </c>
      <c r="E74" t="str">
        <f>DATASHEET!J74</f>
        <v>N</v>
      </c>
      <c r="F74" t="str">
        <f>DATASHEET!E74</f>
        <v>Y</v>
      </c>
      <c r="G74" t="str">
        <f>DATASHEET!F74</f>
        <v>White and Any Other Asian Background</v>
      </c>
      <c r="H74" t="str">
        <f>DATASHEET!H74</f>
        <v>Y</v>
      </c>
      <c r="I74" t="str">
        <f>DATASHEET!I74</f>
        <v>N</v>
      </c>
      <c r="J74" t="str">
        <f>DATASHEET!M74</f>
        <v>H</v>
      </c>
      <c r="K74">
        <f>DATASHEET!S74</f>
        <v>1</v>
      </c>
      <c r="L74">
        <f>DATASHEET!T74</f>
        <v>13</v>
      </c>
      <c r="M74">
        <f>IFERROR(SUM(DATASHEET!U74:W74),"")</f>
        <v>0</v>
      </c>
      <c r="N74">
        <f>IFERROR(SUM(DATASHEET!Y74:AA74),"")</f>
        <v>0</v>
      </c>
      <c r="O74">
        <f t="shared" si="7"/>
        <v>14</v>
      </c>
      <c r="P74">
        <f t="shared" si="12"/>
        <v>14</v>
      </c>
      <c r="Q74" s="329">
        <f t="shared" si="8"/>
        <v>1</v>
      </c>
      <c r="R74" s="331" t="str">
        <f>IFERROR(VLOOKUP(A74,PROGRESS!$A$16:$AF$245,18,FALSE),"")</f>
        <v/>
      </c>
      <c r="S74" s="50" t="str">
        <f>DATASHEET!K74</f>
        <v>No</v>
      </c>
      <c r="T74" s="50" t="str">
        <f t="shared" si="9"/>
        <v>N</v>
      </c>
      <c r="U74" s="50" t="str">
        <f t="shared" si="10"/>
        <v>Y</v>
      </c>
      <c r="V74" s="50" t="str">
        <f t="shared" si="11"/>
        <v>N</v>
      </c>
    </row>
    <row r="75" spans="1:22" x14ac:dyDescent="0.25">
      <c r="A75">
        <f>DATASHEET!A75</f>
        <v>152881</v>
      </c>
      <c r="B75" t="str">
        <f>DATASHEET!B75</f>
        <v>HEMMINGFIELD, Mae</v>
      </c>
      <c r="C75">
        <v>8</v>
      </c>
      <c r="D75" t="str">
        <f>DATASHEET!D75</f>
        <v>F</v>
      </c>
      <c r="E75" t="str">
        <f>DATASHEET!J75</f>
        <v>N</v>
      </c>
      <c r="F75" t="str">
        <f>DATASHEET!E75</f>
        <v>N</v>
      </c>
      <c r="G75" t="str">
        <f>DATASHEET!F75</f>
        <v>White - British</v>
      </c>
      <c r="H75" t="str">
        <f>DATASHEET!H75</f>
        <v>N</v>
      </c>
      <c r="I75" t="str">
        <f>DATASHEET!I75</f>
        <v>N</v>
      </c>
      <c r="J75" t="str">
        <f>DATASHEET!M75</f>
        <v>H</v>
      </c>
      <c r="K75">
        <f>DATASHEET!S75</f>
        <v>1</v>
      </c>
      <c r="L75">
        <f>DATASHEET!T75</f>
        <v>13</v>
      </c>
      <c r="M75">
        <f>IFERROR(SUM(DATASHEET!U75:W75),"")</f>
        <v>0</v>
      </c>
      <c r="N75">
        <f>IFERROR(SUM(DATASHEET!Y75:AA75),"")</f>
        <v>0</v>
      </c>
      <c r="O75">
        <f t="shared" si="7"/>
        <v>14</v>
      </c>
      <c r="P75">
        <f t="shared" si="12"/>
        <v>14</v>
      </c>
      <c r="Q75" s="329">
        <f t="shared" si="8"/>
        <v>1</v>
      </c>
      <c r="R75" s="331" t="str">
        <f>IFERROR(VLOOKUP(A75,PROGRESS!$A$16:$AF$245,18,FALSE),"")</f>
        <v/>
      </c>
      <c r="S75" s="50" t="str">
        <f>DATASHEET!K75</f>
        <v>No</v>
      </c>
      <c r="T75" s="50" t="str">
        <f t="shared" si="9"/>
        <v>N</v>
      </c>
      <c r="U75" s="50" t="str">
        <f t="shared" si="10"/>
        <v>N</v>
      </c>
      <c r="V75" s="50" t="str">
        <f t="shared" si="11"/>
        <v>N</v>
      </c>
    </row>
    <row r="76" spans="1:22" x14ac:dyDescent="0.25">
      <c r="A76">
        <f>DATASHEET!A76</f>
        <v>152768</v>
      </c>
      <c r="B76" t="str">
        <f>DATASHEET!B76</f>
        <v>HENOK, Daniel</v>
      </c>
      <c r="C76">
        <v>8</v>
      </c>
      <c r="D76" t="str">
        <f>DATASHEET!D76</f>
        <v>M</v>
      </c>
      <c r="E76" t="str">
        <f>DATASHEET!J76</f>
        <v>N</v>
      </c>
      <c r="F76" t="str">
        <f>DATASHEET!E76</f>
        <v>Y</v>
      </c>
      <c r="G76" t="str">
        <f>DATASHEET!F76</f>
        <v>Other Black African</v>
      </c>
      <c r="H76" t="str">
        <f>DATASHEET!H76</f>
        <v>Y</v>
      </c>
      <c r="I76" t="str">
        <f>DATASHEET!I76</f>
        <v>N</v>
      </c>
      <c r="J76" t="str">
        <f>DATASHEET!M76</f>
        <v>H</v>
      </c>
      <c r="K76">
        <f>DATASHEET!S76</f>
        <v>0</v>
      </c>
      <c r="L76">
        <f>DATASHEET!T76</f>
        <v>11</v>
      </c>
      <c r="M76">
        <f>IFERROR(SUM(DATASHEET!U76:W76),"")</f>
        <v>3</v>
      </c>
      <c r="N76">
        <f>IFERROR(SUM(DATASHEET!Y76:AA76),"")</f>
        <v>0</v>
      </c>
      <c r="O76">
        <f t="shared" si="7"/>
        <v>11</v>
      </c>
      <c r="P76">
        <f t="shared" si="12"/>
        <v>14</v>
      </c>
      <c r="Q76" s="329">
        <f t="shared" si="8"/>
        <v>0.7857142857142857</v>
      </c>
      <c r="R76" s="331" t="str">
        <f>IFERROR(VLOOKUP(A76,PROGRESS!$A$16:$AF$245,18,FALSE),"")</f>
        <v/>
      </c>
      <c r="S76" s="50" t="str">
        <f>DATASHEET!K76</f>
        <v>No</v>
      </c>
      <c r="T76" s="50" t="str">
        <f t="shared" si="9"/>
        <v>N</v>
      </c>
      <c r="U76" s="50" t="str">
        <f t="shared" si="10"/>
        <v>Y</v>
      </c>
      <c r="V76" s="50" t="str">
        <f t="shared" si="11"/>
        <v>N</v>
      </c>
    </row>
    <row r="77" spans="1:22" x14ac:dyDescent="0.25">
      <c r="A77">
        <f>DATASHEET!A77</f>
        <v>152843</v>
      </c>
      <c r="B77" t="str">
        <f>DATASHEET!B77</f>
        <v>HOGAN, Archie</v>
      </c>
      <c r="C77">
        <v>8</v>
      </c>
      <c r="D77" t="str">
        <f>DATASHEET!D77</f>
        <v>M</v>
      </c>
      <c r="E77" t="str">
        <f>DATASHEET!J77</f>
        <v>N</v>
      </c>
      <c r="F77" t="str">
        <f>DATASHEET!E77</f>
        <v>N</v>
      </c>
      <c r="G77" t="str">
        <f>DATASHEET!F77</f>
        <v>White - British</v>
      </c>
      <c r="H77" t="str">
        <f>DATASHEET!H77</f>
        <v>N</v>
      </c>
      <c r="I77" t="str">
        <f>DATASHEET!I77</f>
        <v>N</v>
      </c>
      <c r="J77" t="str">
        <f>DATASHEET!M77</f>
        <v>M</v>
      </c>
      <c r="K77">
        <f>DATASHEET!S77</f>
        <v>2</v>
      </c>
      <c r="L77">
        <f>DATASHEET!T77</f>
        <v>12</v>
      </c>
      <c r="M77">
        <f>IFERROR(SUM(DATASHEET!U77:W77),"")</f>
        <v>0</v>
      </c>
      <c r="N77">
        <f>IFERROR(SUM(DATASHEET!Y77:AA77),"")</f>
        <v>0</v>
      </c>
      <c r="O77">
        <f t="shared" si="7"/>
        <v>14</v>
      </c>
      <c r="P77">
        <f t="shared" si="12"/>
        <v>14</v>
      </c>
      <c r="Q77" s="329">
        <f t="shared" si="8"/>
        <v>1</v>
      </c>
      <c r="R77" s="331" t="str">
        <f>IFERROR(VLOOKUP(A77,PROGRESS!$A$16:$AF$245,18,FALSE),"")</f>
        <v/>
      </c>
      <c r="S77" s="50" t="str">
        <f>DATASHEET!K77</f>
        <v>No</v>
      </c>
      <c r="T77" s="50" t="str">
        <f t="shared" si="9"/>
        <v>N</v>
      </c>
      <c r="U77" s="50" t="str">
        <f t="shared" si="10"/>
        <v>N</v>
      </c>
      <c r="V77" s="50" t="str">
        <f t="shared" si="11"/>
        <v>Y</v>
      </c>
    </row>
    <row r="78" spans="1:22" x14ac:dyDescent="0.25">
      <c r="A78">
        <f>DATASHEET!A78</f>
        <v>152909</v>
      </c>
      <c r="B78" t="str">
        <f>DATASHEET!B78</f>
        <v>HOGAN, Dylan</v>
      </c>
      <c r="C78">
        <v>8</v>
      </c>
      <c r="D78" t="str">
        <f>DATASHEET!D78</f>
        <v>M</v>
      </c>
      <c r="E78" t="str">
        <f>DATASHEET!J78</f>
        <v>N</v>
      </c>
      <c r="F78" t="str">
        <f>DATASHEET!E78</f>
        <v>N</v>
      </c>
      <c r="G78" t="str">
        <f>DATASHEET!F78</f>
        <v>White - British</v>
      </c>
      <c r="H78" t="str">
        <f>DATASHEET!H78</f>
        <v>N</v>
      </c>
      <c r="I78" t="str">
        <f>DATASHEET!I78</f>
        <v>N</v>
      </c>
      <c r="J78" t="str">
        <f>DATASHEET!M78</f>
        <v>M</v>
      </c>
      <c r="K78">
        <f>DATASHEET!S78</f>
        <v>0</v>
      </c>
      <c r="L78">
        <f>DATASHEET!T78</f>
        <v>6</v>
      </c>
      <c r="M78">
        <f>IFERROR(SUM(DATASHEET!U78:W78),"")</f>
        <v>1</v>
      </c>
      <c r="N78">
        <f>IFERROR(SUM(DATASHEET!Y78:AA78),"")</f>
        <v>0</v>
      </c>
      <c r="O78">
        <f t="shared" si="7"/>
        <v>6</v>
      </c>
      <c r="P78">
        <f t="shared" si="12"/>
        <v>7</v>
      </c>
      <c r="Q78" s="329">
        <f t="shared" si="8"/>
        <v>0.8571428571428571</v>
      </c>
      <c r="R78" s="331" t="str">
        <f>IFERROR(VLOOKUP(A78,PROGRESS!$A$16:$AF$245,18,FALSE),"")</f>
        <v/>
      </c>
      <c r="S78" s="50" t="str">
        <f>DATASHEET!K78</f>
        <v>No</v>
      </c>
      <c r="T78" s="50" t="str">
        <f t="shared" si="9"/>
        <v>N</v>
      </c>
      <c r="U78" s="50" t="str">
        <f t="shared" si="10"/>
        <v>N</v>
      </c>
      <c r="V78" s="50" t="str">
        <f t="shared" si="11"/>
        <v>Y</v>
      </c>
    </row>
    <row r="79" spans="1:22" x14ac:dyDescent="0.25">
      <c r="A79">
        <f>DATASHEET!A79</f>
        <v>152867</v>
      </c>
      <c r="B79" t="str">
        <f>DATASHEET!B79</f>
        <v>HOGGART, Bella</v>
      </c>
      <c r="C79">
        <v>8</v>
      </c>
      <c r="D79" t="str">
        <f>DATASHEET!D79</f>
        <v>F</v>
      </c>
      <c r="E79" t="str">
        <f>DATASHEET!J79</f>
        <v>N</v>
      </c>
      <c r="F79" t="str">
        <f>DATASHEET!E79</f>
        <v>N</v>
      </c>
      <c r="G79" t="str">
        <f>DATASHEET!F79</f>
        <v>Other Ethnic Group</v>
      </c>
      <c r="H79" t="str">
        <f>DATASHEET!H79</f>
        <v>N</v>
      </c>
      <c r="I79" t="str">
        <f>DATASHEET!I79</f>
        <v>N</v>
      </c>
      <c r="J79" t="str">
        <f>DATASHEET!M79</f>
        <v>H</v>
      </c>
      <c r="K79">
        <f>DATASHEET!S79</f>
        <v>0</v>
      </c>
      <c r="L79">
        <f>DATASHEET!T79</f>
        <v>13</v>
      </c>
      <c r="M79">
        <f>IFERROR(SUM(DATASHEET!U79:W79),"")</f>
        <v>1</v>
      </c>
      <c r="N79">
        <f>IFERROR(SUM(DATASHEET!Y79:AA79),"")</f>
        <v>0</v>
      </c>
      <c r="O79">
        <f t="shared" si="7"/>
        <v>13</v>
      </c>
      <c r="P79">
        <f t="shared" si="12"/>
        <v>14</v>
      </c>
      <c r="Q79" s="329">
        <f t="shared" si="8"/>
        <v>0.9285714285714286</v>
      </c>
      <c r="R79" s="331" t="str">
        <f>IFERROR(VLOOKUP(A79,PROGRESS!$A$16:$AF$245,18,FALSE),"")</f>
        <v/>
      </c>
      <c r="S79" s="50" t="str">
        <f>DATASHEET!K79</f>
        <v>No</v>
      </c>
      <c r="T79" s="50" t="str">
        <f t="shared" si="9"/>
        <v>N</v>
      </c>
      <c r="U79" s="50" t="str">
        <f t="shared" si="10"/>
        <v>N</v>
      </c>
      <c r="V79" s="50" t="str">
        <f t="shared" si="11"/>
        <v>N</v>
      </c>
    </row>
    <row r="80" spans="1:22" x14ac:dyDescent="0.25">
      <c r="A80">
        <f>DATASHEET!A80</f>
        <v>152840</v>
      </c>
      <c r="B80" t="str">
        <f>DATASHEET!B80</f>
        <v>HOWDEN, Grace</v>
      </c>
      <c r="C80">
        <v>8</v>
      </c>
      <c r="D80" t="str">
        <f>DATASHEET!D80</f>
        <v>F</v>
      </c>
      <c r="E80" t="str">
        <f>DATASHEET!J80</f>
        <v>N</v>
      </c>
      <c r="F80" t="str">
        <f>DATASHEET!E80</f>
        <v>Y</v>
      </c>
      <c r="G80" t="str">
        <f>DATASHEET!F80</f>
        <v>White - British</v>
      </c>
      <c r="H80" t="str">
        <f>DATASHEET!H80</f>
        <v>Y</v>
      </c>
      <c r="I80" t="str">
        <f>DATASHEET!I80</f>
        <v>N</v>
      </c>
      <c r="J80" t="str">
        <f>DATASHEET!M80</f>
        <v>L</v>
      </c>
      <c r="K80">
        <f>DATASHEET!S80</f>
        <v>1</v>
      </c>
      <c r="L80">
        <f>DATASHEET!T80</f>
        <v>12</v>
      </c>
      <c r="M80">
        <f>IFERROR(SUM(DATASHEET!U80:W80),"")</f>
        <v>1</v>
      </c>
      <c r="N80">
        <f>IFERROR(SUM(DATASHEET!Y80:AA80),"")</f>
        <v>0</v>
      </c>
      <c r="O80">
        <f t="shared" si="7"/>
        <v>13</v>
      </c>
      <c r="P80">
        <f t="shared" si="12"/>
        <v>14</v>
      </c>
      <c r="Q80" s="329">
        <f t="shared" si="8"/>
        <v>0.9285714285714286</v>
      </c>
      <c r="R80" s="331" t="str">
        <f>IFERROR(VLOOKUP(A80,PROGRESS!$A$16:$AF$245,18,FALSE),"")</f>
        <v/>
      </c>
      <c r="S80" s="50" t="str">
        <f>DATASHEET!K80</f>
        <v>No</v>
      </c>
      <c r="T80" s="50" t="str">
        <f t="shared" si="9"/>
        <v>N</v>
      </c>
      <c r="U80" s="50" t="str">
        <f t="shared" si="10"/>
        <v>N</v>
      </c>
      <c r="V80" s="50" t="str">
        <f t="shared" si="11"/>
        <v>N</v>
      </c>
    </row>
    <row r="81" spans="1:22" x14ac:dyDescent="0.25">
      <c r="A81">
        <f>DATASHEET!A81</f>
        <v>152872</v>
      </c>
      <c r="B81" t="str">
        <f>DATASHEET!B81</f>
        <v>IAMPIETRO, Luca</v>
      </c>
      <c r="C81">
        <v>8</v>
      </c>
      <c r="D81" t="str">
        <f>DATASHEET!D81</f>
        <v>M</v>
      </c>
      <c r="E81" t="str">
        <f>DATASHEET!J81</f>
        <v>N</v>
      </c>
      <c r="F81" t="str">
        <f>DATASHEET!E81</f>
        <v>N</v>
      </c>
      <c r="G81" t="str">
        <f>DATASHEET!F81</f>
        <v>White - British</v>
      </c>
      <c r="H81" t="str">
        <f>DATASHEET!H81</f>
        <v>N</v>
      </c>
      <c r="I81" t="str">
        <f>DATASHEET!I81</f>
        <v>N</v>
      </c>
      <c r="J81" t="str">
        <f>DATASHEET!M81</f>
        <v>H</v>
      </c>
      <c r="K81">
        <f>DATASHEET!S81</f>
        <v>2</v>
      </c>
      <c r="L81">
        <f>DATASHEET!T81</f>
        <v>12</v>
      </c>
      <c r="M81">
        <f>IFERROR(SUM(DATASHEET!U81:W81),"")</f>
        <v>0</v>
      </c>
      <c r="N81">
        <f>IFERROR(SUM(DATASHEET!Y81:AA81),"")</f>
        <v>0</v>
      </c>
      <c r="O81">
        <f t="shared" si="7"/>
        <v>14</v>
      </c>
      <c r="P81">
        <f t="shared" si="12"/>
        <v>14</v>
      </c>
      <c r="Q81" s="329">
        <f t="shared" si="8"/>
        <v>1</v>
      </c>
      <c r="R81" s="331" t="str">
        <f>IFERROR(VLOOKUP(A81,PROGRESS!$A$16:$AF$245,18,FALSE),"")</f>
        <v/>
      </c>
      <c r="S81" s="50" t="str">
        <f>DATASHEET!K81</f>
        <v>No</v>
      </c>
      <c r="T81" s="50" t="str">
        <f t="shared" si="9"/>
        <v>N</v>
      </c>
      <c r="U81" s="50" t="str">
        <f t="shared" si="10"/>
        <v>Y</v>
      </c>
      <c r="V81" s="50" t="str">
        <f t="shared" si="11"/>
        <v>N</v>
      </c>
    </row>
    <row r="82" spans="1:22" x14ac:dyDescent="0.25">
      <c r="A82">
        <f>DATASHEET!A82</f>
        <v>152874</v>
      </c>
      <c r="B82" t="str">
        <f>DATASHEET!B82</f>
        <v>JAKI, Zuzanna</v>
      </c>
      <c r="C82">
        <v>8</v>
      </c>
      <c r="D82" t="str">
        <f>DATASHEET!D82</f>
        <v>F</v>
      </c>
      <c r="E82" t="str">
        <f>DATASHEET!J82</f>
        <v>N</v>
      </c>
      <c r="F82" t="str">
        <f>DATASHEET!E82</f>
        <v>N</v>
      </c>
      <c r="G82" t="str">
        <f>DATASHEET!F82</f>
        <v>White Other</v>
      </c>
      <c r="H82" t="str">
        <f>DATASHEET!H82</f>
        <v>N</v>
      </c>
      <c r="I82" t="str">
        <f>DATASHEET!I82</f>
        <v>N</v>
      </c>
      <c r="J82" t="str">
        <f>DATASHEET!M82</f>
        <v>M</v>
      </c>
      <c r="K82">
        <f>DATASHEET!S82</f>
        <v>1</v>
      </c>
      <c r="L82">
        <f>DATASHEET!T82</f>
        <v>13</v>
      </c>
      <c r="M82">
        <f>IFERROR(SUM(DATASHEET!U82:W82),"")</f>
        <v>0</v>
      </c>
      <c r="N82">
        <f>IFERROR(SUM(DATASHEET!Y82:AA82),"")</f>
        <v>0</v>
      </c>
      <c r="O82">
        <f t="shared" si="7"/>
        <v>14</v>
      </c>
      <c r="P82">
        <f t="shared" si="12"/>
        <v>14</v>
      </c>
      <c r="Q82" s="329">
        <f t="shared" si="8"/>
        <v>1</v>
      </c>
      <c r="R82" s="331" t="str">
        <f>IFERROR(VLOOKUP(A82,PROGRESS!$A$16:$AF$245,18,FALSE),"")</f>
        <v/>
      </c>
      <c r="S82" s="50" t="str">
        <f>DATASHEET!K82</f>
        <v>No</v>
      </c>
      <c r="T82" s="50" t="str">
        <f t="shared" si="9"/>
        <v>N</v>
      </c>
      <c r="U82" s="50" t="str">
        <f t="shared" si="10"/>
        <v>N</v>
      </c>
      <c r="V82" s="50" t="str">
        <f t="shared" si="11"/>
        <v>N</v>
      </c>
    </row>
    <row r="83" spans="1:22" x14ac:dyDescent="0.25">
      <c r="A83">
        <f>DATASHEET!A83</f>
        <v>152797</v>
      </c>
      <c r="B83" t="str">
        <f>DATASHEET!B83</f>
        <v>JEJE, Foley</v>
      </c>
      <c r="C83">
        <v>8</v>
      </c>
      <c r="D83" t="str">
        <f>DATASHEET!D83</f>
        <v>M</v>
      </c>
      <c r="E83" t="str">
        <f>DATASHEET!J83</f>
        <v>K</v>
      </c>
      <c r="F83" t="str">
        <f>DATASHEET!E83</f>
        <v>N</v>
      </c>
      <c r="G83" t="str">
        <f>DATASHEET!F83</f>
        <v>Other Black African</v>
      </c>
      <c r="H83" t="str">
        <f>DATASHEET!H83</f>
        <v>N</v>
      </c>
      <c r="I83" t="str">
        <f>DATASHEET!I83</f>
        <v>N</v>
      </c>
      <c r="J83" t="str">
        <f>DATASHEET!M83</f>
        <v>H</v>
      </c>
      <c r="K83">
        <f>DATASHEET!S83</f>
        <v>1</v>
      </c>
      <c r="L83">
        <f>DATASHEET!T83</f>
        <v>13</v>
      </c>
      <c r="M83">
        <f>IFERROR(SUM(DATASHEET!U83:W83),"")</f>
        <v>0</v>
      </c>
      <c r="N83">
        <f>IFERROR(SUM(DATASHEET!Y83:AA83),"")</f>
        <v>0</v>
      </c>
      <c r="O83">
        <f t="shared" si="7"/>
        <v>14</v>
      </c>
      <c r="P83">
        <f t="shared" si="12"/>
        <v>14</v>
      </c>
      <c r="Q83" s="329">
        <f t="shared" si="8"/>
        <v>1</v>
      </c>
      <c r="R83" s="331" t="str">
        <f>IFERROR(VLOOKUP(A83,PROGRESS!$A$16:$AF$245,18,FALSE),"")</f>
        <v/>
      </c>
      <c r="S83" s="50" t="str">
        <f>DATASHEET!K83</f>
        <v>No</v>
      </c>
      <c r="T83" s="50" t="str">
        <f t="shared" si="9"/>
        <v>N</v>
      </c>
      <c r="U83" s="50" t="str">
        <f t="shared" si="10"/>
        <v>Y</v>
      </c>
      <c r="V83" s="50" t="str">
        <f t="shared" si="11"/>
        <v>N</v>
      </c>
    </row>
    <row r="84" spans="1:22" x14ac:dyDescent="0.25">
      <c r="A84">
        <f>DATASHEET!A84</f>
        <v>152850</v>
      </c>
      <c r="B84" t="str">
        <f>DATASHEET!B84</f>
        <v>JOKONYA, Tadiwanashe</v>
      </c>
      <c r="C84">
        <v>8</v>
      </c>
      <c r="D84" t="str">
        <f>DATASHEET!D84</f>
        <v>M</v>
      </c>
      <c r="E84" t="str">
        <f>DATASHEET!J84</f>
        <v>N</v>
      </c>
      <c r="F84" t="str">
        <f>DATASHEET!E84</f>
        <v>N</v>
      </c>
      <c r="G84" t="str">
        <f>DATASHEET!F84</f>
        <v>Other Black African</v>
      </c>
      <c r="H84" t="str">
        <f>DATASHEET!H84</f>
        <v>N</v>
      </c>
      <c r="I84" t="str">
        <f>DATASHEET!I84</f>
        <v>N</v>
      </c>
      <c r="J84" t="str">
        <f>DATASHEET!M84</f>
        <v>L</v>
      </c>
      <c r="K84">
        <f>DATASHEET!S84</f>
        <v>0</v>
      </c>
      <c r="L84">
        <f>DATASHEET!T84</f>
        <v>11</v>
      </c>
      <c r="M84">
        <f>IFERROR(SUM(DATASHEET!U84:W84),"")</f>
        <v>3</v>
      </c>
      <c r="N84">
        <f>IFERROR(SUM(DATASHEET!Y84:AA84),"")</f>
        <v>0</v>
      </c>
      <c r="O84">
        <f t="shared" si="7"/>
        <v>11</v>
      </c>
      <c r="P84">
        <f t="shared" si="12"/>
        <v>14</v>
      </c>
      <c r="Q84" s="329">
        <f t="shared" si="8"/>
        <v>0.7857142857142857</v>
      </c>
      <c r="R84" s="331" t="str">
        <f>IFERROR(VLOOKUP(A84,PROGRESS!$A$16:$AF$245,18,FALSE),"")</f>
        <v/>
      </c>
      <c r="S84" s="50" t="str">
        <f>DATASHEET!K84</f>
        <v>No</v>
      </c>
      <c r="T84" s="50" t="str">
        <f t="shared" si="9"/>
        <v>N</v>
      </c>
      <c r="U84" s="50" t="str">
        <f t="shared" si="10"/>
        <v>N</v>
      </c>
      <c r="V84" s="50" t="str">
        <f t="shared" si="11"/>
        <v>Y</v>
      </c>
    </row>
    <row r="85" spans="1:22" x14ac:dyDescent="0.25">
      <c r="A85">
        <f>DATASHEET!A85</f>
        <v>152884</v>
      </c>
      <c r="B85" t="str">
        <f>DATASHEET!B85</f>
        <v>JONES, Rafael</v>
      </c>
      <c r="C85">
        <v>8</v>
      </c>
      <c r="D85" t="str">
        <f>DATASHEET!D85</f>
        <v>M</v>
      </c>
      <c r="E85" t="str">
        <f>DATASHEET!J85</f>
        <v>N</v>
      </c>
      <c r="F85" t="str">
        <f>DATASHEET!E85</f>
        <v>N</v>
      </c>
      <c r="G85" t="str">
        <f>DATASHEET!F85</f>
        <v>White - British</v>
      </c>
      <c r="H85" t="str">
        <f>DATASHEET!H85</f>
        <v>N</v>
      </c>
      <c r="I85" t="str">
        <f>DATASHEET!I85</f>
        <v>N</v>
      </c>
      <c r="J85" t="str">
        <f>DATASHEET!M85</f>
        <v>M</v>
      </c>
      <c r="K85">
        <f>DATASHEET!S85</f>
        <v>1</v>
      </c>
      <c r="L85">
        <f>DATASHEET!T85</f>
        <v>13</v>
      </c>
      <c r="M85">
        <f>IFERROR(SUM(DATASHEET!U85:W85),"")</f>
        <v>0</v>
      </c>
      <c r="N85">
        <f>IFERROR(SUM(DATASHEET!Y85:AA85),"")</f>
        <v>0</v>
      </c>
      <c r="O85">
        <f t="shared" si="7"/>
        <v>14</v>
      </c>
      <c r="P85">
        <f t="shared" si="12"/>
        <v>14</v>
      </c>
      <c r="Q85" s="329">
        <f t="shared" si="8"/>
        <v>1</v>
      </c>
      <c r="R85" s="331" t="str">
        <f>IFERROR(VLOOKUP(A85,PROGRESS!$A$16:$AF$245,18,FALSE),"")</f>
        <v/>
      </c>
      <c r="S85" s="50" t="str">
        <f>DATASHEET!K85</f>
        <v>No</v>
      </c>
      <c r="T85" s="50" t="str">
        <f t="shared" si="9"/>
        <v>N</v>
      </c>
      <c r="U85" s="50" t="str">
        <f t="shared" si="10"/>
        <v>N</v>
      </c>
      <c r="V85" s="50" t="str">
        <f t="shared" si="11"/>
        <v>Y</v>
      </c>
    </row>
    <row r="86" spans="1:22" x14ac:dyDescent="0.25">
      <c r="A86">
        <f>DATASHEET!A86</f>
        <v>152794</v>
      </c>
      <c r="B86" t="str">
        <f>DATASHEET!B86</f>
        <v>KABBIE, Kaleb</v>
      </c>
      <c r="C86">
        <v>8</v>
      </c>
      <c r="D86" t="str">
        <f>DATASHEET!D86</f>
        <v>M</v>
      </c>
      <c r="E86" t="str">
        <f>DATASHEET!J86</f>
        <v>K</v>
      </c>
      <c r="F86" t="str">
        <f>DATASHEET!E86</f>
        <v>N</v>
      </c>
      <c r="G86" t="str">
        <f>DATASHEET!F86</f>
        <v>Other Black African</v>
      </c>
      <c r="H86" t="str">
        <f>DATASHEET!H86</f>
        <v>N</v>
      </c>
      <c r="I86" t="str">
        <f>DATASHEET!I86</f>
        <v>N</v>
      </c>
      <c r="J86" t="str">
        <f>DATASHEET!M86</f>
        <v>L</v>
      </c>
      <c r="K86">
        <f>DATASHEET!S86</f>
        <v>1</v>
      </c>
      <c r="L86">
        <f>DATASHEET!T86</f>
        <v>4</v>
      </c>
      <c r="M86">
        <f>IFERROR(SUM(DATASHEET!U86:W86),"")</f>
        <v>9</v>
      </c>
      <c r="N86">
        <f>IFERROR(SUM(DATASHEET!Y86:AA86),"")</f>
        <v>0</v>
      </c>
      <c r="O86">
        <f t="shared" si="7"/>
        <v>5</v>
      </c>
      <c r="P86">
        <f t="shared" si="12"/>
        <v>14</v>
      </c>
      <c r="Q86" s="329">
        <f t="shared" si="8"/>
        <v>0.35714285714285715</v>
      </c>
      <c r="R86" s="331" t="str">
        <f>IFERROR(VLOOKUP(A86,PROGRESS!$A$16:$AF$245,18,FALSE),"")</f>
        <v/>
      </c>
      <c r="S86" s="50" t="str">
        <f>DATASHEET!K86</f>
        <v>No</v>
      </c>
      <c r="T86" s="50" t="str">
        <f t="shared" si="9"/>
        <v>N</v>
      </c>
      <c r="U86" s="50" t="str">
        <f t="shared" si="10"/>
        <v>N</v>
      </c>
      <c r="V86" s="50" t="str">
        <f t="shared" si="11"/>
        <v>Y</v>
      </c>
    </row>
    <row r="87" spans="1:22" x14ac:dyDescent="0.25">
      <c r="A87">
        <f>DATASHEET!A87</f>
        <v>152855</v>
      </c>
      <c r="B87" t="str">
        <f>DATASHEET!B87</f>
        <v>KABUNGA, Daniel</v>
      </c>
      <c r="C87">
        <v>8</v>
      </c>
      <c r="D87" t="str">
        <f>DATASHEET!D87</f>
        <v>M</v>
      </c>
      <c r="E87" t="str">
        <f>DATASHEET!J87</f>
        <v>N</v>
      </c>
      <c r="F87" t="str">
        <f>DATASHEET!E87</f>
        <v>N</v>
      </c>
      <c r="G87" t="str">
        <f>DATASHEET!F87</f>
        <v>Other Black African</v>
      </c>
      <c r="H87" t="str">
        <f>DATASHEET!H87</f>
        <v>N</v>
      </c>
      <c r="I87" t="str">
        <f>DATASHEET!I87</f>
        <v>N</v>
      </c>
      <c r="J87" t="str">
        <f>DATASHEET!M87</f>
        <v>M</v>
      </c>
      <c r="K87">
        <f>DATASHEET!S87</f>
        <v>0</v>
      </c>
      <c r="L87">
        <f>DATASHEET!T87</f>
        <v>13</v>
      </c>
      <c r="M87">
        <f>IFERROR(SUM(DATASHEET!U87:W87),"")</f>
        <v>1</v>
      </c>
      <c r="N87">
        <f>IFERROR(SUM(DATASHEET!Y87:AA87),"")</f>
        <v>0</v>
      </c>
      <c r="O87">
        <f t="shared" si="7"/>
        <v>13</v>
      </c>
      <c r="P87">
        <f t="shared" si="12"/>
        <v>14</v>
      </c>
      <c r="Q87" s="329">
        <f t="shared" si="8"/>
        <v>0.9285714285714286</v>
      </c>
      <c r="R87" s="331" t="str">
        <f>IFERROR(VLOOKUP(A87,PROGRESS!$A$16:$AF$245,18,FALSE),"")</f>
        <v/>
      </c>
      <c r="S87" s="50" t="str">
        <f>DATASHEET!K87</f>
        <v>No</v>
      </c>
      <c r="T87" s="50" t="str">
        <f t="shared" si="9"/>
        <v>N</v>
      </c>
      <c r="U87" s="50" t="str">
        <f t="shared" si="10"/>
        <v>N</v>
      </c>
      <c r="V87" s="50" t="str">
        <f t="shared" si="11"/>
        <v>Y</v>
      </c>
    </row>
    <row r="88" spans="1:22" x14ac:dyDescent="0.25">
      <c r="A88">
        <f>DATASHEET!A88</f>
        <v>152916</v>
      </c>
      <c r="B88" t="str">
        <f>DATASHEET!B88</f>
        <v>KAZADI, Oliver</v>
      </c>
      <c r="C88">
        <v>8</v>
      </c>
      <c r="D88" t="str">
        <f>DATASHEET!D88</f>
        <v>M</v>
      </c>
      <c r="E88" t="str">
        <f>DATASHEET!J88</f>
        <v>N</v>
      </c>
      <c r="F88" t="str">
        <f>DATASHEET!E88</f>
        <v>Y</v>
      </c>
      <c r="G88" t="str">
        <f>DATASHEET!F88</f>
        <v>Other Mixed Background</v>
      </c>
      <c r="H88" t="str">
        <f>DATASHEET!H88</f>
        <v>Y</v>
      </c>
      <c r="I88" t="str">
        <f>DATASHEET!I88</f>
        <v>N</v>
      </c>
      <c r="J88" t="str">
        <f>DATASHEET!M88</f>
        <v>H</v>
      </c>
      <c r="K88">
        <f>DATASHEET!S88</f>
        <v>1</v>
      </c>
      <c r="L88">
        <f>DATASHEET!T88</f>
        <v>13</v>
      </c>
      <c r="M88">
        <f>IFERROR(SUM(DATASHEET!U88:W88),"")</f>
        <v>0</v>
      </c>
      <c r="N88">
        <f>IFERROR(SUM(DATASHEET!Y88:AA88),"")</f>
        <v>0</v>
      </c>
      <c r="O88">
        <f t="shared" si="7"/>
        <v>14</v>
      </c>
      <c r="P88">
        <f t="shared" si="12"/>
        <v>14</v>
      </c>
      <c r="Q88" s="329">
        <f t="shared" si="8"/>
        <v>1</v>
      </c>
      <c r="R88" s="331" t="str">
        <f>IFERROR(VLOOKUP(A88,PROGRESS!$A$16:$AF$245,18,FALSE),"")</f>
        <v/>
      </c>
      <c r="S88" s="50" t="str">
        <f>DATASHEET!K88</f>
        <v>No</v>
      </c>
      <c r="T88" s="50" t="str">
        <f t="shared" si="9"/>
        <v>N</v>
      </c>
      <c r="U88" s="50" t="str">
        <f t="shared" si="10"/>
        <v>Y</v>
      </c>
      <c r="V88" s="50" t="str">
        <f t="shared" si="11"/>
        <v>N</v>
      </c>
    </row>
    <row r="89" spans="1:22" x14ac:dyDescent="0.25">
      <c r="A89">
        <f>DATASHEET!A89</f>
        <v>152887</v>
      </c>
      <c r="B89" t="str">
        <f>DATASHEET!B89</f>
        <v>KHAN, Inaya</v>
      </c>
      <c r="C89">
        <v>8</v>
      </c>
      <c r="D89" t="str">
        <f>DATASHEET!D89</f>
        <v>F</v>
      </c>
      <c r="E89" t="str">
        <f>DATASHEET!J89</f>
        <v>N</v>
      </c>
      <c r="F89" t="str">
        <f>DATASHEET!E89</f>
        <v>N</v>
      </c>
      <c r="G89" t="str">
        <f>DATASHEET!F89</f>
        <v>Pakistani</v>
      </c>
      <c r="H89" t="str">
        <f>DATASHEET!H89</f>
        <v>N</v>
      </c>
      <c r="I89" t="str">
        <f>DATASHEET!I89</f>
        <v>N</v>
      </c>
      <c r="J89" t="str">
        <f>DATASHEET!M89</f>
        <v>M</v>
      </c>
      <c r="K89">
        <f>DATASHEET!S89</f>
        <v>1</v>
      </c>
      <c r="L89">
        <f>DATASHEET!T89</f>
        <v>12</v>
      </c>
      <c r="M89">
        <f>IFERROR(SUM(DATASHEET!U89:W89),"")</f>
        <v>0</v>
      </c>
      <c r="N89">
        <f>IFERROR(SUM(DATASHEET!Y89:AA89),"")</f>
        <v>0</v>
      </c>
      <c r="O89">
        <f t="shared" si="7"/>
        <v>13</v>
      </c>
      <c r="P89">
        <f t="shared" si="12"/>
        <v>13</v>
      </c>
      <c r="Q89" s="329">
        <f t="shared" si="8"/>
        <v>1</v>
      </c>
      <c r="R89" s="331" t="str">
        <f>IFERROR(VLOOKUP(A89,PROGRESS!$A$16:$AF$245,18,FALSE),"")</f>
        <v/>
      </c>
      <c r="S89" s="50" t="str">
        <f>DATASHEET!K89</f>
        <v>No</v>
      </c>
      <c r="T89" s="50" t="str">
        <f t="shared" si="9"/>
        <v>N</v>
      </c>
      <c r="U89" s="50" t="str">
        <f t="shared" si="10"/>
        <v>N</v>
      </c>
      <c r="V89" s="50" t="str">
        <f t="shared" si="11"/>
        <v>N</v>
      </c>
    </row>
    <row r="90" spans="1:22" x14ac:dyDescent="0.25">
      <c r="A90">
        <f>DATASHEET!A90</f>
        <v>152885</v>
      </c>
      <c r="B90" t="str">
        <f>DATASHEET!B90</f>
        <v>KIKET-MAKOUBI, Inke</v>
      </c>
      <c r="C90">
        <v>8</v>
      </c>
      <c r="D90" t="str">
        <f>DATASHEET!D90</f>
        <v>M</v>
      </c>
      <c r="E90" t="str">
        <f>DATASHEET!J90</f>
        <v>K</v>
      </c>
      <c r="F90" t="str">
        <f>DATASHEET!E90</f>
        <v>N</v>
      </c>
      <c r="G90" t="str">
        <f>DATASHEET!F90</f>
        <v>Other Black African</v>
      </c>
      <c r="H90" t="str">
        <f>DATASHEET!H90</f>
        <v>N</v>
      </c>
      <c r="I90" t="str">
        <f>DATASHEET!I90</f>
        <v>N</v>
      </c>
      <c r="J90" t="str">
        <f>DATASHEET!M90</f>
        <v>H</v>
      </c>
      <c r="K90">
        <f>DATASHEET!S90</f>
        <v>0</v>
      </c>
      <c r="L90">
        <f>DATASHEET!T90</f>
        <v>11</v>
      </c>
      <c r="M90">
        <f>IFERROR(SUM(DATASHEET!U90:W90),"")</f>
        <v>3</v>
      </c>
      <c r="N90">
        <f>IFERROR(SUM(DATASHEET!Y90:AA90),"")</f>
        <v>0</v>
      </c>
      <c r="O90">
        <f t="shared" si="7"/>
        <v>11</v>
      </c>
      <c r="P90">
        <f t="shared" si="12"/>
        <v>14</v>
      </c>
      <c r="Q90" s="329">
        <f t="shared" si="8"/>
        <v>0.7857142857142857</v>
      </c>
      <c r="R90" s="331" t="str">
        <f>IFERROR(VLOOKUP(A90,PROGRESS!$A$16:$AF$245,18,FALSE),"")</f>
        <v/>
      </c>
      <c r="S90" s="50" t="str">
        <f>DATASHEET!K90</f>
        <v>No</v>
      </c>
      <c r="T90" s="50" t="str">
        <f t="shared" si="9"/>
        <v>N</v>
      </c>
      <c r="U90" s="50" t="str">
        <f t="shared" si="10"/>
        <v>Y</v>
      </c>
      <c r="V90" s="50" t="str">
        <f t="shared" si="11"/>
        <v>N</v>
      </c>
    </row>
    <row r="91" spans="1:22" x14ac:dyDescent="0.25">
      <c r="A91">
        <f>DATASHEET!A91</f>
        <v>152922</v>
      </c>
      <c r="B91" t="str">
        <f>DATASHEET!B91</f>
        <v>KING, Sarah</v>
      </c>
      <c r="C91">
        <v>8</v>
      </c>
      <c r="D91" t="str">
        <f>DATASHEET!D91</f>
        <v>F</v>
      </c>
      <c r="E91" t="str">
        <f>DATASHEET!J91</f>
        <v>N</v>
      </c>
      <c r="F91" t="str">
        <f>DATASHEET!E91</f>
        <v>N</v>
      </c>
      <c r="G91" t="str">
        <f>DATASHEET!F91</f>
        <v>White - British</v>
      </c>
      <c r="H91" t="str">
        <f>DATASHEET!H91</f>
        <v>N</v>
      </c>
      <c r="I91" t="str">
        <f>DATASHEET!I91</f>
        <v>N</v>
      </c>
      <c r="J91" t="str">
        <f>DATASHEET!M91</f>
        <v>H</v>
      </c>
      <c r="K91">
        <f>DATASHEET!S91</f>
        <v>3</v>
      </c>
      <c r="L91">
        <f>DATASHEET!T91</f>
        <v>11</v>
      </c>
      <c r="M91">
        <f>IFERROR(SUM(DATASHEET!U91:W91),"")</f>
        <v>0</v>
      </c>
      <c r="N91">
        <f>IFERROR(SUM(DATASHEET!Y91:AA91),"")</f>
        <v>0</v>
      </c>
      <c r="O91">
        <f t="shared" si="7"/>
        <v>14</v>
      </c>
      <c r="P91">
        <f t="shared" si="12"/>
        <v>14</v>
      </c>
      <c r="Q91" s="329">
        <f t="shared" si="8"/>
        <v>1</v>
      </c>
      <c r="R91" s="331" t="str">
        <f>IFERROR(VLOOKUP(A91,PROGRESS!$A$16:$AF$245,18,FALSE),"")</f>
        <v/>
      </c>
      <c r="S91" s="50" t="str">
        <f>DATASHEET!K91</f>
        <v>No</v>
      </c>
      <c r="T91" s="50" t="str">
        <f t="shared" si="9"/>
        <v>N</v>
      </c>
      <c r="U91" s="50" t="str">
        <f t="shared" si="10"/>
        <v>N</v>
      </c>
      <c r="V91" s="50" t="str">
        <f t="shared" si="11"/>
        <v>N</v>
      </c>
    </row>
    <row r="92" spans="1:22" x14ac:dyDescent="0.25">
      <c r="A92">
        <f>DATASHEET!A92</f>
        <v>152902</v>
      </c>
      <c r="B92" t="str">
        <f>DATASHEET!B92</f>
        <v>KING-SMITH, Leo</v>
      </c>
      <c r="C92">
        <v>8</v>
      </c>
      <c r="D92" t="str">
        <f>DATASHEET!D92</f>
        <v>M</v>
      </c>
      <c r="E92" t="str">
        <f>DATASHEET!J92</f>
        <v>N</v>
      </c>
      <c r="F92" t="str">
        <f>DATASHEET!E92</f>
        <v>N</v>
      </c>
      <c r="G92" t="str">
        <f>DATASHEET!F92</f>
        <v>White Other</v>
      </c>
      <c r="H92" t="str">
        <f>DATASHEET!H92</f>
        <v>N</v>
      </c>
      <c r="I92" t="str">
        <f>DATASHEET!I92</f>
        <v>N</v>
      </c>
      <c r="J92" t="str">
        <f>DATASHEET!M92</f>
        <v>H</v>
      </c>
      <c r="K92">
        <f>DATASHEET!S92</f>
        <v>1</v>
      </c>
      <c r="L92">
        <f>DATASHEET!T92</f>
        <v>13</v>
      </c>
      <c r="M92">
        <f>IFERROR(SUM(DATASHEET!U92:W92),"")</f>
        <v>0</v>
      </c>
      <c r="N92">
        <f>IFERROR(SUM(DATASHEET!Y92:AA92),"")</f>
        <v>0</v>
      </c>
      <c r="O92">
        <f t="shared" si="7"/>
        <v>14</v>
      </c>
      <c r="P92">
        <f t="shared" si="12"/>
        <v>14</v>
      </c>
      <c r="Q92" s="329">
        <f t="shared" si="8"/>
        <v>1</v>
      </c>
      <c r="R92" s="331" t="str">
        <f>IFERROR(VLOOKUP(A92,PROGRESS!$A$16:$AF$245,18,FALSE),"")</f>
        <v/>
      </c>
      <c r="S92" s="50" t="str">
        <f>DATASHEET!K92</f>
        <v>No</v>
      </c>
      <c r="T92" s="50" t="str">
        <f t="shared" si="9"/>
        <v>N</v>
      </c>
      <c r="U92" s="50" t="str">
        <f t="shared" si="10"/>
        <v>Y</v>
      </c>
      <c r="V92" s="50" t="str">
        <f t="shared" si="11"/>
        <v>N</v>
      </c>
    </row>
    <row r="93" spans="1:22" x14ac:dyDescent="0.25">
      <c r="A93">
        <f>DATASHEET!A93</f>
        <v>152876</v>
      </c>
      <c r="B93" t="str">
        <f>DATASHEET!B93</f>
        <v>KIRBY, Caleb</v>
      </c>
      <c r="C93">
        <v>8</v>
      </c>
      <c r="D93" t="str">
        <f>DATASHEET!D93</f>
        <v>M</v>
      </c>
      <c r="E93" t="str">
        <f>DATASHEET!J93</f>
        <v>N</v>
      </c>
      <c r="F93" t="str">
        <f>DATASHEET!E93</f>
        <v>N</v>
      </c>
      <c r="G93" t="str">
        <f>DATASHEET!F93</f>
        <v>White - British</v>
      </c>
      <c r="H93" t="str">
        <f>DATASHEET!H93</f>
        <v>N</v>
      </c>
      <c r="I93" t="str">
        <f>DATASHEET!I93</f>
        <v>N</v>
      </c>
      <c r="J93" t="str">
        <f>DATASHEET!M93</f>
        <v>H</v>
      </c>
      <c r="K93">
        <f>DATASHEET!S93</f>
        <v>0</v>
      </c>
      <c r="L93">
        <f>DATASHEET!T93</f>
        <v>13</v>
      </c>
      <c r="M93">
        <f>IFERROR(SUM(DATASHEET!U93:W93),"")</f>
        <v>0</v>
      </c>
      <c r="N93">
        <f>IFERROR(SUM(DATASHEET!Y93:AA93),"")</f>
        <v>0</v>
      </c>
      <c r="O93">
        <f t="shared" si="7"/>
        <v>13</v>
      </c>
      <c r="P93">
        <f t="shared" si="12"/>
        <v>13</v>
      </c>
      <c r="Q93" s="329">
        <f t="shared" si="8"/>
        <v>1</v>
      </c>
      <c r="R93" s="331" t="str">
        <f>IFERROR(VLOOKUP(A93,PROGRESS!$A$16:$AF$245,18,FALSE),"")</f>
        <v/>
      </c>
      <c r="S93" s="50" t="str">
        <f>DATASHEET!K93</f>
        <v>Yes</v>
      </c>
      <c r="T93" s="50" t="str">
        <f t="shared" si="9"/>
        <v>N</v>
      </c>
      <c r="U93" s="50" t="str">
        <f t="shared" si="10"/>
        <v>Y</v>
      </c>
      <c r="V93" s="50" t="str">
        <f t="shared" si="11"/>
        <v>N</v>
      </c>
    </row>
    <row r="94" spans="1:22" x14ac:dyDescent="0.25">
      <c r="A94">
        <f>DATASHEET!A94</f>
        <v>152811</v>
      </c>
      <c r="B94" t="str">
        <f>DATASHEET!B94</f>
        <v>KIRKMAN, Harry</v>
      </c>
      <c r="C94">
        <v>8</v>
      </c>
      <c r="D94" t="str">
        <f>DATASHEET!D94</f>
        <v>M</v>
      </c>
      <c r="E94" t="str">
        <f>DATASHEET!J94</f>
        <v>N</v>
      </c>
      <c r="F94" t="str">
        <f>DATASHEET!E94</f>
        <v>N</v>
      </c>
      <c r="G94" t="str">
        <f>DATASHEET!F94</f>
        <v>White - British</v>
      </c>
      <c r="H94" t="str">
        <f>DATASHEET!H94</f>
        <v>N</v>
      </c>
      <c r="I94" t="str">
        <f>DATASHEET!I94</f>
        <v>N</v>
      </c>
      <c r="J94" t="str">
        <f>DATASHEET!M94</f>
        <v>M</v>
      </c>
      <c r="K94">
        <f>DATASHEET!S94</f>
        <v>5</v>
      </c>
      <c r="L94">
        <f>DATASHEET!T94</f>
        <v>9</v>
      </c>
      <c r="M94">
        <f>IFERROR(SUM(DATASHEET!U94:W94),"")</f>
        <v>0</v>
      </c>
      <c r="N94">
        <f>IFERROR(SUM(DATASHEET!Y94:AA94),"")</f>
        <v>0</v>
      </c>
      <c r="O94">
        <f t="shared" si="7"/>
        <v>14</v>
      </c>
      <c r="P94">
        <f t="shared" si="12"/>
        <v>14</v>
      </c>
      <c r="Q94" s="329">
        <f t="shared" si="8"/>
        <v>1</v>
      </c>
      <c r="R94" s="331" t="str">
        <f>IFERROR(VLOOKUP(A94,PROGRESS!$A$16:$AF$245,18,FALSE),"")</f>
        <v/>
      </c>
      <c r="S94" s="50" t="str">
        <f>DATASHEET!K94</f>
        <v>No</v>
      </c>
      <c r="T94" s="50" t="str">
        <f t="shared" si="9"/>
        <v>N</v>
      </c>
      <c r="U94" s="50" t="str">
        <f t="shared" si="10"/>
        <v>N</v>
      </c>
      <c r="V94" s="50" t="str">
        <f t="shared" si="11"/>
        <v>Y</v>
      </c>
    </row>
    <row r="95" spans="1:22" x14ac:dyDescent="0.25">
      <c r="A95">
        <f>DATASHEET!A95</f>
        <v>152918</v>
      </c>
      <c r="B95" t="str">
        <f>DATASHEET!B95</f>
        <v>KOWALSKI, Marcel</v>
      </c>
      <c r="C95">
        <v>8</v>
      </c>
      <c r="D95" t="str">
        <f>DATASHEET!D95</f>
        <v>M</v>
      </c>
      <c r="E95" t="str">
        <f>DATASHEET!J95</f>
        <v>N</v>
      </c>
      <c r="F95" t="str">
        <f>DATASHEET!E95</f>
        <v>N</v>
      </c>
      <c r="G95" t="str">
        <f>DATASHEET!F95</f>
        <v>White Eastern European</v>
      </c>
      <c r="H95" t="str">
        <f>DATASHEET!H95</f>
        <v>N</v>
      </c>
      <c r="I95" t="str">
        <f>DATASHEET!I95</f>
        <v>N</v>
      </c>
      <c r="J95" t="str">
        <f>DATASHEET!M95</f>
        <v>M</v>
      </c>
      <c r="K95">
        <f>DATASHEET!S95</f>
        <v>1</v>
      </c>
      <c r="L95">
        <f>DATASHEET!T95</f>
        <v>12</v>
      </c>
      <c r="M95">
        <f>IFERROR(SUM(DATASHEET!U95:W95),"")</f>
        <v>1</v>
      </c>
      <c r="N95">
        <f>IFERROR(SUM(DATASHEET!Y95:AA95),"")</f>
        <v>0</v>
      </c>
      <c r="O95">
        <f t="shared" si="7"/>
        <v>13</v>
      </c>
      <c r="P95">
        <f t="shared" si="12"/>
        <v>14</v>
      </c>
      <c r="Q95" s="329">
        <f t="shared" si="8"/>
        <v>0.9285714285714286</v>
      </c>
      <c r="R95" s="331" t="str">
        <f>IFERROR(VLOOKUP(A95,PROGRESS!$A$16:$AF$245,18,FALSE),"")</f>
        <v/>
      </c>
      <c r="S95" s="50" t="str">
        <f>DATASHEET!K95</f>
        <v>No</v>
      </c>
      <c r="T95" s="50" t="str">
        <f t="shared" si="9"/>
        <v>N</v>
      </c>
      <c r="U95" s="50" t="str">
        <f t="shared" si="10"/>
        <v>N</v>
      </c>
      <c r="V95" s="50" t="str">
        <f t="shared" si="11"/>
        <v>Y</v>
      </c>
    </row>
    <row r="96" spans="1:22" x14ac:dyDescent="0.25">
      <c r="A96">
        <f>DATASHEET!A96</f>
        <v>152747</v>
      </c>
      <c r="B96" t="str">
        <f>DATASHEET!B96</f>
        <v>LAGASON, Jakob</v>
      </c>
      <c r="C96">
        <v>8</v>
      </c>
      <c r="D96" t="str">
        <f>DATASHEET!D96</f>
        <v>M</v>
      </c>
      <c r="E96" t="str">
        <f>DATASHEET!J96</f>
        <v>N</v>
      </c>
      <c r="F96" t="str">
        <f>DATASHEET!E96</f>
        <v>N</v>
      </c>
      <c r="G96" t="str">
        <f>DATASHEET!F96</f>
        <v>Other Ethnic Group</v>
      </c>
      <c r="H96" t="str">
        <f>DATASHEET!H96</f>
        <v>N</v>
      </c>
      <c r="I96" t="str">
        <f>DATASHEET!I96</f>
        <v>N</v>
      </c>
      <c r="J96" t="str">
        <f>DATASHEET!M96</f>
        <v/>
      </c>
      <c r="K96">
        <f>DATASHEET!S96</f>
        <v>2</v>
      </c>
      <c r="L96">
        <f>DATASHEET!T96</f>
        <v>12</v>
      </c>
      <c r="M96">
        <f>IFERROR(SUM(DATASHEET!U96:W96),"")</f>
        <v>0</v>
      </c>
      <c r="N96">
        <f>IFERROR(SUM(DATASHEET!Y96:AA96),"")</f>
        <v>0</v>
      </c>
      <c r="O96">
        <f t="shared" si="7"/>
        <v>14</v>
      </c>
      <c r="P96">
        <f t="shared" si="12"/>
        <v>14</v>
      </c>
      <c r="Q96" s="329">
        <f t="shared" si="8"/>
        <v>1</v>
      </c>
      <c r="R96" s="331" t="str">
        <f>IFERROR(VLOOKUP(A96,PROGRESS!$A$16:$AF$245,18,FALSE),"")</f>
        <v/>
      </c>
      <c r="S96" s="50" t="str">
        <f>DATASHEET!K96</f>
        <v>No</v>
      </c>
      <c r="T96" s="50" t="str">
        <f t="shared" si="9"/>
        <v>N</v>
      </c>
      <c r="U96" s="50" t="str">
        <f t="shared" si="10"/>
        <v>N</v>
      </c>
      <c r="V96" s="50" t="str">
        <f t="shared" si="11"/>
        <v>Y</v>
      </c>
    </row>
    <row r="97" spans="1:22" x14ac:dyDescent="0.25">
      <c r="A97">
        <f>DATASHEET!A97</f>
        <v>152779</v>
      </c>
      <c r="B97" t="str">
        <f>DATASHEET!B97</f>
        <v>LAKE, Samuel</v>
      </c>
      <c r="C97">
        <v>8</v>
      </c>
      <c r="D97" t="str">
        <f>DATASHEET!D97</f>
        <v>M</v>
      </c>
      <c r="E97" t="str">
        <f>DATASHEET!J97</f>
        <v>N</v>
      </c>
      <c r="F97" t="str">
        <f>DATASHEET!E97</f>
        <v>N</v>
      </c>
      <c r="G97" t="str">
        <f>DATASHEET!F97</f>
        <v>White - British</v>
      </c>
      <c r="H97" t="str">
        <f>DATASHEET!H97</f>
        <v>N</v>
      </c>
      <c r="I97" t="str">
        <f>DATASHEET!I97</f>
        <v>N</v>
      </c>
      <c r="J97" t="str">
        <f>DATASHEET!M97</f>
        <v/>
      </c>
      <c r="K97">
        <f>DATASHEET!S97</f>
        <v>2</v>
      </c>
      <c r="L97">
        <f>DATASHEET!T97</f>
        <v>12</v>
      </c>
      <c r="M97">
        <f>IFERROR(SUM(DATASHEET!U97:W97),"")</f>
        <v>0</v>
      </c>
      <c r="N97">
        <f>IFERROR(SUM(DATASHEET!Y97:AA97),"")</f>
        <v>0</v>
      </c>
      <c r="O97">
        <f t="shared" si="7"/>
        <v>14</v>
      </c>
      <c r="P97">
        <f t="shared" si="12"/>
        <v>14</v>
      </c>
      <c r="Q97" s="329">
        <f t="shared" si="8"/>
        <v>1</v>
      </c>
      <c r="R97" s="331" t="str">
        <f>IFERROR(VLOOKUP(A97,PROGRESS!$A$16:$AF$245,18,FALSE),"")</f>
        <v/>
      </c>
      <c r="S97" s="50" t="str">
        <f>DATASHEET!K97</f>
        <v>Yes</v>
      </c>
      <c r="T97" s="50" t="str">
        <f t="shared" si="9"/>
        <v>N</v>
      </c>
      <c r="U97" s="50" t="str">
        <f t="shared" si="10"/>
        <v>N</v>
      </c>
      <c r="V97" s="50" t="str">
        <f t="shared" si="11"/>
        <v>Y</v>
      </c>
    </row>
    <row r="98" spans="1:22" x14ac:dyDescent="0.25">
      <c r="A98">
        <f>DATASHEET!A98</f>
        <v>152748</v>
      </c>
      <c r="B98" t="str">
        <f>DATASHEET!B98</f>
        <v>LEADLEY, Daisy</v>
      </c>
      <c r="C98">
        <v>8</v>
      </c>
      <c r="D98" t="str">
        <f>DATASHEET!D98</f>
        <v>F</v>
      </c>
      <c r="E98" t="str">
        <f>DATASHEET!J98</f>
        <v>N</v>
      </c>
      <c r="F98" t="str">
        <f>DATASHEET!E98</f>
        <v>N</v>
      </c>
      <c r="G98" t="str">
        <f>DATASHEET!F98</f>
        <v>White - British</v>
      </c>
      <c r="H98" t="str">
        <f>DATASHEET!H98</f>
        <v>N</v>
      </c>
      <c r="I98" t="str">
        <f>DATASHEET!I98</f>
        <v>N</v>
      </c>
      <c r="J98" t="str">
        <f>DATASHEET!M98</f>
        <v>M</v>
      </c>
      <c r="K98">
        <f>DATASHEET!S98</f>
        <v>2</v>
      </c>
      <c r="L98">
        <f>DATASHEET!T98</f>
        <v>12</v>
      </c>
      <c r="M98">
        <f>IFERROR(SUM(DATASHEET!U98:W98),"")</f>
        <v>0</v>
      </c>
      <c r="N98">
        <f>IFERROR(SUM(DATASHEET!Y98:AA98),"")</f>
        <v>0</v>
      </c>
      <c r="O98">
        <f t="shared" si="7"/>
        <v>14</v>
      </c>
      <c r="P98">
        <f t="shared" si="12"/>
        <v>14</v>
      </c>
      <c r="Q98" s="329">
        <f t="shared" si="8"/>
        <v>1</v>
      </c>
      <c r="R98" s="331" t="str">
        <f>IFERROR(VLOOKUP(A98,PROGRESS!$A$16:$AF$245,18,FALSE),"")</f>
        <v/>
      </c>
      <c r="S98" s="50" t="str">
        <f>DATASHEET!K98</f>
        <v>No</v>
      </c>
      <c r="T98" s="50" t="str">
        <f t="shared" si="9"/>
        <v>N</v>
      </c>
      <c r="U98" s="50" t="str">
        <f t="shared" si="10"/>
        <v>N</v>
      </c>
      <c r="V98" s="50" t="str">
        <f t="shared" si="11"/>
        <v>N</v>
      </c>
    </row>
    <row r="99" spans="1:22" x14ac:dyDescent="0.25">
      <c r="A99">
        <f>DATASHEET!A99</f>
        <v>152809</v>
      </c>
      <c r="B99" t="str">
        <f>DATASHEET!B99</f>
        <v>LEDGER, Maisie</v>
      </c>
      <c r="C99">
        <v>8</v>
      </c>
      <c r="D99" t="str">
        <f>DATASHEET!D99</f>
        <v>F</v>
      </c>
      <c r="E99" t="str">
        <f>DATASHEET!J99</f>
        <v>N</v>
      </c>
      <c r="F99" t="str">
        <f>DATASHEET!E99</f>
        <v>N</v>
      </c>
      <c r="G99" t="str">
        <f>DATASHEET!F99</f>
        <v>White - British</v>
      </c>
      <c r="H99" t="str">
        <f>DATASHEET!H99</f>
        <v>N</v>
      </c>
      <c r="I99" t="str">
        <f>DATASHEET!I99</f>
        <v>N</v>
      </c>
      <c r="J99" t="str">
        <f>DATASHEET!M99</f>
        <v>M</v>
      </c>
      <c r="K99">
        <f>DATASHEET!S99</f>
        <v>1</v>
      </c>
      <c r="L99">
        <f>DATASHEET!T99</f>
        <v>13</v>
      </c>
      <c r="M99">
        <f>IFERROR(SUM(DATASHEET!U99:W99),"")</f>
        <v>0</v>
      </c>
      <c r="N99">
        <f>IFERROR(SUM(DATASHEET!Y99:AA99),"")</f>
        <v>0</v>
      </c>
      <c r="O99">
        <f t="shared" si="7"/>
        <v>14</v>
      </c>
      <c r="P99">
        <f t="shared" si="12"/>
        <v>14</v>
      </c>
      <c r="Q99" s="329">
        <f t="shared" si="8"/>
        <v>1</v>
      </c>
      <c r="R99" s="331" t="str">
        <f>IFERROR(VLOOKUP(A99,PROGRESS!$A$16:$AF$245,18,FALSE),"")</f>
        <v/>
      </c>
      <c r="S99" s="50" t="str">
        <f>DATASHEET!K99</f>
        <v>No</v>
      </c>
      <c r="T99" s="50" t="str">
        <f t="shared" si="9"/>
        <v>N</v>
      </c>
      <c r="U99" s="50" t="str">
        <f t="shared" si="10"/>
        <v>N</v>
      </c>
      <c r="V99" s="50" t="str">
        <f t="shared" si="11"/>
        <v>N</v>
      </c>
    </row>
    <row r="100" spans="1:22" x14ac:dyDescent="0.25">
      <c r="A100">
        <f>DATASHEET!A100</f>
        <v>152814</v>
      </c>
      <c r="B100" t="str">
        <f>DATASHEET!B100</f>
        <v>LIN, Queenie</v>
      </c>
      <c r="C100">
        <v>8</v>
      </c>
      <c r="D100" t="str">
        <f>DATASHEET!D100</f>
        <v>F</v>
      </c>
      <c r="E100" t="str">
        <f>DATASHEET!J100</f>
        <v>N</v>
      </c>
      <c r="F100" t="str">
        <f>DATASHEET!E100</f>
        <v>N</v>
      </c>
      <c r="G100" t="str">
        <f>DATASHEET!F100</f>
        <v>Chinese</v>
      </c>
      <c r="H100" t="str">
        <f>DATASHEET!H100</f>
        <v>N</v>
      </c>
      <c r="I100" t="str">
        <f>DATASHEET!I100</f>
        <v>N</v>
      </c>
      <c r="J100" t="str">
        <f>DATASHEET!M100</f>
        <v>H</v>
      </c>
      <c r="K100">
        <f>DATASHEET!S100</f>
        <v>0</v>
      </c>
      <c r="L100">
        <f>DATASHEET!T100</f>
        <v>14</v>
      </c>
      <c r="M100">
        <f>IFERROR(SUM(DATASHEET!U100:W100),"")</f>
        <v>0</v>
      </c>
      <c r="N100">
        <f>IFERROR(SUM(DATASHEET!Y100:AA100),"")</f>
        <v>0</v>
      </c>
      <c r="O100">
        <f t="shared" si="7"/>
        <v>14</v>
      </c>
      <c r="P100">
        <f t="shared" si="12"/>
        <v>14</v>
      </c>
      <c r="Q100" s="329">
        <f t="shared" si="8"/>
        <v>1</v>
      </c>
      <c r="R100" s="331" t="str">
        <f>IFERROR(VLOOKUP(A100,PROGRESS!$A$16:$AF$245,18,FALSE),"")</f>
        <v/>
      </c>
      <c r="S100" s="50" t="str">
        <f>DATASHEET!K100</f>
        <v>No</v>
      </c>
      <c r="T100" s="50" t="str">
        <f t="shared" si="9"/>
        <v>N</v>
      </c>
      <c r="U100" s="50" t="str">
        <f t="shared" si="10"/>
        <v>N</v>
      </c>
      <c r="V100" s="50" t="str">
        <f t="shared" si="11"/>
        <v>N</v>
      </c>
    </row>
    <row r="101" spans="1:22" x14ac:dyDescent="0.25">
      <c r="A101">
        <f>DATASHEET!A101</f>
        <v>160001</v>
      </c>
      <c r="B101" t="str">
        <f>DATASHEET!B101</f>
        <v>LOH, Caleb</v>
      </c>
      <c r="C101">
        <v>8</v>
      </c>
      <c r="D101" t="str">
        <f>DATASHEET!D101</f>
        <v>M</v>
      </c>
      <c r="E101" t="str">
        <f>DATASHEET!J101</f>
        <v>N</v>
      </c>
      <c r="F101" t="str">
        <f>DATASHEET!E101</f>
        <v>N</v>
      </c>
      <c r="G101" t="str">
        <f>DATASHEET!F101</f>
        <v>Chinese and Any Other Ethnic Group</v>
      </c>
      <c r="H101" t="str">
        <f>DATASHEET!H101</f>
        <v>N</v>
      </c>
      <c r="I101" t="str">
        <f>DATASHEET!I101</f>
        <v>N</v>
      </c>
      <c r="J101" t="str">
        <f>DATASHEET!M101</f>
        <v>H</v>
      </c>
      <c r="K101">
        <f>DATASHEET!S101</f>
        <v>5</v>
      </c>
      <c r="L101">
        <f>DATASHEET!T101</f>
        <v>9</v>
      </c>
      <c r="M101">
        <f>IFERROR(SUM(DATASHEET!U101:W101),"")</f>
        <v>0</v>
      </c>
      <c r="N101">
        <f>IFERROR(SUM(DATASHEET!Y101:AA101),"")</f>
        <v>0</v>
      </c>
      <c r="O101">
        <f t="shared" si="7"/>
        <v>14</v>
      </c>
      <c r="P101">
        <f t="shared" si="12"/>
        <v>14</v>
      </c>
      <c r="Q101" s="329">
        <f t="shared" si="8"/>
        <v>1</v>
      </c>
      <c r="R101" s="331" t="str">
        <f>IFERROR(VLOOKUP(A101,PROGRESS!$A$16:$AF$245,18,FALSE),"")</f>
        <v/>
      </c>
      <c r="S101" s="50" t="str">
        <f>DATASHEET!K101</f>
        <v>No</v>
      </c>
      <c r="T101" s="50" t="str">
        <f t="shared" si="9"/>
        <v>N</v>
      </c>
      <c r="U101" s="50" t="str">
        <f t="shared" si="10"/>
        <v>Y</v>
      </c>
      <c r="V101" s="50" t="str">
        <f t="shared" si="11"/>
        <v>N</v>
      </c>
    </row>
    <row r="102" spans="1:22" x14ac:dyDescent="0.25">
      <c r="A102">
        <f>DATASHEET!A102</f>
        <v>152772</v>
      </c>
      <c r="B102" t="str">
        <f>DATASHEET!B102</f>
        <v>LOXLEY-TEASDALE, Erin</v>
      </c>
      <c r="C102">
        <v>8</v>
      </c>
      <c r="D102" t="str">
        <f>DATASHEET!D102</f>
        <v>F</v>
      </c>
      <c r="E102" t="str">
        <f>DATASHEET!J102</f>
        <v>N</v>
      </c>
      <c r="F102" t="str">
        <f>DATASHEET!E102</f>
        <v>N</v>
      </c>
      <c r="G102" t="str">
        <f>DATASHEET!F102</f>
        <v>White - British</v>
      </c>
      <c r="H102" t="str">
        <f>DATASHEET!H102</f>
        <v>N</v>
      </c>
      <c r="I102" t="str">
        <f>DATASHEET!I102</f>
        <v>N</v>
      </c>
      <c r="J102" t="str">
        <f>DATASHEET!M102</f>
        <v>H</v>
      </c>
      <c r="K102">
        <f>DATASHEET!S102</f>
        <v>1</v>
      </c>
      <c r="L102">
        <f>DATASHEET!T102</f>
        <v>13</v>
      </c>
      <c r="M102">
        <f>IFERROR(SUM(DATASHEET!U102:W102),"")</f>
        <v>0</v>
      </c>
      <c r="N102">
        <f>IFERROR(SUM(DATASHEET!Y102:AA102),"")</f>
        <v>0</v>
      </c>
      <c r="O102">
        <f t="shared" si="7"/>
        <v>14</v>
      </c>
      <c r="P102">
        <f t="shared" si="12"/>
        <v>14</v>
      </c>
      <c r="Q102" s="329">
        <f t="shared" si="8"/>
        <v>1</v>
      </c>
      <c r="R102" s="331" t="str">
        <f>IFERROR(VLOOKUP(A102,PROGRESS!$A$16:$AF$245,18,FALSE),"")</f>
        <v/>
      </c>
      <c r="S102" s="50" t="str">
        <f>DATASHEET!K102</f>
        <v>No</v>
      </c>
      <c r="T102" s="50" t="str">
        <f t="shared" si="9"/>
        <v>N</v>
      </c>
      <c r="U102" s="50" t="str">
        <f t="shared" si="10"/>
        <v>N</v>
      </c>
      <c r="V102" s="50" t="str">
        <f t="shared" si="11"/>
        <v>N</v>
      </c>
    </row>
    <row r="103" spans="1:22" x14ac:dyDescent="0.25">
      <c r="A103">
        <f>DATASHEET!A103</f>
        <v>152804</v>
      </c>
      <c r="B103" t="str">
        <f>DATASHEET!B103</f>
        <v>LUTAKOME, Whitney</v>
      </c>
      <c r="C103">
        <v>8</v>
      </c>
      <c r="D103" t="str">
        <f>DATASHEET!D103</f>
        <v>F</v>
      </c>
      <c r="E103" t="str">
        <f>DATASHEET!J103</f>
        <v>N</v>
      </c>
      <c r="F103" t="str">
        <f>DATASHEET!E103</f>
        <v>Y</v>
      </c>
      <c r="G103" t="str">
        <f>DATASHEET!F103</f>
        <v>Other Black African</v>
      </c>
      <c r="H103" t="str">
        <f>DATASHEET!H103</f>
        <v>Y</v>
      </c>
      <c r="I103" t="str">
        <f>DATASHEET!I103</f>
        <v>N</v>
      </c>
      <c r="J103" t="str">
        <f>DATASHEET!M103</f>
        <v>H</v>
      </c>
      <c r="K103">
        <f>DATASHEET!S103</f>
        <v>2</v>
      </c>
      <c r="L103">
        <f>DATASHEET!T103</f>
        <v>12</v>
      </c>
      <c r="M103">
        <f>IFERROR(SUM(DATASHEET!U103:W103),"")</f>
        <v>0</v>
      </c>
      <c r="N103">
        <f>IFERROR(SUM(DATASHEET!Y103:AA103),"")</f>
        <v>0</v>
      </c>
      <c r="O103">
        <f t="shared" si="7"/>
        <v>14</v>
      </c>
      <c r="P103">
        <f t="shared" si="12"/>
        <v>14</v>
      </c>
      <c r="Q103" s="329">
        <f t="shared" si="8"/>
        <v>1</v>
      </c>
      <c r="R103" s="331" t="str">
        <f>IFERROR(VLOOKUP(A103,PROGRESS!$A$16:$AF$245,18,FALSE),"")</f>
        <v/>
      </c>
      <c r="S103" s="50" t="str">
        <f>DATASHEET!K103</f>
        <v>No</v>
      </c>
      <c r="T103" s="50" t="str">
        <f t="shared" si="9"/>
        <v>N</v>
      </c>
      <c r="U103" s="50" t="str">
        <f t="shared" si="10"/>
        <v>N</v>
      </c>
      <c r="V103" s="50" t="str">
        <f t="shared" si="11"/>
        <v>N</v>
      </c>
    </row>
    <row r="104" spans="1:22" x14ac:dyDescent="0.25">
      <c r="A104">
        <f>DATASHEET!A104</f>
        <v>152787</v>
      </c>
      <c r="B104" t="str">
        <f>DATASHEET!B104</f>
        <v>MACHON, Charlie</v>
      </c>
      <c r="C104">
        <v>8</v>
      </c>
      <c r="D104" t="str">
        <f>DATASHEET!D104</f>
        <v>M</v>
      </c>
      <c r="E104" t="str">
        <f>DATASHEET!J104</f>
        <v>N</v>
      </c>
      <c r="F104" t="str">
        <f>DATASHEET!E104</f>
        <v>N</v>
      </c>
      <c r="G104" t="str">
        <f>DATASHEET!F104</f>
        <v>White - British</v>
      </c>
      <c r="H104" t="str">
        <f>DATASHEET!H104</f>
        <v>N</v>
      </c>
      <c r="I104" t="str">
        <f>DATASHEET!I104</f>
        <v>N</v>
      </c>
      <c r="J104" t="str">
        <f>DATASHEET!M104</f>
        <v>M</v>
      </c>
      <c r="K104">
        <f>DATASHEET!S104</f>
        <v>1</v>
      </c>
      <c r="L104">
        <f>DATASHEET!T104</f>
        <v>12</v>
      </c>
      <c r="M104">
        <f>IFERROR(SUM(DATASHEET!U104:W104),"")</f>
        <v>1</v>
      </c>
      <c r="N104">
        <f>IFERROR(SUM(DATASHEET!Y104:AA104),"")</f>
        <v>0</v>
      </c>
      <c r="O104">
        <f t="shared" si="7"/>
        <v>13</v>
      </c>
      <c r="P104">
        <f t="shared" si="12"/>
        <v>14</v>
      </c>
      <c r="Q104" s="329">
        <f t="shared" si="8"/>
        <v>0.9285714285714286</v>
      </c>
      <c r="R104" s="331" t="str">
        <f>IFERROR(VLOOKUP(A104,PROGRESS!$A$16:$AF$245,18,FALSE),"")</f>
        <v/>
      </c>
      <c r="S104" s="50" t="str">
        <f>DATASHEET!K104</f>
        <v>No</v>
      </c>
      <c r="T104" s="50" t="str">
        <f t="shared" si="9"/>
        <v>N</v>
      </c>
      <c r="U104" s="50" t="str">
        <f t="shared" si="10"/>
        <v>N</v>
      </c>
      <c r="V104" s="50" t="str">
        <f t="shared" si="11"/>
        <v>Y</v>
      </c>
    </row>
    <row r="105" spans="1:22" x14ac:dyDescent="0.25">
      <c r="A105">
        <f>DATASHEET!A105</f>
        <v>152939</v>
      </c>
      <c r="B105" t="str">
        <f>DATASHEET!B105</f>
        <v>MAHESWARA, Nendra</v>
      </c>
      <c r="C105">
        <v>8</v>
      </c>
      <c r="D105" t="str">
        <f>DATASHEET!D105</f>
        <v>M</v>
      </c>
      <c r="E105" t="str">
        <f>DATASHEET!J105</f>
        <v>E</v>
      </c>
      <c r="F105" t="str">
        <f>DATASHEET!E105</f>
        <v>N</v>
      </c>
      <c r="G105" t="str">
        <f>DATASHEET!F105</f>
        <v>Other Ethnic Group</v>
      </c>
      <c r="H105" t="str">
        <f>DATASHEET!H105</f>
        <v>N</v>
      </c>
      <c r="I105" t="str">
        <f>DATASHEET!I105</f>
        <v>N</v>
      </c>
      <c r="J105" t="str">
        <f>DATASHEET!M105</f>
        <v>L</v>
      </c>
      <c r="K105">
        <f>DATASHEET!S105</f>
        <v>0</v>
      </c>
      <c r="L105">
        <f>DATASHEET!T105</f>
        <v>14</v>
      </c>
      <c r="M105">
        <f>IFERROR(SUM(DATASHEET!U105:W105),"")</f>
        <v>0</v>
      </c>
      <c r="N105">
        <f>IFERROR(SUM(DATASHEET!Y105:AA105),"")</f>
        <v>0</v>
      </c>
      <c r="O105">
        <f t="shared" si="7"/>
        <v>14</v>
      </c>
      <c r="P105">
        <f t="shared" si="12"/>
        <v>14</v>
      </c>
      <c r="Q105" s="329">
        <f t="shared" si="8"/>
        <v>1</v>
      </c>
      <c r="R105" s="331" t="str">
        <f>IFERROR(VLOOKUP(A105,PROGRESS!$A$16:$AF$245,18,FALSE),"")</f>
        <v/>
      </c>
      <c r="S105" s="50" t="str">
        <f>DATASHEET!K105</f>
        <v>No</v>
      </c>
      <c r="T105" s="50" t="str">
        <f t="shared" si="9"/>
        <v>N</v>
      </c>
      <c r="U105" s="50" t="str">
        <f t="shared" si="10"/>
        <v>N</v>
      </c>
      <c r="V105" s="50" t="str">
        <f t="shared" si="11"/>
        <v>Y</v>
      </c>
    </row>
    <row r="106" spans="1:22" x14ac:dyDescent="0.25">
      <c r="A106">
        <f>DATASHEET!A106</f>
        <v>152807</v>
      </c>
      <c r="B106" t="str">
        <f>DATASHEET!B106</f>
        <v>MAHONEY, Lewis</v>
      </c>
      <c r="C106">
        <v>8</v>
      </c>
      <c r="D106" t="str">
        <f>DATASHEET!D106</f>
        <v>M</v>
      </c>
      <c r="E106" t="str">
        <f>DATASHEET!J106</f>
        <v>N</v>
      </c>
      <c r="F106" t="str">
        <f>DATASHEET!E106</f>
        <v>N</v>
      </c>
      <c r="G106" t="str">
        <f>DATASHEET!F106</f>
        <v>White and Any Other Asian Background</v>
      </c>
      <c r="H106" t="str">
        <f>DATASHEET!H106</f>
        <v>N</v>
      </c>
      <c r="I106" t="str">
        <f>DATASHEET!I106</f>
        <v>N</v>
      </c>
      <c r="J106" t="str">
        <f>DATASHEET!M106</f>
        <v/>
      </c>
      <c r="K106">
        <f>DATASHEET!S106</f>
        <v>2</v>
      </c>
      <c r="L106">
        <f>DATASHEET!T106</f>
        <v>12</v>
      </c>
      <c r="M106">
        <f>IFERROR(SUM(DATASHEET!U106:W106),"")</f>
        <v>0</v>
      </c>
      <c r="N106">
        <f>IFERROR(SUM(DATASHEET!Y106:AA106),"")</f>
        <v>0</v>
      </c>
      <c r="O106">
        <f t="shared" si="7"/>
        <v>14</v>
      </c>
      <c r="P106">
        <f t="shared" si="12"/>
        <v>14</v>
      </c>
      <c r="Q106" s="329">
        <f t="shared" si="8"/>
        <v>1</v>
      </c>
      <c r="R106" s="331" t="str">
        <f>IFERROR(VLOOKUP(A106,PROGRESS!$A$16:$AF$245,18,FALSE),"")</f>
        <v/>
      </c>
      <c r="S106" s="50" t="str">
        <f>DATASHEET!K106</f>
        <v>No</v>
      </c>
      <c r="T106" s="50" t="str">
        <f t="shared" si="9"/>
        <v>N</v>
      </c>
      <c r="U106" s="50" t="str">
        <f t="shared" si="10"/>
        <v>N</v>
      </c>
      <c r="V106" s="50" t="str">
        <f t="shared" si="11"/>
        <v>Y</v>
      </c>
    </row>
    <row r="107" spans="1:22" x14ac:dyDescent="0.25">
      <c r="A107">
        <f>DATASHEET!A107</f>
        <v>152816</v>
      </c>
      <c r="B107" t="str">
        <f>DATASHEET!B107</f>
        <v>MAKANJUOLA, Demi</v>
      </c>
      <c r="C107">
        <v>8</v>
      </c>
      <c r="D107" t="str">
        <f>DATASHEET!D107</f>
        <v>F</v>
      </c>
      <c r="E107" t="str">
        <f>DATASHEET!J107</f>
        <v>N</v>
      </c>
      <c r="F107" t="str">
        <f>DATASHEET!E107</f>
        <v>N</v>
      </c>
      <c r="G107" t="str">
        <f>DATASHEET!F107</f>
        <v>Other Black African</v>
      </c>
      <c r="H107" t="str">
        <f>DATASHEET!H107</f>
        <v>N</v>
      </c>
      <c r="I107" t="str">
        <f>DATASHEET!I107</f>
        <v>N</v>
      </c>
      <c r="J107" t="str">
        <f>DATASHEET!M107</f>
        <v>H</v>
      </c>
      <c r="K107">
        <f>DATASHEET!S107</f>
        <v>2</v>
      </c>
      <c r="L107">
        <f>DATASHEET!T107</f>
        <v>11</v>
      </c>
      <c r="M107">
        <f>IFERROR(SUM(DATASHEET!U107:W107),"")</f>
        <v>1</v>
      </c>
      <c r="N107">
        <f>IFERROR(SUM(DATASHEET!Y107:AA107),"")</f>
        <v>0</v>
      </c>
      <c r="O107">
        <f t="shared" si="7"/>
        <v>13</v>
      </c>
      <c r="P107">
        <f t="shared" si="12"/>
        <v>14</v>
      </c>
      <c r="Q107" s="329">
        <f t="shared" si="8"/>
        <v>0.9285714285714286</v>
      </c>
      <c r="R107" s="331" t="str">
        <f>IFERROR(VLOOKUP(A107,PROGRESS!$A$16:$AF$245,18,FALSE),"")</f>
        <v/>
      </c>
      <c r="S107" s="50" t="str">
        <f>DATASHEET!K107</f>
        <v>No</v>
      </c>
      <c r="T107" s="50" t="str">
        <f t="shared" si="9"/>
        <v>N</v>
      </c>
      <c r="U107" s="50" t="str">
        <f t="shared" si="10"/>
        <v>N</v>
      </c>
      <c r="V107" s="50" t="str">
        <f t="shared" si="11"/>
        <v>N</v>
      </c>
    </row>
    <row r="108" spans="1:22" x14ac:dyDescent="0.25">
      <c r="A108">
        <f>DATASHEET!A108</f>
        <v>152848</v>
      </c>
      <c r="B108" t="str">
        <f>DATASHEET!B108</f>
        <v>MAKELE, Evan</v>
      </c>
      <c r="C108">
        <v>8</v>
      </c>
      <c r="D108" t="str">
        <f>DATASHEET!D108</f>
        <v>M</v>
      </c>
      <c r="E108" t="str">
        <f>DATASHEET!J108</f>
        <v>N</v>
      </c>
      <c r="F108" t="str">
        <f>DATASHEET!E108</f>
        <v>N</v>
      </c>
      <c r="G108" t="str">
        <f>DATASHEET!F108</f>
        <v>Other Black African</v>
      </c>
      <c r="H108" t="str">
        <f>DATASHEET!H108</f>
        <v>N</v>
      </c>
      <c r="I108" t="str">
        <f>DATASHEET!I108</f>
        <v>N</v>
      </c>
      <c r="J108" t="str">
        <f>DATASHEET!M108</f>
        <v>M</v>
      </c>
      <c r="K108">
        <f>DATASHEET!S108</f>
        <v>1</v>
      </c>
      <c r="L108">
        <f>DATASHEET!T108</f>
        <v>11</v>
      </c>
      <c r="M108">
        <f>IFERROR(SUM(DATASHEET!U108:W108),"")</f>
        <v>2</v>
      </c>
      <c r="N108">
        <f>IFERROR(SUM(DATASHEET!Y108:AA108),"")</f>
        <v>0</v>
      </c>
      <c r="O108">
        <f t="shared" si="7"/>
        <v>12</v>
      </c>
      <c r="P108">
        <f t="shared" si="12"/>
        <v>14</v>
      </c>
      <c r="Q108" s="329">
        <f t="shared" si="8"/>
        <v>0.8571428571428571</v>
      </c>
      <c r="R108" s="331" t="str">
        <f>IFERROR(VLOOKUP(A108,PROGRESS!$A$16:$AF$245,18,FALSE),"")</f>
        <v/>
      </c>
      <c r="S108" s="50" t="str">
        <f>DATASHEET!K108</f>
        <v>No</v>
      </c>
      <c r="T108" s="50" t="str">
        <f t="shared" si="9"/>
        <v>N</v>
      </c>
      <c r="U108" s="50" t="str">
        <f t="shared" si="10"/>
        <v>N</v>
      </c>
      <c r="V108" s="50" t="str">
        <f t="shared" si="11"/>
        <v>Y</v>
      </c>
    </row>
    <row r="109" spans="1:22" x14ac:dyDescent="0.25">
      <c r="A109">
        <f>DATASHEET!A109</f>
        <v>152789</v>
      </c>
      <c r="B109" t="str">
        <f>DATASHEET!B109</f>
        <v>MANSERGH, Joshua</v>
      </c>
      <c r="C109">
        <v>8</v>
      </c>
      <c r="D109" t="str">
        <f>DATASHEET!D109</f>
        <v>M</v>
      </c>
      <c r="E109" t="str">
        <f>DATASHEET!J109</f>
        <v>N</v>
      </c>
      <c r="F109" t="str">
        <f>DATASHEET!E109</f>
        <v>N</v>
      </c>
      <c r="G109" t="str">
        <f>DATASHEET!F109</f>
        <v>White - British</v>
      </c>
      <c r="H109" t="str">
        <f>DATASHEET!H109</f>
        <v>N</v>
      </c>
      <c r="I109" t="str">
        <f>DATASHEET!I109</f>
        <v>N</v>
      </c>
      <c r="J109" t="str">
        <f>DATASHEET!M109</f>
        <v>H</v>
      </c>
      <c r="K109">
        <f>DATASHEET!S109</f>
        <v>1</v>
      </c>
      <c r="L109">
        <f>DATASHEET!T109</f>
        <v>13</v>
      </c>
      <c r="M109">
        <f>IFERROR(SUM(DATASHEET!U109:W109),"")</f>
        <v>0</v>
      </c>
      <c r="N109">
        <f>IFERROR(SUM(DATASHEET!Y109:AA109),"")</f>
        <v>0</v>
      </c>
      <c r="O109">
        <f t="shared" si="7"/>
        <v>14</v>
      </c>
      <c r="P109">
        <f t="shared" si="12"/>
        <v>14</v>
      </c>
      <c r="Q109" s="329">
        <f t="shared" si="8"/>
        <v>1</v>
      </c>
      <c r="R109" s="331" t="str">
        <f>IFERROR(VLOOKUP(A109,PROGRESS!$A$16:$AF$245,18,FALSE),"")</f>
        <v/>
      </c>
      <c r="S109" s="50" t="str">
        <f>DATASHEET!K109</f>
        <v>No</v>
      </c>
      <c r="T109" s="50" t="str">
        <f t="shared" si="9"/>
        <v>N</v>
      </c>
      <c r="U109" s="50" t="str">
        <f t="shared" si="10"/>
        <v>Y</v>
      </c>
      <c r="V109" s="50" t="str">
        <f t="shared" si="11"/>
        <v>N</v>
      </c>
    </row>
    <row r="110" spans="1:22" x14ac:dyDescent="0.25">
      <c r="A110">
        <f>DATASHEET!A110</f>
        <v>152900</v>
      </c>
      <c r="B110" t="str">
        <f>DATASHEET!B110</f>
        <v>MARPLES, Shay</v>
      </c>
      <c r="C110">
        <v>8</v>
      </c>
      <c r="D110" t="str">
        <f>DATASHEET!D110</f>
        <v>M</v>
      </c>
      <c r="E110" t="str">
        <f>DATASHEET!J110</f>
        <v>N</v>
      </c>
      <c r="F110" t="str">
        <f>DATASHEET!E110</f>
        <v>N</v>
      </c>
      <c r="G110" t="str">
        <f>DATASHEET!F110</f>
        <v>White - British</v>
      </c>
      <c r="H110" t="str">
        <f>DATASHEET!H110</f>
        <v>N</v>
      </c>
      <c r="I110" t="str">
        <f>DATASHEET!I110</f>
        <v>N</v>
      </c>
      <c r="J110" t="str">
        <f>DATASHEET!M110</f>
        <v>M</v>
      </c>
      <c r="K110">
        <f>DATASHEET!S110</f>
        <v>1</v>
      </c>
      <c r="L110">
        <f>DATASHEET!T110</f>
        <v>12</v>
      </c>
      <c r="M110">
        <f>IFERROR(SUM(DATASHEET!U110:W110),"")</f>
        <v>1</v>
      </c>
      <c r="N110">
        <f>IFERROR(SUM(DATASHEET!Y110:AA110),"")</f>
        <v>0</v>
      </c>
      <c r="O110">
        <f t="shared" si="7"/>
        <v>13</v>
      </c>
      <c r="P110">
        <f t="shared" si="12"/>
        <v>14</v>
      </c>
      <c r="Q110" s="329">
        <f t="shared" si="8"/>
        <v>0.9285714285714286</v>
      </c>
      <c r="R110" s="331" t="str">
        <f>IFERROR(VLOOKUP(A110,PROGRESS!$A$16:$AF$245,18,FALSE),"")</f>
        <v/>
      </c>
      <c r="S110" s="50" t="str">
        <f>DATASHEET!K110</f>
        <v>No</v>
      </c>
      <c r="T110" s="50" t="str">
        <f t="shared" si="9"/>
        <v>N</v>
      </c>
      <c r="U110" s="50" t="str">
        <f t="shared" si="10"/>
        <v>N</v>
      </c>
      <c r="V110" s="50" t="str">
        <f t="shared" si="11"/>
        <v>Y</v>
      </c>
    </row>
    <row r="111" spans="1:22" x14ac:dyDescent="0.25">
      <c r="A111">
        <f>DATASHEET!A111</f>
        <v>152791</v>
      </c>
      <c r="B111" t="str">
        <f>DATASHEET!B111</f>
        <v>MARSHALL, Alison</v>
      </c>
      <c r="C111">
        <v>8</v>
      </c>
      <c r="D111" t="str">
        <f>DATASHEET!D111</f>
        <v>F</v>
      </c>
      <c r="E111" t="str">
        <f>DATASHEET!J111</f>
        <v>N</v>
      </c>
      <c r="F111" t="str">
        <f>DATASHEET!E111</f>
        <v>Y</v>
      </c>
      <c r="G111" t="str">
        <f>DATASHEET!F111</f>
        <v>White - British</v>
      </c>
      <c r="H111" t="str">
        <f>DATASHEET!H111</f>
        <v>Y</v>
      </c>
      <c r="I111" t="str">
        <f>DATASHEET!I111</f>
        <v>N</v>
      </c>
      <c r="J111" t="str">
        <f>DATASHEET!M111</f>
        <v>H</v>
      </c>
      <c r="K111">
        <f>DATASHEET!S111</f>
        <v>0</v>
      </c>
      <c r="L111">
        <f>DATASHEET!T111</f>
        <v>14</v>
      </c>
      <c r="M111">
        <f>IFERROR(SUM(DATASHEET!U111:W111),"")</f>
        <v>0</v>
      </c>
      <c r="N111">
        <f>IFERROR(SUM(DATASHEET!Y111:AA111),"")</f>
        <v>0</v>
      </c>
      <c r="O111">
        <f t="shared" si="7"/>
        <v>14</v>
      </c>
      <c r="P111">
        <f t="shared" si="12"/>
        <v>14</v>
      </c>
      <c r="Q111" s="329">
        <f t="shared" si="8"/>
        <v>1</v>
      </c>
      <c r="R111" s="331" t="str">
        <f>IFERROR(VLOOKUP(A111,PROGRESS!$A$16:$AF$245,18,FALSE),"")</f>
        <v/>
      </c>
      <c r="S111" s="50" t="str">
        <f>DATASHEET!K111</f>
        <v>No</v>
      </c>
      <c r="T111" s="50" t="str">
        <f t="shared" si="9"/>
        <v>N</v>
      </c>
      <c r="U111" s="50" t="str">
        <f t="shared" si="10"/>
        <v>N</v>
      </c>
      <c r="V111" s="50" t="str">
        <f t="shared" si="11"/>
        <v>N</v>
      </c>
    </row>
    <row r="112" spans="1:22" x14ac:dyDescent="0.25">
      <c r="A112">
        <f>DATASHEET!A112</f>
        <v>152758</v>
      </c>
      <c r="B112" t="str">
        <f>DATASHEET!B112</f>
        <v>MARSHALL, Beatrice</v>
      </c>
      <c r="C112">
        <v>8</v>
      </c>
      <c r="D112" t="str">
        <f>DATASHEET!D112</f>
        <v>F</v>
      </c>
      <c r="E112" t="str">
        <f>DATASHEET!J112</f>
        <v>N</v>
      </c>
      <c r="F112" t="str">
        <f>DATASHEET!E112</f>
        <v>N</v>
      </c>
      <c r="G112" t="str">
        <f>DATASHEET!F112</f>
        <v>White - British</v>
      </c>
      <c r="H112" t="str">
        <f>DATASHEET!H112</f>
        <v>N</v>
      </c>
      <c r="I112" t="str">
        <f>DATASHEET!I112</f>
        <v>N</v>
      </c>
      <c r="J112" t="str">
        <f>DATASHEET!M112</f>
        <v>H</v>
      </c>
      <c r="K112">
        <f>DATASHEET!S112</f>
        <v>0</v>
      </c>
      <c r="L112">
        <f>DATASHEET!T112</f>
        <v>14</v>
      </c>
      <c r="M112">
        <f>IFERROR(SUM(DATASHEET!U112:W112),"")</f>
        <v>0</v>
      </c>
      <c r="N112">
        <f>IFERROR(SUM(DATASHEET!Y112:AA112),"")</f>
        <v>0</v>
      </c>
      <c r="O112">
        <f t="shared" si="7"/>
        <v>14</v>
      </c>
      <c r="P112">
        <f t="shared" si="12"/>
        <v>14</v>
      </c>
      <c r="Q112" s="329">
        <f t="shared" si="8"/>
        <v>1</v>
      </c>
      <c r="R112" s="331" t="str">
        <f>IFERROR(VLOOKUP(A112,PROGRESS!$A$16:$AF$245,18,FALSE),"")</f>
        <v/>
      </c>
      <c r="S112" s="50" t="str">
        <f>DATASHEET!K112</f>
        <v>No</v>
      </c>
      <c r="T112" s="50" t="str">
        <f t="shared" si="9"/>
        <v>N</v>
      </c>
      <c r="U112" s="50" t="str">
        <f t="shared" si="10"/>
        <v>N</v>
      </c>
      <c r="V112" s="50" t="str">
        <f t="shared" si="11"/>
        <v>N</v>
      </c>
    </row>
    <row r="113" spans="1:22" x14ac:dyDescent="0.25">
      <c r="A113">
        <f>DATASHEET!A113</f>
        <v>152889</v>
      </c>
      <c r="B113" t="str">
        <f>DATASHEET!B113</f>
        <v>MARTIN, Isabel</v>
      </c>
      <c r="C113">
        <v>8</v>
      </c>
      <c r="D113" t="str">
        <f>DATASHEET!D113</f>
        <v>F</v>
      </c>
      <c r="E113" t="str">
        <f>DATASHEET!J113</f>
        <v>N</v>
      </c>
      <c r="F113" t="str">
        <f>DATASHEET!E113</f>
        <v>N</v>
      </c>
      <c r="G113" t="str">
        <f>DATASHEET!F113</f>
        <v>White - British</v>
      </c>
      <c r="H113" t="str">
        <f>DATASHEET!H113</f>
        <v>N</v>
      </c>
      <c r="I113" t="str">
        <f>DATASHEET!I113</f>
        <v>N</v>
      </c>
      <c r="J113" t="str">
        <f>DATASHEET!M113</f>
        <v>H</v>
      </c>
      <c r="K113">
        <f>DATASHEET!S113</f>
        <v>3</v>
      </c>
      <c r="L113">
        <f>DATASHEET!T113</f>
        <v>11</v>
      </c>
      <c r="M113">
        <f>IFERROR(SUM(DATASHEET!U113:W113),"")</f>
        <v>0</v>
      </c>
      <c r="N113">
        <f>IFERROR(SUM(DATASHEET!Y113:AA113),"")</f>
        <v>0</v>
      </c>
      <c r="O113">
        <f t="shared" si="7"/>
        <v>14</v>
      </c>
      <c r="P113">
        <f t="shared" si="12"/>
        <v>14</v>
      </c>
      <c r="Q113" s="329">
        <f t="shared" si="8"/>
        <v>1</v>
      </c>
      <c r="R113" s="331" t="str">
        <f>IFERROR(VLOOKUP(A113,PROGRESS!$A$16:$AF$245,18,FALSE),"")</f>
        <v/>
      </c>
      <c r="S113" s="50" t="str">
        <f>DATASHEET!K113</f>
        <v>No</v>
      </c>
      <c r="T113" s="50" t="str">
        <f t="shared" si="9"/>
        <v>N</v>
      </c>
      <c r="U113" s="50" t="str">
        <f t="shared" si="10"/>
        <v>N</v>
      </c>
      <c r="V113" s="50" t="str">
        <f t="shared" si="11"/>
        <v>N</v>
      </c>
    </row>
    <row r="114" spans="1:22" x14ac:dyDescent="0.25">
      <c r="A114">
        <f>DATASHEET!A114</f>
        <v>152895</v>
      </c>
      <c r="B114" t="str">
        <f>DATASHEET!B114</f>
        <v>MATISCHEN, Mateo</v>
      </c>
      <c r="C114">
        <v>8</v>
      </c>
      <c r="D114" t="str">
        <f>DATASHEET!D114</f>
        <v>M</v>
      </c>
      <c r="E114" t="str">
        <f>DATASHEET!J114</f>
        <v>N</v>
      </c>
      <c r="F114" t="str">
        <f>DATASHEET!E114</f>
        <v>N</v>
      </c>
      <c r="G114" t="str">
        <f>DATASHEET!F114</f>
        <v>White - British</v>
      </c>
      <c r="H114" t="str">
        <f>DATASHEET!H114</f>
        <v>N</v>
      </c>
      <c r="I114" t="str">
        <f>DATASHEET!I114</f>
        <v>N</v>
      </c>
      <c r="J114" t="str">
        <f>DATASHEET!M114</f>
        <v>M</v>
      </c>
      <c r="K114">
        <f>DATASHEET!S114</f>
        <v>3</v>
      </c>
      <c r="L114">
        <f>DATASHEET!T114</f>
        <v>11</v>
      </c>
      <c r="M114">
        <f>IFERROR(SUM(DATASHEET!U114:W114),"")</f>
        <v>0</v>
      </c>
      <c r="N114">
        <f>IFERROR(SUM(DATASHEET!Y114:AA114),"")</f>
        <v>0</v>
      </c>
      <c r="O114">
        <f t="shared" si="7"/>
        <v>14</v>
      </c>
      <c r="P114">
        <f t="shared" si="12"/>
        <v>14</v>
      </c>
      <c r="Q114" s="329">
        <f t="shared" si="8"/>
        <v>1</v>
      </c>
      <c r="R114" s="331" t="str">
        <f>IFERROR(VLOOKUP(A114,PROGRESS!$A$16:$AF$245,18,FALSE),"")</f>
        <v/>
      </c>
      <c r="S114" s="50" t="str">
        <f>DATASHEET!K114</f>
        <v>No</v>
      </c>
      <c r="T114" s="50" t="str">
        <f t="shared" si="9"/>
        <v>N</v>
      </c>
      <c r="U114" s="50" t="str">
        <f t="shared" si="10"/>
        <v>N</v>
      </c>
      <c r="V114" s="50" t="str">
        <f t="shared" si="11"/>
        <v>Y</v>
      </c>
    </row>
    <row r="115" spans="1:22" x14ac:dyDescent="0.25">
      <c r="A115">
        <f>DATASHEET!A115</f>
        <v>160009</v>
      </c>
      <c r="B115" t="str">
        <f>DATASHEET!B115</f>
        <v>MATTHEWS, Skyler</v>
      </c>
      <c r="C115">
        <v>8</v>
      </c>
      <c r="D115" t="str">
        <f>DATASHEET!D115</f>
        <v>F</v>
      </c>
      <c r="E115" t="str">
        <f>DATASHEET!J115</f>
        <v>N</v>
      </c>
      <c r="F115" t="str">
        <f>DATASHEET!E115</f>
        <v>N</v>
      </c>
      <c r="G115" t="str">
        <f>DATASHEET!F115</f>
        <v>White - Irish</v>
      </c>
      <c r="H115" t="str">
        <f>DATASHEET!H115</f>
        <v>N</v>
      </c>
      <c r="I115" t="str">
        <f>DATASHEET!I115</f>
        <v>N</v>
      </c>
      <c r="J115" t="str">
        <f>DATASHEET!M115</f>
        <v>H</v>
      </c>
      <c r="K115">
        <f>DATASHEET!S115</f>
        <v>0</v>
      </c>
      <c r="L115">
        <f>DATASHEET!T115</f>
        <v>14</v>
      </c>
      <c r="M115">
        <f>IFERROR(SUM(DATASHEET!U115:W115),"")</f>
        <v>0</v>
      </c>
      <c r="N115">
        <f>IFERROR(SUM(DATASHEET!Y115:AA115),"")</f>
        <v>0</v>
      </c>
      <c r="O115">
        <f t="shared" si="7"/>
        <v>14</v>
      </c>
      <c r="P115">
        <f t="shared" si="12"/>
        <v>14</v>
      </c>
      <c r="Q115" s="329">
        <f t="shared" si="8"/>
        <v>1</v>
      </c>
      <c r="R115" s="331" t="str">
        <f>IFERROR(VLOOKUP(A115,PROGRESS!$A$16:$AF$245,18,FALSE),"")</f>
        <v/>
      </c>
      <c r="S115" s="50" t="str">
        <f>DATASHEET!K115</f>
        <v>No</v>
      </c>
      <c r="T115" s="50" t="str">
        <f t="shared" si="9"/>
        <v>N</v>
      </c>
      <c r="U115" s="50" t="str">
        <f t="shared" si="10"/>
        <v>N</v>
      </c>
      <c r="V115" s="50" t="str">
        <f t="shared" si="11"/>
        <v>N</v>
      </c>
    </row>
    <row r="116" spans="1:22" x14ac:dyDescent="0.25">
      <c r="A116">
        <f>DATASHEET!A116</f>
        <v>152854</v>
      </c>
      <c r="B116" t="str">
        <f>DATASHEET!B116</f>
        <v>MAZHINDU, Nathaniel</v>
      </c>
      <c r="C116">
        <v>8</v>
      </c>
      <c r="D116" t="str">
        <f>DATASHEET!D116</f>
        <v>M</v>
      </c>
      <c r="E116" t="str">
        <f>DATASHEET!J116</f>
        <v>N</v>
      </c>
      <c r="F116" t="str">
        <f>DATASHEET!E116</f>
        <v>N</v>
      </c>
      <c r="G116" t="str">
        <f>DATASHEET!F116</f>
        <v>Other Black African</v>
      </c>
      <c r="H116" t="str">
        <f>DATASHEET!H116</f>
        <v>N</v>
      </c>
      <c r="I116" t="str">
        <f>DATASHEET!I116</f>
        <v>N</v>
      </c>
      <c r="J116" t="str">
        <f>DATASHEET!M116</f>
        <v>M</v>
      </c>
      <c r="K116">
        <f>DATASHEET!S116</f>
        <v>1</v>
      </c>
      <c r="L116">
        <f>DATASHEET!T116</f>
        <v>13</v>
      </c>
      <c r="M116">
        <f>IFERROR(SUM(DATASHEET!U116:W116),"")</f>
        <v>0</v>
      </c>
      <c r="N116">
        <f>IFERROR(SUM(DATASHEET!Y116:AA116),"")</f>
        <v>0</v>
      </c>
      <c r="O116">
        <f t="shared" si="7"/>
        <v>14</v>
      </c>
      <c r="P116">
        <f t="shared" si="12"/>
        <v>14</v>
      </c>
      <c r="Q116" s="329">
        <f t="shared" si="8"/>
        <v>1</v>
      </c>
      <c r="R116" s="331" t="str">
        <f>IFERROR(VLOOKUP(A116,PROGRESS!$A$16:$AF$245,18,FALSE),"")</f>
        <v/>
      </c>
      <c r="S116" s="50" t="str">
        <f>DATASHEET!K116</f>
        <v>No</v>
      </c>
      <c r="T116" s="50" t="str">
        <f t="shared" si="9"/>
        <v>N</v>
      </c>
      <c r="U116" s="50" t="str">
        <f t="shared" si="10"/>
        <v>N</v>
      </c>
      <c r="V116" s="50" t="str">
        <f t="shared" si="11"/>
        <v>Y</v>
      </c>
    </row>
    <row r="117" spans="1:22" x14ac:dyDescent="0.25">
      <c r="A117">
        <f>DATASHEET!A117</f>
        <v>152915</v>
      </c>
      <c r="B117" t="str">
        <f>DATASHEET!B117</f>
        <v>MBAH, Joseph</v>
      </c>
      <c r="C117">
        <v>8</v>
      </c>
      <c r="D117" t="str">
        <f>DATASHEET!D117</f>
        <v>M</v>
      </c>
      <c r="E117" t="str">
        <f>DATASHEET!J117</f>
        <v>K</v>
      </c>
      <c r="F117" t="str">
        <f>DATASHEET!E117</f>
        <v>Y</v>
      </c>
      <c r="G117" t="str">
        <f>DATASHEET!F117</f>
        <v>Other Black African</v>
      </c>
      <c r="H117" t="str">
        <f>DATASHEET!H117</f>
        <v>Y</v>
      </c>
      <c r="I117" t="str">
        <f>DATASHEET!I117</f>
        <v>N</v>
      </c>
      <c r="J117" t="str">
        <f>DATASHEET!M117</f>
        <v>M</v>
      </c>
      <c r="K117">
        <f>DATASHEET!S117</f>
        <v>0</v>
      </c>
      <c r="L117">
        <f>DATASHEET!T117</f>
        <v>5</v>
      </c>
      <c r="M117">
        <f>IFERROR(SUM(DATASHEET!U117:W117),"")</f>
        <v>7</v>
      </c>
      <c r="N117">
        <f>IFERROR(SUM(DATASHEET!Y117:AA117),"")</f>
        <v>2</v>
      </c>
      <c r="O117">
        <f t="shared" si="7"/>
        <v>5</v>
      </c>
      <c r="P117">
        <f t="shared" si="12"/>
        <v>14</v>
      </c>
      <c r="Q117" s="329">
        <f t="shared" si="8"/>
        <v>0.35714285714285715</v>
      </c>
      <c r="R117" s="331" t="str">
        <f>IFERROR(VLOOKUP(A117,PROGRESS!$A$16:$AF$245,18,FALSE),"")</f>
        <v/>
      </c>
      <c r="S117" s="50" t="str">
        <f>DATASHEET!K117</f>
        <v>Yes</v>
      </c>
      <c r="T117" s="50" t="str">
        <f t="shared" si="9"/>
        <v>N</v>
      </c>
      <c r="U117" s="50" t="str">
        <f t="shared" si="10"/>
        <v>N</v>
      </c>
      <c r="V117" s="50" t="str">
        <f t="shared" si="11"/>
        <v>Y</v>
      </c>
    </row>
    <row r="118" spans="1:22" x14ac:dyDescent="0.25">
      <c r="A118">
        <f>DATASHEET!A118</f>
        <v>152818</v>
      </c>
      <c r="B118" t="str">
        <f>DATASHEET!B118</f>
        <v>MBUKANMA, Christiana</v>
      </c>
      <c r="C118">
        <v>8</v>
      </c>
      <c r="D118" t="str">
        <f>DATASHEET!D118</f>
        <v>F</v>
      </c>
      <c r="E118" t="str">
        <f>DATASHEET!J118</f>
        <v>N</v>
      </c>
      <c r="F118" t="str">
        <f>DATASHEET!E118</f>
        <v>N</v>
      </c>
      <c r="G118" t="str">
        <f>DATASHEET!F118</f>
        <v>White and Black African</v>
      </c>
      <c r="H118" t="str">
        <f>DATASHEET!H118</f>
        <v>N</v>
      </c>
      <c r="I118" t="str">
        <f>DATASHEET!I118</f>
        <v>N</v>
      </c>
      <c r="J118" t="str">
        <f>DATASHEET!M118</f>
        <v>L</v>
      </c>
      <c r="K118">
        <f>DATASHEET!S118</f>
        <v>0</v>
      </c>
      <c r="L118">
        <f>DATASHEET!T118</f>
        <v>13</v>
      </c>
      <c r="M118">
        <f>IFERROR(SUM(DATASHEET!U118:W118),"")</f>
        <v>1</v>
      </c>
      <c r="N118">
        <f>IFERROR(SUM(DATASHEET!Y118:AA118),"")</f>
        <v>0</v>
      </c>
      <c r="O118">
        <f t="shared" si="7"/>
        <v>13</v>
      </c>
      <c r="P118">
        <f t="shared" si="12"/>
        <v>14</v>
      </c>
      <c r="Q118" s="329">
        <f t="shared" si="8"/>
        <v>0.9285714285714286</v>
      </c>
      <c r="R118" s="331" t="str">
        <f>IFERROR(VLOOKUP(A118,PROGRESS!$A$16:$AF$245,18,FALSE),"")</f>
        <v/>
      </c>
      <c r="S118" s="50" t="str">
        <f>DATASHEET!K118</f>
        <v>No</v>
      </c>
      <c r="T118" s="50" t="str">
        <f t="shared" si="9"/>
        <v>N</v>
      </c>
      <c r="U118" s="50" t="str">
        <f t="shared" si="10"/>
        <v>N</v>
      </c>
      <c r="V118" s="50" t="str">
        <f t="shared" si="11"/>
        <v>N</v>
      </c>
    </row>
    <row r="119" spans="1:22" x14ac:dyDescent="0.25">
      <c r="A119">
        <f>DATASHEET!A119</f>
        <v>152873</v>
      </c>
      <c r="B119" t="str">
        <f>DATASHEET!B119</f>
        <v>MCDONAGH-HUTTON, Daisy</v>
      </c>
      <c r="C119">
        <v>8</v>
      </c>
      <c r="D119" t="str">
        <f>DATASHEET!D119</f>
        <v>F</v>
      </c>
      <c r="E119" t="str">
        <f>DATASHEET!J119</f>
        <v>N</v>
      </c>
      <c r="F119" t="str">
        <f>DATASHEET!E119</f>
        <v>N</v>
      </c>
      <c r="G119" t="str">
        <f>DATASHEET!F119</f>
        <v>White - British</v>
      </c>
      <c r="H119" t="str">
        <f>DATASHEET!H119</f>
        <v>N</v>
      </c>
      <c r="I119" t="str">
        <f>DATASHEET!I119</f>
        <v>N</v>
      </c>
      <c r="J119" t="str">
        <f>DATASHEET!M119</f>
        <v>M</v>
      </c>
      <c r="K119">
        <f>DATASHEET!S119</f>
        <v>5</v>
      </c>
      <c r="L119">
        <f>DATASHEET!T119</f>
        <v>9</v>
      </c>
      <c r="M119">
        <f>IFERROR(SUM(DATASHEET!U119:W119),"")</f>
        <v>0</v>
      </c>
      <c r="N119">
        <f>IFERROR(SUM(DATASHEET!Y119:AA119),"")</f>
        <v>0</v>
      </c>
      <c r="O119">
        <f t="shared" si="7"/>
        <v>14</v>
      </c>
      <c r="P119">
        <f t="shared" si="12"/>
        <v>14</v>
      </c>
      <c r="Q119" s="329">
        <f t="shared" si="8"/>
        <v>1</v>
      </c>
      <c r="R119" s="331" t="str">
        <f>IFERROR(VLOOKUP(A119,PROGRESS!$A$16:$AF$245,18,FALSE),"")</f>
        <v/>
      </c>
      <c r="S119" s="50" t="str">
        <f>DATASHEET!K119</f>
        <v>No</v>
      </c>
      <c r="T119" s="50" t="str">
        <f t="shared" si="9"/>
        <v>N</v>
      </c>
      <c r="U119" s="50" t="str">
        <f t="shared" si="10"/>
        <v>N</v>
      </c>
      <c r="V119" s="50" t="str">
        <f t="shared" si="11"/>
        <v>N</v>
      </c>
    </row>
    <row r="120" spans="1:22" x14ac:dyDescent="0.25">
      <c r="A120">
        <f>DATASHEET!A120</f>
        <v>152940</v>
      </c>
      <c r="B120" t="str">
        <f>DATASHEET!B120</f>
        <v>MCDONAGH-HUTTON, Matilda</v>
      </c>
      <c r="C120">
        <v>8</v>
      </c>
      <c r="D120" t="str">
        <f>DATASHEET!D120</f>
        <v>F</v>
      </c>
      <c r="E120" t="str">
        <f>DATASHEET!J120</f>
        <v>N</v>
      </c>
      <c r="F120" t="str">
        <f>DATASHEET!E120</f>
        <v>N</v>
      </c>
      <c r="G120" t="str">
        <f>DATASHEET!F120</f>
        <v>White - British</v>
      </c>
      <c r="H120" t="str">
        <f>DATASHEET!H120</f>
        <v>N</v>
      </c>
      <c r="I120" t="str">
        <f>DATASHEET!I120</f>
        <v>N</v>
      </c>
      <c r="J120" t="str">
        <f>DATASHEET!M120</f>
        <v>M</v>
      </c>
      <c r="K120">
        <f>DATASHEET!S120</f>
        <v>1</v>
      </c>
      <c r="L120">
        <f>DATASHEET!T120</f>
        <v>13</v>
      </c>
      <c r="M120">
        <f>IFERROR(SUM(DATASHEET!U120:W120),"")</f>
        <v>0</v>
      </c>
      <c r="N120">
        <f>IFERROR(SUM(DATASHEET!Y120:AA120),"")</f>
        <v>0</v>
      </c>
      <c r="O120">
        <f t="shared" si="7"/>
        <v>14</v>
      </c>
      <c r="P120">
        <f t="shared" si="12"/>
        <v>14</v>
      </c>
      <c r="Q120" s="329">
        <f t="shared" si="8"/>
        <v>1</v>
      </c>
      <c r="R120" s="331" t="str">
        <f>IFERROR(VLOOKUP(A120,PROGRESS!$A$16:$AF$245,18,FALSE),"")</f>
        <v/>
      </c>
      <c r="S120" s="50" t="str">
        <f>DATASHEET!K120</f>
        <v>No</v>
      </c>
      <c r="T120" s="50" t="str">
        <f t="shared" si="9"/>
        <v>N</v>
      </c>
      <c r="U120" s="50" t="str">
        <f t="shared" si="10"/>
        <v>N</v>
      </c>
      <c r="V120" s="50" t="str">
        <f t="shared" si="11"/>
        <v>N</v>
      </c>
    </row>
    <row r="121" spans="1:22" x14ac:dyDescent="0.25">
      <c r="A121">
        <f>DATASHEET!A121</f>
        <v>152744</v>
      </c>
      <c r="B121" t="str">
        <f>DATASHEET!B121</f>
        <v>MCDONALD-JAFFIER, Amaya</v>
      </c>
      <c r="C121">
        <v>8</v>
      </c>
      <c r="D121" t="str">
        <f>DATASHEET!D121</f>
        <v>F</v>
      </c>
      <c r="E121" t="str">
        <f>DATASHEET!J121</f>
        <v>N</v>
      </c>
      <c r="F121" t="str">
        <f>DATASHEET!E121</f>
        <v>N</v>
      </c>
      <c r="G121" t="str">
        <f>DATASHEET!F121</f>
        <v>White and Black Caribbean</v>
      </c>
      <c r="H121" t="str">
        <f>DATASHEET!H121</f>
        <v>N</v>
      </c>
      <c r="I121" t="str">
        <f>DATASHEET!I121</f>
        <v>N</v>
      </c>
      <c r="J121" t="str">
        <f>DATASHEET!M121</f>
        <v>M</v>
      </c>
      <c r="K121">
        <f>DATASHEET!S121</f>
        <v>1</v>
      </c>
      <c r="L121">
        <f>DATASHEET!T121</f>
        <v>13</v>
      </c>
      <c r="M121">
        <f>IFERROR(SUM(DATASHEET!U121:W121),"")</f>
        <v>0</v>
      </c>
      <c r="N121">
        <f>IFERROR(SUM(DATASHEET!Y121:AA121),"")</f>
        <v>0</v>
      </c>
      <c r="O121">
        <f t="shared" si="7"/>
        <v>14</v>
      </c>
      <c r="P121">
        <f t="shared" si="12"/>
        <v>14</v>
      </c>
      <c r="Q121" s="329">
        <f t="shared" si="8"/>
        <v>1</v>
      </c>
      <c r="R121" s="331" t="str">
        <f>IFERROR(VLOOKUP(A121,PROGRESS!$A$16:$AF$245,18,FALSE),"")</f>
        <v/>
      </c>
      <c r="S121" s="50" t="str">
        <f>DATASHEET!K121</f>
        <v>No</v>
      </c>
      <c r="T121" s="50" t="str">
        <f t="shared" si="9"/>
        <v>N</v>
      </c>
      <c r="U121" s="50" t="str">
        <f t="shared" si="10"/>
        <v>N</v>
      </c>
      <c r="V121" s="50" t="str">
        <f t="shared" si="11"/>
        <v>N</v>
      </c>
    </row>
    <row r="122" spans="1:22" x14ac:dyDescent="0.25">
      <c r="A122">
        <f>DATASHEET!A122</f>
        <v>152941</v>
      </c>
      <c r="B122" t="str">
        <f>DATASHEET!B122</f>
        <v>MCKINNEY, Ingrid</v>
      </c>
      <c r="C122">
        <v>8</v>
      </c>
      <c r="D122" t="str">
        <f>DATASHEET!D122</f>
        <v>F</v>
      </c>
      <c r="E122" t="str">
        <f>DATASHEET!J122</f>
        <v>N</v>
      </c>
      <c r="F122" t="str">
        <f>DATASHEET!E122</f>
        <v>N</v>
      </c>
      <c r="G122" t="str">
        <f>DATASHEET!F122</f>
        <v>White - British</v>
      </c>
      <c r="H122" t="str">
        <f>DATASHEET!H122</f>
        <v>N</v>
      </c>
      <c r="I122" t="str">
        <f>DATASHEET!I122</f>
        <v>N</v>
      </c>
      <c r="J122" t="str">
        <f>DATASHEET!M122</f>
        <v>M</v>
      </c>
      <c r="K122">
        <f>DATASHEET!S122</f>
        <v>4</v>
      </c>
      <c r="L122">
        <f>DATASHEET!T122</f>
        <v>10</v>
      </c>
      <c r="M122">
        <f>IFERROR(SUM(DATASHEET!U122:W122),"")</f>
        <v>0</v>
      </c>
      <c r="N122">
        <f>IFERROR(SUM(DATASHEET!Y122:AA122),"")</f>
        <v>0</v>
      </c>
      <c r="O122">
        <f t="shared" si="7"/>
        <v>14</v>
      </c>
      <c r="P122">
        <f t="shared" si="12"/>
        <v>14</v>
      </c>
      <c r="Q122" s="329">
        <f t="shared" si="8"/>
        <v>1</v>
      </c>
      <c r="R122" s="331" t="str">
        <f>IFERROR(VLOOKUP(A122,PROGRESS!$A$16:$AF$245,18,FALSE),"")</f>
        <v/>
      </c>
      <c r="S122" s="50" t="str">
        <f>DATASHEET!K122</f>
        <v>No</v>
      </c>
      <c r="T122" s="50" t="str">
        <f t="shared" si="9"/>
        <v>N</v>
      </c>
      <c r="U122" s="50" t="str">
        <f t="shared" si="10"/>
        <v>N</v>
      </c>
      <c r="V122" s="50" t="str">
        <f t="shared" si="11"/>
        <v>N</v>
      </c>
    </row>
    <row r="123" spans="1:22" x14ac:dyDescent="0.25">
      <c r="A123">
        <f>DATASHEET!A123</f>
        <v>152888</v>
      </c>
      <c r="B123" t="str">
        <f>DATASHEET!B123</f>
        <v>MEDHANIE, Sesen</v>
      </c>
      <c r="C123">
        <v>8</v>
      </c>
      <c r="D123" t="str">
        <f>DATASHEET!D123</f>
        <v>F</v>
      </c>
      <c r="E123" t="str">
        <f>DATASHEET!J123</f>
        <v>N</v>
      </c>
      <c r="F123" t="str">
        <f>DATASHEET!E123</f>
        <v>N</v>
      </c>
      <c r="G123" t="str">
        <f>DATASHEET!F123</f>
        <v>Other Black African</v>
      </c>
      <c r="H123" t="str">
        <f>DATASHEET!H123</f>
        <v>N</v>
      </c>
      <c r="I123" t="str">
        <f>DATASHEET!I123</f>
        <v>N</v>
      </c>
      <c r="J123" t="str">
        <f>DATASHEET!M123</f>
        <v>M</v>
      </c>
      <c r="K123">
        <f>DATASHEET!S123</f>
        <v>0</v>
      </c>
      <c r="L123">
        <f>DATASHEET!T123</f>
        <v>14</v>
      </c>
      <c r="M123">
        <f>IFERROR(SUM(DATASHEET!U123:W123),"")</f>
        <v>0</v>
      </c>
      <c r="N123">
        <f>IFERROR(SUM(DATASHEET!Y123:AA123),"")</f>
        <v>0</v>
      </c>
      <c r="O123">
        <f t="shared" si="7"/>
        <v>14</v>
      </c>
      <c r="P123">
        <f t="shared" si="12"/>
        <v>14</v>
      </c>
      <c r="Q123" s="329">
        <f t="shared" si="8"/>
        <v>1</v>
      </c>
      <c r="R123" s="331" t="str">
        <f>IFERROR(VLOOKUP(A123,PROGRESS!$A$16:$AF$245,18,FALSE),"")</f>
        <v/>
      </c>
      <c r="S123" s="50" t="str">
        <f>DATASHEET!K123</f>
        <v>No</v>
      </c>
      <c r="T123" s="50" t="str">
        <f t="shared" si="9"/>
        <v>N</v>
      </c>
      <c r="U123" s="50" t="str">
        <f t="shared" si="10"/>
        <v>N</v>
      </c>
      <c r="V123" s="50" t="str">
        <f t="shared" si="11"/>
        <v>N</v>
      </c>
    </row>
    <row r="124" spans="1:22" x14ac:dyDescent="0.25">
      <c r="A124">
        <f>DATASHEET!A124</f>
        <v>152894</v>
      </c>
      <c r="B124" t="str">
        <f>DATASHEET!B124</f>
        <v>MONAGHAN, Elizabeth</v>
      </c>
      <c r="C124">
        <v>8</v>
      </c>
      <c r="D124" t="str">
        <f>DATASHEET!D124</f>
        <v>F</v>
      </c>
      <c r="E124" t="str">
        <f>DATASHEET!J124</f>
        <v>N</v>
      </c>
      <c r="F124" t="str">
        <f>DATASHEET!E124</f>
        <v>N</v>
      </c>
      <c r="G124" t="str">
        <f>DATASHEET!F124</f>
        <v>White - British</v>
      </c>
      <c r="H124" t="str">
        <f>DATASHEET!H124</f>
        <v>N</v>
      </c>
      <c r="I124" t="str">
        <f>DATASHEET!I124</f>
        <v>N</v>
      </c>
      <c r="J124" t="str">
        <f>DATASHEET!M124</f>
        <v>H</v>
      </c>
      <c r="K124">
        <f>DATASHEET!S124</f>
        <v>2</v>
      </c>
      <c r="L124">
        <f>DATASHEET!T124</f>
        <v>12</v>
      </c>
      <c r="M124">
        <f>IFERROR(SUM(DATASHEET!U124:W124),"")</f>
        <v>0</v>
      </c>
      <c r="N124">
        <f>IFERROR(SUM(DATASHEET!Y124:AA124),"")</f>
        <v>0</v>
      </c>
      <c r="O124">
        <f t="shared" si="7"/>
        <v>14</v>
      </c>
      <c r="P124">
        <f t="shared" si="12"/>
        <v>14</v>
      </c>
      <c r="Q124" s="329">
        <f t="shared" si="8"/>
        <v>1</v>
      </c>
      <c r="R124" s="331" t="str">
        <f>IFERROR(VLOOKUP(A124,PROGRESS!$A$16:$AF$245,18,FALSE),"")</f>
        <v/>
      </c>
      <c r="S124" s="50" t="str">
        <f>DATASHEET!K124</f>
        <v>No</v>
      </c>
      <c r="T124" s="50" t="str">
        <f t="shared" si="9"/>
        <v>N</v>
      </c>
      <c r="U124" s="50" t="str">
        <f t="shared" si="10"/>
        <v>N</v>
      </c>
      <c r="V124" s="50" t="str">
        <f t="shared" si="11"/>
        <v>N</v>
      </c>
    </row>
    <row r="125" spans="1:22" x14ac:dyDescent="0.25">
      <c r="A125">
        <f>DATASHEET!A125</f>
        <v>152784</v>
      </c>
      <c r="B125" t="str">
        <f>DATASHEET!B125</f>
        <v>MONFREDI, Max</v>
      </c>
      <c r="C125">
        <v>8</v>
      </c>
      <c r="D125" t="str">
        <f>DATASHEET!D125</f>
        <v>M</v>
      </c>
      <c r="E125" t="str">
        <f>DATASHEET!J125</f>
        <v>N</v>
      </c>
      <c r="F125" t="str">
        <f>DATASHEET!E125</f>
        <v>N</v>
      </c>
      <c r="G125" t="str">
        <f>DATASHEET!F125</f>
        <v>White - British</v>
      </c>
      <c r="H125" t="str">
        <f>DATASHEET!H125</f>
        <v>N</v>
      </c>
      <c r="I125" t="str">
        <f>DATASHEET!I125</f>
        <v>N</v>
      </c>
      <c r="J125" t="str">
        <f>DATASHEET!M125</f>
        <v>M</v>
      </c>
      <c r="K125">
        <f>DATASHEET!S125</f>
        <v>1</v>
      </c>
      <c r="L125">
        <f>DATASHEET!T125</f>
        <v>12</v>
      </c>
      <c r="M125">
        <f>IFERROR(SUM(DATASHEET!U125:W125),"")</f>
        <v>1</v>
      </c>
      <c r="N125">
        <f>IFERROR(SUM(DATASHEET!Y125:AA125),"")</f>
        <v>0</v>
      </c>
      <c r="O125">
        <f t="shared" si="7"/>
        <v>13</v>
      </c>
      <c r="P125">
        <f t="shared" si="12"/>
        <v>14</v>
      </c>
      <c r="Q125" s="329">
        <f t="shared" si="8"/>
        <v>0.9285714285714286</v>
      </c>
      <c r="R125" s="331" t="str">
        <f>IFERROR(VLOOKUP(A125,PROGRESS!$A$16:$AF$245,18,FALSE),"")</f>
        <v/>
      </c>
      <c r="S125" s="50" t="str">
        <f>DATASHEET!K125</f>
        <v>No</v>
      </c>
      <c r="T125" s="50" t="str">
        <f t="shared" si="9"/>
        <v>N</v>
      </c>
      <c r="U125" s="50" t="str">
        <f t="shared" si="10"/>
        <v>N</v>
      </c>
      <c r="V125" s="50" t="str">
        <f t="shared" si="11"/>
        <v>Y</v>
      </c>
    </row>
    <row r="126" spans="1:22" x14ac:dyDescent="0.25">
      <c r="A126">
        <f>DATASHEET!A126</f>
        <v>152863</v>
      </c>
      <c r="B126" t="str">
        <f>DATASHEET!B126</f>
        <v>MOREIRA CHAVES, Erick</v>
      </c>
      <c r="C126">
        <v>8</v>
      </c>
      <c r="D126" t="str">
        <f>DATASHEET!D126</f>
        <v>M</v>
      </c>
      <c r="E126" t="str">
        <f>DATASHEET!J126</f>
        <v>N</v>
      </c>
      <c r="F126" t="str">
        <f>DATASHEET!E126</f>
        <v>N</v>
      </c>
      <c r="G126" t="str">
        <f>DATASHEET!F126</f>
        <v>White Other</v>
      </c>
      <c r="H126" t="str">
        <f>DATASHEET!H126</f>
        <v>N</v>
      </c>
      <c r="I126" t="str">
        <f>DATASHEET!I126</f>
        <v>N</v>
      </c>
      <c r="J126" t="str">
        <f>DATASHEET!M126</f>
        <v>H</v>
      </c>
      <c r="K126">
        <f>DATASHEET!S126</f>
        <v>5</v>
      </c>
      <c r="L126">
        <f>DATASHEET!T126</f>
        <v>9</v>
      </c>
      <c r="M126">
        <f>IFERROR(SUM(DATASHEET!U126:W126),"")</f>
        <v>0</v>
      </c>
      <c r="N126">
        <f>IFERROR(SUM(DATASHEET!Y126:AA126),"")</f>
        <v>0</v>
      </c>
      <c r="O126">
        <f t="shared" si="7"/>
        <v>14</v>
      </c>
      <c r="P126">
        <f t="shared" si="12"/>
        <v>14</v>
      </c>
      <c r="Q126" s="329">
        <f t="shared" si="8"/>
        <v>1</v>
      </c>
      <c r="R126" s="331" t="str">
        <f>IFERROR(VLOOKUP(A126,PROGRESS!$A$16:$AF$245,18,FALSE),"")</f>
        <v/>
      </c>
      <c r="S126" s="50" t="str">
        <f>DATASHEET!K126</f>
        <v>Yes</v>
      </c>
      <c r="T126" s="50" t="str">
        <f t="shared" si="9"/>
        <v>N</v>
      </c>
      <c r="U126" s="50" t="str">
        <f t="shared" si="10"/>
        <v>Y</v>
      </c>
      <c r="V126" s="50" t="str">
        <f t="shared" si="11"/>
        <v>N</v>
      </c>
    </row>
    <row r="127" spans="1:22" x14ac:dyDescent="0.25">
      <c r="A127">
        <f>DATASHEET!A127</f>
        <v>152813</v>
      </c>
      <c r="B127" t="str">
        <f>DATASHEET!B127</f>
        <v>MOUNTAIN-FREEMAN, Maria</v>
      </c>
      <c r="C127">
        <v>8</v>
      </c>
      <c r="D127" t="str">
        <f>DATASHEET!D127</f>
        <v>F</v>
      </c>
      <c r="E127" t="str">
        <f>DATASHEET!J127</f>
        <v>N</v>
      </c>
      <c r="F127" t="str">
        <f>DATASHEET!E127</f>
        <v>N</v>
      </c>
      <c r="G127" t="str">
        <f>DATASHEET!F127</f>
        <v>White - British</v>
      </c>
      <c r="H127" t="str">
        <f>DATASHEET!H127</f>
        <v>N</v>
      </c>
      <c r="I127" t="str">
        <f>DATASHEET!I127</f>
        <v>N</v>
      </c>
      <c r="J127" t="str">
        <f>DATASHEET!M127</f>
        <v>M</v>
      </c>
      <c r="K127">
        <f>DATASHEET!S127</f>
        <v>1</v>
      </c>
      <c r="L127">
        <f>DATASHEET!T127</f>
        <v>13</v>
      </c>
      <c r="M127">
        <f>IFERROR(SUM(DATASHEET!U127:W127),"")</f>
        <v>0</v>
      </c>
      <c r="N127">
        <f>IFERROR(SUM(DATASHEET!Y127:AA127),"")</f>
        <v>0</v>
      </c>
      <c r="O127">
        <f t="shared" si="7"/>
        <v>14</v>
      </c>
      <c r="P127">
        <f t="shared" si="12"/>
        <v>14</v>
      </c>
      <c r="Q127" s="329">
        <f t="shared" si="8"/>
        <v>1</v>
      </c>
      <c r="R127" s="331" t="str">
        <f>IFERROR(VLOOKUP(A127,PROGRESS!$A$16:$AF$245,18,FALSE),"")</f>
        <v/>
      </c>
      <c r="S127" s="50" t="str">
        <f>DATASHEET!K127</f>
        <v>No</v>
      </c>
      <c r="T127" s="50" t="str">
        <f t="shared" si="9"/>
        <v>N</v>
      </c>
      <c r="U127" s="50" t="str">
        <f t="shared" si="10"/>
        <v>N</v>
      </c>
      <c r="V127" s="50" t="str">
        <f t="shared" si="11"/>
        <v>N</v>
      </c>
    </row>
    <row r="128" spans="1:22" x14ac:dyDescent="0.25">
      <c r="A128">
        <f>DATASHEET!A128</f>
        <v>152930</v>
      </c>
      <c r="B128" t="str">
        <f>DATASHEET!B128</f>
        <v>MULCRONE, Liam</v>
      </c>
      <c r="C128">
        <v>8</v>
      </c>
      <c r="D128" t="str">
        <f>DATASHEET!D128</f>
        <v>M</v>
      </c>
      <c r="E128" t="str">
        <f>DATASHEET!J128</f>
        <v>N</v>
      </c>
      <c r="F128" t="str">
        <f>DATASHEET!E128</f>
        <v>N</v>
      </c>
      <c r="G128" t="str">
        <f>DATASHEET!F128</f>
        <v>White - British</v>
      </c>
      <c r="H128" t="str">
        <f>DATASHEET!H128</f>
        <v>N</v>
      </c>
      <c r="I128" t="str">
        <f>DATASHEET!I128</f>
        <v>N</v>
      </c>
      <c r="J128" t="str">
        <f>DATASHEET!M128</f>
        <v>M</v>
      </c>
      <c r="K128">
        <f>DATASHEET!S128</f>
        <v>0</v>
      </c>
      <c r="L128">
        <f>DATASHEET!T128</f>
        <v>12</v>
      </c>
      <c r="M128">
        <f>IFERROR(SUM(DATASHEET!U128:W128),"")</f>
        <v>2</v>
      </c>
      <c r="N128">
        <f>IFERROR(SUM(DATASHEET!Y128:AA128),"")</f>
        <v>0</v>
      </c>
      <c r="O128">
        <f t="shared" si="7"/>
        <v>12</v>
      </c>
      <c r="P128">
        <f t="shared" si="12"/>
        <v>14</v>
      </c>
      <c r="Q128" s="329">
        <f t="shared" si="8"/>
        <v>0.8571428571428571</v>
      </c>
      <c r="R128" s="331" t="str">
        <f>IFERROR(VLOOKUP(A128,PROGRESS!$A$16:$AF$245,18,FALSE),"")</f>
        <v/>
      </c>
      <c r="S128" s="50" t="str">
        <f>DATASHEET!K128</f>
        <v>No</v>
      </c>
      <c r="T128" s="50" t="str">
        <f t="shared" si="9"/>
        <v>N</v>
      </c>
      <c r="U128" s="50" t="str">
        <f t="shared" si="10"/>
        <v>N</v>
      </c>
      <c r="V128" s="50" t="str">
        <f t="shared" si="11"/>
        <v>Y</v>
      </c>
    </row>
    <row r="129" spans="1:22" x14ac:dyDescent="0.25">
      <c r="A129">
        <f>DATASHEET!A129</f>
        <v>152802</v>
      </c>
      <c r="B129" t="str">
        <f>DATASHEET!B129</f>
        <v>MULQUEEN, Connell</v>
      </c>
      <c r="C129">
        <v>8</v>
      </c>
      <c r="D129" t="str">
        <f>DATASHEET!D129</f>
        <v>M</v>
      </c>
      <c r="E129" t="str">
        <f>DATASHEET!J129</f>
        <v>N</v>
      </c>
      <c r="F129" t="str">
        <f>DATASHEET!E129</f>
        <v>N</v>
      </c>
      <c r="G129" t="str">
        <f>DATASHEET!F129</f>
        <v>White - British</v>
      </c>
      <c r="H129" t="str">
        <f>DATASHEET!H129</f>
        <v>N</v>
      </c>
      <c r="I129" t="str">
        <f>DATASHEET!I129</f>
        <v>N</v>
      </c>
      <c r="J129" t="str">
        <f>DATASHEET!M129</f>
        <v>M</v>
      </c>
      <c r="K129">
        <f>DATASHEET!S129</f>
        <v>2</v>
      </c>
      <c r="L129">
        <f>DATASHEET!T129</f>
        <v>12</v>
      </c>
      <c r="M129">
        <f>IFERROR(SUM(DATASHEET!U129:W129),"")</f>
        <v>0</v>
      </c>
      <c r="N129">
        <f>IFERROR(SUM(DATASHEET!Y129:AA129),"")</f>
        <v>0</v>
      </c>
      <c r="O129">
        <f t="shared" si="7"/>
        <v>14</v>
      </c>
      <c r="P129">
        <f t="shared" si="12"/>
        <v>14</v>
      </c>
      <c r="Q129" s="329">
        <f t="shared" si="8"/>
        <v>1</v>
      </c>
      <c r="R129" s="331" t="str">
        <f>IFERROR(VLOOKUP(A129,PROGRESS!$A$16:$AF$245,18,FALSE),"")</f>
        <v/>
      </c>
      <c r="S129" s="50" t="str">
        <f>DATASHEET!K129</f>
        <v>Yes</v>
      </c>
      <c r="T129" s="50" t="str">
        <f t="shared" si="9"/>
        <v>N</v>
      </c>
      <c r="U129" s="50" t="str">
        <f t="shared" si="10"/>
        <v>N</v>
      </c>
      <c r="V129" s="50" t="str">
        <f t="shared" si="11"/>
        <v>Y</v>
      </c>
    </row>
    <row r="130" spans="1:22" x14ac:dyDescent="0.25">
      <c r="A130">
        <f>DATASHEET!A130</f>
        <v>152826</v>
      </c>
      <c r="B130" t="str">
        <f>DATASHEET!B130</f>
        <v>MURRAY, Harmony</v>
      </c>
      <c r="C130">
        <v>8</v>
      </c>
      <c r="D130" t="str">
        <f>DATASHEET!D130</f>
        <v>F</v>
      </c>
      <c r="E130" t="str">
        <f>DATASHEET!J130</f>
        <v>K</v>
      </c>
      <c r="F130" t="str">
        <f>DATASHEET!E130</f>
        <v>Y</v>
      </c>
      <c r="G130" t="str">
        <f>DATASHEET!F130</f>
        <v>Black Caribbean</v>
      </c>
      <c r="H130" t="str">
        <f>DATASHEET!H130</f>
        <v>Y</v>
      </c>
      <c r="I130" t="str">
        <f>DATASHEET!I130</f>
        <v>N</v>
      </c>
      <c r="J130" t="str">
        <f>DATASHEET!M130</f>
        <v>H</v>
      </c>
      <c r="K130">
        <f>DATASHEET!S130</f>
        <v>1</v>
      </c>
      <c r="L130">
        <f>DATASHEET!T130</f>
        <v>13</v>
      </c>
      <c r="M130">
        <f>IFERROR(SUM(DATASHEET!U130:W130),"")</f>
        <v>0</v>
      </c>
      <c r="N130">
        <f>IFERROR(SUM(DATASHEET!Y130:AA130),"")</f>
        <v>0</v>
      </c>
      <c r="O130">
        <f t="shared" si="7"/>
        <v>14</v>
      </c>
      <c r="P130">
        <f t="shared" si="12"/>
        <v>14</v>
      </c>
      <c r="Q130" s="329">
        <f t="shared" si="8"/>
        <v>1</v>
      </c>
      <c r="R130" s="331" t="str">
        <f>IFERROR(VLOOKUP(A130,PROGRESS!$A$16:$AF$245,18,FALSE),"")</f>
        <v/>
      </c>
      <c r="S130" s="50" t="str">
        <f>DATASHEET!K130</f>
        <v>Yes</v>
      </c>
      <c r="T130" s="50" t="str">
        <f t="shared" si="9"/>
        <v>N</v>
      </c>
      <c r="U130" s="50" t="str">
        <f t="shared" si="10"/>
        <v>N</v>
      </c>
      <c r="V130" s="50" t="str">
        <f t="shared" si="11"/>
        <v>N</v>
      </c>
    </row>
    <row r="131" spans="1:22" x14ac:dyDescent="0.25">
      <c r="A131">
        <f>DATASHEET!A131</f>
        <v>152755</v>
      </c>
      <c r="B131" t="str">
        <f>DATASHEET!B131</f>
        <v>MUSIE, Yobel</v>
      </c>
      <c r="C131">
        <v>8</v>
      </c>
      <c r="D131" t="str">
        <f>DATASHEET!D131</f>
        <v>M</v>
      </c>
      <c r="E131" t="str">
        <f>DATASHEET!J131</f>
        <v>N</v>
      </c>
      <c r="F131" t="str">
        <f>DATASHEET!E131</f>
        <v>Y</v>
      </c>
      <c r="G131" t="str">
        <f>DATASHEET!F131</f>
        <v>Other Black African</v>
      </c>
      <c r="H131" t="str">
        <f>DATASHEET!H131</f>
        <v>Y</v>
      </c>
      <c r="I131" t="str">
        <f>DATASHEET!I131</f>
        <v>N</v>
      </c>
      <c r="J131" t="str">
        <f>DATASHEET!M131</f>
        <v>M</v>
      </c>
      <c r="K131">
        <f>DATASHEET!S131</f>
        <v>0</v>
      </c>
      <c r="L131">
        <f>DATASHEET!T131</f>
        <v>4</v>
      </c>
      <c r="M131">
        <f>IFERROR(SUM(DATASHEET!U131:W131),"")</f>
        <v>8</v>
      </c>
      <c r="N131">
        <f>IFERROR(SUM(DATASHEET!Y131:AA131),"")</f>
        <v>2</v>
      </c>
      <c r="O131">
        <f t="shared" ref="O131:O194" si="13">SUM(K131,L131)</f>
        <v>4</v>
      </c>
      <c r="P131">
        <f t="shared" si="12"/>
        <v>14</v>
      </c>
      <c r="Q131" s="329">
        <f t="shared" ref="Q131:Q194" si="14">O131/P131</f>
        <v>0.2857142857142857</v>
      </c>
      <c r="R131" s="331" t="str">
        <f>IFERROR(VLOOKUP(A131,PROGRESS!$A$16:$AF$245,18,FALSE),"")</f>
        <v/>
      </c>
      <c r="S131" s="50" t="str">
        <f>DATASHEET!K131</f>
        <v>No</v>
      </c>
      <c r="T131" s="50" t="str">
        <f t="shared" ref="T131:T194" si="15">IF(S131="N","Y","N")</f>
        <v>N</v>
      </c>
      <c r="U131" s="50" t="str">
        <f t="shared" ref="U131:U194" si="16">IF(AND(D131="M",J131="H"),"Y","N")</f>
        <v>N</v>
      </c>
      <c r="V131" s="50" t="str">
        <f t="shared" ref="V131:V194" si="17">IF(AND(D131="M",J131&lt;&gt;"H"),"Y","N")</f>
        <v>Y</v>
      </c>
    </row>
    <row r="132" spans="1:22" x14ac:dyDescent="0.25">
      <c r="A132">
        <f>DATASHEET!A132</f>
        <v>152898</v>
      </c>
      <c r="B132" t="str">
        <f>DATASHEET!B132</f>
        <v>MUSUNGA, Kydan</v>
      </c>
      <c r="C132">
        <v>8</v>
      </c>
      <c r="D132" t="str">
        <f>DATASHEET!D132</f>
        <v>M</v>
      </c>
      <c r="E132" t="str">
        <f>DATASHEET!J132</f>
        <v>K</v>
      </c>
      <c r="F132" t="str">
        <f>DATASHEET!E132</f>
        <v>N</v>
      </c>
      <c r="G132" t="str">
        <f>DATASHEET!F132</f>
        <v>White and Black African</v>
      </c>
      <c r="H132" t="str">
        <f>DATASHEET!H132</f>
        <v>Y</v>
      </c>
      <c r="I132" t="str">
        <f>DATASHEET!I132</f>
        <v>N</v>
      </c>
      <c r="J132" t="str">
        <f>DATASHEET!M132</f>
        <v>M</v>
      </c>
      <c r="K132">
        <f>DATASHEET!S132</f>
        <v>0</v>
      </c>
      <c r="L132">
        <f>DATASHEET!T132</f>
        <v>6</v>
      </c>
      <c r="M132">
        <f>IFERROR(SUM(DATASHEET!U132:W132),"")</f>
        <v>7</v>
      </c>
      <c r="N132">
        <f>IFERROR(SUM(DATASHEET!Y132:AA132),"")</f>
        <v>1</v>
      </c>
      <c r="O132">
        <f t="shared" si="13"/>
        <v>6</v>
      </c>
      <c r="P132">
        <f t="shared" si="12"/>
        <v>14</v>
      </c>
      <c r="Q132" s="329">
        <f t="shared" si="14"/>
        <v>0.42857142857142855</v>
      </c>
      <c r="R132" s="331" t="str">
        <f>IFERROR(VLOOKUP(A132,PROGRESS!$A$16:$AF$245,18,FALSE),"")</f>
        <v/>
      </c>
      <c r="S132" s="50" t="str">
        <f>DATASHEET!K132</f>
        <v>No</v>
      </c>
      <c r="T132" s="50" t="str">
        <f t="shared" si="15"/>
        <v>N</v>
      </c>
      <c r="U132" s="50" t="str">
        <f t="shared" si="16"/>
        <v>N</v>
      </c>
      <c r="V132" s="50" t="str">
        <f t="shared" si="17"/>
        <v>Y</v>
      </c>
    </row>
    <row r="133" spans="1:22" x14ac:dyDescent="0.25">
      <c r="A133">
        <f>DATASHEET!A133</f>
        <v>152829</v>
      </c>
      <c r="B133" t="str">
        <f>DATASHEET!B133</f>
        <v>NAVARRO, Vincent</v>
      </c>
      <c r="C133">
        <v>8</v>
      </c>
      <c r="D133" t="str">
        <f>DATASHEET!D133</f>
        <v>M</v>
      </c>
      <c r="E133" t="str">
        <f>DATASHEET!J133</f>
        <v>N</v>
      </c>
      <c r="F133" t="str">
        <f>DATASHEET!E133</f>
        <v>N</v>
      </c>
      <c r="G133" t="str">
        <f>DATASHEET!F133</f>
        <v>Any Other Asian Background</v>
      </c>
      <c r="H133" t="str">
        <f>DATASHEET!H133</f>
        <v>N</v>
      </c>
      <c r="I133" t="str">
        <f>DATASHEET!I133</f>
        <v>N</v>
      </c>
      <c r="J133" t="str">
        <f>DATASHEET!M133</f>
        <v>H</v>
      </c>
      <c r="K133">
        <f>DATASHEET!S133</f>
        <v>3</v>
      </c>
      <c r="L133">
        <f>DATASHEET!T133</f>
        <v>11</v>
      </c>
      <c r="M133">
        <f>IFERROR(SUM(DATASHEET!U133:W133),"")</f>
        <v>0</v>
      </c>
      <c r="N133">
        <f>IFERROR(SUM(DATASHEET!Y133:AA133),"")</f>
        <v>0</v>
      </c>
      <c r="O133">
        <f t="shared" si="13"/>
        <v>14</v>
      </c>
      <c r="P133">
        <f t="shared" si="12"/>
        <v>14</v>
      </c>
      <c r="Q133" s="329">
        <f t="shared" si="14"/>
        <v>1</v>
      </c>
      <c r="R133" s="331" t="str">
        <f>IFERROR(VLOOKUP(A133,PROGRESS!$A$16:$AF$245,18,FALSE),"")</f>
        <v/>
      </c>
      <c r="S133" s="50" t="str">
        <f>DATASHEET!K133</f>
        <v>No</v>
      </c>
      <c r="T133" s="50" t="str">
        <f t="shared" si="15"/>
        <v>N</v>
      </c>
      <c r="U133" s="50" t="str">
        <f t="shared" si="16"/>
        <v>Y</v>
      </c>
      <c r="V133" s="50" t="str">
        <f t="shared" si="17"/>
        <v>N</v>
      </c>
    </row>
    <row r="134" spans="1:22" x14ac:dyDescent="0.25">
      <c r="A134">
        <f>DATASHEET!A134</f>
        <v>152769</v>
      </c>
      <c r="B134" t="str">
        <f>DATASHEET!B134</f>
        <v>NAZIR, Inaya</v>
      </c>
      <c r="C134">
        <v>8</v>
      </c>
      <c r="D134" t="str">
        <f>DATASHEET!D134</f>
        <v>F</v>
      </c>
      <c r="E134" t="str">
        <f>DATASHEET!J134</f>
        <v>N</v>
      </c>
      <c r="F134" t="str">
        <f>DATASHEET!E134</f>
        <v>N</v>
      </c>
      <c r="G134" t="str">
        <f>DATASHEET!F134</f>
        <v>Any Other Asian Background</v>
      </c>
      <c r="H134" t="str">
        <f>DATASHEET!H134</f>
        <v>N</v>
      </c>
      <c r="I134" t="str">
        <f>DATASHEET!I134</f>
        <v>N</v>
      </c>
      <c r="J134" t="str">
        <f>DATASHEET!M134</f>
        <v>M</v>
      </c>
      <c r="K134">
        <f>DATASHEET!S134</f>
        <v>1</v>
      </c>
      <c r="L134">
        <f>DATASHEET!T134</f>
        <v>13</v>
      </c>
      <c r="M134">
        <f>IFERROR(SUM(DATASHEET!U134:W134),"")</f>
        <v>0</v>
      </c>
      <c r="N134">
        <f>IFERROR(SUM(DATASHEET!Y134:AA134),"")</f>
        <v>0</v>
      </c>
      <c r="O134">
        <f t="shared" si="13"/>
        <v>14</v>
      </c>
      <c r="P134">
        <f t="shared" ref="P134:P197" si="18">SUM(K134:N134)</f>
        <v>14</v>
      </c>
      <c r="Q134" s="329">
        <f t="shared" si="14"/>
        <v>1</v>
      </c>
      <c r="R134" s="331" t="str">
        <f>IFERROR(VLOOKUP(A134,PROGRESS!$A$16:$AF$245,18,FALSE),"")</f>
        <v/>
      </c>
      <c r="S134" s="50" t="str">
        <f>DATASHEET!K134</f>
        <v>No</v>
      </c>
      <c r="T134" s="50" t="str">
        <f t="shared" si="15"/>
        <v>N</v>
      </c>
      <c r="U134" s="50" t="str">
        <f t="shared" si="16"/>
        <v>N</v>
      </c>
      <c r="V134" s="50" t="str">
        <f t="shared" si="17"/>
        <v>N</v>
      </c>
    </row>
    <row r="135" spans="1:22" x14ac:dyDescent="0.25">
      <c r="A135">
        <f>DATASHEET!A135</f>
        <v>152886</v>
      </c>
      <c r="B135" t="str">
        <f>DATASHEET!B135</f>
        <v>NAZIR, Ummihani</v>
      </c>
      <c r="C135">
        <v>8</v>
      </c>
      <c r="D135" t="str">
        <f>DATASHEET!D135</f>
        <v>F</v>
      </c>
      <c r="E135" t="str">
        <f>DATASHEET!J135</f>
        <v>N</v>
      </c>
      <c r="F135" t="str">
        <f>DATASHEET!E135</f>
        <v>N</v>
      </c>
      <c r="G135" t="str">
        <f>DATASHEET!F135</f>
        <v>White and Pakistani</v>
      </c>
      <c r="H135" t="str">
        <f>DATASHEET!H135</f>
        <v>N</v>
      </c>
      <c r="I135" t="str">
        <f>DATASHEET!I135</f>
        <v>N</v>
      </c>
      <c r="J135" t="str">
        <f>DATASHEET!M135</f>
        <v>M</v>
      </c>
      <c r="K135">
        <f>DATASHEET!S135</f>
        <v>2</v>
      </c>
      <c r="L135">
        <f>DATASHEET!T135</f>
        <v>12</v>
      </c>
      <c r="M135">
        <f>IFERROR(SUM(DATASHEET!U135:W135),"")</f>
        <v>0</v>
      </c>
      <c r="N135">
        <f>IFERROR(SUM(DATASHEET!Y135:AA135),"")</f>
        <v>0</v>
      </c>
      <c r="O135">
        <f t="shared" si="13"/>
        <v>14</v>
      </c>
      <c r="P135">
        <f t="shared" si="18"/>
        <v>14</v>
      </c>
      <c r="Q135" s="329">
        <f t="shared" si="14"/>
        <v>1</v>
      </c>
      <c r="R135" s="331" t="str">
        <f>IFERROR(VLOOKUP(A135,PROGRESS!$A$16:$AF$245,18,FALSE),"")</f>
        <v/>
      </c>
      <c r="S135" s="50" t="str">
        <f>DATASHEET!K135</f>
        <v>No</v>
      </c>
      <c r="T135" s="50" t="str">
        <f t="shared" si="15"/>
        <v>N</v>
      </c>
      <c r="U135" s="50" t="str">
        <f t="shared" si="16"/>
        <v>N</v>
      </c>
      <c r="V135" s="50" t="str">
        <f t="shared" si="17"/>
        <v>N</v>
      </c>
    </row>
    <row r="136" spans="1:22" x14ac:dyDescent="0.25">
      <c r="A136">
        <f>DATASHEET!A136</f>
        <v>152910</v>
      </c>
      <c r="B136" t="str">
        <f>DATASHEET!B136</f>
        <v>NETTLE, Jake</v>
      </c>
      <c r="C136">
        <v>8</v>
      </c>
      <c r="D136" t="str">
        <f>DATASHEET!D136</f>
        <v>M</v>
      </c>
      <c r="E136" t="str">
        <f>DATASHEET!J136</f>
        <v>N</v>
      </c>
      <c r="F136" t="str">
        <f>DATASHEET!E136</f>
        <v>N</v>
      </c>
      <c r="G136" t="str">
        <f>DATASHEET!F136</f>
        <v>White - British</v>
      </c>
      <c r="H136" t="str">
        <f>DATASHEET!H136</f>
        <v>N</v>
      </c>
      <c r="I136" t="str">
        <f>DATASHEET!I136</f>
        <v>N</v>
      </c>
      <c r="J136" t="str">
        <f>DATASHEET!M136</f>
        <v>H</v>
      </c>
      <c r="K136">
        <f>DATASHEET!S136</f>
        <v>3</v>
      </c>
      <c r="L136">
        <f>DATASHEET!T136</f>
        <v>11</v>
      </c>
      <c r="M136">
        <f>IFERROR(SUM(DATASHEET!U136:W136),"")</f>
        <v>0</v>
      </c>
      <c r="N136">
        <f>IFERROR(SUM(DATASHEET!Y136:AA136),"")</f>
        <v>0</v>
      </c>
      <c r="O136">
        <f t="shared" si="13"/>
        <v>14</v>
      </c>
      <c r="P136">
        <f t="shared" si="18"/>
        <v>14</v>
      </c>
      <c r="Q136" s="329">
        <f t="shared" si="14"/>
        <v>1</v>
      </c>
      <c r="R136" s="331" t="str">
        <f>IFERROR(VLOOKUP(A136,PROGRESS!$A$16:$AF$245,18,FALSE),"")</f>
        <v/>
      </c>
      <c r="S136" s="50" t="str">
        <f>DATASHEET!K136</f>
        <v>No</v>
      </c>
      <c r="T136" s="50" t="str">
        <f t="shared" si="15"/>
        <v>N</v>
      </c>
      <c r="U136" s="50" t="str">
        <f t="shared" si="16"/>
        <v>Y</v>
      </c>
      <c r="V136" s="50" t="str">
        <f t="shared" si="17"/>
        <v>N</v>
      </c>
    </row>
    <row r="137" spans="1:22" x14ac:dyDescent="0.25">
      <c r="A137">
        <f>DATASHEET!A137</f>
        <v>152841</v>
      </c>
      <c r="B137" t="str">
        <f>DATASHEET!B137</f>
        <v>NEWBOULD, Seth</v>
      </c>
      <c r="C137">
        <v>8</v>
      </c>
      <c r="D137" t="str">
        <f>DATASHEET!D137</f>
        <v>M</v>
      </c>
      <c r="E137" t="str">
        <f>DATASHEET!J137</f>
        <v>N</v>
      </c>
      <c r="F137" t="str">
        <f>DATASHEET!E137</f>
        <v>N</v>
      </c>
      <c r="G137" t="str">
        <f>DATASHEET!F137</f>
        <v>White - British</v>
      </c>
      <c r="H137" t="str">
        <f>DATASHEET!H137</f>
        <v>N</v>
      </c>
      <c r="I137" t="str">
        <f>DATASHEET!I137</f>
        <v>N</v>
      </c>
      <c r="J137" t="str">
        <f>DATASHEET!M137</f>
        <v>M</v>
      </c>
      <c r="K137">
        <f>DATASHEET!S137</f>
        <v>0</v>
      </c>
      <c r="L137">
        <f>DATASHEET!T137</f>
        <v>14</v>
      </c>
      <c r="M137">
        <f>IFERROR(SUM(DATASHEET!U137:W137),"")</f>
        <v>0</v>
      </c>
      <c r="N137">
        <f>IFERROR(SUM(DATASHEET!Y137:AA137),"")</f>
        <v>0</v>
      </c>
      <c r="O137">
        <f t="shared" si="13"/>
        <v>14</v>
      </c>
      <c r="P137">
        <f t="shared" si="18"/>
        <v>14</v>
      </c>
      <c r="Q137" s="329">
        <f t="shared" si="14"/>
        <v>1</v>
      </c>
      <c r="R137" s="331" t="str">
        <f>IFERROR(VLOOKUP(A137,PROGRESS!$A$16:$AF$245,18,FALSE),"")</f>
        <v/>
      </c>
      <c r="S137" s="50" t="str">
        <f>DATASHEET!K137</f>
        <v>No</v>
      </c>
      <c r="T137" s="50" t="str">
        <f t="shared" si="15"/>
        <v>N</v>
      </c>
      <c r="U137" s="50" t="str">
        <f t="shared" si="16"/>
        <v>N</v>
      </c>
      <c r="V137" s="50" t="str">
        <f t="shared" si="17"/>
        <v>Y</v>
      </c>
    </row>
    <row r="138" spans="1:22" x14ac:dyDescent="0.25">
      <c r="A138">
        <f>DATASHEET!A138</f>
        <v>160003</v>
      </c>
      <c r="B138" t="str">
        <f>DATASHEET!B138</f>
        <v>NEWNES, Eric</v>
      </c>
      <c r="C138">
        <v>8</v>
      </c>
      <c r="D138" t="str">
        <f>DATASHEET!D138</f>
        <v>M</v>
      </c>
      <c r="E138" t="str">
        <f>DATASHEET!J138</f>
        <v>N</v>
      </c>
      <c r="F138" t="str">
        <f>DATASHEET!E138</f>
        <v>N</v>
      </c>
      <c r="G138" t="str">
        <f>DATASHEET!F138</f>
        <v>Indian</v>
      </c>
      <c r="H138" t="str">
        <f>DATASHEET!H138</f>
        <v>Y</v>
      </c>
      <c r="I138" t="str">
        <f>DATASHEET!I138</f>
        <v>Y</v>
      </c>
      <c r="J138" t="str">
        <f>DATASHEET!M138</f>
        <v>M</v>
      </c>
      <c r="K138">
        <f>DATASHEET!S138</f>
        <v>0</v>
      </c>
      <c r="L138">
        <f>DATASHEET!T138</f>
        <v>14</v>
      </c>
      <c r="M138">
        <f>IFERROR(SUM(DATASHEET!U138:W138),"")</f>
        <v>0</v>
      </c>
      <c r="N138">
        <f>IFERROR(SUM(DATASHEET!Y138:AA138),"")</f>
        <v>0</v>
      </c>
      <c r="O138">
        <f t="shared" si="13"/>
        <v>14</v>
      </c>
      <c r="P138">
        <f t="shared" si="18"/>
        <v>14</v>
      </c>
      <c r="Q138" s="329">
        <f t="shared" si="14"/>
        <v>1</v>
      </c>
      <c r="R138" s="331" t="str">
        <f>IFERROR(VLOOKUP(A138,PROGRESS!$A$16:$AF$245,18,FALSE),"")</f>
        <v/>
      </c>
      <c r="S138" s="50" t="str">
        <f>DATASHEET!K138</f>
        <v>No</v>
      </c>
      <c r="T138" s="50" t="str">
        <f t="shared" si="15"/>
        <v>N</v>
      </c>
      <c r="U138" s="50" t="str">
        <f t="shared" si="16"/>
        <v>N</v>
      </c>
      <c r="V138" s="50" t="str">
        <f t="shared" si="17"/>
        <v>Y</v>
      </c>
    </row>
    <row r="139" spans="1:22" x14ac:dyDescent="0.25">
      <c r="A139">
        <f>DATASHEET!A139</f>
        <v>152947</v>
      </c>
      <c r="B139" t="str">
        <f>DATASHEET!B139</f>
        <v>NISAR, Aneesah</v>
      </c>
      <c r="C139">
        <v>8</v>
      </c>
      <c r="D139" t="str">
        <f>DATASHEET!D139</f>
        <v>F</v>
      </c>
      <c r="E139" t="str">
        <f>DATASHEET!J139</f>
        <v>N</v>
      </c>
      <c r="F139" t="str">
        <f>DATASHEET!E139</f>
        <v>N</v>
      </c>
      <c r="G139" t="str">
        <f>DATASHEET!F139</f>
        <v>Pakistani</v>
      </c>
      <c r="H139" t="str">
        <f>DATASHEET!H139</f>
        <v>N</v>
      </c>
      <c r="I139" t="str">
        <f>DATASHEET!I139</f>
        <v>N</v>
      </c>
      <c r="J139" t="str">
        <f>DATASHEET!M139</f>
        <v>L</v>
      </c>
      <c r="K139">
        <f>DATASHEET!S139</f>
        <v>0</v>
      </c>
      <c r="L139">
        <f>DATASHEET!T139</f>
        <v>13</v>
      </c>
      <c r="M139">
        <f>IFERROR(SUM(DATASHEET!U139:W139),"")</f>
        <v>1</v>
      </c>
      <c r="N139">
        <f>IFERROR(SUM(DATASHEET!Y139:AA139),"")</f>
        <v>0</v>
      </c>
      <c r="O139">
        <f t="shared" si="13"/>
        <v>13</v>
      </c>
      <c r="P139">
        <f t="shared" si="18"/>
        <v>14</v>
      </c>
      <c r="Q139" s="329">
        <f t="shared" si="14"/>
        <v>0.9285714285714286</v>
      </c>
      <c r="R139" s="331" t="str">
        <f>IFERROR(VLOOKUP(A139,PROGRESS!$A$16:$AF$245,18,FALSE),"")</f>
        <v/>
      </c>
      <c r="S139" s="50" t="str">
        <f>DATASHEET!K139</f>
        <v>No</v>
      </c>
      <c r="T139" s="50" t="str">
        <f t="shared" si="15"/>
        <v>N</v>
      </c>
      <c r="U139" s="50" t="str">
        <f t="shared" si="16"/>
        <v>N</v>
      </c>
      <c r="V139" s="50" t="str">
        <f t="shared" si="17"/>
        <v>N</v>
      </c>
    </row>
    <row r="140" spans="1:22" x14ac:dyDescent="0.25">
      <c r="A140">
        <f>DATASHEET!A140</f>
        <v>152908</v>
      </c>
      <c r="B140" t="str">
        <f>DATASHEET!B140</f>
        <v>NJAGI MUTETI, Leo</v>
      </c>
      <c r="C140">
        <v>8</v>
      </c>
      <c r="D140" t="str">
        <f>DATASHEET!D140</f>
        <v>M</v>
      </c>
      <c r="E140" t="str">
        <f>DATASHEET!J140</f>
        <v>N</v>
      </c>
      <c r="F140" t="str">
        <f>DATASHEET!E140</f>
        <v>N</v>
      </c>
      <c r="G140" t="str">
        <f>DATASHEET!F140</f>
        <v>Other Black African</v>
      </c>
      <c r="H140" t="str">
        <f>DATASHEET!H140</f>
        <v>N</v>
      </c>
      <c r="I140" t="str">
        <f>DATASHEET!I140</f>
        <v>N</v>
      </c>
      <c r="J140" t="str">
        <f>DATASHEET!M140</f>
        <v>M</v>
      </c>
      <c r="K140">
        <f>DATASHEET!S140</f>
        <v>1</v>
      </c>
      <c r="L140">
        <f>DATASHEET!T140</f>
        <v>11</v>
      </c>
      <c r="M140">
        <f>IFERROR(SUM(DATASHEET!U140:W140),"")</f>
        <v>2</v>
      </c>
      <c r="N140">
        <f>IFERROR(SUM(DATASHEET!Y140:AA140),"")</f>
        <v>0</v>
      </c>
      <c r="O140">
        <f t="shared" si="13"/>
        <v>12</v>
      </c>
      <c r="P140">
        <f t="shared" si="18"/>
        <v>14</v>
      </c>
      <c r="Q140" s="329">
        <f t="shared" si="14"/>
        <v>0.8571428571428571</v>
      </c>
      <c r="R140" s="331" t="str">
        <f>IFERROR(VLOOKUP(A140,PROGRESS!$A$16:$AF$245,18,FALSE),"")</f>
        <v/>
      </c>
      <c r="S140" s="50" t="str">
        <f>DATASHEET!K140</f>
        <v>No</v>
      </c>
      <c r="T140" s="50" t="str">
        <f t="shared" si="15"/>
        <v>N</v>
      </c>
      <c r="U140" s="50" t="str">
        <f t="shared" si="16"/>
        <v>N</v>
      </c>
      <c r="V140" s="50" t="str">
        <f t="shared" si="17"/>
        <v>Y</v>
      </c>
    </row>
    <row r="141" spans="1:22" x14ac:dyDescent="0.25">
      <c r="A141">
        <f>DATASHEET!A141</f>
        <v>152775</v>
      </c>
      <c r="B141" t="str">
        <f>DATASHEET!B141</f>
        <v>NOLAN, Louis</v>
      </c>
      <c r="C141">
        <v>8</v>
      </c>
      <c r="D141" t="str">
        <f>DATASHEET!D141</f>
        <v>M</v>
      </c>
      <c r="E141" t="str">
        <f>DATASHEET!J141</f>
        <v>N</v>
      </c>
      <c r="F141" t="str">
        <f>DATASHEET!E141</f>
        <v>N</v>
      </c>
      <c r="G141" t="str">
        <f>DATASHEET!F141</f>
        <v>White - British</v>
      </c>
      <c r="H141" t="str">
        <f>DATASHEET!H141</f>
        <v>N</v>
      </c>
      <c r="I141" t="str">
        <f>DATASHEET!I141</f>
        <v>N</v>
      </c>
      <c r="J141" t="str">
        <f>DATASHEET!M141</f>
        <v>M</v>
      </c>
      <c r="K141">
        <f>DATASHEET!S141</f>
        <v>4</v>
      </c>
      <c r="L141">
        <f>DATASHEET!T141</f>
        <v>9</v>
      </c>
      <c r="M141">
        <f>IFERROR(SUM(DATASHEET!U141:W141),"")</f>
        <v>1</v>
      </c>
      <c r="N141">
        <f>IFERROR(SUM(DATASHEET!Y141:AA141),"")</f>
        <v>0</v>
      </c>
      <c r="O141">
        <f t="shared" si="13"/>
        <v>13</v>
      </c>
      <c r="P141">
        <f t="shared" si="18"/>
        <v>14</v>
      </c>
      <c r="Q141" s="329">
        <f t="shared" si="14"/>
        <v>0.9285714285714286</v>
      </c>
      <c r="R141" s="331" t="str">
        <f>IFERROR(VLOOKUP(A141,PROGRESS!$A$16:$AF$245,18,FALSE),"")</f>
        <v/>
      </c>
      <c r="S141" s="50" t="str">
        <f>DATASHEET!K141</f>
        <v>No</v>
      </c>
      <c r="T141" s="50" t="str">
        <f t="shared" si="15"/>
        <v>N</v>
      </c>
      <c r="U141" s="50" t="str">
        <f t="shared" si="16"/>
        <v>N</v>
      </c>
      <c r="V141" s="50" t="str">
        <f t="shared" si="17"/>
        <v>Y</v>
      </c>
    </row>
    <row r="142" spans="1:22" x14ac:dyDescent="0.25">
      <c r="A142">
        <f>DATASHEET!A142</f>
        <v>160141</v>
      </c>
      <c r="B142" t="str">
        <f>DATASHEET!B142</f>
        <v>OJIMAH, Isaac</v>
      </c>
      <c r="C142">
        <v>8</v>
      </c>
      <c r="D142" t="str">
        <f>DATASHEET!D142</f>
        <v>M</v>
      </c>
      <c r="E142" t="str">
        <f>DATASHEET!J142</f>
        <v>N</v>
      </c>
      <c r="F142" t="str">
        <f>DATASHEET!E142</f>
        <v>Y</v>
      </c>
      <c r="G142" t="str">
        <f>DATASHEET!F142</f>
        <v>Other Black African</v>
      </c>
      <c r="H142" t="str">
        <f>DATASHEET!H142</f>
        <v>Y</v>
      </c>
      <c r="I142" t="str">
        <f>DATASHEET!I142</f>
        <v>N</v>
      </c>
      <c r="J142">
        <f>DATASHEET!M142</f>
        <v>0</v>
      </c>
      <c r="K142">
        <f>DATASHEET!S142</f>
        <v>1</v>
      </c>
      <c r="L142">
        <f>DATASHEET!T142</f>
        <v>7</v>
      </c>
      <c r="M142">
        <f>IFERROR(SUM(DATASHEET!U142:W142),"")</f>
        <v>6</v>
      </c>
      <c r="N142">
        <f>IFERROR(SUM(DATASHEET!Y142:AA142),"")</f>
        <v>0</v>
      </c>
      <c r="O142">
        <f t="shared" si="13"/>
        <v>8</v>
      </c>
      <c r="P142">
        <f t="shared" si="18"/>
        <v>14</v>
      </c>
      <c r="Q142" s="329">
        <f t="shared" si="14"/>
        <v>0.5714285714285714</v>
      </c>
      <c r="R142" s="331" t="str">
        <f>IFERROR(VLOOKUP(A142,PROGRESS!$A$16:$AF$245,18,FALSE),"")</f>
        <v/>
      </c>
      <c r="S142" s="50" t="str">
        <f>DATASHEET!K142</f>
        <v>No</v>
      </c>
      <c r="T142" s="50" t="str">
        <f t="shared" si="15"/>
        <v>N</v>
      </c>
      <c r="U142" s="50" t="str">
        <f t="shared" si="16"/>
        <v>N</v>
      </c>
      <c r="V142" s="50" t="str">
        <f t="shared" si="17"/>
        <v>Y</v>
      </c>
    </row>
    <row r="143" spans="1:22" x14ac:dyDescent="0.25">
      <c r="A143">
        <f>DATASHEET!A143</f>
        <v>152943</v>
      </c>
      <c r="B143" t="str">
        <f>DATASHEET!B143</f>
        <v>O'SHEA, Cian</v>
      </c>
      <c r="C143">
        <v>8</v>
      </c>
      <c r="D143" t="str">
        <f>DATASHEET!D143</f>
        <v>M</v>
      </c>
      <c r="E143" t="str">
        <f>DATASHEET!J143</f>
        <v>N</v>
      </c>
      <c r="F143" t="str">
        <f>DATASHEET!E143</f>
        <v>N</v>
      </c>
      <c r="G143" t="str">
        <f>DATASHEET!F143</f>
        <v>White - British</v>
      </c>
      <c r="H143" t="str">
        <f>DATASHEET!H143</f>
        <v>N</v>
      </c>
      <c r="I143" t="str">
        <f>DATASHEET!I143</f>
        <v>N</v>
      </c>
      <c r="J143" t="str">
        <f>DATASHEET!M143</f>
        <v>M</v>
      </c>
      <c r="K143">
        <f>DATASHEET!S143</f>
        <v>2</v>
      </c>
      <c r="L143">
        <f>DATASHEET!T143</f>
        <v>9</v>
      </c>
      <c r="M143">
        <f>IFERROR(SUM(DATASHEET!U143:W143),"")</f>
        <v>3</v>
      </c>
      <c r="N143">
        <f>IFERROR(SUM(DATASHEET!Y143:AA143),"")</f>
        <v>0</v>
      </c>
      <c r="O143">
        <f t="shared" si="13"/>
        <v>11</v>
      </c>
      <c r="P143">
        <f t="shared" si="18"/>
        <v>14</v>
      </c>
      <c r="Q143" s="329">
        <f t="shared" si="14"/>
        <v>0.7857142857142857</v>
      </c>
      <c r="R143" s="331" t="str">
        <f>IFERROR(VLOOKUP(A143,PROGRESS!$A$16:$AF$245,18,FALSE),"")</f>
        <v/>
      </c>
      <c r="S143" s="50" t="str">
        <f>DATASHEET!K143</f>
        <v>No</v>
      </c>
      <c r="T143" s="50" t="str">
        <f t="shared" si="15"/>
        <v>N</v>
      </c>
      <c r="U143" s="50" t="str">
        <f t="shared" si="16"/>
        <v>N</v>
      </c>
      <c r="V143" s="50" t="str">
        <f t="shared" si="17"/>
        <v>Y</v>
      </c>
    </row>
    <row r="144" spans="1:22" x14ac:dyDescent="0.25">
      <c r="A144">
        <f>DATASHEET!A144</f>
        <v>152795</v>
      </c>
      <c r="B144" t="str">
        <f>DATASHEET!B144</f>
        <v>OWEN, Samuel</v>
      </c>
      <c r="C144">
        <v>8</v>
      </c>
      <c r="D144" t="str">
        <f>DATASHEET!D144</f>
        <v>M</v>
      </c>
      <c r="E144" t="str">
        <f>DATASHEET!J144</f>
        <v>N</v>
      </c>
      <c r="F144" t="str">
        <f>DATASHEET!E144</f>
        <v>N</v>
      </c>
      <c r="G144" t="str">
        <f>DATASHEET!F144</f>
        <v>White - British</v>
      </c>
      <c r="H144" t="str">
        <f>DATASHEET!H144</f>
        <v>N</v>
      </c>
      <c r="I144" t="str">
        <f>DATASHEET!I144</f>
        <v>N</v>
      </c>
      <c r="J144" t="str">
        <f>DATASHEET!M144</f>
        <v>H</v>
      </c>
      <c r="K144">
        <f>DATASHEET!S144</f>
        <v>1</v>
      </c>
      <c r="L144">
        <f>DATASHEET!T144</f>
        <v>13</v>
      </c>
      <c r="M144">
        <f>IFERROR(SUM(DATASHEET!U144:W144),"")</f>
        <v>0</v>
      </c>
      <c r="N144">
        <f>IFERROR(SUM(DATASHEET!Y144:AA144),"")</f>
        <v>0</v>
      </c>
      <c r="O144">
        <f t="shared" si="13"/>
        <v>14</v>
      </c>
      <c r="P144">
        <f t="shared" si="18"/>
        <v>14</v>
      </c>
      <c r="Q144" s="329">
        <f t="shared" si="14"/>
        <v>1</v>
      </c>
      <c r="R144" s="331" t="str">
        <f>IFERROR(VLOOKUP(A144,PROGRESS!$A$16:$AF$245,18,FALSE),"")</f>
        <v/>
      </c>
      <c r="S144" s="50" t="str">
        <f>DATASHEET!K144</f>
        <v>No</v>
      </c>
      <c r="T144" s="50" t="str">
        <f t="shared" si="15"/>
        <v>N</v>
      </c>
      <c r="U144" s="50" t="str">
        <f t="shared" si="16"/>
        <v>Y</v>
      </c>
      <c r="V144" s="50" t="str">
        <f t="shared" si="17"/>
        <v>N</v>
      </c>
    </row>
    <row r="145" spans="1:22" x14ac:dyDescent="0.25">
      <c r="A145">
        <f>DATASHEET!A145</f>
        <v>152790</v>
      </c>
      <c r="B145" t="str">
        <f>DATASHEET!B145</f>
        <v>OWUSU-SEKYERE, Benji</v>
      </c>
      <c r="C145">
        <v>8</v>
      </c>
      <c r="D145" t="str">
        <f>DATASHEET!D145</f>
        <v>M</v>
      </c>
      <c r="E145" t="str">
        <f>DATASHEET!J145</f>
        <v>N</v>
      </c>
      <c r="F145" t="str">
        <f>DATASHEET!E145</f>
        <v>Y</v>
      </c>
      <c r="G145" t="str">
        <f>DATASHEET!F145</f>
        <v>Other Black African</v>
      </c>
      <c r="H145" t="str">
        <f>DATASHEET!H145</f>
        <v>Y</v>
      </c>
      <c r="I145" t="str">
        <f>DATASHEET!I145</f>
        <v>N</v>
      </c>
      <c r="J145" t="str">
        <f>DATASHEET!M145</f>
        <v>H</v>
      </c>
      <c r="K145">
        <f>DATASHEET!S145</f>
        <v>1</v>
      </c>
      <c r="L145">
        <f>DATASHEET!T145</f>
        <v>13</v>
      </c>
      <c r="M145">
        <f>IFERROR(SUM(DATASHEET!U145:W145),"")</f>
        <v>0</v>
      </c>
      <c r="N145">
        <f>IFERROR(SUM(DATASHEET!Y145:AA145),"")</f>
        <v>0</v>
      </c>
      <c r="O145">
        <f t="shared" si="13"/>
        <v>14</v>
      </c>
      <c r="P145">
        <f t="shared" si="18"/>
        <v>14</v>
      </c>
      <c r="Q145" s="329">
        <f t="shared" si="14"/>
        <v>1</v>
      </c>
      <c r="R145" s="331" t="str">
        <f>IFERROR(VLOOKUP(A145,PROGRESS!$A$16:$AF$245,18,FALSE),"")</f>
        <v/>
      </c>
      <c r="S145" s="50" t="str">
        <f>DATASHEET!K145</f>
        <v>No</v>
      </c>
      <c r="T145" s="50" t="str">
        <f t="shared" si="15"/>
        <v>N</v>
      </c>
      <c r="U145" s="50" t="str">
        <f t="shared" si="16"/>
        <v>Y</v>
      </c>
      <c r="V145" s="50" t="str">
        <f t="shared" si="17"/>
        <v>N</v>
      </c>
    </row>
    <row r="146" spans="1:22" x14ac:dyDescent="0.25">
      <c r="A146">
        <f>DATASHEET!A146</f>
        <v>152776</v>
      </c>
      <c r="B146" t="str">
        <f>DATASHEET!B146</f>
        <v>OXLEY, Eibhear</v>
      </c>
      <c r="C146">
        <v>8</v>
      </c>
      <c r="D146" t="str">
        <f>DATASHEET!D146</f>
        <v>F</v>
      </c>
      <c r="E146" t="str">
        <f>DATASHEET!J146</f>
        <v>N</v>
      </c>
      <c r="F146" t="str">
        <f>DATASHEET!E146</f>
        <v>N</v>
      </c>
      <c r="G146" t="str">
        <f>DATASHEET!F146</f>
        <v>White - British</v>
      </c>
      <c r="H146" t="str">
        <f>DATASHEET!H146</f>
        <v>N</v>
      </c>
      <c r="I146" t="str">
        <f>DATASHEET!I146</f>
        <v>N</v>
      </c>
      <c r="J146" t="str">
        <f>DATASHEET!M146</f>
        <v>M</v>
      </c>
      <c r="K146">
        <f>DATASHEET!S146</f>
        <v>1</v>
      </c>
      <c r="L146">
        <f>DATASHEET!T146</f>
        <v>13</v>
      </c>
      <c r="M146">
        <f>IFERROR(SUM(DATASHEET!U146:W146),"")</f>
        <v>0</v>
      </c>
      <c r="N146">
        <f>IFERROR(SUM(DATASHEET!Y146:AA146),"")</f>
        <v>0</v>
      </c>
      <c r="O146">
        <f t="shared" si="13"/>
        <v>14</v>
      </c>
      <c r="P146">
        <f t="shared" si="18"/>
        <v>14</v>
      </c>
      <c r="Q146" s="329">
        <f t="shared" si="14"/>
        <v>1</v>
      </c>
      <c r="R146" s="331" t="str">
        <f>IFERROR(VLOOKUP(A146,PROGRESS!$A$16:$AF$245,18,FALSE),"")</f>
        <v/>
      </c>
      <c r="S146" s="50" t="str">
        <f>DATASHEET!K146</f>
        <v>No</v>
      </c>
      <c r="T146" s="50" t="str">
        <f t="shared" si="15"/>
        <v>N</v>
      </c>
      <c r="U146" s="50" t="str">
        <f t="shared" si="16"/>
        <v>N</v>
      </c>
      <c r="V146" s="50" t="str">
        <f t="shared" si="17"/>
        <v>N</v>
      </c>
    </row>
    <row r="147" spans="1:22" x14ac:dyDescent="0.25">
      <c r="A147">
        <f>DATASHEET!A147</f>
        <v>152808</v>
      </c>
      <c r="B147" t="str">
        <f>DATASHEET!B147</f>
        <v>OXSPRING, Jacob</v>
      </c>
      <c r="C147">
        <v>8</v>
      </c>
      <c r="D147" t="str">
        <f>DATASHEET!D147</f>
        <v>M</v>
      </c>
      <c r="E147" t="str">
        <f>DATASHEET!J147</f>
        <v>N</v>
      </c>
      <c r="F147" t="str">
        <f>DATASHEET!E147</f>
        <v>N</v>
      </c>
      <c r="G147" t="str">
        <f>DATASHEET!F147</f>
        <v>White - British</v>
      </c>
      <c r="H147" t="str">
        <f>DATASHEET!H147</f>
        <v>N</v>
      </c>
      <c r="I147" t="str">
        <f>DATASHEET!I147</f>
        <v>N</v>
      </c>
      <c r="J147" t="str">
        <f>DATASHEET!M147</f>
        <v>H</v>
      </c>
      <c r="K147">
        <f>DATASHEET!S147</f>
        <v>3</v>
      </c>
      <c r="L147">
        <f>DATASHEET!T147</f>
        <v>11</v>
      </c>
      <c r="M147">
        <f>IFERROR(SUM(DATASHEET!U147:W147),"")</f>
        <v>0</v>
      </c>
      <c r="N147">
        <f>IFERROR(SUM(DATASHEET!Y147:AA147),"")</f>
        <v>0</v>
      </c>
      <c r="O147">
        <f t="shared" si="13"/>
        <v>14</v>
      </c>
      <c r="P147">
        <f t="shared" si="18"/>
        <v>14</v>
      </c>
      <c r="Q147" s="329">
        <f t="shared" si="14"/>
        <v>1</v>
      </c>
      <c r="R147" s="331" t="str">
        <f>IFERROR(VLOOKUP(A147,PROGRESS!$A$16:$AF$245,18,FALSE),"")</f>
        <v/>
      </c>
      <c r="S147" s="50" t="str">
        <f>DATASHEET!K147</f>
        <v>No</v>
      </c>
      <c r="T147" s="50" t="str">
        <f t="shared" si="15"/>
        <v>N</v>
      </c>
      <c r="U147" s="50" t="str">
        <f t="shared" si="16"/>
        <v>Y</v>
      </c>
      <c r="V147" s="50" t="str">
        <f t="shared" si="17"/>
        <v>N</v>
      </c>
    </row>
    <row r="148" spans="1:22" x14ac:dyDescent="0.25">
      <c r="A148">
        <f>DATASHEET!A148</f>
        <v>152832</v>
      </c>
      <c r="B148" t="str">
        <f>DATASHEET!B148</f>
        <v>OYAOLE, Eghogho</v>
      </c>
      <c r="C148">
        <v>8</v>
      </c>
      <c r="D148" t="str">
        <f>DATASHEET!D148</f>
        <v>F</v>
      </c>
      <c r="E148" t="str">
        <f>DATASHEET!J148</f>
        <v>N</v>
      </c>
      <c r="F148" t="str">
        <f>DATASHEET!E148</f>
        <v>N</v>
      </c>
      <c r="G148" t="str">
        <f>DATASHEET!F148</f>
        <v>Other Black African</v>
      </c>
      <c r="H148" t="str">
        <f>DATASHEET!H148</f>
        <v>N</v>
      </c>
      <c r="I148" t="str">
        <f>DATASHEET!I148</f>
        <v>N</v>
      </c>
      <c r="J148" t="str">
        <f>DATASHEET!M148</f>
        <v>H</v>
      </c>
      <c r="K148">
        <f>DATASHEET!S148</f>
        <v>3</v>
      </c>
      <c r="L148">
        <f>DATASHEET!T148</f>
        <v>11</v>
      </c>
      <c r="M148">
        <f>IFERROR(SUM(DATASHEET!U148:W148),"")</f>
        <v>0</v>
      </c>
      <c r="N148">
        <f>IFERROR(SUM(DATASHEET!Y148:AA148),"")</f>
        <v>0</v>
      </c>
      <c r="O148">
        <f t="shared" si="13"/>
        <v>14</v>
      </c>
      <c r="P148">
        <f t="shared" si="18"/>
        <v>14</v>
      </c>
      <c r="Q148" s="329">
        <f t="shared" si="14"/>
        <v>1</v>
      </c>
      <c r="R148" s="331" t="str">
        <f>IFERROR(VLOOKUP(A148,PROGRESS!$A$16:$AF$245,18,FALSE),"")</f>
        <v/>
      </c>
      <c r="S148" s="50" t="str">
        <f>DATASHEET!K148</f>
        <v>No</v>
      </c>
      <c r="T148" s="50" t="str">
        <f t="shared" si="15"/>
        <v>N</v>
      </c>
      <c r="U148" s="50" t="str">
        <f t="shared" si="16"/>
        <v>N</v>
      </c>
      <c r="V148" s="50" t="str">
        <f t="shared" si="17"/>
        <v>N</v>
      </c>
    </row>
    <row r="149" spans="1:22" x14ac:dyDescent="0.25">
      <c r="A149">
        <f>DATASHEET!A149</f>
        <v>160006</v>
      </c>
      <c r="B149" t="str">
        <f>DATASHEET!B149</f>
        <v>PAGE, Emily</v>
      </c>
      <c r="C149">
        <v>8</v>
      </c>
      <c r="D149" t="str">
        <f>DATASHEET!D149</f>
        <v>F</v>
      </c>
      <c r="E149" t="str">
        <f>DATASHEET!J149</f>
        <v>N</v>
      </c>
      <c r="F149" t="str">
        <f>DATASHEET!E149</f>
        <v>N</v>
      </c>
      <c r="G149" t="str">
        <f>DATASHEET!F149</f>
        <v>White - British</v>
      </c>
      <c r="H149" t="str">
        <f>DATASHEET!H149</f>
        <v>N</v>
      </c>
      <c r="I149" t="str">
        <f>DATASHEET!I149</f>
        <v>N</v>
      </c>
      <c r="J149" t="str">
        <f>DATASHEET!M149</f>
        <v>H</v>
      </c>
      <c r="K149">
        <f>DATASHEET!S149</f>
        <v>3</v>
      </c>
      <c r="L149">
        <f>DATASHEET!T149</f>
        <v>11</v>
      </c>
      <c r="M149">
        <f>IFERROR(SUM(DATASHEET!U149:W149),"")</f>
        <v>0</v>
      </c>
      <c r="N149">
        <f>IFERROR(SUM(DATASHEET!Y149:AA149),"")</f>
        <v>0</v>
      </c>
      <c r="O149">
        <f t="shared" si="13"/>
        <v>14</v>
      </c>
      <c r="P149">
        <f t="shared" si="18"/>
        <v>14</v>
      </c>
      <c r="Q149" s="329">
        <f t="shared" si="14"/>
        <v>1</v>
      </c>
      <c r="R149" s="331" t="str">
        <f>IFERROR(VLOOKUP(A149,PROGRESS!$A$16:$AF$245,18,FALSE),"")</f>
        <v/>
      </c>
      <c r="S149" s="50" t="str">
        <f>DATASHEET!K149</f>
        <v>No</v>
      </c>
      <c r="T149" s="50" t="str">
        <f t="shared" si="15"/>
        <v>N</v>
      </c>
      <c r="U149" s="50" t="str">
        <f t="shared" si="16"/>
        <v>N</v>
      </c>
      <c r="V149" s="50" t="str">
        <f t="shared" si="17"/>
        <v>N</v>
      </c>
    </row>
    <row r="150" spans="1:22" x14ac:dyDescent="0.25">
      <c r="A150">
        <f>DATASHEET!A150</f>
        <v>152846</v>
      </c>
      <c r="B150" t="str">
        <f>DATASHEET!B150</f>
        <v>PICKERING, Caolan</v>
      </c>
      <c r="C150">
        <v>8</v>
      </c>
      <c r="D150" t="str">
        <f>DATASHEET!D150</f>
        <v>M</v>
      </c>
      <c r="E150" t="str">
        <f>DATASHEET!J150</f>
        <v>N</v>
      </c>
      <c r="F150" t="str">
        <f>DATASHEET!E150</f>
        <v>N</v>
      </c>
      <c r="G150" t="str">
        <f>DATASHEET!F150</f>
        <v>White - British</v>
      </c>
      <c r="H150" t="str">
        <f>DATASHEET!H150</f>
        <v>N</v>
      </c>
      <c r="I150" t="str">
        <f>DATASHEET!I150</f>
        <v>N</v>
      </c>
      <c r="J150" t="str">
        <f>DATASHEET!M150</f>
        <v>H</v>
      </c>
      <c r="K150">
        <f>DATASHEET!S150</f>
        <v>1</v>
      </c>
      <c r="L150">
        <f>DATASHEET!T150</f>
        <v>12</v>
      </c>
      <c r="M150">
        <f>IFERROR(SUM(DATASHEET!U150:W150),"")</f>
        <v>1</v>
      </c>
      <c r="N150">
        <f>IFERROR(SUM(DATASHEET!Y150:AA150),"")</f>
        <v>0</v>
      </c>
      <c r="O150">
        <f t="shared" si="13"/>
        <v>13</v>
      </c>
      <c r="P150">
        <f t="shared" si="18"/>
        <v>14</v>
      </c>
      <c r="Q150" s="329">
        <f t="shared" si="14"/>
        <v>0.9285714285714286</v>
      </c>
      <c r="R150" s="331" t="str">
        <f>IFERROR(VLOOKUP(A150,PROGRESS!$A$16:$AF$245,18,FALSE),"")</f>
        <v/>
      </c>
      <c r="S150" s="50" t="str">
        <f>DATASHEET!K150</f>
        <v>Yes</v>
      </c>
      <c r="T150" s="50" t="str">
        <f t="shared" si="15"/>
        <v>N</v>
      </c>
      <c r="U150" s="50" t="str">
        <f t="shared" si="16"/>
        <v>Y</v>
      </c>
      <c r="V150" s="50" t="str">
        <f t="shared" si="17"/>
        <v>N</v>
      </c>
    </row>
    <row r="151" spans="1:22" x14ac:dyDescent="0.25">
      <c r="A151">
        <f>DATASHEET!A151</f>
        <v>152817</v>
      </c>
      <c r="B151" t="str">
        <f>DATASHEET!B151</f>
        <v>PINTO, Lishal</v>
      </c>
      <c r="C151">
        <v>8</v>
      </c>
      <c r="D151" t="str">
        <f>DATASHEET!D151</f>
        <v>F</v>
      </c>
      <c r="E151" t="str">
        <f>DATASHEET!J151</f>
        <v>N</v>
      </c>
      <c r="F151" t="str">
        <f>DATASHEET!E151</f>
        <v>N</v>
      </c>
      <c r="G151" t="str">
        <f>DATASHEET!F151</f>
        <v>Indian</v>
      </c>
      <c r="H151" t="str">
        <f>DATASHEET!H151</f>
        <v>N</v>
      </c>
      <c r="I151" t="str">
        <f>DATASHEET!I151</f>
        <v>N</v>
      </c>
      <c r="J151" t="str">
        <f>DATASHEET!M151</f>
        <v>M</v>
      </c>
      <c r="K151">
        <f>DATASHEET!S151</f>
        <v>2</v>
      </c>
      <c r="L151">
        <f>DATASHEET!T151</f>
        <v>12</v>
      </c>
      <c r="M151">
        <f>IFERROR(SUM(DATASHEET!U151:W151),"")</f>
        <v>0</v>
      </c>
      <c r="N151">
        <f>IFERROR(SUM(DATASHEET!Y151:AA151),"")</f>
        <v>0</v>
      </c>
      <c r="O151">
        <f t="shared" si="13"/>
        <v>14</v>
      </c>
      <c r="P151">
        <f t="shared" si="18"/>
        <v>14</v>
      </c>
      <c r="Q151" s="329">
        <f t="shared" si="14"/>
        <v>1</v>
      </c>
      <c r="R151" s="331" t="str">
        <f>IFERROR(VLOOKUP(A151,PROGRESS!$A$16:$AF$245,18,FALSE),"")</f>
        <v/>
      </c>
      <c r="S151" s="50" t="str">
        <f>DATASHEET!K151</f>
        <v>No</v>
      </c>
      <c r="T151" s="50" t="str">
        <f t="shared" si="15"/>
        <v>N</v>
      </c>
      <c r="U151" s="50" t="str">
        <f t="shared" si="16"/>
        <v>N</v>
      </c>
      <c r="V151" s="50" t="str">
        <f t="shared" si="17"/>
        <v>N</v>
      </c>
    </row>
    <row r="152" spans="1:22" x14ac:dyDescent="0.25">
      <c r="A152">
        <f>DATASHEET!A152</f>
        <v>152766</v>
      </c>
      <c r="B152" t="str">
        <f>DATASHEET!B152</f>
        <v>PLOTNIKOV, Dmitriy</v>
      </c>
      <c r="C152">
        <v>8</v>
      </c>
      <c r="D152" t="str">
        <f>DATASHEET!D152</f>
        <v>M</v>
      </c>
      <c r="E152" t="str">
        <f>DATASHEET!J152</f>
        <v>N</v>
      </c>
      <c r="F152" t="str">
        <f>DATASHEET!E152</f>
        <v>Y</v>
      </c>
      <c r="G152" t="str">
        <f>DATASHEET!F152</f>
        <v>Other Mixed Background</v>
      </c>
      <c r="H152" t="str">
        <f>DATASHEET!H152</f>
        <v>Y</v>
      </c>
      <c r="I152" t="str">
        <f>DATASHEET!I152</f>
        <v>N</v>
      </c>
      <c r="J152" t="str">
        <f>DATASHEET!M152</f>
        <v>M</v>
      </c>
      <c r="K152">
        <f>DATASHEET!S152</f>
        <v>1</v>
      </c>
      <c r="L152">
        <f>DATASHEET!T152</f>
        <v>13</v>
      </c>
      <c r="M152">
        <f>IFERROR(SUM(DATASHEET!U152:W152),"")</f>
        <v>0</v>
      </c>
      <c r="N152">
        <f>IFERROR(SUM(DATASHEET!Y152:AA152),"")</f>
        <v>0</v>
      </c>
      <c r="O152">
        <f t="shared" si="13"/>
        <v>14</v>
      </c>
      <c r="P152">
        <f t="shared" si="18"/>
        <v>14</v>
      </c>
      <c r="Q152" s="329">
        <f t="shared" si="14"/>
        <v>1</v>
      </c>
      <c r="R152" s="331" t="str">
        <f>IFERROR(VLOOKUP(A152,PROGRESS!$A$16:$AF$245,18,FALSE),"")</f>
        <v/>
      </c>
      <c r="S152" s="50" t="str">
        <f>DATASHEET!K152</f>
        <v>No</v>
      </c>
      <c r="T152" s="50" t="str">
        <f t="shared" si="15"/>
        <v>N</v>
      </c>
      <c r="U152" s="50" t="str">
        <f t="shared" si="16"/>
        <v>N</v>
      </c>
      <c r="V152" s="50" t="str">
        <f t="shared" si="17"/>
        <v>Y</v>
      </c>
    </row>
    <row r="153" spans="1:22" x14ac:dyDescent="0.25">
      <c r="A153">
        <f>DATASHEET!A153</f>
        <v>152796</v>
      </c>
      <c r="B153" t="str">
        <f>DATASHEET!B153</f>
        <v>POIRRIER, Lucy</v>
      </c>
      <c r="C153">
        <v>8</v>
      </c>
      <c r="D153" t="str">
        <f>DATASHEET!D153</f>
        <v>F</v>
      </c>
      <c r="E153" t="str">
        <f>DATASHEET!J153</f>
        <v>N</v>
      </c>
      <c r="F153" t="str">
        <f>DATASHEET!E153</f>
        <v>N</v>
      </c>
      <c r="G153" t="str">
        <f>DATASHEET!F153</f>
        <v>White - British</v>
      </c>
      <c r="H153" t="str">
        <f>DATASHEET!H153</f>
        <v>N</v>
      </c>
      <c r="I153" t="str">
        <f>DATASHEET!I153</f>
        <v>N</v>
      </c>
      <c r="J153" t="str">
        <f>DATASHEET!M153</f>
        <v>M</v>
      </c>
      <c r="K153">
        <f>DATASHEET!S153</f>
        <v>1</v>
      </c>
      <c r="L153">
        <f>DATASHEET!T153</f>
        <v>13</v>
      </c>
      <c r="M153">
        <f>IFERROR(SUM(DATASHEET!U153:W153),"")</f>
        <v>0</v>
      </c>
      <c r="N153">
        <f>IFERROR(SUM(DATASHEET!Y153:AA153),"")</f>
        <v>0</v>
      </c>
      <c r="O153">
        <f t="shared" si="13"/>
        <v>14</v>
      </c>
      <c r="P153">
        <f t="shared" si="18"/>
        <v>14</v>
      </c>
      <c r="Q153" s="329">
        <f t="shared" si="14"/>
        <v>1</v>
      </c>
      <c r="R153" s="331" t="str">
        <f>IFERROR(VLOOKUP(A153,PROGRESS!$A$16:$AF$245,18,FALSE),"")</f>
        <v/>
      </c>
      <c r="S153" s="50" t="str">
        <f>DATASHEET!K153</f>
        <v>No</v>
      </c>
      <c r="T153" s="50" t="str">
        <f t="shared" si="15"/>
        <v>N</v>
      </c>
      <c r="U153" s="50" t="str">
        <f t="shared" si="16"/>
        <v>N</v>
      </c>
      <c r="V153" s="50" t="str">
        <f t="shared" si="17"/>
        <v>N</v>
      </c>
    </row>
    <row r="154" spans="1:22" x14ac:dyDescent="0.25">
      <c r="A154">
        <f>DATASHEET!A154</f>
        <v>152743</v>
      </c>
      <c r="B154" t="str">
        <f>DATASHEET!B154</f>
        <v>POULTON, Eden</v>
      </c>
      <c r="C154">
        <v>8</v>
      </c>
      <c r="D154" t="str">
        <f>DATASHEET!D154</f>
        <v>F</v>
      </c>
      <c r="E154" t="str">
        <f>DATASHEET!J154</f>
        <v>N</v>
      </c>
      <c r="F154" t="str">
        <f>DATASHEET!E154</f>
        <v>Y</v>
      </c>
      <c r="G154" t="str">
        <f>DATASHEET!F154</f>
        <v>White - British</v>
      </c>
      <c r="H154" t="str">
        <f>DATASHEET!H154</f>
        <v>Y</v>
      </c>
      <c r="I154" t="str">
        <f>DATASHEET!I154</f>
        <v>N</v>
      </c>
      <c r="J154" t="str">
        <f>DATASHEET!M154</f>
        <v>M</v>
      </c>
      <c r="K154">
        <f>DATASHEET!S154</f>
        <v>0</v>
      </c>
      <c r="L154">
        <f>DATASHEET!T154</f>
        <v>14</v>
      </c>
      <c r="M154">
        <f>IFERROR(SUM(DATASHEET!U154:W154),"")</f>
        <v>0</v>
      </c>
      <c r="N154">
        <f>IFERROR(SUM(DATASHEET!Y154:AA154),"")</f>
        <v>0</v>
      </c>
      <c r="O154">
        <f t="shared" si="13"/>
        <v>14</v>
      </c>
      <c r="P154">
        <f t="shared" si="18"/>
        <v>14</v>
      </c>
      <c r="Q154" s="329">
        <f t="shared" si="14"/>
        <v>1</v>
      </c>
      <c r="R154" s="331" t="str">
        <f>IFERROR(VLOOKUP(A154,PROGRESS!$A$16:$AF$245,18,FALSE),"")</f>
        <v/>
      </c>
      <c r="S154" s="50" t="str">
        <f>DATASHEET!K154</f>
        <v>No</v>
      </c>
      <c r="T154" s="50" t="str">
        <f t="shared" si="15"/>
        <v>N</v>
      </c>
      <c r="U154" s="50" t="str">
        <f t="shared" si="16"/>
        <v>N</v>
      </c>
      <c r="V154" s="50" t="str">
        <f t="shared" si="17"/>
        <v>N</v>
      </c>
    </row>
    <row r="155" spans="1:22" x14ac:dyDescent="0.25">
      <c r="A155">
        <f>DATASHEET!A155</f>
        <v>152770</v>
      </c>
      <c r="B155" t="str">
        <f>DATASHEET!B155</f>
        <v>RAMSHAW, Sophia</v>
      </c>
      <c r="C155">
        <v>8</v>
      </c>
      <c r="D155" t="str">
        <f>DATASHEET!D155</f>
        <v>F</v>
      </c>
      <c r="E155" t="str">
        <f>DATASHEET!J155</f>
        <v>N</v>
      </c>
      <c r="F155" t="str">
        <f>DATASHEET!E155</f>
        <v>N</v>
      </c>
      <c r="G155" t="str">
        <f>DATASHEET!F155</f>
        <v>White - British</v>
      </c>
      <c r="H155" t="str">
        <f>DATASHEET!H155</f>
        <v>N</v>
      </c>
      <c r="I155" t="str">
        <f>DATASHEET!I155</f>
        <v>N</v>
      </c>
      <c r="J155" t="str">
        <f>DATASHEET!M155</f>
        <v>H</v>
      </c>
      <c r="K155">
        <f>DATASHEET!S155</f>
        <v>2</v>
      </c>
      <c r="L155">
        <f>DATASHEET!T155</f>
        <v>12</v>
      </c>
      <c r="M155">
        <f>IFERROR(SUM(DATASHEET!U155:W155),"")</f>
        <v>0</v>
      </c>
      <c r="N155">
        <f>IFERROR(SUM(DATASHEET!Y155:AA155),"")</f>
        <v>0</v>
      </c>
      <c r="O155">
        <f t="shared" si="13"/>
        <v>14</v>
      </c>
      <c r="P155">
        <f t="shared" si="18"/>
        <v>14</v>
      </c>
      <c r="Q155" s="329">
        <f t="shared" si="14"/>
        <v>1</v>
      </c>
      <c r="R155" s="331" t="str">
        <f>IFERROR(VLOOKUP(A155,PROGRESS!$A$16:$AF$245,18,FALSE),"")</f>
        <v/>
      </c>
      <c r="S155" s="50" t="str">
        <f>DATASHEET!K155</f>
        <v>No</v>
      </c>
      <c r="T155" s="50" t="str">
        <f t="shared" si="15"/>
        <v>N</v>
      </c>
      <c r="U155" s="50" t="str">
        <f t="shared" si="16"/>
        <v>N</v>
      </c>
      <c r="V155" s="50" t="str">
        <f t="shared" si="17"/>
        <v>N</v>
      </c>
    </row>
    <row r="156" spans="1:22" x14ac:dyDescent="0.25">
      <c r="A156">
        <f>DATASHEET!A156</f>
        <v>160000</v>
      </c>
      <c r="B156" t="str">
        <f>DATASHEET!B156</f>
        <v>REID, Evie</v>
      </c>
      <c r="C156">
        <v>8</v>
      </c>
      <c r="D156" t="str">
        <f>DATASHEET!D156</f>
        <v>F</v>
      </c>
      <c r="E156" t="str">
        <f>DATASHEET!J156</f>
        <v>N</v>
      </c>
      <c r="F156" t="str">
        <f>DATASHEET!E156</f>
        <v>N</v>
      </c>
      <c r="G156" t="str">
        <f>DATASHEET!F156</f>
        <v>White - British</v>
      </c>
      <c r="H156" t="str">
        <f>DATASHEET!H156</f>
        <v>N</v>
      </c>
      <c r="I156" t="str">
        <f>DATASHEET!I156</f>
        <v>N</v>
      </c>
      <c r="J156" t="str">
        <f>DATASHEET!M156</f>
        <v>H</v>
      </c>
      <c r="K156">
        <f>DATASHEET!S156</f>
        <v>0</v>
      </c>
      <c r="L156">
        <f>DATASHEET!T156</f>
        <v>14</v>
      </c>
      <c r="M156">
        <f>IFERROR(SUM(DATASHEET!U156:W156),"")</f>
        <v>0</v>
      </c>
      <c r="N156">
        <f>IFERROR(SUM(DATASHEET!Y156:AA156),"")</f>
        <v>0</v>
      </c>
      <c r="O156">
        <f t="shared" si="13"/>
        <v>14</v>
      </c>
      <c r="P156">
        <f t="shared" si="18"/>
        <v>14</v>
      </c>
      <c r="Q156" s="329">
        <f t="shared" si="14"/>
        <v>1</v>
      </c>
      <c r="R156" s="331" t="str">
        <f>IFERROR(VLOOKUP(A156,PROGRESS!$A$16:$AF$245,18,FALSE),"")</f>
        <v/>
      </c>
      <c r="S156" s="50" t="str">
        <f>DATASHEET!K156</f>
        <v>No</v>
      </c>
      <c r="T156" s="50" t="str">
        <f t="shared" si="15"/>
        <v>N</v>
      </c>
      <c r="U156" s="50" t="str">
        <f t="shared" si="16"/>
        <v>N</v>
      </c>
      <c r="V156" s="50" t="str">
        <f t="shared" si="17"/>
        <v>N</v>
      </c>
    </row>
    <row r="157" spans="1:22" x14ac:dyDescent="0.25">
      <c r="A157">
        <f>DATASHEET!A157</f>
        <v>152920</v>
      </c>
      <c r="B157" t="str">
        <f>DATASHEET!B157</f>
        <v>RESOM, Lulya</v>
      </c>
      <c r="C157">
        <v>8</v>
      </c>
      <c r="D157" t="str">
        <f>DATASHEET!D157</f>
        <v>F</v>
      </c>
      <c r="E157" t="str">
        <f>DATASHEET!J157</f>
        <v>N</v>
      </c>
      <c r="F157" t="str">
        <f>DATASHEET!E157</f>
        <v>N</v>
      </c>
      <c r="G157" t="str">
        <f>DATASHEET!F157</f>
        <v>Other Black African</v>
      </c>
      <c r="H157" t="str">
        <f>DATASHEET!H157</f>
        <v>N</v>
      </c>
      <c r="I157" t="str">
        <f>DATASHEET!I157</f>
        <v>N</v>
      </c>
      <c r="J157" t="str">
        <f>DATASHEET!M157</f>
        <v>M</v>
      </c>
      <c r="K157">
        <f>DATASHEET!S157</f>
        <v>0</v>
      </c>
      <c r="L157">
        <f>DATASHEET!T157</f>
        <v>14</v>
      </c>
      <c r="M157">
        <f>IFERROR(SUM(DATASHEET!U157:W157),"")</f>
        <v>0</v>
      </c>
      <c r="N157">
        <f>IFERROR(SUM(DATASHEET!Y157:AA157),"")</f>
        <v>0</v>
      </c>
      <c r="O157">
        <f t="shared" si="13"/>
        <v>14</v>
      </c>
      <c r="P157">
        <f t="shared" si="18"/>
        <v>14</v>
      </c>
      <c r="Q157" s="329">
        <f t="shared" si="14"/>
        <v>1</v>
      </c>
      <c r="R157" s="331" t="str">
        <f>IFERROR(VLOOKUP(A157,PROGRESS!$A$16:$AF$245,18,FALSE),"")</f>
        <v/>
      </c>
      <c r="S157" s="50" t="str">
        <f>DATASHEET!K157</f>
        <v>No</v>
      </c>
      <c r="T157" s="50" t="str">
        <f t="shared" si="15"/>
        <v>N</v>
      </c>
      <c r="U157" s="50" t="str">
        <f t="shared" si="16"/>
        <v>N</v>
      </c>
      <c r="V157" s="50" t="str">
        <f t="shared" si="17"/>
        <v>N</v>
      </c>
    </row>
    <row r="158" spans="1:22" x14ac:dyDescent="0.25">
      <c r="A158">
        <f>DATASHEET!A158</f>
        <v>152746</v>
      </c>
      <c r="B158" t="str">
        <f>DATASHEET!B158</f>
        <v>REVILL, Louis</v>
      </c>
      <c r="C158">
        <v>8</v>
      </c>
      <c r="D158" t="str">
        <f>DATASHEET!D158</f>
        <v>M</v>
      </c>
      <c r="E158" t="str">
        <f>DATASHEET!J158</f>
        <v>N</v>
      </c>
      <c r="F158" t="str">
        <f>DATASHEET!E158</f>
        <v>N</v>
      </c>
      <c r="G158" t="str">
        <f>DATASHEET!F158</f>
        <v>White - British</v>
      </c>
      <c r="H158" t="str">
        <f>DATASHEET!H158</f>
        <v>N</v>
      </c>
      <c r="I158" t="str">
        <f>DATASHEET!I158</f>
        <v>N</v>
      </c>
      <c r="J158" t="str">
        <f>DATASHEET!M158</f>
        <v>M</v>
      </c>
      <c r="K158">
        <f>DATASHEET!S158</f>
        <v>3</v>
      </c>
      <c r="L158">
        <f>DATASHEET!T158</f>
        <v>11</v>
      </c>
      <c r="M158">
        <f>IFERROR(SUM(DATASHEET!U158:W158),"")</f>
        <v>0</v>
      </c>
      <c r="N158">
        <f>IFERROR(SUM(DATASHEET!Y158:AA158),"")</f>
        <v>0</v>
      </c>
      <c r="O158">
        <f t="shared" si="13"/>
        <v>14</v>
      </c>
      <c r="P158">
        <f t="shared" si="18"/>
        <v>14</v>
      </c>
      <c r="Q158" s="329">
        <f t="shared" si="14"/>
        <v>1</v>
      </c>
      <c r="R158" s="331" t="str">
        <f>IFERROR(VLOOKUP(A158,PROGRESS!$A$16:$AF$245,18,FALSE),"")</f>
        <v/>
      </c>
      <c r="S158" s="50" t="str">
        <f>DATASHEET!K158</f>
        <v>No</v>
      </c>
      <c r="T158" s="50" t="str">
        <f t="shared" si="15"/>
        <v>N</v>
      </c>
      <c r="U158" s="50" t="str">
        <f t="shared" si="16"/>
        <v>N</v>
      </c>
      <c r="V158" s="50" t="str">
        <f t="shared" si="17"/>
        <v>Y</v>
      </c>
    </row>
    <row r="159" spans="1:22" x14ac:dyDescent="0.25">
      <c r="A159">
        <f>DATASHEET!A159</f>
        <v>100358</v>
      </c>
      <c r="B159" t="str">
        <f>DATASHEET!B159</f>
        <v>RICHMOND, Hannah</v>
      </c>
      <c r="C159">
        <v>8</v>
      </c>
      <c r="D159" t="str">
        <f>DATASHEET!D159</f>
        <v>F</v>
      </c>
      <c r="E159" t="str">
        <f>DATASHEET!J159</f>
        <v>N</v>
      </c>
      <c r="F159" t="str">
        <f>DATASHEET!E159</f>
        <v>N</v>
      </c>
      <c r="G159" t="str">
        <f>DATASHEET!F159</f>
        <v>White - British</v>
      </c>
      <c r="H159" t="str">
        <f>DATASHEET!H159</f>
        <v>N</v>
      </c>
      <c r="I159" t="str">
        <f>DATASHEET!I159</f>
        <v>N</v>
      </c>
      <c r="J159" t="str">
        <f>DATASHEET!M159</f>
        <v>M</v>
      </c>
      <c r="K159">
        <f>DATASHEET!S159</f>
        <v>1</v>
      </c>
      <c r="L159">
        <f>DATASHEET!T159</f>
        <v>13</v>
      </c>
      <c r="M159">
        <f>IFERROR(SUM(DATASHEET!U159:W159),"")</f>
        <v>0</v>
      </c>
      <c r="N159">
        <f>IFERROR(SUM(DATASHEET!Y159:AA159),"")</f>
        <v>0</v>
      </c>
      <c r="O159">
        <f t="shared" si="13"/>
        <v>14</v>
      </c>
      <c r="P159">
        <f t="shared" si="18"/>
        <v>14</v>
      </c>
      <c r="Q159" s="329">
        <f t="shared" si="14"/>
        <v>1</v>
      </c>
      <c r="R159" s="331" t="str">
        <f>IFERROR(VLOOKUP(A159,PROGRESS!$A$16:$AF$245,18,FALSE),"")</f>
        <v/>
      </c>
      <c r="S159" s="50" t="str">
        <f>DATASHEET!K159</f>
        <v>Yes</v>
      </c>
      <c r="T159" s="50" t="str">
        <f t="shared" si="15"/>
        <v>N</v>
      </c>
      <c r="U159" s="50" t="str">
        <f t="shared" si="16"/>
        <v>N</v>
      </c>
      <c r="V159" s="50" t="str">
        <f t="shared" si="17"/>
        <v>N</v>
      </c>
    </row>
    <row r="160" spans="1:22" x14ac:dyDescent="0.25">
      <c r="A160">
        <f>DATASHEET!A160</f>
        <v>152862</v>
      </c>
      <c r="B160" t="str">
        <f>DATASHEET!B160</f>
        <v>ROEBUCK, Bailey</v>
      </c>
      <c r="C160">
        <v>8</v>
      </c>
      <c r="D160" t="str">
        <f>DATASHEET!D160</f>
        <v>M</v>
      </c>
      <c r="E160" t="str">
        <f>DATASHEET!J160</f>
        <v>E</v>
      </c>
      <c r="F160" t="str">
        <f>DATASHEET!E160</f>
        <v>Y</v>
      </c>
      <c r="G160" t="str">
        <f>DATASHEET!F160</f>
        <v>White - British</v>
      </c>
      <c r="H160" t="str">
        <f>DATASHEET!H160</f>
        <v>Y</v>
      </c>
      <c r="I160" t="str">
        <f>DATASHEET!I160</f>
        <v>N</v>
      </c>
      <c r="J160" t="str">
        <f>DATASHEET!M160</f>
        <v>M</v>
      </c>
      <c r="K160">
        <f>DATASHEET!S160</f>
        <v>0</v>
      </c>
      <c r="L160">
        <f>DATASHEET!T160</f>
        <v>12</v>
      </c>
      <c r="M160">
        <f>IFERROR(SUM(DATASHEET!U160:W160),"")</f>
        <v>2</v>
      </c>
      <c r="N160">
        <f>IFERROR(SUM(DATASHEET!Y160:AA160),"")</f>
        <v>0</v>
      </c>
      <c r="O160">
        <f t="shared" si="13"/>
        <v>12</v>
      </c>
      <c r="P160">
        <f t="shared" si="18"/>
        <v>14</v>
      </c>
      <c r="Q160" s="329">
        <f t="shared" si="14"/>
        <v>0.8571428571428571</v>
      </c>
      <c r="R160" s="331" t="str">
        <f>IFERROR(VLOOKUP(A160,PROGRESS!$A$16:$AF$245,18,FALSE),"")</f>
        <v/>
      </c>
      <c r="S160" s="50" t="str">
        <f>DATASHEET!K160</f>
        <v>No</v>
      </c>
      <c r="T160" s="50" t="str">
        <f t="shared" si="15"/>
        <v>N</v>
      </c>
      <c r="U160" s="50" t="str">
        <f t="shared" si="16"/>
        <v>N</v>
      </c>
      <c r="V160" s="50" t="str">
        <f t="shared" si="17"/>
        <v>Y</v>
      </c>
    </row>
    <row r="161" spans="1:22" x14ac:dyDescent="0.25">
      <c r="A161">
        <f>DATASHEET!A161</f>
        <v>152931</v>
      </c>
      <c r="B161" t="str">
        <f>DATASHEET!B161</f>
        <v>ROWE, Fletcher</v>
      </c>
      <c r="C161">
        <v>8</v>
      </c>
      <c r="D161" t="str">
        <f>DATASHEET!D161</f>
        <v>M</v>
      </c>
      <c r="E161" t="str">
        <f>DATASHEET!J161</f>
        <v>K</v>
      </c>
      <c r="F161" t="str">
        <f>DATASHEET!E161</f>
        <v>N</v>
      </c>
      <c r="G161" t="str">
        <f>DATASHEET!F161</f>
        <v>White - British</v>
      </c>
      <c r="H161" t="str">
        <f>DATASHEET!H161</f>
        <v>N</v>
      </c>
      <c r="I161" t="str">
        <f>DATASHEET!I161</f>
        <v>N</v>
      </c>
      <c r="J161" t="str">
        <f>DATASHEET!M161</f>
        <v>M</v>
      </c>
      <c r="K161">
        <f>DATASHEET!S161</f>
        <v>0</v>
      </c>
      <c r="L161">
        <f>DATASHEET!T161</f>
        <v>8</v>
      </c>
      <c r="M161">
        <f>IFERROR(SUM(DATASHEET!U161:W161),"")</f>
        <v>3</v>
      </c>
      <c r="N161">
        <f>IFERROR(SUM(DATASHEET!Y161:AA161),"")</f>
        <v>1</v>
      </c>
      <c r="O161">
        <f t="shared" si="13"/>
        <v>8</v>
      </c>
      <c r="P161">
        <f t="shared" si="18"/>
        <v>12</v>
      </c>
      <c r="Q161" s="329">
        <f t="shared" si="14"/>
        <v>0.66666666666666663</v>
      </c>
      <c r="R161" s="331" t="str">
        <f>IFERROR(VLOOKUP(A161,PROGRESS!$A$16:$AF$245,18,FALSE),"")</f>
        <v/>
      </c>
      <c r="S161" s="50" t="str">
        <f>DATASHEET!K161</f>
        <v>No</v>
      </c>
      <c r="T161" s="50" t="str">
        <f t="shared" si="15"/>
        <v>N</v>
      </c>
      <c r="U161" s="50" t="str">
        <f t="shared" si="16"/>
        <v>N</v>
      </c>
      <c r="V161" s="50" t="str">
        <f t="shared" si="17"/>
        <v>Y</v>
      </c>
    </row>
    <row r="162" spans="1:22" x14ac:dyDescent="0.25">
      <c r="A162">
        <f>DATASHEET!A162</f>
        <v>152938</v>
      </c>
      <c r="B162" t="str">
        <f>DATASHEET!B162</f>
        <v>ROXBY, Emily</v>
      </c>
      <c r="C162">
        <v>8</v>
      </c>
      <c r="D162" t="str">
        <f>DATASHEET!D162</f>
        <v>F</v>
      </c>
      <c r="E162" t="str">
        <f>DATASHEET!J162</f>
        <v>N</v>
      </c>
      <c r="F162" t="str">
        <f>DATASHEET!E162</f>
        <v>N</v>
      </c>
      <c r="G162" t="str">
        <f>DATASHEET!F162</f>
        <v>White - British</v>
      </c>
      <c r="H162" t="str">
        <f>DATASHEET!H162</f>
        <v>N</v>
      </c>
      <c r="I162" t="str">
        <f>DATASHEET!I162</f>
        <v>N</v>
      </c>
      <c r="J162" t="str">
        <f>DATASHEET!M162</f>
        <v>H</v>
      </c>
      <c r="K162">
        <f>DATASHEET!S162</f>
        <v>1</v>
      </c>
      <c r="L162">
        <f>DATASHEET!T162</f>
        <v>13</v>
      </c>
      <c r="M162">
        <f>IFERROR(SUM(DATASHEET!U162:W162),"")</f>
        <v>0</v>
      </c>
      <c r="N162">
        <f>IFERROR(SUM(DATASHEET!Y162:AA162),"")</f>
        <v>0</v>
      </c>
      <c r="O162">
        <f t="shared" si="13"/>
        <v>14</v>
      </c>
      <c r="P162">
        <f t="shared" si="18"/>
        <v>14</v>
      </c>
      <c r="Q162" s="329">
        <f t="shared" si="14"/>
        <v>1</v>
      </c>
      <c r="R162" s="331" t="str">
        <f>IFERROR(VLOOKUP(A162,PROGRESS!$A$16:$AF$245,18,FALSE),"")</f>
        <v/>
      </c>
      <c r="S162" s="50" t="str">
        <f>DATASHEET!K162</f>
        <v>No</v>
      </c>
      <c r="T162" s="50" t="str">
        <f t="shared" si="15"/>
        <v>N</v>
      </c>
      <c r="U162" s="50" t="str">
        <f t="shared" si="16"/>
        <v>N</v>
      </c>
      <c r="V162" s="50" t="str">
        <f t="shared" si="17"/>
        <v>N</v>
      </c>
    </row>
    <row r="163" spans="1:22" x14ac:dyDescent="0.25">
      <c r="A163">
        <f>DATASHEET!A163</f>
        <v>152935</v>
      </c>
      <c r="B163" t="str">
        <f>DATASHEET!B163</f>
        <v>RUSSELL, Sophie</v>
      </c>
      <c r="C163">
        <v>8</v>
      </c>
      <c r="D163" t="str">
        <f>DATASHEET!D163</f>
        <v>F</v>
      </c>
      <c r="E163" t="str">
        <f>DATASHEET!J163</f>
        <v>N</v>
      </c>
      <c r="F163" t="str">
        <f>DATASHEET!E163</f>
        <v>N</v>
      </c>
      <c r="G163" t="str">
        <f>DATASHEET!F163</f>
        <v>White - British</v>
      </c>
      <c r="H163" t="str">
        <f>DATASHEET!H163</f>
        <v>N</v>
      </c>
      <c r="I163" t="str">
        <f>DATASHEET!I163</f>
        <v>N</v>
      </c>
      <c r="J163" t="str">
        <f>DATASHEET!M163</f>
        <v>H</v>
      </c>
      <c r="K163">
        <f>DATASHEET!S163</f>
        <v>1</v>
      </c>
      <c r="L163">
        <f>DATASHEET!T163</f>
        <v>13</v>
      </c>
      <c r="M163">
        <f>IFERROR(SUM(DATASHEET!U163:W163),"")</f>
        <v>0</v>
      </c>
      <c r="N163">
        <f>IFERROR(SUM(DATASHEET!Y163:AA163),"")</f>
        <v>0</v>
      </c>
      <c r="O163">
        <f t="shared" si="13"/>
        <v>14</v>
      </c>
      <c r="P163">
        <f t="shared" si="18"/>
        <v>14</v>
      </c>
      <c r="Q163" s="329">
        <f t="shared" si="14"/>
        <v>1</v>
      </c>
      <c r="R163" s="331" t="str">
        <f>IFERROR(VLOOKUP(A163,PROGRESS!$A$16:$AF$245,18,FALSE),"")</f>
        <v/>
      </c>
      <c r="S163" s="50" t="str">
        <f>DATASHEET!K163</f>
        <v>No</v>
      </c>
      <c r="T163" s="50" t="str">
        <f t="shared" si="15"/>
        <v>N</v>
      </c>
      <c r="U163" s="50" t="str">
        <f t="shared" si="16"/>
        <v>N</v>
      </c>
      <c r="V163" s="50" t="str">
        <f t="shared" si="17"/>
        <v>N</v>
      </c>
    </row>
    <row r="164" spans="1:22" x14ac:dyDescent="0.25">
      <c r="A164">
        <f>DATASHEET!A164</f>
        <v>152793</v>
      </c>
      <c r="B164" t="str">
        <f>DATASHEET!B164</f>
        <v>RUTTY, Marley</v>
      </c>
      <c r="C164">
        <v>8</v>
      </c>
      <c r="D164" t="str">
        <f>DATASHEET!D164</f>
        <v>M</v>
      </c>
      <c r="E164" t="str">
        <f>DATASHEET!J164</f>
        <v>N</v>
      </c>
      <c r="F164" t="str">
        <f>DATASHEET!E164</f>
        <v>Y</v>
      </c>
      <c r="G164" t="str">
        <f>DATASHEET!F164</f>
        <v>Other Mixed Background</v>
      </c>
      <c r="H164" t="str">
        <f>DATASHEET!H164</f>
        <v>Y</v>
      </c>
      <c r="I164" t="str">
        <f>DATASHEET!I164</f>
        <v>N</v>
      </c>
      <c r="J164" t="str">
        <f>DATASHEET!M164</f>
        <v>H</v>
      </c>
      <c r="K164">
        <f>DATASHEET!S164</f>
        <v>1</v>
      </c>
      <c r="L164">
        <f>DATASHEET!T164</f>
        <v>13</v>
      </c>
      <c r="M164">
        <f>IFERROR(SUM(DATASHEET!U164:W164),"")</f>
        <v>0</v>
      </c>
      <c r="N164">
        <f>IFERROR(SUM(DATASHEET!Y164:AA164),"")</f>
        <v>0</v>
      </c>
      <c r="O164">
        <f t="shared" si="13"/>
        <v>14</v>
      </c>
      <c r="P164">
        <f t="shared" si="18"/>
        <v>14</v>
      </c>
      <c r="Q164" s="329">
        <f t="shared" si="14"/>
        <v>1</v>
      </c>
      <c r="R164" s="331" t="str">
        <f>IFERROR(VLOOKUP(A164,PROGRESS!$A$16:$AF$245,18,FALSE),"")</f>
        <v/>
      </c>
      <c r="S164" s="50" t="str">
        <f>DATASHEET!K164</f>
        <v>No</v>
      </c>
      <c r="T164" s="50" t="str">
        <f t="shared" si="15"/>
        <v>N</v>
      </c>
      <c r="U164" s="50" t="str">
        <f t="shared" si="16"/>
        <v>Y</v>
      </c>
      <c r="V164" s="50" t="str">
        <f t="shared" si="17"/>
        <v>N</v>
      </c>
    </row>
    <row r="165" spans="1:22" x14ac:dyDescent="0.25">
      <c r="A165">
        <f>DATASHEET!A165</f>
        <v>152897</v>
      </c>
      <c r="B165" t="str">
        <f>DATASHEET!B165</f>
        <v>SANCHEZ-DIAZ, Amaira</v>
      </c>
      <c r="C165">
        <v>8</v>
      </c>
      <c r="D165" t="str">
        <f>DATASHEET!D165</f>
        <v>F</v>
      </c>
      <c r="E165" t="str">
        <f>DATASHEET!J165</f>
        <v>N</v>
      </c>
      <c r="F165" t="str">
        <f>DATASHEET!E165</f>
        <v>N</v>
      </c>
      <c r="G165" t="str">
        <f>DATASHEET!F165</f>
        <v>Other Mixed Background</v>
      </c>
      <c r="H165" t="str">
        <f>DATASHEET!H165</f>
        <v>N</v>
      </c>
      <c r="I165" t="str">
        <f>DATASHEET!I165</f>
        <v>N</v>
      </c>
      <c r="J165" t="str">
        <f>DATASHEET!M165</f>
        <v>M</v>
      </c>
      <c r="K165">
        <f>DATASHEET!S165</f>
        <v>0</v>
      </c>
      <c r="L165">
        <f>DATASHEET!T165</f>
        <v>14</v>
      </c>
      <c r="M165">
        <f>IFERROR(SUM(DATASHEET!U165:W165),"")</f>
        <v>0</v>
      </c>
      <c r="N165">
        <f>IFERROR(SUM(DATASHEET!Y165:AA165),"")</f>
        <v>0</v>
      </c>
      <c r="O165">
        <f t="shared" si="13"/>
        <v>14</v>
      </c>
      <c r="P165">
        <f t="shared" si="18"/>
        <v>14</v>
      </c>
      <c r="Q165" s="329">
        <f t="shared" si="14"/>
        <v>1</v>
      </c>
      <c r="R165" s="331" t="str">
        <f>IFERROR(VLOOKUP(A165,PROGRESS!$A$16:$AF$245,18,FALSE),"")</f>
        <v/>
      </c>
      <c r="S165" s="50" t="str">
        <f>DATASHEET!K165</f>
        <v>No</v>
      </c>
      <c r="T165" s="50" t="str">
        <f t="shared" si="15"/>
        <v>N</v>
      </c>
      <c r="U165" s="50" t="str">
        <f t="shared" si="16"/>
        <v>N</v>
      </c>
      <c r="V165" s="50" t="str">
        <f t="shared" si="17"/>
        <v>N</v>
      </c>
    </row>
    <row r="166" spans="1:22" x14ac:dyDescent="0.25">
      <c r="A166">
        <f>DATASHEET!A166</f>
        <v>152801</v>
      </c>
      <c r="B166" t="str">
        <f>DATASHEET!B166</f>
        <v>SANYIKA, Charles</v>
      </c>
      <c r="C166">
        <v>8</v>
      </c>
      <c r="D166" t="str">
        <f>DATASHEET!D166</f>
        <v>M</v>
      </c>
      <c r="E166" t="str">
        <f>DATASHEET!J166</f>
        <v>N</v>
      </c>
      <c r="F166" t="str">
        <f>DATASHEET!E166</f>
        <v>N</v>
      </c>
      <c r="G166" t="str">
        <f>DATASHEET!F166</f>
        <v>Other Black African</v>
      </c>
      <c r="H166" t="str">
        <f>DATASHEET!H166</f>
        <v>N</v>
      </c>
      <c r="I166" t="str">
        <f>DATASHEET!I166</f>
        <v>N</v>
      </c>
      <c r="J166" t="str">
        <f>DATASHEET!M166</f>
        <v>H</v>
      </c>
      <c r="K166">
        <f>DATASHEET!S166</f>
        <v>1</v>
      </c>
      <c r="L166">
        <f>DATASHEET!T166</f>
        <v>13</v>
      </c>
      <c r="M166">
        <f>IFERROR(SUM(DATASHEET!U166:W166),"")</f>
        <v>0</v>
      </c>
      <c r="N166">
        <f>IFERROR(SUM(DATASHEET!Y166:AA166),"")</f>
        <v>0</v>
      </c>
      <c r="O166">
        <f t="shared" si="13"/>
        <v>14</v>
      </c>
      <c r="P166">
        <f t="shared" si="18"/>
        <v>14</v>
      </c>
      <c r="Q166" s="329">
        <f t="shared" si="14"/>
        <v>1</v>
      </c>
      <c r="R166" s="331" t="str">
        <f>IFERROR(VLOOKUP(A166,PROGRESS!$A$16:$AF$245,18,FALSE),"")</f>
        <v/>
      </c>
      <c r="S166" s="50" t="str">
        <f>DATASHEET!K166</f>
        <v>No</v>
      </c>
      <c r="T166" s="50" t="str">
        <f t="shared" si="15"/>
        <v>N</v>
      </c>
      <c r="U166" s="50" t="str">
        <f t="shared" si="16"/>
        <v>Y</v>
      </c>
      <c r="V166" s="50" t="str">
        <f t="shared" si="17"/>
        <v>N</v>
      </c>
    </row>
    <row r="167" spans="1:22" x14ac:dyDescent="0.25">
      <c r="A167">
        <f>DATASHEET!A167</f>
        <v>152869</v>
      </c>
      <c r="B167" t="str">
        <f>DATASHEET!B167</f>
        <v>SCHOFIELD, Bella</v>
      </c>
      <c r="C167">
        <v>8</v>
      </c>
      <c r="D167" t="str">
        <f>DATASHEET!D167</f>
        <v>F</v>
      </c>
      <c r="E167" t="str">
        <f>DATASHEET!J167</f>
        <v>N</v>
      </c>
      <c r="F167" t="str">
        <f>DATASHEET!E167</f>
        <v>N</v>
      </c>
      <c r="G167" t="str">
        <f>DATASHEET!F167</f>
        <v>White - British</v>
      </c>
      <c r="H167" t="str">
        <f>DATASHEET!H167</f>
        <v>N</v>
      </c>
      <c r="I167" t="str">
        <f>DATASHEET!I167</f>
        <v>N</v>
      </c>
      <c r="J167" t="str">
        <f>DATASHEET!M167</f>
        <v>M</v>
      </c>
      <c r="K167">
        <f>DATASHEET!S167</f>
        <v>2</v>
      </c>
      <c r="L167">
        <f>DATASHEET!T167</f>
        <v>12</v>
      </c>
      <c r="M167">
        <f>IFERROR(SUM(DATASHEET!U167:W167),"")</f>
        <v>0</v>
      </c>
      <c r="N167">
        <f>IFERROR(SUM(DATASHEET!Y167:AA167),"")</f>
        <v>0</v>
      </c>
      <c r="O167">
        <f t="shared" si="13"/>
        <v>14</v>
      </c>
      <c r="P167">
        <f t="shared" si="18"/>
        <v>14</v>
      </c>
      <c r="Q167" s="329">
        <f t="shared" si="14"/>
        <v>1</v>
      </c>
      <c r="R167" s="331" t="str">
        <f>IFERROR(VLOOKUP(A167,PROGRESS!$A$16:$AF$245,18,FALSE),"")</f>
        <v/>
      </c>
      <c r="S167" s="50" t="str">
        <f>DATASHEET!K167</f>
        <v>No</v>
      </c>
      <c r="T167" s="50" t="str">
        <f t="shared" si="15"/>
        <v>N</v>
      </c>
      <c r="U167" s="50" t="str">
        <f t="shared" si="16"/>
        <v>N</v>
      </c>
      <c r="V167" s="50" t="str">
        <f t="shared" si="17"/>
        <v>N</v>
      </c>
    </row>
    <row r="168" spans="1:22" x14ac:dyDescent="0.25">
      <c r="A168">
        <f>DATASHEET!A168</f>
        <v>152946</v>
      </c>
      <c r="B168" t="str">
        <f>DATASHEET!B168</f>
        <v>SCOTT, Faye</v>
      </c>
      <c r="C168">
        <v>8</v>
      </c>
      <c r="D168" t="str">
        <f>DATASHEET!D168</f>
        <v>F</v>
      </c>
      <c r="E168" t="str">
        <f>DATASHEET!J168</f>
        <v>N</v>
      </c>
      <c r="F168" t="str">
        <f>DATASHEET!E168</f>
        <v>N</v>
      </c>
      <c r="G168" t="str">
        <f>DATASHEET!F168</f>
        <v>White - British</v>
      </c>
      <c r="H168" t="str">
        <f>DATASHEET!H168</f>
        <v>N</v>
      </c>
      <c r="I168" t="str">
        <f>DATASHEET!I168</f>
        <v>N</v>
      </c>
      <c r="J168" t="str">
        <f>DATASHEET!M168</f>
        <v>H</v>
      </c>
      <c r="K168">
        <f>DATASHEET!S168</f>
        <v>1</v>
      </c>
      <c r="L168">
        <f>DATASHEET!T168</f>
        <v>13</v>
      </c>
      <c r="M168">
        <f>IFERROR(SUM(DATASHEET!U168:W168),"")</f>
        <v>0</v>
      </c>
      <c r="N168">
        <f>IFERROR(SUM(DATASHEET!Y168:AA168),"")</f>
        <v>0</v>
      </c>
      <c r="O168">
        <f t="shared" si="13"/>
        <v>14</v>
      </c>
      <c r="P168">
        <f t="shared" si="18"/>
        <v>14</v>
      </c>
      <c r="Q168" s="329">
        <f t="shared" si="14"/>
        <v>1</v>
      </c>
      <c r="R168" s="331" t="str">
        <f>IFERROR(VLOOKUP(A168,PROGRESS!$A$16:$AF$245,18,FALSE),"")</f>
        <v/>
      </c>
      <c r="S168" s="50" t="str">
        <f>DATASHEET!K168</f>
        <v>No</v>
      </c>
      <c r="T168" s="50" t="str">
        <f t="shared" si="15"/>
        <v>N</v>
      </c>
      <c r="U168" s="50" t="str">
        <f t="shared" si="16"/>
        <v>N</v>
      </c>
      <c r="V168" s="50" t="str">
        <f t="shared" si="17"/>
        <v>N</v>
      </c>
    </row>
    <row r="169" spans="1:22" x14ac:dyDescent="0.25">
      <c r="A169">
        <f>DATASHEET!A169</f>
        <v>152759</v>
      </c>
      <c r="B169" t="str">
        <f>DATASHEET!B169</f>
        <v>SELAMYIHUN, Biruk</v>
      </c>
      <c r="C169">
        <v>8</v>
      </c>
      <c r="D169" t="str">
        <f>DATASHEET!D169</f>
        <v>M</v>
      </c>
      <c r="E169" t="str">
        <f>DATASHEET!J169</f>
        <v>N</v>
      </c>
      <c r="F169" t="str">
        <f>DATASHEET!E169</f>
        <v>N</v>
      </c>
      <c r="G169" t="str">
        <f>DATASHEET!F169</f>
        <v>Other Black African</v>
      </c>
      <c r="H169" t="str">
        <f>DATASHEET!H169</f>
        <v>N</v>
      </c>
      <c r="I169" t="str">
        <f>DATASHEET!I169</f>
        <v>N</v>
      </c>
      <c r="J169" t="str">
        <f>DATASHEET!M169</f>
        <v>M</v>
      </c>
      <c r="K169">
        <f>DATASHEET!S169</f>
        <v>2</v>
      </c>
      <c r="L169">
        <f>DATASHEET!T169</f>
        <v>12</v>
      </c>
      <c r="M169">
        <f>IFERROR(SUM(DATASHEET!U169:W169),"")</f>
        <v>0</v>
      </c>
      <c r="N169">
        <f>IFERROR(SUM(DATASHEET!Y169:AA169),"")</f>
        <v>0</v>
      </c>
      <c r="O169">
        <f t="shared" si="13"/>
        <v>14</v>
      </c>
      <c r="P169">
        <f t="shared" si="18"/>
        <v>14</v>
      </c>
      <c r="Q169" s="329">
        <f t="shared" si="14"/>
        <v>1</v>
      </c>
      <c r="R169" s="331" t="str">
        <f>IFERROR(VLOOKUP(A169,PROGRESS!$A$16:$AF$245,18,FALSE),"")</f>
        <v/>
      </c>
      <c r="S169" s="50" t="str">
        <f>DATASHEET!K169</f>
        <v>No</v>
      </c>
      <c r="T169" s="50" t="str">
        <f t="shared" si="15"/>
        <v>N</v>
      </c>
      <c r="U169" s="50" t="str">
        <f t="shared" si="16"/>
        <v>N</v>
      </c>
      <c r="V169" s="50" t="str">
        <f t="shared" si="17"/>
        <v>Y</v>
      </c>
    </row>
    <row r="170" spans="1:22" x14ac:dyDescent="0.25">
      <c r="A170">
        <f>DATASHEET!A170</f>
        <v>152821</v>
      </c>
      <c r="B170" t="str">
        <f>DATASHEET!B170</f>
        <v>SHABERE, Hannah</v>
      </c>
      <c r="C170">
        <v>8</v>
      </c>
      <c r="D170" t="str">
        <f>DATASHEET!D170</f>
        <v>F</v>
      </c>
      <c r="E170" t="str">
        <f>DATASHEET!J170</f>
        <v>N</v>
      </c>
      <c r="F170" t="str">
        <f>DATASHEET!E170</f>
        <v>N</v>
      </c>
      <c r="G170" t="str">
        <f>DATASHEET!F170</f>
        <v>Pakistani</v>
      </c>
      <c r="H170" t="str">
        <f>DATASHEET!H170</f>
        <v>N</v>
      </c>
      <c r="I170" t="str">
        <f>DATASHEET!I170</f>
        <v>N</v>
      </c>
      <c r="J170" t="str">
        <f>DATASHEET!M170</f>
        <v>M</v>
      </c>
      <c r="K170">
        <f>DATASHEET!S170</f>
        <v>1</v>
      </c>
      <c r="L170">
        <f>DATASHEET!T170</f>
        <v>13</v>
      </c>
      <c r="M170">
        <f>IFERROR(SUM(DATASHEET!U170:W170),"")</f>
        <v>0</v>
      </c>
      <c r="N170">
        <f>IFERROR(SUM(DATASHEET!Y170:AA170),"")</f>
        <v>0</v>
      </c>
      <c r="O170">
        <f t="shared" si="13"/>
        <v>14</v>
      </c>
      <c r="P170">
        <f t="shared" si="18"/>
        <v>14</v>
      </c>
      <c r="Q170" s="329">
        <f t="shared" si="14"/>
        <v>1</v>
      </c>
      <c r="R170" s="331" t="str">
        <f>IFERROR(VLOOKUP(A170,PROGRESS!$A$16:$AF$245,18,FALSE),"")</f>
        <v/>
      </c>
      <c r="S170" s="50" t="str">
        <f>DATASHEET!K170</f>
        <v>No</v>
      </c>
      <c r="T170" s="50" t="str">
        <f t="shared" si="15"/>
        <v>N</v>
      </c>
      <c r="U170" s="50" t="str">
        <f t="shared" si="16"/>
        <v>N</v>
      </c>
      <c r="V170" s="50" t="str">
        <f t="shared" si="17"/>
        <v>N</v>
      </c>
    </row>
    <row r="171" spans="1:22" x14ac:dyDescent="0.25">
      <c r="A171">
        <f>DATASHEET!A171</f>
        <v>152926</v>
      </c>
      <c r="B171" t="str">
        <f>DATASHEET!B171</f>
        <v>SIAMELI, Valeria</v>
      </c>
      <c r="C171">
        <v>8</v>
      </c>
      <c r="D171" t="str">
        <f>DATASHEET!D171</f>
        <v>F</v>
      </c>
      <c r="E171" t="str">
        <f>DATASHEET!J171</f>
        <v>N</v>
      </c>
      <c r="F171" t="str">
        <f>DATASHEET!E171</f>
        <v>Y</v>
      </c>
      <c r="G171" t="str">
        <f>DATASHEET!F171</f>
        <v>White - British</v>
      </c>
      <c r="H171" t="str">
        <f>DATASHEET!H171</f>
        <v>Y</v>
      </c>
      <c r="I171" t="str">
        <f>DATASHEET!I171</f>
        <v>N</v>
      </c>
      <c r="J171" t="str">
        <f>DATASHEET!M171</f>
        <v>M</v>
      </c>
      <c r="K171">
        <f>DATASHEET!S171</f>
        <v>1</v>
      </c>
      <c r="L171">
        <f>DATASHEET!T171</f>
        <v>12</v>
      </c>
      <c r="M171">
        <f>IFERROR(SUM(DATASHEET!U171:W171),"")</f>
        <v>1</v>
      </c>
      <c r="N171">
        <f>IFERROR(SUM(DATASHEET!Y171:AA171),"")</f>
        <v>0</v>
      </c>
      <c r="O171">
        <f t="shared" si="13"/>
        <v>13</v>
      </c>
      <c r="P171">
        <f t="shared" si="18"/>
        <v>14</v>
      </c>
      <c r="Q171" s="329">
        <f t="shared" si="14"/>
        <v>0.9285714285714286</v>
      </c>
      <c r="R171" s="331" t="str">
        <f>IFERROR(VLOOKUP(A171,PROGRESS!$A$16:$AF$245,18,FALSE),"")</f>
        <v/>
      </c>
      <c r="S171" s="50" t="str">
        <f>DATASHEET!K171</f>
        <v>No</v>
      </c>
      <c r="T171" s="50" t="str">
        <f t="shared" si="15"/>
        <v>N</v>
      </c>
      <c r="U171" s="50" t="str">
        <f t="shared" si="16"/>
        <v>N</v>
      </c>
      <c r="V171" s="50" t="str">
        <f t="shared" si="17"/>
        <v>N</v>
      </c>
    </row>
    <row r="172" spans="1:22" x14ac:dyDescent="0.25">
      <c r="A172">
        <f>DATASHEET!A172</f>
        <v>152842</v>
      </c>
      <c r="B172" t="str">
        <f>DATASHEET!B172</f>
        <v>SIBANDA, Kirsten</v>
      </c>
      <c r="C172">
        <v>8</v>
      </c>
      <c r="D172" t="str">
        <f>DATASHEET!D172</f>
        <v>F</v>
      </c>
      <c r="E172" t="str">
        <f>DATASHEET!J172</f>
        <v>N</v>
      </c>
      <c r="F172" t="str">
        <f>DATASHEET!E172</f>
        <v>N</v>
      </c>
      <c r="G172" t="str">
        <f>DATASHEET!F172</f>
        <v>White and Black African</v>
      </c>
      <c r="H172" t="str">
        <f>DATASHEET!H172</f>
        <v>N</v>
      </c>
      <c r="I172" t="str">
        <f>DATASHEET!I172</f>
        <v>N</v>
      </c>
      <c r="J172" t="str">
        <f>DATASHEET!M172</f>
        <v>H</v>
      </c>
      <c r="K172">
        <f>DATASHEET!S172</f>
        <v>1</v>
      </c>
      <c r="L172">
        <f>DATASHEET!T172</f>
        <v>13</v>
      </c>
      <c r="M172">
        <f>IFERROR(SUM(DATASHEET!U172:W172),"")</f>
        <v>0</v>
      </c>
      <c r="N172">
        <f>IFERROR(SUM(DATASHEET!Y172:AA172),"")</f>
        <v>0</v>
      </c>
      <c r="O172">
        <f t="shared" si="13"/>
        <v>14</v>
      </c>
      <c r="P172">
        <f t="shared" si="18"/>
        <v>14</v>
      </c>
      <c r="Q172" s="329">
        <f t="shared" si="14"/>
        <v>1</v>
      </c>
      <c r="R172" s="331" t="str">
        <f>IFERROR(VLOOKUP(A172,PROGRESS!$A$16:$AF$245,18,FALSE),"")</f>
        <v/>
      </c>
      <c r="S172" s="50" t="str">
        <f>DATASHEET!K172</f>
        <v>No</v>
      </c>
      <c r="T172" s="50" t="str">
        <f t="shared" si="15"/>
        <v>N</v>
      </c>
      <c r="U172" s="50" t="str">
        <f t="shared" si="16"/>
        <v>N</v>
      </c>
      <c r="V172" s="50" t="str">
        <f t="shared" si="17"/>
        <v>N</v>
      </c>
    </row>
    <row r="173" spans="1:22" x14ac:dyDescent="0.25">
      <c r="A173">
        <f>DATASHEET!A173</f>
        <v>152893</v>
      </c>
      <c r="B173" t="str">
        <f>DATASHEET!B173</f>
        <v>SIMPSON, Orlagh</v>
      </c>
      <c r="C173">
        <v>8</v>
      </c>
      <c r="D173" t="str">
        <f>DATASHEET!D173</f>
        <v>F</v>
      </c>
      <c r="E173" t="str">
        <f>DATASHEET!J173</f>
        <v>N</v>
      </c>
      <c r="F173" t="str">
        <f>DATASHEET!E173</f>
        <v>N</v>
      </c>
      <c r="G173" t="str">
        <f>DATASHEET!F173</f>
        <v>White - British</v>
      </c>
      <c r="H173" t="str">
        <f>DATASHEET!H173</f>
        <v>N</v>
      </c>
      <c r="I173" t="str">
        <f>DATASHEET!I173</f>
        <v>N</v>
      </c>
      <c r="J173" t="str">
        <f>DATASHEET!M173</f>
        <v/>
      </c>
      <c r="K173">
        <f>DATASHEET!S173</f>
        <v>3</v>
      </c>
      <c r="L173">
        <f>DATASHEET!T173</f>
        <v>11</v>
      </c>
      <c r="M173">
        <f>IFERROR(SUM(DATASHEET!U173:W173),"")</f>
        <v>0</v>
      </c>
      <c r="N173">
        <f>IFERROR(SUM(DATASHEET!Y173:AA173),"")</f>
        <v>0</v>
      </c>
      <c r="O173">
        <f t="shared" si="13"/>
        <v>14</v>
      </c>
      <c r="P173">
        <f t="shared" si="18"/>
        <v>14</v>
      </c>
      <c r="Q173" s="329">
        <f t="shared" si="14"/>
        <v>1</v>
      </c>
      <c r="R173" s="331" t="str">
        <f>IFERROR(VLOOKUP(A173,PROGRESS!$A$16:$AF$245,18,FALSE),"")</f>
        <v/>
      </c>
      <c r="S173" s="50" t="str">
        <f>DATASHEET!K173</f>
        <v>No</v>
      </c>
      <c r="T173" s="50" t="str">
        <f t="shared" si="15"/>
        <v>N</v>
      </c>
      <c r="U173" s="50" t="str">
        <f t="shared" si="16"/>
        <v>N</v>
      </c>
      <c r="V173" s="50" t="str">
        <f t="shared" si="17"/>
        <v>N</v>
      </c>
    </row>
    <row r="174" spans="1:22" x14ac:dyDescent="0.25">
      <c r="A174">
        <f>DATASHEET!A174</f>
        <v>152927</v>
      </c>
      <c r="B174" t="str">
        <f>DATASHEET!B174</f>
        <v>SKOCZYLAS, Miriam</v>
      </c>
      <c r="C174">
        <v>8</v>
      </c>
      <c r="D174" t="str">
        <f>DATASHEET!D174</f>
        <v>F</v>
      </c>
      <c r="E174" t="str">
        <f>DATASHEET!J174</f>
        <v>N</v>
      </c>
      <c r="F174" t="str">
        <f>DATASHEET!E174</f>
        <v>N</v>
      </c>
      <c r="G174" t="str">
        <f>DATASHEET!F174</f>
        <v>White Eastern European</v>
      </c>
      <c r="H174" t="str">
        <f>DATASHEET!H174</f>
        <v>N</v>
      </c>
      <c r="I174" t="str">
        <f>DATASHEET!I174</f>
        <v>N</v>
      </c>
      <c r="J174" t="str">
        <f>DATASHEET!M174</f>
        <v>M</v>
      </c>
      <c r="K174">
        <f>DATASHEET!S174</f>
        <v>3</v>
      </c>
      <c r="L174">
        <f>DATASHEET!T174</f>
        <v>11</v>
      </c>
      <c r="M174">
        <f>IFERROR(SUM(DATASHEET!U174:W174),"")</f>
        <v>0</v>
      </c>
      <c r="N174">
        <f>IFERROR(SUM(DATASHEET!Y174:AA174),"")</f>
        <v>0</v>
      </c>
      <c r="O174">
        <f t="shared" si="13"/>
        <v>14</v>
      </c>
      <c r="P174">
        <f t="shared" si="18"/>
        <v>14</v>
      </c>
      <c r="Q174" s="329">
        <f t="shared" si="14"/>
        <v>1</v>
      </c>
      <c r="R174" s="331" t="str">
        <f>IFERROR(VLOOKUP(A174,PROGRESS!$A$16:$AF$245,18,FALSE),"")</f>
        <v/>
      </c>
      <c r="S174" s="50" t="str">
        <f>DATASHEET!K174</f>
        <v>Yes</v>
      </c>
      <c r="T174" s="50" t="str">
        <f t="shared" si="15"/>
        <v>N</v>
      </c>
      <c r="U174" s="50" t="str">
        <f t="shared" si="16"/>
        <v>N</v>
      </c>
      <c r="V174" s="50" t="str">
        <f t="shared" si="17"/>
        <v>N</v>
      </c>
    </row>
    <row r="175" spans="1:22" x14ac:dyDescent="0.25">
      <c r="A175">
        <f>DATASHEET!A175</f>
        <v>152904</v>
      </c>
      <c r="B175" t="str">
        <f>DATASHEET!B175</f>
        <v>SMITH, Jacob</v>
      </c>
      <c r="C175">
        <v>8</v>
      </c>
      <c r="D175" t="str">
        <f>DATASHEET!D175</f>
        <v>M</v>
      </c>
      <c r="E175" t="str">
        <f>DATASHEET!J175</f>
        <v>K</v>
      </c>
      <c r="F175" t="str">
        <f>DATASHEET!E175</f>
        <v>N</v>
      </c>
      <c r="G175" t="str">
        <f>DATASHEET!F175</f>
        <v>White - British</v>
      </c>
      <c r="H175" t="str">
        <f>DATASHEET!H175</f>
        <v>N</v>
      </c>
      <c r="I175" t="str">
        <f>DATASHEET!I175</f>
        <v>N</v>
      </c>
      <c r="J175" t="str">
        <f>DATASHEET!M175</f>
        <v>M</v>
      </c>
      <c r="K175">
        <f>DATASHEET!S175</f>
        <v>1</v>
      </c>
      <c r="L175">
        <f>DATASHEET!T175</f>
        <v>13</v>
      </c>
      <c r="M175">
        <f>IFERROR(SUM(DATASHEET!U175:W175),"")</f>
        <v>0</v>
      </c>
      <c r="N175">
        <f>IFERROR(SUM(DATASHEET!Y175:AA175),"")</f>
        <v>0</v>
      </c>
      <c r="O175">
        <f t="shared" si="13"/>
        <v>14</v>
      </c>
      <c r="P175">
        <f t="shared" si="18"/>
        <v>14</v>
      </c>
      <c r="Q175" s="329">
        <f t="shared" si="14"/>
        <v>1</v>
      </c>
      <c r="R175" s="331" t="str">
        <f>IFERROR(VLOOKUP(A175,PROGRESS!$A$16:$AF$245,18,FALSE),"")</f>
        <v/>
      </c>
      <c r="S175" s="50" t="str">
        <f>DATASHEET!K175</f>
        <v>No</v>
      </c>
      <c r="T175" s="50" t="str">
        <f t="shared" si="15"/>
        <v>N</v>
      </c>
      <c r="U175" s="50" t="str">
        <f t="shared" si="16"/>
        <v>N</v>
      </c>
      <c r="V175" s="50" t="str">
        <f t="shared" si="17"/>
        <v>Y</v>
      </c>
    </row>
    <row r="176" spans="1:22" x14ac:dyDescent="0.25">
      <c r="A176">
        <f>DATASHEET!A176</f>
        <v>152858</v>
      </c>
      <c r="B176" t="str">
        <f>DATASHEET!B176</f>
        <v>SMITH, Sophie</v>
      </c>
      <c r="C176">
        <v>8</v>
      </c>
      <c r="D176" t="str">
        <f>DATASHEET!D176</f>
        <v>F</v>
      </c>
      <c r="E176" t="str">
        <f>DATASHEET!J176</f>
        <v>N</v>
      </c>
      <c r="F176" t="str">
        <f>DATASHEET!E176</f>
        <v>N</v>
      </c>
      <c r="G176" t="str">
        <f>DATASHEET!F176</f>
        <v>White - British</v>
      </c>
      <c r="H176" t="str">
        <f>DATASHEET!H176</f>
        <v>N</v>
      </c>
      <c r="I176" t="str">
        <f>DATASHEET!I176</f>
        <v>N</v>
      </c>
      <c r="J176" t="str">
        <f>DATASHEET!M176</f>
        <v>H</v>
      </c>
      <c r="K176">
        <f>DATASHEET!S176</f>
        <v>2</v>
      </c>
      <c r="L176">
        <f>DATASHEET!T176</f>
        <v>12</v>
      </c>
      <c r="M176">
        <f>IFERROR(SUM(DATASHEET!U176:W176),"")</f>
        <v>0</v>
      </c>
      <c r="N176">
        <f>IFERROR(SUM(DATASHEET!Y176:AA176),"")</f>
        <v>0</v>
      </c>
      <c r="O176">
        <f t="shared" si="13"/>
        <v>14</v>
      </c>
      <c r="P176">
        <f t="shared" si="18"/>
        <v>14</v>
      </c>
      <c r="Q176" s="329">
        <f t="shared" si="14"/>
        <v>1</v>
      </c>
      <c r="R176" s="331" t="str">
        <f>IFERROR(VLOOKUP(A176,PROGRESS!$A$16:$AF$245,18,FALSE),"")</f>
        <v/>
      </c>
      <c r="S176" s="50" t="str">
        <f>DATASHEET!K176</f>
        <v>No</v>
      </c>
      <c r="T176" s="50" t="str">
        <f t="shared" si="15"/>
        <v>N</v>
      </c>
      <c r="U176" s="50" t="str">
        <f t="shared" si="16"/>
        <v>N</v>
      </c>
      <c r="V176" s="50" t="str">
        <f t="shared" si="17"/>
        <v>N</v>
      </c>
    </row>
    <row r="177" spans="1:22" x14ac:dyDescent="0.25">
      <c r="A177">
        <f>DATASHEET!A177</f>
        <v>152785</v>
      </c>
      <c r="B177" t="str">
        <f>DATASHEET!B177</f>
        <v>SOLLAZZO, Gabriella</v>
      </c>
      <c r="C177">
        <v>8</v>
      </c>
      <c r="D177" t="str">
        <f>DATASHEET!D177</f>
        <v>F</v>
      </c>
      <c r="E177" t="str">
        <f>DATASHEET!J177</f>
        <v>N</v>
      </c>
      <c r="F177" t="str">
        <f>DATASHEET!E177</f>
        <v>N</v>
      </c>
      <c r="G177" t="str">
        <f>DATASHEET!F177</f>
        <v>White - British</v>
      </c>
      <c r="H177" t="str">
        <f>DATASHEET!H177</f>
        <v>N</v>
      </c>
      <c r="I177" t="str">
        <f>DATASHEET!I177</f>
        <v>N</v>
      </c>
      <c r="J177" t="str">
        <f>DATASHEET!M177</f>
        <v>M</v>
      </c>
      <c r="K177">
        <f>DATASHEET!S177</f>
        <v>1</v>
      </c>
      <c r="L177">
        <f>DATASHEET!T177</f>
        <v>11</v>
      </c>
      <c r="M177">
        <f>IFERROR(SUM(DATASHEET!U177:W177),"")</f>
        <v>2</v>
      </c>
      <c r="N177">
        <f>IFERROR(SUM(DATASHEET!Y177:AA177),"")</f>
        <v>0</v>
      </c>
      <c r="O177">
        <f t="shared" si="13"/>
        <v>12</v>
      </c>
      <c r="P177">
        <f t="shared" si="18"/>
        <v>14</v>
      </c>
      <c r="Q177" s="329">
        <f t="shared" si="14"/>
        <v>0.8571428571428571</v>
      </c>
      <c r="R177" s="331" t="str">
        <f>IFERROR(VLOOKUP(A177,PROGRESS!$A$16:$AF$245,18,FALSE),"")</f>
        <v/>
      </c>
      <c r="S177" s="50" t="str">
        <f>DATASHEET!K177</f>
        <v>No</v>
      </c>
      <c r="T177" s="50" t="str">
        <f t="shared" si="15"/>
        <v>N</v>
      </c>
      <c r="U177" s="50" t="str">
        <f t="shared" si="16"/>
        <v>N</v>
      </c>
      <c r="V177" s="50" t="str">
        <f t="shared" si="17"/>
        <v>N</v>
      </c>
    </row>
    <row r="178" spans="1:22" x14ac:dyDescent="0.25">
      <c r="A178">
        <f>DATASHEET!A178</f>
        <v>152871</v>
      </c>
      <c r="B178" t="str">
        <f>DATASHEET!B178</f>
        <v>STEVENS, Jessica</v>
      </c>
      <c r="C178">
        <v>8</v>
      </c>
      <c r="D178" t="str">
        <f>DATASHEET!D178</f>
        <v>F</v>
      </c>
      <c r="E178" t="str">
        <f>DATASHEET!J178</f>
        <v>N</v>
      </c>
      <c r="F178" t="str">
        <f>DATASHEET!E178</f>
        <v>Y</v>
      </c>
      <c r="G178" t="str">
        <f>DATASHEET!F178</f>
        <v>White - British</v>
      </c>
      <c r="H178" t="str">
        <f>DATASHEET!H178</f>
        <v>Y</v>
      </c>
      <c r="I178" t="str">
        <f>DATASHEET!I178</f>
        <v>N</v>
      </c>
      <c r="J178" t="str">
        <f>DATASHEET!M178</f>
        <v>H</v>
      </c>
      <c r="K178">
        <f>DATASHEET!S178</f>
        <v>3</v>
      </c>
      <c r="L178">
        <f>DATASHEET!T178</f>
        <v>11</v>
      </c>
      <c r="M178">
        <f>IFERROR(SUM(DATASHEET!U178:W178),"")</f>
        <v>0</v>
      </c>
      <c r="N178">
        <f>IFERROR(SUM(DATASHEET!Y178:AA178),"")</f>
        <v>0</v>
      </c>
      <c r="O178">
        <f t="shared" si="13"/>
        <v>14</v>
      </c>
      <c r="P178">
        <f t="shared" si="18"/>
        <v>14</v>
      </c>
      <c r="Q178" s="329">
        <f t="shared" si="14"/>
        <v>1</v>
      </c>
      <c r="R178" s="331" t="str">
        <f>IFERROR(VLOOKUP(A178,PROGRESS!$A$16:$AF$245,18,FALSE),"")</f>
        <v/>
      </c>
      <c r="S178" s="50" t="str">
        <f>DATASHEET!K178</f>
        <v>No</v>
      </c>
      <c r="T178" s="50" t="str">
        <f t="shared" si="15"/>
        <v>N</v>
      </c>
      <c r="U178" s="50" t="str">
        <f t="shared" si="16"/>
        <v>N</v>
      </c>
      <c r="V178" s="50" t="str">
        <f t="shared" si="17"/>
        <v>N</v>
      </c>
    </row>
    <row r="179" spans="1:22" x14ac:dyDescent="0.25">
      <c r="A179">
        <f>DATASHEET!A179</f>
        <v>152891</v>
      </c>
      <c r="B179" t="str">
        <f>DATASHEET!B179</f>
        <v>STONES, Lily</v>
      </c>
      <c r="C179">
        <v>8</v>
      </c>
      <c r="D179" t="str">
        <f>DATASHEET!D179</f>
        <v>F</v>
      </c>
      <c r="E179" t="str">
        <f>DATASHEET!J179</f>
        <v>K</v>
      </c>
      <c r="F179" t="str">
        <f>DATASHEET!E179</f>
        <v>N</v>
      </c>
      <c r="G179" t="str">
        <f>DATASHEET!F179</f>
        <v>White - British</v>
      </c>
      <c r="H179" t="str">
        <f>DATASHEET!H179</f>
        <v>N</v>
      </c>
      <c r="I179" t="str">
        <f>DATASHEET!I179</f>
        <v>N</v>
      </c>
      <c r="J179" t="str">
        <f>DATASHEET!M179</f>
        <v/>
      </c>
      <c r="K179">
        <f>DATASHEET!S179</f>
        <v>0</v>
      </c>
      <c r="L179">
        <f>DATASHEET!T179</f>
        <v>13</v>
      </c>
      <c r="M179">
        <f>IFERROR(SUM(DATASHEET!U179:W179),"")</f>
        <v>0</v>
      </c>
      <c r="N179">
        <f>IFERROR(SUM(DATASHEET!Y179:AA179),"")</f>
        <v>0</v>
      </c>
      <c r="O179">
        <f t="shared" si="13"/>
        <v>13</v>
      </c>
      <c r="P179">
        <f t="shared" si="18"/>
        <v>13</v>
      </c>
      <c r="Q179" s="329">
        <f t="shared" si="14"/>
        <v>1</v>
      </c>
      <c r="R179" s="331" t="str">
        <f>IFERROR(VLOOKUP(A179,PROGRESS!$A$16:$AF$245,18,FALSE),"")</f>
        <v/>
      </c>
      <c r="S179" s="50" t="str">
        <f>DATASHEET!K179</f>
        <v>No</v>
      </c>
      <c r="T179" s="50" t="str">
        <f t="shared" si="15"/>
        <v>N</v>
      </c>
      <c r="U179" s="50" t="str">
        <f t="shared" si="16"/>
        <v>N</v>
      </c>
      <c r="V179" s="50" t="str">
        <f t="shared" si="17"/>
        <v>N</v>
      </c>
    </row>
    <row r="180" spans="1:22" x14ac:dyDescent="0.25">
      <c r="A180">
        <f>DATASHEET!A180</f>
        <v>152856</v>
      </c>
      <c r="B180" t="str">
        <f>DATASHEET!B180</f>
        <v>SWIFT PEREZ, Isabel</v>
      </c>
      <c r="C180">
        <v>8</v>
      </c>
      <c r="D180" t="str">
        <f>DATASHEET!D180</f>
        <v>F</v>
      </c>
      <c r="E180" t="str">
        <f>DATASHEET!J180</f>
        <v>N</v>
      </c>
      <c r="F180" t="str">
        <f>DATASHEET!E180</f>
        <v>N</v>
      </c>
      <c r="G180" t="str">
        <f>DATASHEET!F180</f>
        <v>White and Black African</v>
      </c>
      <c r="H180" t="str">
        <f>DATASHEET!H180</f>
        <v>N</v>
      </c>
      <c r="I180" t="str">
        <f>DATASHEET!I180</f>
        <v>N</v>
      </c>
      <c r="J180" t="str">
        <f>DATASHEET!M180</f>
        <v>H</v>
      </c>
      <c r="K180">
        <f>DATASHEET!S180</f>
        <v>2</v>
      </c>
      <c r="L180">
        <f>DATASHEET!T180</f>
        <v>12</v>
      </c>
      <c r="M180">
        <f>IFERROR(SUM(DATASHEET!U180:W180),"")</f>
        <v>0</v>
      </c>
      <c r="N180">
        <f>IFERROR(SUM(DATASHEET!Y180:AA180),"")</f>
        <v>0</v>
      </c>
      <c r="O180">
        <f t="shared" si="13"/>
        <v>14</v>
      </c>
      <c r="P180">
        <f t="shared" si="18"/>
        <v>14</v>
      </c>
      <c r="Q180" s="329">
        <f t="shared" si="14"/>
        <v>1</v>
      </c>
      <c r="R180" s="331" t="str">
        <f>IFERROR(VLOOKUP(A180,PROGRESS!$A$16:$AF$245,18,FALSE),"")</f>
        <v/>
      </c>
      <c r="S180" s="50" t="str">
        <f>DATASHEET!K180</f>
        <v>Yes</v>
      </c>
      <c r="T180" s="50" t="str">
        <f t="shared" si="15"/>
        <v>N</v>
      </c>
      <c r="U180" s="50" t="str">
        <f t="shared" si="16"/>
        <v>N</v>
      </c>
      <c r="V180" s="50" t="str">
        <f t="shared" si="17"/>
        <v>N</v>
      </c>
    </row>
    <row r="181" spans="1:22" x14ac:dyDescent="0.25">
      <c r="A181">
        <f>DATASHEET!A181</f>
        <v>152913</v>
      </c>
      <c r="B181" t="str">
        <f>DATASHEET!B181</f>
        <v>SZABRA, Barti</v>
      </c>
      <c r="C181">
        <v>8</v>
      </c>
      <c r="D181" t="str">
        <f>DATASHEET!D181</f>
        <v>M</v>
      </c>
      <c r="E181" t="str">
        <f>DATASHEET!J181</f>
        <v>N</v>
      </c>
      <c r="F181" t="str">
        <f>DATASHEET!E181</f>
        <v>N</v>
      </c>
      <c r="G181" t="str">
        <f>DATASHEET!F181</f>
        <v>White Eastern European</v>
      </c>
      <c r="H181" t="str">
        <f>DATASHEET!H181</f>
        <v>N</v>
      </c>
      <c r="I181" t="str">
        <f>DATASHEET!I181</f>
        <v>N</v>
      </c>
      <c r="J181" t="str">
        <f>DATASHEET!M181</f>
        <v>H</v>
      </c>
      <c r="K181">
        <f>DATASHEET!S181</f>
        <v>2</v>
      </c>
      <c r="L181">
        <f>DATASHEET!T181</f>
        <v>12</v>
      </c>
      <c r="M181">
        <f>IFERROR(SUM(DATASHEET!U181:W181),"")</f>
        <v>0</v>
      </c>
      <c r="N181">
        <f>IFERROR(SUM(DATASHEET!Y181:AA181),"")</f>
        <v>0</v>
      </c>
      <c r="O181">
        <f t="shared" si="13"/>
        <v>14</v>
      </c>
      <c r="P181">
        <f t="shared" si="18"/>
        <v>14</v>
      </c>
      <c r="Q181" s="329">
        <f t="shared" si="14"/>
        <v>1</v>
      </c>
      <c r="R181" s="331" t="str">
        <f>IFERROR(VLOOKUP(A181,PROGRESS!$A$16:$AF$245,18,FALSE),"")</f>
        <v/>
      </c>
      <c r="S181" s="50" t="str">
        <f>DATASHEET!K181</f>
        <v>No</v>
      </c>
      <c r="T181" s="50" t="str">
        <f t="shared" si="15"/>
        <v>N</v>
      </c>
      <c r="U181" s="50" t="str">
        <f t="shared" si="16"/>
        <v>Y</v>
      </c>
      <c r="V181" s="50" t="str">
        <f t="shared" si="17"/>
        <v>N</v>
      </c>
    </row>
    <row r="182" spans="1:22" x14ac:dyDescent="0.25">
      <c r="A182">
        <f>DATASHEET!A182</f>
        <v>152936</v>
      </c>
      <c r="B182" t="str">
        <f>DATASHEET!B182</f>
        <v>SZCZEGIELNIAK, Nikola</v>
      </c>
      <c r="C182">
        <v>8</v>
      </c>
      <c r="D182" t="str">
        <f>DATASHEET!D182</f>
        <v>F</v>
      </c>
      <c r="E182" t="str">
        <f>DATASHEET!J182</f>
        <v>N</v>
      </c>
      <c r="F182" t="str">
        <f>DATASHEET!E182</f>
        <v>N</v>
      </c>
      <c r="G182" t="str">
        <f>DATASHEET!F182</f>
        <v>White - British</v>
      </c>
      <c r="H182" t="str">
        <f>DATASHEET!H182</f>
        <v>N</v>
      </c>
      <c r="I182" t="str">
        <f>DATASHEET!I182</f>
        <v>N</v>
      </c>
      <c r="J182" t="str">
        <f>DATASHEET!M182</f>
        <v>H</v>
      </c>
      <c r="K182">
        <f>DATASHEET!S182</f>
        <v>3</v>
      </c>
      <c r="L182">
        <f>DATASHEET!T182</f>
        <v>11</v>
      </c>
      <c r="M182">
        <f>IFERROR(SUM(DATASHEET!U182:W182),"")</f>
        <v>0</v>
      </c>
      <c r="N182">
        <f>IFERROR(SUM(DATASHEET!Y182:AA182),"")</f>
        <v>0</v>
      </c>
      <c r="O182">
        <f t="shared" si="13"/>
        <v>14</v>
      </c>
      <c r="P182">
        <f t="shared" si="18"/>
        <v>14</v>
      </c>
      <c r="Q182" s="329">
        <f t="shared" si="14"/>
        <v>1</v>
      </c>
      <c r="R182" s="331" t="str">
        <f>IFERROR(VLOOKUP(A182,PROGRESS!$A$16:$AF$245,18,FALSE),"")</f>
        <v/>
      </c>
      <c r="S182" s="50" t="str">
        <f>DATASHEET!K182</f>
        <v>No</v>
      </c>
      <c r="T182" s="50" t="str">
        <f t="shared" si="15"/>
        <v>N</v>
      </c>
      <c r="U182" s="50" t="str">
        <f t="shared" si="16"/>
        <v>N</v>
      </c>
      <c r="V182" s="50" t="str">
        <f t="shared" si="17"/>
        <v>N</v>
      </c>
    </row>
    <row r="183" spans="1:22" x14ac:dyDescent="0.25">
      <c r="A183">
        <f>DATASHEET!A183</f>
        <v>160007</v>
      </c>
      <c r="B183" t="str">
        <f>DATASHEET!B183</f>
        <v>TEKLU, Dibora</v>
      </c>
      <c r="C183">
        <v>8</v>
      </c>
      <c r="D183" t="str">
        <f>DATASHEET!D183</f>
        <v>F</v>
      </c>
      <c r="E183" t="str">
        <f>DATASHEET!J183</f>
        <v>N</v>
      </c>
      <c r="F183" t="str">
        <f>DATASHEET!E183</f>
        <v>Y</v>
      </c>
      <c r="G183" t="str">
        <f>DATASHEET!F183</f>
        <v>Black - African</v>
      </c>
      <c r="H183" t="str">
        <f>DATASHEET!H183</f>
        <v>Y</v>
      </c>
      <c r="I183" t="str">
        <f>DATASHEET!I183</f>
        <v>N</v>
      </c>
      <c r="J183" t="str">
        <f>DATASHEET!M183</f>
        <v>H</v>
      </c>
      <c r="K183">
        <f>DATASHEET!S183</f>
        <v>1</v>
      </c>
      <c r="L183">
        <f>DATASHEET!T183</f>
        <v>13</v>
      </c>
      <c r="M183">
        <f>IFERROR(SUM(DATASHEET!U183:W183),"")</f>
        <v>0</v>
      </c>
      <c r="N183">
        <f>IFERROR(SUM(DATASHEET!Y183:AA183),"")</f>
        <v>0</v>
      </c>
      <c r="O183">
        <f t="shared" si="13"/>
        <v>14</v>
      </c>
      <c r="P183">
        <f t="shared" si="18"/>
        <v>14</v>
      </c>
      <c r="Q183" s="329">
        <f t="shared" si="14"/>
        <v>1</v>
      </c>
      <c r="R183" s="331" t="str">
        <f>IFERROR(VLOOKUP(A183,PROGRESS!$A$16:$AF$245,18,FALSE),"")</f>
        <v/>
      </c>
      <c r="S183" s="50" t="str">
        <f>DATASHEET!K183</f>
        <v>No</v>
      </c>
      <c r="T183" s="50" t="str">
        <f t="shared" si="15"/>
        <v>N</v>
      </c>
      <c r="U183" s="50" t="str">
        <f t="shared" si="16"/>
        <v>N</v>
      </c>
      <c r="V183" s="50" t="str">
        <f t="shared" si="17"/>
        <v>N</v>
      </c>
    </row>
    <row r="184" spans="1:22" x14ac:dyDescent="0.25">
      <c r="A184">
        <f>DATASHEET!A184</f>
        <v>152948</v>
      </c>
      <c r="B184" t="str">
        <f>DATASHEET!B184</f>
        <v>TEMELSO, Nahom</v>
      </c>
      <c r="C184">
        <v>8</v>
      </c>
      <c r="D184" t="str">
        <f>DATASHEET!D184</f>
        <v>M</v>
      </c>
      <c r="E184" t="str">
        <f>DATASHEET!J184</f>
        <v>N</v>
      </c>
      <c r="F184" t="str">
        <f>DATASHEET!E184</f>
        <v>N</v>
      </c>
      <c r="G184" t="str">
        <f>DATASHEET!F184</f>
        <v>Other Black African</v>
      </c>
      <c r="H184" t="str">
        <f>DATASHEET!H184</f>
        <v>N</v>
      </c>
      <c r="I184" t="str">
        <f>DATASHEET!I184</f>
        <v>N</v>
      </c>
      <c r="J184" t="str">
        <f>DATASHEET!M184</f>
        <v>M</v>
      </c>
      <c r="K184">
        <f>DATASHEET!S184</f>
        <v>0</v>
      </c>
      <c r="L184">
        <f>DATASHEET!T184</f>
        <v>12</v>
      </c>
      <c r="M184">
        <f>IFERROR(SUM(DATASHEET!U184:W184),"")</f>
        <v>2</v>
      </c>
      <c r="N184">
        <f>IFERROR(SUM(DATASHEET!Y184:AA184),"")</f>
        <v>0</v>
      </c>
      <c r="O184">
        <f t="shared" si="13"/>
        <v>12</v>
      </c>
      <c r="P184">
        <f t="shared" si="18"/>
        <v>14</v>
      </c>
      <c r="Q184" s="329">
        <f t="shared" si="14"/>
        <v>0.8571428571428571</v>
      </c>
      <c r="R184" s="331" t="str">
        <f>IFERROR(VLOOKUP(A184,PROGRESS!$A$16:$AF$245,18,FALSE),"")</f>
        <v/>
      </c>
      <c r="S184" s="50" t="str">
        <f>DATASHEET!K184</f>
        <v>No</v>
      </c>
      <c r="T184" s="50" t="str">
        <f t="shared" si="15"/>
        <v>N</v>
      </c>
      <c r="U184" s="50" t="str">
        <f t="shared" si="16"/>
        <v>N</v>
      </c>
      <c r="V184" s="50" t="str">
        <f t="shared" si="17"/>
        <v>Y</v>
      </c>
    </row>
    <row r="185" spans="1:22" x14ac:dyDescent="0.25">
      <c r="A185">
        <f>DATASHEET!A185</f>
        <v>152754</v>
      </c>
      <c r="B185" t="str">
        <f>DATASHEET!B185</f>
        <v>THOMAS, Joshua</v>
      </c>
      <c r="C185">
        <v>8</v>
      </c>
      <c r="D185" t="str">
        <f>DATASHEET!D185</f>
        <v>M</v>
      </c>
      <c r="E185" t="str">
        <f>DATASHEET!J185</f>
        <v>N</v>
      </c>
      <c r="F185" t="str">
        <f>DATASHEET!E185</f>
        <v>N</v>
      </c>
      <c r="G185" t="str">
        <f>DATASHEET!F185</f>
        <v>Indian</v>
      </c>
      <c r="H185" t="str">
        <f>DATASHEET!H185</f>
        <v>N</v>
      </c>
      <c r="I185" t="str">
        <f>DATASHEET!I185</f>
        <v>N</v>
      </c>
      <c r="J185" t="str">
        <f>DATASHEET!M185</f>
        <v>H</v>
      </c>
      <c r="K185">
        <f>DATASHEET!S185</f>
        <v>1</v>
      </c>
      <c r="L185">
        <f>DATASHEET!T185</f>
        <v>13</v>
      </c>
      <c r="M185">
        <f>IFERROR(SUM(DATASHEET!U185:W185),"")</f>
        <v>0</v>
      </c>
      <c r="N185">
        <f>IFERROR(SUM(DATASHEET!Y185:AA185),"")</f>
        <v>0</v>
      </c>
      <c r="O185">
        <f t="shared" si="13"/>
        <v>14</v>
      </c>
      <c r="P185">
        <f t="shared" si="18"/>
        <v>14</v>
      </c>
      <c r="Q185" s="329">
        <f t="shared" si="14"/>
        <v>1</v>
      </c>
      <c r="R185" s="331" t="str">
        <f>IFERROR(VLOOKUP(A185,PROGRESS!$A$16:$AF$245,18,FALSE),"")</f>
        <v/>
      </c>
      <c r="S185" s="50" t="str">
        <f>DATASHEET!K185</f>
        <v>No</v>
      </c>
      <c r="T185" s="50" t="str">
        <f t="shared" si="15"/>
        <v>N</v>
      </c>
      <c r="U185" s="50" t="str">
        <f t="shared" si="16"/>
        <v>Y</v>
      </c>
      <c r="V185" s="50" t="str">
        <f t="shared" si="17"/>
        <v>N</v>
      </c>
    </row>
    <row r="186" spans="1:22" x14ac:dyDescent="0.25">
      <c r="A186">
        <f>DATASHEET!A186</f>
        <v>152903</v>
      </c>
      <c r="B186" t="str">
        <f>DATASHEET!B186</f>
        <v>THOMAS, Maiya</v>
      </c>
      <c r="C186">
        <v>8</v>
      </c>
      <c r="D186" t="str">
        <f>DATASHEET!D186</f>
        <v>F</v>
      </c>
      <c r="E186" t="str">
        <f>DATASHEET!J186</f>
        <v>N</v>
      </c>
      <c r="F186" t="str">
        <f>DATASHEET!E186</f>
        <v>Y</v>
      </c>
      <c r="G186" t="str">
        <f>DATASHEET!F186</f>
        <v>Other Mixed Background</v>
      </c>
      <c r="H186" t="str">
        <f>DATASHEET!H186</f>
        <v>Y</v>
      </c>
      <c r="I186" t="str">
        <f>DATASHEET!I186</f>
        <v>N</v>
      </c>
      <c r="J186" t="str">
        <f>DATASHEET!M186</f>
        <v>H</v>
      </c>
      <c r="K186">
        <f>DATASHEET!S186</f>
        <v>1</v>
      </c>
      <c r="L186">
        <f>DATASHEET!T186</f>
        <v>13</v>
      </c>
      <c r="M186">
        <f>IFERROR(SUM(DATASHEET!U186:W186),"")</f>
        <v>0</v>
      </c>
      <c r="N186">
        <f>IFERROR(SUM(DATASHEET!Y186:AA186),"")</f>
        <v>0</v>
      </c>
      <c r="O186">
        <f t="shared" si="13"/>
        <v>14</v>
      </c>
      <c r="P186">
        <f t="shared" si="18"/>
        <v>14</v>
      </c>
      <c r="Q186" s="329">
        <f t="shared" si="14"/>
        <v>1</v>
      </c>
      <c r="R186" s="331" t="str">
        <f>IFERROR(VLOOKUP(A186,PROGRESS!$A$16:$AF$245,18,FALSE),"")</f>
        <v/>
      </c>
      <c r="S186" s="50" t="str">
        <f>DATASHEET!K186</f>
        <v>No</v>
      </c>
      <c r="T186" s="50" t="str">
        <f t="shared" si="15"/>
        <v>N</v>
      </c>
      <c r="U186" s="50" t="str">
        <f t="shared" si="16"/>
        <v>N</v>
      </c>
      <c r="V186" s="50" t="str">
        <f t="shared" si="17"/>
        <v>N</v>
      </c>
    </row>
    <row r="187" spans="1:22" x14ac:dyDescent="0.25">
      <c r="A187">
        <f>DATASHEET!A187</f>
        <v>152836</v>
      </c>
      <c r="B187" t="str">
        <f>DATASHEET!B187</f>
        <v>THOMPSON, Harvey</v>
      </c>
      <c r="C187">
        <v>8</v>
      </c>
      <c r="D187" t="str">
        <f>DATASHEET!D187</f>
        <v>M</v>
      </c>
      <c r="E187" t="str">
        <f>DATASHEET!J187</f>
        <v>K</v>
      </c>
      <c r="F187" t="str">
        <f>DATASHEET!E187</f>
        <v>N</v>
      </c>
      <c r="G187" t="str">
        <f>DATASHEET!F187</f>
        <v>White - British</v>
      </c>
      <c r="H187" t="str">
        <f>DATASHEET!H187</f>
        <v>N</v>
      </c>
      <c r="I187" t="str">
        <f>DATASHEET!I187</f>
        <v>N</v>
      </c>
      <c r="J187" t="str">
        <f>DATASHEET!M187</f>
        <v>M</v>
      </c>
      <c r="K187">
        <f>DATASHEET!S187</f>
        <v>0</v>
      </c>
      <c r="L187">
        <f>DATASHEET!T187</f>
        <v>7</v>
      </c>
      <c r="M187">
        <f>IFERROR(SUM(DATASHEET!U187:W187),"")</f>
        <v>4</v>
      </c>
      <c r="N187">
        <f>IFERROR(SUM(DATASHEET!Y187:AA187),"")</f>
        <v>3</v>
      </c>
      <c r="O187">
        <f t="shared" si="13"/>
        <v>7</v>
      </c>
      <c r="P187">
        <f t="shared" si="18"/>
        <v>14</v>
      </c>
      <c r="Q187" s="329">
        <f t="shared" si="14"/>
        <v>0.5</v>
      </c>
      <c r="R187" s="331" t="str">
        <f>IFERROR(VLOOKUP(A187,PROGRESS!$A$16:$AF$245,18,FALSE),"")</f>
        <v/>
      </c>
      <c r="S187" s="50" t="str">
        <f>DATASHEET!K187</f>
        <v>No</v>
      </c>
      <c r="T187" s="50" t="str">
        <f t="shared" si="15"/>
        <v>N</v>
      </c>
      <c r="U187" s="50" t="str">
        <f t="shared" si="16"/>
        <v>N</v>
      </c>
      <c r="V187" s="50" t="str">
        <f t="shared" si="17"/>
        <v>Y</v>
      </c>
    </row>
    <row r="188" spans="1:22" x14ac:dyDescent="0.25">
      <c r="A188">
        <f>DATASHEET!A188</f>
        <v>152819</v>
      </c>
      <c r="B188" t="str">
        <f>DATASHEET!B188</f>
        <v>THOMPSON, Neriah</v>
      </c>
      <c r="C188">
        <v>8</v>
      </c>
      <c r="D188" t="str">
        <f>DATASHEET!D188</f>
        <v>F</v>
      </c>
      <c r="E188" t="str">
        <f>DATASHEET!J188</f>
        <v>N</v>
      </c>
      <c r="F188" t="str">
        <f>DATASHEET!E188</f>
        <v>Y</v>
      </c>
      <c r="G188" t="str">
        <f>DATASHEET!F188</f>
        <v>White and Black Caribbean</v>
      </c>
      <c r="H188" t="str">
        <f>DATASHEET!H188</f>
        <v>Y</v>
      </c>
      <c r="I188" t="str">
        <f>DATASHEET!I188</f>
        <v>N</v>
      </c>
      <c r="J188" t="str">
        <f>DATASHEET!M188</f>
        <v>H</v>
      </c>
      <c r="K188">
        <f>DATASHEET!S188</f>
        <v>0</v>
      </c>
      <c r="L188">
        <f>DATASHEET!T188</f>
        <v>14</v>
      </c>
      <c r="M188">
        <f>IFERROR(SUM(DATASHEET!U188:W188),"")</f>
        <v>0</v>
      </c>
      <c r="N188">
        <f>IFERROR(SUM(DATASHEET!Y188:AA188),"")</f>
        <v>0</v>
      </c>
      <c r="O188">
        <f t="shared" si="13"/>
        <v>14</v>
      </c>
      <c r="P188">
        <f t="shared" si="18"/>
        <v>14</v>
      </c>
      <c r="Q188" s="329">
        <f t="shared" si="14"/>
        <v>1</v>
      </c>
      <c r="R188" s="331" t="str">
        <f>IFERROR(VLOOKUP(A188,PROGRESS!$A$16:$AF$245,18,FALSE),"")</f>
        <v/>
      </c>
      <c r="S188" s="50" t="str">
        <f>DATASHEET!K188</f>
        <v>No</v>
      </c>
      <c r="T188" s="50" t="str">
        <f t="shared" si="15"/>
        <v>N</v>
      </c>
      <c r="U188" s="50" t="str">
        <f t="shared" si="16"/>
        <v>N</v>
      </c>
      <c r="V188" s="50" t="str">
        <f t="shared" si="17"/>
        <v>N</v>
      </c>
    </row>
    <row r="189" spans="1:22" x14ac:dyDescent="0.25">
      <c r="A189">
        <f>DATASHEET!A189</f>
        <v>152742</v>
      </c>
      <c r="B189" t="str">
        <f>DATASHEET!B189</f>
        <v>TIJO, Jayden</v>
      </c>
      <c r="C189">
        <v>8</v>
      </c>
      <c r="D189" t="str">
        <f>DATASHEET!D189</f>
        <v>M</v>
      </c>
      <c r="E189" t="str">
        <f>DATASHEET!J189</f>
        <v>N</v>
      </c>
      <c r="F189" t="str">
        <f>DATASHEET!E189</f>
        <v>N</v>
      </c>
      <c r="G189" t="str">
        <f>DATASHEET!F189</f>
        <v>Indian</v>
      </c>
      <c r="H189" t="str">
        <f>DATASHEET!H189</f>
        <v>N</v>
      </c>
      <c r="I189" t="str">
        <f>DATASHEET!I189</f>
        <v>N</v>
      </c>
      <c r="J189" t="str">
        <f>DATASHEET!M189</f>
        <v>H</v>
      </c>
      <c r="K189">
        <f>DATASHEET!S189</f>
        <v>0</v>
      </c>
      <c r="L189">
        <f>DATASHEET!T189</f>
        <v>13</v>
      </c>
      <c r="M189">
        <f>IFERROR(SUM(DATASHEET!U189:W189),"")</f>
        <v>1</v>
      </c>
      <c r="N189">
        <f>IFERROR(SUM(DATASHEET!Y189:AA189),"")</f>
        <v>0</v>
      </c>
      <c r="O189">
        <f t="shared" si="13"/>
        <v>13</v>
      </c>
      <c r="P189">
        <f t="shared" si="18"/>
        <v>14</v>
      </c>
      <c r="Q189" s="329">
        <f t="shared" si="14"/>
        <v>0.9285714285714286</v>
      </c>
      <c r="R189" s="331" t="str">
        <f>IFERROR(VLOOKUP(A189,PROGRESS!$A$16:$AF$245,18,FALSE),"")</f>
        <v/>
      </c>
      <c r="S189" s="50" t="str">
        <f>DATASHEET!K189</f>
        <v>No</v>
      </c>
      <c r="T189" s="50" t="str">
        <f t="shared" si="15"/>
        <v>N</v>
      </c>
      <c r="U189" s="50" t="str">
        <f t="shared" si="16"/>
        <v>Y</v>
      </c>
      <c r="V189" s="50" t="str">
        <f t="shared" si="17"/>
        <v>N</v>
      </c>
    </row>
    <row r="190" spans="1:22" x14ac:dyDescent="0.25">
      <c r="A190">
        <f>DATASHEET!A190</f>
        <v>152866</v>
      </c>
      <c r="B190" t="str">
        <f>DATASHEET!B190</f>
        <v>TODD, Joseph</v>
      </c>
      <c r="C190">
        <v>8</v>
      </c>
      <c r="D190" t="str">
        <f>DATASHEET!D190</f>
        <v>M</v>
      </c>
      <c r="E190" t="str">
        <f>DATASHEET!J190</f>
        <v>N</v>
      </c>
      <c r="F190" t="str">
        <f>DATASHEET!E190</f>
        <v>N</v>
      </c>
      <c r="G190" t="str">
        <f>DATASHEET!F190</f>
        <v>White - British</v>
      </c>
      <c r="H190" t="str">
        <f>DATASHEET!H190</f>
        <v>N</v>
      </c>
      <c r="I190" t="str">
        <f>DATASHEET!I190</f>
        <v>N</v>
      </c>
      <c r="J190" t="str">
        <f>DATASHEET!M190</f>
        <v>H</v>
      </c>
      <c r="K190">
        <f>DATASHEET!S190</f>
        <v>2</v>
      </c>
      <c r="L190">
        <f>DATASHEET!T190</f>
        <v>12</v>
      </c>
      <c r="M190">
        <f>IFERROR(SUM(DATASHEET!U190:W190),"")</f>
        <v>0</v>
      </c>
      <c r="N190">
        <f>IFERROR(SUM(DATASHEET!Y190:AA190),"")</f>
        <v>0</v>
      </c>
      <c r="O190">
        <f t="shared" si="13"/>
        <v>14</v>
      </c>
      <c r="P190">
        <f t="shared" si="18"/>
        <v>14</v>
      </c>
      <c r="Q190" s="329">
        <f t="shared" si="14"/>
        <v>1</v>
      </c>
      <c r="R190" s="331" t="str">
        <f>IFERROR(VLOOKUP(A190,PROGRESS!$A$16:$AF$245,18,FALSE),"")</f>
        <v/>
      </c>
      <c r="S190" s="50" t="str">
        <f>DATASHEET!K190</f>
        <v>Yes</v>
      </c>
      <c r="T190" s="50" t="str">
        <f t="shared" si="15"/>
        <v>N</v>
      </c>
      <c r="U190" s="50" t="str">
        <f t="shared" si="16"/>
        <v>Y</v>
      </c>
      <c r="V190" s="50" t="str">
        <f t="shared" si="17"/>
        <v>N</v>
      </c>
    </row>
    <row r="191" spans="1:22" x14ac:dyDescent="0.25">
      <c r="A191">
        <f>DATASHEET!A191</f>
        <v>152822</v>
      </c>
      <c r="B191" t="str">
        <f>DATASHEET!B191</f>
        <v>TOMAS-NEGASH, Yosan</v>
      </c>
      <c r="C191">
        <v>8</v>
      </c>
      <c r="D191" t="str">
        <f>DATASHEET!D191</f>
        <v>F</v>
      </c>
      <c r="E191" t="str">
        <f>DATASHEET!J191</f>
        <v>N</v>
      </c>
      <c r="F191" t="str">
        <f>DATASHEET!E191</f>
        <v>N</v>
      </c>
      <c r="G191" t="str">
        <f>DATASHEET!F191</f>
        <v>Other Black African</v>
      </c>
      <c r="H191" t="str">
        <f>DATASHEET!H191</f>
        <v>N</v>
      </c>
      <c r="I191" t="str">
        <f>DATASHEET!I191</f>
        <v>N</v>
      </c>
      <c r="J191" t="str">
        <f>DATASHEET!M191</f>
        <v>M</v>
      </c>
      <c r="K191">
        <f>DATASHEET!S191</f>
        <v>1</v>
      </c>
      <c r="L191">
        <f>DATASHEET!T191</f>
        <v>13</v>
      </c>
      <c r="M191">
        <f>IFERROR(SUM(DATASHEET!U191:W191),"")</f>
        <v>0</v>
      </c>
      <c r="N191">
        <f>IFERROR(SUM(DATASHEET!Y191:AA191),"")</f>
        <v>0</v>
      </c>
      <c r="O191">
        <f t="shared" si="13"/>
        <v>14</v>
      </c>
      <c r="P191">
        <f t="shared" si="18"/>
        <v>14</v>
      </c>
      <c r="Q191" s="329">
        <f t="shared" si="14"/>
        <v>1</v>
      </c>
      <c r="R191" s="331" t="str">
        <f>IFERROR(VLOOKUP(A191,PROGRESS!$A$16:$AF$245,18,FALSE),"")</f>
        <v/>
      </c>
      <c r="S191" s="50" t="str">
        <f>DATASHEET!K191</f>
        <v>No</v>
      </c>
      <c r="T191" s="50" t="str">
        <f t="shared" si="15"/>
        <v>N</v>
      </c>
      <c r="U191" s="50" t="str">
        <f t="shared" si="16"/>
        <v>N</v>
      </c>
      <c r="V191" s="50" t="str">
        <f t="shared" si="17"/>
        <v>N</v>
      </c>
    </row>
    <row r="192" spans="1:22" x14ac:dyDescent="0.25">
      <c r="A192">
        <f>DATASHEET!A192</f>
        <v>152933</v>
      </c>
      <c r="B192" t="str">
        <f>DATASHEET!B192</f>
        <v>TOMCZAK, Marta</v>
      </c>
      <c r="C192">
        <v>8</v>
      </c>
      <c r="D192" t="str">
        <f>DATASHEET!D192</f>
        <v>F</v>
      </c>
      <c r="E192" t="str">
        <f>DATASHEET!J192</f>
        <v>N</v>
      </c>
      <c r="F192" t="str">
        <f>DATASHEET!E192</f>
        <v>N</v>
      </c>
      <c r="G192" t="str">
        <f>DATASHEET!F192</f>
        <v>White Eastern European</v>
      </c>
      <c r="H192" t="str">
        <f>DATASHEET!H192</f>
        <v>N</v>
      </c>
      <c r="I192" t="str">
        <f>DATASHEET!I192</f>
        <v>N</v>
      </c>
      <c r="J192" t="str">
        <f>DATASHEET!M192</f>
        <v>H</v>
      </c>
      <c r="K192">
        <f>DATASHEET!S192</f>
        <v>0</v>
      </c>
      <c r="L192">
        <f>DATASHEET!T192</f>
        <v>14</v>
      </c>
      <c r="M192">
        <f>IFERROR(SUM(DATASHEET!U192:W192),"")</f>
        <v>0</v>
      </c>
      <c r="N192">
        <f>IFERROR(SUM(DATASHEET!Y192:AA192),"")</f>
        <v>0</v>
      </c>
      <c r="O192">
        <f t="shared" si="13"/>
        <v>14</v>
      </c>
      <c r="P192">
        <f t="shared" si="18"/>
        <v>14</v>
      </c>
      <c r="Q192" s="329">
        <f t="shared" si="14"/>
        <v>1</v>
      </c>
      <c r="R192" s="331" t="str">
        <f>IFERROR(VLOOKUP(A192,PROGRESS!$A$16:$AF$245,18,FALSE),"")</f>
        <v/>
      </c>
      <c r="S192" s="50" t="str">
        <f>DATASHEET!K192</f>
        <v>No</v>
      </c>
      <c r="T192" s="50" t="str">
        <f t="shared" si="15"/>
        <v>N</v>
      </c>
      <c r="U192" s="50" t="str">
        <f t="shared" si="16"/>
        <v>N</v>
      </c>
      <c r="V192" s="50" t="str">
        <f t="shared" si="17"/>
        <v>N</v>
      </c>
    </row>
    <row r="193" spans="1:22" x14ac:dyDescent="0.25">
      <c r="A193">
        <f>DATASHEET!A193</f>
        <v>152778</v>
      </c>
      <c r="B193" t="str">
        <f>DATASHEET!B193</f>
        <v>TRIGUEIROS, Barbara</v>
      </c>
      <c r="C193">
        <v>8</v>
      </c>
      <c r="D193" t="str">
        <f>DATASHEET!D193</f>
        <v>F</v>
      </c>
      <c r="E193" t="str">
        <f>DATASHEET!J193</f>
        <v>N</v>
      </c>
      <c r="F193" t="str">
        <f>DATASHEET!E193</f>
        <v>N</v>
      </c>
      <c r="G193" t="str">
        <f>DATASHEET!F193</f>
        <v>Black and Any Other Ethnic Group</v>
      </c>
      <c r="H193" t="str">
        <f>DATASHEET!H193</f>
        <v>N</v>
      </c>
      <c r="I193" t="str">
        <f>DATASHEET!I193</f>
        <v>N</v>
      </c>
      <c r="J193" t="str">
        <f>DATASHEET!M193</f>
        <v>H</v>
      </c>
      <c r="K193">
        <f>DATASHEET!S193</f>
        <v>0</v>
      </c>
      <c r="L193">
        <f>DATASHEET!T193</f>
        <v>14</v>
      </c>
      <c r="M193">
        <f>IFERROR(SUM(DATASHEET!U193:W193),"")</f>
        <v>0</v>
      </c>
      <c r="N193">
        <f>IFERROR(SUM(DATASHEET!Y193:AA193),"")</f>
        <v>0</v>
      </c>
      <c r="O193">
        <f t="shared" si="13"/>
        <v>14</v>
      </c>
      <c r="P193">
        <f t="shared" si="18"/>
        <v>14</v>
      </c>
      <c r="Q193" s="329">
        <f t="shared" si="14"/>
        <v>1</v>
      </c>
      <c r="R193" s="331" t="str">
        <f>IFERROR(VLOOKUP(A193,PROGRESS!$A$16:$AF$245,18,FALSE),"")</f>
        <v/>
      </c>
      <c r="S193" s="50" t="str">
        <f>DATASHEET!K193</f>
        <v>No</v>
      </c>
      <c r="T193" s="50" t="str">
        <f t="shared" si="15"/>
        <v>N</v>
      </c>
      <c r="U193" s="50" t="str">
        <f t="shared" si="16"/>
        <v>N</v>
      </c>
      <c r="V193" s="50" t="str">
        <f t="shared" si="17"/>
        <v>N</v>
      </c>
    </row>
    <row r="194" spans="1:22" x14ac:dyDescent="0.25">
      <c r="A194">
        <f>DATASHEET!A194</f>
        <v>152781</v>
      </c>
      <c r="B194" t="str">
        <f>DATASHEET!B194</f>
        <v>TSANG, Bobbie</v>
      </c>
      <c r="C194">
        <v>8</v>
      </c>
      <c r="D194" t="str">
        <f>DATASHEET!D194</f>
        <v>F</v>
      </c>
      <c r="E194" t="str">
        <f>DATASHEET!J194</f>
        <v>N</v>
      </c>
      <c r="F194" t="str">
        <f>DATASHEET!E194</f>
        <v>N</v>
      </c>
      <c r="G194" t="str">
        <f>DATASHEET!F194</f>
        <v>White and Any Other Asian Background</v>
      </c>
      <c r="H194" t="str">
        <f>DATASHEET!H194</f>
        <v>Y</v>
      </c>
      <c r="I194" t="str">
        <f>DATASHEET!I194</f>
        <v>N</v>
      </c>
      <c r="J194" t="str">
        <f>DATASHEET!M194</f>
        <v>H</v>
      </c>
      <c r="K194">
        <f>DATASHEET!S194</f>
        <v>2</v>
      </c>
      <c r="L194">
        <f>DATASHEET!T194</f>
        <v>12</v>
      </c>
      <c r="M194">
        <f>IFERROR(SUM(DATASHEET!U194:W194),"")</f>
        <v>0</v>
      </c>
      <c r="N194">
        <f>IFERROR(SUM(DATASHEET!Y194:AA194),"")</f>
        <v>0</v>
      </c>
      <c r="O194">
        <f t="shared" si="13"/>
        <v>14</v>
      </c>
      <c r="P194">
        <f t="shared" si="18"/>
        <v>14</v>
      </c>
      <c r="Q194" s="329">
        <f t="shared" si="14"/>
        <v>1</v>
      </c>
      <c r="R194" s="331" t="str">
        <f>IFERROR(VLOOKUP(A194,PROGRESS!$A$16:$AF$245,18,FALSE),"")</f>
        <v/>
      </c>
      <c r="S194" s="50" t="str">
        <f>DATASHEET!K194</f>
        <v>No</v>
      </c>
      <c r="T194" s="50" t="str">
        <f t="shared" si="15"/>
        <v>N</v>
      </c>
      <c r="U194" s="50" t="str">
        <f t="shared" si="16"/>
        <v>N</v>
      </c>
      <c r="V194" s="50" t="str">
        <f t="shared" si="17"/>
        <v>N</v>
      </c>
    </row>
    <row r="195" spans="1:22" x14ac:dyDescent="0.25">
      <c r="A195">
        <f>DATASHEET!A195</f>
        <v>152937</v>
      </c>
      <c r="B195" t="str">
        <f>DATASHEET!B195</f>
        <v>TURNER, Isaac</v>
      </c>
      <c r="C195">
        <v>8</v>
      </c>
      <c r="D195" t="str">
        <f>DATASHEET!D195</f>
        <v>M</v>
      </c>
      <c r="E195" t="str">
        <f>DATASHEET!J195</f>
        <v>N</v>
      </c>
      <c r="F195" t="str">
        <f>DATASHEET!E195</f>
        <v>N</v>
      </c>
      <c r="G195" t="str">
        <f>DATASHEET!F195</f>
        <v>White - British</v>
      </c>
      <c r="H195" t="str">
        <f>DATASHEET!H195</f>
        <v>N</v>
      </c>
      <c r="I195" t="str">
        <f>DATASHEET!I195</f>
        <v>N</v>
      </c>
      <c r="J195" t="str">
        <f>DATASHEET!M195</f>
        <v>M</v>
      </c>
      <c r="K195">
        <f>DATASHEET!S195</f>
        <v>2</v>
      </c>
      <c r="L195">
        <f>DATASHEET!T195</f>
        <v>12</v>
      </c>
      <c r="M195">
        <f>IFERROR(SUM(DATASHEET!U195:W195),"")</f>
        <v>0</v>
      </c>
      <c r="N195">
        <f>IFERROR(SUM(DATASHEET!Y195:AA195),"")</f>
        <v>0</v>
      </c>
      <c r="O195">
        <f t="shared" ref="O195:O258" si="19">SUM(K195,L195)</f>
        <v>14</v>
      </c>
      <c r="P195">
        <f t="shared" si="18"/>
        <v>14</v>
      </c>
      <c r="Q195" s="329">
        <f t="shared" ref="Q195:Q258" si="20">O195/P195</f>
        <v>1</v>
      </c>
      <c r="R195" s="331" t="str">
        <f>IFERROR(VLOOKUP(A195,PROGRESS!$A$16:$AF$245,18,FALSE),"")</f>
        <v/>
      </c>
      <c r="S195" s="50" t="str">
        <f>DATASHEET!K195</f>
        <v>No</v>
      </c>
      <c r="T195" s="50" t="str">
        <f t="shared" ref="T195:T258" si="21">IF(S195="N","Y","N")</f>
        <v>N</v>
      </c>
      <c r="U195" s="50" t="str">
        <f t="shared" ref="U195:U258" si="22">IF(AND(D195="M",J195="H"),"Y","N")</f>
        <v>N</v>
      </c>
      <c r="V195" s="50" t="str">
        <f t="shared" ref="V195:V258" si="23">IF(AND(D195="M",J195&lt;&gt;"H"),"Y","N")</f>
        <v>Y</v>
      </c>
    </row>
    <row r="196" spans="1:22" x14ac:dyDescent="0.25">
      <c r="A196">
        <f>DATASHEET!A196</f>
        <v>152877</v>
      </c>
      <c r="B196" t="str">
        <f>DATASHEET!B196</f>
        <v>UFONDU, Kenechukwu</v>
      </c>
      <c r="C196">
        <v>8</v>
      </c>
      <c r="D196" t="str">
        <f>DATASHEET!D196</f>
        <v>M</v>
      </c>
      <c r="E196" t="str">
        <f>DATASHEET!J196</f>
        <v>N</v>
      </c>
      <c r="F196" t="str">
        <f>DATASHEET!E196</f>
        <v>N</v>
      </c>
      <c r="G196" t="str">
        <f>DATASHEET!F196</f>
        <v>Other Black African</v>
      </c>
      <c r="H196" t="str">
        <f>DATASHEET!H196</f>
        <v>N</v>
      </c>
      <c r="I196" t="str">
        <f>DATASHEET!I196</f>
        <v>N</v>
      </c>
      <c r="J196" t="str">
        <f>DATASHEET!M196</f>
        <v>H</v>
      </c>
      <c r="K196">
        <f>DATASHEET!S196</f>
        <v>1</v>
      </c>
      <c r="L196">
        <f>DATASHEET!T196</f>
        <v>9</v>
      </c>
      <c r="M196">
        <f>IFERROR(SUM(DATASHEET!U196:W196),"")</f>
        <v>4</v>
      </c>
      <c r="N196">
        <f>IFERROR(SUM(DATASHEET!Y196:AA196),"")</f>
        <v>0</v>
      </c>
      <c r="O196">
        <f t="shared" si="19"/>
        <v>10</v>
      </c>
      <c r="P196">
        <f t="shared" si="18"/>
        <v>14</v>
      </c>
      <c r="Q196" s="329">
        <f t="shared" si="20"/>
        <v>0.7142857142857143</v>
      </c>
      <c r="R196" s="331" t="str">
        <f>IFERROR(VLOOKUP(A196,PROGRESS!$A$16:$AF$245,18,FALSE),"")</f>
        <v/>
      </c>
      <c r="S196" s="50" t="str">
        <f>DATASHEET!K196</f>
        <v>No</v>
      </c>
      <c r="T196" s="50" t="str">
        <f t="shared" si="21"/>
        <v>N</v>
      </c>
      <c r="U196" s="50" t="str">
        <f t="shared" si="22"/>
        <v>Y</v>
      </c>
      <c r="V196" s="50" t="str">
        <f t="shared" si="23"/>
        <v>N</v>
      </c>
    </row>
    <row r="197" spans="1:22" x14ac:dyDescent="0.25">
      <c r="A197">
        <f>DATASHEET!A197</f>
        <v>160004</v>
      </c>
      <c r="B197" t="str">
        <f>DATASHEET!B197</f>
        <v>UGONNA, Toben</v>
      </c>
      <c r="C197">
        <v>8</v>
      </c>
      <c r="D197" t="str">
        <f>DATASHEET!D197</f>
        <v>M</v>
      </c>
      <c r="E197" t="str">
        <f>DATASHEET!J197</f>
        <v>N</v>
      </c>
      <c r="F197" t="str">
        <f>DATASHEET!E197</f>
        <v>N</v>
      </c>
      <c r="G197" t="str">
        <f>DATASHEET!F197</f>
        <v>White and Black African</v>
      </c>
      <c r="H197" t="str">
        <f>DATASHEET!H197</f>
        <v>N</v>
      </c>
      <c r="I197" t="str">
        <f>DATASHEET!I197</f>
        <v>N</v>
      </c>
      <c r="J197" t="str">
        <f>DATASHEET!M197</f>
        <v>H</v>
      </c>
      <c r="K197">
        <f>DATASHEET!S197</f>
        <v>2</v>
      </c>
      <c r="L197">
        <f>DATASHEET!T197</f>
        <v>12</v>
      </c>
      <c r="M197">
        <f>IFERROR(SUM(DATASHEET!U197:W197),"")</f>
        <v>0</v>
      </c>
      <c r="N197">
        <f>IFERROR(SUM(DATASHEET!Y197:AA197),"")</f>
        <v>0</v>
      </c>
      <c r="O197">
        <f t="shared" si="19"/>
        <v>14</v>
      </c>
      <c r="P197">
        <f t="shared" si="18"/>
        <v>14</v>
      </c>
      <c r="Q197" s="329">
        <f t="shared" si="20"/>
        <v>1</v>
      </c>
      <c r="R197" s="331" t="str">
        <f>IFERROR(VLOOKUP(A197,PROGRESS!$A$16:$AF$245,18,FALSE),"")</f>
        <v/>
      </c>
      <c r="S197" s="50" t="str">
        <f>DATASHEET!K197</f>
        <v>No</v>
      </c>
      <c r="T197" s="50" t="str">
        <f t="shared" si="21"/>
        <v>N</v>
      </c>
      <c r="U197" s="50" t="str">
        <f t="shared" si="22"/>
        <v>Y</v>
      </c>
      <c r="V197" s="50" t="str">
        <f t="shared" si="23"/>
        <v>N</v>
      </c>
    </row>
    <row r="198" spans="1:22" x14ac:dyDescent="0.25">
      <c r="A198">
        <f>DATASHEET!A198</f>
        <v>152945</v>
      </c>
      <c r="B198" t="str">
        <f>DATASHEET!B198</f>
        <v>UKANGA, Semaekediong</v>
      </c>
      <c r="C198">
        <v>8</v>
      </c>
      <c r="D198" t="str">
        <f>DATASHEET!D198</f>
        <v>M</v>
      </c>
      <c r="E198" t="str">
        <f>DATASHEET!J198</f>
        <v>N</v>
      </c>
      <c r="F198" t="str">
        <f>DATASHEET!E198</f>
        <v>N</v>
      </c>
      <c r="G198" t="str">
        <f>DATASHEET!F198</f>
        <v>Other Black African</v>
      </c>
      <c r="H198" t="str">
        <f>DATASHEET!H198</f>
        <v>N</v>
      </c>
      <c r="I198" t="str">
        <f>DATASHEET!I198</f>
        <v>N</v>
      </c>
      <c r="J198" t="str">
        <f>DATASHEET!M198</f>
        <v>H</v>
      </c>
      <c r="K198">
        <f>DATASHEET!S198</f>
        <v>1</v>
      </c>
      <c r="L198">
        <f>DATASHEET!T198</f>
        <v>12</v>
      </c>
      <c r="M198">
        <f>IFERROR(SUM(DATASHEET!U198:W198),"")</f>
        <v>1</v>
      </c>
      <c r="N198">
        <f>IFERROR(SUM(DATASHEET!Y198:AA198),"")</f>
        <v>0</v>
      </c>
      <c r="O198">
        <f t="shared" si="19"/>
        <v>13</v>
      </c>
      <c r="P198">
        <f t="shared" ref="P198:P261" si="24">SUM(K198:N198)</f>
        <v>14</v>
      </c>
      <c r="Q198" s="329">
        <f t="shared" si="20"/>
        <v>0.9285714285714286</v>
      </c>
      <c r="R198" s="331" t="str">
        <f>IFERROR(VLOOKUP(A198,PROGRESS!$A$16:$AF$245,18,FALSE),"")</f>
        <v/>
      </c>
      <c r="S198" s="50" t="str">
        <f>DATASHEET!K198</f>
        <v>No</v>
      </c>
      <c r="T198" s="50" t="str">
        <f t="shared" si="21"/>
        <v>N</v>
      </c>
      <c r="U198" s="50" t="str">
        <f t="shared" si="22"/>
        <v>Y</v>
      </c>
      <c r="V198" s="50" t="str">
        <f t="shared" si="23"/>
        <v>N</v>
      </c>
    </row>
    <row r="199" spans="1:22" x14ac:dyDescent="0.25">
      <c r="A199">
        <f>DATASHEET!A199</f>
        <v>152765</v>
      </c>
      <c r="B199" t="str">
        <f>DATASHEET!B199</f>
        <v>ULHAQ, Haris</v>
      </c>
      <c r="C199">
        <v>8</v>
      </c>
      <c r="D199" t="str">
        <f>DATASHEET!D199</f>
        <v>M</v>
      </c>
      <c r="E199" t="str">
        <f>DATASHEET!J199</f>
        <v>N</v>
      </c>
      <c r="F199" t="str">
        <f>DATASHEET!E199</f>
        <v>N</v>
      </c>
      <c r="G199" t="str">
        <f>DATASHEET!F199</f>
        <v>Pakistani</v>
      </c>
      <c r="H199" t="str">
        <f>DATASHEET!H199</f>
        <v>N</v>
      </c>
      <c r="I199" t="str">
        <f>DATASHEET!I199</f>
        <v>N</v>
      </c>
      <c r="J199" t="str">
        <f>DATASHEET!M199</f>
        <v>H</v>
      </c>
      <c r="K199">
        <f>DATASHEET!S199</f>
        <v>0</v>
      </c>
      <c r="L199">
        <f>DATASHEET!T199</f>
        <v>14</v>
      </c>
      <c r="M199">
        <f>IFERROR(SUM(DATASHEET!U199:W199),"")</f>
        <v>0</v>
      </c>
      <c r="N199">
        <f>IFERROR(SUM(DATASHEET!Y199:AA199),"")</f>
        <v>0</v>
      </c>
      <c r="O199">
        <f t="shared" si="19"/>
        <v>14</v>
      </c>
      <c r="P199">
        <f t="shared" si="24"/>
        <v>14</v>
      </c>
      <c r="Q199" s="329">
        <f t="shared" si="20"/>
        <v>1</v>
      </c>
      <c r="R199" s="331" t="str">
        <f>IFERROR(VLOOKUP(A199,PROGRESS!$A$16:$AF$245,18,FALSE),"")</f>
        <v/>
      </c>
      <c r="S199" s="50" t="str">
        <f>DATASHEET!K199</f>
        <v>No</v>
      </c>
      <c r="T199" s="50" t="str">
        <f t="shared" si="21"/>
        <v>N</v>
      </c>
      <c r="U199" s="50" t="str">
        <f t="shared" si="22"/>
        <v>Y</v>
      </c>
      <c r="V199" s="50" t="str">
        <f t="shared" si="23"/>
        <v>N</v>
      </c>
    </row>
    <row r="200" spans="1:22" x14ac:dyDescent="0.25">
      <c r="A200">
        <f>DATASHEET!A200</f>
        <v>152899</v>
      </c>
      <c r="B200" t="str">
        <f>DATASHEET!B200</f>
        <v>UWAOMA, Chidera</v>
      </c>
      <c r="C200">
        <v>8</v>
      </c>
      <c r="D200" t="str">
        <f>DATASHEET!D200</f>
        <v>F</v>
      </c>
      <c r="E200" t="str">
        <f>DATASHEET!J200</f>
        <v>N</v>
      </c>
      <c r="F200" t="str">
        <f>DATASHEET!E200</f>
        <v>N</v>
      </c>
      <c r="G200" t="str">
        <f>DATASHEET!F200</f>
        <v>Other Black African</v>
      </c>
      <c r="H200" t="str">
        <f>DATASHEET!H200</f>
        <v>N</v>
      </c>
      <c r="I200" t="str">
        <f>DATASHEET!I200</f>
        <v>N</v>
      </c>
      <c r="J200" t="str">
        <f>DATASHEET!M200</f>
        <v>H</v>
      </c>
      <c r="K200">
        <f>DATASHEET!S200</f>
        <v>2</v>
      </c>
      <c r="L200">
        <f>DATASHEET!T200</f>
        <v>12</v>
      </c>
      <c r="M200">
        <f>IFERROR(SUM(DATASHEET!U200:W200),"")</f>
        <v>0</v>
      </c>
      <c r="N200">
        <f>IFERROR(SUM(DATASHEET!Y200:AA200),"")</f>
        <v>0</v>
      </c>
      <c r="O200">
        <f t="shared" si="19"/>
        <v>14</v>
      </c>
      <c r="P200">
        <f t="shared" si="24"/>
        <v>14</v>
      </c>
      <c r="Q200" s="329">
        <f t="shared" si="20"/>
        <v>1</v>
      </c>
      <c r="R200" s="331" t="str">
        <f>IFERROR(VLOOKUP(A200,PROGRESS!$A$16:$AF$245,18,FALSE),"")</f>
        <v/>
      </c>
      <c r="S200" s="50" t="str">
        <f>DATASHEET!K200</f>
        <v>No</v>
      </c>
      <c r="T200" s="50" t="str">
        <f t="shared" si="21"/>
        <v>N</v>
      </c>
      <c r="U200" s="50" t="str">
        <f t="shared" si="22"/>
        <v>N</v>
      </c>
      <c r="V200" s="50" t="str">
        <f t="shared" si="23"/>
        <v>N</v>
      </c>
    </row>
    <row r="201" spans="1:22" x14ac:dyDescent="0.25">
      <c r="A201">
        <f>DATASHEET!A201</f>
        <v>152824</v>
      </c>
      <c r="B201" t="str">
        <f>DATASHEET!B201</f>
        <v>WADHIO, Bakhtawar</v>
      </c>
      <c r="C201">
        <v>8</v>
      </c>
      <c r="D201" t="str">
        <f>DATASHEET!D201</f>
        <v>F</v>
      </c>
      <c r="E201" t="str">
        <f>DATASHEET!J201</f>
        <v>N</v>
      </c>
      <c r="F201" t="str">
        <f>DATASHEET!E201</f>
        <v>N</v>
      </c>
      <c r="G201" t="str">
        <f>DATASHEET!F201</f>
        <v>Pakistani</v>
      </c>
      <c r="H201" t="str">
        <f>DATASHEET!H201</f>
        <v>Y</v>
      </c>
      <c r="I201" t="str">
        <f>DATASHEET!I201</f>
        <v>N</v>
      </c>
      <c r="J201" t="str">
        <f>DATASHEET!M201</f>
        <v>H</v>
      </c>
      <c r="K201">
        <f>DATASHEET!S201</f>
        <v>0</v>
      </c>
      <c r="L201">
        <f>DATASHEET!T201</f>
        <v>13</v>
      </c>
      <c r="M201">
        <f>IFERROR(SUM(DATASHEET!U201:W201),"")</f>
        <v>0</v>
      </c>
      <c r="N201">
        <f>IFERROR(SUM(DATASHEET!Y201:AA201),"")</f>
        <v>0</v>
      </c>
      <c r="O201">
        <f t="shared" si="19"/>
        <v>13</v>
      </c>
      <c r="P201">
        <f t="shared" si="24"/>
        <v>13</v>
      </c>
      <c r="Q201" s="329">
        <f t="shared" si="20"/>
        <v>1</v>
      </c>
      <c r="R201" s="331" t="str">
        <f>IFERROR(VLOOKUP(A201,PROGRESS!$A$16:$AF$245,18,FALSE),"")</f>
        <v/>
      </c>
      <c r="S201" s="50" t="str">
        <f>DATASHEET!K201</f>
        <v>No</v>
      </c>
      <c r="T201" s="50" t="str">
        <f t="shared" si="21"/>
        <v>N</v>
      </c>
      <c r="U201" s="50" t="str">
        <f t="shared" si="22"/>
        <v>N</v>
      </c>
      <c r="V201" s="50" t="str">
        <f t="shared" si="23"/>
        <v>N</v>
      </c>
    </row>
    <row r="202" spans="1:22" x14ac:dyDescent="0.25">
      <c r="A202">
        <f>DATASHEET!A202</f>
        <v>152833</v>
      </c>
      <c r="B202" t="str">
        <f>DATASHEET!B202</f>
        <v>WALLER, Lilly</v>
      </c>
      <c r="C202">
        <v>8</v>
      </c>
      <c r="D202" t="str">
        <f>DATASHEET!D202</f>
        <v>F</v>
      </c>
      <c r="E202" t="str">
        <f>DATASHEET!J202</f>
        <v>N</v>
      </c>
      <c r="F202" t="str">
        <f>DATASHEET!E202</f>
        <v>N</v>
      </c>
      <c r="G202" t="str">
        <f>DATASHEET!F202</f>
        <v>White - British</v>
      </c>
      <c r="H202" t="str">
        <f>DATASHEET!H202</f>
        <v>N</v>
      </c>
      <c r="I202" t="str">
        <f>DATASHEET!I202</f>
        <v>N</v>
      </c>
      <c r="J202" t="str">
        <f>DATASHEET!M202</f>
        <v>M</v>
      </c>
      <c r="K202">
        <f>DATASHEET!S202</f>
        <v>2</v>
      </c>
      <c r="L202">
        <f>DATASHEET!T202</f>
        <v>12</v>
      </c>
      <c r="M202">
        <f>IFERROR(SUM(DATASHEET!U202:W202),"")</f>
        <v>0</v>
      </c>
      <c r="N202">
        <f>IFERROR(SUM(DATASHEET!Y202:AA202),"")</f>
        <v>0</v>
      </c>
      <c r="O202">
        <f t="shared" si="19"/>
        <v>14</v>
      </c>
      <c r="P202">
        <f t="shared" si="24"/>
        <v>14</v>
      </c>
      <c r="Q202" s="329">
        <f t="shared" si="20"/>
        <v>1</v>
      </c>
      <c r="R202" s="331" t="str">
        <f>IFERROR(VLOOKUP(A202,PROGRESS!$A$16:$AF$245,18,FALSE),"")</f>
        <v/>
      </c>
      <c r="S202" s="50" t="str">
        <f>DATASHEET!K202</f>
        <v>Yes</v>
      </c>
      <c r="T202" s="50" t="str">
        <f t="shared" si="21"/>
        <v>N</v>
      </c>
      <c r="U202" s="50" t="str">
        <f t="shared" si="22"/>
        <v>N</v>
      </c>
      <c r="V202" s="50" t="str">
        <f t="shared" si="23"/>
        <v>N</v>
      </c>
    </row>
    <row r="203" spans="1:22" x14ac:dyDescent="0.25">
      <c r="A203">
        <f>DATASHEET!A203</f>
        <v>152870</v>
      </c>
      <c r="B203" t="str">
        <f>DATASHEET!B203</f>
        <v>WATSON, George</v>
      </c>
      <c r="C203">
        <v>8</v>
      </c>
      <c r="D203" t="str">
        <f>DATASHEET!D203</f>
        <v>M</v>
      </c>
      <c r="E203" t="str">
        <f>DATASHEET!J203</f>
        <v>N</v>
      </c>
      <c r="F203" t="str">
        <f>DATASHEET!E203</f>
        <v>N</v>
      </c>
      <c r="G203" t="str">
        <f>DATASHEET!F203</f>
        <v>White - British</v>
      </c>
      <c r="H203" t="str">
        <f>DATASHEET!H203</f>
        <v>N</v>
      </c>
      <c r="I203" t="str">
        <f>DATASHEET!I203</f>
        <v>N</v>
      </c>
      <c r="J203" t="str">
        <f>DATASHEET!M203</f>
        <v>H</v>
      </c>
      <c r="K203">
        <f>DATASHEET!S203</f>
        <v>0</v>
      </c>
      <c r="L203">
        <f>DATASHEET!T203</f>
        <v>14</v>
      </c>
      <c r="M203">
        <f>IFERROR(SUM(DATASHEET!U203:W203),"")</f>
        <v>0</v>
      </c>
      <c r="N203">
        <f>IFERROR(SUM(DATASHEET!Y203:AA203),"")</f>
        <v>0</v>
      </c>
      <c r="O203">
        <f t="shared" si="19"/>
        <v>14</v>
      </c>
      <c r="P203">
        <f t="shared" si="24"/>
        <v>14</v>
      </c>
      <c r="Q203" s="329">
        <f t="shared" si="20"/>
        <v>1</v>
      </c>
      <c r="R203" s="331" t="str">
        <f>IFERROR(VLOOKUP(A203,PROGRESS!$A$16:$AF$245,18,FALSE),"")</f>
        <v/>
      </c>
      <c r="S203" s="50" t="str">
        <f>DATASHEET!K203</f>
        <v>No</v>
      </c>
      <c r="T203" s="50" t="str">
        <f t="shared" si="21"/>
        <v>N</v>
      </c>
      <c r="U203" s="50" t="str">
        <f t="shared" si="22"/>
        <v>Y</v>
      </c>
      <c r="V203" s="50" t="str">
        <f t="shared" si="23"/>
        <v>N</v>
      </c>
    </row>
    <row r="204" spans="1:22" x14ac:dyDescent="0.25">
      <c r="A204">
        <f>DATASHEET!A204</f>
        <v>152944</v>
      </c>
      <c r="B204" t="str">
        <f>DATASHEET!B204</f>
        <v>WATSON, Thomas</v>
      </c>
      <c r="C204">
        <v>8</v>
      </c>
      <c r="D204" t="str">
        <f>DATASHEET!D204</f>
        <v>M</v>
      </c>
      <c r="E204" t="str">
        <f>DATASHEET!J204</f>
        <v>N</v>
      </c>
      <c r="F204" t="str">
        <f>DATASHEET!E204</f>
        <v>N</v>
      </c>
      <c r="G204" t="str">
        <f>DATASHEET!F204</f>
        <v>White - British</v>
      </c>
      <c r="H204" t="str">
        <f>DATASHEET!H204</f>
        <v>N</v>
      </c>
      <c r="I204" t="str">
        <f>DATASHEET!I204</f>
        <v>N</v>
      </c>
      <c r="J204" t="str">
        <f>DATASHEET!M204</f>
        <v>M</v>
      </c>
      <c r="K204">
        <f>DATASHEET!S204</f>
        <v>0</v>
      </c>
      <c r="L204">
        <f>DATASHEET!T204</f>
        <v>3</v>
      </c>
      <c r="M204">
        <f>IFERROR(SUM(DATASHEET!U204:W204),"")</f>
        <v>11</v>
      </c>
      <c r="N204">
        <f>IFERROR(SUM(DATASHEET!Y204:AA204),"")</f>
        <v>0</v>
      </c>
      <c r="O204">
        <f t="shared" si="19"/>
        <v>3</v>
      </c>
      <c r="P204">
        <f t="shared" si="24"/>
        <v>14</v>
      </c>
      <c r="Q204" s="329">
        <f t="shared" si="20"/>
        <v>0.21428571428571427</v>
      </c>
      <c r="R204" s="331" t="str">
        <f>IFERROR(VLOOKUP(A204,PROGRESS!$A$16:$AF$245,18,FALSE),"")</f>
        <v/>
      </c>
      <c r="S204" s="50" t="str">
        <f>DATASHEET!K204</f>
        <v>Yes</v>
      </c>
      <c r="T204" s="50" t="str">
        <f t="shared" si="21"/>
        <v>N</v>
      </c>
      <c r="U204" s="50" t="str">
        <f t="shared" si="22"/>
        <v>N</v>
      </c>
      <c r="V204" s="50" t="str">
        <f t="shared" si="23"/>
        <v>Y</v>
      </c>
    </row>
    <row r="205" spans="1:22" x14ac:dyDescent="0.25">
      <c r="A205">
        <f>DATASHEET!A205</f>
        <v>152806</v>
      </c>
      <c r="B205" t="str">
        <f>DATASHEET!B205</f>
        <v>WILKINS, Lilly</v>
      </c>
      <c r="C205">
        <v>8</v>
      </c>
      <c r="D205" t="str">
        <f>DATASHEET!D205</f>
        <v>F</v>
      </c>
      <c r="E205" t="str">
        <f>DATASHEET!J205</f>
        <v>K</v>
      </c>
      <c r="F205" t="str">
        <f>DATASHEET!E205</f>
        <v>N</v>
      </c>
      <c r="G205" t="str">
        <f>DATASHEET!F205</f>
        <v>White - British</v>
      </c>
      <c r="H205" t="str">
        <f>DATASHEET!H205</f>
        <v>Y</v>
      </c>
      <c r="I205" t="str">
        <f>DATASHEET!I205</f>
        <v>N</v>
      </c>
      <c r="J205" t="str">
        <f>DATASHEET!M205</f>
        <v>H</v>
      </c>
      <c r="K205">
        <f>DATASHEET!S205</f>
        <v>0</v>
      </c>
      <c r="L205">
        <f>DATASHEET!T205</f>
        <v>14</v>
      </c>
      <c r="M205">
        <f>IFERROR(SUM(DATASHEET!U205:W205),"")</f>
        <v>0</v>
      </c>
      <c r="N205">
        <f>IFERROR(SUM(DATASHEET!Y205:AA205),"")</f>
        <v>0</v>
      </c>
      <c r="O205">
        <f t="shared" si="19"/>
        <v>14</v>
      </c>
      <c r="P205">
        <f t="shared" si="24"/>
        <v>14</v>
      </c>
      <c r="Q205" s="329">
        <f t="shared" si="20"/>
        <v>1</v>
      </c>
      <c r="R205" s="331" t="str">
        <f>IFERROR(VLOOKUP(A205,PROGRESS!$A$16:$AF$245,18,FALSE),"")</f>
        <v/>
      </c>
      <c r="S205" s="50" t="str">
        <f>DATASHEET!K205</f>
        <v>No</v>
      </c>
      <c r="T205" s="50" t="str">
        <f t="shared" si="21"/>
        <v>N</v>
      </c>
      <c r="U205" s="50" t="str">
        <f t="shared" si="22"/>
        <v>N</v>
      </c>
      <c r="V205" s="50" t="str">
        <f t="shared" si="23"/>
        <v>N</v>
      </c>
    </row>
    <row r="206" spans="1:22" x14ac:dyDescent="0.25">
      <c r="A206">
        <f>DATASHEET!A206</f>
        <v>152942</v>
      </c>
      <c r="B206" t="str">
        <f>DATASHEET!B206</f>
        <v>WILLIAMS, Zach</v>
      </c>
      <c r="C206">
        <v>8</v>
      </c>
      <c r="D206" t="str">
        <f>DATASHEET!D206</f>
        <v>M</v>
      </c>
      <c r="E206" t="str">
        <f>DATASHEET!J206</f>
        <v>N</v>
      </c>
      <c r="F206" t="str">
        <f>DATASHEET!E206</f>
        <v>Y</v>
      </c>
      <c r="G206" t="str">
        <f>DATASHEET!F206</f>
        <v>White - British</v>
      </c>
      <c r="H206" t="str">
        <f>DATASHEET!H206</f>
        <v>Y</v>
      </c>
      <c r="I206" t="str">
        <f>DATASHEET!I206</f>
        <v>N</v>
      </c>
      <c r="J206" t="str">
        <f>DATASHEET!M206</f>
        <v>H</v>
      </c>
      <c r="K206">
        <f>DATASHEET!S206</f>
        <v>3</v>
      </c>
      <c r="L206">
        <f>DATASHEET!T206</f>
        <v>11</v>
      </c>
      <c r="M206">
        <f>IFERROR(SUM(DATASHEET!U206:W206),"")</f>
        <v>0</v>
      </c>
      <c r="N206">
        <f>IFERROR(SUM(DATASHEET!Y206:AA206),"")</f>
        <v>0</v>
      </c>
      <c r="O206">
        <f t="shared" si="19"/>
        <v>14</v>
      </c>
      <c r="P206">
        <f t="shared" si="24"/>
        <v>14</v>
      </c>
      <c r="Q206" s="329">
        <f t="shared" si="20"/>
        <v>1</v>
      </c>
      <c r="R206" s="331" t="str">
        <f>IFERROR(VLOOKUP(A206,PROGRESS!$A$16:$AF$245,18,FALSE),"")</f>
        <v/>
      </c>
      <c r="S206" s="50" t="str">
        <f>DATASHEET!K206</f>
        <v>Yes</v>
      </c>
      <c r="T206" s="50" t="str">
        <f t="shared" si="21"/>
        <v>N</v>
      </c>
      <c r="U206" s="50" t="str">
        <f t="shared" si="22"/>
        <v>Y</v>
      </c>
      <c r="V206" s="50" t="str">
        <f t="shared" si="23"/>
        <v>N</v>
      </c>
    </row>
    <row r="207" spans="1:22" x14ac:dyDescent="0.25">
      <c r="A207">
        <f>DATASHEET!A207</f>
        <v>152828</v>
      </c>
      <c r="B207" t="str">
        <f>DATASHEET!B207</f>
        <v>WILSON, Jake</v>
      </c>
      <c r="C207">
        <v>8</v>
      </c>
      <c r="D207" t="str">
        <f>DATASHEET!D207</f>
        <v>M</v>
      </c>
      <c r="E207" t="str">
        <f>DATASHEET!J207</f>
        <v>K</v>
      </c>
      <c r="F207" t="str">
        <f>DATASHEET!E207</f>
        <v>N</v>
      </c>
      <c r="G207" t="str">
        <f>DATASHEET!F207</f>
        <v>White - British</v>
      </c>
      <c r="H207" t="str">
        <f>DATASHEET!H207</f>
        <v>Y</v>
      </c>
      <c r="I207" t="str">
        <f>DATASHEET!I207</f>
        <v>N</v>
      </c>
      <c r="J207" t="str">
        <f>DATASHEET!M207</f>
        <v>M</v>
      </c>
      <c r="K207">
        <f>DATASHEET!S207</f>
        <v>0</v>
      </c>
      <c r="L207">
        <f>DATASHEET!T207</f>
        <v>6</v>
      </c>
      <c r="M207">
        <f>IFERROR(SUM(DATASHEET!U207:W207),"")</f>
        <v>7</v>
      </c>
      <c r="N207">
        <f>IFERROR(SUM(DATASHEET!Y207:AA207),"")</f>
        <v>1</v>
      </c>
      <c r="O207">
        <f t="shared" si="19"/>
        <v>6</v>
      </c>
      <c r="P207">
        <f t="shared" si="24"/>
        <v>14</v>
      </c>
      <c r="Q207" s="329">
        <f t="shared" si="20"/>
        <v>0.42857142857142855</v>
      </c>
      <c r="R207" s="331" t="str">
        <f>IFERROR(VLOOKUP(A207,PROGRESS!$A$16:$AF$245,18,FALSE),"")</f>
        <v/>
      </c>
      <c r="S207" s="50" t="str">
        <f>DATASHEET!K207</f>
        <v>No</v>
      </c>
      <c r="T207" s="50" t="str">
        <f t="shared" si="21"/>
        <v>N</v>
      </c>
      <c r="U207" s="50" t="str">
        <f t="shared" si="22"/>
        <v>N</v>
      </c>
      <c r="V207" s="50" t="str">
        <f t="shared" si="23"/>
        <v>Y</v>
      </c>
    </row>
    <row r="208" spans="1:22" x14ac:dyDescent="0.25">
      <c r="A208">
        <f>DATASHEET!A208</f>
        <v>152951</v>
      </c>
      <c r="B208" t="str">
        <f>DATASHEET!B208</f>
        <v>WOODCOCK, Sam</v>
      </c>
      <c r="C208">
        <v>8</v>
      </c>
      <c r="D208" t="str">
        <f>DATASHEET!D208</f>
        <v>M</v>
      </c>
      <c r="E208" t="str">
        <f>DATASHEET!J208</f>
        <v>N</v>
      </c>
      <c r="F208" t="str">
        <f>DATASHEET!E208</f>
        <v>N</v>
      </c>
      <c r="G208" t="str">
        <f>DATASHEET!F208</f>
        <v>White - British</v>
      </c>
      <c r="H208" t="str">
        <f>DATASHEET!H208</f>
        <v>N</v>
      </c>
      <c r="I208" t="str">
        <f>DATASHEET!I208</f>
        <v>N</v>
      </c>
      <c r="J208" t="str">
        <f>DATASHEET!M208</f>
        <v>H</v>
      </c>
      <c r="K208">
        <f>DATASHEET!S208</f>
        <v>8</v>
      </c>
      <c r="L208">
        <f>DATASHEET!T208</f>
        <v>6</v>
      </c>
      <c r="M208">
        <f>IFERROR(SUM(DATASHEET!U208:W208),"")</f>
        <v>0</v>
      </c>
      <c r="N208">
        <f>IFERROR(SUM(DATASHEET!Y208:AA208),"")</f>
        <v>0</v>
      </c>
      <c r="O208">
        <f t="shared" si="19"/>
        <v>14</v>
      </c>
      <c r="P208">
        <f t="shared" si="24"/>
        <v>14</v>
      </c>
      <c r="Q208" s="329">
        <f t="shared" si="20"/>
        <v>1</v>
      </c>
      <c r="R208" s="331" t="str">
        <f>IFERROR(VLOOKUP(A208,PROGRESS!$A$16:$AF$245,18,FALSE),"")</f>
        <v/>
      </c>
      <c r="S208" s="50" t="str">
        <f>DATASHEET!K208</f>
        <v>No</v>
      </c>
      <c r="T208" s="50" t="str">
        <f t="shared" si="21"/>
        <v>N</v>
      </c>
      <c r="U208" s="50" t="str">
        <f t="shared" si="22"/>
        <v>Y</v>
      </c>
      <c r="V208" s="50" t="str">
        <f t="shared" si="23"/>
        <v>N</v>
      </c>
    </row>
    <row r="209" spans="1:22" x14ac:dyDescent="0.25">
      <c r="A209">
        <f>DATASHEET!A209</f>
        <v>152752</v>
      </c>
      <c r="B209" t="str">
        <f>DATASHEET!B209</f>
        <v>WOOD-WILLOUGHBY, Jack</v>
      </c>
      <c r="C209">
        <v>8</v>
      </c>
      <c r="D209" t="str">
        <f>DATASHEET!D209</f>
        <v>M</v>
      </c>
      <c r="E209" t="str">
        <f>DATASHEET!J209</f>
        <v>E</v>
      </c>
      <c r="F209" t="str">
        <f>DATASHEET!E209</f>
        <v>N</v>
      </c>
      <c r="G209" t="str">
        <f>DATASHEET!F209</f>
        <v>White - British</v>
      </c>
      <c r="H209" t="str">
        <f>DATASHEET!H209</f>
        <v>N</v>
      </c>
      <c r="I209" t="str">
        <f>DATASHEET!I209</f>
        <v>N</v>
      </c>
      <c r="J209" t="str">
        <f>DATASHEET!M209</f>
        <v>M</v>
      </c>
      <c r="K209">
        <f>DATASHEET!S209</f>
        <v>0</v>
      </c>
      <c r="L209">
        <f>DATASHEET!T209</f>
        <v>5</v>
      </c>
      <c r="M209">
        <f>IFERROR(SUM(DATASHEET!U209:W209),"")</f>
        <v>6</v>
      </c>
      <c r="N209">
        <f>IFERROR(SUM(DATASHEET!Y209:AA209),"")</f>
        <v>1</v>
      </c>
      <c r="O209">
        <f t="shared" si="19"/>
        <v>5</v>
      </c>
      <c r="P209">
        <f t="shared" si="24"/>
        <v>12</v>
      </c>
      <c r="Q209" s="329">
        <f t="shared" si="20"/>
        <v>0.41666666666666669</v>
      </c>
      <c r="R209" s="331" t="str">
        <f>IFERROR(VLOOKUP(A209,PROGRESS!$A$16:$AF$245,18,FALSE),"")</f>
        <v/>
      </c>
      <c r="S209" s="50" t="str">
        <f>DATASHEET!K209</f>
        <v>No</v>
      </c>
      <c r="T209" s="50" t="str">
        <f t="shared" si="21"/>
        <v>N</v>
      </c>
      <c r="U209" s="50" t="str">
        <f t="shared" si="22"/>
        <v>N</v>
      </c>
      <c r="V209" s="50" t="str">
        <f t="shared" si="23"/>
        <v>Y</v>
      </c>
    </row>
    <row r="210" spans="1:22" x14ac:dyDescent="0.25">
      <c r="A210">
        <f>DATASHEET!A210</f>
        <v>152950</v>
      </c>
      <c r="B210" t="str">
        <f>DATASHEET!B210</f>
        <v>WU, Yuxiang</v>
      </c>
      <c r="C210">
        <v>8</v>
      </c>
      <c r="D210" t="str">
        <f>DATASHEET!D210</f>
        <v>M</v>
      </c>
      <c r="E210" t="str">
        <f>DATASHEET!J210</f>
        <v>N</v>
      </c>
      <c r="F210" t="str">
        <f>DATASHEET!E210</f>
        <v>N</v>
      </c>
      <c r="G210" t="str">
        <f>DATASHEET!F210</f>
        <v>Chinese</v>
      </c>
      <c r="H210" t="str">
        <f>DATASHEET!H210</f>
        <v>N</v>
      </c>
      <c r="I210" t="str">
        <f>DATASHEET!I210</f>
        <v>N</v>
      </c>
      <c r="J210" t="str">
        <f>DATASHEET!M210</f>
        <v>H</v>
      </c>
      <c r="K210">
        <f>DATASHEET!S210</f>
        <v>2</v>
      </c>
      <c r="L210">
        <f>DATASHEET!T210</f>
        <v>9</v>
      </c>
      <c r="M210">
        <f>IFERROR(SUM(DATASHEET!U210:W210),"")</f>
        <v>3</v>
      </c>
      <c r="N210">
        <f>IFERROR(SUM(DATASHEET!Y210:AA210),"")</f>
        <v>0</v>
      </c>
      <c r="O210">
        <f t="shared" si="19"/>
        <v>11</v>
      </c>
      <c r="P210">
        <f t="shared" si="24"/>
        <v>14</v>
      </c>
      <c r="Q210" s="329">
        <f t="shared" si="20"/>
        <v>0.7857142857142857</v>
      </c>
      <c r="R210" s="331" t="str">
        <f>IFERROR(VLOOKUP(A210,PROGRESS!$A$16:$AF$245,18,FALSE),"")</f>
        <v/>
      </c>
      <c r="S210" s="50" t="str">
        <f>DATASHEET!K210</f>
        <v>No</v>
      </c>
      <c r="T210" s="50" t="str">
        <f t="shared" si="21"/>
        <v>N</v>
      </c>
      <c r="U210" s="50" t="str">
        <f t="shared" si="22"/>
        <v>Y</v>
      </c>
      <c r="V210" s="50" t="str">
        <f t="shared" si="23"/>
        <v>N</v>
      </c>
    </row>
    <row r="211" spans="1:22" x14ac:dyDescent="0.25">
      <c r="A211">
        <f>DATASHEET!A211</f>
        <v>152820</v>
      </c>
      <c r="B211" t="str">
        <f>DATASHEET!B211</f>
        <v>YAQOOB, Yusuf</v>
      </c>
      <c r="C211">
        <v>8</v>
      </c>
      <c r="D211" t="str">
        <f>DATASHEET!D211</f>
        <v>M</v>
      </c>
      <c r="E211" t="str">
        <f>DATASHEET!J211</f>
        <v>N</v>
      </c>
      <c r="F211" t="str">
        <f>DATASHEET!E211</f>
        <v>Y</v>
      </c>
      <c r="G211" t="str">
        <f>DATASHEET!F211</f>
        <v>Pakistani</v>
      </c>
      <c r="H211" t="str">
        <f>DATASHEET!H211</f>
        <v>Y</v>
      </c>
      <c r="I211" t="str">
        <f>DATASHEET!I211</f>
        <v>N</v>
      </c>
      <c r="J211" t="str">
        <f>DATASHEET!M211</f>
        <v>M</v>
      </c>
      <c r="K211">
        <f>DATASHEET!S211</f>
        <v>0</v>
      </c>
      <c r="L211">
        <f>DATASHEET!T211</f>
        <v>9</v>
      </c>
      <c r="M211">
        <f>IFERROR(SUM(DATASHEET!U211:W211),"")</f>
        <v>5</v>
      </c>
      <c r="N211">
        <f>IFERROR(SUM(DATASHEET!Y211:AA211),"")</f>
        <v>0</v>
      </c>
      <c r="O211">
        <f t="shared" si="19"/>
        <v>9</v>
      </c>
      <c r="P211">
        <f t="shared" si="24"/>
        <v>14</v>
      </c>
      <c r="Q211" s="329">
        <f t="shared" si="20"/>
        <v>0.6428571428571429</v>
      </c>
      <c r="R211" s="331" t="str">
        <f>IFERROR(VLOOKUP(A211,PROGRESS!$A$16:$AF$245,18,FALSE),"")</f>
        <v/>
      </c>
      <c r="S211" s="50" t="str">
        <f>DATASHEET!K211</f>
        <v>No</v>
      </c>
      <c r="T211" s="50" t="str">
        <f t="shared" si="21"/>
        <v>N</v>
      </c>
      <c r="U211" s="50" t="str">
        <f t="shared" si="22"/>
        <v>N</v>
      </c>
      <c r="V211" s="50" t="str">
        <f t="shared" si="23"/>
        <v>Y</v>
      </c>
    </row>
    <row r="212" spans="1:22" x14ac:dyDescent="0.25">
      <c r="A212">
        <f>DATASHEET!A212</f>
        <v>152917</v>
      </c>
      <c r="B212" t="str">
        <f>DATASHEET!B212</f>
        <v>YEBOAH, Quincy</v>
      </c>
      <c r="C212">
        <v>8</v>
      </c>
      <c r="D212" t="str">
        <f>DATASHEET!D212</f>
        <v>M</v>
      </c>
      <c r="E212" t="str">
        <f>DATASHEET!J212</f>
        <v>N</v>
      </c>
      <c r="F212" t="str">
        <f>DATASHEET!E212</f>
        <v>N</v>
      </c>
      <c r="G212" t="str">
        <f>DATASHEET!F212</f>
        <v>Other Black African</v>
      </c>
      <c r="H212" t="str">
        <f>DATASHEET!H212</f>
        <v>N</v>
      </c>
      <c r="I212" t="str">
        <f>DATASHEET!I212</f>
        <v>N</v>
      </c>
      <c r="J212" t="str">
        <f>DATASHEET!M212</f>
        <v>M</v>
      </c>
      <c r="K212">
        <f>DATASHEET!S212</f>
        <v>2</v>
      </c>
      <c r="L212">
        <f>DATASHEET!T212</f>
        <v>12</v>
      </c>
      <c r="M212">
        <f>IFERROR(SUM(DATASHEET!U212:W212),"")</f>
        <v>0</v>
      </c>
      <c r="N212">
        <f>IFERROR(SUM(DATASHEET!Y212:AA212),"")</f>
        <v>0</v>
      </c>
      <c r="O212">
        <f t="shared" si="19"/>
        <v>14</v>
      </c>
      <c r="P212">
        <f t="shared" si="24"/>
        <v>14</v>
      </c>
      <c r="Q212" s="329">
        <f t="shared" si="20"/>
        <v>1</v>
      </c>
      <c r="R212" s="331" t="str">
        <f>IFERROR(VLOOKUP(A212,PROGRESS!$A$16:$AF$245,18,FALSE),"")</f>
        <v/>
      </c>
      <c r="S212" s="50" t="str">
        <f>DATASHEET!K212</f>
        <v>No</v>
      </c>
      <c r="T212" s="50" t="str">
        <f t="shared" si="21"/>
        <v>N</v>
      </c>
      <c r="U212" s="50" t="str">
        <f t="shared" si="22"/>
        <v>N</v>
      </c>
      <c r="V212" s="50" t="str">
        <f t="shared" si="23"/>
        <v>Y</v>
      </c>
    </row>
    <row r="213" spans="1:22" x14ac:dyDescent="0.25">
      <c r="A213">
        <f>DATASHEET!A213</f>
        <v>152868</v>
      </c>
      <c r="B213" t="str">
        <f>DATASHEET!B213</f>
        <v>YOHANNES, Leah</v>
      </c>
      <c r="C213">
        <v>8</v>
      </c>
      <c r="D213" t="str">
        <f>DATASHEET!D213</f>
        <v>F</v>
      </c>
      <c r="E213" t="str">
        <f>DATASHEET!J213</f>
        <v>N</v>
      </c>
      <c r="F213" t="str">
        <f>DATASHEET!E213</f>
        <v>Y</v>
      </c>
      <c r="G213" t="str">
        <f>DATASHEET!F213</f>
        <v>Other Black African</v>
      </c>
      <c r="H213" t="str">
        <f>DATASHEET!H213</f>
        <v>Y</v>
      </c>
      <c r="I213" t="str">
        <f>DATASHEET!I213</f>
        <v>N</v>
      </c>
      <c r="J213" t="str">
        <f>DATASHEET!M213</f>
        <v>H</v>
      </c>
      <c r="K213">
        <f>DATASHEET!S213</f>
        <v>0</v>
      </c>
      <c r="L213">
        <f>DATASHEET!T213</f>
        <v>10</v>
      </c>
      <c r="M213">
        <f>IFERROR(SUM(DATASHEET!U213:W213),"")</f>
        <v>4</v>
      </c>
      <c r="N213">
        <f>IFERROR(SUM(DATASHEET!Y213:AA213),"")</f>
        <v>0</v>
      </c>
      <c r="O213">
        <f t="shared" si="19"/>
        <v>10</v>
      </c>
      <c r="P213">
        <f t="shared" si="24"/>
        <v>14</v>
      </c>
      <c r="Q213" s="329">
        <f t="shared" si="20"/>
        <v>0.7142857142857143</v>
      </c>
      <c r="R213" s="331" t="str">
        <f>IFERROR(VLOOKUP(A213,PROGRESS!$A$16:$AF$245,18,FALSE),"")</f>
        <v/>
      </c>
      <c r="S213" s="50" t="str">
        <f>DATASHEET!K213</f>
        <v>No</v>
      </c>
      <c r="T213" s="50" t="str">
        <f t="shared" si="21"/>
        <v>N</v>
      </c>
      <c r="U213" s="50" t="str">
        <f t="shared" si="22"/>
        <v>N</v>
      </c>
      <c r="V213" s="50" t="str">
        <f t="shared" si="23"/>
        <v>N</v>
      </c>
    </row>
    <row r="214" spans="1:22" x14ac:dyDescent="0.25">
      <c r="A214">
        <f>DATASHEET!A214</f>
        <v>152767</v>
      </c>
      <c r="B214" t="str">
        <f>DATASHEET!B214</f>
        <v>YULE, Ruby-anne</v>
      </c>
      <c r="C214">
        <v>8</v>
      </c>
      <c r="D214" t="str">
        <f>DATASHEET!D214</f>
        <v>F</v>
      </c>
      <c r="E214" t="str">
        <f>DATASHEET!J214</f>
        <v>N</v>
      </c>
      <c r="F214" t="str">
        <f>DATASHEET!E214</f>
        <v>N</v>
      </c>
      <c r="G214" t="str">
        <f>DATASHEET!F214</f>
        <v>White - British</v>
      </c>
      <c r="H214" t="str">
        <f>DATASHEET!H214</f>
        <v>N</v>
      </c>
      <c r="I214" t="str">
        <f>DATASHEET!I214</f>
        <v>N</v>
      </c>
      <c r="J214" t="str">
        <f>DATASHEET!M214</f>
        <v>M</v>
      </c>
      <c r="K214">
        <f>DATASHEET!S214</f>
        <v>0</v>
      </c>
      <c r="L214">
        <f>DATASHEET!T214</f>
        <v>14</v>
      </c>
      <c r="M214">
        <f>IFERROR(SUM(DATASHEET!U214:W214),"")</f>
        <v>0</v>
      </c>
      <c r="N214">
        <f>IFERROR(SUM(DATASHEET!Y214:AA214),"")</f>
        <v>0</v>
      </c>
      <c r="O214">
        <f t="shared" si="19"/>
        <v>14</v>
      </c>
      <c r="P214">
        <f t="shared" si="24"/>
        <v>14</v>
      </c>
      <c r="Q214" s="329">
        <f t="shared" si="20"/>
        <v>1</v>
      </c>
      <c r="R214" s="331" t="str">
        <f>IFERROR(VLOOKUP(A214,PROGRESS!$A$16:$AF$245,18,FALSE),"")</f>
        <v/>
      </c>
      <c r="S214" s="50" t="str">
        <f>DATASHEET!K214</f>
        <v>No</v>
      </c>
      <c r="T214" s="50" t="str">
        <f t="shared" si="21"/>
        <v>N</v>
      </c>
      <c r="U214" s="50" t="str">
        <f t="shared" si="22"/>
        <v>N</v>
      </c>
      <c r="V214" s="50" t="str">
        <f t="shared" si="23"/>
        <v>N</v>
      </c>
    </row>
    <row r="215" spans="1:22" x14ac:dyDescent="0.25">
      <c r="A215">
        <f>DATASHEET!A215</f>
        <v>152906</v>
      </c>
      <c r="B215" t="str">
        <f>DATASHEET!B215</f>
        <v>ZAHEER, Areeb</v>
      </c>
      <c r="C215">
        <v>8</v>
      </c>
      <c r="D215" t="str">
        <f>DATASHEET!D215</f>
        <v>M</v>
      </c>
      <c r="E215" t="str">
        <f>DATASHEET!J215</f>
        <v>N</v>
      </c>
      <c r="F215" t="str">
        <f>DATASHEET!E215</f>
        <v>N</v>
      </c>
      <c r="G215" t="str">
        <f>DATASHEET!F215</f>
        <v>Pakistani</v>
      </c>
      <c r="H215" t="str">
        <f>DATASHEET!H215</f>
        <v>N</v>
      </c>
      <c r="I215" t="str">
        <f>DATASHEET!I215</f>
        <v>N</v>
      </c>
      <c r="J215" t="str">
        <f>DATASHEET!M215</f>
        <v>H</v>
      </c>
      <c r="K215">
        <f>DATASHEET!S215</f>
        <v>1</v>
      </c>
      <c r="L215">
        <f>DATASHEET!T215</f>
        <v>13</v>
      </c>
      <c r="M215">
        <f>IFERROR(SUM(DATASHEET!U215:W215),"")</f>
        <v>0</v>
      </c>
      <c r="N215">
        <f>IFERROR(SUM(DATASHEET!Y215:AA215),"")</f>
        <v>0</v>
      </c>
      <c r="O215">
        <f t="shared" si="19"/>
        <v>14</v>
      </c>
      <c r="P215">
        <f t="shared" si="24"/>
        <v>14</v>
      </c>
      <c r="Q215" s="329">
        <f t="shared" si="20"/>
        <v>1</v>
      </c>
      <c r="R215" s="331" t="str">
        <f>IFERROR(VLOOKUP(A215,PROGRESS!$A$16:$AF$245,18,FALSE),"")</f>
        <v/>
      </c>
      <c r="S215" s="50" t="str">
        <f>DATASHEET!K215</f>
        <v>No</v>
      </c>
      <c r="T215" s="50" t="str">
        <f t="shared" si="21"/>
        <v>N</v>
      </c>
      <c r="U215" s="50" t="str">
        <f t="shared" si="22"/>
        <v>Y</v>
      </c>
      <c r="V215" s="50" t="str">
        <f t="shared" si="23"/>
        <v>N</v>
      </c>
    </row>
    <row r="216" spans="1:22" x14ac:dyDescent="0.25">
      <c r="A216">
        <f>DATASHEET!A216</f>
        <v>152844</v>
      </c>
      <c r="B216" t="str">
        <f>DATASHEET!B216</f>
        <v>ZORMPAS, Loukas</v>
      </c>
      <c r="C216">
        <v>8</v>
      </c>
      <c r="D216" t="str">
        <f>DATASHEET!D216</f>
        <v>M</v>
      </c>
      <c r="E216" t="str">
        <f>DATASHEET!J216</f>
        <v>N</v>
      </c>
      <c r="F216" t="str">
        <f>DATASHEET!E216</f>
        <v>N</v>
      </c>
      <c r="G216" t="str">
        <f>DATASHEET!F216</f>
        <v>Other Mixed Background</v>
      </c>
      <c r="H216" t="str">
        <f>DATASHEET!H216</f>
        <v>N</v>
      </c>
      <c r="I216" t="str">
        <f>DATASHEET!I216</f>
        <v>N</v>
      </c>
      <c r="J216" t="str">
        <f>DATASHEET!M216</f>
        <v>H</v>
      </c>
      <c r="K216">
        <f>DATASHEET!S216</f>
        <v>0</v>
      </c>
      <c r="L216">
        <f>DATASHEET!T216</f>
        <v>11</v>
      </c>
      <c r="M216">
        <f>IFERROR(SUM(DATASHEET!U216:W216),"")</f>
        <v>3</v>
      </c>
      <c r="N216">
        <f>IFERROR(SUM(DATASHEET!Y216:AA216),"")</f>
        <v>0</v>
      </c>
      <c r="O216">
        <f t="shared" si="19"/>
        <v>11</v>
      </c>
      <c r="P216">
        <f t="shared" si="24"/>
        <v>14</v>
      </c>
      <c r="Q216" s="329">
        <f t="shared" si="20"/>
        <v>0.7857142857142857</v>
      </c>
      <c r="R216" s="331" t="str">
        <f>IFERROR(VLOOKUP(A216,PROGRESS!$A$16:$AF$245,18,FALSE),"")</f>
        <v/>
      </c>
      <c r="S216" s="50" t="str">
        <f>DATASHEET!K216</f>
        <v>No</v>
      </c>
      <c r="T216" s="50" t="str">
        <f t="shared" si="21"/>
        <v>N</v>
      </c>
      <c r="U216" s="50" t="str">
        <f t="shared" si="22"/>
        <v>Y</v>
      </c>
      <c r="V216" s="50" t="str">
        <f t="shared" si="23"/>
        <v>N</v>
      </c>
    </row>
    <row r="217" spans="1:22" x14ac:dyDescent="0.25">
      <c r="A217">
        <f>DATASHEET!A217</f>
        <v>0</v>
      </c>
      <c r="B217">
        <f>DATASHEET!B217</f>
        <v>0</v>
      </c>
      <c r="C217">
        <v>8</v>
      </c>
      <c r="D217">
        <f>DATASHEET!D217</f>
        <v>0</v>
      </c>
      <c r="E217">
        <f>DATASHEET!J217</f>
        <v>0</v>
      </c>
      <c r="F217">
        <f>DATASHEET!E217</f>
        <v>0</v>
      </c>
      <c r="G217">
        <f>DATASHEET!F217</f>
        <v>0</v>
      </c>
      <c r="H217">
        <f>DATASHEET!H217</f>
        <v>0</v>
      </c>
      <c r="I217">
        <f>DATASHEET!I217</f>
        <v>0</v>
      </c>
      <c r="J217" t="str">
        <f>DATASHEET!M217</f>
        <v/>
      </c>
      <c r="K217">
        <f>DATASHEET!S217</f>
        <v>0</v>
      </c>
      <c r="L217">
        <f>DATASHEET!T217</f>
        <v>0</v>
      </c>
      <c r="M217">
        <f>IFERROR(SUM(DATASHEET!U217:W217),"")</f>
        <v>0</v>
      </c>
      <c r="N217">
        <f>IFERROR(SUM(DATASHEET!Y217:AA217),"")</f>
        <v>0</v>
      </c>
      <c r="O217">
        <f t="shared" si="19"/>
        <v>0</v>
      </c>
      <c r="P217">
        <f t="shared" si="24"/>
        <v>0</v>
      </c>
      <c r="Q217" s="329" t="e">
        <f t="shared" si="20"/>
        <v>#DIV/0!</v>
      </c>
      <c r="R217" s="331" t="str">
        <f>IFERROR(VLOOKUP(A217,PROGRESS!$A$16:$AF$245,18,FALSE),"")</f>
        <v/>
      </c>
      <c r="S217" s="50" t="str">
        <f>DATASHEET!K217</f>
        <v/>
      </c>
      <c r="T217" s="50" t="str">
        <f t="shared" si="21"/>
        <v>N</v>
      </c>
      <c r="U217" s="50" t="str">
        <f t="shared" si="22"/>
        <v>N</v>
      </c>
      <c r="V217" s="50" t="str">
        <f t="shared" si="23"/>
        <v>N</v>
      </c>
    </row>
    <row r="218" spans="1:22" x14ac:dyDescent="0.25">
      <c r="A218">
        <f>DATASHEET!A218</f>
        <v>0</v>
      </c>
      <c r="B218">
        <f>DATASHEET!B218</f>
        <v>0</v>
      </c>
      <c r="C218">
        <v>8</v>
      </c>
      <c r="D218">
        <f>DATASHEET!D218</f>
        <v>0</v>
      </c>
      <c r="E218">
        <f>DATASHEET!J218</f>
        <v>0</v>
      </c>
      <c r="F218">
        <f>DATASHEET!E218</f>
        <v>0</v>
      </c>
      <c r="G218">
        <f>DATASHEET!F218</f>
        <v>0</v>
      </c>
      <c r="H218">
        <f>DATASHEET!H218</f>
        <v>0</v>
      </c>
      <c r="I218">
        <f>DATASHEET!I218</f>
        <v>0</v>
      </c>
      <c r="J218" t="str">
        <f>DATASHEET!M218</f>
        <v/>
      </c>
      <c r="K218">
        <f>DATASHEET!S218</f>
        <v>0</v>
      </c>
      <c r="L218">
        <f>DATASHEET!T218</f>
        <v>0</v>
      </c>
      <c r="M218">
        <f>IFERROR(SUM(DATASHEET!U218:W218),"")</f>
        <v>0</v>
      </c>
      <c r="N218">
        <f>IFERROR(SUM(DATASHEET!Y218:AA218),"")</f>
        <v>0</v>
      </c>
      <c r="O218">
        <f t="shared" si="19"/>
        <v>0</v>
      </c>
      <c r="P218">
        <f t="shared" si="24"/>
        <v>0</v>
      </c>
      <c r="Q218" s="329" t="e">
        <f t="shared" si="20"/>
        <v>#DIV/0!</v>
      </c>
      <c r="R218" s="331" t="str">
        <f>IFERROR(VLOOKUP(A218,PROGRESS!$A$16:$AF$245,18,FALSE),"")</f>
        <v/>
      </c>
      <c r="S218" s="50" t="str">
        <f>DATASHEET!K218</f>
        <v/>
      </c>
      <c r="T218" s="50" t="str">
        <f t="shared" si="21"/>
        <v>N</v>
      </c>
      <c r="U218" s="50" t="str">
        <f t="shared" si="22"/>
        <v>N</v>
      </c>
      <c r="V218" s="50" t="str">
        <f t="shared" si="23"/>
        <v>N</v>
      </c>
    </row>
    <row r="219" spans="1:22" x14ac:dyDescent="0.25">
      <c r="A219">
        <f>DATASHEET!A219</f>
        <v>0</v>
      </c>
      <c r="B219">
        <f>DATASHEET!B219</f>
        <v>0</v>
      </c>
      <c r="C219">
        <v>8</v>
      </c>
      <c r="D219">
        <f>DATASHEET!D219</f>
        <v>0</v>
      </c>
      <c r="E219">
        <f>DATASHEET!J219</f>
        <v>0</v>
      </c>
      <c r="F219">
        <f>DATASHEET!E219</f>
        <v>0</v>
      </c>
      <c r="G219">
        <f>DATASHEET!F219</f>
        <v>0</v>
      </c>
      <c r="H219">
        <f>DATASHEET!H219</f>
        <v>0</v>
      </c>
      <c r="I219">
        <f>DATASHEET!I219</f>
        <v>0</v>
      </c>
      <c r="J219" t="str">
        <f>DATASHEET!M219</f>
        <v/>
      </c>
      <c r="K219">
        <f>DATASHEET!S219</f>
        <v>0</v>
      </c>
      <c r="L219">
        <f>DATASHEET!T219</f>
        <v>0</v>
      </c>
      <c r="M219">
        <f>IFERROR(SUM(DATASHEET!U219:W219),"")</f>
        <v>0</v>
      </c>
      <c r="N219">
        <f>IFERROR(SUM(DATASHEET!Y219:AA219),"")</f>
        <v>0</v>
      </c>
      <c r="O219">
        <f t="shared" si="19"/>
        <v>0</v>
      </c>
      <c r="P219">
        <f t="shared" si="24"/>
        <v>0</v>
      </c>
      <c r="Q219" s="329" t="e">
        <f t="shared" si="20"/>
        <v>#DIV/0!</v>
      </c>
      <c r="R219" s="331" t="str">
        <f>IFERROR(VLOOKUP(A219,PROGRESS!$A$16:$AF$245,18,FALSE),"")</f>
        <v/>
      </c>
      <c r="S219" s="50" t="str">
        <f>DATASHEET!K219</f>
        <v/>
      </c>
      <c r="T219" s="50" t="str">
        <f t="shared" si="21"/>
        <v>N</v>
      </c>
      <c r="U219" s="50" t="str">
        <f t="shared" si="22"/>
        <v>N</v>
      </c>
      <c r="V219" s="50" t="str">
        <f t="shared" si="23"/>
        <v>N</v>
      </c>
    </row>
    <row r="220" spans="1:22" x14ac:dyDescent="0.25">
      <c r="A220">
        <f>DATASHEET!A220</f>
        <v>0</v>
      </c>
      <c r="B220">
        <f>DATASHEET!B220</f>
        <v>0</v>
      </c>
      <c r="C220">
        <v>8</v>
      </c>
      <c r="D220">
        <f>DATASHEET!D220</f>
        <v>0</v>
      </c>
      <c r="E220">
        <f>DATASHEET!J220</f>
        <v>0</v>
      </c>
      <c r="F220">
        <f>DATASHEET!E220</f>
        <v>0</v>
      </c>
      <c r="G220">
        <f>DATASHEET!F220</f>
        <v>0</v>
      </c>
      <c r="H220">
        <f>DATASHEET!H220</f>
        <v>0</v>
      </c>
      <c r="I220">
        <f>DATASHEET!I220</f>
        <v>0</v>
      </c>
      <c r="J220" t="str">
        <f>DATASHEET!M220</f>
        <v/>
      </c>
      <c r="K220">
        <f>DATASHEET!S220</f>
        <v>0</v>
      </c>
      <c r="L220">
        <f>DATASHEET!T220</f>
        <v>0</v>
      </c>
      <c r="M220">
        <f>IFERROR(SUM(DATASHEET!U220:W220),"")</f>
        <v>0</v>
      </c>
      <c r="N220">
        <f>IFERROR(SUM(DATASHEET!Y220:AA220),"")</f>
        <v>0</v>
      </c>
      <c r="O220">
        <f t="shared" si="19"/>
        <v>0</v>
      </c>
      <c r="P220">
        <f t="shared" si="24"/>
        <v>0</v>
      </c>
      <c r="Q220" s="329" t="e">
        <f t="shared" si="20"/>
        <v>#DIV/0!</v>
      </c>
      <c r="R220" s="331" t="str">
        <f>IFERROR(VLOOKUP(A220,PROGRESS!$A$16:$AF$245,18,FALSE),"")</f>
        <v/>
      </c>
      <c r="S220" s="50" t="str">
        <f>DATASHEET!K220</f>
        <v/>
      </c>
      <c r="T220" s="50" t="str">
        <f t="shared" si="21"/>
        <v>N</v>
      </c>
      <c r="U220" s="50" t="str">
        <f t="shared" si="22"/>
        <v>N</v>
      </c>
      <c r="V220" s="50" t="str">
        <f t="shared" si="23"/>
        <v>N</v>
      </c>
    </row>
    <row r="221" spans="1:22" x14ac:dyDescent="0.25">
      <c r="A221">
        <f>DATASHEET!A221</f>
        <v>0</v>
      </c>
      <c r="B221">
        <f>DATASHEET!B221</f>
        <v>0</v>
      </c>
      <c r="C221">
        <v>8</v>
      </c>
      <c r="D221">
        <f>DATASHEET!D221</f>
        <v>0</v>
      </c>
      <c r="E221">
        <f>DATASHEET!J221</f>
        <v>0</v>
      </c>
      <c r="F221">
        <f>DATASHEET!E221</f>
        <v>0</v>
      </c>
      <c r="G221">
        <f>DATASHEET!F221</f>
        <v>0</v>
      </c>
      <c r="H221">
        <f>DATASHEET!H221</f>
        <v>0</v>
      </c>
      <c r="I221">
        <f>DATASHEET!I221</f>
        <v>0</v>
      </c>
      <c r="J221" t="str">
        <f>DATASHEET!M221</f>
        <v/>
      </c>
      <c r="K221">
        <f>DATASHEET!S221</f>
        <v>0</v>
      </c>
      <c r="L221">
        <f>DATASHEET!T221</f>
        <v>0</v>
      </c>
      <c r="M221">
        <f>IFERROR(SUM(DATASHEET!U221:W221),"")</f>
        <v>0</v>
      </c>
      <c r="N221">
        <f>IFERROR(SUM(DATASHEET!Y221:AA221),"")</f>
        <v>0</v>
      </c>
      <c r="O221">
        <f t="shared" si="19"/>
        <v>0</v>
      </c>
      <c r="P221">
        <f t="shared" si="24"/>
        <v>0</v>
      </c>
      <c r="Q221" s="329" t="e">
        <f t="shared" si="20"/>
        <v>#DIV/0!</v>
      </c>
      <c r="R221" s="331" t="str">
        <f>IFERROR(VLOOKUP(A221,PROGRESS!$A$16:$AF$245,18,FALSE),"")</f>
        <v/>
      </c>
      <c r="S221" s="50" t="str">
        <f>DATASHEET!K221</f>
        <v/>
      </c>
      <c r="T221" s="50" t="str">
        <f t="shared" si="21"/>
        <v>N</v>
      </c>
      <c r="U221" s="50" t="str">
        <f t="shared" si="22"/>
        <v>N</v>
      </c>
      <c r="V221" s="50" t="str">
        <f t="shared" si="23"/>
        <v>N</v>
      </c>
    </row>
    <row r="222" spans="1:22" x14ac:dyDescent="0.25">
      <c r="A222">
        <f>DATASHEET!A222</f>
        <v>0</v>
      </c>
      <c r="B222">
        <f>DATASHEET!B222</f>
        <v>0</v>
      </c>
      <c r="C222">
        <v>8</v>
      </c>
      <c r="D222">
        <f>DATASHEET!D222</f>
        <v>0</v>
      </c>
      <c r="E222">
        <f>DATASHEET!J222</f>
        <v>0</v>
      </c>
      <c r="F222">
        <f>DATASHEET!E222</f>
        <v>0</v>
      </c>
      <c r="G222">
        <f>DATASHEET!F222</f>
        <v>0</v>
      </c>
      <c r="H222">
        <f>DATASHEET!H222</f>
        <v>0</v>
      </c>
      <c r="I222">
        <f>DATASHEET!I222</f>
        <v>0</v>
      </c>
      <c r="J222" t="str">
        <f>DATASHEET!M222</f>
        <v/>
      </c>
      <c r="K222">
        <f>DATASHEET!S222</f>
        <v>0</v>
      </c>
      <c r="L222">
        <f>DATASHEET!T222</f>
        <v>0</v>
      </c>
      <c r="M222">
        <f>IFERROR(SUM(DATASHEET!U222:W222),"")</f>
        <v>0</v>
      </c>
      <c r="N222">
        <f>IFERROR(SUM(DATASHEET!Y222:AA222),"")</f>
        <v>0</v>
      </c>
      <c r="O222">
        <f t="shared" si="19"/>
        <v>0</v>
      </c>
      <c r="P222">
        <f t="shared" si="24"/>
        <v>0</v>
      </c>
      <c r="Q222" s="329" t="e">
        <f t="shared" si="20"/>
        <v>#DIV/0!</v>
      </c>
      <c r="R222" s="331" t="str">
        <f>IFERROR(VLOOKUP(A222,PROGRESS!$A$16:$AF$245,18,FALSE),"")</f>
        <v/>
      </c>
      <c r="S222" s="50" t="str">
        <f>DATASHEET!K222</f>
        <v/>
      </c>
      <c r="T222" s="50" t="str">
        <f t="shared" si="21"/>
        <v>N</v>
      </c>
      <c r="U222" s="50" t="str">
        <f t="shared" si="22"/>
        <v>N</v>
      </c>
      <c r="V222" s="50" t="str">
        <f t="shared" si="23"/>
        <v>N</v>
      </c>
    </row>
    <row r="223" spans="1:22" x14ac:dyDescent="0.25">
      <c r="A223">
        <f>DATASHEET!A223</f>
        <v>0</v>
      </c>
      <c r="B223">
        <f>DATASHEET!B223</f>
        <v>0</v>
      </c>
      <c r="C223">
        <v>8</v>
      </c>
      <c r="D223">
        <f>DATASHEET!D223</f>
        <v>0</v>
      </c>
      <c r="E223">
        <f>DATASHEET!J223</f>
        <v>0</v>
      </c>
      <c r="F223">
        <f>DATASHEET!E223</f>
        <v>0</v>
      </c>
      <c r="G223">
        <f>DATASHEET!F223</f>
        <v>0</v>
      </c>
      <c r="H223">
        <f>DATASHEET!H223</f>
        <v>0</v>
      </c>
      <c r="I223">
        <f>DATASHEET!I223</f>
        <v>0</v>
      </c>
      <c r="J223" t="str">
        <f>DATASHEET!M223</f>
        <v/>
      </c>
      <c r="K223">
        <f>DATASHEET!S223</f>
        <v>0</v>
      </c>
      <c r="L223">
        <f>DATASHEET!T223</f>
        <v>0</v>
      </c>
      <c r="M223">
        <f>IFERROR(SUM(DATASHEET!U223:W223),"")</f>
        <v>0</v>
      </c>
      <c r="N223">
        <f>IFERROR(SUM(DATASHEET!Y223:AA223),"")</f>
        <v>0</v>
      </c>
      <c r="O223">
        <f t="shared" si="19"/>
        <v>0</v>
      </c>
      <c r="P223">
        <f t="shared" si="24"/>
        <v>0</v>
      </c>
      <c r="Q223" s="329" t="e">
        <f t="shared" si="20"/>
        <v>#DIV/0!</v>
      </c>
      <c r="R223" s="331" t="str">
        <f>IFERROR(VLOOKUP(A223,PROGRESS!$A$16:$AF$245,18,FALSE),"")</f>
        <v/>
      </c>
      <c r="S223" s="50" t="str">
        <f>DATASHEET!K223</f>
        <v/>
      </c>
      <c r="T223" s="50" t="str">
        <f t="shared" si="21"/>
        <v>N</v>
      </c>
      <c r="U223" s="50" t="str">
        <f t="shared" si="22"/>
        <v>N</v>
      </c>
      <c r="V223" s="50" t="str">
        <f t="shared" si="23"/>
        <v>N</v>
      </c>
    </row>
    <row r="224" spans="1:22" x14ac:dyDescent="0.25">
      <c r="A224">
        <f>DATASHEET!A224</f>
        <v>0</v>
      </c>
      <c r="B224">
        <f>DATASHEET!B224</f>
        <v>0</v>
      </c>
      <c r="C224">
        <v>8</v>
      </c>
      <c r="D224">
        <f>DATASHEET!D224</f>
        <v>0</v>
      </c>
      <c r="E224">
        <f>DATASHEET!J224</f>
        <v>0</v>
      </c>
      <c r="F224">
        <f>DATASHEET!E224</f>
        <v>0</v>
      </c>
      <c r="G224">
        <f>DATASHEET!F224</f>
        <v>0</v>
      </c>
      <c r="H224">
        <f>DATASHEET!H224</f>
        <v>0</v>
      </c>
      <c r="I224">
        <f>DATASHEET!I224</f>
        <v>0</v>
      </c>
      <c r="J224" t="str">
        <f>DATASHEET!M224</f>
        <v/>
      </c>
      <c r="K224">
        <f>DATASHEET!S224</f>
        <v>0</v>
      </c>
      <c r="L224">
        <f>DATASHEET!T224</f>
        <v>0</v>
      </c>
      <c r="M224">
        <f>IFERROR(SUM(DATASHEET!U224:W224),"")</f>
        <v>0</v>
      </c>
      <c r="N224">
        <f>IFERROR(SUM(DATASHEET!Y224:AA224),"")</f>
        <v>0</v>
      </c>
      <c r="O224">
        <f t="shared" si="19"/>
        <v>0</v>
      </c>
      <c r="P224">
        <f t="shared" si="24"/>
        <v>0</v>
      </c>
      <c r="Q224" s="329" t="e">
        <f t="shared" si="20"/>
        <v>#DIV/0!</v>
      </c>
      <c r="R224" s="331" t="str">
        <f>IFERROR(VLOOKUP(A224,PROGRESS!$A$16:$AF$245,18,FALSE),"")</f>
        <v/>
      </c>
      <c r="S224" s="50" t="str">
        <f>DATASHEET!K224</f>
        <v/>
      </c>
      <c r="T224" s="50" t="str">
        <f t="shared" si="21"/>
        <v>N</v>
      </c>
      <c r="U224" s="50" t="str">
        <f t="shared" si="22"/>
        <v>N</v>
      </c>
      <c r="V224" s="50" t="str">
        <f t="shared" si="23"/>
        <v>N</v>
      </c>
    </row>
    <row r="225" spans="1:22" x14ac:dyDescent="0.25">
      <c r="A225">
        <f>DATASHEET!A225</f>
        <v>0</v>
      </c>
      <c r="B225">
        <f>DATASHEET!B225</f>
        <v>0</v>
      </c>
      <c r="C225">
        <v>8</v>
      </c>
      <c r="D225">
        <f>DATASHEET!D225</f>
        <v>0</v>
      </c>
      <c r="E225">
        <f>DATASHEET!J225</f>
        <v>0</v>
      </c>
      <c r="F225">
        <f>DATASHEET!E225</f>
        <v>0</v>
      </c>
      <c r="G225">
        <f>DATASHEET!F225</f>
        <v>0</v>
      </c>
      <c r="H225">
        <f>DATASHEET!H225</f>
        <v>0</v>
      </c>
      <c r="I225">
        <f>DATASHEET!I225</f>
        <v>0</v>
      </c>
      <c r="J225" t="str">
        <f>DATASHEET!M225</f>
        <v/>
      </c>
      <c r="K225">
        <f>DATASHEET!S225</f>
        <v>0</v>
      </c>
      <c r="L225">
        <f>DATASHEET!T225</f>
        <v>0</v>
      </c>
      <c r="M225">
        <f>IFERROR(SUM(DATASHEET!U225:W225),"")</f>
        <v>0</v>
      </c>
      <c r="N225">
        <f>IFERROR(SUM(DATASHEET!Y225:AA225),"")</f>
        <v>0</v>
      </c>
      <c r="O225">
        <f t="shared" si="19"/>
        <v>0</v>
      </c>
      <c r="P225">
        <f t="shared" si="24"/>
        <v>0</v>
      </c>
      <c r="Q225" s="329" t="e">
        <f t="shared" si="20"/>
        <v>#DIV/0!</v>
      </c>
      <c r="R225" s="331" t="str">
        <f>IFERROR(VLOOKUP(A225,PROGRESS!$A$16:$AF$245,18,FALSE),"")</f>
        <v/>
      </c>
      <c r="S225" s="50" t="str">
        <f>DATASHEET!K225</f>
        <v/>
      </c>
      <c r="T225" s="50" t="str">
        <f t="shared" si="21"/>
        <v>N</v>
      </c>
      <c r="U225" s="50" t="str">
        <f t="shared" si="22"/>
        <v>N</v>
      </c>
      <c r="V225" s="50" t="str">
        <f t="shared" si="23"/>
        <v>N</v>
      </c>
    </row>
    <row r="226" spans="1:22" x14ac:dyDescent="0.25">
      <c r="A226">
        <f>DATASHEET!A226</f>
        <v>0</v>
      </c>
      <c r="B226">
        <f>DATASHEET!B226</f>
        <v>0</v>
      </c>
      <c r="C226">
        <v>8</v>
      </c>
      <c r="D226">
        <f>DATASHEET!D226</f>
        <v>0</v>
      </c>
      <c r="E226">
        <f>DATASHEET!J226</f>
        <v>0</v>
      </c>
      <c r="F226">
        <f>DATASHEET!E226</f>
        <v>0</v>
      </c>
      <c r="G226">
        <f>DATASHEET!F226</f>
        <v>0</v>
      </c>
      <c r="H226">
        <f>DATASHEET!H226</f>
        <v>0</v>
      </c>
      <c r="I226">
        <f>DATASHEET!I226</f>
        <v>0</v>
      </c>
      <c r="J226" t="str">
        <f>DATASHEET!M226</f>
        <v/>
      </c>
      <c r="K226">
        <f>DATASHEET!S226</f>
        <v>0</v>
      </c>
      <c r="L226">
        <f>DATASHEET!T226</f>
        <v>0</v>
      </c>
      <c r="M226">
        <f>IFERROR(SUM(DATASHEET!U226:W226),"")</f>
        <v>0</v>
      </c>
      <c r="N226">
        <f>IFERROR(SUM(DATASHEET!Y226:AA226),"")</f>
        <v>0</v>
      </c>
      <c r="O226">
        <f t="shared" si="19"/>
        <v>0</v>
      </c>
      <c r="P226">
        <f t="shared" si="24"/>
        <v>0</v>
      </c>
      <c r="Q226" s="329" t="e">
        <f t="shared" si="20"/>
        <v>#DIV/0!</v>
      </c>
      <c r="R226" s="331" t="str">
        <f>IFERROR(VLOOKUP(A226,PROGRESS!$A$16:$AF$245,18,FALSE),"")</f>
        <v/>
      </c>
      <c r="S226" s="50" t="str">
        <f>DATASHEET!K226</f>
        <v/>
      </c>
      <c r="T226" s="50" t="str">
        <f t="shared" si="21"/>
        <v>N</v>
      </c>
      <c r="U226" s="50" t="str">
        <f t="shared" si="22"/>
        <v>N</v>
      </c>
      <c r="V226" s="50" t="str">
        <f t="shared" si="23"/>
        <v>N</v>
      </c>
    </row>
    <row r="227" spans="1:22" x14ac:dyDescent="0.25">
      <c r="A227">
        <f>DATASHEET!A227</f>
        <v>0</v>
      </c>
      <c r="B227">
        <f>DATASHEET!B227</f>
        <v>0</v>
      </c>
      <c r="C227">
        <v>8</v>
      </c>
      <c r="D227">
        <f>DATASHEET!D227</f>
        <v>0</v>
      </c>
      <c r="E227">
        <f>DATASHEET!J227</f>
        <v>0</v>
      </c>
      <c r="F227">
        <f>DATASHEET!E227</f>
        <v>0</v>
      </c>
      <c r="G227">
        <f>DATASHEET!F227</f>
        <v>0</v>
      </c>
      <c r="H227">
        <f>DATASHEET!H227</f>
        <v>0</v>
      </c>
      <c r="I227">
        <f>DATASHEET!I227</f>
        <v>0</v>
      </c>
      <c r="J227" t="str">
        <f>DATASHEET!M227</f>
        <v/>
      </c>
      <c r="K227">
        <f>DATASHEET!S227</f>
        <v>0</v>
      </c>
      <c r="L227">
        <f>DATASHEET!T227</f>
        <v>0</v>
      </c>
      <c r="M227">
        <f>IFERROR(SUM(DATASHEET!U227:W227),"")</f>
        <v>0</v>
      </c>
      <c r="N227">
        <f>IFERROR(SUM(DATASHEET!Y227:AA227),"")</f>
        <v>0</v>
      </c>
      <c r="O227">
        <f t="shared" si="19"/>
        <v>0</v>
      </c>
      <c r="P227">
        <f t="shared" si="24"/>
        <v>0</v>
      </c>
      <c r="Q227" s="329" t="e">
        <f t="shared" si="20"/>
        <v>#DIV/0!</v>
      </c>
      <c r="R227" s="331" t="str">
        <f>IFERROR(VLOOKUP(A227,PROGRESS!$A$16:$AF$245,18,FALSE),"")</f>
        <v/>
      </c>
      <c r="S227" s="50" t="str">
        <f>DATASHEET!K227</f>
        <v/>
      </c>
      <c r="T227" s="50" t="str">
        <f t="shared" si="21"/>
        <v>N</v>
      </c>
      <c r="U227" s="50" t="str">
        <f t="shared" si="22"/>
        <v>N</v>
      </c>
      <c r="V227" s="50" t="str">
        <f t="shared" si="23"/>
        <v>N</v>
      </c>
    </row>
    <row r="228" spans="1:22" x14ac:dyDescent="0.25">
      <c r="A228">
        <f>DATASHEET!A228</f>
        <v>0</v>
      </c>
      <c r="B228">
        <f>DATASHEET!B228</f>
        <v>0</v>
      </c>
      <c r="C228">
        <v>8</v>
      </c>
      <c r="D228">
        <f>DATASHEET!D228</f>
        <v>0</v>
      </c>
      <c r="E228">
        <f>DATASHEET!J228</f>
        <v>0</v>
      </c>
      <c r="F228">
        <f>DATASHEET!E228</f>
        <v>0</v>
      </c>
      <c r="G228">
        <f>DATASHEET!F228</f>
        <v>0</v>
      </c>
      <c r="H228">
        <f>DATASHEET!H228</f>
        <v>0</v>
      </c>
      <c r="I228">
        <f>DATASHEET!I228</f>
        <v>0</v>
      </c>
      <c r="J228" t="str">
        <f>DATASHEET!M228</f>
        <v/>
      </c>
      <c r="K228">
        <f>DATASHEET!S228</f>
        <v>0</v>
      </c>
      <c r="L228">
        <f>DATASHEET!T228</f>
        <v>0</v>
      </c>
      <c r="M228">
        <f>IFERROR(SUM(DATASHEET!U228:W228),"")</f>
        <v>0</v>
      </c>
      <c r="N228">
        <f>IFERROR(SUM(DATASHEET!Y228:AA228),"")</f>
        <v>0</v>
      </c>
      <c r="O228">
        <f t="shared" si="19"/>
        <v>0</v>
      </c>
      <c r="P228">
        <f t="shared" si="24"/>
        <v>0</v>
      </c>
      <c r="Q228" s="329" t="e">
        <f t="shared" si="20"/>
        <v>#DIV/0!</v>
      </c>
      <c r="R228" s="331" t="str">
        <f>IFERROR(VLOOKUP(A228,PROGRESS!$A$16:$AF$245,18,FALSE),"")</f>
        <v/>
      </c>
      <c r="S228" s="50" t="str">
        <f>DATASHEET!K228</f>
        <v/>
      </c>
      <c r="T228" s="50" t="str">
        <f t="shared" si="21"/>
        <v>N</v>
      </c>
      <c r="U228" s="50" t="str">
        <f t="shared" si="22"/>
        <v>N</v>
      </c>
      <c r="V228" s="50" t="str">
        <f t="shared" si="23"/>
        <v>N</v>
      </c>
    </row>
    <row r="229" spans="1:22" x14ac:dyDescent="0.25">
      <c r="A229">
        <f>DATASHEET!A229</f>
        <v>0</v>
      </c>
      <c r="B229">
        <f>DATASHEET!B229</f>
        <v>0</v>
      </c>
      <c r="C229">
        <v>8</v>
      </c>
      <c r="D229">
        <f>DATASHEET!D229</f>
        <v>0</v>
      </c>
      <c r="E229">
        <f>DATASHEET!J229</f>
        <v>0</v>
      </c>
      <c r="F229">
        <f>DATASHEET!E229</f>
        <v>0</v>
      </c>
      <c r="G229">
        <f>DATASHEET!F229</f>
        <v>0</v>
      </c>
      <c r="H229">
        <f>DATASHEET!H229</f>
        <v>0</v>
      </c>
      <c r="I229">
        <f>DATASHEET!I229</f>
        <v>0</v>
      </c>
      <c r="J229" t="str">
        <f>DATASHEET!M229</f>
        <v/>
      </c>
      <c r="K229">
        <f>DATASHEET!S229</f>
        <v>0</v>
      </c>
      <c r="L229">
        <f>DATASHEET!T229</f>
        <v>0</v>
      </c>
      <c r="M229">
        <f>IFERROR(SUM(DATASHEET!U229:W229),"")</f>
        <v>0</v>
      </c>
      <c r="N229">
        <f>IFERROR(SUM(DATASHEET!Y229:AA229),"")</f>
        <v>0</v>
      </c>
      <c r="O229">
        <f t="shared" si="19"/>
        <v>0</v>
      </c>
      <c r="P229">
        <f t="shared" si="24"/>
        <v>0</v>
      </c>
      <c r="Q229" s="329" t="e">
        <f t="shared" si="20"/>
        <v>#DIV/0!</v>
      </c>
      <c r="R229" s="331" t="str">
        <f>IFERROR(VLOOKUP(A229,PROGRESS!$A$16:$AF$245,18,FALSE),"")</f>
        <v/>
      </c>
      <c r="S229" s="50" t="str">
        <f>DATASHEET!K229</f>
        <v/>
      </c>
      <c r="T229" s="50" t="str">
        <f t="shared" si="21"/>
        <v>N</v>
      </c>
      <c r="U229" s="50" t="str">
        <f t="shared" si="22"/>
        <v>N</v>
      </c>
      <c r="V229" s="50" t="str">
        <f t="shared" si="23"/>
        <v>N</v>
      </c>
    </row>
    <row r="230" spans="1:22" x14ac:dyDescent="0.25">
      <c r="A230">
        <f>DATASHEET!A230</f>
        <v>0</v>
      </c>
      <c r="B230">
        <f>DATASHEET!B230</f>
        <v>0</v>
      </c>
      <c r="C230">
        <v>8</v>
      </c>
      <c r="D230">
        <f>DATASHEET!D230</f>
        <v>0</v>
      </c>
      <c r="E230">
        <f>DATASHEET!J230</f>
        <v>0</v>
      </c>
      <c r="F230">
        <f>DATASHEET!E230</f>
        <v>0</v>
      </c>
      <c r="G230">
        <f>DATASHEET!F230</f>
        <v>0</v>
      </c>
      <c r="H230">
        <f>DATASHEET!H230</f>
        <v>0</v>
      </c>
      <c r="I230">
        <f>DATASHEET!I230</f>
        <v>0</v>
      </c>
      <c r="J230" t="str">
        <f>DATASHEET!M230</f>
        <v/>
      </c>
      <c r="K230">
        <f>DATASHEET!S230</f>
        <v>0</v>
      </c>
      <c r="L230">
        <f>DATASHEET!T230</f>
        <v>0</v>
      </c>
      <c r="M230">
        <f>IFERROR(SUM(DATASHEET!U230:W230),"")</f>
        <v>0</v>
      </c>
      <c r="N230">
        <f>IFERROR(SUM(DATASHEET!Y230:AA230),"")</f>
        <v>0</v>
      </c>
      <c r="O230">
        <f t="shared" si="19"/>
        <v>0</v>
      </c>
      <c r="P230">
        <f t="shared" si="24"/>
        <v>0</v>
      </c>
      <c r="Q230" s="329" t="e">
        <f t="shared" si="20"/>
        <v>#DIV/0!</v>
      </c>
      <c r="R230" s="331" t="str">
        <f>IFERROR(VLOOKUP(A230,PROGRESS!$A$16:$AF$245,18,FALSE),"")</f>
        <v/>
      </c>
      <c r="S230" s="50" t="str">
        <f>DATASHEET!K230</f>
        <v/>
      </c>
      <c r="T230" s="50" t="str">
        <f t="shared" si="21"/>
        <v>N</v>
      </c>
      <c r="U230" s="50" t="str">
        <f t="shared" si="22"/>
        <v>N</v>
      </c>
      <c r="V230" s="50" t="str">
        <f t="shared" si="23"/>
        <v>N</v>
      </c>
    </row>
    <row r="231" spans="1:22" x14ac:dyDescent="0.25">
      <c r="A231">
        <f>DATASHEET!A231</f>
        <v>0</v>
      </c>
      <c r="B231">
        <f>DATASHEET!B231</f>
        <v>0</v>
      </c>
      <c r="C231">
        <v>8</v>
      </c>
      <c r="D231">
        <f>DATASHEET!D231</f>
        <v>0</v>
      </c>
      <c r="E231">
        <f>DATASHEET!J231</f>
        <v>0</v>
      </c>
      <c r="F231">
        <f>DATASHEET!E231</f>
        <v>0</v>
      </c>
      <c r="G231">
        <f>DATASHEET!F231</f>
        <v>0</v>
      </c>
      <c r="H231">
        <f>DATASHEET!H231</f>
        <v>0</v>
      </c>
      <c r="I231">
        <f>DATASHEET!I231</f>
        <v>0</v>
      </c>
      <c r="J231" t="str">
        <f>DATASHEET!M231</f>
        <v/>
      </c>
      <c r="K231">
        <f>DATASHEET!S231</f>
        <v>0</v>
      </c>
      <c r="L231">
        <f>DATASHEET!T231</f>
        <v>0</v>
      </c>
      <c r="M231">
        <f>IFERROR(SUM(DATASHEET!U231:W231),"")</f>
        <v>0</v>
      </c>
      <c r="N231">
        <f>IFERROR(SUM(DATASHEET!Y231:AA231),"")</f>
        <v>0</v>
      </c>
      <c r="O231">
        <f t="shared" si="19"/>
        <v>0</v>
      </c>
      <c r="P231">
        <f t="shared" si="24"/>
        <v>0</v>
      </c>
      <c r="Q231" s="329" t="e">
        <f t="shared" si="20"/>
        <v>#DIV/0!</v>
      </c>
      <c r="R231" s="331" t="str">
        <f>IFERROR(VLOOKUP(A231,PROGRESS!$A$16:$AF$245,18,FALSE),"")</f>
        <v/>
      </c>
      <c r="S231" s="50" t="str">
        <f>DATASHEET!K231</f>
        <v/>
      </c>
      <c r="T231" s="50" t="str">
        <f t="shared" si="21"/>
        <v>N</v>
      </c>
      <c r="U231" s="50" t="str">
        <f t="shared" si="22"/>
        <v>N</v>
      </c>
      <c r="V231" s="50" t="str">
        <f t="shared" si="23"/>
        <v>N</v>
      </c>
    </row>
    <row r="232" spans="1:22" x14ac:dyDescent="0.25">
      <c r="A232">
        <f>DATASHEET!A232</f>
        <v>0</v>
      </c>
      <c r="B232">
        <f>DATASHEET!B232</f>
        <v>0</v>
      </c>
      <c r="C232">
        <v>8</v>
      </c>
      <c r="D232">
        <f>DATASHEET!D232</f>
        <v>0</v>
      </c>
      <c r="E232">
        <f>DATASHEET!J232</f>
        <v>0</v>
      </c>
      <c r="F232">
        <f>DATASHEET!E232</f>
        <v>0</v>
      </c>
      <c r="G232">
        <f>DATASHEET!F232</f>
        <v>0</v>
      </c>
      <c r="H232">
        <f>DATASHEET!H232</f>
        <v>0</v>
      </c>
      <c r="I232">
        <f>DATASHEET!I232</f>
        <v>0</v>
      </c>
      <c r="J232">
        <f>DATASHEET!M232</f>
        <v>0</v>
      </c>
      <c r="K232">
        <f>DATASHEET!S232</f>
        <v>0</v>
      </c>
      <c r="L232">
        <f>DATASHEET!T232</f>
        <v>0</v>
      </c>
      <c r="M232">
        <f>IFERROR(SUM(DATASHEET!U232:W232),"")</f>
        <v>0</v>
      </c>
      <c r="N232">
        <f>IFERROR(SUM(DATASHEET!Y232:AA232),"")</f>
        <v>0</v>
      </c>
      <c r="O232">
        <f t="shared" si="19"/>
        <v>0</v>
      </c>
      <c r="P232">
        <f t="shared" si="24"/>
        <v>0</v>
      </c>
      <c r="Q232" s="329" t="e">
        <f t="shared" si="20"/>
        <v>#DIV/0!</v>
      </c>
      <c r="R232" s="331" t="str">
        <f>IFERROR(VLOOKUP(A232,PROGRESS!$A$16:$AF$245,18,FALSE),"")</f>
        <v/>
      </c>
      <c r="S232" s="50">
        <f>DATASHEET!K232</f>
        <v>0</v>
      </c>
      <c r="T232" s="50" t="str">
        <f t="shared" si="21"/>
        <v>N</v>
      </c>
      <c r="U232" s="50" t="str">
        <f t="shared" si="22"/>
        <v>N</v>
      </c>
      <c r="V232" s="50" t="str">
        <f t="shared" si="23"/>
        <v>N</v>
      </c>
    </row>
    <row r="233" spans="1:22" x14ac:dyDescent="0.25">
      <c r="A233">
        <f>DATASHEET!A233</f>
        <v>0</v>
      </c>
      <c r="B233">
        <f>DATASHEET!B233</f>
        <v>0</v>
      </c>
      <c r="C233">
        <v>8</v>
      </c>
      <c r="D233">
        <f>DATASHEET!D233</f>
        <v>0</v>
      </c>
      <c r="E233">
        <f>DATASHEET!J233</f>
        <v>0</v>
      </c>
      <c r="F233">
        <f>DATASHEET!E233</f>
        <v>0</v>
      </c>
      <c r="G233">
        <f>DATASHEET!F233</f>
        <v>0</v>
      </c>
      <c r="H233">
        <f>DATASHEET!H233</f>
        <v>0</v>
      </c>
      <c r="I233">
        <f>DATASHEET!I233</f>
        <v>0</v>
      </c>
      <c r="J233">
        <f>DATASHEET!M233</f>
        <v>0</v>
      </c>
      <c r="K233">
        <f>DATASHEET!S233</f>
        <v>0</v>
      </c>
      <c r="L233">
        <f>DATASHEET!T233</f>
        <v>0</v>
      </c>
      <c r="M233">
        <f>IFERROR(SUM(DATASHEET!U233:W233),"")</f>
        <v>0</v>
      </c>
      <c r="N233">
        <f>IFERROR(SUM(DATASHEET!Y233:AA233),"")</f>
        <v>0</v>
      </c>
      <c r="O233">
        <f t="shared" si="19"/>
        <v>0</v>
      </c>
      <c r="P233">
        <f t="shared" si="24"/>
        <v>0</v>
      </c>
      <c r="Q233" s="329" t="e">
        <f t="shared" si="20"/>
        <v>#DIV/0!</v>
      </c>
      <c r="R233" s="331" t="str">
        <f>IFERROR(VLOOKUP(A233,PROGRESS!$A$16:$AF$245,18,FALSE),"")</f>
        <v/>
      </c>
      <c r="S233" s="50">
        <f>DATASHEET!K233</f>
        <v>0</v>
      </c>
      <c r="T233" s="50" t="str">
        <f t="shared" si="21"/>
        <v>N</v>
      </c>
      <c r="U233" s="50" t="str">
        <f t="shared" si="22"/>
        <v>N</v>
      </c>
      <c r="V233" s="50" t="str">
        <f t="shared" si="23"/>
        <v>N</v>
      </c>
    </row>
    <row r="234" spans="1:22" x14ac:dyDescent="0.25">
      <c r="A234">
        <f>DATASHEET!A234</f>
        <v>0</v>
      </c>
      <c r="B234">
        <f>DATASHEET!B234</f>
        <v>0</v>
      </c>
      <c r="C234">
        <v>8</v>
      </c>
      <c r="D234">
        <f>DATASHEET!D234</f>
        <v>0</v>
      </c>
      <c r="E234">
        <f>DATASHEET!J234</f>
        <v>0</v>
      </c>
      <c r="F234">
        <f>DATASHEET!E234</f>
        <v>0</v>
      </c>
      <c r="G234">
        <f>DATASHEET!F234</f>
        <v>0</v>
      </c>
      <c r="H234">
        <f>DATASHEET!H234</f>
        <v>0</v>
      </c>
      <c r="I234">
        <f>DATASHEET!I234</f>
        <v>0</v>
      </c>
      <c r="J234">
        <f>DATASHEET!M234</f>
        <v>0</v>
      </c>
      <c r="K234">
        <f>DATASHEET!S234</f>
        <v>0</v>
      </c>
      <c r="L234">
        <f>DATASHEET!T234</f>
        <v>0</v>
      </c>
      <c r="M234">
        <f>IFERROR(SUM(DATASHEET!U234:W234),"")</f>
        <v>0</v>
      </c>
      <c r="N234">
        <f>IFERROR(SUM(DATASHEET!Y234:AA234),"")</f>
        <v>0</v>
      </c>
      <c r="O234">
        <f t="shared" si="19"/>
        <v>0</v>
      </c>
      <c r="P234">
        <f t="shared" si="24"/>
        <v>0</v>
      </c>
      <c r="Q234" s="329" t="e">
        <f t="shared" si="20"/>
        <v>#DIV/0!</v>
      </c>
      <c r="R234" s="331" t="str">
        <f>IFERROR(VLOOKUP(A234,PROGRESS!$A$16:$AF$245,18,FALSE),"")</f>
        <v/>
      </c>
      <c r="S234" s="50">
        <f>DATASHEET!K234</f>
        <v>0</v>
      </c>
      <c r="T234" s="50" t="str">
        <f t="shared" si="21"/>
        <v>N</v>
      </c>
      <c r="U234" s="50" t="str">
        <f t="shared" si="22"/>
        <v>N</v>
      </c>
      <c r="V234" s="50" t="str">
        <f t="shared" si="23"/>
        <v>N</v>
      </c>
    </row>
    <row r="235" spans="1:22" x14ac:dyDescent="0.25">
      <c r="A235">
        <f>DATASHEET!A235</f>
        <v>0</v>
      </c>
      <c r="B235">
        <f>DATASHEET!B235</f>
        <v>0</v>
      </c>
      <c r="C235">
        <v>8</v>
      </c>
      <c r="D235">
        <f>DATASHEET!D235</f>
        <v>0</v>
      </c>
      <c r="E235">
        <f>DATASHEET!J235</f>
        <v>0</v>
      </c>
      <c r="F235">
        <f>DATASHEET!E235</f>
        <v>0</v>
      </c>
      <c r="G235">
        <f>DATASHEET!F235</f>
        <v>0</v>
      </c>
      <c r="H235">
        <f>DATASHEET!H235</f>
        <v>0</v>
      </c>
      <c r="I235">
        <f>DATASHEET!I235</f>
        <v>0</v>
      </c>
      <c r="J235">
        <f>DATASHEET!M235</f>
        <v>0</v>
      </c>
      <c r="K235">
        <f>DATASHEET!S235</f>
        <v>0</v>
      </c>
      <c r="L235">
        <f>DATASHEET!T235</f>
        <v>0</v>
      </c>
      <c r="M235">
        <f>IFERROR(SUM(DATASHEET!U235:W235),"")</f>
        <v>0</v>
      </c>
      <c r="N235">
        <f>IFERROR(SUM(DATASHEET!Y235:AA235),"")</f>
        <v>0</v>
      </c>
      <c r="O235">
        <f t="shared" si="19"/>
        <v>0</v>
      </c>
      <c r="P235">
        <f t="shared" si="24"/>
        <v>0</v>
      </c>
      <c r="Q235" s="329" t="e">
        <f t="shared" si="20"/>
        <v>#DIV/0!</v>
      </c>
      <c r="R235" s="331" t="str">
        <f>IFERROR(VLOOKUP(A235,PROGRESS!$A$16:$AF$245,18,FALSE),"")</f>
        <v/>
      </c>
      <c r="S235" s="50">
        <f>DATASHEET!K235</f>
        <v>0</v>
      </c>
      <c r="T235" s="50" t="str">
        <f t="shared" si="21"/>
        <v>N</v>
      </c>
      <c r="U235" s="50" t="str">
        <f t="shared" si="22"/>
        <v>N</v>
      </c>
      <c r="V235" s="50" t="str">
        <f t="shared" si="23"/>
        <v>N</v>
      </c>
    </row>
    <row r="236" spans="1:22" x14ac:dyDescent="0.25">
      <c r="A236">
        <f>DATASHEET!A236</f>
        <v>0</v>
      </c>
      <c r="B236">
        <f>DATASHEET!B236</f>
        <v>0</v>
      </c>
      <c r="C236">
        <v>8</v>
      </c>
      <c r="D236">
        <f>DATASHEET!D236</f>
        <v>0</v>
      </c>
      <c r="E236">
        <f>DATASHEET!J236</f>
        <v>0</v>
      </c>
      <c r="F236">
        <f>DATASHEET!E236</f>
        <v>0</v>
      </c>
      <c r="G236">
        <f>DATASHEET!F236</f>
        <v>0</v>
      </c>
      <c r="H236">
        <f>DATASHEET!H236</f>
        <v>0</v>
      </c>
      <c r="I236">
        <f>DATASHEET!I236</f>
        <v>0</v>
      </c>
      <c r="J236">
        <f>DATASHEET!M236</f>
        <v>0</v>
      </c>
      <c r="K236">
        <f>DATASHEET!S236</f>
        <v>0</v>
      </c>
      <c r="L236">
        <f>DATASHEET!T236</f>
        <v>0</v>
      </c>
      <c r="M236">
        <f>IFERROR(SUM(DATASHEET!U236:W236),"")</f>
        <v>0</v>
      </c>
      <c r="N236">
        <f>IFERROR(SUM(DATASHEET!Y236:AA236),"")</f>
        <v>0</v>
      </c>
      <c r="O236">
        <f t="shared" si="19"/>
        <v>0</v>
      </c>
      <c r="P236">
        <f t="shared" si="24"/>
        <v>0</v>
      </c>
      <c r="Q236" s="329" t="e">
        <f t="shared" si="20"/>
        <v>#DIV/0!</v>
      </c>
      <c r="R236" s="331" t="str">
        <f>IFERROR(VLOOKUP(A236,PROGRESS!$A$16:$AF$245,18,FALSE),"")</f>
        <v/>
      </c>
      <c r="S236" s="50">
        <f>DATASHEET!K236</f>
        <v>0</v>
      </c>
      <c r="T236" s="50" t="str">
        <f t="shared" si="21"/>
        <v>N</v>
      </c>
      <c r="U236" s="50" t="str">
        <f t="shared" si="22"/>
        <v>N</v>
      </c>
      <c r="V236" s="50" t="str">
        <f t="shared" si="23"/>
        <v>N</v>
      </c>
    </row>
    <row r="237" spans="1:22" x14ac:dyDescent="0.25">
      <c r="A237">
        <f>DATASHEET!A237</f>
        <v>0</v>
      </c>
      <c r="B237">
        <f>DATASHEET!B237</f>
        <v>0</v>
      </c>
      <c r="C237">
        <v>8</v>
      </c>
      <c r="D237">
        <f>DATASHEET!D237</f>
        <v>0</v>
      </c>
      <c r="E237">
        <f>DATASHEET!J237</f>
        <v>0</v>
      </c>
      <c r="F237">
        <f>DATASHEET!E237</f>
        <v>0</v>
      </c>
      <c r="G237">
        <f>DATASHEET!F237</f>
        <v>0</v>
      </c>
      <c r="H237">
        <f>DATASHEET!H237</f>
        <v>0</v>
      </c>
      <c r="I237">
        <f>DATASHEET!I237</f>
        <v>0</v>
      </c>
      <c r="J237">
        <f>DATASHEET!M237</f>
        <v>0</v>
      </c>
      <c r="K237">
        <f>DATASHEET!S237</f>
        <v>0</v>
      </c>
      <c r="L237">
        <f>DATASHEET!T237</f>
        <v>0</v>
      </c>
      <c r="M237">
        <f>IFERROR(SUM(DATASHEET!U237:W237),"")</f>
        <v>0</v>
      </c>
      <c r="N237">
        <f>IFERROR(SUM(DATASHEET!Y237:AA237),"")</f>
        <v>0</v>
      </c>
      <c r="O237">
        <f t="shared" si="19"/>
        <v>0</v>
      </c>
      <c r="P237">
        <f t="shared" si="24"/>
        <v>0</v>
      </c>
      <c r="Q237" s="329" t="e">
        <f t="shared" si="20"/>
        <v>#DIV/0!</v>
      </c>
      <c r="R237" s="331" t="str">
        <f>IFERROR(VLOOKUP(A237,PROGRESS!$A$16:$AF$245,18,FALSE),"")</f>
        <v/>
      </c>
      <c r="S237" s="50">
        <f>DATASHEET!K237</f>
        <v>0</v>
      </c>
      <c r="T237" s="50" t="str">
        <f t="shared" si="21"/>
        <v>N</v>
      </c>
      <c r="U237" s="50" t="str">
        <f t="shared" si="22"/>
        <v>N</v>
      </c>
      <c r="V237" s="50" t="str">
        <f t="shared" si="23"/>
        <v>N</v>
      </c>
    </row>
    <row r="238" spans="1:22" x14ac:dyDescent="0.25">
      <c r="A238">
        <f>DATASHEET!A238</f>
        <v>0</v>
      </c>
      <c r="B238">
        <f>DATASHEET!B238</f>
        <v>0</v>
      </c>
      <c r="C238">
        <v>8</v>
      </c>
      <c r="D238">
        <f>DATASHEET!D238</f>
        <v>0</v>
      </c>
      <c r="E238">
        <f>DATASHEET!J238</f>
        <v>0</v>
      </c>
      <c r="F238">
        <f>DATASHEET!E238</f>
        <v>0</v>
      </c>
      <c r="G238">
        <f>DATASHEET!F238</f>
        <v>0</v>
      </c>
      <c r="H238">
        <f>DATASHEET!H238</f>
        <v>0</v>
      </c>
      <c r="I238">
        <f>DATASHEET!I238</f>
        <v>0</v>
      </c>
      <c r="J238">
        <f>DATASHEET!M238</f>
        <v>0</v>
      </c>
      <c r="K238">
        <f>DATASHEET!S238</f>
        <v>0</v>
      </c>
      <c r="L238">
        <f>DATASHEET!T238</f>
        <v>0</v>
      </c>
      <c r="M238">
        <f>IFERROR(SUM(DATASHEET!U238:W238),"")</f>
        <v>0</v>
      </c>
      <c r="N238">
        <f>IFERROR(SUM(DATASHEET!Y238:AA238),"")</f>
        <v>0</v>
      </c>
      <c r="O238">
        <f t="shared" si="19"/>
        <v>0</v>
      </c>
      <c r="P238">
        <f t="shared" si="24"/>
        <v>0</v>
      </c>
      <c r="Q238" s="329" t="e">
        <f t="shared" si="20"/>
        <v>#DIV/0!</v>
      </c>
      <c r="R238" s="331" t="str">
        <f>IFERROR(VLOOKUP(A238,PROGRESS!$A$16:$AF$245,18,FALSE),"")</f>
        <v/>
      </c>
      <c r="S238" s="50">
        <f>DATASHEET!K238</f>
        <v>0</v>
      </c>
      <c r="T238" s="50" t="str">
        <f t="shared" si="21"/>
        <v>N</v>
      </c>
      <c r="U238" s="50" t="str">
        <f t="shared" si="22"/>
        <v>N</v>
      </c>
      <c r="V238" s="50" t="str">
        <f t="shared" si="23"/>
        <v>N</v>
      </c>
    </row>
    <row r="239" spans="1:22" x14ac:dyDescent="0.25">
      <c r="A239">
        <f>DATASHEET!A239</f>
        <v>0</v>
      </c>
      <c r="B239">
        <f>DATASHEET!B239</f>
        <v>0</v>
      </c>
      <c r="C239">
        <v>8</v>
      </c>
      <c r="D239">
        <f>DATASHEET!D239</f>
        <v>0</v>
      </c>
      <c r="E239">
        <f>DATASHEET!J239</f>
        <v>0</v>
      </c>
      <c r="F239">
        <f>DATASHEET!E239</f>
        <v>0</v>
      </c>
      <c r="G239">
        <f>DATASHEET!F239</f>
        <v>0</v>
      </c>
      <c r="H239">
        <f>DATASHEET!H239</f>
        <v>0</v>
      </c>
      <c r="I239">
        <f>DATASHEET!I239</f>
        <v>0</v>
      </c>
      <c r="J239">
        <f>DATASHEET!M239</f>
        <v>0</v>
      </c>
      <c r="K239">
        <f>DATASHEET!S239</f>
        <v>0</v>
      </c>
      <c r="L239">
        <f>DATASHEET!T239</f>
        <v>0</v>
      </c>
      <c r="M239">
        <f>IFERROR(SUM(DATASHEET!U239:W239),"")</f>
        <v>0</v>
      </c>
      <c r="N239">
        <f>IFERROR(SUM(DATASHEET!Y239:AA239),"")</f>
        <v>0</v>
      </c>
      <c r="O239">
        <f t="shared" si="19"/>
        <v>0</v>
      </c>
      <c r="P239">
        <f t="shared" si="24"/>
        <v>0</v>
      </c>
      <c r="Q239" s="329" t="e">
        <f t="shared" si="20"/>
        <v>#DIV/0!</v>
      </c>
      <c r="R239" s="331" t="str">
        <f>IFERROR(VLOOKUP(A239,PROGRESS!$A$16:$AF$245,18,FALSE),"")</f>
        <v/>
      </c>
      <c r="S239" s="50">
        <f>DATASHEET!K239</f>
        <v>0</v>
      </c>
      <c r="T239" s="50" t="str">
        <f t="shared" si="21"/>
        <v>N</v>
      </c>
      <c r="U239" s="50" t="str">
        <f t="shared" si="22"/>
        <v>N</v>
      </c>
      <c r="V239" s="50" t="str">
        <f t="shared" si="23"/>
        <v>N</v>
      </c>
    </row>
    <row r="240" spans="1:22" x14ac:dyDescent="0.25">
      <c r="A240">
        <f>DATASHEET!A240</f>
        <v>0</v>
      </c>
      <c r="B240">
        <f>DATASHEET!B240</f>
        <v>0</v>
      </c>
      <c r="C240">
        <v>8</v>
      </c>
      <c r="D240">
        <f>DATASHEET!D240</f>
        <v>0</v>
      </c>
      <c r="E240">
        <f>DATASHEET!J240</f>
        <v>0</v>
      </c>
      <c r="F240">
        <f>DATASHEET!E240</f>
        <v>0</v>
      </c>
      <c r="G240">
        <f>DATASHEET!F240</f>
        <v>0</v>
      </c>
      <c r="H240">
        <f>DATASHEET!H240</f>
        <v>0</v>
      </c>
      <c r="I240">
        <f>DATASHEET!I240</f>
        <v>0</v>
      </c>
      <c r="J240">
        <f>DATASHEET!M240</f>
        <v>0</v>
      </c>
      <c r="K240">
        <f>DATASHEET!S240</f>
        <v>0</v>
      </c>
      <c r="L240">
        <f>DATASHEET!T240</f>
        <v>0</v>
      </c>
      <c r="M240">
        <f>IFERROR(SUM(DATASHEET!U240:W240),"")</f>
        <v>0</v>
      </c>
      <c r="N240">
        <f>IFERROR(SUM(DATASHEET!Y240:AA240),"")</f>
        <v>0</v>
      </c>
      <c r="O240">
        <f t="shared" si="19"/>
        <v>0</v>
      </c>
      <c r="P240">
        <f t="shared" si="24"/>
        <v>0</v>
      </c>
      <c r="Q240" s="329" t="e">
        <f t="shared" si="20"/>
        <v>#DIV/0!</v>
      </c>
      <c r="R240" s="331" t="str">
        <f>IFERROR(VLOOKUP(A240,PROGRESS!$A$16:$AF$245,18,FALSE),"")</f>
        <v/>
      </c>
      <c r="S240" s="50">
        <f>DATASHEET!K240</f>
        <v>0</v>
      </c>
      <c r="T240" s="50" t="str">
        <f t="shared" si="21"/>
        <v>N</v>
      </c>
      <c r="U240" s="50" t="str">
        <f t="shared" si="22"/>
        <v>N</v>
      </c>
      <c r="V240" s="50" t="str">
        <f t="shared" si="23"/>
        <v>N</v>
      </c>
    </row>
    <row r="241" spans="1:22" x14ac:dyDescent="0.25">
      <c r="A241">
        <f>DATASHEET!A241</f>
        <v>0</v>
      </c>
      <c r="B241">
        <f>DATASHEET!B241</f>
        <v>0</v>
      </c>
      <c r="C241">
        <v>8</v>
      </c>
      <c r="D241">
        <f>DATASHEET!D241</f>
        <v>0</v>
      </c>
      <c r="E241">
        <f>DATASHEET!J241</f>
        <v>0</v>
      </c>
      <c r="F241">
        <f>DATASHEET!E241</f>
        <v>0</v>
      </c>
      <c r="G241">
        <f>DATASHEET!F241</f>
        <v>0</v>
      </c>
      <c r="H241">
        <f>DATASHEET!H241</f>
        <v>0</v>
      </c>
      <c r="I241">
        <f>DATASHEET!I241</f>
        <v>0</v>
      </c>
      <c r="J241">
        <f>DATASHEET!M241</f>
        <v>0</v>
      </c>
      <c r="K241">
        <f>DATASHEET!S241</f>
        <v>0</v>
      </c>
      <c r="L241">
        <f>DATASHEET!T241</f>
        <v>0</v>
      </c>
      <c r="M241">
        <f>IFERROR(SUM(DATASHEET!U241:W241),"")</f>
        <v>0</v>
      </c>
      <c r="N241">
        <f>IFERROR(SUM(DATASHEET!Y241:AA241),"")</f>
        <v>0</v>
      </c>
      <c r="O241">
        <f t="shared" si="19"/>
        <v>0</v>
      </c>
      <c r="P241">
        <f t="shared" si="24"/>
        <v>0</v>
      </c>
      <c r="Q241" s="329" t="e">
        <f t="shared" si="20"/>
        <v>#DIV/0!</v>
      </c>
      <c r="R241" s="331" t="str">
        <f>IFERROR(VLOOKUP(A241,PROGRESS!$A$16:$AF$245,18,FALSE),"")</f>
        <v/>
      </c>
      <c r="S241" s="50">
        <f>DATASHEET!K241</f>
        <v>0</v>
      </c>
      <c r="T241" s="50" t="str">
        <f t="shared" si="21"/>
        <v>N</v>
      </c>
      <c r="U241" s="50" t="str">
        <f t="shared" si="22"/>
        <v>N</v>
      </c>
      <c r="V241" s="50" t="str">
        <f t="shared" si="23"/>
        <v>N</v>
      </c>
    </row>
    <row r="242" spans="1:22" x14ac:dyDescent="0.25">
      <c r="A242">
        <f>DATASHEET!A242</f>
        <v>0</v>
      </c>
      <c r="B242">
        <f>DATASHEET!B242</f>
        <v>0</v>
      </c>
      <c r="C242">
        <v>8</v>
      </c>
      <c r="D242">
        <f>DATASHEET!D242</f>
        <v>0</v>
      </c>
      <c r="E242">
        <f>DATASHEET!J242</f>
        <v>0</v>
      </c>
      <c r="F242">
        <f>DATASHEET!E242</f>
        <v>0</v>
      </c>
      <c r="G242">
        <f>DATASHEET!F242</f>
        <v>0</v>
      </c>
      <c r="H242">
        <f>DATASHEET!H242</f>
        <v>0</v>
      </c>
      <c r="I242">
        <f>DATASHEET!I242</f>
        <v>0</v>
      </c>
      <c r="J242">
        <f>DATASHEET!M242</f>
        <v>0</v>
      </c>
      <c r="K242">
        <f>DATASHEET!S242</f>
        <v>0</v>
      </c>
      <c r="L242">
        <f>DATASHEET!T242</f>
        <v>0</v>
      </c>
      <c r="M242">
        <f>IFERROR(SUM(DATASHEET!U242:W242),"")</f>
        <v>0</v>
      </c>
      <c r="N242">
        <f>IFERROR(SUM(DATASHEET!Y242:AA242),"")</f>
        <v>0</v>
      </c>
      <c r="O242">
        <f t="shared" si="19"/>
        <v>0</v>
      </c>
      <c r="P242">
        <f t="shared" si="24"/>
        <v>0</v>
      </c>
      <c r="Q242" s="329" t="e">
        <f t="shared" si="20"/>
        <v>#DIV/0!</v>
      </c>
      <c r="R242" s="331" t="str">
        <f>IFERROR(VLOOKUP(A242,PROGRESS!$A$16:$AF$245,18,FALSE),"")</f>
        <v/>
      </c>
      <c r="S242" s="50">
        <f>DATASHEET!K242</f>
        <v>0</v>
      </c>
      <c r="T242" s="50" t="str">
        <f t="shared" si="21"/>
        <v>N</v>
      </c>
      <c r="U242" s="50" t="str">
        <f t="shared" si="22"/>
        <v>N</v>
      </c>
      <c r="V242" s="50" t="str">
        <f t="shared" si="23"/>
        <v>N</v>
      </c>
    </row>
    <row r="243" spans="1:22" x14ac:dyDescent="0.25">
      <c r="A243">
        <f>DATASHEET!A243</f>
        <v>0</v>
      </c>
      <c r="B243">
        <f>DATASHEET!B243</f>
        <v>0</v>
      </c>
      <c r="C243">
        <v>8</v>
      </c>
      <c r="D243">
        <f>DATASHEET!D243</f>
        <v>0</v>
      </c>
      <c r="E243">
        <f>DATASHEET!J243</f>
        <v>0</v>
      </c>
      <c r="F243">
        <f>DATASHEET!E243</f>
        <v>0</v>
      </c>
      <c r="G243">
        <f>DATASHEET!F243</f>
        <v>0</v>
      </c>
      <c r="H243">
        <f>DATASHEET!H243</f>
        <v>0</v>
      </c>
      <c r="I243">
        <f>DATASHEET!I243</f>
        <v>0</v>
      </c>
      <c r="J243">
        <f>DATASHEET!M243</f>
        <v>0</v>
      </c>
      <c r="K243">
        <f>DATASHEET!S243</f>
        <v>0</v>
      </c>
      <c r="L243">
        <f>DATASHEET!T243</f>
        <v>0</v>
      </c>
      <c r="M243">
        <f>IFERROR(SUM(DATASHEET!U243:W243),"")</f>
        <v>0</v>
      </c>
      <c r="N243">
        <f>IFERROR(SUM(DATASHEET!Y243:AA243),"")</f>
        <v>0</v>
      </c>
      <c r="O243">
        <f t="shared" si="19"/>
        <v>0</v>
      </c>
      <c r="P243">
        <f t="shared" si="24"/>
        <v>0</v>
      </c>
      <c r="Q243" s="329" t="e">
        <f t="shared" si="20"/>
        <v>#DIV/0!</v>
      </c>
      <c r="R243" s="331" t="str">
        <f>IFERROR(VLOOKUP(A243,PROGRESS!$A$16:$AF$245,18,FALSE),"")</f>
        <v/>
      </c>
      <c r="S243" s="50">
        <f>DATASHEET!K243</f>
        <v>0</v>
      </c>
      <c r="T243" s="50" t="str">
        <f t="shared" si="21"/>
        <v>N</v>
      </c>
      <c r="U243" s="50" t="str">
        <f t="shared" si="22"/>
        <v>N</v>
      </c>
      <c r="V243" s="50" t="str">
        <f t="shared" si="23"/>
        <v>N</v>
      </c>
    </row>
    <row r="244" spans="1:22" x14ac:dyDescent="0.25">
      <c r="A244">
        <f>DATASHEET!A244</f>
        <v>0</v>
      </c>
      <c r="B244">
        <f>DATASHEET!B244</f>
        <v>0</v>
      </c>
      <c r="C244">
        <v>8</v>
      </c>
      <c r="D244">
        <f>DATASHEET!D244</f>
        <v>0</v>
      </c>
      <c r="E244">
        <f>DATASHEET!J244</f>
        <v>0</v>
      </c>
      <c r="F244">
        <f>DATASHEET!E244</f>
        <v>0</v>
      </c>
      <c r="G244">
        <f>DATASHEET!F244</f>
        <v>0</v>
      </c>
      <c r="H244">
        <f>DATASHEET!H244</f>
        <v>0</v>
      </c>
      <c r="I244">
        <f>DATASHEET!I244</f>
        <v>0</v>
      </c>
      <c r="J244">
        <f>DATASHEET!M244</f>
        <v>0</v>
      </c>
      <c r="K244">
        <f>DATASHEET!S244</f>
        <v>0</v>
      </c>
      <c r="L244">
        <f>DATASHEET!T244</f>
        <v>0</v>
      </c>
      <c r="M244">
        <f>IFERROR(SUM(DATASHEET!U244:W244),"")</f>
        <v>0</v>
      </c>
      <c r="N244">
        <f>IFERROR(SUM(DATASHEET!Y244:AA244),"")</f>
        <v>0</v>
      </c>
      <c r="O244">
        <f t="shared" si="19"/>
        <v>0</v>
      </c>
      <c r="P244">
        <f t="shared" si="24"/>
        <v>0</v>
      </c>
      <c r="Q244" s="329" t="e">
        <f t="shared" si="20"/>
        <v>#DIV/0!</v>
      </c>
      <c r="R244" s="331" t="str">
        <f>IFERROR(VLOOKUP(A244,PROGRESS!$A$16:$AF$245,18,FALSE),"")</f>
        <v/>
      </c>
      <c r="S244" s="50">
        <f>DATASHEET!K244</f>
        <v>0</v>
      </c>
      <c r="T244" s="50" t="str">
        <f t="shared" si="21"/>
        <v>N</v>
      </c>
      <c r="U244" s="50" t="str">
        <f t="shared" si="22"/>
        <v>N</v>
      </c>
      <c r="V244" s="50" t="str">
        <f t="shared" si="23"/>
        <v>N</v>
      </c>
    </row>
    <row r="245" spans="1:22" x14ac:dyDescent="0.25">
      <c r="A245">
        <f>DATASHEET!A245</f>
        <v>0</v>
      </c>
      <c r="B245">
        <f>DATASHEET!B245</f>
        <v>0</v>
      </c>
      <c r="C245">
        <v>8</v>
      </c>
      <c r="D245">
        <f>DATASHEET!D245</f>
        <v>0</v>
      </c>
      <c r="E245">
        <f>DATASHEET!J245</f>
        <v>0</v>
      </c>
      <c r="F245">
        <f>DATASHEET!E245</f>
        <v>0</v>
      </c>
      <c r="G245">
        <f>DATASHEET!F245</f>
        <v>0</v>
      </c>
      <c r="H245">
        <f>DATASHEET!H245</f>
        <v>0</v>
      </c>
      <c r="I245">
        <f>DATASHEET!I245</f>
        <v>0</v>
      </c>
      <c r="J245">
        <f>DATASHEET!M245</f>
        <v>0</v>
      </c>
      <c r="K245">
        <f>DATASHEET!S245</f>
        <v>0</v>
      </c>
      <c r="L245">
        <f>DATASHEET!T245</f>
        <v>0</v>
      </c>
      <c r="M245">
        <f>IFERROR(SUM(DATASHEET!U245:W245),"")</f>
        <v>0</v>
      </c>
      <c r="N245">
        <f>IFERROR(SUM(DATASHEET!Y245:AA245),"")</f>
        <v>0</v>
      </c>
      <c r="O245">
        <f t="shared" si="19"/>
        <v>0</v>
      </c>
      <c r="P245">
        <f t="shared" si="24"/>
        <v>0</v>
      </c>
      <c r="Q245" s="329" t="e">
        <f t="shared" si="20"/>
        <v>#DIV/0!</v>
      </c>
      <c r="R245" s="331" t="str">
        <f>IFERROR(VLOOKUP(A245,PROGRESS!$A$16:$AF$245,18,FALSE),"")</f>
        <v/>
      </c>
      <c r="S245" s="50">
        <f>DATASHEET!K245</f>
        <v>0</v>
      </c>
      <c r="T245" s="50" t="str">
        <f t="shared" si="21"/>
        <v>N</v>
      </c>
      <c r="U245" s="50" t="str">
        <f t="shared" si="22"/>
        <v>N</v>
      </c>
      <c r="V245" s="50" t="str">
        <f t="shared" si="23"/>
        <v>N</v>
      </c>
    </row>
    <row r="246" spans="1:22" x14ac:dyDescent="0.25">
      <c r="A246">
        <f>DATASHEET!A246</f>
        <v>0</v>
      </c>
      <c r="B246">
        <f>DATASHEET!B246</f>
        <v>0</v>
      </c>
      <c r="C246">
        <v>8</v>
      </c>
      <c r="D246">
        <f>DATASHEET!D246</f>
        <v>0</v>
      </c>
      <c r="E246">
        <f>DATASHEET!J246</f>
        <v>0</v>
      </c>
      <c r="F246">
        <f>DATASHEET!E246</f>
        <v>0</v>
      </c>
      <c r="G246">
        <f>DATASHEET!F246</f>
        <v>0</v>
      </c>
      <c r="H246">
        <f>DATASHEET!H246</f>
        <v>0</v>
      </c>
      <c r="I246">
        <f>DATASHEET!I246</f>
        <v>0</v>
      </c>
      <c r="J246">
        <f>DATASHEET!M246</f>
        <v>0</v>
      </c>
      <c r="K246">
        <f>DATASHEET!S246</f>
        <v>0</v>
      </c>
      <c r="L246">
        <f>DATASHEET!T246</f>
        <v>0</v>
      </c>
      <c r="M246">
        <f>IFERROR(SUM(DATASHEET!U246:W246),"")</f>
        <v>0</v>
      </c>
      <c r="N246">
        <f>IFERROR(SUM(DATASHEET!Y246:AA246),"")</f>
        <v>0</v>
      </c>
      <c r="O246">
        <f t="shared" si="19"/>
        <v>0</v>
      </c>
      <c r="P246">
        <f t="shared" si="24"/>
        <v>0</v>
      </c>
      <c r="Q246" s="329" t="e">
        <f t="shared" si="20"/>
        <v>#DIV/0!</v>
      </c>
      <c r="R246" s="331" t="str">
        <f>IFERROR(VLOOKUP(A246,PROGRESS!$A$16:$AF$245,18,FALSE),"")</f>
        <v/>
      </c>
      <c r="S246" s="50">
        <f>DATASHEET!K246</f>
        <v>0</v>
      </c>
      <c r="T246" s="50" t="str">
        <f t="shared" si="21"/>
        <v>N</v>
      </c>
      <c r="U246" s="50" t="str">
        <f t="shared" si="22"/>
        <v>N</v>
      </c>
      <c r="V246" s="50" t="str">
        <f t="shared" si="23"/>
        <v>N</v>
      </c>
    </row>
    <row r="247" spans="1:22" x14ac:dyDescent="0.25">
      <c r="A247">
        <f>DATASHEET!A247</f>
        <v>0</v>
      </c>
      <c r="B247">
        <f>DATASHEET!B247</f>
        <v>0</v>
      </c>
      <c r="C247">
        <v>8</v>
      </c>
      <c r="D247">
        <f>DATASHEET!D247</f>
        <v>0</v>
      </c>
      <c r="E247">
        <f>DATASHEET!J247</f>
        <v>0</v>
      </c>
      <c r="F247">
        <f>DATASHEET!E247</f>
        <v>0</v>
      </c>
      <c r="G247">
        <f>DATASHEET!F247</f>
        <v>0</v>
      </c>
      <c r="H247">
        <f>DATASHEET!H247</f>
        <v>0</v>
      </c>
      <c r="I247">
        <f>DATASHEET!I247</f>
        <v>0</v>
      </c>
      <c r="J247">
        <f>DATASHEET!M247</f>
        <v>0</v>
      </c>
      <c r="K247">
        <f>DATASHEET!S247</f>
        <v>0</v>
      </c>
      <c r="L247">
        <f>DATASHEET!T247</f>
        <v>0</v>
      </c>
      <c r="M247">
        <f>IFERROR(SUM(DATASHEET!U247:W247),"")</f>
        <v>0</v>
      </c>
      <c r="N247">
        <f>IFERROR(SUM(DATASHEET!Y247:AA247),"")</f>
        <v>0</v>
      </c>
      <c r="O247">
        <f t="shared" si="19"/>
        <v>0</v>
      </c>
      <c r="P247">
        <f t="shared" si="24"/>
        <v>0</v>
      </c>
      <c r="Q247" s="329" t="e">
        <f t="shared" si="20"/>
        <v>#DIV/0!</v>
      </c>
      <c r="R247" s="331" t="str">
        <f>IFERROR(VLOOKUP(A247,PROGRESS!$A$16:$AF$245,18,FALSE),"")</f>
        <v/>
      </c>
      <c r="S247" s="50">
        <f>DATASHEET!K247</f>
        <v>0</v>
      </c>
      <c r="T247" s="50" t="str">
        <f t="shared" si="21"/>
        <v>N</v>
      </c>
      <c r="U247" s="50" t="str">
        <f t="shared" si="22"/>
        <v>N</v>
      </c>
      <c r="V247" s="50" t="str">
        <f t="shared" si="23"/>
        <v>N</v>
      </c>
    </row>
    <row r="248" spans="1:22" x14ac:dyDescent="0.25">
      <c r="A248">
        <f>DATASHEET!A248</f>
        <v>0</v>
      </c>
      <c r="B248">
        <f>DATASHEET!B248</f>
        <v>0</v>
      </c>
      <c r="C248">
        <v>8</v>
      </c>
      <c r="D248">
        <f>DATASHEET!D248</f>
        <v>0</v>
      </c>
      <c r="E248">
        <f>DATASHEET!J248</f>
        <v>0</v>
      </c>
      <c r="F248">
        <f>DATASHEET!E248</f>
        <v>0</v>
      </c>
      <c r="G248">
        <f>DATASHEET!F248</f>
        <v>0</v>
      </c>
      <c r="H248">
        <f>DATASHEET!H248</f>
        <v>0</v>
      </c>
      <c r="I248">
        <f>DATASHEET!I248</f>
        <v>0</v>
      </c>
      <c r="J248">
        <f>DATASHEET!M248</f>
        <v>0</v>
      </c>
      <c r="K248">
        <f>DATASHEET!S248</f>
        <v>0</v>
      </c>
      <c r="L248">
        <f>DATASHEET!T248</f>
        <v>0</v>
      </c>
      <c r="M248">
        <f>IFERROR(SUM(DATASHEET!U248:W248),"")</f>
        <v>0</v>
      </c>
      <c r="N248">
        <f>IFERROR(SUM(DATASHEET!Y248:AA248),"")</f>
        <v>0</v>
      </c>
      <c r="O248">
        <f t="shared" si="19"/>
        <v>0</v>
      </c>
      <c r="P248">
        <f t="shared" si="24"/>
        <v>0</v>
      </c>
      <c r="Q248" s="329" t="e">
        <f t="shared" si="20"/>
        <v>#DIV/0!</v>
      </c>
      <c r="R248" s="331" t="str">
        <f>IFERROR(VLOOKUP(A248,PROGRESS!$A$16:$AF$245,18,FALSE),"")</f>
        <v/>
      </c>
      <c r="S248" s="50">
        <f>DATASHEET!K248</f>
        <v>0</v>
      </c>
      <c r="T248" s="50" t="str">
        <f t="shared" si="21"/>
        <v>N</v>
      </c>
      <c r="U248" s="50" t="str">
        <f t="shared" si="22"/>
        <v>N</v>
      </c>
      <c r="V248" s="50" t="str">
        <f t="shared" si="23"/>
        <v>N</v>
      </c>
    </row>
    <row r="249" spans="1:22" x14ac:dyDescent="0.25">
      <c r="A249">
        <f>DATASHEET!A249</f>
        <v>0</v>
      </c>
      <c r="B249">
        <f>DATASHEET!B249</f>
        <v>0</v>
      </c>
      <c r="C249">
        <v>8</v>
      </c>
      <c r="D249">
        <f>DATASHEET!D249</f>
        <v>0</v>
      </c>
      <c r="E249">
        <f>DATASHEET!J249</f>
        <v>0</v>
      </c>
      <c r="F249">
        <f>DATASHEET!E249</f>
        <v>0</v>
      </c>
      <c r="G249">
        <f>DATASHEET!F249</f>
        <v>0</v>
      </c>
      <c r="H249">
        <f>DATASHEET!H249</f>
        <v>0</v>
      </c>
      <c r="I249">
        <f>DATASHEET!I249</f>
        <v>0</v>
      </c>
      <c r="J249">
        <f>DATASHEET!M249</f>
        <v>0</v>
      </c>
      <c r="K249">
        <f>DATASHEET!S249</f>
        <v>0</v>
      </c>
      <c r="L249">
        <f>DATASHEET!T249</f>
        <v>0</v>
      </c>
      <c r="M249">
        <f>IFERROR(SUM(DATASHEET!U249:W249),"")</f>
        <v>0</v>
      </c>
      <c r="N249">
        <f>IFERROR(SUM(DATASHEET!Y249:AA249),"")</f>
        <v>0</v>
      </c>
      <c r="O249">
        <f t="shared" si="19"/>
        <v>0</v>
      </c>
      <c r="P249">
        <f t="shared" si="24"/>
        <v>0</v>
      </c>
      <c r="Q249" s="329" t="e">
        <f t="shared" si="20"/>
        <v>#DIV/0!</v>
      </c>
      <c r="R249" s="331" t="str">
        <f>IFERROR(VLOOKUP(A249,PROGRESS!$A$16:$AF$245,18,FALSE),"")</f>
        <v/>
      </c>
      <c r="S249" s="50">
        <f>DATASHEET!K249</f>
        <v>0</v>
      </c>
      <c r="T249" s="50" t="str">
        <f t="shared" si="21"/>
        <v>N</v>
      </c>
      <c r="U249" s="50" t="str">
        <f t="shared" si="22"/>
        <v>N</v>
      </c>
      <c r="V249" s="50" t="str">
        <f t="shared" si="23"/>
        <v>N</v>
      </c>
    </row>
    <row r="250" spans="1:22" x14ac:dyDescent="0.25">
      <c r="A250">
        <f>DATASHEET!A250</f>
        <v>0</v>
      </c>
      <c r="B250">
        <f>DATASHEET!B250</f>
        <v>0</v>
      </c>
      <c r="C250">
        <v>8</v>
      </c>
      <c r="D250">
        <f>DATASHEET!D250</f>
        <v>0</v>
      </c>
      <c r="E250">
        <f>DATASHEET!J250</f>
        <v>0</v>
      </c>
      <c r="F250">
        <f>DATASHEET!E250</f>
        <v>0</v>
      </c>
      <c r="G250">
        <f>DATASHEET!F250</f>
        <v>0</v>
      </c>
      <c r="H250">
        <f>DATASHEET!H250</f>
        <v>0</v>
      </c>
      <c r="I250">
        <f>DATASHEET!I250</f>
        <v>0</v>
      </c>
      <c r="J250">
        <f>DATASHEET!M250</f>
        <v>0</v>
      </c>
      <c r="K250">
        <f>DATASHEET!S250</f>
        <v>0</v>
      </c>
      <c r="L250">
        <f>DATASHEET!T250</f>
        <v>0</v>
      </c>
      <c r="M250">
        <f>IFERROR(SUM(DATASHEET!U250:W250),"")</f>
        <v>0</v>
      </c>
      <c r="N250">
        <f>IFERROR(SUM(DATASHEET!Y250:AA250),"")</f>
        <v>0</v>
      </c>
      <c r="O250">
        <f t="shared" si="19"/>
        <v>0</v>
      </c>
      <c r="P250">
        <f t="shared" si="24"/>
        <v>0</v>
      </c>
      <c r="Q250" s="329" t="e">
        <f t="shared" si="20"/>
        <v>#DIV/0!</v>
      </c>
      <c r="R250" s="331" t="str">
        <f>IFERROR(VLOOKUP(A250,PROGRESS!$A$16:$AF$245,18,FALSE),"")</f>
        <v/>
      </c>
      <c r="S250" s="50">
        <f>DATASHEET!K250</f>
        <v>0</v>
      </c>
      <c r="T250" s="50" t="str">
        <f t="shared" si="21"/>
        <v>N</v>
      </c>
      <c r="U250" s="50" t="str">
        <f t="shared" si="22"/>
        <v>N</v>
      </c>
      <c r="V250" s="50" t="str">
        <f t="shared" si="23"/>
        <v>N</v>
      </c>
    </row>
    <row r="251" spans="1:22" x14ac:dyDescent="0.25">
      <c r="A251">
        <f>DATASHEET!A251</f>
        <v>0</v>
      </c>
      <c r="B251">
        <f>DATASHEET!B251</f>
        <v>0</v>
      </c>
      <c r="C251">
        <v>8</v>
      </c>
      <c r="D251">
        <f>DATASHEET!D251</f>
        <v>0</v>
      </c>
      <c r="E251">
        <f>DATASHEET!J251</f>
        <v>0</v>
      </c>
      <c r="F251">
        <f>DATASHEET!E251</f>
        <v>0</v>
      </c>
      <c r="G251">
        <f>DATASHEET!F251</f>
        <v>0</v>
      </c>
      <c r="H251">
        <f>DATASHEET!H251</f>
        <v>0</v>
      </c>
      <c r="I251">
        <f>DATASHEET!I251</f>
        <v>0</v>
      </c>
      <c r="J251">
        <f>DATASHEET!M251</f>
        <v>0</v>
      </c>
      <c r="K251">
        <f>DATASHEET!S251</f>
        <v>0</v>
      </c>
      <c r="L251">
        <f>DATASHEET!T251</f>
        <v>0</v>
      </c>
      <c r="M251">
        <f>IFERROR(SUM(DATASHEET!U251:W251),"")</f>
        <v>0</v>
      </c>
      <c r="N251">
        <f>IFERROR(SUM(DATASHEET!Y251:AA251),"")</f>
        <v>0</v>
      </c>
      <c r="O251">
        <f t="shared" si="19"/>
        <v>0</v>
      </c>
      <c r="P251">
        <f t="shared" si="24"/>
        <v>0</v>
      </c>
      <c r="Q251" s="329" t="e">
        <f t="shared" si="20"/>
        <v>#DIV/0!</v>
      </c>
      <c r="R251" s="331" t="str">
        <f>IFERROR(VLOOKUP(A251,PROGRESS!$A$16:$AF$245,18,FALSE),"")</f>
        <v/>
      </c>
      <c r="S251" s="50">
        <f>DATASHEET!K251</f>
        <v>0</v>
      </c>
      <c r="T251" s="50" t="str">
        <f t="shared" si="21"/>
        <v>N</v>
      </c>
      <c r="U251" s="50" t="str">
        <f t="shared" si="22"/>
        <v>N</v>
      </c>
      <c r="V251" s="50" t="str">
        <f t="shared" si="23"/>
        <v>N</v>
      </c>
    </row>
    <row r="252" spans="1:22" x14ac:dyDescent="0.25">
      <c r="A252">
        <f>DATASHEET!A252</f>
        <v>0</v>
      </c>
      <c r="B252">
        <f>DATASHEET!B252</f>
        <v>0</v>
      </c>
      <c r="C252">
        <v>8</v>
      </c>
      <c r="D252">
        <f>DATASHEET!D252</f>
        <v>0</v>
      </c>
      <c r="E252">
        <f>DATASHEET!J252</f>
        <v>0</v>
      </c>
      <c r="F252">
        <f>DATASHEET!E252</f>
        <v>0</v>
      </c>
      <c r="G252">
        <f>DATASHEET!F252</f>
        <v>0</v>
      </c>
      <c r="H252">
        <f>DATASHEET!H252</f>
        <v>0</v>
      </c>
      <c r="I252">
        <f>DATASHEET!I252</f>
        <v>0</v>
      </c>
      <c r="J252">
        <f>DATASHEET!M252</f>
        <v>0</v>
      </c>
      <c r="K252">
        <f>DATASHEET!S252</f>
        <v>0</v>
      </c>
      <c r="L252">
        <f>DATASHEET!T252</f>
        <v>0</v>
      </c>
      <c r="M252">
        <f>IFERROR(SUM(DATASHEET!U252:W252),"")</f>
        <v>0</v>
      </c>
      <c r="N252">
        <f>IFERROR(SUM(DATASHEET!Y252:AA252),"")</f>
        <v>0</v>
      </c>
      <c r="O252">
        <f t="shared" si="19"/>
        <v>0</v>
      </c>
      <c r="P252">
        <f t="shared" si="24"/>
        <v>0</v>
      </c>
      <c r="Q252" s="329" t="e">
        <f t="shared" si="20"/>
        <v>#DIV/0!</v>
      </c>
      <c r="R252" s="331" t="str">
        <f>IFERROR(VLOOKUP(A252,PROGRESS!$A$16:$AF$245,18,FALSE),"")</f>
        <v/>
      </c>
      <c r="S252" s="50">
        <f>DATASHEET!K252</f>
        <v>0</v>
      </c>
      <c r="T252" s="50" t="str">
        <f t="shared" si="21"/>
        <v>N</v>
      </c>
      <c r="U252" s="50" t="str">
        <f t="shared" si="22"/>
        <v>N</v>
      </c>
      <c r="V252" s="50" t="str">
        <f t="shared" si="23"/>
        <v>N</v>
      </c>
    </row>
    <row r="253" spans="1:22" x14ac:dyDescent="0.25">
      <c r="A253">
        <f>DATASHEET!A253</f>
        <v>0</v>
      </c>
      <c r="B253">
        <f>DATASHEET!B253</f>
        <v>0</v>
      </c>
      <c r="C253">
        <v>8</v>
      </c>
      <c r="D253">
        <f>DATASHEET!D253</f>
        <v>0</v>
      </c>
      <c r="E253">
        <f>DATASHEET!J253</f>
        <v>0</v>
      </c>
      <c r="F253">
        <f>DATASHEET!E253</f>
        <v>0</v>
      </c>
      <c r="G253">
        <f>DATASHEET!F253</f>
        <v>0</v>
      </c>
      <c r="H253">
        <f>DATASHEET!H253</f>
        <v>0</v>
      </c>
      <c r="I253">
        <f>DATASHEET!I253</f>
        <v>0</v>
      </c>
      <c r="J253">
        <f>DATASHEET!M253</f>
        <v>0</v>
      </c>
      <c r="K253">
        <f>DATASHEET!S253</f>
        <v>0</v>
      </c>
      <c r="L253">
        <f>DATASHEET!T253</f>
        <v>0</v>
      </c>
      <c r="M253">
        <f>IFERROR(SUM(DATASHEET!U253:W253),"")</f>
        <v>0</v>
      </c>
      <c r="N253">
        <f>IFERROR(SUM(DATASHEET!Y253:AA253),"")</f>
        <v>0</v>
      </c>
      <c r="O253">
        <f t="shared" si="19"/>
        <v>0</v>
      </c>
      <c r="P253">
        <f t="shared" si="24"/>
        <v>0</v>
      </c>
      <c r="Q253" s="329" t="e">
        <f t="shared" si="20"/>
        <v>#DIV/0!</v>
      </c>
      <c r="R253" s="331" t="str">
        <f>IFERROR(VLOOKUP(A253,PROGRESS!$A$16:$AF$245,18,FALSE),"")</f>
        <v/>
      </c>
      <c r="S253" s="50">
        <f>DATASHEET!K253</f>
        <v>0</v>
      </c>
      <c r="T253" s="50" t="str">
        <f t="shared" si="21"/>
        <v>N</v>
      </c>
      <c r="U253" s="50" t="str">
        <f t="shared" si="22"/>
        <v>N</v>
      </c>
      <c r="V253" s="50" t="str">
        <f t="shared" si="23"/>
        <v>N</v>
      </c>
    </row>
    <row r="254" spans="1:22" x14ac:dyDescent="0.25">
      <c r="A254">
        <f>DATASHEET!A254</f>
        <v>0</v>
      </c>
      <c r="B254">
        <f>DATASHEET!B254</f>
        <v>0</v>
      </c>
      <c r="C254">
        <v>8</v>
      </c>
      <c r="D254">
        <f>DATASHEET!D254</f>
        <v>0</v>
      </c>
      <c r="E254">
        <f>DATASHEET!J254</f>
        <v>0</v>
      </c>
      <c r="F254">
        <f>DATASHEET!E254</f>
        <v>0</v>
      </c>
      <c r="G254">
        <f>DATASHEET!F254</f>
        <v>0</v>
      </c>
      <c r="H254">
        <f>DATASHEET!H254</f>
        <v>0</v>
      </c>
      <c r="I254">
        <f>DATASHEET!I254</f>
        <v>0</v>
      </c>
      <c r="J254">
        <f>DATASHEET!M254</f>
        <v>0</v>
      </c>
      <c r="K254">
        <f>DATASHEET!S254</f>
        <v>0</v>
      </c>
      <c r="L254">
        <f>DATASHEET!T254</f>
        <v>0</v>
      </c>
      <c r="M254">
        <f>IFERROR(SUM(DATASHEET!U254:W254),"")</f>
        <v>0</v>
      </c>
      <c r="N254">
        <f>IFERROR(SUM(DATASHEET!Y254:AA254),"")</f>
        <v>0</v>
      </c>
      <c r="O254">
        <f t="shared" si="19"/>
        <v>0</v>
      </c>
      <c r="P254">
        <f t="shared" si="24"/>
        <v>0</v>
      </c>
      <c r="Q254" s="329" t="e">
        <f t="shared" si="20"/>
        <v>#DIV/0!</v>
      </c>
      <c r="R254" s="331" t="str">
        <f>IFERROR(VLOOKUP(A254,PROGRESS!$A$16:$AF$245,18,FALSE),"")</f>
        <v/>
      </c>
      <c r="S254" s="50">
        <f>DATASHEET!K254</f>
        <v>0</v>
      </c>
      <c r="T254" s="50" t="str">
        <f t="shared" si="21"/>
        <v>N</v>
      </c>
      <c r="U254" s="50" t="str">
        <f t="shared" si="22"/>
        <v>N</v>
      </c>
      <c r="V254" s="50" t="str">
        <f t="shared" si="23"/>
        <v>N</v>
      </c>
    </row>
    <row r="255" spans="1:22" x14ac:dyDescent="0.25">
      <c r="A255">
        <f>DATASHEET!A255</f>
        <v>0</v>
      </c>
      <c r="B255">
        <f>DATASHEET!B255</f>
        <v>0</v>
      </c>
      <c r="C255">
        <v>8</v>
      </c>
      <c r="D255">
        <f>DATASHEET!D255</f>
        <v>0</v>
      </c>
      <c r="E255">
        <f>DATASHEET!J255</f>
        <v>0</v>
      </c>
      <c r="F255">
        <f>DATASHEET!E255</f>
        <v>0</v>
      </c>
      <c r="G255">
        <f>DATASHEET!F255</f>
        <v>0</v>
      </c>
      <c r="H255">
        <f>DATASHEET!H255</f>
        <v>0</v>
      </c>
      <c r="I255">
        <f>DATASHEET!I255</f>
        <v>0</v>
      </c>
      <c r="J255">
        <f>DATASHEET!M255</f>
        <v>0</v>
      </c>
      <c r="K255">
        <f>DATASHEET!S255</f>
        <v>0</v>
      </c>
      <c r="L255">
        <f>DATASHEET!T255</f>
        <v>0</v>
      </c>
      <c r="M255">
        <f>IFERROR(SUM(DATASHEET!U255:W255),"")</f>
        <v>0</v>
      </c>
      <c r="N255">
        <f>IFERROR(SUM(DATASHEET!Y255:AA255),"")</f>
        <v>0</v>
      </c>
      <c r="O255">
        <f t="shared" si="19"/>
        <v>0</v>
      </c>
      <c r="P255">
        <f t="shared" si="24"/>
        <v>0</v>
      </c>
      <c r="Q255" s="329" t="e">
        <f t="shared" si="20"/>
        <v>#DIV/0!</v>
      </c>
      <c r="R255" s="331" t="str">
        <f>IFERROR(VLOOKUP(A255,PROGRESS!$A$16:$AF$245,18,FALSE),"")</f>
        <v/>
      </c>
      <c r="S255" s="50">
        <f>DATASHEET!K255</f>
        <v>0</v>
      </c>
      <c r="T255" s="50" t="str">
        <f t="shared" si="21"/>
        <v>N</v>
      </c>
      <c r="U255" s="50" t="str">
        <f t="shared" si="22"/>
        <v>N</v>
      </c>
      <c r="V255" s="50" t="str">
        <f t="shared" si="23"/>
        <v>N</v>
      </c>
    </row>
    <row r="256" spans="1:22" x14ac:dyDescent="0.25">
      <c r="A256">
        <f>DATASHEET!A256</f>
        <v>0</v>
      </c>
      <c r="B256">
        <f>DATASHEET!B256</f>
        <v>0</v>
      </c>
      <c r="C256">
        <v>8</v>
      </c>
      <c r="D256">
        <f>DATASHEET!D256</f>
        <v>0</v>
      </c>
      <c r="E256">
        <f>DATASHEET!J256</f>
        <v>0</v>
      </c>
      <c r="F256">
        <f>DATASHEET!E256</f>
        <v>0</v>
      </c>
      <c r="G256">
        <f>DATASHEET!F256</f>
        <v>0</v>
      </c>
      <c r="H256">
        <f>DATASHEET!H256</f>
        <v>0</v>
      </c>
      <c r="I256">
        <f>DATASHEET!I256</f>
        <v>0</v>
      </c>
      <c r="J256">
        <f>DATASHEET!M256</f>
        <v>0</v>
      </c>
      <c r="K256">
        <f>DATASHEET!S256</f>
        <v>0</v>
      </c>
      <c r="L256">
        <f>DATASHEET!T256</f>
        <v>0</v>
      </c>
      <c r="M256">
        <f>IFERROR(SUM(DATASHEET!U256:W256),"")</f>
        <v>0</v>
      </c>
      <c r="N256">
        <f>IFERROR(SUM(DATASHEET!Y256:AA256),"")</f>
        <v>0</v>
      </c>
      <c r="O256">
        <f t="shared" si="19"/>
        <v>0</v>
      </c>
      <c r="P256">
        <f t="shared" si="24"/>
        <v>0</v>
      </c>
      <c r="Q256" s="329" t="e">
        <f t="shared" si="20"/>
        <v>#DIV/0!</v>
      </c>
      <c r="R256" s="331" t="str">
        <f>IFERROR(VLOOKUP(A256,PROGRESS!$A$16:$AF$245,18,FALSE),"")</f>
        <v/>
      </c>
      <c r="S256" s="50">
        <f>DATASHEET!K256</f>
        <v>0</v>
      </c>
      <c r="T256" s="50" t="str">
        <f t="shared" si="21"/>
        <v>N</v>
      </c>
      <c r="U256" s="50" t="str">
        <f t="shared" si="22"/>
        <v>N</v>
      </c>
      <c r="V256" s="50" t="str">
        <f t="shared" si="23"/>
        <v>N</v>
      </c>
    </row>
    <row r="257" spans="1:22" x14ac:dyDescent="0.25">
      <c r="A257">
        <f>DATASHEET!A257</f>
        <v>0</v>
      </c>
      <c r="B257">
        <f>DATASHEET!B257</f>
        <v>0</v>
      </c>
      <c r="C257">
        <v>8</v>
      </c>
      <c r="D257">
        <f>DATASHEET!D257</f>
        <v>0</v>
      </c>
      <c r="E257">
        <f>DATASHEET!J257</f>
        <v>0</v>
      </c>
      <c r="F257">
        <f>DATASHEET!E257</f>
        <v>0</v>
      </c>
      <c r="G257">
        <f>DATASHEET!F257</f>
        <v>0</v>
      </c>
      <c r="H257">
        <f>DATASHEET!H257</f>
        <v>0</v>
      </c>
      <c r="I257">
        <f>DATASHEET!I257</f>
        <v>0</v>
      </c>
      <c r="J257">
        <f>DATASHEET!M257</f>
        <v>0</v>
      </c>
      <c r="K257">
        <f>DATASHEET!S257</f>
        <v>0</v>
      </c>
      <c r="L257">
        <f>DATASHEET!T257</f>
        <v>0</v>
      </c>
      <c r="M257">
        <f>IFERROR(SUM(DATASHEET!U257:W257),"")</f>
        <v>0</v>
      </c>
      <c r="N257">
        <f>IFERROR(SUM(DATASHEET!Y257:AA257),"")</f>
        <v>0</v>
      </c>
      <c r="O257">
        <f t="shared" si="19"/>
        <v>0</v>
      </c>
      <c r="P257">
        <f t="shared" si="24"/>
        <v>0</v>
      </c>
      <c r="Q257" s="329" t="e">
        <f t="shared" si="20"/>
        <v>#DIV/0!</v>
      </c>
      <c r="R257" s="331" t="str">
        <f>IFERROR(VLOOKUP(A257,PROGRESS!$A$16:$AF$245,18,FALSE),"")</f>
        <v/>
      </c>
      <c r="S257" s="50">
        <f>DATASHEET!K257</f>
        <v>0</v>
      </c>
      <c r="T257" s="50" t="str">
        <f t="shared" si="21"/>
        <v>N</v>
      </c>
      <c r="U257" s="50" t="str">
        <f t="shared" si="22"/>
        <v>N</v>
      </c>
      <c r="V257" s="50" t="str">
        <f t="shared" si="23"/>
        <v>N</v>
      </c>
    </row>
    <row r="258" spans="1:22" x14ac:dyDescent="0.25">
      <c r="A258">
        <f>DATASHEET!A258</f>
        <v>0</v>
      </c>
      <c r="B258">
        <f>DATASHEET!B258</f>
        <v>0</v>
      </c>
      <c r="C258">
        <v>8</v>
      </c>
      <c r="D258">
        <f>DATASHEET!D258</f>
        <v>0</v>
      </c>
      <c r="E258">
        <f>DATASHEET!J258</f>
        <v>0</v>
      </c>
      <c r="F258">
        <f>DATASHEET!E258</f>
        <v>0</v>
      </c>
      <c r="G258">
        <f>DATASHEET!F258</f>
        <v>0</v>
      </c>
      <c r="H258">
        <f>DATASHEET!H258</f>
        <v>0</v>
      </c>
      <c r="I258">
        <f>DATASHEET!I258</f>
        <v>0</v>
      </c>
      <c r="J258">
        <f>DATASHEET!M258</f>
        <v>0</v>
      </c>
      <c r="K258">
        <f>DATASHEET!S258</f>
        <v>0</v>
      </c>
      <c r="L258">
        <f>DATASHEET!T258</f>
        <v>0</v>
      </c>
      <c r="M258">
        <f>IFERROR(SUM(DATASHEET!U258:W258),"")</f>
        <v>0</v>
      </c>
      <c r="N258">
        <f>IFERROR(SUM(DATASHEET!Y258:AA258),"")</f>
        <v>0</v>
      </c>
      <c r="O258">
        <f t="shared" si="19"/>
        <v>0</v>
      </c>
      <c r="P258">
        <f t="shared" si="24"/>
        <v>0</v>
      </c>
      <c r="Q258" s="329" t="e">
        <f t="shared" si="20"/>
        <v>#DIV/0!</v>
      </c>
      <c r="R258" s="331" t="str">
        <f>IFERROR(VLOOKUP(A258,PROGRESS!$A$16:$AF$245,18,FALSE),"")</f>
        <v/>
      </c>
      <c r="S258" s="50">
        <f>DATASHEET!K258</f>
        <v>0</v>
      </c>
      <c r="T258" s="50" t="str">
        <f t="shared" si="21"/>
        <v>N</v>
      </c>
      <c r="U258" s="50" t="str">
        <f t="shared" si="22"/>
        <v>N</v>
      </c>
      <c r="V258" s="50" t="str">
        <f t="shared" si="23"/>
        <v>N</v>
      </c>
    </row>
    <row r="259" spans="1:22" x14ac:dyDescent="0.25">
      <c r="A259">
        <f>DATASHEET!A259</f>
        <v>0</v>
      </c>
      <c r="B259">
        <f>DATASHEET!B259</f>
        <v>0</v>
      </c>
      <c r="C259">
        <v>8</v>
      </c>
      <c r="D259">
        <f>DATASHEET!D259</f>
        <v>0</v>
      </c>
      <c r="E259">
        <f>DATASHEET!J259</f>
        <v>0</v>
      </c>
      <c r="F259">
        <f>DATASHEET!E259</f>
        <v>0</v>
      </c>
      <c r="G259">
        <f>DATASHEET!F259</f>
        <v>0</v>
      </c>
      <c r="H259">
        <f>DATASHEET!H259</f>
        <v>0</v>
      </c>
      <c r="I259">
        <f>DATASHEET!I259</f>
        <v>0</v>
      </c>
      <c r="J259">
        <f>DATASHEET!M259</f>
        <v>0</v>
      </c>
      <c r="K259">
        <f>DATASHEET!S259</f>
        <v>0</v>
      </c>
      <c r="L259">
        <f>DATASHEET!T259</f>
        <v>0</v>
      </c>
      <c r="M259">
        <f>IFERROR(SUM(DATASHEET!U259:W259),"")</f>
        <v>0</v>
      </c>
      <c r="N259">
        <f>IFERROR(SUM(DATASHEET!Y259:AA259),"")</f>
        <v>0</v>
      </c>
      <c r="O259">
        <f t="shared" ref="O259:O262" si="25">SUM(K259,L259)</f>
        <v>0</v>
      </c>
      <c r="P259">
        <f t="shared" si="24"/>
        <v>0</v>
      </c>
      <c r="Q259" s="329" t="e">
        <f t="shared" ref="Q259:Q262" si="26">O259/P259</f>
        <v>#DIV/0!</v>
      </c>
      <c r="R259" s="331" t="str">
        <f>IFERROR(VLOOKUP(A259,PROGRESS!$A$16:$AF$245,18,FALSE),"")</f>
        <v/>
      </c>
      <c r="S259" s="50">
        <f>DATASHEET!K259</f>
        <v>0</v>
      </c>
      <c r="T259" s="50" t="str">
        <f t="shared" ref="T259:T262" si="27">IF(S259="N","Y","N")</f>
        <v>N</v>
      </c>
      <c r="U259" s="50" t="str">
        <f t="shared" ref="U259:U262" si="28">IF(AND(D259="M",J259="H"),"Y","N")</f>
        <v>N</v>
      </c>
      <c r="V259" s="50" t="str">
        <f t="shared" ref="V259:V262" si="29">IF(AND(D259="M",J259&lt;&gt;"H"),"Y","N")</f>
        <v>N</v>
      </c>
    </row>
    <row r="260" spans="1:22" x14ac:dyDescent="0.25">
      <c r="A260">
        <f>DATASHEET!A260</f>
        <v>0</v>
      </c>
      <c r="B260">
        <f>DATASHEET!B260</f>
        <v>0</v>
      </c>
      <c r="C260">
        <v>8</v>
      </c>
      <c r="D260">
        <f>DATASHEET!D260</f>
        <v>0</v>
      </c>
      <c r="E260">
        <f>DATASHEET!J260</f>
        <v>0</v>
      </c>
      <c r="F260">
        <f>DATASHEET!E260</f>
        <v>0</v>
      </c>
      <c r="G260">
        <f>DATASHEET!F260</f>
        <v>0</v>
      </c>
      <c r="H260">
        <f>DATASHEET!H260</f>
        <v>0</v>
      </c>
      <c r="I260">
        <f>DATASHEET!I260</f>
        <v>0</v>
      </c>
      <c r="J260">
        <f>DATASHEET!M260</f>
        <v>0</v>
      </c>
      <c r="K260">
        <f>DATASHEET!S260</f>
        <v>0</v>
      </c>
      <c r="L260">
        <f>DATASHEET!T260</f>
        <v>0</v>
      </c>
      <c r="M260">
        <f>IFERROR(SUM(DATASHEET!U260:W260),"")</f>
        <v>0</v>
      </c>
      <c r="N260">
        <f>IFERROR(SUM(DATASHEET!Y260:AA260),"")</f>
        <v>0</v>
      </c>
      <c r="O260">
        <f t="shared" si="25"/>
        <v>0</v>
      </c>
      <c r="P260">
        <f t="shared" si="24"/>
        <v>0</v>
      </c>
      <c r="Q260" s="329" t="e">
        <f t="shared" si="26"/>
        <v>#DIV/0!</v>
      </c>
      <c r="R260" s="331" t="str">
        <f>IFERROR(VLOOKUP(A260,PROGRESS!$A$16:$AF$245,18,FALSE),"")</f>
        <v/>
      </c>
      <c r="S260" s="50">
        <f>DATASHEET!K260</f>
        <v>0</v>
      </c>
      <c r="T260" s="50" t="str">
        <f t="shared" si="27"/>
        <v>N</v>
      </c>
      <c r="U260" s="50" t="str">
        <f t="shared" si="28"/>
        <v>N</v>
      </c>
      <c r="V260" s="50" t="str">
        <f t="shared" si="29"/>
        <v>N</v>
      </c>
    </row>
    <row r="261" spans="1:22" x14ac:dyDescent="0.25">
      <c r="A261">
        <f>DATASHEET!A261</f>
        <v>0</v>
      </c>
      <c r="B261">
        <f>DATASHEET!B261</f>
        <v>0</v>
      </c>
      <c r="C261">
        <v>8</v>
      </c>
      <c r="D261">
        <f>DATASHEET!D261</f>
        <v>0</v>
      </c>
      <c r="E261">
        <f>DATASHEET!J261</f>
        <v>0</v>
      </c>
      <c r="F261">
        <f>DATASHEET!E261</f>
        <v>0</v>
      </c>
      <c r="G261">
        <f>DATASHEET!F261</f>
        <v>0</v>
      </c>
      <c r="H261">
        <f>DATASHEET!H261</f>
        <v>0</v>
      </c>
      <c r="I261">
        <f>DATASHEET!I261</f>
        <v>0</v>
      </c>
      <c r="J261">
        <f>DATASHEET!M261</f>
        <v>0</v>
      </c>
      <c r="K261">
        <f>DATASHEET!S261</f>
        <v>0</v>
      </c>
      <c r="L261">
        <f>DATASHEET!T261</f>
        <v>0</v>
      </c>
      <c r="M261">
        <f>IFERROR(SUM(DATASHEET!U261:W261),"")</f>
        <v>0</v>
      </c>
      <c r="N261">
        <f>IFERROR(SUM(DATASHEET!Y261:AA261),"")</f>
        <v>0</v>
      </c>
      <c r="O261">
        <f t="shared" si="25"/>
        <v>0</v>
      </c>
      <c r="P261">
        <f t="shared" si="24"/>
        <v>0</v>
      </c>
      <c r="Q261" s="329" t="e">
        <f t="shared" si="26"/>
        <v>#DIV/0!</v>
      </c>
      <c r="R261" s="331" t="str">
        <f>IFERROR(VLOOKUP(A261,PROGRESS!$A$16:$AF$245,18,FALSE),"")</f>
        <v/>
      </c>
      <c r="S261" s="50">
        <f>DATASHEET!K261</f>
        <v>0</v>
      </c>
      <c r="T261" s="50" t="str">
        <f t="shared" si="27"/>
        <v>N</v>
      </c>
      <c r="U261" s="50" t="str">
        <f t="shared" si="28"/>
        <v>N</v>
      </c>
      <c r="V261" s="50" t="str">
        <f t="shared" si="29"/>
        <v>N</v>
      </c>
    </row>
    <row r="262" spans="1:22" x14ac:dyDescent="0.25">
      <c r="A262">
        <f>DATASHEET!A262</f>
        <v>0</v>
      </c>
      <c r="B262">
        <f>DATASHEET!B262</f>
        <v>0</v>
      </c>
      <c r="C262">
        <v>8</v>
      </c>
      <c r="D262">
        <f>DATASHEET!D262</f>
        <v>0</v>
      </c>
      <c r="E262">
        <f>DATASHEET!J262</f>
        <v>0</v>
      </c>
      <c r="F262">
        <f>DATASHEET!E262</f>
        <v>0</v>
      </c>
      <c r="G262">
        <f>DATASHEET!F262</f>
        <v>0</v>
      </c>
      <c r="H262">
        <f>DATASHEET!H262</f>
        <v>0</v>
      </c>
      <c r="I262">
        <f>DATASHEET!I262</f>
        <v>0</v>
      </c>
      <c r="J262">
        <f>DATASHEET!M262</f>
        <v>0</v>
      </c>
      <c r="K262">
        <f>DATASHEET!S262</f>
        <v>0</v>
      </c>
      <c r="L262">
        <f>DATASHEET!T262</f>
        <v>0</v>
      </c>
      <c r="M262">
        <f>IFERROR(SUM(DATASHEET!U262:W262),"")</f>
        <v>0</v>
      </c>
      <c r="N262">
        <f>IFERROR(SUM(DATASHEET!Y262:AA262),"")</f>
        <v>0</v>
      </c>
      <c r="O262">
        <f t="shared" si="25"/>
        <v>0</v>
      </c>
      <c r="P262">
        <f t="shared" ref="P262" si="30">SUM(K262:N262)</f>
        <v>0</v>
      </c>
      <c r="Q262" s="329" t="e">
        <f t="shared" si="26"/>
        <v>#DIV/0!</v>
      </c>
      <c r="R262" s="331" t="str">
        <f>IFERROR(VLOOKUP(A262,PROGRESS!$A$16:$AF$245,18,FALSE),"")</f>
        <v/>
      </c>
      <c r="S262" s="50">
        <f>DATASHEET!K262</f>
        <v>0</v>
      </c>
      <c r="T262" s="50" t="str">
        <f t="shared" si="27"/>
        <v>N</v>
      </c>
      <c r="U262" s="50" t="str">
        <f t="shared" si="28"/>
        <v>N</v>
      </c>
      <c r="V262" s="50" t="str">
        <f t="shared" si="29"/>
        <v>N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O231"/>
  <sheetViews>
    <sheetView workbookViewId="0">
      <selection activeCell="O20" sqref="O20"/>
    </sheetView>
  </sheetViews>
  <sheetFormatPr defaultRowHeight="15" x14ac:dyDescent="0.25"/>
  <cols>
    <col min="10" max="10" width="10.42578125" customWidth="1"/>
    <col min="11" max="11" width="26.140625" bestFit="1" customWidth="1"/>
    <col min="12" max="12" width="11.85546875" customWidth="1"/>
  </cols>
  <sheetData>
    <row r="1" spans="1:15" ht="15.75" thickBot="1" x14ac:dyDescent="0.3">
      <c r="A1" s="652" t="s">
        <v>166</v>
      </c>
      <c r="B1" s="653"/>
      <c r="C1" s="654"/>
      <c r="E1" s="652" t="s">
        <v>158</v>
      </c>
      <c r="F1" s="653"/>
      <c r="G1" s="654"/>
      <c r="J1" t="s">
        <v>101</v>
      </c>
      <c r="O1" t="s">
        <v>3</v>
      </c>
    </row>
    <row r="2" spans="1:15" x14ac:dyDescent="0.25">
      <c r="A2" t="s">
        <v>30</v>
      </c>
      <c r="B2">
        <v>53</v>
      </c>
      <c r="C2" t="s">
        <v>30</v>
      </c>
      <c r="E2" s="48" t="s">
        <v>159</v>
      </c>
      <c r="F2">
        <v>1</v>
      </c>
      <c r="J2" s="48" t="s">
        <v>0</v>
      </c>
      <c r="K2" s="48" t="s">
        <v>1</v>
      </c>
      <c r="L2" t="s">
        <v>283</v>
      </c>
      <c r="M2" t="s">
        <v>102</v>
      </c>
      <c r="O2" t="s">
        <v>146</v>
      </c>
    </row>
    <row r="3" spans="1:15" x14ac:dyDescent="0.25">
      <c r="A3" t="s">
        <v>31</v>
      </c>
      <c r="B3">
        <v>51</v>
      </c>
      <c r="C3" t="s">
        <v>31</v>
      </c>
      <c r="E3" s="48" t="s">
        <v>160</v>
      </c>
      <c r="F3">
        <v>2</v>
      </c>
      <c r="J3" s="2">
        <f>[5]YEAR8!$A2</f>
        <v>152831</v>
      </c>
      <c r="K3" s="2" t="str">
        <f>[5]YEAR8!$B2</f>
        <v>Abraham, Olivia</v>
      </c>
      <c r="L3" s="67">
        <f>VLOOKUP(J3,[5]YEAR8!$A$2:$Z$231,16,FALSE)</f>
        <v>115</v>
      </c>
      <c r="M3" t="str">
        <f>VLOOKUP(J3,[5]YEAR8!$A$2:$Z$231,26,FALSE)</f>
        <v>H</v>
      </c>
      <c r="O3" t="s">
        <v>287</v>
      </c>
    </row>
    <row r="4" spans="1:15" x14ac:dyDescent="0.25">
      <c r="A4" t="s">
        <v>32</v>
      </c>
      <c r="B4">
        <v>49</v>
      </c>
      <c r="C4" t="s">
        <v>32</v>
      </c>
      <c r="E4" s="48" t="s">
        <v>161</v>
      </c>
      <c r="F4">
        <v>3</v>
      </c>
      <c r="J4" s="2">
        <f>[5]YEAR8!$A3</f>
        <v>152924</v>
      </c>
      <c r="K4" s="2" t="str">
        <f>[5]YEAR8!$B3</f>
        <v>Ahmadi-Siahpoush, Aryana</v>
      </c>
      <c r="L4" s="67">
        <f>VLOOKUP(J4,[5]YEAR8!$A$2:$Z$231,16,FALSE)</f>
        <v>108.5</v>
      </c>
      <c r="M4" t="str">
        <f>VLOOKUP(J4,[5]YEAR8!$A$2:$Z$231,26,FALSE)</f>
        <v>M</v>
      </c>
    </row>
    <row r="5" spans="1:15" x14ac:dyDescent="0.25">
      <c r="A5" t="s">
        <v>26</v>
      </c>
      <c r="B5">
        <v>47</v>
      </c>
      <c r="C5" t="s">
        <v>26</v>
      </c>
      <c r="E5" s="48" t="s">
        <v>156</v>
      </c>
      <c r="F5">
        <v>4</v>
      </c>
      <c r="J5" s="2">
        <f>[5]YEAR8!$A4</f>
        <v>152810</v>
      </c>
      <c r="K5" s="2" t="str">
        <f>[5]YEAR8!$B4</f>
        <v>Akanuwe, Raphael</v>
      </c>
      <c r="L5" s="67">
        <f>VLOOKUP(J5,[5]YEAR8!$A$2:$Z$231,16,FALSE)</f>
        <v>114</v>
      </c>
      <c r="M5" t="str">
        <f>VLOOKUP(J5,[5]YEAR8!$A$2:$Z$231,26,FALSE)</f>
        <v>H</v>
      </c>
      <c r="O5" t="s">
        <v>3</v>
      </c>
    </row>
    <row r="6" spans="1:15" x14ac:dyDescent="0.25">
      <c r="A6" t="s">
        <v>33</v>
      </c>
      <c r="B6">
        <v>45</v>
      </c>
      <c r="C6" t="s">
        <v>33</v>
      </c>
      <c r="E6" s="48" t="s">
        <v>162</v>
      </c>
      <c r="F6">
        <v>5</v>
      </c>
      <c r="J6" s="2">
        <f>[5]YEAR8!$A5</f>
        <v>152847</v>
      </c>
      <c r="K6" s="2" t="str">
        <f>[5]YEAR8!$B5</f>
        <v>Allen, Elyse</v>
      </c>
      <c r="L6" s="67">
        <f>VLOOKUP(J6,[5]YEAR8!$A$2:$Z$231,16,FALSE)</f>
        <v>104</v>
      </c>
      <c r="M6" t="str">
        <f>VLOOKUP(J6,[5]YEAR8!$A$2:$Z$231,26,FALSE)</f>
        <v>M</v>
      </c>
      <c r="O6" t="s">
        <v>146</v>
      </c>
    </row>
    <row r="7" spans="1:15" x14ac:dyDescent="0.25">
      <c r="A7" t="s">
        <v>24</v>
      </c>
      <c r="B7">
        <v>43</v>
      </c>
      <c r="C7" t="s">
        <v>24</v>
      </c>
      <c r="E7" s="48" t="s">
        <v>163</v>
      </c>
      <c r="F7">
        <v>6</v>
      </c>
      <c r="J7" s="2">
        <f>[5]YEAR8!$A6</f>
        <v>152799</v>
      </c>
      <c r="K7" s="2" t="str">
        <f>[5]YEAR8!$B6</f>
        <v>Allen, Emily</v>
      </c>
      <c r="L7" s="67">
        <f>VLOOKUP(J7,[5]YEAR8!$A$2:$Z$231,16,FALSE)</f>
        <v>114</v>
      </c>
      <c r="M7" t="str">
        <f>VLOOKUP(J7,[5]YEAR8!$A$2:$Z$231,26,FALSE)</f>
        <v>H</v>
      </c>
      <c r="O7" t="s">
        <v>287</v>
      </c>
    </row>
    <row r="8" spans="1:15" x14ac:dyDescent="0.25">
      <c r="A8" t="s">
        <v>21</v>
      </c>
      <c r="B8">
        <v>41</v>
      </c>
      <c r="C8" t="s">
        <v>21</v>
      </c>
      <c r="E8" s="48" t="s">
        <v>164</v>
      </c>
      <c r="F8">
        <v>7</v>
      </c>
      <c r="J8" s="2">
        <f>[5]YEAR8!$A7</f>
        <v>152853</v>
      </c>
      <c r="K8" s="2" t="str">
        <f>[5]YEAR8!$B7</f>
        <v>Aloba, Darasimi</v>
      </c>
      <c r="L8" s="67">
        <f>VLOOKUP(J8,[5]YEAR8!$A$2:$Z$231,16,FALSE)</f>
        <v>105.5</v>
      </c>
      <c r="M8" t="str">
        <f>VLOOKUP(J8,[5]YEAR8!$A$2:$Z$231,26,FALSE)</f>
        <v>M</v>
      </c>
      <c r="O8" t="s">
        <v>288</v>
      </c>
    </row>
    <row r="9" spans="1:15" x14ac:dyDescent="0.25">
      <c r="A9" t="s">
        <v>20</v>
      </c>
      <c r="B9">
        <v>39</v>
      </c>
      <c r="C9" t="s">
        <v>20</v>
      </c>
      <c r="E9" s="48" t="s">
        <v>165</v>
      </c>
      <c r="F9">
        <v>8</v>
      </c>
      <c r="J9" s="2">
        <f>[5]YEAR8!$A8</f>
        <v>152923</v>
      </c>
      <c r="K9" s="2" t="str">
        <f>[5]YEAR8!$B8</f>
        <v>Amboe-Frou, Jean</v>
      </c>
      <c r="L9" s="67">
        <f>VLOOKUP(J9,[5]YEAR8!$A$2:$Z$231,16,FALSE)</f>
        <v>112.5</v>
      </c>
      <c r="M9" t="str">
        <f>VLOOKUP(J9,[5]YEAR8!$A$2:$Z$231,26,FALSE)</f>
        <v>H</v>
      </c>
    </row>
    <row r="10" spans="1:15" x14ac:dyDescent="0.25">
      <c r="A10" t="s">
        <v>19</v>
      </c>
      <c r="B10">
        <v>37</v>
      </c>
      <c r="C10" t="s">
        <v>19</v>
      </c>
      <c r="E10" s="48" t="s">
        <v>415</v>
      </c>
      <c r="F10">
        <v>1</v>
      </c>
      <c r="J10" s="2">
        <f>[5]YEAR8!$A9</f>
        <v>152753</v>
      </c>
      <c r="K10" s="2" t="str">
        <f>[5]YEAR8!$B9</f>
        <v>Amoah, Amarachi</v>
      </c>
      <c r="L10" s="67">
        <f>VLOOKUP(J10,[5]YEAR8!$A$2:$Z$231,16,FALSE)</f>
        <v>103</v>
      </c>
      <c r="M10" t="str">
        <f>VLOOKUP(J10,[5]YEAR8!$A$2:$Z$231,26,FALSE)</f>
        <v>M</v>
      </c>
      <c r="O10" t="s">
        <v>3</v>
      </c>
    </row>
    <row r="11" spans="1:15" x14ac:dyDescent="0.25">
      <c r="A11" t="s">
        <v>16</v>
      </c>
      <c r="B11">
        <v>35</v>
      </c>
      <c r="C11" t="s">
        <v>16</v>
      </c>
      <c r="E11" s="48" t="s">
        <v>416</v>
      </c>
      <c r="F11">
        <v>2</v>
      </c>
      <c r="J11" s="2">
        <f>[5]YEAR8!$A10</f>
        <v>152745</v>
      </c>
      <c r="K11" s="2" t="str">
        <f>[5]YEAR8!$B10</f>
        <v>Aure, Adriano</v>
      </c>
      <c r="L11" s="67">
        <f>VLOOKUP(J11,[5]YEAR8!$A$2:$Z$231,16,FALSE)</f>
        <v>108.5</v>
      </c>
      <c r="M11" t="str">
        <f>VLOOKUP(J11,[5]YEAR8!$A$2:$Z$231,26,FALSE)</f>
        <v>M</v>
      </c>
      <c r="O11" t="s">
        <v>289</v>
      </c>
    </row>
    <row r="12" spans="1:15" x14ac:dyDescent="0.25">
      <c r="A12" t="s">
        <v>12</v>
      </c>
      <c r="B12">
        <v>33</v>
      </c>
      <c r="C12" t="s">
        <v>12</v>
      </c>
      <c r="E12" s="48" t="s">
        <v>417</v>
      </c>
      <c r="F12">
        <v>3</v>
      </c>
      <c r="J12" s="2">
        <f>[5]YEAR8!$A11</f>
        <v>152827</v>
      </c>
      <c r="K12" s="2" t="str">
        <f>[5]YEAR8!$B11</f>
        <v>Azumah, Yelorm</v>
      </c>
      <c r="L12" s="67">
        <f>VLOOKUP(J12,[5]YEAR8!$A$2:$Z$231,16,FALSE)</f>
        <v>107.5</v>
      </c>
      <c r="M12" t="str">
        <f>VLOOKUP(J12,[5]YEAR8!$A$2:$Z$231,26,FALSE)</f>
        <v>M</v>
      </c>
    </row>
    <row r="13" spans="1:15" x14ac:dyDescent="0.25">
      <c r="A13" t="s">
        <v>14</v>
      </c>
      <c r="B13">
        <v>31</v>
      </c>
      <c r="C13" t="s">
        <v>14</v>
      </c>
      <c r="E13" s="48" t="s">
        <v>413</v>
      </c>
      <c r="F13">
        <v>4</v>
      </c>
      <c r="J13" s="2">
        <f>[5]YEAR8!$A12</f>
        <v>152882</v>
      </c>
      <c r="K13" s="2" t="str">
        <f>[5]YEAR8!$B12</f>
        <v>Bailey, Jackson</v>
      </c>
      <c r="L13" s="67">
        <f>VLOOKUP(J13,[5]YEAR8!$A$2:$Z$231,16,FALSE)</f>
        <v>106.5</v>
      </c>
      <c r="M13" t="str">
        <f>VLOOKUP(J13,[5]YEAR8!$A$2:$Z$231,26,FALSE)</f>
        <v>M</v>
      </c>
    </row>
    <row r="14" spans="1:15" x14ac:dyDescent="0.25">
      <c r="A14" t="s">
        <v>11</v>
      </c>
      <c r="B14">
        <v>29</v>
      </c>
      <c r="C14" t="s">
        <v>11</v>
      </c>
      <c r="E14" s="48" t="s">
        <v>418</v>
      </c>
      <c r="F14">
        <v>5</v>
      </c>
      <c r="J14" s="2">
        <f>[5]YEAR8!$A13</f>
        <v>152762</v>
      </c>
      <c r="K14" s="2" t="str">
        <f>[5]YEAR8!$B13</f>
        <v>Barnett, Lily</v>
      </c>
      <c r="L14" s="67">
        <f>VLOOKUP(J14,[5]YEAR8!$A$2:$Z$231,16,FALSE)</f>
        <v>112</v>
      </c>
      <c r="M14" t="str">
        <f>VLOOKUP(J14,[5]YEAR8!$A$2:$Z$231,26,FALSE)</f>
        <v>H</v>
      </c>
    </row>
    <row r="15" spans="1:15" x14ac:dyDescent="0.25">
      <c r="A15" t="s">
        <v>9</v>
      </c>
      <c r="B15">
        <v>27</v>
      </c>
      <c r="C15" t="s">
        <v>9</v>
      </c>
      <c r="E15" s="48" t="s">
        <v>419</v>
      </c>
      <c r="F15">
        <v>6</v>
      </c>
      <c r="J15" s="2">
        <f>[5]YEAR8!$A14</f>
        <v>152760</v>
      </c>
      <c r="K15" s="2" t="str">
        <f>[5]YEAR8!$B14</f>
        <v>Bingham, Harry</v>
      </c>
      <c r="L15" s="67">
        <f>VLOOKUP(J15,[5]YEAR8!$A$2:$Z$231,16,FALSE)</f>
        <v>105.5</v>
      </c>
      <c r="M15" t="str">
        <f>VLOOKUP(J15,[5]YEAR8!$A$2:$Z$231,26,FALSE)</f>
        <v>M</v>
      </c>
    </row>
    <row r="16" spans="1:15" x14ac:dyDescent="0.25">
      <c r="A16" t="s">
        <v>13</v>
      </c>
      <c r="B16">
        <v>25</v>
      </c>
      <c r="C16" t="s">
        <v>13</v>
      </c>
      <c r="E16" s="48" t="s">
        <v>420</v>
      </c>
      <c r="F16">
        <v>7</v>
      </c>
      <c r="J16" s="2">
        <f>[5]YEAR8!$A15</f>
        <v>152803</v>
      </c>
      <c r="K16" s="2" t="str">
        <f>[5]YEAR8!$B15</f>
        <v>Bishawu, Tyrone</v>
      </c>
      <c r="L16" s="67">
        <f>VLOOKUP(J16,[5]YEAR8!$A$2:$Z$231,16,FALSE)</f>
        <v>107.5</v>
      </c>
      <c r="M16" t="str">
        <f>VLOOKUP(J16,[5]YEAR8!$A$2:$Z$231,26,FALSE)</f>
        <v>M</v>
      </c>
    </row>
    <row r="17" spans="1:15" x14ac:dyDescent="0.25">
      <c r="A17" t="s">
        <v>15</v>
      </c>
      <c r="B17">
        <v>23</v>
      </c>
      <c r="C17" t="s">
        <v>15</v>
      </c>
      <c r="E17" s="48" t="s">
        <v>421</v>
      </c>
      <c r="F17">
        <v>8</v>
      </c>
      <c r="J17" s="2">
        <f>[5]YEAR8!$A16</f>
        <v>160010</v>
      </c>
      <c r="K17" s="2" t="str">
        <f>[5]YEAR8!$B16</f>
        <v>Borthwick, Beatrice</v>
      </c>
      <c r="L17" s="67">
        <f>VLOOKUP(J17,[5]YEAR8!$A$2:$Z$231,16,FALSE)</f>
        <v>104</v>
      </c>
      <c r="M17" t="str">
        <f>VLOOKUP(J17,[5]YEAR8!$A$2:$Z$231,26,FALSE)</f>
        <v>M</v>
      </c>
    </row>
    <row r="18" spans="1:15" x14ac:dyDescent="0.25">
      <c r="A18" t="s">
        <v>17</v>
      </c>
      <c r="B18">
        <v>21</v>
      </c>
      <c r="C18" t="s">
        <v>17</v>
      </c>
      <c r="E18" s="48"/>
      <c r="J18" s="2">
        <f>[5]YEAR8!$A17</f>
        <v>152861</v>
      </c>
      <c r="K18" s="2" t="str">
        <f>[5]YEAR8!$B17</f>
        <v>Bradshaw, Megan</v>
      </c>
      <c r="L18" s="67">
        <f>VLOOKUP(J18,[5]YEAR8!$A$2:$Z$231,16,FALSE)</f>
        <v>115</v>
      </c>
      <c r="M18" t="str">
        <f>VLOOKUP(J18,[5]YEAR8!$A$2:$Z$231,26,FALSE)</f>
        <v>H</v>
      </c>
      <c r="O18" t="s">
        <v>741</v>
      </c>
    </row>
    <row r="19" spans="1:15" x14ac:dyDescent="0.25">
      <c r="A19" t="s">
        <v>10</v>
      </c>
      <c r="B19">
        <v>19</v>
      </c>
      <c r="C19" t="s">
        <v>10</v>
      </c>
      <c r="E19" s="48"/>
      <c r="J19" s="2">
        <f>[5]YEAR8!$A18</f>
        <v>152878</v>
      </c>
      <c r="K19" s="2" t="str">
        <f>[5]YEAR8!$B18</f>
        <v>Branney-Graveley, Orla</v>
      </c>
      <c r="L19" s="67">
        <f>VLOOKUP(J19,[5]YEAR8!$A$2:$Z$231,16,FALSE)</f>
        <v>108.5</v>
      </c>
      <c r="M19" t="str">
        <f>VLOOKUP(J19,[5]YEAR8!$A$2:$Z$231,26,FALSE)</f>
        <v>M</v>
      </c>
      <c r="O19" t="e">
        <f>VLOOKUP(A3,DATASHEET!B:AA,20,FALSE)+VLOOKUP(A3,DATASHEET!B:AA,21,FALSE)+VLOOKUP(A3,DATASHEET!B:AA,22,FALSE)+VLOOKUP(A3,DATASHEET!B:AA,23,FALSE)+VLOOKUP(A3,DATASHEET!B:AA,24,FALSE)+VLOOKUP(A3,DATASHEET!B:AA,25,FALSE)</f>
        <v>#N/A</v>
      </c>
    </row>
    <row r="20" spans="1:15" x14ac:dyDescent="0.25">
      <c r="A20" t="s">
        <v>18</v>
      </c>
      <c r="B20">
        <v>17</v>
      </c>
      <c r="C20" t="s">
        <v>18</v>
      </c>
      <c r="E20" s="48"/>
      <c r="J20" s="2">
        <f>[5]YEAR8!$A19</f>
        <v>152912</v>
      </c>
      <c r="K20" s="2" t="str">
        <f>[5]YEAR8!$B19</f>
        <v>Brennin, Noah</v>
      </c>
      <c r="L20" s="67">
        <f>VLOOKUP(J20,[5]YEAR8!$A$2:$Z$231,16,FALSE)</f>
        <v>118</v>
      </c>
      <c r="M20" t="str">
        <f>VLOOKUP(J20,[5]YEAR8!$A$2:$Z$231,26,FALSE)</f>
        <v>H</v>
      </c>
    </row>
    <row r="21" spans="1:15" x14ac:dyDescent="0.25">
      <c r="A21" t="s">
        <v>22</v>
      </c>
      <c r="B21">
        <v>15</v>
      </c>
      <c r="C21" t="s">
        <v>22</v>
      </c>
      <c r="J21" s="2">
        <f>[5]YEAR8!$A20</f>
        <v>152740</v>
      </c>
      <c r="K21" s="2" t="str">
        <f>[5]YEAR8!$B20</f>
        <v>Brown, Libby</v>
      </c>
      <c r="L21" s="67">
        <f>VLOOKUP(J21,[5]YEAR8!$A$2:$Z$231,16,FALSE)</f>
        <v>106</v>
      </c>
      <c r="M21" t="str">
        <f>VLOOKUP(J21,[5]YEAR8!$A$2:$Z$231,26,FALSE)</f>
        <v>M</v>
      </c>
    </row>
    <row r="22" spans="1:15" x14ac:dyDescent="0.25">
      <c r="A22" t="s">
        <v>23</v>
      </c>
      <c r="B22">
        <v>13</v>
      </c>
      <c r="C22" t="s">
        <v>23</v>
      </c>
      <c r="J22" s="2">
        <f>[5]YEAR8!$A21</f>
        <v>152777</v>
      </c>
      <c r="K22" s="2" t="str">
        <f>[5]YEAR8!$B21</f>
        <v>Brumpton, Abigail</v>
      </c>
      <c r="L22" s="67">
        <f>VLOOKUP(J22,[5]YEAR8!$A$2:$Z$231,16,FALSE)</f>
        <v>105</v>
      </c>
      <c r="M22" t="str">
        <f>VLOOKUP(J22,[5]YEAR8!$A$2:$Z$231,26,FALSE)</f>
        <v>M</v>
      </c>
    </row>
    <row r="23" spans="1:15" x14ac:dyDescent="0.25">
      <c r="A23" t="s">
        <v>25</v>
      </c>
      <c r="B23">
        <v>11</v>
      </c>
      <c r="C23" t="s">
        <v>25</v>
      </c>
      <c r="J23" s="2">
        <f>[5]YEAR8!$A22</f>
        <v>152786</v>
      </c>
      <c r="K23" s="2" t="str">
        <f>[5]YEAR8!$B22</f>
        <v>Bruno, Francesco</v>
      </c>
      <c r="L23" s="67">
        <f>VLOOKUP(J23,[5]YEAR8!$A$2:$Z$231,16,FALSE)</f>
        <v>101.5</v>
      </c>
      <c r="M23" t="str">
        <f>VLOOKUP(J23,[5]YEAR8!$A$2:$Z$231,26,FALSE)</f>
        <v>M</v>
      </c>
    </row>
    <row r="24" spans="1:15" x14ac:dyDescent="0.25">
      <c r="A24" t="s">
        <v>34</v>
      </c>
      <c r="B24">
        <v>9</v>
      </c>
      <c r="C24" t="s">
        <v>34</v>
      </c>
      <c r="J24" s="2">
        <f>[5]YEAR8!$A23</f>
        <v>152761</v>
      </c>
      <c r="K24" s="2" t="str">
        <f>[5]YEAR8!$B23</f>
        <v>Burling, Gavin</v>
      </c>
      <c r="L24" s="67">
        <f>VLOOKUP(J24,[5]YEAR8!$A$2:$Z$231,16,FALSE)</f>
        <v>107</v>
      </c>
      <c r="M24" t="str">
        <f>VLOOKUP(J24,[5]YEAR8!$A$2:$Z$231,26,FALSE)</f>
        <v>M</v>
      </c>
    </row>
    <row r="25" spans="1:15" x14ac:dyDescent="0.25">
      <c r="A25" t="s">
        <v>35</v>
      </c>
      <c r="B25">
        <v>7</v>
      </c>
      <c r="C25" t="s">
        <v>35</v>
      </c>
      <c r="J25" s="2">
        <f>[5]YEAR8!$A24</f>
        <v>152830</v>
      </c>
      <c r="K25" s="2" t="str">
        <f>[5]YEAR8!$B24</f>
        <v>Byrne, Joseph</v>
      </c>
      <c r="L25" s="67">
        <f>VLOOKUP(J25,[5]YEAR8!$A$2:$Z$231,16,FALSE)</f>
        <v>117</v>
      </c>
      <c r="M25" t="str">
        <f>VLOOKUP(J25,[5]YEAR8!$A$2:$Z$231,26,FALSE)</f>
        <v/>
      </c>
    </row>
    <row r="26" spans="1:15" x14ac:dyDescent="0.25">
      <c r="A26" s="48" t="s">
        <v>155</v>
      </c>
      <c r="B26">
        <v>8</v>
      </c>
      <c r="D26" s="67"/>
      <c r="E26" s="67"/>
      <c r="F26" s="67"/>
      <c r="G26" s="67"/>
      <c r="H26" s="67"/>
      <c r="I26" s="67"/>
      <c r="J26" s="2">
        <f>[5]YEAR8!$A25</f>
        <v>152812</v>
      </c>
      <c r="K26" s="2" t="str">
        <f>[5]YEAR8!$B25</f>
        <v>Carson, Benedict</v>
      </c>
      <c r="L26" s="67">
        <f>VLOOKUP(J26,[5]YEAR8!$A$2:$Z$231,16,FALSE)</f>
        <v>102.5</v>
      </c>
      <c r="M26" t="str">
        <f>VLOOKUP(J26,[5]YEAR8!$A$2:$Z$231,26,FALSE)</f>
        <v>M</v>
      </c>
    </row>
    <row r="27" spans="1:15" x14ac:dyDescent="0.25">
      <c r="A27" s="48" t="s">
        <v>154</v>
      </c>
      <c r="B27">
        <v>6</v>
      </c>
      <c r="D27" s="67"/>
      <c r="E27" s="67"/>
      <c r="F27" s="67"/>
      <c r="G27" s="67"/>
      <c r="H27" s="67"/>
      <c r="I27" s="67"/>
      <c r="J27" s="2">
        <f>[5]YEAR8!$A26</f>
        <v>152782</v>
      </c>
      <c r="K27" s="2" t="str">
        <f>[5]YEAR8!$B26</f>
        <v>Chapman, Levi</v>
      </c>
      <c r="L27" s="67">
        <f>VLOOKUP(J27,[5]YEAR8!$A$2:$Z$231,16,FALSE)</f>
        <v>104.5</v>
      </c>
      <c r="M27" t="str">
        <f>VLOOKUP(J27,[5]YEAR8!$A$2:$Z$231,26,FALSE)</f>
        <v>M</v>
      </c>
    </row>
    <row r="28" spans="1:15" x14ac:dyDescent="0.25">
      <c r="A28" s="48" t="s">
        <v>156</v>
      </c>
      <c r="B28">
        <v>4.5</v>
      </c>
      <c r="D28" s="67"/>
      <c r="E28" s="67"/>
      <c r="F28" s="67"/>
      <c r="G28" s="67"/>
      <c r="H28" s="67"/>
      <c r="I28" s="67"/>
      <c r="J28" s="2">
        <f>[5]YEAR8!$A27</f>
        <v>152837</v>
      </c>
      <c r="K28" s="2" t="str">
        <f>[5]YEAR8!$B27</f>
        <v>Clark, Suzie</v>
      </c>
      <c r="L28" s="67">
        <f>VLOOKUP(J28,[5]YEAR8!$A$2:$Z$231,16,FALSE)</f>
        <v>112.5</v>
      </c>
      <c r="M28" t="str">
        <f>VLOOKUP(J28,[5]YEAR8!$A$2:$Z$231,26,FALSE)</f>
        <v>H</v>
      </c>
    </row>
    <row r="29" spans="1:15" x14ac:dyDescent="0.25">
      <c r="A29" s="48" t="s">
        <v>157</v>
      </c>
      <c r="B29">
        <v>2.5</v>
      </c>
      <c r="D29" s="67"/>
      <c r="E29" s="67"/>
      <c r="F29" s="67"/>
      <c r="G29" s="67"/>
      <c r="H29" s="67"/>
      <c r="I29" s="67"/>
      <c r="J29" s="2">
        <f>[5]YEAR8!$A28</f>
        <v>152780</v>
      </c>
      <c r="K29" s="2" t="str">
        <f>[5]YEAR8!$B28</f>
        <v>Coates, Harley</v>
      </c>
      <c r="L29" s="67">
        <f>VLOOKUP(J29,[5]YEAR8!$A$2:$Z$231,16,FALSE)</f>
        <v>99.5</v>
      </c>
      <c r="M29" t="str">
        <f>VLOOKUP(J29,[5]YEAR8!$A$2:$Z$231,26,FALSE)</f>
        <v>L</v>
      </c>
    </row>
    <row r="30" spans="1:15" x14ac:dyDescent="0.25">
      <c r="A30" s="48" t="s">
        <v>411</v>
      </c>
      <c r="B30">
        <v>8</v>
      </c>
      <c r="J30" s="2">
        <f>[5]YEAR8!$A29</f>
        <v>152857</v>
      </c>
      <c r="K30" s="2" t="str">
        <f>[5]YEAR8!$B29</f>
        <v>Coefield, Patrick</v>
      </c>
      <c r="L30" s="67">
        <f>VLOOKUP(J30,[5]YEAR8!$A$2:$Z$231,16,FALSE)</f>
        <v>109</v>
      </c>
      <c r="M30" t="str">
        <f>VLOOKUP(J30,[5]YEAR8!$A$2:$Z$231,26,FALSE)</f>
        <v>M</v>
      </c>
    </row>
    <row r="31" spans="1:15" x14ac:dyDescent="0.25">
      <c r="A31" s="48" t="s">
        <v>412</v>
      </c>
      <c r="B31">
        <v>6</v>
      </c>
      <c r="J31" s="2">
        <f>[5]YEAR8!$A30</f>
        <v>152934</v>
      </c>
      <c r="K31" s="2" t="str">
        <f>[5]YEAR8!$B30</f>
        <v>Connolly, Arwen</v>
      </c>
      <c r="L31" s="67">
        <f>VLOOKUP(J31,[5]YEAR8!$A$2:$Z$231,16,FALSE)</f>
        <v>101</v>
      </c>
      <c r="M31" t="str">
        <f>VLOOKUP(J31,[5]YEAR8!$A$2:$Z$231,26,FALSE)</f>
        <v>M</v>
      </c>
    </row>
    <row r="32" spans="1:15" x14ac:dyDescent="0.25">
      <c r="A32" s="48" t="s">
        <v>413</v>
      </c>
      <c r="B32">
        <v>4.5</v>
      </c>
      <c r="J32" s="2">
        <f>[5]YEAR8!$A31</f>
        <v>152901</v>
      </c>
      <c r="K32" s="2" t="str">
        <f>[5]YEAR8!$B31</f>
        <v>Connolly, Ethan</v>
      </c>
      <c r="L32" s="67">
        <f>VLOOKUP(J32,[5]YEAR8!$A$2:$Z$231,16,FALSE)</f>
        <v>110</v>
      </c>
      <c r="M32" t="str">
        <f>VLOOKUP(J32,[5]YEAR8!$A$2:$Z$231,26,FALSE)</f>
        <v>H</v>
      </c>
    </row>
    <row r="33" spans="1:13" x14ac:dyDescent="0.25">
      <c r="A33" s="48" t="s">
        <v>414</v>
      </c>
      <c r="B33">
        <v>2.5</v>
      </c>
      <c r="J33" s="2">
        <f>[5]YEAR8!$A32</f>
        <v>152763</v>
      </c>
      <c r="K33" s="2" t="str">
        <f>[5]YEAR8!$B32</f>
        <v>Connolly, Imogen</v>
      </c>
      <c r="L33" s="67">
        <f>VLOOKUP(J33,[5]YEAR8!$A$2:$Z$231,16,FALSE)</f>
        <v>106</v>
      </c>
      <c r="M33" t="str">
        <f>VLOOKUP(J33,[5]YEAR8!$A$2:$Z$231,26,FALSE)</f>
        <v>M</v>
      </c>
    </row>
    <row r="34" spans="1:13" x14ac:dyDescent="0.25">
      <c r="J34" s="2">
        <f>[5]YEAR8!$A33</f>
        <v>152859</v>
      </c>
      <c r="K34" s="2" t="str">
        <f>[5]YEAR8!$B33</f>
        <v>Connolly, India</v>
      </c>
      <c r="L34" s="67">
        <f>VLOOKUP(J34,[5]YEAR8!$A$2:$Z$231,16,FALSE)</f>
        <v>110.5</v>
      </c>
      <c r="M34" t="str">
        <f>VLOOKUP(J34,[5]YEAR8!$A$2:$Z$231,26,FALSE)</f>
        <v>H</v>
      </c>
    </row>
    <row r="35" spans="1:13" x14ac:dyDescent="0.25">
      <c r="J35" s="2">
        <f>[5]YEAR8!$A34</f>
        <v>152879</v>
      </c>
      <c r="K35" s="2" t="str">
        <f>[5]YEAR8!$B34</f>
        <v>Cooling, Olivia</v>
      </c>
      <c r="L35" s="67">
        <f>VLOOKUP(J35,[5]YEAR8!$A$2:$Z$231,16,FALSE)</f>
        <v>100</v>
      </c>
      <c r="M35" t="str">
        <f>VLOOKUP(J35,[5]YEAR8!$A$2:$Z$231,26,FALSE)</f>
        <v>M</v>
      </c>
    </row>
    <row r="36" spans="1:13" x14ac:dyDescent="0.25">
      <c r="J36" s="2">
        <f>[5]YEAR8!$A35</f>
        <v>152849</v>
      </c>
      <c r="K36" s="2" t="str">
        <f>[5]YEAR8!$B35</f>
        <v>Daniel, Esey</v>
      </c>
      <c r="L36" s="67">
        <f>VLOOKUP(J36,[5]YEAR8!$A$2:$Z$231,16,FALSE)</f>
        <v>105.5</v>
      </c>
      <c r="M36" t="str">
        <f>VLOOKUP(J36,[5]YEAR8!$A$2:$Z$231,26,FALSE)</f>
        <v>M</v>
      </c>
    </row>
    <row r="37" spans="1:13" x14ac:dyDescent="0.25">
      <c r="J37" s="2">
        <f>[5]YEAR8!$A36</f>
        <v>152800</v>
      </c>
      <c r="K37" s="2" t="str">
        <f>[5]YEAR8!$B36</f>
        <v>Davies, Bethany</v>
      </c>
      <c r="L37" s="67">
        <f>VLOOKUP(J37,[5]YEAR8!$A$2:$Z$231,16,FALSE)</f>
        <v>110.5</v>
      </c>
      <c r="M37" t="str">
        <f>VLOOKUP(J37,[5]YEAR8!$A$2:$Z$231,26,FALSE)</f>
        <v>H</v>
      </c>
    </row>
    <row r="38" spans="1:13" x14ac:dyDescent="0.25">
      <c r="J38" s="2">
        <f>[5]YEAR8!$A37</f>
        <v>152774</v>
      </c>
      <c r="K38" s="2" t="str">
        <f>[5]YEAR8!$B37</f>
        <v>Disha, Thomas</v>
      </c>
      <c r="L38" s="67">
        <f>VLOOKUP(J38,[5]YEAR8!$A$2:$Z$231,16,FALSE)</f>
        <v>116</v>
      </c>
      <c r="M38" t="str">
        <f>VLOOKUP(J38,[5]YEAR8!$A$2:$Z$231,26,FALSE)</f>
        <v>H</v>
      </c>
    </row>
    <row r="39" spans="1:13" x14ac:dyDescent="0.25">
      <c r="J39" s="2">
        <f>[5]YEAR8!$A38</f>
        <v>152890</v>
      </c>
      <c r="K39" s="2" t="str">
        <f>[5]YEAR8!$B38</f>
        <v>Downing, Joseph</v>
      </c>
      <c r="L39" s="67">
        <f>VLOOKUP(J39,[5]YEAR8!$A$2:$Z$231,16,FALSE)</f>
        <v>105</v>
      </c>
      <c r="M39" t="str">
        <f>VLOOKUP(J39,[5]YEAR8!$A$2:$Z$231,26,FALSE)</f>
        <v>M</v>
      </c>
    </row>
    <row r="40" spans="1:13" x14ac:dyDescent="0.25">
      <c r="J40" s="2">
        <f>[5]YEAR8!$A39</f>
        <v>152892</v>
      </c>
      <c r="K40" s="2" t="str">
        <f>[5]YEAR8!$B39</f>
        <v>Duffy, Lana</v>
      </c>
      <c r="L40" s="67">
        <f>VLOOKUP(J40,[5]YEAR8!$A$2:$Z$231,16,FALSE)</f>
        <v>108</v>
      </c>
      <c r="M40" t="str">
        <f>VLOOKUP(J40,[5]YEAR8!$A$2:$Z$231,26,FALSE)</f>
        <v>M</v>
      </c>
    </row>
    <row r="41" spans="1:13" x14ac:dyDescent="0.25">
      <c r="J41" s="2">
        <f>[5]YEAR8!$A40</f>
        <v>152919</v>
      </c>
      <c r="K41" s="2" t="str">
        <f>[5]YEAR8!$B40</f>
        <v>Dumani, Sandile</v>
      </c>
      <c r="L41" s="67" t="str">
        <f>VLOOKUP(J41,[5]YEAR8!$A$2:$Z$231,16,FALSE)</f>
        <v/>
      </c>
      <c r="M41" t="str">
        <f>VLOOKUP(J41,[5]YEAR8!$A$2:$Z$231,26,FALSE)</f>
        <v/>
      </c>
    </row>
    <row r="42" spans="1:13" x14ac:dyDescent="0.25">
      <c r="J42" s="2">
        <f>[5]YEAR8!$A41</f>
        <v>152860</v>
      </c>
      <c r="K42" s="2" t="str">
        <f>[5]YEAR8!$B41</f>
        <v>Dunn, Alice</v>
      </c>
      <c r="L42" s="67">
        <f>VLOOKUP(J42,[5]YEAR8!$A$2:$Z$231,16,FALSE)</f>
        <v>111</v>
      </c>
      <c r="M42" t="str">
        <f>VLOOKUP(J42,[5]YEAR8!$A$2:$Z$231,26,FALSE)</f>
        <v>H</v>
      </c>
    </row>
    <row r="43" spans="1:13" x14ac:dyDescent="0.25">
      <c r="J43" s="2">
        <f>[5]YEAR8!$A42</f>
        <v>152764</v>
      </c>
      <c r="K43" s="2" t="str">
        <f>[5]YEAR8!$B42</f>
        <v>Dyantyi, Noble</v>
      </c>
      <c r="L43" s="67">
        <f>VLOOKUP(J43,[5]YEAR8!$A$2:$Z$231,16,FALSE)</f>
        <v>97.5</v>
      </c>
      <c r="M43" t="str">
        <f>VLOOKUP(J43,[5]YEAR8!$A$2:$Z$231,26,FALSE)</f>
        <v>L</v>
      </c>
    </row>
    <row r="44" spans="1:13" x14ac:dyDescent="0.25">
      <c r="J44" s="2">
        <f>[5]YEAR8!$A43</f>
        <v>152921</v>
      </c>
      <c r="K44" s="2" t="str">
        <f>[5]YEAR8!$B43</f>
        <v>Ebsworth, Ayda-Mae</v>
      </c>
      <c r="L44" s="67">
        <f>VLOOKUP(J44,[5]YEAR8!$A$2:$Z$231,16,FALSE)</f>
        <v>112.5</v>
      </c>
      <c r="M44" t="str">
        <f>VLOOKUP(J44,[5]YEAR8!$A$2:$Z$231,26,FALSE)</f>
        <v>H</v>
      </c>
    </row>
    <row r="45" spans="1:13" x14ac:dyDescent="0.25">
      <c r="J45" s="2">
        <f>[5]YEAR8!$A44</f>
        <v>152788</v>
      </c>
      <c r="K45" s="2" t="str">
        <f>[5]YEAR8!$B44</f>
        <v>Elliott, Lucy</v>
      </c>
      <c r="L45" s="67">
        <f>VLOOKUP(J45,[5]YEAR8!$A$2:$Z$231,16,FALSE)</f>
        <v>117</v>
      </c>
      <c r="M45" t="str">
        <f>VLOOKUP(J45,[5]YEAR8!$A$2:$Z$231,26,FALSE)</f>
        <v>H</v>
      </c>
    </row>
    <row r="46" spans="1:13" x14ac:dyDescent="0.25">
      <c r="J46" s="2">
        <f>[5]YEAR8!$A45</f>
        <v>152865</v>
      </c>
      <c r="K46" s="2" t="str">
        <f>[5]YEAR8!$B45</f>
        <v>Elom, Melissa</v>
      </c>
      <c r="L46" s="67" t="str">
        <f>VLOOKUP(J46,[5]YEAR8!$A$2:$Z$231,16,FALSE)</f>
        <v/>
      </c>
      <c r="M46" t="str">
        <f>VLOOKUP(J46,[5]YEAR8!$A$2:$Z$231,26,FALSE)</f>
        <v>H</v>
      </c>
    </row>
    <row r="47" spans="1:13" x14ac:dyDescent="0.25">
      <c r="J47" s="2">
        <f>[5]YEAR8!$A46</f>
        <v>152839</v>
      </c>
      <c r="K47" s="2" t="str">
        <f>[5]YEAR8!$B46</f>
        <v>Emmett, Matilda</v>
      </c>
      <c r="L47" s="67">
        <f>VLOOKUP(J47,[5]YEAR8!$A$2:$Z$231,16,FALSE)</f>
        <v>112</v>
      </c>
      <c r="M47" t="str">
        <f>VLOOKUP(J47,[5]YEAR8!$A$2:$Z$231,26,FALSE)</f>
        <v>H</v>
      </c>
    </row>
    <row r="48" spans="1:13" x14ac:dyDescent="0.25">
      <c r="J48" s="2">
        <f>[5]YEAR8!$A47</f>
        <v>152838</v>
      </c>
      <c r="K48" s="2" t="str">
        <f>[5]YEAR8!$B47</f>
        <v>Eyasue, Kalkidan</v>
      </c>
      <c r="L48" s="67">
        <f>VLOOKUP(J48,[5]YEAR8!$A$2:$Z$231,16,FALSE)</f>
        <v>103</v>
      </c>
      <c r="M48" t="str">
        <f>VLOOKUP(J48,[5]YEAR8!$A$2:$Z$231,26,FALSE)</f>
        <v>M</v>
      </c>
    </row>
    <row r="49" spans="10:13" x14ac:dyDescent="0.25">
      <c r="J49" s="2">
        <f>[5]YEAR8!$A48</f>
        <v>152835</v>
      </c>
      <c r="K49" s="2" t="str">
        <f>[5]YEAR8!$B48</f>
        <v>Fagan, Billy</v>
      </c>
      <c r="L49" s="67">
        <f>VLOOKUP(J49,[5]YEAR8!$A$2:$Z$231,16,FALSE)</f>
        <v>100.5</v>
      </c>
      <c r="M49" t="str">
        <f>VLOOKUP(J49,[5]YEAR8!$A$2:$Z$231,26,FALSE)</f>
        <v>M</v>
      </c>
    </row>
    <row r="50" spans="10:13" x14ac:dyDescent="0.25">
      <c r="J50" s="2">
        <f>[5]YEAR8!$A49</f>
        <v>152932</v>
      </c>
      <c r="K50" s="2" t="str">
        <f>[5]YEAR8!$B49</f>
        <v>Farrington, Thomas</v>
      </c>
      <c r="L50" s="67">
        <f>VLOOKUP(J50,[5]YEAR8!$A$2:$Z$231,16,FALSE)</f>
        <v>107.5</v>
      </c>
      <c r="M50" t="str">
        <f>VLOOKUP(J50,[5]YEAR8!$A$2:$Z$231,26,FALSE)</f>
        <v>M</v>
      </c>
    </row>
    <row r="51" spans="10:13" x14ac:dyDescent="0.25">
      <c r="J51" s="2">
        <f>[5]YEAR8!$A50</f>
        <v>152823</v>
      </c>
      <c r="K51" s="2" t="str">
        <f>[5]YEAR8!$B50</f>
        <v>Fekete, Boroka</v>
      </c>
      <c r="L51" s="67">
        <f>VLOOKUP(J51,[5]YEAR8!$A$2:$Z$231,16,FALSE)</f>
        <v>113.5</v>
      </c>
      <c r="M51" t="str">
        <f>VLOOKUP(J51,[5]YEAR8!$A$2:$Z$231,26,FALSE)</f>
        <v>H</v>
      </c>
    </row>
    <row r="52" spans="10:13" x14ac:dyDescent="0.25">
      <c r="J52" s="2">
        <f>[5]YEAR8!$A51</f>
        <v>152825</v>
      </c>
      <c r="K52" s="2" t="str">
        <f>[5]YEAR8!$B51</f>
        <v>Fox, Lana</v>
      </c>
      <c r="L52" s="67">
        <f>VLOOKUP(J52,[5]YEAR8!$A$2:$Z$231,16,FALSE)</f>
        <v>113</v>
      </c>
      <c r="M52" t="str">
        <f>VLOOKUP(J52,[5]YEAR8!$A$2:$Z$231,26,FALSE)</f>
        <v>H</v>
      </c>
    </row>
    <row r="53" spans="10:13" x14ac:dyDescent="0.25">
      <c r="J53" s="2">
        <f>[5]YEAR8!$A52</f>
        <v>160011</v>
      </c>
      <c r="K53" s="2" t="str">
        <f>[5]YEAR8!$B52</f>
        <v>Frawley, Oscar</v>
      </c>
      <c r="L53" s="67" t="str">
        <f>VLOOKUP(J53,[5]YEAR8!$A$2:$Z$231,16,FALSE)</f>
        <v/>
      </c>
      <c r="M53" t="str">
        <f>VLOOKUP(J53,[5]YEAR8!$A$2:$Z$231,26,FALSE)</f>
        <v>H</v>
      </c>
    </row>
    <row r="54" spans="10:13" x14ac:dyDescent="0.25">
      <c r="J54" s="2">
        <f>[5]YEAR8!$A53</f>
        <v>152864</v>
      </c>
      <c r="K54" s="2" t="str">
        <f>[5]YEAR8!$B53</f>
        <v>Freeman, Edward</v>
      </c>
      <c r="L54" s="67">
        <f>VLOOKUP(J54,[5]YEAR8!$A$2:$Z$231,16,FALSE)</f>
        <v>111</v>
      </c>
      <c r="M54" t="str">
        <f>VLOOKUP(J54,[5]YEAR8!$A$2:$Z$231,26,FALSE)</f>
        <v>H</v>
      </c>
    </row>
    <row r="55" spans="10:13" x14ac:dyDescent="0.25">
      <c r="J55" s="2">
        <f>[5]YEAR8!$A54</f>
        <v>152773</v>
      </c>
      <c r="K55" s="2" t="str">
        <f>[5]YEAR8!$B54</f>
        <v>Fuganti, Isaque</v>
      </c>
      <c r="L55" s="67">
        <f>VLOOKUP(J55,[5]YEAR8!$A$2:$Z$231,16,FALSE)</f>
        <v>108.5</v>
      </c>
      <c r="M55" t="str">
        <f>VLOOKUP(J55,[5]YEAR8!$A$2:$Z$231,26,FALSE)</f>
        <v>M</v>
      </c>
    </row>
    <row r="56" spans="10:13" x14ac:dyDescent="0.25">
      <c r="J56" s="2">
        <f>[5]YEAR8!$A55</f>
        <v>152792</v>
      </c>
      <c r="K56" s="2" t="str">
        <f>[5]YEAR8!$B55</f>
        <v>Gachia, Amani</v>
      </c>
      <c r="L56" s="67">
        <f>VLOOKUP(J56,[5]YEAR8!$A$2:$Z$231,16,FALSE)</f>
        <v>99.5</v>
      </c>
      <c r="M56" t="str">
        <f>VLOOKUP(J56,[5]YEAR8!$A$2:$Z$231,26,FALSE)</f>
        <v>L</v>
      </c>
    </row>
    <row r="57" spans="10:13" x14ac:dyDescent="0.25">
      <c r="J57" s="2">
        <f>[5]YEAR8!$A56</f>
        <v>152905</v>
      </c>
      <c r="K57" s="2" t="str">
        <f>[5]YEAR8!$B56</f>
        <v>Geci, Ariana</v>
      </c>
      <c r="L57" s="67">
        <f>VLOOKUP(J57,[5]YEAR8!$A$2:$Z$231,16,FALSE)</f>
        <v>99.5</v>
      </c>
      <c r="M57" t="str">
        <f>VLOOKUP(J57,[5]YEAR8!$A$2:$Z$231,26,FALSE)</f>
        <v>L</v>
      </c>
    </row>
    <row r="58" spans="10:13" x14ac:dyDescent="0.25">
      <c r="J58" s="2">
        <f>[5]YEAR8!$A57</f>
        <v>152925</v>
      </c>
      <c r="K58" s="2" t="str">
        <f>[5]YEAR8!$B57</f>
        <v>Gee, Samuel</v>
      </c>
      <c r="L58" s="67">
        <f>VLOOKUP(J58,[5]YEAR8!$A$2:$Z$231,16,FALSE)</f>
        <v>111</v>
      </c>
      <c r="M58" t="str">
        <f>VLOOKUP(J58,[5]YEAR8!$A$2:$Z$231,26,FALSE)</f>
        <v>H</v>
      </c>
    </row>
    <row r="59" spans="10:13" x14ac:dyDescent="0.25">
      <c r="J59" s="2">
        <f>[5]YEAR8!$A58</f>
        <v>152783</v>
      </c>
      <c r="K59" s="2" t="str">
        <f>[5]YEAR8!$B58</f>
        <v>Gloag, Jack</v>
      </c>
      <c r="L59" s="67">
        <f>VLOOKUP(J59,[5]YEAR8!$A$2:$Z$231,16,FALSE)</f>
        <v>118</v>
      </c>
      <c r="M59" t="str">
        <f>VLOOKUP(J59,[5]YEAR8!$A$2:$Z$231,26,FALSE)</f>
        <v>H</v>
      </c>
    </row>
    <row r="60" spans="10:13" x14ac:dyDescent="0.25">
      <c r="J60" s="2">
        <f>[5]YEAR8!$A59</f>
        <v>152880</v>
      </c>
      <c r="K60" s="2" t="str">
        <f>[5]YEAR8!$B59</f>
        <v>Goddard, Walt</v>
      </c>
      <c r="L60" s="67">
        <f>VLOOKUP(J60,[5]YEAR8!$A$2:$Z$231,16,FALSE)</f>
        <v>103</v>
      </c>
      <c r="M60" t="str">
        <f>VLOOKUP(J60,[5]YEAR8!$A$2:$Z$231,26,FALSE)</f>
        <v>M</v>
      </c>
    </row>
    <row r="61" spans="10:13" x14ac:dyDescent="0.25">
      <c r="J61" s="2">
        <f>[5]YEAR8!$A60</f>
        <v>152914</v>
      </c>
      <c r="K61" s="2" t="str">
        <f>[5]YEAR8!$B60</f>
        <v>Godwill, Chloe</v>
      </c>
      <c r="L61" s="67">
        <f>VLOOKUP(J61,[5]YEAR8!$A$2:$Z$231,16,FALSE)</f>
        <v>103.5</v>
      </c>
      <c r="M61" t="str">
        <f>VLOOKUP(J61,[5]YEAR8!$A$2:$Z$231,26,FALSE)</f>
        <v>M</v>
      </c>
    </row>
    <row r="62" spans="10:13" x14ac:dyDescent="0.25">
      <c r="J62" s="2">
        <f>[5]YEAR8!$A61</f>
        <v>152929</v>
      </c>
      <c r="K62" s="2" t="str">
        <f>[5]YEAR8!$B61</f>
        <v>Gordon, Shenai</v>
      </c>
      <c r="L62" s="67">
        <f>VLOOKUP(J62,[5]YEAR8!$A$2:$Z$231,16,FALSE)</f>
        <v>102</v>
      </c>
      <c r="M62" t="str">
        <f>VLOOKUP(J62,[5]YEAR8!$A$2:$Z$231,26,FALSE)</f>
        <v>M</v>
      </c>
    </row>
    <row r="63" spans="10:13" x14ac:dyDescent="0.25">
      <c r="J63" s="2">
        <f>[5]YEAR8!$A62</f>
        <v>152751</v>
      </c>
      <c r="K63" s="2" t="str">
        <f>[5]YEAR8!$B62</f>
        <v>Grady, Thomas</v>
      </c>
      <c r="L63" s="67">
        <f>VLOOKUP(J63,[5]YEAR8!$A$2:$Z$231,16,FALSE)</f>
        <v>113</v>
      </c>
      <c r="M63" t="str">
        <f>VLOOKUP(J63,[5]YEAR8!$A$2:$Z$231,26,FALSE)</f>
        <v>H</v>
      </c>
    </row>
    <row r="64" spans="10:13" x14ac:dyDescent="0.25">
      <c r="J64" s="2">
        <f>[5]YEAR8!$A63</f>
        <v>160002</v>
      </c>
      <c r="K64" s="2" t="str">
        <f>[5]YEAR8!$B63</f>
        <v>Green, Jadore</v>
      </c>
      <c r="L64" s="67">
        <f>VLOOKUP(J64,[5]YEAR8!$A$2:$Z$231,16,FALSE)</f>
        <v>105.5</v>
      </c>
      <c r="M64" t="str">
        <f>VLOOKUP(J64,[5]YEAR8!$A$2:$Z$231,26,FALSE)</f>
        <v>M</v>
      </c>
    </row>
    <row r="65" spans="10:13" x14ac:dyDescent="0.25">
      <c r="J65" s="2">
        <f>[5]YEAR8!$A64</f>
        <v>152805</v>
      </c>
      <c r="K65" s="2" t="str">
        <f>[5]YEAR8!$B64</f>
        <v>Grzybowski, Oscar</v>
      </c>
      <c r="L65" s="67">
        <f>VLOOKUP(J65,[5]YEAR8!$A$2:$Z$231,16,FALSE)</f>
        <v>112.5</v>
      </c>
      <c r="M65" t="str">
        <f>VLOOKUP(J65,[5]YEAR8!$A$2:$Z$231,26,FALSE)</f>
        <v>H</v>
      </c>
    </row>
    <row r="66" spans="10:13" x14ac:dyDescent="0.25">
      <c r="J66" s="2">
        <f>[5]YEAR8!$A65</f>
        <v>152845</v>
      </c>
      <c r="K66" s="2" t="str">
        <f>[5]YEAR8!$B65</f>
        <v>Gudgeon, Rose</v>
      </c>
      <c r="L66" s="67">
        <f>VLOOKUP(J66,[5]YEAR8!$A$2:$Z$231,16,FALSE)</f>
        <v>107.5</v>
      </c>
      <c r="M66" t="str">
        <f>VLOOKUP(J66,[5]YEAR8!$A$2:$Z$231,26,FALSE)</f>
        <v>M</v>
      </c>
    </row>
    <row r="67" spans="10:13" x14ac:dyDescent="0.25">
      <c r="J67" s="2">
        <f>[5]YEAR8!$A66</f>
        <v>152928</v>
      </c>
      <c r="K67" s="2" t="str">
        <f>[5]YEAR8!$B66</f>
        <v>Gulzar, Zaina</v>
      </c>
      <c r="L67" s="67">
        <f>VLOOKUP(J67,[5]YEAR8!$A$2:$Z$231,16,FALSE)</f>
        <v>108</v>
      </c>
      <c r="M67" t="str">
        <f>VLOOKUP(J67,[5]YEAR8!$A$2:$Z$231,26,FALSE)</f>
        <v>M</v>
      </c>
    </row>
    <row r="68" spans="10:13" x14ac:dyDescent="0.25">
      <c r="J68" s="2">
        <f>[5]YEAR8!$A67</f>
        <v>152875</v>
      </c>
      <c r="K68" s="2" t="str">
        <f>[5]YEAR8!$B67</f>
        <v>Hackwell, George</v>
      </c>
      <c r="L68" s="67">
        <f>VLOOKUP(J68,[5]YEAR8!$A$2:$Z$231,16,FALSE)</f>
        <v>105.5</v>
      </c>
      <c r="M68" t="str">
        <f>VLOOKUP(J68,[5]YEAR8!$A$2:$Z$231,26,FALSE)</f>
        <v>M</v>
      </c>
    </row>
    <row r="69" spans="10:13" x14ac:dyDescent="0.25">
      <c r="J69" s="2">
        <f>[5]YEAR8!$A68</f>
        <v>152883</v>
      </c>
      <c r="K69" s="2" t="str">
        <f>[5]YEAR8!$B68</f>
        <v>Hadi, Rio</v>
      </c>
      <c r="L69" s="67">
        <f>VLOOKUP(J69,[5]YEAR8!$A$2:$Z$231,16,FALSE)</f>
        <v>99.5</v>
      </c>
      <c r="M69" t="str">
        <f>VLOOKUP(J69,[5]YEAR8!$A$2:$Z$231,26,FALSE)</f>
        <v>L</v>
      </c>
    </row>
    <row r="70" spans="10:13" x14ac:dyDescent="0.25">
      <c r="J70" s="2">
        <f>[5]YEAR8!$A69</f>
        <v>152852</v>
      </c>
      <c r="K70" s="2" t="str">
        <f>[5]YEAR8!$B69</f>
        <v>Hambleton, Grace</v>
      </c>
      <c r="L70" s="67">
        <f>VLOOKUP(J70,[5]YEAR8!$A$2:$Z$231,16,FALSE)</f>
        <v>91.5</v>
      </c>
      <c r="M70" t="str">
        <f>VLOOKUP(J70,[5]YEAR8!$A$2:$Z$231,26,FALSE)</f>
        <v>L</v>
      </c>
    </row>
    <row r="71" spans="10:13" x14ac:dyDescent="0.25">
      <c r="J71" s="2">
        <f>[5]YEAR8!$A70</f>
        <v>152771</v>
      </c>
      <c r="K71" s="2" t="str">
        <f>[5]YEAR8!$B70</f>
        <v>Harrison Winks, Georgia</v>
      </c>
      <c r="L71" s="67">
        <f>VLOOKUP(J71,[5]YEAR8!$A$2:$Z$231,16,FALSE)</f>
        <v>108.5</v>
      </c>
      <c r="M71" t="str">
        <f>VLOOKUP(J71,[5]YEAR8!$A$2:$Z$231,26,FALSE)</f>
        <v>M</v>
      </c>
    </row>
    <row r="72" spans="10:13" x14ac:dyDescent="0.25">
      <c r="J72" s="2">
        <f>[5]YEAR8!$A71</f>
        <v>152741</v>
      </c>
      <c r="K72" s="2" t="str">
        <f>[5]YEAR8!$B71</f>
        <v>Hartley, Mischa</v>
      </c>
      <c r="L72" s="67">
        <f>VLOOKUP(J72,[5]YEAR8!$A$2:$Z$231,16,FALSE)</f>
        <v>105</v>
      </c>
      <c r="M72" t="str">
        <f>VLOOKUP(J72,[5]YEAR8!$A$2:$Z$231,26,FALSE)</f>
        <v>M</v>
      </c>
    </row>
    <row r="73" spans="10:13" x14ac:dyDescent="0.25">
      <c r="J73" s="2">
        <f>[5]YEAR8!$A72</f>
        <v>152798</v>
      </c>
      <c r="K73" s="2" t="str">
        <f>[5]YEAR8!$B72</f>
        <v>Hautbergue, Angelica</v>
      </c>
      <c r="L73" s="67">
        <f>VLOOKUP(J73,[5]YEAR8!$A$2:$Z$231,16,FALSE)</f>
        <v>116</v>
      </c>
      <c r="M73" t="str">
        <f>VLOOKUP(J73,[5]YEAR8!$A$2:$Z$231,26,FALSE)</f>
        <v>H</v>
      </c>
    </row>
    <row r="74" spans="10:13" x14ac:dyDescent="0.25">
      <c r="J74" s="2">
        <f>[5]YEAR8!$A73</f>
        <v>152949</v>
      </c>
      <c r="K74" s="2" t="str">
        <f>[5]YEAR8!$B73</f>
        <v>Hawkins, Naomi</v>
      </c>
      <c r="L74" s="67">
        <f>VLOOKUP(J74,[5]YEAR8!$A$2:$Z$231,16,FALSE)</f>
        <v>109.5</v>
      </c>
      <c r="M74" t="str">
        <f>VLOOKUP(J74,[5]YEAR8!$A$2:$Z$231,26,FALSE)</f>
        <v>M</v>
      </c>
    </row>
    <row r="75" spans="10:13" x14ac:dyDescent="0.25">
      <c r="J75" s="2">
        <f>[5]YEAR8!$A74</f>
        <v>152815</v>
      </c>
      <c r="K75" s="2" t="str">
        <f>[5]YEAR8!$B74</f>
        <v>Helm, Mansley</v>
      </c>
      <c r="L75" s="67">
        <f>VLOOKUP(J75,[5]YEAR8!$A$2:$Z$231,16,FALSE)</f>
        <v>110</v>
      </c>
      <c r="M75" t="str">
        <f>VLOOKUP(J75,[5]YEAR8!$A$2:$Z$231,26,FALSE)</f>
        <v>H</v>
      </c>
    </row>
    <row r="76" spans="10:13" x14ac:dyDescent="0.25">
      <c r="J76" s="2">
        <f>[5]YEAR8!$A75</f>
        <v>152881</v>
      </c>
      <c r="K76" s="2" t="str">
        <f>[5]YEAR8!$B75</f>
        <v>Hemmingfield, Marie</v>
      </c>
      <c r="L76" s="67">
        <f>VLOOKUP(J76,[5]YEAR8!$A$2:$Z$231,16,FALSE)</f>
        <v>111.5</v>
      </c>
      <c r="M76" t="str">
        <f>VLOOKUP(J76,[5]YEAR8!$A$2:$Z$231,26,FALSE)</f>
        <v>H</v>
      </c>
    </row>
    <row r="77" spans="10:13" x14ac:dyDescent="0.25">
      <c r="J77" s="2">
        <f>[5]YEAR8!$A76</f>
        <v>152768</v>
      </c>
      <c r="K77" s="2" t="str">
        <f>[5]YEAR8!$B76</f>
        <v>Henok, Daniel</v>
      </c>
      <c r="L77" s="67">
        <f>VLOOKUP(J77,[5]YEAR8!$A$2:$Z$231,16,FALSE)</f>
        <v>110.5</v>
      </c>
      <c r="M77" t="str">
        <f>VLOOKUP(J77,[5]YEAR8!$A$2:$Z$231,26,FALSE)</f>
        <v>H</v>
      </c>
    </row>
    <row r="78" spans="10:13" x14ac:dyDescent="0.25">
      <c r="J78" s="2">
        <f>[5]YEAR8!$A77</f>
        <v>152843</v>
      </c>
      <c r="K78" s="2" t="str">
        <f>[5]YEAR8!$B77</f>
        <v>Hogan, Archie</v>
      </c>
      <c r="L78" s="67">
        <f>VLOOKUP(J78,[5]YEAR8!$A$2:$Z$231,16,FALSE)</f>
        <v>107</v>
      </c>
      <c r="M78" t="str">
        <f>VLOOKUP(J78,[5]YEAR8!$A$2:$Z$231,26,FALSE)</f>
        <v>M</v>
      </c>
    </row>
    <row r="79" spans="10:13" x14ac:dyDescent="0.25">
      <c r="J79" s="2">
        <f>[5]YEAR8!$A78</f>
        <v>152909</v>
      </c>
      <c r="K79" s="2" t="str">
        <f>[5]YEAR8!$B78</f>
        <v>Hogan, Dylan</v>
      </c>
      <c r="L79" s="67">
        <f>VLOOKUP(J79,[5]YEAR8!$A$2:$Z$231,16,FALSE)</f>
        <v>105</v>
      </c>
      <c r="M79" t="str">
        <f>VLOOKUP(J79,[5]YEAR8!$A$2:$Z$231,26,FALSE)</f>
        <v>M</v>
      </c>
    </row>
    <row r="80" spans="10:13" x14ac:dyDescent="0.25">
      <c r="J80" s="2">
        <f>[5]YEAR8!$A79</f>
        <v>152867</v>
      </c>
      <c r="K80" s="2" t="str">
        <f>[5]YEAR8!$B79</f>
        <v>Hoggart, Isabella</v>
      </c>
      <c r="L80" s="67">
        <f>VLOOKUP(J80,[5]YEAR8!$A$2:$Z$231,16,FALSE)</f>
        <v>111.5</v>
      </c>
      <c r="M80" t="str">
        <f>VLOOKUP(J80,[5]YEAR8!$A$2:$Z$231,26,FALSE)</f>
        <v>H</v>
      </c>
    </row>
    <row r="81" spans="10:13" x14ac:dyDescent="0.25">
      <c r="J81" s="2">
        <f>[5]YEAR8!$A80</f>
        <v>152840</v>
      </c>
      <c r="K81" s="2" t="str">
        <f>[5]YEAR8!$B80</f>
        <v>Howden-Wake, Grace</v>
      </c>
      <c r="L81" s="67">
        <f>VLOOKUP(J81,[5]YEAR8!$A$2:$Z$231,16,FALSE)</f>
        <v>99</v>
      </c>
      <c r="M81" t="str">
        <f>VLOOKUP(J81,[5]YEAR8!$A$2:$Z$231,26,FALSE)</f>
        <v>L</v>
      </c>
    </row>
    <row r="82" spans="10:13" x14ac:dyDescent="0.25">
      <c r="J82" s="2">
        <f>[5]YEAR8!$A81</f>
        <v>152872</v>
      </c>
      <c r="K82" s="2" t="str">
        <f>[5]YEAR8!$B81</f>
        <v>Iampietro, Luca</v>
      </c>
      <c r="L82" s="67">
        <f>VLOOKUP(J82,[5]YEAR8!$A$2:$Z$231,16,FALSE)</f>
        <v>110.5</v>
      </c>
      <c r="M82" t="str">
        <f>VLOOKUP(J82,[5]YEAR8!$A$2:$Z$231,26,FALSE)</f>
        <v>H</v>
      </c>
    </row>
    <row r="83" spans="10:13" x14ac:dyDescent="0.25">
      <c r="J83" s="2">
        <f>[5]YEAR8!$A82</f>
        <v>152874</v>
      </c>
      <c r="K83" s="2" t="str">
        <f>[5]YEAR8!$B82</f>
        <v>Jaki, Zuzanna</v>
      </c>
      <c r="L83" s="67">
        <f>VLOOKUP(J83,[5]YEAR8!$A$2:$Z$231,16,FALSE)</f>
        <v>107.5</v>
      </c>
      <c r="M83" t="str">
        <f>VLOOKUP(J83,[5]YEAR8!$A$2:$Z$231,26,FALSE)</f>
        <v>M</v>
      </c>
    </row>
    <row r="84" spans="10:13" x14ac:dyDescent="0.25">
      <c r="J84" s="2">
        <f>[5]YEAR8!$A83</f>
        <v>152797</v>
      </c>
      <c r="K84" s="2" t="str">
        <f>[5]YEAR8!$B83</f>
        <v>Jeje, Oluwafolawemi</v>
      </c>
      <c r="L84" s="67">
        <f>VLOOKUP(J84,[5]YEAR8!$A$2:$Z$231,16,FALSE)</f>
        <v>110.5</v>
      </c>
      <c r="M84" t="str">
        <f>VLOOKUP(J84,[5]YEAR8!$A$2:$Z$231,26,FALSE)</f>
        <v>H</v>
      </c>
    </row>
    <row r="85" spans="10:13" x14ac:dyDescent="0.25">
      <c r="J85" s="2">
        <f>[5]YEAR8!$A84</f>
        <v>152850</v>
      </c>
      <c r="K85" s="2" t="str">
        <f>[5]YEAR8!$B84</f>
        <v>Jokonya, Tadiwanashe</v>
      </c>
      <c r="L85" s="67">
        <f>VLOOKUP(J85,[5]YEAR8!$A$2:$Z$231,16,FALSE)</f>
        <v>97</v>
      </c>
      <c r="M85" t="str">
        <f>VLOOKUP(J85,[5]YEAR8!$A$2:$Z$231,26,FALSE)</f>
        <v>L</v>
      </c>
    </row>
    <row r="86" spans="10:13" x14ac:dyDescent="0.25">
      <c r="J86" s="2">
        <f>[5]YEAR8!$A85</f>
        <v>152884</v>
      </c>
      <c r="K86" s="2" t="str">
        <f>[5]YEAR8!$B85</f>
        <v>Jones Avila, Rafael</v>
      </c>
      <c r="L86" s="67">
        <f>VLOOKUP(J86,[5]YEAR8!$A$2:$Z$231,16,FALSE)</f>
        <v>100.5</v>
      </c>
      <c r="M86" t="str">
        <f>VLOOKUP(J86,[5]YEAR8!$A$2:$Z$231,26,FALSE)</f>
        <v>M</v>
      </c>
    </row>
    <row r="87" spans="10:13" x14ac:dyDescent="0.25">
      <c r="J87" s="2">
        <f>[5]YEAR8!$A86</f>
        <v>152794</v>
      </c>
      <c r="K87" s="2" t="str">
        <f>[5]YEAR8!$B86</f>
        <v>Kabbie, Kaleb</v>
      </c>
      <c r="L87" s="67">
        <f>VLOOKUP(J87,[5]YEAR8!$A$2:$Z$231,16,FALSE)</f>
        <v>93.5</v>
      </c>
      <c r="M87" t="str">
        <f>VLOOKUP(J87,[5]YEAR8!$A$2:$Z$231,26,FALSE)</f>
        <v>L</v>
      </c>
    </row>
    <row r="88" spans="10:13" x14ac:dyDescent="0.25">
      <c r="J88" s="2">
        <f>[5]YEAR8!$A87</f>
        <v>152855</v>
      </c>
      <c r="K88" s="2" t="str">
        <f>[5]YEAR8!$B87</f>
        <v>Kabunga, Daniel</v>
      </c>
      <c r="L88" s="67">
        <f>VLOOKUP(J88,[5]YEAR8!$A$2:$Z$231,16,FALSE)</f>
        <v>109</v>
      </c>
      <c r="M88" t="str">
        <f>VLOOKUP(J88,[5]YEAR8!$A$2:$Z$231,26,FALSE)</f>
        <v>M</v>
      </c>
    </row>
    <row r="89" spans="10:13" x14ac:dyDescent="0.25">
      <c r="J89" s="2">
        <f>[5]YEAR8!$A88</f>
        <v>152916</v>
      </c>
      <c r="K89" s="2" t="str">
        <f>[5]YEAR8!$B88</f>
        <v>Kazadi, Oliver</v>
      </c>
      <c r="L89" s="67">
        <f>VLOOKUP(J89,[5]YEAR8!$A$2:$Z$231,16,FALSE)</f>
        <v>112.5</v>
      </c>
      <c r="M89" t="str">
        <f>VLOOKUP(J89,[5]YEAR8!$A$2:$Z$231,26,FALSE)</f>
        <v>H</v>
      </c>
    </row>
    <row r="90" spans="10:13" x14ac:dyDescent="0.25">
      <c r="J90" s="2">
        <f>[5]YEAR8!$A89</f>
        <v>152887</v>
      </c>
      <c r="K90" s="2" t="str">
        <f>[5]YEAR8!$B89</f>
        <v>Khan, Inaya</v>
      </c>
      <c r="L90" s="67">
        <f>VLOOKUP(J90,[5]YEAR8!$A$2:$Z$231,16,FALSE)</f>
        <v>100.5</v>
      </c>
      <c r="M90" t="str">
        <f>VLOOKUP(J90,[5]YEAR8!$A$2:$Z$231,26,FALSE)</f>
        <v>M</v>
      </c>
    </row>
    <row r="91" spans="10:13" x14ac:dyDescent="0.25">
      <c r="J91" s="2">
        <f>[5]YEAR8!$A90</f>
        <v>152885</v>
      </c>
      <c r="K91" s="2" t="str">
        <f>[5]YEAR8!$B90</f>
        <v>Kiket-Makoubi, Inkeprokpa</v>
      </c>
      <c r="L91" s="67">
        <f>VLOOKUP(J91,[5]YEAR8!$A$2:$Z$231,16,FALSE)</f>
        <v>116</v>
      </c>
      <c r="M91" t="str">
        <f>VLOOKUP(J91,[5]YEAR8!$A$2:$Z$231,26,FALSE)</f>
        <v>H</v>
      </c>
    </row>
    <row r="92" spans="10:13" x14ac:dyDescent="0.25">
      <c r="J92" s="2">
        <f>[5]YEAR8!$A91</f>
        <v>152922</v>
      </c>
      <c r="K92" s="2" t="str">
        <f>[5]YEAR8!$B91</f>
        <v>King, Sarah</v>
      </c>
      <c r="L92" s="67">
        <f>VLOOKUP(J92,[5]YEAR8!$A$2:$Z$231,16,FALSE)</f>
        <v>112.5</v>
      </c>
      <c r="M92" t="str">
        <f>VLOOKUP(J92,[5]YEAR8!$A$2:$Z$231,26,FALSE)</f>
        <v>H</v>
      </c>
    </row>
    <row r="93" spans="10:13" x14ac:dyDescent="0.25">
      <c r="J93" s="2">
        <f>[5]YEAR8!$A92</f>
        <v>152902</v>
      </c>
      <c r="K93" s="2" t="str">
        <f>[5]YEAR8!$B92</f>
        <v>King-Smith, Leo</v>
      </c>
      <c r="L93" s="67">
        <f>VLOOKUP(J93,[5]YEAR8!$A$2:$Z$231,16,FALSE)</f>
        <v>116.5</v>
      </c>
      <c r="M93" t="str">
        <f>VLOOKUP(J93,[5]YEAR8!$A$2:$Z$231,26,FALSE)</f>
        <v>H</v>
      </c>
    </row>
    <row r="94" spans="10:13" x14ac:dyDescent="0.25">
      <c r="J94" s="2">
        <f>[5]YEAR8!$A93</f>
        <v>152876</v>
      </c>
      <c r="K94" s="2" t="str">
        <f>[5]YEAR8!$B93</f>
        <v>Kirby, Caleb</v>
      </c>
      <c r="L94" s="67">
        <f>VLOOKUP(J94,[5]YEAR8!$A$2:$Z$231,16,FALSE)</f>
        <v>112</v>
      </c>
      <c r="M94" t="str">
        <f>VLOOKUP(J94,[5]YEAR8!$A$2:$Z$231,26,FALSE)</f>
        <v>H</v>
      </c>
    </row>
    <row r="95" spans="10:13" x14ac:dyDescent="0.25">
      <c r="J95" s="2">
        <f>[5]YEAR8!$A94</f>
        <v>152811</v>
      </c>
      <c r="K95" s="2" t="str">
        <f>[5]YEAR8!$B94</f>
        <v>Kirkman, Harry</v>
      </c>
      <c r="L95" s="67">
        <f>VLOOKUP(J95,[5]YEAR8!$A$2:$Z$231,16,FALSE)</f>
        <v>107.5</v>
      </c>
      <c r="M95" t="str">
        <f>VLOOKUP(J95,[5]YEAR8!$A$2:$Z$231,26,FALSE)</f>
        <v>M</v>
      </c>
    </row>
    <row r="96" spans="10:13" x14ac:dyDescent="0.25">
      <c r="J96" s="2">
        <f>[5]YEAR8!$A95</f>
        <v>152918</v>
      </c>
      <c r="K96" s="2" t="str">
        <f>[5]YEAR8!$B95</f>
        <v>Kowalski, Marcel</v>
      </c>
      <c r="L96" s="67">
        <f>VLOOKUP(J96,[5]YEAR8!$A$2:$Z$231,16,FALSE)</f>
        <v>104.5</v>
      </c>
      <c r="M96" t="str">
        <f>VLOOKUP(J96,[5]YEAR8!$A$2:$Z$231,26,FALSE)</f>
        <v>M</v>
      </c>
    </row>
    <row r="97" spans="10:13" x14ac:dyDescent="0.25">
      <c r="J97" s="2">
        <f>[5]YEAR8!$A96</f>
        <v>152747</v>
      </c>
      <c r="K97" s="2" t="str">
        <f>[5]YEAR8!$B96</f>
        <v>Lagason, Jakob</v>
      </c>
      <c r="L97" s="67">
        <f>VLOOKUP(J97,[5]YEAR8!$A$2:$Z$231,16,FALSE)</f>
        <v>119</v>
      </c>
      <c r="M97" t="str">
        <f>VLOOKUP(J97,[5]YEAR8!$A$2:$Z$231,26,FALSE)</f>
        <v/>
      </c>
    </row>
    <row r="98" spans="10:13" x14ac:dyDescent="0.25">
      <c r="J98" s="2">
        <f>[5]YEAR8!$A97</f>
        <v>152779</v>
      </c>
      <c r="K98" s="2" t="str">
        <f>[5]YEAR8!$B97</f>
        <v>Lake, Samuel</v>
      </c>
      <c r="L98" s="67">
        <f>VLOOKUP(J98,[5]YEAR8!$A$2:$Z$231,16,FALSE)</f>
        <v>117</v>
      </c>
      <c r="M98" t="str">
        <f>VLOOKUP(J98,[5]YEAR8!$A$2:$Z$231,26,FALSE)</f>
        <v/>
      </c>
    </row>
    <row r="99" spans="10:13" x14ac:dyDescent="0.25">
      <c r="J99" s="2">
        <f>[5]YEAR8!$A98</f>
        <v>152748</v>
      </c>
      <c r="K99" s="2" t="str">
        <f>[5]YEAR8!$B98</f>
        <v>Leadley, Daisy</v>
      </c>
      <c r="L99" s="67">
        <f>VLOOKUP(J99,[5]YEAR8!$A$2:$Z$231,16,FALSE)</f>
        <v>103.5</v>
      </c>
      <c r="M99" t="str">
        <f>VLOOKUP(J99,[5]YEAR8!$A$2:$Z$231,26,FALSE)</f>
        <v>M</v>
      </c>
    </row>
    <row r="100" spans="10:13" x14ac:dyDescent="0.25">
      <c r="J100" s="2">
        <f>[5]YEAR8!$A99</f>
        <v>152809</v>
      </c>
      <c r="K100" s="2" t="str">
        <f>[5]YEAR8!$B99</f>
        <v>Ledger, Arianna</v>
      </c>
      <c r="L100" s="67">
        <f>VLOOKUP(J100,[5]YEAR8!$A$2:$Z$231,16,FALSE)</f>
        <v>103</v>
      </c>
      <c r="M100" t="str">
        <f>VLOOKUP(J100,[5]YEAR8!$A$2:$Z$231,26,FALSE)</f>
        <v>M</v>
      </c>
    </row>
    <row r="101" spans="10:13" x14ac:dyDescent="0.25">
      <c r="J101" s="2">
        <f>[5]YEAR8!$A100</f>
        <v>152814</v>
      </c>
      <c r="K101" s="2" t="str">
        <f>[5]YEAR8!$B100</f>
        <v>Lin, Queenie</v>
      </c>
      <c r="L101" s="67">
        <f>VLOOKUP(J101,[5]YEAR8!$A$2:$Z$231,16,FALSE)</f>
        <v>113.5</v>
      </c>
      <c r="M101" t="str">
        <f>VLOOKUP(J101,[5]YEAR8!$A$2:$Z$231,26,FALSE)</f>
        <v>H</v>
      </c>
    </row>
    <row r="102" spans="10:13" x14ac:dyDescent="0.25">
      <c r="J102" s="2">
        <f>[5]YEAR8!$A101</f>
        <v>160001</v>
      </c>
      <c r="K102" s="2" t="str">
        <f>[5]YEAR8!$B101</f>
        <v>Loh, Caleb</v>
      </c>
      <c r="L102" s="67">
        <f>VLOOKUP(J102,[5]YEAR8!$A$2:$Z$231,16,FALSE)</f>
        <v>119</v>
      </c>
      <c r="M102" t="str">
        <f>VLOOKUP(J102,[5]YEAR8!$A$2:$Z$231,26,FALSE)</f>
        <v>H</v>
      </c>
    </row>
    <row r="103" spans="10:13" x14ac:dyDescent="0.25">
      <c r="J103" s="2">
        <f>[5]YEAR8!$A102</f>
        <v>152772</v>
      </c>
      <c r="K103" s="2" t="str">
        <f>[5]YEAR8!$B102</f>
        <v>Loxley-Teasdale, Erin</v>
      </c>
      <c r="L103" s="67">
        <f>VLOOKUP(J103,[5]YEAR8!$A$2:$Z$231,16,FALSE)</f>
        <v>111</v>
      </c>
      <c r="M103" t="str">
        <f>VLOOKUP(J103,[5]YEAR8!$A$2:$Z$231,26,FALSE)</f>
        <v>H</v>
      </c>
    </row>
    <row r="104" spans="10:13" x14ac:dyDescent="0.25">
      <c r="J104" s="2">
        <f>[5]YEAR8!$A103</f>
        <v>152804</v>
      </c>
      <c r="K104" s="2" t="str">
        <f>[5]YEAR8!$B103</f>
        <v>Lutakome, Whitney</v>
      </c>
      <c r="L104" s="67">
        <f>VLOOKUP(J104,[5]YEAR8!$A$2:$Z$231,16,FALSE)</f>
        <v>111</v>
      </c>
      <c r="M104" t="str">
        <f>VLOOKUP(J104,[5]YEAR8!$A$2:$Z$231,26,FALSE)</f>
        <v>H</v>
      </c>
    </row>
    <row r="105" spans="10:13" x14ac:dyDescent="0.25">
      <c r="J105" s="2">
        <f>[5]YEAR8!$A104</f>
        <v>152787</v>
      </c>
      <c r="K105" s="2" t="str">
        <f>[5]YEAR8!$B104</f>
        <v>Machon, Charlie</v>
      </c>
      <c r="L105" s="67">
        <f>VLOOKUP(J105,[5]YEAR8!$A$2:$Z$231,16,FALSE)</f>
        <v>103</v>
      </c>
      <c r="M105" t="str">
        <f>VLOOKUP(J105,[5]YEAR8!$A$2:$Z$231,26,FALSE)</f>
        <v>M</v>
      </c>
    </row>
    <row r="106" spans="10:13" x14ac:dyDescent="0.25">
      <c r="J106" s="2">
        <f>[5]YEAR8!$A105</f>
        <v>152939</v>
      </c>
      <c r="K106" s="2" t="str">
        <f>[5]YEAR8!$B105</f>
        <v>Maheswara, Sava</v>
      </c>
      <c r="L106" s="67">
        <f>VLOOKUP(J106,[5]YEAR8!$A$2:$Z$231,16,FALSE)</f>
        <v>95</v>
      </c>
      <c r="M106" t="str">
        <f>VLOOKUP(J106,[5]YEAR8!$A$2:$Z$231,26,FALSE)</f>
        <v>L</v>
      </c>
    </row>
    <row r="107" spans="10:13" x14ac:dyDescent="0.25">
      <c r="J107" s="2">
        <f>[5]YEAR8!$A106</f>
        <v>152807</v>
      </c>
      <c r="K107" s="2" t="str">
        <f>[5]YEAR8!$B106</f>
        <v>Mahoney, Lewis</v>
      </c>
      <c r="L107" s="67">
        <f>VLOOKUP(J107,[5]YEAR8!$A$2:$Z$231,16,FALSE)</f>
        <v>116</v>
      </c>
      <c r="M107" t="str">
        <f>VLOOKUP(J107,[5]YEAR8!$A$2:$Z$231,26,FALSE)</f>
        <v/>
      </c>
    </row>
    <row r="108" spans="10:13" x14ac:dyDescent="0.25">
      <c r="J108" s="2">
        <f>[5]YEAR8!$A107</f>
        <v>152816</v>
      </c>
      <c r="K108" s="2" t="str">
        <f>[5]YEAR8!$B107</f>
        <v>Makanjuola, Oluwademilade</v>
      </c>
      <c r="L108" s="67">
        <f>VLOOKUP(J108,[5]YEAR8!$A$2:$Z$231,16,FALSE)</f>
        <v>114.5</v>
      </c>
      <c r="M108" t="str">
        <f>VLOOKUP(J108,[5]YEAR8!$A$2:$Z$231,26,FALSE)</f>
        <v>H</v>
      </c>
    </row>
    <row r="109" spans="10:13" x14ac:dyDescent="0.25">
      <c r="J109" s="2">
        <f>[5]YEAR8!$A108</f>
        <v>152848</v>
      </c>
      <c r="K109" s="2" t="str">
        <f>[5]YEAR8!$B108</f>
        <v>Makele, Evan</v>
      </c>
      <c r="L109" s="67">
        <f>VLOOKUP(J109,[5]YEAR8!$A$2:$Z$231,16,FALSE)</f>
        <v>105</v>
      </c>
      <c r="M109" t="str">
        <f>VLOOKUP(J109,[5]YEAR8!$A$2:$Z$231,26,FALSE)</f>
        <v>M</v>
      </c>
    </row>
    <row r="110" spans="10:13" x14ac:dyDescent="0.25">
      <c r="J110" s="2">
        <f>[5]YEAR8!$A109</f>
        <v>152789</v>
      </c>
      <c r="K110" s="2" t="str">
        <f>[5]YEAR8!$B109</f>
        <v>Mansergh, Joshua</v>
      </c>
      <c r="L110" s="67">
        <f>VLOOKUP(J110,[5]YEAR8!$A$2:$Z$231,16,FALSE)</f>
        <v>119</v>
      </c>
      <c r="M110" t="str">
        <f>VLOOKUP(J110,[5]YEAR8!$A$2:$Z$231,26,FALSE)</f>
        <v>H</v>
      </c>
    </row>
    <row r="111" spans="10:13" x14ac:dyDescent="0.25">
      <c r="J111" s="2">
        <f>[5]YEAR8!$A110</f>
        <v>152900</v>
      </c>
      <c r="K111" s="2" t="str">
        <f>[5]YEAR8!$B110</f>
        <v>Marples, Shay</v>
      </c>
      <c r="L111" s="67">
        <f>VLOOKUP(J111,[5]YEAR8!$A$2:$Z$231,16,FALSE)</f>
        <v>106.5</v>
      </c>
      <c r="M111" t="str">
        <f>VLOOKUP(J111,[5]YEAR8!$A$2:$Z$231,26,FALSE)</f>
        <v>M</v>
      </c>
    </row>
    <row r="112" spans="10:13" x14ac:dyDescent="0.25">
      <c r="J112" s="2">
        <f>[5]YEAR8!$A111</f>
        <v>152791</v>
      </c>
      <c r="K112" s="2" t="str">
        <f>[5]YEAR8!$B111</f>
        <v>Marshall, Alison</v>
      </c>
      <c r="L112" s="67">
        <f>VLOOKUP(J112,[5]YEAR8!$A$2:$Z$231,16,FALSE)</f>
        <v>116</v>
      </c>
      <c r="M112" t="str">
        <f>VLOOKUP(J112,[5]YEAR8!$A$2:$Z$231,26,FALSE)</f>
        <v>H</v>
      </c>
    </row>
    <row r="113" spans="10:13" x14ac:dyDescent="0.25">
      <c r="J113" s="2">
        <f>[5]YEAR8!$A112</f>
        <v>152758</v>
      </c>
      <c r="K113" s="2" t="str">
        <f>[5]YEAR8!$B112</f>
        <v>Marshall, Beatrice</v>
      </c>
      <c r="L113" s="67">
        <f>VLOOKUP(J113,[5]YEAR8!$A$2:$Z$231,16,FALSE)</f>
        <v>113.5</v>
      </c>
      <c r="M113" t="str">
        <f>VLOOKUP(J113,[5]YEAR8!$A$2:$Z$231,26,FALSE)</f>
        <v>H</v>
      </c>
    </row>
    <row r="114" spans="10:13" x14ac:dyDescent="0.25">
      <c r="J114" s="2">
        <f>[5]YEAR8!$A113</f>
        <v>152889</v>
      </c>
      <c r="K114" s="2" t="str">
        <f>[5]YEAR8!$B113</f>
        <v>Martin, Isabel</v>
      </c>
      <c r="L114" s="67">
        <f>VLOOKUP(J114,[5]YEAR8!$A$2:$Z$231,16,FALSE)</f>
        <v>113.5</v>
      </c>
      <c r="M114" t="str">
        <f>VLOOKUP(J114,[5]YEAR8!$A$2:$Z$231,26,FALSE)</f>
        <v>H</v>
      </c>
    </row>
    <row r="115" spans="10:13" x14ac:dyDescent="0.25">
      <c r="J115" s="2">
        <f>[5]YEAR8!$A114</f>
        <v>152895</v>
      </c>
      <c r="K115" s="2" t="str">
        <f>[5]YEAR8!$B114</f>
        <v>Matischen, Mateo</v>
      </c>
      <c r="L115" s="67">
        <f>VLOOKUP(J115,[5]YEAR8!$A$2:$Z$231,16,FALSE)</f>
        <v>103.5</v>
      </c>
      <c r="M115" t="str">
        <f>VLOOKUP(J115,[5]YEAR8!$A$2:$Z$231,26,FALSE)</f>
        <v>M</v>
      </c>
    </row>
    <row r="116" spans="10:13" x14ac:dyDescent="0.25">
      <c r="J116" s="2">
        <f>[5]YEAR8!$A115</f>
        <v>160009</v>
      </c>
      <c r="K116" s="2" t="str">
        <f>[5]YEAR8!$B115</f>
        <v>Matthews, Skyler</v>
      </c>
      <c r="L116" s="67" t="str">
        <f>VLOOKUP(J116,[5]YEAR8!$A$2:$Z$231,16,FALSE)</f>
        <v/>
      </c>
      <c r="M116" t="str">
        <f>VLOOKUP(J116,[5]YEAR8!$A$2:$Z$231,26,FALSE)</f>
        <v>H</v>
      </c>
    </row>
    <row r="117" spans="10:13" x14ac:dyDescent="0.25">
      <c r="J117" s="2">
        <f>[5]YEAR8!$A116</f>
        <v>152854</v>
      </c>
      <c r="K117" s="2" t="str">
        <f>[5]YEAR8!$B116</f>
        <v>Mazhindu, Takudzwa</v>
      </c>
      <c r="L117" s="67">
        <f>VLOOKUP(J117,[5]YEAR8!$A$2:$Z$231,16,FALSE)</f>
        <v>107</v>
      </c>
      <c r="M117" t="str">
        <f>VLOOKUP(J117,[5]YEAR8!$A$2:$Z$231,26,FALSE)</f>
        <v>M</v>
      </c>
    </row>
    <row r="118" spans="10:13" x14ac:dyDescent="0.25">
      <c r="J118" s="2">
        <f>[5]YEAR8!$A117</f>
        <v>152915</v>
      </c>
      <c r="K118" s="2" t="str">
        <f>[5]YEAR8!$B117</f>
        <v>Mbah, Joseph</v>
      </c>
      <c r="L118" s="67">
        <f>VLOOKUP(J118,[5]YEAR8!$A$2:$Z$231,16,FALSE)</f>
        <v>100.5</v>
      </c>
      <c r="M118" t="str">
        <f>VLOOKUP(J118,[5]YEAR8!$A$2:$Z$231,26,FALSE)</f>
        <v>M</v>
      </c>
    </row>
    <row r="119" spans="10:13" x14ac:dyDescent="0.25">
      <c r="J119" s="2">
        <f>[5]YEAR8!$A118</f>
        <v>152818</v>
      </c>
      <c r="K119" s="2" t="str">
        <f>[5]YEAR8!$B118</f>
        <v>Mbukanma, Christiana</v>
      </c>
      <c r="L119" s="67">
        <f>VLOOKUP(J119,[5]YEAR8!$A$2:$Z$231,16,FALSE)</f>
        <v>99.5</v>
      </c>
      <c r="M119" t="str">
        <f>VLOOKUP(J119,[5]YEAR8!$A$2:$Z$231,26,FALSE)</f>
        <v>L</v>
      </c>
    </row>
    <row r="120" spans="10:13" x14ac:dyDescent="0.25">
      <c r="J120" s="2">
        <f>[5]YEAR8!$A119</f>
        <v>152873</v>
      </c>
      <c r="K120" s="2" t="str">
        <f>[5]YEAR8!$B119</f>
        <v>McDonagh-Hutton, Daisy</v>
      </c>
      <c r="L120" s="67">
        <f>VLOOKUP(J120,[5]YEAR8!$A$2:$Z$231,16,FALSE)</f>
        <v>105</v>
      </c>
      <c r="M120" t="str">
        <f>VLOOKUP(J120,[5]YEAR8!$A$2:$Z$231,26,FALSE)</f>
        <v>M</v>
      </c>
    </row>
    <row r="121" spans="10:13" x14ac:dyDescent="0.25">
      <c r="J121" s="2">
        <f>[5]YEAR8!$A120</f>
        <v>152940</v>
      </c>
      <c r="K121" s="2" t="str">
        <f>[5]YEAR8!$B120</f>
        <v>McDonagh-Hutton, Matilda</v>
      </c>
      <c r="L121" s="67">
        <f>VLOOKUP(J121,[5]YEAR8!$A$2:$Z$231,16,FALSE)</f>
        <v>103.5</v>
      </c>
      <c r="M121" t="str">
        <f>VLOOKUP(J121,[5]YEAR8!$A$2:$Z$231,26,FALSE)</f>
        <v>M</v>
      </c>
    </row>
    <row r="122" spans="10:13" x14ac:dyDescent="0.25">
      <c r="J122" s="2">
        <f>[5]YEAR8!$A121</f>
        <v>152744</v>
      </c>
      <c r="K122" s="2" t="str">
        <f>[5]YEAR8!$B121</f>
        <v>McDonald-Jaffier, Amaya</v>
      </c>
      <c r="L122" s="67">
        <f>VLOOKUP(J122,[5]YEAR8!$A$2:$Z$231,16,FALSE)</f>
        <v>105</v>
      </c>
      <c r="M122" t="str">
        <f>VLOOKUP(J122,[5]YEAR8!$A$2:$Z$231,26,FALSE)</f>
        <v>M</v>
      </c>
    </row>
    <row r="123" spans="10:13" x14ac:dyDescent="0.25">
      <c r="J123" s="2">
        <f>[5]YEAR8!$A122</f>
        <v>152941</v>
      </c>
      <c r="K123" s="2" t="str">
        <f>[5]YEAR8!$B122</f>
        <v>McKinney, Ingrid</v>
      </c>
      <c r="L123" s="67">
        <f>VLOOKUP(J123,[5]YEAR8!$A$2:$Z$231,16,FALSE)</f>
        <v>109</v>
      </c>
      <c r="M123" t="str">
        <f>VLOOKUP(J123,[5]YEAR8!$A$2:$Z$231,26,FALSE)</f>
        <v>M</v>
      </c>
    </row>
    <row r="124" spans="10:13" x14ac:dyDescent="0.25">
      <c r="J124" s="2">
        <f>[5]YEAR8!$A123</f>
        <v>152888</v>
      </c>
      <c r="K124" s="2" t="str">
        <f>[5]YEAR8!$B123</f>
        <v>Medhanie, Sesen</v>
      </c>
      <c r="L124" s="67">
        <f>VLOOKUP(J124,[5]YEAR8!$A$2:$Z$231,16,FALSE)</f>
        <v>107</v>
      </c>
      <c r="M124" t="str">
        <f>VLOOKUP(J124,[5]YEAR8!$A$2:$Z$231,26,FALSE)</f>
        <v>M</v>
      </c>
    </row>
    <row r="125" spans="10:13" x14ac:dyDescent="0.25">
      <c r="J125" s="2">
        <f>[5]YEAR8!$A124</f>
        <v>152894</v>
      </c>
      <c r="K125" s="2" t="str">
        <f>[5]YEAR8!$B124</f>
        <v>Monaghan, Elizabeth</v>
      </c>
      <c r="L125" s="67">
        <f>VLOOKUP(J125,[5]YEAR8!$A$2:$Z$231,16,FALSE)</f>
        <v>116</v>
      </c>
      <c r="M125" t="str">
        <f>VLOOKUP(J125,[5]YEAR8!$A$2:$Z$231,26,FALSE)</f>
        <v>H</v>
      </c>
    </row>
    <row r="126" spans="10:13" x14ac:dyDescent="0.25">
      <c r="J126" s="2">
        <f>[5]YEAR8!$A125</f>
        <v>152784</v>
      </c>
      <c r="K126" s="2" t="str">
        <f>[5]YEAR8!$B125</f>
        <v>Monfredi, Max</v>
      </c>
      <c r="L126" s="67">
        <f>VLOOKUP(J126,[5]YEAR8!$A$2:$Z$231,16,FALSE)</f>
        <v>107</v>
      </c>
      <c r="M126" t="str">
        <f>VLOOKUP(J126,[5]YEAR8!$A$2:$Z$231,26,FALSE)</f>
        <v>M</v>
      </c>
    </row>
    <row r="127" spans="10:13" x14ac:dyDescent="0.25">
      <c r="J127" s="2">
        <f>[5]YEAR8!$A126</f>
        <v>152863</v>
      </c>
      <c r="K127" s="2" t="str">
        <f>[5]YEAR8!$B126</f>
        <v>Moreira Chaves, Erick</v>
      </c>
      <c r="L127" s="67">
        <f>VLOOKUP(J127,[5]YEAR8!$A$2:$Z$231,16,FALSE)</f>
        <v>110</v>
      </c>
      <c r="M127" t="str">
        <f>VLOOKUP(J127,[5]YEAR8!$A$2:$Z$231,26,FALSE)</f>
        <v>H</v>
      </c>
    </row>
    <row r="128" spans="10:13" x14ac:dyDescent="0.25">
      <c r="J128" s="2">
        <f>[5]YEAR8!$A127</f>
        <v>152813</v>
      </c>
      <c r="K128" s="2" t="str">
        <f>[5]YEAR8!$B127</f>
        <v>Mountain-Freeman, Maria</v>
      </c>
      <c r="L128" s="67">
        <f>VLOOKUP(J128,[5]YEAR8!$A$2:$Z$231,16,FALSE)</f>
        <v>105.5</v>
      </c>
      <c r="M128" t="str">
        <f>VLOOKUP(J128,[5]YEAR8!$A$2:$Z$231,26,FALSE)</f>
        <v>M</v>
      </c>
    </row>
    <row r="129" spans="10:13" x14ac:dyDescent="0.25">
      <c r="J129" s="2">
        <f>[5]YEAR8!$A128</f>
        <v>152930</v>
      </c>
      <c r="K129" s="2" t="str">
        <f>[5]YEAR8!$B128</f>
        <v>Mulcrone, Liam</v>
      </c>
      <c r="L129" s="67">
        <f>VLOOKUP(J129,[5]YEAR8!$A$2:$Z$231,16,FALSE)</f>
        <v>105.5</v>
      </c>
      <c r="M129" t="str">
        <f>VLOOKUP(J129,[5]YEAR8!$A$2:$Z$231,26,FALSE)</f>
        <v>M</v>
      </c>
    </row>
    <row r="130" spans="10:13" x14ac:dyDescent="0.25">
      <c r="J130" s="2">
        <f>[5]YEAR8!$A129</f>
        <v>152802</v>
      </c>
      <c r="K130" s="2" t="str">
        <f>[5]YEAR8!$B129</f>
        <v>Mulqueen, Connell</v>
      </c>
      <c r="L130" s="67">
        <f>VLOOKUP(J130,[5]YEAR8!$A$2:$Z$231,16,FALSE)</f>
        <v>103.5</v>
      </c>
      <c r="M130" t="str">
        <f>VLOOKUP(J130,[5]YEAR8!$A$2:$Z$231,26,FALSE)</f>
        <v>M</v>
      </c>
    </row>
    <row r="131" spans="10:13" x14ac:dyDescent="0.25">
      <c r="J131" s="2">
        <f>[5]YEAR8!$A130</f>
        <v>152826</v>
      </c>
      <c r="K131" s="2" t="str">
        <f>[5]YEAR8!$B130</f>
        <v>Murray, Harmony</v>
      </c>
      <c r="L131" s="67" t="str">
        <f>VLOOKUP(J131,[5]YEAR8!$A$2:$Z$231,16,FALSE)</f>
        <v/>
      </c>
      <c r="M131" t="str">
        <f>VLOOKUP(J131,[5]YEAR8!$A$2:$Z$231,26,FALSE)</f>
        <v>H</v>
      </c>
    </row>
    <row r="132" spans="10:13" x14ac:dyDescent="0.25">
      <c r="J132" s="2">
        <f>[5]YEAR8!$A131</f>
        <v>152755</v>
      </c>
      <c r="K132" s="2" t="str">
        <f>[5]YEAR8!$B131</f>
        <v>Musie, Yobel</v>
      </c>
      <c r="L132" s="67">
        <f>VLOOKUP(J132,[5]YEAR8!$A$2:$Z$231,16,FALSE)</f>
        <v>101.5</v>
      </c>
      <c r="M132" t="str">
        <f>VLOOKUP(J132,[5]YEAR8!$A$2:$Z$231,26,FALSE)</f>
        <v>M</v>
      </c>
    </row>
    <row r="133" spans="10:13" x14ac:dyDescent="0.25">
      <c r="J133" s="2">
        <f>[5]YEAR8!$A132</f>
        <v>152898</v>
      </c>
      <c r="K133" s="2" t="str">
        <f>[5]YEAR8!$B132</f>
        <v>Musunga, Kydan</v>
      </c>
      <c r="L133" s="67">
        <f>VLOOKUP(J133,[5]YEAR8!$A$2:$Z$231,16,FALSE)</f>
        <v>102.5</v>
      </c>
      <c r="M133" t="str">
        <f>VLOOKUP(J133,[5]YEAR8!$A$2:$Z$231,26,FALSE)</f>
        <v>M</v>
      </c>
    </row>
    <row r="134" spans="10:13" x14ac:dyDescent="0.25">
      <c r="J134" s="2">
        <f>[5]YEAR8!$A133</f>
        <v>152829</v>
      </c>
      <c r="K134" s="2" t="str">
        <f>[5]YEAR8!$B133</f>
        <v>Navarro, Vincent</v>
      </c>
      <c r="L134" s="67">
        <f>VLOOKUP(J134,[5]YEAR8!$A$2:$Z$231,16,FALSE)</f>
        <v>115</v>
      </c>
      <c r="M134" t="str">
        <f>VLOOKUP(J134,[5]YEAR8!$A$2:$Z$231,26,FALSE)</f>
        <v>H</v>
      </c>
    </row>
    <row r="135" spans="10:13" x14ac:dyDescent="0.25">
      <c r="J135" s="2">
        <f>[5]YEAR8!$A134</f>
        <v>152769</v>
      </c>
      <c r="K135" s="2" t="str">
        <f>[5]YEAR8!$B134</f>
        <v>Nazir, Inaya</v>
      </c>
      <c r="L135" s="67">
        <f>VLOOKUP(J135,[5]YEAR8!$A$2:$Z$231,16,FALSE)</f>
        <v>108.5</v>
      </c>
      <c r="M135" t="str">
        <f>VLOOKUP(J135,[5]YEAR8!$A$2:$Z$231,26,FALSE)</f>
        <v>M</v>
      </c>
    </row>
    <row r="136" spans="10:13" x14ac:dyDescent="0.25">
      <c r="J136" s="2">
        <f>[5]YEAR8!$A135</f>
        <v>152886</v>
      </c>
      <c r="K136" s="2" t="str">
        <f>[5]YEAR8!$B135</f>
        <v>Nazir, Ummihani</v>
      </c>
      <c r="L136" s="67">
        <f>VLOOKUP(J136,[5]YEAR8!$A$2:$Z$231,16,FALSE)</f>
        <v>106</v>
      </c>
      <c r="M136" t="str">
        <f>VLOOKUP(J136,[5]YEAR8!$A$2:$Z$231,26,FALSE)</f>
        <v>M</v>
      </c>
    </row>
    <row r="137" spans="10:13" x14ac:dyDescent="0.25">
      <c r="J137" s="2">
        <f>[5]YEAR8!$A136</f>
        <v>152822</v>
      </c>
      <c r="K137" s="2" t="str">
        <f>[5]YEAR8!$B136</f>
        <v>Negash, Yosan</v>
      </c>
      <c r="L137" s="67">
        <f>VLOOKUP(J137,[5]YEAR8!$A$2:$Z$231,16,FALSE)</f>
        <v>104</v>
      </c>
      <c r="M137" t="str">
        <f>VLOOKUP(J137,[5]YEAR8!$A$2:$Z$231,26,FALSE)</f>
        <v>M</v>
      </c>
    </row>
    <row r="138" spans="10:13" x14ac:dyDescent="0.25">
      <c r="J138" s="2">
        <f>[5]YEAR8!$A137</f>
        <v>152910</v>
      </c>
      <c r="K138" s="2" t="str">
        <f>[5]YEAR8!$B137</f>
        <v>Nettle, Jake</v>
      </c>
      <c r="L138" s="67">
        <f>VLOOKUP(J138,[5]YEAR8!$A$2:$Z$231,16,FALSE)</f>
        <v>112</v>
      </c>
      <c r="M138" t="str">
        <f>VLOOKUP(J138,[5]YEAR8!$A$2:$Z$231,26,FALSE)</f>
        <v>H</v>
      </c>
    </row>
    <row r="139" spans="10:13" x14ac:dyDescent="0.25">
      <c r="J139" s="2">
        <f>[5]YEAR8!$A138</f>
        <v>152841</v>
      </c>
      <c r="K139" s="2" t="str">
        <f>[5]YEAR8!$B138</f>
        <v>Newbould, Seth</v>
      </c>
      <c r="L139" s="67">
        <f>VLOOKUP(J139,[5]YEAR8!$A$2:$Z$231,16,FALSE)</f>
        <v>102</v>
      </c>
      <c r="M139" t="str">
        <f>VLOOKUP(J139,[5]YEAR8!$A$2:$Z$231,26,FALSE)</f>
        <v>M</v>
      </c>
    </row>
    <row r="140" spans="10:13" x14ac:dyDescent="0.25">
      <c r="J140" s="2">
        <f>[5]YEAR8!$A139</f>
        <v>160003</v>
      </c>
      <c r="K140" s="2" t="str">
        <f>[5]YEAR8!$B139</f>
        <v>Newnes, Eric</v>
      </c>
      <c r="L140" s="67">
        <f>VLOOKUP(J140,[5]YEAR8!$A$2:$Z$231,16,FALSE)</f>
        <v>104.5</v>
      </c>
      <c r="M140" t="str">
        <f>VLOOKUP(J140,[5]YEAR8!$A$2:$Z$231,26,FALSE)</f>
        <v>M</v>
      </c>
    </row>
    <row r="141" spans="10:13" x14ac:dyDescent="0.25">
      <c r="J141" s="2">
        <f>[5]YEAR8!$A140</f>
        <v>152947</v>
      </c>
      <c r="K141" s="2" t="str">
        <f>[5]YEAR8!$B140</f>
        <v>Nisar, Aneesah</v>
      </c>
      <c r="L141" s="67">
        <f>VLOOKUP(J141,[5]YEAR8!$A$2:$Z$231,16,FALSE)</f>
        <v>98</v>
      </c>
      <c r="M141" t="str">
        <f>VLOOKUP(J141,[5]YEAR8!$A$2:$Z$231,26,FALSE)</f>
        <v>L</v>
      </c>
    </row>
    <row r="142" spans="10:13" x14ac:dyDescent="0.25">
      <c r="J142" s="2">
        <f>[5]YEAR8!$A141</f>
        <v>152908</v>
      </c>
      <c r="K142" s="2" t="str">
        <f>[5]YEAR8!$B141</f>
        <v>Njagi Muteti, Mwaniki</v>
      </c>
      <c r="L142" s="67">
        <f>VLOOKUP(J142,[5]YEAR8!$A$2:$Z$231,16,FALSE)</f>
        <v>105</v>
      </c>
      <c r="M142" t="str">
        <f>VLOOKUP(J142,[5]YEAR8!$A$2:$Z$231,26,FALSE)</f>
        <v>M</v>
      </c>
    </row>
    <row r="143" spans="10:13" x14ac:dyDescent="0.25">
      <c r="J143" s="2">
        <f>[5]YEAR8!$A142</f>
        <v>152775</v>
      </c>
      <c r="K143" s="2" t="str">
        <f>[5]YEAR8!$B142</f>
        <v>Nolan, Louis</v>
      </c>
      <c r="L143" s="67">
        <f>VLOOKUP(J143,[5]YEAR8!$A$2:$Z$231,16,FALSE)</f>
        <v>103.5</v>
      </c>
      <c r="M143" t="str">
        <f>VLOOKUP(J143,[5]YEAR8!$A$2:$Z$231,26,FALSE)</f>
        <v>M</v>
      </c>
    </row>
    <row r="144" spans="10:13" x14ac:dyDescent="0.25">
      <c r="J144" s="2">
        <f>[5]YEAR8!$A143</f>
        <v>152943</v>
      </c>
      <c r="K144" s="2" t="str">
        <f>[5]YEAR8!$B143</f>
        <v>O'Shea, Cian</v>
      </c>
      <c r="L144" s="67">
        <f>VLOOKUP(J144,[5]YEAR8!$A$2:$Z$231,16,FALSE)</f>
        <v>107.5</v>
      </c>
      <c r="M144" t="str">
        <f>VLOOKUP(J144,[5]YEAR8!$A$2:$Z$231,26,FALSE)</f>
        <v>M</v>
      </c>
    </row>
    <row r="145" spans="10:13" x14ac:dyDescent="0.25">
      <c r="J145" s="2">
        <f>[5]YEAR8!$A144</f>
        <v>160141</v>
      </c>
      <c r="K145" s="2" t="str">
        <f>[5]YEAR8!$B144</f>
        <v>Ojimah, Isaac</v>
      </c>
      <c r="L145" s="67">
        <f>VLOOKUP(J145,[5]YEAR8!$A$2:$Z$231,16,FALSE)</f>
        <v>0</v>
      </c>
      <c r="M145">
        <f>VLOOKUP(J145,[5]YEAR8!$A$2:$Z$231,26,FALSE)</f>
        <v>0</v>
      </c>
    </row>
    <row r="146" spans="10:13" x14ac:dyDescent="0.25">
      <c r="J146" s="2">
        <f>[5]YEAR8!$A145</f>
        <v>152795</v>
      </c>
      <c r="K146" s="2" t="str">
        <f>[5]YEAR8!$B145</f>
        <v>Owen, Samuel</v>
      </c>
      <c r="L146" s="67">
        <f>VLOOKUP(J146,[5]YEAR8!$A$2:$Z$231,16,FALSE)</f>
        <v>114.5</v>
      </c>
      <c r="M146" t="str">
        <f>VLOOKUP(J146,[5]YEAR8!$A$2:$Z$231,26,FALSE)</f>
        <v>H</v>
      </c>
    </row>
    <row r="147" spans="10:13" x14ac:dyDescent="0.25">
      <c r="J147" s="2">
        <f>[5]YEAR8!$A146</f>
        <v>152790</v>
      </c>
      <c r="K147" s="2" t="str">
        <f>[5]YEAR8!$B146</f>
        <v>Owusu-Sekyere, Benjamin</v>
      </c>
      <c r="L147" s="67">
        <f>VLOOKUP(J147,[5]YEAR8!$A$2:$Z$231,16,FALSE)</f>
        <v>106</v>
      </c>
      <c r="M147" t="str">
        <f>VLOOKUP(J147,[5]YEAR8!$A$2:$Z$231,26,FALSE)</f>
        <v>H</v>
      </c>
    </row>
    <row r="148" spans="10:13" x14ac:dyDescent="0.25">
      <c r="J148" s="2">
        <f>[5]YEAR8!$A147</f>
        <v>152776</v>
      </c>
      <c r="K148" s="2" t="str">
        <f>[5]YEAR8!$B147</f>
        <v>Oxley, Eibhear</v>
      </c>
      <c r="L148" s="67">
        <f>VLOOKUP(J148,[5]YEAR8!$A$2:$Z$231,16,FALSE)</f>
        <v>96.5</v>
      </c>
      <c r="M148" t="str">
        <f>VLOOKUP(J148,[5]YEAR8!$A$2:$Z$231,26,FALSE)</f>
        <v>M</v>
      </c>
    </row>
    <row r="149" spans="10:13" x14ac:dyDescent="0.25">
      <c r="J149" s="2">
        <f>[5]YEAR8!$A148</f>
        <v>152808</v>
      </c>
      <c r="K149" s="2" t="str">
        <f>[5]YEAR8!$B148</f>
        <v>Oxspring, Jacob</v>
      </c>
      <c r="L149" s="67">
        <f>VLOOKUP(J149,[5]YEAR8!$A$2:$Z$231,16,FALSE)</f>
        <v>116</v>
      </c>
      <c r="M149" t="str">
        <f>VLOOKUP(J149,[5]YEAR8!$A$2:$Z$231,26,FALSE)</f>
        <v>H</v>
      </c>
    </row>
    <row r="150" spans="10:13" x14ac:dyDescent="0.25">
      <c r="J150" s="2">
        <f>[5]YEAR8!$A149</f>
        <v>152832</v>
      </c>
      <c r="K150" s="2" t="str">
        <f>[5]YEAR8!$B149</f>
        <v>Oyaole, Eghogho</v>
      </c>
      <c r="L150" s="67">
        <f>VLOOKUP(J150,[5]YEAR8!$A$2:$Z$231,16,FALSE)</f>
        <v>109</v>
      </c>
      <c r="M150" t="str">
        <f>VLOOKUP(J150,[5]YEAR8!$A$2:$Z$231,26,FALSE)</f>
        <v>H</v>
      </c>
    </row>
    <row r="151" spans="10:13" x14ac:dyDescent="0.25">
      <c r="J151" s="2">
        <f>[5]YEAR8!$A150</f>
        <v>160006</v>
      </c>
      <c r="K151" s="2" t="str">
        <f>[5]YEAR8!$B150</f>
        <v>Page, Emily</v>
      </c>
      <c r="L151" s="67">
        <f>VLOOKUP(J151,[5]YEAR8!$A$2:$Z$231,16,FALSE)</f>
        <v>109.5</v>
      </c>
      <c r="M151" t="str">
        <f>VLOOKUP(J151,[5]YEAR8!$A$2:$Z$231,26,FALSE)</f>
        <v>H</v>
      </c>
    </row>
    <row r="152" spans="10:13" x14ac:dyDescent="0.25">
      <c r="J152" s="2">
        <f>[5]YEAR8!$A151</f>
        <v>152846</v>
      </c>
      <c r="K152" s="2" t="str">
        <f>[5]YEAR8!$B151</f>
        <v>Pickering, Caolan</v>
      </c>
      <c r="L152" s="67">
        <f>VLOOKUP(J152,[5]YEAR8!$A$2:$Z$231,16,FALSE)</f>
        <v>110</v>
      </c>
      <c r="M152" t="str">
        <f>VLOOKUP(J152,[5]YEAR8!$A$2:$Z$231,26,FALSE)</f>
        <v>H</v>
      </c>
    </row>
    <row r="153" spans="10:13" x14ac:dyDescent="0.25">
      <c r="J153" s="2">
        <f>[5]YEAR8!$A152</f>
        <v>152817</v>
      </c>
      <c r="K153" s="2" t="str">
        <f>[5]YEAR8!$B152</f>
        <v>Pinto, Lishal</v>
      </c>
      <c r="L153" s="67">
        <f>VLOOKUP(J153,[5]YEAR8!$A$2:$Z$231,16,FALSE)</f>
        <v>103.5</v>
      </c>
      <c r="M153" t="str">
        <f>VLOOKUP(J153,[5]YEAR8!$A$2:$Z$231,26,FALSE)</f>
        <v>M</v>
      </c>
    </row>
    <row r="154" spans="10:13" x14ac:dyDescent="0.25">
      <c r="J154" s="2">
        <f>[5]YEAR8!$A153</f>
        <v>152766</v>
      </c>
      <c r="K154" s="2" t="str">
        <f>[5]YEAR8!$B153</f>
        <v>Plotnikov, Dmitriy</v>
      </c>
      <c r="L154" s="67">
        <f>VLOOKUP(J154,[5]YEAR8!$A$2:$Z$231,16,FALSE)</f>
        <v>102.5</v>
      </c>
      <c r="M154" t="str">
        <f>VLOOKUP(J154,[5]YEAR8!$A$2:$Z$231,26,FALSE)</f>
        <v>M</v>
      </c>
    </row>
    <row r="155" spans="10:13" x14ac:dyDescent="0.25">
      <c r="J155" s="2">
        <f>[5]YEAR8!$A154</f>
        <v>152796</v>
      </c>
      <c r="K155" s="2" t="str">
        <f>[5]YEAR8!$B154</f>
        <v>Poirrier, Lucy</v>
      </c>
      <c r="L155" s="67">
        <f>VLOOKUP(J155,[5]YEAR8!$A$2:$Z$231,16,FALSE)</f>
        <v>105</v>
      </c>
      <c r="M155" t="str">
        <f>VLOOKUP(J155,[5]YEAR8!$A$2:$Z$231,26,FALSE)</f>
        <v>M</v>
      </c>
    </row>
    <row r="156" spans="10:13" x14ac:dyDescent="0.25">
      <c r="J156" s="2">
        <f>[5]YEAR8!$A155</f>
        <v>152743</v>
      </c>
      <c r="K156" s="2" t="str">
        <f>[5]YEAR8!$B155</f>
        <v>Poulton, Eden</v>
      </c>
      <c r="L156" s="67">
        <f>VLOOKUP(J156,[5]YEAR8!$A$2:$Z$231,16,FALSE)</f>
        <v>105</v>
      </c>
      <c r="M156" t="str">
        <f>VLOOKUP(J156,[5]YEAR8!$A$2:$Z$231,26,FALSE)</f>
        <v>M</v>
      </c>
    </row>
    <row r="157" spans="10:13" x14ac:dyDescent="0.25">
      <c r="J157" s="2">
        <f>[5]YEAR8!$A156</f>
        <v>152770</v>
      </c>
      <c r="K157" s="2" t="str">
        <f>[5]YEAR8!$B156</f>
        <v>Ramshaw, Sophia</v>
      </c>
      <c r="L157" s="67">
        <f>VLOOKUP(J157,[5]YEAR8!$A$2:$Z$231,16,FALSE)</f>
        <v>113.5</v>
      </c>
      <c r="M157" t="str">
        <f>VLOOKUP(J157,[5]YEAR8!$A$2:$Z$231,26,FALSE)</f>
        <v>H</v>
      </c>
    </row>
    <row r="158" spans="10:13" x14ac:dyDescent="0.25">
      <c r="J158" s="2">
        <f>[5]YEAR8!$A157</f>
        <v>160000</v>
      </c>
      <c r="K158" s="2" t="str">
        <f>[5]YEAR8!$B157</f>
        <v>Reid, Evie</v>
      </c>
      <c r="L158" s="67">
        <f>VLOOKUP(J158,[5]YEAR8!$A$2:$Z$231,16,FALSE)</f>
        <v>109</v>
      </c>
      <c r="M158" t="str">
        <f>VLOOKUP(J158,[5]YEAR8!$A$2:$Z$231,26,FALSE)</f>
        <v>H</v>
      </c>
    </row>
    <row r="159" spans="10:13" x14ac:dyDescent="0.25">
      <c r="J159" s="2">
        <f>[5]YEAR8!$A158</f>
        <v>152920</v>
      </c>
      <c r="K159" s="2" t="str">
        <f>[5]YEAR8!$B158</f>
        <v>Resom, Lulya</v>
      </c>
      <c r="L159" s="67">
        <f>VLOOKUP(J159,[5]YEAR8!$A$2:$Z$231,16,FALSE)</f>
        <v>102.5</v>
      </c>
      <c r="M159" t="str">
        <f>VLOOKUP(J159,[5]YEAR8!$A$2:$Z$231,26,FALSE)</f>
        <v>M</v>
      </c>
    </row>
    <row r="160" spans="10:13" x14ac:dyDescent="0.25">
      <c r="J160" s="2">
        <f>[5]YEAR8!$A159</f>
        <v>152746</v>
      </c>
      <c r="K160" s="2" t="str">
        <f>[5]YEAR8!$B159</f>
        <v>Revill, Louis</v>
      </c>
      <c r="L160" s="67">
        <f>VLOOKUP(J160,[5]YEAR8!$A$2:$Z$231,16,FALSE)</f>
        <v>102.5</v>
      </c>
      <c r="M160" t="str">
        <f>VLOOKUP(J160,[5]YEAR8!$A$2:$Z$231,26,FALSE)</f>
        <v>M</v>
      </c>
    </row>
    <row r="161" spans="10:13" x14ac:dyDescent="0.25">
      <c r="J161" s="2">
        <f>[5]YEAR8!$A160</f>
        <v>100358</v>
      </c>
      <c r="K161" s="2" t="str">
        <f>[5]YEAR8!$B160</f>
        <v>Richmond, Hannah</v>
      </c>
      <c r="L161" s="67">
        <f>VLOOKUP(J161,[5]YEAR8!$A$2:$Z$231,16,FALSE)</f>
        <v>103</v>
      </c>
      <c r="M161" t="str">
        <f>VLOOKUP(J161,[5]YEAR8!$A$2:$Z$231,26,FALSE)</f>
        <v>M</v>
      </c>
    </row>
    <row r="162" spans="10:13" x14ac:dyDescent="0.25">
      <c r="J162" s="2">
        <f>[5]YEAR8!$A161</f>
        <v>152862</v>
      </c>
      <c r="K162" s="2" t="str">
        <f>[5]YEAR8!$B161</f>
        <v>Roebuck, Bailey</v>
      </c>
      <c r="L162" s="67">
        <f>VLOOKUP(J162,[5]YEAR8!$A$2:$Z$231,16,FALSE)</f>
        <v>98.5</v>
      </c>
      <c r="M162" t="str">
        <f>VLOOKUP(J162,[5]YEAR8!$A$2:$Z$231,26,FALSE)</f>
        <v>M</v>
      </c>
    </row>
    <row r="163" spans="10:13" x14ac:dyDescent="0.25">
      <c r="J163" s="2">
        <f>[5]YEAR8!$A162</f>
        <v>152931</v>
      </c>
      <c r="K163" s="2" t="str">
        <f>[5]YEAR8!$B162</f>
        <v>Rowe, Fletcher</v>
      </c>
      <c r="L163" s="67">
        <f>VLOOKUP(J163,[5]YEAR8!$A$2:$Z$231,16,FALSE)</f>
        <v>105</v>
      </c>
      <c r="M163" t="str">
        <f>VLOOKUP(J163,[5]YEAR8!$A$2:$Z$231,26,FALSE)</f>
        <v>M</v>
      </c>
    </row>
    <row r="164" spans="10:13" x14ac:dyDescent="0.25">
      <c r="J164" s="2">
        <f>[5]YEAR8!$A163</f>
        <v>152938</v>
      </c>
      <c r="K164" s="2" t="str">
        <f>[5]YEAR8!$B163</f>
        <v>Roxby, Emily</v>
      </c>
      <c r="L164" s="67">
        <f>VLOOKUP(J164,[5]YEAR8!$A$2:$Z$231,16,FALSE)</f>
        <v>113.5</v>
      </c>
      <c r="M164" t="str">
        <f>VLOOKUP(J164,[5]YEAR8!$A$2:$Z$231,26,FALSE)</f>
        <v>H</v>
      </c>
    </row>
    <row r="165" spans="10:13" x14ac:dyDescent="0.25">
      <c r="J165" s="2">
        <f>[5]YEAR8!$A164</f>
        <v>152935</v>
      </c>
      <c r="K165" s="2" t="str">
        <f>[5]YEAR8!$B164</f>
        <v>Russell, Sophie</v>
      </c>
      <c r="L165" s="67">
        <f>VLOOKUP(J165,[5]YEAR8!$A$2:$Z$231,16,FALSE)</f>
        <v>115</v>
      </c>
      <c r="M165" t="str">
        <f>VLOOKUP(J165,[5]YEAR8!$A$2:$Z$231,26,FALSE)</f>
        <v>H</v>
      </c>
    </row>
    <row r="166" spans="10:13" x14ac:dyDescent="0.25">
      <c r="J166" s="2">
        <f>[5]YEAR8!$A165</f>
        <v>152793</v>
      </c>
      <c r="K166" s="2" t="str">
        <f>[5]YEAR8!$B165</f>
        <v>Rutty, Marley</v>
      </c>
      <c r="L166" s="67" t="str">
        <f>VLOOKUP(J166,[5]YEAR8!$A$2:$Z$231,16,FALSE)</f>
        <v/>
      </c>
      <c r="M166" t="str">
        <f>VLOOKUP(J166,[5]YEAR8!$A$2:$Z$231,26,FALSE)</f>
        <v>H</v>
      </c>
    </row>
    <row r="167" spans="10:13" x14ac:dyDescent="0.25">
      <c r="J167" s="2">
        <f>[5]YEAR8!$A166</f>
        <v>152897</v>
      </c>
      <c r="K167" s="2" t="str">
        <f>[5]YEAR8!$B166</f>
        <v>Sanchez-Diaz, Amaira</v>
      </c>
      <c r="L167" s="67">
        <f>VLOOKUP(J167,[5]YEAR8!$A$2:$Z$231,16,FALSE)</f>
        <v>105</v>
      </c>
      <c r="M167" t="str">
        <f>VLOOKUP(J167,[5]YEAR8!$A$2:$Z$231,26,FALSE)</f>
        <v>M</v>
      </c>
    </row>
    <row r="168" spans="10:13" x14ac:dyDescent="0.25">
      <c r="J168" s="2">
        <f>[5]YEAR8!$A167</f>
        <v>152801</v>
      </c>
      <c r="K168" s="2" t="str">
        <f>[5]YEAR8!$B167</f>
        <v>Sanyika, Charles</v>
      </c>
      <c r="L168" s="67">
        <f>VLOOKUP(J168,[5]YEAR8!$A$2:$Z$231,16,FALSE)</f>
        <v>111</v>
      </c>
      <c r="M168" t="str">
        <f>VLOOKUP(J168,[5]YEAR8!$A$2:$Z$231,26,FALSE)</f>
        <v>H</v>
      </c>
    </row>
    <row r="169" spans="10:13" x14ac:dyDescent="0.25">
      <c r="J169" s="2">
        <f>[5]YEAR8!$A168</f>
        <v>152869</v>
      </c>
      <c r="K169" s="2" t="str">
        <f>[5]YEAR8!$B168</f>
        <v>Schofield, Isobella</v>
      </c>
      <c r="L169" s="67">
        <f>VLOOKUP(J169,[5]YEAR8!$A$2:$Z$231,16,FALSE)</f>
        <v>99.5</v>
      </c>
      <c r="M169" t="str">
        <f>VLOOKUP(J169,[5]YEAR8!$A$2:$Z$231,26,FALSE)</f>
        <v>M</v>
      </c>
    </row>
    <row r="170" spans="10:13" x14ac:dyDescent="0.25">
      <c r="J170" s="2">
        <f>[5]YEAR8!$A169</f>
        <v>152946</v>
      </c>
      <c r="K170" s="2" t="str">
        <f>[5]YEAR8!$B169</f>
        <v>Scott, Faye</v>
      </c>
      <c r="L170" s="67">
        <f>VLOOKUP(J170,[5]YEAR8!$A$2:$Z$231,16,FALSE)</f>
        <v>106.5</v>
      </c>
      <c r="M170" t="str">
        <f>VLOOKUP(J170,[5]YEAR8!$A$2:$Z$231,26,FALSE)</f>
        <v>H</v>
      </c>
    </row>
    <row r="171" spans="10:13" x14ac:dyDescent="0.25">
      <c r="J171" s="2">
        <f>[5]YEAR8!$A170</f>
        <v>152759</v>
      </c>
      <c r="K171" s="2" t="str">
        <f>[5]YEAR8!$B170</f>
        <v>Selamyihun, Biruk</v>
      </c>
      <c r="L171" s="67">
        <f>VLOOKUP(J171,[5]YEAR8!$A$2:$Z$231,16,FALSE)</f>
        <v>102.5</v>
      </c>
      <c r="M171" t="str">
        <f>VLOOKUP(J171,[5]YEAR8!$A$2:$Z$231,26,FALSE)</f>
        <v>M</v>
      </c>
    </row>
    <row r="172" spans="10:13" x14ac:dyDescent="0.25">
      <c r="J172" s="2">
        <f>[5]YEAR8!$A171</f>
        <v>152821</v>
      </c>
      <c r="K172" s="2" t="str">
        <f>[5]YEAR8!$B171</f>
        <v>Shabere, Hannah</v>
      </c>
      <c r="L172" s="67">
        <f>VLOOKUP(J172,[5]YEAR8!$A$2:$Z$231,16,FALSE)</f>
        <v>93</v>
      </c>
      <c r="M172" t="str">
        <f>VLOOKUP(J172,[5]YEAR8!$A$2:$Z$231,26,FALSE)</f>
        <v>M</v>
      </c>
    </row>
    <row r="173" spans="10:13" x14ac:dyDescent="0.25">
      <c r="J173" s="2">
        <f>[5]YEAR8!$A172</f>
        <v>152926</v>
      </c>
      <c r="K173" s="2" t="str">
        <f>[5]YEAR8!$B172</f>
        <v>Siameli, Valeria</v>
      </c>
      <c r="L173" s="67">
        <f>VLOOKUP(J173,[5]YEAR8!$A$2:$Z$231,16,FALSE)</f>
        <v>104</v>
      </c>
      <c r="M173" t="str">
        <f>VLOOKUP(J173,[5]YEAR8!$A$2:$Z$231,26,FALSE)</f>
        <v>M</v>
      </c>
    </row>
    <row r="174" spans="10:13" x14ac:dyDescent="0.25">
      <c r="J174" s="2">
        <f>[5]YEAR8!$A173</f>
        <v>152842</v>
      </c>
      <c r="K174" s="2" t="str">
        <f>[5]YEAR8!$B173</f>
        <v>Sibanda, Kirsten</v>
      </c>
      <c r="L174" s="67">
        <f>VLOOKUP(J174,[5]YEAR8!$A$2:$Z$231,16,FALSE)</f>
        <v>105.5</v>
      </c>
      <c r="M174" t="str">
        <f>VLOOKUP(J174,[5]YEAR8!$A$2:$Z$231,26,FALSE)</f>
        <v>H</v>
      </c>
    </row>
    <row r="175" spans="10:13" x14ac:dyDescent="0.25">
      <c r="J175" s="2">
        <f>[5]YEAR8!$A174</f>
        <v>152927</v>
      </c>
      <c r="K175" s="2" t="str">
        <f>[5]YEAR8!$B174</f>
        <v>Skoczylas, Miriam</v>
      </c>
      <c r="L175" s="67">
        <f>VLOOKUP(J175,[5]YEAR8!$A$2:$Z$231,16,FALSE)</f>
        <v>95.5</v>
      </c>
      <c r="M175" t="str">
        <f>VLOOKUP(J175,[5]YEAR8!$A$2:$Z$231,26,FALSE)</f>
        <v>M</v>
      </c>
    </row>
    <row r="176" spans="10:13" x14ac:dyDescent="0.25">
      <c r="J176" s="2">
        <f>[5]YEAR8!$A175</f>
        <v>152904</v>
      </c>
      <c r="K176" s="2" t="str">
        <f>[5]YEAR8!$B175</f>
        <v>Smith, Jacob</v>
      </c>
      <c r="L176" s="67">
        <f>VLOOKUP(J176,[5]YEAR8!$A$2:$Z$231,16,FALSE)</f>
        <v>99.5</v>
      </c>
      <c r="M176" t="str">
        <f>VLOOKUP(J176,[5]YEAR8!$A$2:$Z$231,26,FALSE)</f>
        <v>M</v>
      </c>
    </row>
    <row r="177" spans="10:13" x14ac:dyDescent="0.25">
      <c r="J177" s="2">
        <f>[5]YEAR8!$A176</f>
        <v>152858</v>
      </c>
      <c r="K177" s="2" t="str">
        <f>[5]YEAR8!$B176</f>
        <v>Smith, Sophie</v>
      </c>
      <c r="L177" s="67">
        <f>VLOOKUP(J177,[5]YEAR8!$A$2:$Z$231,16,FALSE)</f>
        <v>109</v>
      </c>
      <c r="M177" t="str">
        <f>VLOOKUP(J177,[5]YEAR8!$A$2:$Z$231,26,FALSE)</f>
        <v>H</v>
      </c>
    </row>
    <row r="178" spans="10:13" x14ac:dyDescent="0.25">
      <c r="J178" s="2">
        <f>[5]YEAR8!$A177</f>
        <v>152785</v>
      </c>
      <c r="K178" s="2" t="str">
        <f>[5]YEAR8!$B177</f>
        <v>Sollazzo, Gabriella</v>
      </c>
      <c r="L178" s="67">
        <f>VLOOKUP(J178,[5]YEAR8!$A$2:$Z$231,16,FALSE)</f>
        <v>104.5</v>
      </c>
      <c r="M178" t="str">
        <f>VLOOKUP(J178,[5]YEAR8!$A$2:$Z$231,26,FALSE)</f>
        <v>M</v>
      </c>
    </row>
    <row r="179" spans="10:13" x14ac:dyDescent="0.25">
      <c r="J179" s="2">
        <f>[5]YEAR8!$A178</f>
        <v>152871</v>
      </c>
      <c r="K179" s="2" t="str">
        <f>[5]YEAR8!$B178</f>
        <v>Stevens, Jessica</v>
      </c>
      <c r="L179" s="67">
        <f>VLOOKUP(J179,[5]YEAR8!$A$2:$Z$231,16,FALSE)</f>
        <v>111.5</v>
      </c>
      <c r="M179" t="str">
        <f>VLOOKUP(J179,[5]YEAR8!$A$2:$Z$231,26,FALSE)</f>
        <v>H</v>
      </c>
    </row>
    <row r="180" spans="10:13" x14ac:dyDescent="0.25">
      <c r="J180" s="2">
        <f>[5]YEAR8!$A179</f>
        <v>152891</v>
      </c>
      <c r="K180" s="2" t="str">
        <f>[5]YEAR8!$B179</f>
        <v>Stones, Lily</v>
      </c>
      <c r="L180" s="67" t="str">
        <f>VLOOKUP(J180,[5]YEAR8!$A$2:$Z$231,16,FALSE)</f>
        <v/>
      </c>
      <c r="M180" t="str">
        <f>VLOOKUP(J180,[5]YEAR8!$A$2:$Z$231,26,FALSE)</f>
        <v/>
      </c>
    </row>
    <row r="181" spans="10:13" x14ac:dyDescent="0.25">
      <c r="J181" s="2">
        <f>[5]YEAR8!$A180</f>
        <v>152856</v>
      </c>
      <c r="K181" s="2" t="str">
        <f>[5]YEAR8!$B180</f>
        <v>SWIFT, Isabel</v>
      </c>
      <c r="L181" s="67">
        <f>VLOOKUP(J181,[5]YEAR8!$A$2:$Z$231,16,FALSE)</f>
        <v>106</v>
      </c>
      <c r="M181" t="str">
        <f>VLOOKUP(J181,[5]YEAR8!$A$2:$Z$231,26,FALSE)</f>
        <v>H</v>
      </c>
    </row>
    <row r="182" spans="10:13" x14ac:dyDescent="0.25">
      <c r="J182" s="2">
        <f>[5]YEAR8!$A181</f>
        <v>152913</v>
      </c>
      <c r="K182" s="2" t="str">
        <f>[5]YEAR8!$B181</f>
        <v>Szabra, Bartlomiej</v>
      </c>
      <c r="L182" s="67">
        <f>VLOOKUP(J182,[5]YEAR8!$A$2:$Z$231,16,FALSE)</f>
        <v>113.5</v>
      </c>
      <c r="M182" t="str">
        <f>VLOOKUP(J182,[5]YEAR8!$A$2:$Z$231,26,FALSE)</f>
        <v>H</v>
      </c>
    </row>
    <row r="183" spans="10:13" x14ac:dyDescent="0.25">
      <c r="J183" s="2">
        <f>[5]YEAR8!$A182</f>
        <v>152936</v>
      </c>
      <c r="K183" s="2" t="str">
        <f>[5]YEAR8!$B182</f>
        <v>Szczegielniak, Nikola</v>
      </c>
      <c r="L183" s="67">
        <f>VLOOKUP(J183,[5]YEAR8!$A$2:$Z$231,16,FALSE)</f>
        <v>117.5</v>
      </c>
      <c r="M183" t="str">
        <f>VLOOKUP(J183,[5]YEAR8!$A$2:$Z$231,26,FALSE)</f>
        <v>H</v>
      </c>
    </row>
    <row r="184" spans="10:13" x14ac:dyDescent="0.25">
      <c r="J184" s="2">
        <f>[5]YEAR8!$A183</f>
        <v>160007</v>
      </c>
      <c r="K184" s="2" t="str">
        <f>[5]YEAR8!$B183</f>
        <v>Teklu, Dibora</v>
      </c>
      <c r="L184" s="67">
        <f>VLOOKUP(J184,[5]YEAR8!$A$2:$Z$231,16,FALSE)</f>
        <v>112</v>
      </c>
      <c r="M184" t="str">
        <f>VLOOKUP(J184,[5]YEAR8!$A$2:$Z$231,26,FALSE)</f>
        <v>H</v>
      </c>
    </row>
    <row r="185" spans="10:13" x14ac:dyDescent="0.25">
      <c r="J185" s="2">
        <f>[5]YEAR8!$A184</f>
        <v>152948</v>
      </c>
      <c r="K185" s="2" t="str">
        <f>[5]YEAR8!$B184</f>
        <v>Temelso, Nahom</v>
      </c>
      <c r="L185" s="67">
        <f>VLOOKUP(J185,[5]YEAR8!$A$2:$Z$231,16,FALSE)</f>
        <v>100</v>
      </c>
      <c r="M185" t="str">
        <f>VLOOKUP(J185,[5]YEAR8!$A$2:$Z$231,26,FALSE)</f>
        <v>M</v>
      </c>
    </row>
    <row r="186" spans="10:13" x14ac:dyDescent="0.25">
      <c r="J186" s="2">
        <f>[5]YEAR8!$A185</f>
        <v>152754</v>
      </c>
      <c r="K186" s="2" t="str">
        <f>[5]YEAR8!$B185</f>
        <v>Thomas, Joshua</v>
      </c>
      <c r="L186" s="67">
        <f>VLOOKUP(J186,[5]YEAR8!$A$2:$Z$231,16,FALSE)</f>
        <v>115</v>
      </c>
      <c r="M186" t="str">
        <f>VLOOKUP(J186,[5]YEAR8!$A$2:$Z$231,26,FALSE)</f>
        <v>H</v>
      </c>
    </row>
    <row r="187" spans="10:13" x14ac:dyDescent="0.25">
      <c r="J187" s="2">
        <f>[5]YEAR8!$A186</f>
        <v>152903</v>
      </c>
      <c r="K187" s="2" t="str">
        <f>[5]YEAR8!$B186</f>
        <v>Thomas, Maiya</v>
      </c>
      <c r="L187" s="67">
        <f>VLOOKUP(J187,[5]YEAR8!$A$2:$Z$231,16,FALSE)</f>
        <v>116</v>
      </c>
      <c r="M187" t="str">
        <f>VLOOKUP(J187,[5]YEAR8!$A$2:$Z$231,26,FALSE)</f>
        <v>H</v>
      </c>
    </row>
    <row r="188" spans="10:13" x14ac:dyDescent="0.25">
      <c r="J188" s="2">
        <f>[5]YEAR8!$A187</f>
        <v>152836</v>
      </c>
      <c r="K188" s="2" t="str">
        <f>[5]YEAR8!$B187</f>
        <v>Thompson, Harvey</v>
      </c>
      <c r="L188" s="67">
        <f>VLOOKUP(J188,[5]YEAR8!$A$2:$Z$231,16,FALSE)</f>
        <v>95.5</v>
      </c>
      <c r="M188" t="str">
        <f>VLOOKUP(J188,[5]YEAR8!$A$2:$Z$231,26,FALSE)</f>
        <v>M</v>
      </c>
    </row>
    <row r="189" spans="10:13" x14ac:dyDescent="0.25">
      <c r="J189" s="2">
        <f>[5]YEAR8!$A188</f>
        <v>152819</v>
      </c>
      <c r="K189" s="2" t="str">
        <f>[5]YEAR8!$B188</f>
        <v>Thompson, Neriah</v>
      </c>
      <c r="L189" s="67" t="str">
        <f>VLOOKUP(J189,[5]YEAR8!$A$2:$Z$231,16,FALSE)</f>
        <v/>
      </c>
      <c r="M189" t="str">
        <f>VLOOKUP(J189,[5]YEAR8!$A$2:$Z$231,26,FALSE)</f>
        <v>H</v>
      </c>
    </row>
    <row r="190" spans="10:13" x14ac:dyDescent="0.25">
      <c r="J190" s="2">
        <f>[5]YEAR8!$A189</f>
        <v>152742</v>
      </c>
      <c r="K190" s="2" t="str">
        <f>[5]YEAR8!$B189</f>
        <v>Tijo, Jayden</v>
      </c>
      <c r="L190" s="67">
        <f>VLOOKUP(J190,[5]YEAR8!$A$2:$Z$231,16,FALSE)</f>
        <v>107.5</v>
      </c>
      <c r="M190" t="str">
        <f>VLOOKUP(J190,[5]YEAR8!$A$2:$Z$231,26,FALSE)</f>
        <v>H</v>
      </c>
    </row>
    <row r="191" spans="10:13" x14ac:dyDescent="0.25">
      <c r="J191" s="2">
        <f>[5]YEAR8!$A190</f>
        <v>152866</v>
      </c>
      <c r="K191" s="2" t="str">
        <f>[5]YEAR8!$B190</f>
        <v>Todd, Joseph</v>
      </c>
      <c r="L191" s="67">
        <f>VLOOKUP(J191,[5]YEAR8!$A$2:$Z$231,16,FALSE)</f>
        <v>115</v>
      </c>
      <c r="M191" t="str">
        <f>VLOOKUP(J191,[5]YEAR8!$A$2:$Z$231,26,FALSE)</f>
        <v>H</v>
      </c>
    </row>
    <row r="192" spans="10:13" x14ac:dyDescent="0.25">
      <c r="J192" s="2">
        <f>[5]YEAR8!$A191</f>
        <v>152933</v>
      </c>
      <c r="K192" s="2" t="str">
        <f>[5]YEAR8!$B191</f>
        <v>Tomczak, Marta</v>
      </c>
      <c r="L192" s="67">
        <f>VLOOKUP(J192,[5]YEAR8!$A$2:$Z$231,16,FALSE)</f>
        <v>106.5</v>
      </c>
      <c r="M192" t="str">
        <f>VLOOKUP(J192,[5]YEAR8!$A$2:$Z$231,26,FALSE)</f>
        <v>H</v>
      </c>
    </row>
    <row r="193" spans="10:13" x14ac:dyDescent="0.25">
      <c r="J193" s="2">
        <f>[5]YEAR8!$A192</f>
        <v>152778</v>
      </c>
      <c r="K193" s="2" t="str">
        <f>[5]YEAR8!$B192</f>
        <v>Trigueiros, Barbara</v>
      </c>
      <c r="L193" s="67">
        <f>VLOOKUP(J193,[5]YEAR8!$A$2:$Z$231,16,FALSE)</f>
        <v>111</v>
      </c>
      <c r="M193" t="str">
        <f>VLOOKUP(J193,[5]YEAR8!$A$2:$Z$231,26,FALSE)</f>
        <v>H</v>
      </c>
    </row>
    <row r="194" spans="10:13" x14ac:dyDescent="0.25">
      <c r="J194" s="2">
        <f>[5]YEAR8!$A193</f>
        <v>152781</v>
      </c>
      <c r="K194" s="2" t="str">
        <f>[5]YEAR8!$B193</f>
        <v>Tsang, Naomi</v>
      </c>
      <c r="L194" s="67">
        <f>VLOOKUP(J194,[5]YEAR8!$A$2:$Z$231,16,FALSE)</f>
        <v>111.5</v>
      </c>
      <c r="M194" t="str">
        <f>VLOOKUP(J194,[5]YEAR8!$A$2:$Z$231,26,FALSE)</f>
        <v>H</v>
      </c>
    </row>
    <row r="195" spans="10:13" x14ac:dyDescent="0.25">
      <c r="J195" s="2">
        <f>[5]YEAR8!$A194</f>
        <v>152937</v>
      </c>
      <c r="K195" s="2" t="str">
        <f>[5]YEAR8!$B194</f>
        <v>Turner, Isaac</v>
      </c>
      <c r="L195" s="67">
        <f>VLOOKUP(J195,[5]YEAR8!$A$2:$Z$231,16,FALSE)</f>
        <v>102.5</v>
      </c>
      <c r="M195" t="str">
        <f>VLOOKUP(J195,[5]YEAR8!$A$2:$Z$231,26,FALSE)</f>
        <v>M</v>
      </c>
    </row>
    <row r="196" spans="10:13" x14ac:dyDescent="0.25">
      <c r="J196" s="2">
        <f>[5]YEAR8!$A195</f>
        <v>152877</v>
      </c>
      <c r="K196" s="2" t="str">
        <f>[5]YEAR8!$B195</f>
        <v>Ufondu, Kenechukwu</v>
      </c>
      <c r="L196" s="67">
        <f>VLOOKUP(J196,[5]YEAR8!$A$2:$Z$231,16,FALSE)</f>
        <v>105.5</v>
      </c>
      <c r="M196" t="str">
        <f>VLOOKUP(J196,[5]YEAR8!$A$2:$Z$231,26,FALSE)</f>
        <v>H</v>
      </c>
    </row>
    <row r="197" spans="10:13" x14ac:dyDescent="0.25">
      <c r="J197" s="2">
        <f>[5]YEAR8!$A196</f>
        <v>160004</v>
      </c>
      <c r="K197" s="2" t="str">
        <f>[5]YEAR8!$B196</f>
        <v>Ugonna, Toben</v>
      </c>
      <c r="L197" s="67">
        <f>VLOOKUP(J197,[5]YEAR8!$A$2:$Z$231,16,FALSE)</f>
        <v>119</v>
      </c>
      <c r="M197" t="str">
        <f>VLOOKUP(J197,[5]YEAR8!$A$2:$Z$231,26,FALSE)</f>
        <v>H</v>
      </c>
    </row>
    <row r="198" spans="10:13" x14ac:dyDescent="0.25">
      <c r="J198" s="2">
        <f>[5]YEAR8!$A197</f>
        <v>152945</v>
      </c>
      <c r="K198" s="2" t="str">
        <f>[5]YEAR8!$B197</f>
        <v>Ukanga, Semaekediong</v>
      </c>
      <c r="L198" s="67">
        <f>VLOOKUP(J198,[5]YEAR8!$A$2:$Z$231,16,FALSE)</f>
        <v>112</v>
      </c>
      <c r="M198" t="str">
        <f>VLOOKUP(J198,[5]YEAR8!$A$2:$Z$231,26,FALSE)</f>
        <v>H</v>
      </c>
    </row>
    <row r="199" spans="10:13" x14ac:dyDescent="0.25">
      <c r="J199" s="2">
        <f>[5]YEAR8!$A198</f>
        <v>152765</v>
      </c>
      <c r="K199" s="2" t="str">
        <f>[5]YEAR8!$B198</f>
        <v>Ulhaq, Haris</v>
      </c>
      <c r="L199" s="67">
        <f>VLOOKUP(J199,[5]YEAR8!$A$2:$Z$231,16,FALSE)</f>
        <v>109</v>
      </c>
      <c r="M199" t="str">
        <f>VLOOKUP(J199,[5]YEAR8!$A$2:$Z$231,26,FALSE)</f>
        <v>H</v>
      </c>
    </row>
    <row r="200" spans="10:13" x14ac:dyDescent="0.25">
      <c r="J200" s="2">
        <f>[5]YEAR8!$A199</f>
        <v>152899</v>
      </c>
      <c r="K200" s="2" t="str">
        <f>[5]YEAR8!$B199</f>
        <v>Uwaoma, Chidera</v>
      </c>
      <c r="L200" s="67">
        <f>VLOOKUP(J200,[5]YEAR8!$A$2:$Z$231,16,FALSE)</f>
        <v>110.5</v>
      </c>
      <c r="M200" t="str">
        <f>VLOOKUP(J200,[5]YEAR8!$A$2:$Z$231,26,FALSE)</f>
        <v>H</v>
      </c>
    </row>
    <row r="201" spans="10:13" x14ac:dyDescent="0.25">
      <c r="J201" s="2">
        <f>[5]YEAR8!$A200</f>
        <v>160353</v>
      </c>
      <c r="K201" s="2" t="str">
        <f>[5]YEAR8!$B200</f>
        <v>Voisey, Milly</v>
      </c>
      <c r="L201" s="67" t="str">
        <f>VLOOKUP(J201,[5]YEAR8!$A$2:$Z$231,16,FALSE)</f>
        <v/>
      </c>
      <c r="M201" t="str">
        <f>VLOOKUP(J201,[5]YEAR8!$A$2:$Z$231,26,FALSE)</f>
        <v/>
      </c>
    </row>
    <row r="202" spans="10:13" x14ac:dyDescent="0.25">
      <c r="J202" s="2">
        <f>[5]YEAR8!$A201</f>
        <v>152824</v>
      </c>
      <c r="K202" s="2" t="str">
        <f>[5]YEAR8!$B201</f>
        <v>Wadhio, Bakhtawar</v>
      </c>
      <c r="L202" s="67">
        <f>VLOOKUP(J202,[5]YEAR8!$A$2:$Z$231,16,FALSE)</f>
        <v>105.5</v>
      </c>
      <c r="M202" t="str">
        <f>VLOOKUP(J202,[5]YEAR8!$A$2:$Z$231,26,FALSE)</f>
        <v>H</v>
      </c>
    </row>
    <row r="203" spans="10:13" x14ac:dyDescent="0.25">
      <c r="J203" s="2">
        <f>[5]YEAR8!$A202</f>
        <v>152833</v>
      </c>
      <c r="K203" s="2" t="str">
        <f>[5]YEAR8!$B202</f>
        <v>Waller, Lilly</v>
      </c>
      <c r="L203" s="67">
        <f>VLOOKUP(J203,[5]YEAR8!$A$2:$Z$231,16,FALSE)</f>
        <v>99</v>
      </c>
      <c r="M203" t="str">
        <f>VLOOKUP(J203,[5]YEAR8!$A$2:$Z$231,26,FALSE)</f>
        <v>M</v>
      </c>
    </row>
    <row r="204" spans="10:13" x14ac:dyDescent="0.25">
      <c r="J204" s="2">
        <f>[5]YEAR8!$A203</f>
        <v>152870</v>
      </c>
      <c r="K204" s="2" t="str">
        <f>[5]YEAR8!$B203</f>
        <v>Watson, George</v>
      </c>
      <c r="L204" s="67">
        <f>VLOOKUP(J204,[5]YEAR8!$A$2:$Z$231,16,FALSE)</f>
        <v>111.5</v>
      </c>
      <c r="M204" t="str">
        <f>VLOOKUP(J204,[5]YEAR8!$A$2:$Z$231,26,FALSE)</f>
        <v>H</v>
      </c>
    </row>
    <row r="205" spans="10:13" x14ac:dyDescent="0.25">
      <c r="J205" s="2">
        <f>[5]YEAR8!$A204</f>
        <v>152944</v>
      </c>
      <c r="K205" s="2" t="str">
        <f>[5]YEAR8!$B204</f>
        <v>Watson, Thomas</v>
      </c>
      <c r="L205" s="67">
        <f>VLOOKUP(J205,[5]YEAR8!$A$2:$Z$231,16,FALSE)</f>
        <v>93.5</v>
      </c>
      <c r="M205" t="str">
        <f>VLOOKUP(J205,[5]YEAR8!$A$2:$Z$231,26,FALSE)</f>
        <v>M</v>
      </c>
    </row>
    <row r="206" spans="10:13" x14ac:dyDescent="0.25">
      <c r="J206" s="2">
        <f>[5]YEAR8!$A205</f>
        <v>152806</v>
      </c>
      <c r="K206" s="2" t="str">
        <f>[5]YEAR8!$B205</f>
        <v>Wilkins, Lilly</v>
      </c>
      <c r="L206" s="67" t="str">
        <f>VLOOKUP(J206,[5]YEAR8!$A$2:$Z$231,16,FALSE)</f>
        <v/>
      </c>
      <c r="M206" t="str">
        <f>VLOOKUP(J206,[5]YEAR8!$A$2:$Z$231,26,FALSE)</f>
        <v>H</v>
      </c>
    </row>
    <row r="207" spans="10:13" x14ac:dyDescent="0.25">
      <c r="J207" s="2">
        <f>[5]YEAR8!$A206</f>
        <v>152942</v>
      </c>
      <c r="K207" s="2" t="str">
        <f>[5]YEAR8!$B206</f>
        <v>Williams, Zachary</v>
      </c>
      <c r="L207" s="67">
        <f>VLOOKUP(J207,[5]YEAR8!$A$2:$Z$231,16,FALSE)</f>
        <v>106</v>
      </c>
      <c r="M207" t="str">
        <f>VLOOKUP(J207,[5]YEAR8!$A$2:$Z$231,26,FALSE)</f>
        <v>H</v>
      </c>
    </row>
    <row r="208" spans="10:13" x14ac:dyDescent="0.25">
      <c r="J208" s="2">
        <f>[5]YEAR8!$A207</f>
        <v>152828</v>
      </c>
      <c r="K208" s="2" t="str">
        <f>[5]YEAR8!$B207</f>
        <v>Wilson, Jacob</v>
      </c>
      <c r="L208" s="67">
        <f>VLOOKUP(J208,[5]YEAR8!$A$2:$Z$231,16,FALSE)</f>
        <v>101</v>
      </c>
      <c r="M208" t="str">
        <f>VLOOKUP(J208,[5]YEAR8!$A$2:$Z$231,26,FALSE)</f>
        <v>M</v>
      </c>
    </row>
    <row r="209" spans="10:13" x14ac:dyDescent="0.25">
      <c r="J209" s="2">
        <f>[5]YEAR8!$A208</f>
        <v>152951</v>
      </c>
      <c r="K209" s="2" t="str">
        <f>[5]YEAR8!$B208</f>
        <v>Woodcock, Samuel</v>
      </c>
      <c r="L209" s="67">
        <f>VLOOKUP(J209,[5]YEAR8!$A$2:$Z$231,16,FALSE)</f>
        <v>115</v>
      </c>
      <c r="M209" t="str">
        <f>VLOOKUP(J209,[5]YEAR8!$A$2:$Z$231,26,FALSE)</f>
        <v>H</v>
      </c>
    </row>
    <row r="210" spans="10:13" x14ac:dyDescent="0.25">
      <c r="J210" s="2">
        <f>[5]YEAR8!$A209</f>
        <v>152752</v>
      </c>
      <c r="K210" s="2" t="str">
        <f>[5]YEAR8!$B209</f>
        <v>Wood-Willoughby, Jack</v>
      </c>
      <c r="L210" s="67">
        <f>VLOOKUP(J210,[5]YEAR8!$A$2:$Z$231,16,FALSE)</f>
        <v>93</v>
      </c>
      <c r="M210" t="str">
        <f>VLOOKUP(J210,[5]YEAR8!$A$2:$Z$231,26,FALSE)</f>
        <v>M</v>
      </c>
    </row>
    <row r="211" spans="10:13" x14ac:dyDescent="0.25">
      <c r="J211" s="2">
        <f>[5]YEAR8!$A210</f>
        <v>152950</v>
      </c>
      <c r="K211" s="2" t="str">
        <f>[5]YEAR8!$B210</f>
        <v>Wu, Yuxiang</v>
      </c>
      <c r="L211" s="67">
        <f>VLOOKUP(J211,[5]YEAR8!$A$2:$Z$231,16,FALSE)</f>
        <v>113</v>
      </c>
      <c r="M211" t="str">
        <f>VLOOKUP(J211,[5]YEAR8!$A$2:$Z$231,26,FALSE)</f>
        <v>H</v>
      </c>
    </row>
    <row r="212" spans="10:13" x14ac:dyDescent="0.25">
      <c r="J212" s="2">
        <f>[5]YEAR8!$A211</f>
        <v>152820</v>
      </c>
      <c r="K212" s="2" t="str">
        <f>[5]YEAR8!$B211</f>
        <v>Yaqoob, Yusuf</v>
      </c>
      <c r="L212" s="67">
        <f>VLOOKUP(J212,[5]YEAR8!$A$2:$Z$231,16,FALSE)</f>
        <v>99.5</v>
      </c>
      <c r="M212" t="str">
        <f>VLOOKUP(J212,[5]YEAR8!$A$2:$Z$231,26,FALSE)</f>
        <v>M</v>
      </c>
    </row>
    <row r="213" spans="10:13" x14ac:dyDescent="0.25">
      <c r="J213" s="2">
        <f>[5]YEAR8!$A212</f>
        <v>152917</v>
      </c>
      <c r="K213" s="2" t="str">
        <f>[5]YEAR8!$B212</f>
        <v>Yeboah, Quincy</v>
      </c>
      <c r="L213" s="67">
        <f>VLOOKUP(J213,[5]YEAR8!$A$2:$Z$231,16,FALSE)</f>
        <v>102</v>
      </c>
      <c r="M213" t="str">
        <f>VLOOKUP(J213,[5]YEAR8!$A$2:$Z$231,26,FALSE)</f>
        <v>M</v>
      </c>
    </row>
    <row r="214" spans="10:13" x14ac:dyDescent="0.25">
      <c r="J214" s="2">
        <f>[5]YEAR8!$A213</f>
        <v>152868</v>
      </c>
      <c r="K214" s="2" t="str">
        <f>[5]YEAR8!$B213</f>
        <v>Yohannes, Leah</v>
      </c>
      <c r="L214" s="67">
        <f>VLOOKUP(J214,[5]YEAR8!$A$2:$Z$231,16,FALSE)</f>
        <v>113</v>
      </c>
      <c r="M214" t="str">
        <f>VLOOKUP(J214,[5]YEAR8!$A$2:$Z$231,26,FALSE)</f>
        <v>H</v>
      </c>
    </row>
    <row r="215" spans="10:13" x14ac:dyDescent="0.25">
      <c r="J215" s="2">
        <f>[5]YEAR8!$A214</f>
        <v>152767</v>
      </c>
      <c r="K215" s="2" t="str">
        <f>[5]YEAR8!$B214</f>
        <v>Yule, Ruby-Anne</v>
      </c>
      <c r="L215" s="67">
        <f>VLOOKUP(J215,[5]YEAR8!$A$2:$Z$231,16,FALSE)</f>
        <v>93.5</v>
      </c>
      <c r="M215" t="str">
        <f>VLOOKUP(J215,[5]YEAR8!$A$2:$Z$231,26,FALSE)</f>
        <v>M</v>
      </c>
    </row>
    <row r="216" spans="10:13" x14ac:dyDescent="0.25">
      <c r="J216" s="2">
        <f>[5]YEAR8!$A215</f>
        <v>152906</v>
      </c>
      <c r="K216" s="2" t="str">
        <f>[5]YEAR8!$B215</f>
        <v>Zaheer, Areeb</v>
      </c>
      <c r="L216" s="67" t="str">
        <f>VLOOKUP(J216,[5]YEAR8!$A$2:$Z$231,16,FALSE)</f>
        <v/>
      </c>
      <c r="M216" t="str">
        <f>VLOOKUP(J216,[5]YEAR8!$A$2:$Z$231,26,FALSE)</f>
        <v>H</v>
      </c>
    </row>
    <row r="217" spans="10:13" x14ac:dyDescent="0.25">
      <c r="J217" s="2">
        <f>[5]YEAR8!$A216</f>
        <v>152844</v>
      </c>
      <c r="K217" s="2" t="str">
        <f>[5]YEAR8!$B216</f>
        <v>Zormpas, Loukas</v>
      </c>
      <c r="L217" s="67">
        <f>VLOOKUP(J217,[5]YEAR8!$A$2:$Z$231,16,FALSE)</f>
        <v>107.5</v>
      </c>
      <c r="M217" t="str">
        <f>VLOOKUP(J217,[5]YEAR8!$A$2:$Z$231,26,FALSE)</f>
        <v>H</v>
      </c>
    </row>
    <row r="218" spans="10:13" x14ac:dyDescent="0.25">
      <c r="J218" s="2">
        <f>[5]YEAR8!$A217</f>
        <v>152844</v>
      </c>
      <c r="K218" s="2" t="str">
        <f>[5]YEAR8!$B217</f>
        <v>Zormpas, Loukas</v>
      </c>
      <c r="L218" s="67">
        <f>VLOOKUP(J218,[5]YEAR8!$A$2:$Z$231,16,FALSE)</f>
        <v>107.5</v>
      </c>
      <c r="M218" t="str">
        <f>VLOOKUP(J218,[5]YEAR8!$A$2:$Z$231,26,FALSE)</f>
        <v>H</v>
      </c>
    </row>
    <row r="219" spans="10:13" x14ac:dyDescent="0.25">
      <c r="J219" s="2" t="e">
        <f>[5]YEAR8!$A218</f>
        <v>#REF!</v>
      </c>
      <c r="K219" s="2" t="e">
        <f>[5]YEAR8!$B218</f>
        <v>#REF!</v>
      </c>
      <c r="L219" s="67" t="e">
        <f>VLOOKUP(J219,[5]YEAR8!$A$2:$Z$231,16,FALSE)</f>
        <v>#REF!</v>
      </c>
      <c r="M219" t="e">
        <f>VLOOKUP(J219,[5]YEAR8!$A$2:$Z$231,26,FALSE)</f>
        <v>#REF!</v>
      </c>
    </row>
    <row r="220" spans="10:13" x14ac:dyDescent="0.25">
      <c r="J220" s="2" t="e">
        <f>[5]YEAR8!$A219</f>
        <v>#REF!</v>
      </c>
      <c r="K220" s="2" t="e">
        <f>[5]YEAR8!$B219</f>
        <v>#REF!</v>
      </c>
      <c r="L220" s="67" t="e">
        <f>VLOOKUP(J220,[5]YEAR8!$A$2:$Z$231,16,FALSE)</f>
        <v>#REF!</v>
      </c>
      <c r="M220" t="e">
        <f>VLOOKUP(J220,[5]YEAR8!$A$2:$Z$231,26,FALSE)</f>
        <v>#REF!</v>
      </c>
    </row>
    <row r="221" spans="10:13" x14ac:dyDescent="0.25">
      <c r="J221" s="2" t="e">
        <f>[5]YEAR8!$A220</f>
        <v>#REF!</v>
      </c>
      <c r="K221" s="2" t="e">
        <f>[5]YEAR8!$B220</f>
        <v>#REF!</v>
      </c>
      <c r="L221" s="67" t="e">
        <f>VLOOKUP(J221,[5]YEAR8!$A$2:$Z$231,16,FALSE)</f>
        <v>#REF!</v>
      </c>
      <c r="M221" t="e">
        <f>VLOOKUP(J221,[5]YEAR8!$A$2:$Z$231,26,FALSE)</f>
        <v>#REF!</v>
      </c>
    </row>
    <row r="222" spans="10:13" x14ac:dyDescent="0.25">
      <c r="J222" s="2" t="e">
        <f>[5]YEAR8!$A221</f>
        <v>#REF!</v>
      </c>
      <c r="K222" s="2" t="e">
        <f>[5]YEAR8!$B221</f>
        <v>#REF!</v>
      </c>
      <c r="L222" s="67" t="e">
        <f>VLOOKUP(J222,[5]YEAR8!$A$2:$Z$231,16,FALSE)</f>
        <v>#REF!</v>
      </c>
      <c r="M222" t="e">
        <f>VLOOKUP(J222,[5]YEAR8!$A$2:$Z$231,26,FALSE)</f>
        <v>#REF!</v>
      </c>
    </row>
    <row r="223" spans="10:13" x14ac:dyDescent="0.25">
      <c r="J223" s="2" t="e">
        <f>[5]YEAR8!$A222</f>
        <v>#REF!</v>
      </c>
      <c r="K223" s="2" t="e">
        <f>[5]YEAR8!$B222</f>
        <v>#REF!</v>
      </c>
      <c r="L223" s="67" t="e">
        <f>VLOOKUP(J223,[5]YEAR8!$A$2:$Z$231,16,FALSE)</f>
        <v>#REF!</v>
      </c>
      <c r="M223" t="e">
        <f>VLOOKUP(J223,[5]YEAR8!$A$2:$Z$231,26,FALSE)</f>
        <v>#REF!</v>
      </c>
    </row>
    <row r="224" spans="10:13" x14ac:dyDescent="0.25">
      <c r="J224" s="2" t="e">
        <f>[5]YEAR8!$A223</f>
        <v>#REF!</v>
      </c>
      <c r="K224" s="2" t="e">
        <f>[5]YEAR8!$B223</f>
        <v>#REF!</v>
      </c>
      <c r="L224" s="67" t="e">
        <f>VLOOKUP(J224,[5]YEAR8!$A$2:$Z$231,16,FALSE)</f>
        <v>#REF!</v>
      </c>
      <c r="M224" t="e">
        <f>VLOOKUP(J224,[5]YEAR8!$A$2:$Z$231,26,FALSE)</f>
        <v>#REF!</v>
      </c>
    </row>
    <row r="225" spans="10:13" x14ac:dyDescent="0.25">
      <c r="J225" s="2" t="e">
        <f>[5]YEAR8!$A224</f>
        <v>#REF!</v>
      </c>
      <c r="K225" s="2" t="e">
        <f>[5]YEAR8!$B224</f>
        <v>#REF!</v>
      </c>
      <c r="L225" s="67" t="e">
        <f>VLOOKUP(J225,[5]YEAR8!$A$2:$Z$231,16,FALSE)</f>
        <v>#REF!</v>
      </c>
      <c r="M225" t="e">
        <f>VLOOKUP(J225,[5]YEAR8!$A$2:$Z$231,26,FALSE)</f>
        <v>#REF!</v>
      </c>
    </row>
    <row r="226" spans="10:13" x14ac:dyDescent="0.25">
      <c r="J226" s="2" t="e">
        <f>[5]YEAR8!$A225</f>
        <v>#REF!</v>
      </c>
      <c r="K226" s="2" t="e">
        <f>[5]YEAR8!$B225</f>
        <v>#REF!</v>
      </c>
      <c r="L226" s="67" t="e">
        <f>VLOOKUP(J226,[5]YEAR8!$A$2:$Z$231,16,FALSE)</f>
        <v>#REF!</v>
      </c>
      <c r="M226" t="e">
        <f>VLOOKUP(J226,[5]YEAR8!$A$2:$Z$231,26,FALSE)</f>
        <v>#REF!</v>
      </c>
    </row>
    <row r="227" spans="10:13" x14ac:dyDescent="0.25">
      <c r="J227" s="2" t="e">
        <f>[5]YEAR8!$A226</f>
        <v>#REF!</v>
      </c>
      <c r="K227" s="2" t="e">
        <f>[5]YEAR8!$B226</f>
        <v>#REF!</v>
      </c>
      <c r="L227" s="67" t="e">
        <f>VLOOKUP(J227,[5]YEAR8!$A$2:$Z$231,16,FALSE)</f>
        <v>#REF!</v>
      </c>
      <c r="M227" t="e">
        <f>VLOOKUP(J227,[5]YEAR8!$A$2:$Z$231,26,FALSE)</f>
        <v>#REF!</v>
      </c>
    </row>
    <row r="228" spans="10:13" x14ac:dyDescent="0.25">
      <c r="J228" s="2" t="e">
        <f>[5]YEAR8!$A227</f>
        <v>#REF!</v>
      </c>
      <c r="K228" s="2" t="e">
        <f>[5]YEAR8!$B227</f>
        <v>#REF!</v>
      </c>
      <c r="L228" s="67" t="e">
        <f>VLOOKUP(J228,[5]YEAR8!$A$2:$Z$231,16,FALSE)</f>
        <v>#REF!</v>
      </c>
      <c r="M228" t="e">
        <f>VLOOKUP(J228,[5]YEAR8!$A$2:$Z$231,26,FALSE)</f>
        <v>#REF!</v>
      </c>
    </row>
    <row r="229" spans="10:13" x14ac:dyDescent="0.25">
      <c r="J229" s="2" t="e">
        <f>[5]YEAR8!$A228</f>
        <v>#REF!</v>
      </c>
      <c r="K229" s="2" t="e">
        <f>[5]YEAR8!$B228</f>
        <v>#REF!</v>
      </c>
      <c r="L229" s="67" t="e">
        <f>VLOOKUP(J229,[5]YEAR8!$A$2:$Z$231,16,FALSE)</f>
        <v>#REF!</v>
      </c>
      <c r="M229" t="e">
        <f>VLOOKUP(J229,[5]YEAR8!$A$2:$Z$231,26,FALSE)</f>
        <v>#REF!</v>
      </c>
    </row>
    <row r="230" spans="10:13" x14ac:dyDescent="0.25">
      <c r="J230" s="2" t="e">
        <f>[5]YEAR8!$A229</f>
        <v>#REF!</v>
      </c>
      <c r="K230" s="2" t="e">
        <f>[5]YEAR8!$B229</f>
        <v>#REF!</v>
      </c>
      <c r="L230" s="67" t="e">
        <f>VLOOKUP(J230,[5]YEAR8!$A$2:$Z$231,16,FALSE)</f>
        <v>#REF!</v>
      </c>
      <c r="M230" t="e">
        <f>VLOOKUP(J230,[5]YEAR8!$A$2:$Z$231,26,FALSE)</f>
        <v>#REF!</v>
      </c>
    </row>
    <row r="231" spans="10:13" x14ac:dyDescent="0.25">
      <c r="J231" s="2" t="e">
        <f>[5]YEAR8!$A230</f>
        <v>#REF!</v>
      </c>
      <c r="K231" s="2" t="e">
        <f>[5]YEAR8!$B230</f>
        <v>#REF!</v>
      </c>
      <c r="L231" s="67" t="e">
        <f>VLOOKUP(J231,[5]YEAR8!$A$2:$Z$231,16,FALSE)</f>
        <v>#REF!</v>
      </c>
      <c r="M231" t="e">
        <f>VLOOKUP(J231,[5]YEAR8!$A$2:$Z$231,26,FALSE)</f>
        <v>#REF!</v>
      </c>
    </row>
  </sheetData>
  <autoFilter ref="J2:M215" xr:uid="{00000000-0009-0000-0000-00000E000000}"/>
  <customSheetViews>
    <customSheetView guid="{8635D68E-22EC-42FF-9F05-EEEAA207F799}" showAutoFilter="1">
      <selection sqref="A1:C1"/>
      <pageMargins left="0.7" right="0.7" top="0.75" bottom="0.75" header="0.3" footer="0.3"/>
      <autoFilter ref="J2:M215" xr:uid="{00000000-0000-0000-0000-000000000000}"/>
    </customSheetView>
    <customSheetView guid="{AB5A17B1-2FC4-418A-AFAE-1FD89C3982BF}" showAutoFilter="1">
      <selection sqref="A1:C1"/>
      <pageMargins left="0.7" right="0.7" top="0.75" bottom="0.75" header="0.3" footer="0.3"/>
      <autoFilter ref="J2:M215" xr:uid="{00000000-0000-0000-0000-000000000000}"/>
    </customSheetView>
  </customSheetViews>
  <mergeCells count="2">
    <mergeCell ref="E1:G1"/>
    <mergeCell ref="A1:C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13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18</vt:i4>
      </vt:variant>
    </vt:vector>
  </HeadingPairs>
  <TitlesOfParts>
    <vt:vector size="33" baseType="lpstr">
      <vt:lpstr>INDEX</vt:lpstr>
      <vt:lpstr>DEFINITIONS</vt:lpstr>
      <vt:lpstr>DATA CHECKING SHEET</vt:lpstr>
      <vt:lpstr>DATASHEET</vt:lpstr>
      <vt:lpstr>PROGRESS</vt:lpstr>
      <vt:lpstr>P8 BREAKDOWN</vt:lpstr>
      <vt:lpstr>SUBJECT PROGRESS</vt:lpstr>
      <vt:lpstr>GROUPDISTRIBUTION</vt:lpstr>
      <vt:lpstr>N2I and SERIOUS CONCERN(TOTALS)</vt:lpstr>
      <vt:lpstr>A2L SUMMARY</vt:lpstr>
      <vt:lpstr>BHVEXPORT</vt:lpstr>
      <vt:lpstr>COHORT data</vt:lpstr>
      <vt:lpstr>Lookups</vt:lpstr>
      <vt:lpstr>Chart1</vt:lpstr>
      <vt:lpstr>A2L FREQ</vt:lpstr>
      <vt:lpstr>DATASHEET!_FilterDatabase</vt:lpstr>
      <vt:lpstr>GROUPDISTRIBUTION!_FilterDatabase</vt:lpstr>
      <vt:lpstr>'SUBJECT PROGRESS'!_FilterDatabase</vt:lpstr>
      <vt:lpstr>'P8 BREAKDOWN'!bhvtotals</vt:lpstr>
      <vt:lpstr>bhvtotals</vt:lpstr>
      <vt:lpstr>Datasheet</vt:lpstr>
      <vt:lpstr>'P8 BREAKDOWN'!DSc</vt:lpstr>
      <vt:lpstr>'P8 BREAKDOWN'!lookup</vt:lpstr>
      <vt:lpstr>lookup</vt:lpstr>
      <vt:lpstr>ontrack4</vt:lpstr>
      <vt:lpstr>'P8 BREAKDOWN'!Print_Area</vt:lpstr>
      <vt:lpstr>'SUBJECT PROGRESS'!Print_Area</vt:lpstr>
      <vt:lpstr>'P8 BREAKDOWN'!prioratt</vt:lpstr>
      <vt:lpstr>prioratt</vt:lpstr>
      <vt:lpstr>SCORING</vt:lpstr>
      <vt:lpstr>SENEK</vt:lpstr>
      <vt:lpstr>SENEKM</vt:lpstr>
      <vt:lpstr>SENN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McKinley, Mrs R</dc:creator>
  <cp:lastModifiedBy>Bunting, Mr S</cp:lastModifiedBy>
  <cp:lastPrinted>2017-12-19T15:05:50Z</cp:lastPrinted>
  <dcterms:created xsi:type="dcterms:W3CDTF">2011-04-21T14:32:00Z</dcterms:created>
  <dcterms:modified xsi:type="dcterms:W3CDTF">2022-12-01T14:18:07Z</dcterms:modified>
</cp:coreProperties>
</file>